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2.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E:\Project\IT Jobs\"/>
    </mc:Choice>
  </mc:AlternateContent>
  <bookViews>
    <workbookView xWindow="0" yWindow="0" windowWidth="23040" windowHeight="8496" tabRatio="792"/>
  </bookViews>
  <sheets>
    <sheet name="Company Dashboard" sheetId="2" r:id="rId1"/>
    <sheet name="Job Dashboard" sheetId="14" r:id="rId2"/>
    <sheet name="Trend Dashboard" sheetId="21" r:id="rId3"/>
    <sheet name="Company Details" sheetId="10" r:id="rId4"/>
    <sheet name="Job Details" sheetId="15" r:id="rId5"/>
    <sheet name="Trend Details" sheetId="22" r:id="rId6"/>
    <sheet name="IT jobs Data" sheetId="1" r:id="rId7"/>
  </sheets>
  <definedNames>
    <definedName name="Slicer_Company_Name1">#N/A</definedName>
    <definedName name="Slicer_Location">#N/A</definedName>
  </definedNames>
  <calcPr calcId="162913"/>
  <pivotCaches>
    <pivotCache cacheId="0" r:id="rId8"/>
    <pivotCache cacheId="1" r:id="rId9"/>
    <pivotCache cacheId="2" r:id="rId10"/>
    <pivotCache cacheId="3" r:id="rId11"/>
    <pivotCache cacheId="4" r:id="rId12"/>
  </pivotCaches>
  <fileRecoveryPr repairLoad="1"/>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N687" i="1" l="1"/>
  <c r="AR687" i="1"/>
  <c r="AQ687" i="1"/>
  <c r="AP687" i="1"/>
  <c r="AO687" i="1"/>
  <c r="AN687" i="1"/>
  <c r="AM687" i="1"/>
  <c r="AL687" i="1"/>
  <c r="AK687" i="1"/>
  <c r="AJ687" i="1"/>
  <c r="AI687" i="1"/>
  <c r="AH687" i="1"/>
  <c r="AG687" i="1"/>
  <c r="AF687" i="1"/>
  <c r="AE687" i="1"/>
  <c r="AD687" i="1"/>
  <c r="AC687" i="1"/>
  <c r="AB687" i="1"/>
  <c r="AA687" i="1"/>
  <c r="Z687" i="1"/>
  <c r="Y687" i="1"/>
  <c r="X687" i="1"/>
  <c r="W687" i="1"/>
  <c r="V687" i="1"/>
  <c r="U687" i="1"/>
  <c r="T687" i="1"/>
  <c r="S687" i="1"/>
  <c r="R687" i="1"/>
  <c r="Q687" i="1"/>
  <c r="P687" i="1"/>
  <c r="O687" i="1"/>
  <c r="C687" i="22"/>
  <c r="E32" i="22"/>
  <c r="E31" i="22"/>
  <c r="E30" i="22"/>
  <c r="E29" i="22"/>
  <c r="E28" i="22"/>
  <c r="E27" i="22"/>
  <c r="E26" i="22"/>
  <c r="E25" i="22"/>
  <c r="E24" i="22"/>
  <c r="E23" i="22"/>
  <c r="E22" i="22"/>
  <c r="E21" i="22"/>
  <c r="E20" i="22"/>
  <c r="E19" i="22"/>
  <c r="E18" i="22"/>
  <c r="E17" i="22"/>
  <c r="E16" i="22"/>
  <c r="E15" i="22"/>
  <c r="E14" i="22"/>
  <c r="E13" i="22"/>
  <c r="E12" i="22"/>
  <c r="E11" i="22"/>
  <c r="E10" i="22"/>
  <c r="E9" i="22"/>
  <c r="E8" i="22"/>
  <c r="E7" i="22"/>
  <c r="E6" i="22"/>
  <c r="E5" i="22"/>
  <c r="E4" i="22"/>
  <c r="E3" i="22"/>
  <c r="E2" i="22"/>
  <c r="M687" i="1" l="1"/>
  <c r="C687" i="10"/>
  <c r="D686" i="10"/>
  <c r="D685" i="10"/>
  <c r="D684" i="10"/>
  <c r="D683" i="10"/>
  <c r="D682" i="10"/>
  <c r="D681" i="10"/>
  <c r="D680" i="10"/>
  <c r="D679" i="10"/>
  <c r="D678" i="10"/>
  <c r="D677" i="10"/>
  <c r="D676" i="10"/>
  <c r="D675" i="10"/>
  <c r="D674" i="10"/>
  <c r="D673" i="10"/>
  <c r="D672" i="10"/>
  <c r="D671" i="10"/>
  <c r="D670" i="10"/>
  <c r="D669" i="10"/>
  <c r="D668" i="10"/>
  <c r="D667" i="10"/>
  <c r="D666" i="10"/>
  <c r="D665" i="10"/>
  <c r="D664" i="10"/>
  <c r="D663" i="10"/>
  <c r="D662" i="10"/>
  <c r="D661" i="10"/>
  <c r="D660" i="10"/>
  <c r="D659" i="10"/>
  <c r="D658" i="10"/>
  <c r="D657" i="10"/>
  <c r="D656" i="10"/>
  <c r="D655" i="10"/>
  <c r="D654" i="10"/>
  <c r="D653" i="10"/>
  <c r="D652" i="10"/>
  <c r="D651" i="10"/>
  <c r="D650" i="10"/>
  <c r="D649" i="10"/>
  <c r="D648" i="10"/>
  <c r="D647" i="10"/>
  <c r="D646" i="10"/>
  <c r="D645" i="10"/>
  <c r="D644" i="10"/>
  <c r="D643" i="10"/>
  <c r="D642" i="10"/>
  <c r="D641" i="10"/>
  <c r="D640" i="10"/>
  <c r="D639" i="10"/>
  <c r="D638" i="10"/>
  <c r="D637" i="10"/>
  <c r="D636" i="10"/>
  <c r="D635" i="10"/>
  <c r="D634" i="10"/>
  <c r="D633" i="10"/>
  <c r="D632" i="10"/>
  <c r="D631" i="10"/>
  <c r="D630" i="10"/>
  <c r="D629" i="10"/>
  <c r="D628" i="10"/>
  <c r="D627" i="10"/>
  <c r="D626" i="10"/>
  <c r="D625" i="10"/>
  <c r="D624" i="10"/>
  <c r="D623" i="10"/>
  <c r="D622" i="10"/>
  <c r="D621" i="10"/>
  <c r="D620" i="10"/>
  <c r="D619" i="10"/>
  <c r="D618" i="10"/>
  <c r="D617" i="10"/>
  <c r="D616" i="10"/>
  <c r="D615" i="10"/>
  <c r="D614" i="10"/>
  <c r="D613" i="10"/>
  <c r="D612" i="10"/>
  <c r="D611" i="10"/>
  <c r="D610" i="10"/>
  <c r="D609" i="10"/>
  <c r="D608" i="10"/>
  <c r="D607" i="10"/>
  <c r="D606" i="10"/>
  <c r="D605" i="10"/>
  <c r="D604" i="10"/>
  <c r="D603" i="10"/>
  <c r="D602" i="10"/>
  <c r="D601" i="10"/>
  <c r="D600" i="10"/>
  <c r="D599" i="10"/>
  <c r="D598" i="10"/>
  <c r="D597" i="10"/>
  <c r="D596" i="10"/>
  <c r="D595" i="10"/>
  <c r="D594" i="10"/>
  <c r="D593" i="10"/>
  <c r="D592" i="10"/>
  <c r="D591" i="10"/>
  <c r="D590" i="10"/>
  <c r="D589" i="10"/>
  <c r="D588" i="10"/>
  <c r="D587" i="10"/>
  <c r="D586" i="10"/>
  <c r="D585" i="10"/>
  <c r="D584" i="10"/>
  <c r="D583" i="10"/>
  <c r="D582" i="10"/>
  <c r="D581" i="10"/>
  <c r="D580" i="10"/>
  <c r="D579" i="10"/>
  <c r="D578" i="10"/>
  <c r="D577" i="10"/>
  <c r="D576" i="10"/>
  <c r="D575" i="10"/>
  <c r="D574" i="10"/>
  <c r="D573" i="10"/>
  <c r="D572" i="10"/>
  <c r="D571" i="10"/>
  <c r="D570" i="10"/>
  <c r="D569" i="10"/>
  <c r="D568" i="10"/>
  <c r="D567" i="10"/>
  <c r="D566" i="10"/>
  <c r="D565" i="10"/>
  <c r="D564" i="10"/>
  <c r="D563" i="10"/>
  <c r="D562" i="10"/>
  <c r="D561" i="10"/>
  <c r="D560" i="10"/>
  <c r="D559" i="10"/>
  <c r="D558" i="10"/>
  <c r="D557" i="10"/>
  <c r="D556" i="10"/>
  <c r="D555" i="10"/>
  <c r="D554" i="10"/>
  <c r="D553" i="10"/>
  <c r="D552" i="10"/>
  <c r="D551" i="10"/>
  <c r="D550" i="10"/>
  <c r="D549" i="10"/>
  <c r="D548" i="10"/>
  <c r="D547" i="10"/>
  <c r="D546" i="10"/>
  <c r="D545" i="10"/>
  <c r="D544" i="10"/>
  <c r="D543" i="10"/>
  <c r="D542" i="10"/>
  <c r="D541" i="10"/>
  <c r="D540" i="10"/>
  <c r="D539" i="10"/>
  <c r="D538" i="10"/>
  <c r="D537" i="10"/>
  <c r="D536" i="10"/>
  <c r="D535" i="10"/>
  <c r="D534" i="10"/>
  <c r="D533" i="10"/>
  <c r="D532" i="10"/>
  <c r="D531" i="10"/>
  <c r="D530" i="10"/>
  <c r="D529" i="10"/>
  <c r="D528" i="10"/>
  <c r="D527" i="10"/>
  <c r="D526" i="10"/>
  <c r="D525" i="10"/>
  <c r="D524" i="10"/>
  <c r="D523" i="10"/>
  <c r="D522" i="10"/>
  <c r="D521" i="10"/>
  <c r="D520" i="10"/>
  <c r="D519" i="10"/>
  <c r="D518" i="10"/>
  <c r="D517" i="10"/>
  <c r="D516" i="10"/>
  <c r="D515" i="10"/>
  <c r="D514" i="10"/>
  <c r="D513" i="10"/>
  <c r="D512" i="10"/>
  <c r="D511" i="10"/>
  <c r="D510" i="10"/>
  <c r="D509" i="10"/>
  <c r="D508" i="10"/>
  <c r="D507" i="10"/>
  <c r="D506" i="10"/>
  <c r="D505" i="10"/>
  <c r="D504" i="10"/>
  <c r="D503" i="10"/>
  <c r="D502" i="10"/>
  <c r="D501" i="10"/>
  <c r="D500" i="10"/>
  <c r="D499" i="10"/>
  <c r="D498" i="10"/>
  <c r="D497" i="10"/>
  <c r="D496" i="10"/>
  <c r="D495" i="10"/>
  <c r="D494" i="10"/>
  <c r="D493" i="10"/>
  <c r="D492" i="10"/>
  <c r="D491" i="10"/>
  <c r="D490" i="10"/>
  <c r="D489" i="10"/>
  <c r="D488" i="10"/>
  <c r="D487" i="10"/>
  <c r="D486" i="10"/>
  <c r="D485" i="10"/>
  <c r="D484" i="10"/>
  <c r="D483" i="10"/>
  <c r="D482" i="10"/>
  <c r="D481" i="10"/>
  <c r="D480" i="10"/>
  <c r="D479" i="10"/>
  <c r="D478" i="10"/>
  <c r="D477" i="10"/>
  <c r="D476" i="10"/>
  <c r="D475" i="10"/>
  <c r="D474" i="10"/>
  <c r="D473" i="10"/>
  <c r="D472" i="10"/>
  <c r="D471" i="10"/>
  <c r="D470" i="10"/>
  <c r="D469" i="10"/>
  <c r="D468" i="10"/>
  <c r="D467" i="10"/>
  <c r="D466" i="10"/>
  <c r="D465" i="10"/>
  <c r="D464" i="10"/>
  <c r="D463" i="10"/>
  <c r="D462" i="10"/>
  <c r="D461" i="10"/>
  <c r="D460" i="10"/>
  <c r="D459" i="10"/>
  <c r="D458" i="10"/>
  <c r="D457" i="10"/>
  <c r="D456" i="10"/>
  <c r="D455" i="10"/>
  <c r="D454" i="10"/>
  <c r="D453" i="10"/>
  <c r="D452" i="10"/>
  <c r="D451" i="10"/>
  <c r="D450" i="10"/>
  <c r="D449" i="10"/>
  <c r="D448" i="10"/>
  <c r="D447" i="10"/>
  <c r="D446" i="10"/>
  <c r="D445" i="10"/>
  <c r="D444" i="10"/>
  <c r="D443" i="10"/>
  <c r="D442" i="10"/>
  <c r="D441" i="10"/>
  <c r="D440" i="10"/>
  <c r="D439" i="10"/>
  <c r="D438" i="10"/>
  <c r="D437" i="10"/>
  <c r="D436" i="10"/>
  <c r="D435" i="10"/>
  <c r="D434" i="10"/>
  <c r="D433" i="10"/>
  <c r="D432" i="10"/>
  <c r="D431" i="10"/>
  <c r="D430" i="10"/>
  <c r="D429" i="10"/>
  <c r="D428" i="10"/>
  <c r="D427" i="10"/>
  <c r="D426" i="10"/>
  <c r="D425" i="10"/>
  <c r="D424" i="10"/>
  <c r="D423" i="10"/>
  <c r="D422" i="10"/>
  <c r="D421" i="10"/>
  <c r="D420" i="10"/>
  <c r="D419" i="10"/>
  <c r="D418" i="10"/>
  <c r="D417" i="10"/>
  <c r="D416" i="10"/>
  <c r="D415" i="10"/>
  <c r="D414" i="10"/>
  <c r="D413" i="10"/>
  <c r="D412" i="10"/>
  <c r="D411" i="10"/>
  <c r="D410" i="10"/>
  <c r="D409" i="10"/>
  <c r="D408" i="10"/>
  <c r="D407" i="10"/>
  <c r="D406" i="10"/>
  <c r="D405" i="10"/>
  <c r="D404" i="10"/>
  <c r="D403" i="10"/>
  <c r="D402" i="10"/>
  <c r="D401" i="10"/>
  <c r="D400" i="10"/>
  <c r="D399" i="10"/>
  <c r="D398" i="10"/>
  <c r="D397" i="10"/>
  <c r="D396" i="10"/>
  <c r="D395" i="10"/>
  <c r="D394" i="10"/>
  <c r="D393" i="10"/>
  <c r="D392" i="10"/>
  <c r="D391" i="10"/>
  <c r="D390" i="10"/>
  <c r="D389" i="10"/>
  <c r="D388" i="10"/>
  <c r="D387" i="10"/>
  <c r="D386" i="10"/>
  <c r="D385" i="10"/>
  <c r="D384" i="10"/>
  <c r="D383" i="10"/>
  <c r="D382" i="10"/>
  <c r="D381" i="10"/>
  <c r="D380" i="10"/>
  <c r="D379" i="10"/>
  <c r="D378" i="10"/>
  <c r="D377" i="10"/>
  <c r="D376" i="10"/>
  <c r="D375" i="10"/>
  <c r="D374" i="10"/>
  <c r="D373" i="10"/>
  <c r="D372" i="10"/>
  <c r="D371" i="10"/>
  <c r="D370" i="10"/>
  <c r="D369" i="10"/>
  <c r="D368" i="10"/>
  <c r="D367" i="10"/>
  <c r="D366" i="10"/>
  <c r="D365" i="10"/>
  <c r="D364" i="10"/>
  <c r="D363" i="10"/>
  <c r="D362" i="10"/>
  <c r="D361" i="10"/>
  <c r="D360" i="10"/>
  <c r="D359" i="10"/>
  <c r="D358" i="10"/>
  <c r="D357" i="10"/>
  <c r="D356" i="10"/>
  <c r="D355" i="10"/>
  <c r="D354" i="10"/>
  <c r="D353" i="10"/>
  <c r="D352" i="10"/>
  <c r="D351" i="10"/>
  <c r="D350" i="10"/>
  <c r="D349" i="10"/>
  <c r="D348" i="10"/>
  <c r="D347" i="10"/>
  <c r="D346" i="10"/>
  <c r="D345" i="10"/>
  <c r="D344" i="10"/>
  <c r="D343" i="10"/>
  <c r="D342" i="10"/>
  <c r="D341" i="10"/>
  <c r="D340" i="10"/>
  <c r="D339" i="10"/>
  <c r="D338" i="10"/>
  <c r="D337" i="10"/>
  <c r="D336" i="10"/>
  <c r="D335" i="10"/>
  <c r="D334" i="10"/>
  <c r="D333" i="10"/>
  <c r="D332" i="10"/>
  <c r="D331" i="10"/>
  <c r="D330" i="10"/>
  <c r="D329" i="10"/>
  <c r="D328" i="10"/>
  <c r="D327" i="10"/>
  <c r="D326" i="10"/>
  <c r="D325" i="10"/>
  <c r="D324" i="10"/>
  <c r="D323" i="10"/>
  <c r="D322" i="10"/>
  <c r="D321" i="10"/>
  <c r="D320" i="10"/>
  <c r="D319" i="10"/>
  <c r="D318" i="10"/>
  <c r="D317" i="10"/>
  <c r="D316" i="10"/>
  <c r="D315" i="10"/>
  <c r="D314" i="10"/>
  <c r="D313" i="10"/>
  <c r="D312" i="10"/>
  <c r="D311" i="10"/>
  <c r="D310" i="10"/>
  <c r="D309" i="10"/>
  <c r="D308" i="10"/>
  <c r="D307" i="10"/>
  <c r="D306" i="10"/>
  <c r="D305" i="10"/>
  <c r="D304" i="10"/>
  <c r="D303" i="10"/>
  <c r="D302" i="10"/>
  <c r="D301" i="10"/>
  <c r="D300" i="10"/>
  <c r="D299" i="10"/>
  <c r="D298" i="10"/>
  <c r="D297" i="10"/>
  <c r="D296" i="10"/>
  <c r="D295" i="10"/>
  <c r="D294" i="10"/>
  <c r="D293" i="10"/>
  <c r="D292" i="10"/>
  <c r="D291" i="10"/>
  <c r="D290" i="10"/>
  <c r="D289" i="10"/>
  <c r="D288" i="10"/>
  <c r="D287" i="10"/>
  <c r="D286" i="10"/>
  <c r="D285" i="10"/>
  <c r="D284" i="10"/>
  <c r="D283" i="10"/>
  <c r="D282" i="10"/>
  <c r="D281" i="10"/>
  <c r="D280" i="10"/>
  <c r="D279" i="10"/>
  <c r="D278" i="10"/>
  <c r="D277" i="10"/>
  <c r="D276" i="10"/>
  <c r="D275" i="10"/>
  <c r="D274" i="10"/>
  <c r="D273" i="10"/>
  <c r="D272" i="10"/>
  <c r="D271" i="10"/>
  <c r="D270" i="10"/>
  <c r="D269" i="10"/>
  <c r="D268" i="10"/>
  <c r="D267" i="10"/>
  <c r="D266" i="10"/>
  <c r="D265" i="10"/>
  <c r="D264" i="10"/>
  <c r="D263" i="10"/>
  <c r="D262" i="10"/>
  <c r="D261" i="10"/>
  <c r="D260" i="10"/>
  <c r="D259" i="10"/>
  <c r="D258" i="10"/>
  <c r="D257" i="10"/>
  <c r="D256" i="10"/>
  <c r="D255" i="10"/>
  <c r="D254" i="10"/>
  <c r="D253" i="10"/>
  <c r="D252" i="10"/>
  <c r="D251" i="10"/>
  <c r="D250" i="10"/>
  <c r="D249" i="10"/>
  <c r="D248" i="10"/>
  <c r="D247" i="10"/>
  <c r="D246" i="10"/>
  <c r="D245" i="10"/>
  <c r="D244" i="10"/>
  <c r="D243" i="10"/>
  <c r="D242" i="10"/>
  <c r="D241" i="10"/>
  <c r="D240" i="10"/>
  <c r="D239" i="10"/>
  <c r="D238" i="10"/>
  <c r="D237" i="10"/>
  <c r="D236" i="10"/>
  <c r="D235" i="10"/>
  <c r="D234" i="10"/>
  <c r="D233" i="10"/>
  <c r="D232" i="10"/>
  <c r="D231" i="10"/>
  <c r="D230" i="10"/>
  <c r="D229" i="10"/>
  <c r="D228" i="10"/>
  <c r="D227" i="10"/>
  <c r="D226" i="10"/>
  <c r="D225" i="10"/>
  <c r="D224" i="10"/>
  <c r="D223" i="10"/>
  <c r="D222" i="10"/>
  <c r="D221" i="10"/>
  <c r="D220" i="10"/>
  <c r="D219" i="10"/>
  <c r="D218" i="10"/>
  <c r="D217" i="10"/>
  <c r="D216" i="10"/>
  <c r="D215" i="10"/>
  <c r="D214" i="10"/>
  <c r="D213" i="10"/>
  <c r="D212" i="10"/>
  <c r="D211" i="10"/>
  <c r="D210" i="10"/>
  <c r="D209" i="10"/>
  <c r="D208" i="10"/>
  <c r="D207" i="10"/>
  <c r="D206" i="10"/>
  <c r="D205" i="10"/>
  <c r="D204" i="10"/>
  <c r="D203" i="10"/>
  <c r="D202" i="10"/>
  <c r="D201" i="10"/>
  <c r="D200" i="10"/>
  <c r="D199" i="10"/>
  <c r="D198" i="10"/>
  <c r="D197" i="10"/>
  <c r="D196" i="10"/>
  <c r="D195" i="10"/>
  <c r="D194" i="10"/>
  <c r="D193" i="10"/>
  <c r="D192" i="10"/>
  <c r="D191" i="10"/>
  <c r="D190" i="10"/>
  <c r="D189" i="10"/>
  <c r="D188" i="10"/>
  <c r="D187" i="10"/>
  <c r="D186" i="10"/>
  <c r="D185" i="10"/>
  <c r="D184" i="10"/>
  <c r="D183" i="10"/>
  <c r="D182" i="10"/>
  <c r="D181" i="10"/>
  <c r="D180" i="10"/>
  <c r="D179" i="10"/>
  <c r="D178" i="10"/>
  <c r="D177" i="10"/>
  <c r="D176" i="10"/>
  <c r="D175" i="10"/>
  <c r="D174" i="10"/>
  <c r="D173" i="10"/>
  <c r="D172" i="10"/>
  <c r="D171" i="10"/>
  <c r="D170" i="10"/>
  <c r="D169" i="10"/>
  <c r="D168" i="10"/>
  <c r="D167" i="10"/>
  <c r="D166" i="10"/>
  <c r="D165" i="10"/>
  <c r="D164" i="10"/>
  <c r="D163" i="10"/>
  <c r="D162" i="10"/>
  <c r="D161" i="10"/>
  <c r="D160" i="10"/>
  <c r="D159" i="10"/>
  <c r="D158" i="10"/>
  <c r="D157" i="10"/>
  <c r="D156" i="10"/>
  <c r="D155" i="10"/>
  <c r="D154" i="10"/>
  <c r="D153" i="10"/>
  <c r="D152" i="10"/>
  <c r="D151" i="10"/>
  <c r="D150" i="10"/>
  <c r="D149" i="10"/>
  <c r="D148" i="10"/>
  <c r="D147" i="10"/>
  <c r="D146" i="10"/>
  <c r="D145" i="10"/>
  <c r="D144" i="10"/>
  <c r="D143" i="10"/>
  <c r="D142" i="10"/>
  <c r="D141" i="10"/>
  <c r="D140" i="10"/>
  <c r="D139" i="10"/>
  <c r="D138" i="10"/>
  <c r="D137" i="10"/>
  <c r="D136" i="10"/>
  <c r="D135" i="10"/>
  <c r="D134" i="10"/>
  <c r="D133" i="10"/>
  <c r="D132" i="10"/>
  <c r="D131" i="10"/>
  <c r="D130" i="10"/>
  <c r="D129" i="10"/>
  <c r="D128" i="10"/>
  <c r="D127" i="10"/>
  <c r="D126" i="10"/>
  <c r="D125" i="10"/>
  <c r="D124" i="10"/>
  <c r="D123" i="10"/>
  <c r="D122" i="10"/>
  <c r="D121" i="10"/>
  <c r="D120" i="10"/>
  <c r="D119" i="10"/>
  <c r="D118" i="10"/>
  <c r="D117" i="10"/>
  <c r="D116" i="10"/>
  <c r="D115" i="10"/>
  <c r="D114" i="10"/>
  <c r="D113" i="10"/>
  <c r="D112" i="10"/>
  <c r="D111" i="10"/>
  <c r="D110" i="10"/>
  <c r="D109" i="10"/>
  <c r="D108" i="10"/>
  <c r="D107" i="10"/>
  <c r="D106" i="10"/>
  <c r="D105" i="10"/>
  <c r="D104" i="10"/>
  <c r="D103" i="10"/>
  <c r="D102" i="10"/>
  <c r="D101" i="10"/>
  <c r="D100" i="10"/>
  <c r="D99" i="10"/>
  <c r="D98" i="10"/>
  <c r="D97" i="10"/>
  <c r="D96" i="10"/>
  <c r="D95" i="10"/>
  <c r="D94" i="10"/>
  <c r="D93" i="10"/>
  <c r="D92" i="10"/>
  <c r="D91" i="10"/>
  <c r="D90" i="10"/>
  <c r="D89" i="10"/>
  <c r="D88" i="10"/>
  <c r="D87" i="10"/>
  <c r="D86" i="10"/>
  <c r="D85" i="10"/>
  <c r="D84" i="10"/>
  <c r="D83" i="10"/>
  <c r="D82" i="10"/>
  <c r="D81" i="10"/>
  <c r="D80" i="10"/>
  <c r="D79" i="10"/>
  <c r="D78" i="10"/>
  <c r="D77" i="10"/>
  <c r="D76" i="10"/>
  <c r="D75" i="10"/>
  <c r="D74" i="10"/>
  <c r="D73" i="10"/>
  <c r="D72" i="10"/>
  <c r="D71" i="10"/>
  <c r="D70" i="10"/>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AT185" i="1"/>
  <c r="AT186" i="1"/>
  <c r="AT187" i="1"/>
  <c r="AT188" i="1"/>
  <c r="AT189" i="1"/>
  <c r="AT190" i="1"/>
  <c r="AT191" i="1"/>
  <c r="AT192" i="1"/>
  <c r="AT193" i="1"/>
  <c r="AT194" i="1"/>
  <c r="AT195" i="1"/>
  <c r="AT196" i="1"/>
  <c r="AT197" i="1"/>
  <c r="AT198" i="1"/>
  <c r="AT199" i="1"/>
  <c r="AT200" i="1"/>
  <c r="AT201" i="1"/>
  <c r="AT202" i="1"/>
  <c r="AT203" i="1"/>
  <c r="AT204" i="1"/>
  <c r="AT205" i="1"/>
  <c r="AT206" i="1"/>
  <c r="AT207" i="1"/>
  <c r="AT208" i="1"/>
  <c r="AT209" i="1"/>
  <c r="AT210" i="1"/>
  <c r="AT211" i="1"/>
  <c r="AT212" i="1"/>
  <c r="AT213" i="1"/>
  <c r="AT214" i="1"/>
  <c r="AT215" i="1"/>
  <c r="AT216" i="1"/>
  <c r="AT217" i="1"/>
  <c r="AT218" i="1"/>
  <c r="AT219" i="1"/>
  <c r="AT220" i="1"/>
  <c r="AT221" i="1"/>
  <c r="AT222" i="1"/>
  <c r="AT223" i="1"/>
  <c r="AT224" i="1"/>
  <c r="AT225" i="1"/>
  <c r="AT226" i="1"/>
  <c r="AT227" i="1"/>
  <c r="AT228" i="1"/>
  <c r="AT229" i="1"/>
  <c r="AT230" i="1"/>
  <c r="AT231" i="1"/>
  <c r="AT232" i="1"/>
  <c r="AT233" i="1"/>
  <c r="AT234" i="1"/>
  <c r="AT235" i="1"/>
  <c r="AT236" i="1"/>
  <c r="AT237" i="1"/>
  <c r="AT238" i="1"/>
  <c r="AT239" i="1"/>
  <c r="AT240" i="1"/>
  <c r="AT241" i="1"/>
  <c r="AT242" i="1"/>
  <c r="AT243" i="1"/>
  <c r="AT244" i="1"/>
  <c r="AT245" i="1"/>
  <c r="AT246" i="1"/>
  <c r="AT247" i="1"/>
  <c r="AT248" i="1"/>
  <c r="AT249" i="1"/>
  <c r="AT250" i="1"/>
  <c r="AT251" i="1"/>
  <c r="AT252" i="1"/>
  <c r="AT253" i="1"/>
  <c r="AT254" i="1"/>
  <c r="AT255" i="1"/>
  <c r="AT256" i="1"/>
  <c r="AT257" i="1"/>
  <c r="AT258" i="1"/>
  <c r="AT259" i="1"/>
  <c r="AT260" i="1"/>
  <c r="AT261" i="1"/>
  <c r="AT262" i="1"/>
  <c r="AT263" i="1"/>
  <c r="AT264" i="1"/>
  <c r="AT265" i="1"/>
  <c r="AT266" i="1"/>
  <c r="AT267" i="1"/>
  <c r="AT268" i="1"/>
  <c r="AT269" i="1"/>
  <c r="AT270" i="1"/>
  <c r="AT271" i="1"/>
  <c r="AT272" i="1"/>
  <c r="AT273" i="1"/>
  <c r="AT274" i="1"/>
  <c r="AT275" i="1"/>
  <c r="AT276" i="1"/>
  <c r="AT277" i="1"/>
  <c r="AT278" i="1"/>
  <c r="AT279" i="1"/>
  <c r="AT280" i="1"/>
  <c r="AT281" i="1"/>
  <c r="AT282" i="1"/>
  <c r="AT283" i="1"/>
  <c r="AT284" i="1"/>
  <c r="AT285" i="1"/>
  <c r="AT286" i="1"/>
  <c r="AT287" i="1"/>
  <c r="AT288" i="1"/>
  <c r="AT289" i="1"/>
  <c r="AT290" i="1"/>
  <c r="AT291" i="1"/>
  <c r="AT292" i="1"/>
  <c r="AT293" i="1"/>
  <c r="AT294" i="1"/>
  <c r="AT295" i="1"/>
  <c r="AT296" i="1"/>
  <c r="AT297" i="1"/>
  <c r="AT298" i="1"/>
  <c r="AT299" i="1"/>
  <c r="AT300" i="1"/>
  <c r="AT301" i="1"/>
  <c r="AT302" i="1"/>
  <c r="AT303" i="1"/>
  <c r="AT304" i="1"/>
  <c r="AT305" i="1"/>
  <c r="AT306" i="1"/>
  <c r="AT307" i="1"/>
  <c r="AT308" i="1"/>
  <c r="AT309" i="1"/>
  <c r="AT310" i="1"/>
  <c r="AT311" i="1"/>
  <c r="AT312" i="1"/>
  <c r="AT313" i="1"/>
  <c r="AT314" i="1"/>
  <c r="AT315" i="1"/>
  <c r="AT316" i="1"/>
  <c r="AT317" i="1"/>
  <c r="AT318" i="1"/>
  <c r="AT319" i="1"/>
  <c r="AT320" i="1"/>
  <c r="AT321" i="1"/>
  <c r="AT322" i="1"/>
  <c r="AT323" i="1"/>
  <c r="AT324" i="1"/>
  <c r="AT325" i="1"/>
  <c r="AT326" i="1"/>
  <c r="AT327" i="1"/>
  <c r="AT328" i="1"/>
  <c r="AT329" i="1"/>
  <c r="AT330" i="1"/>
  <c r="AT331" i="1"/>
  <c r="AT332" i="1"/>
  <c r="AT333" i="1"/>
  <c r="AT334" i="1"/>
  <c r="AT335" i="1"/>
  <c r="AT336" i="1"/>
  <c r="AT337" i="1"/>
  <c r="AT338" i="1"/>
  <c r="AT339" i="1"/>
  <c r="AT340" i="1"/>
  <c r="AT341" i="1"/>
  <c r="AT342" i="1"/>
  <c r="AT343" i="1"/>
  <c r="AT344" i="1"/>
  <c r="AT345" i="1"/>
  <c r="AT346" i="1"/>
  <c r="AT347" i="1"/>
  <c r="AT348" i="1"/>
  <c r="AT349" i="1"/>
  <c r="AT350" i="1"/>
  <c r="AT351" i="1"/>
  <c r="AT352" i="1"/>
  <c r="AT353" i="1"/>
  <c r="AT354" i="1"/>
  <c r="AT355" i="1"/>
  <c r="AT356" i="1"/>
  <c r="AT357" i="1"/>
  <c r="AT358" i="1"/>
  <c r="AT359" i="1"/>
  <c r="AT360" i="1"/>
  <c r="AT361" i="1"/>
  <c r="AT362" i="1"/>
  <c r="AT363" i="1"/>
  <c r="AT364" i="1"/>
  <c r="AT365" i="1"/>
  <c r="AT366" i="1"/>
  <c r="AT367" i="1"/>
  <c r="AT368" i="1"/>
  <c r="AT369" i="1"/>
  <c r="AT370" i="1"/>
  <c r="AT371" i="1"/>
  <c r="AT372" i="1"/>
  <c r="AT373" i="1"/>
  <c r="AT374" i="1"/>
  <c r="AT375" i="1"/>
  <c r="AT376" i="1"/>
  <c r="AT377" i="1"/>
  <c r="AT378" i="1"/>
  <c r="AT379" i="1"/>
  <c r="AT380" i="1"/>
  <c r="AT381" i="1"/>
  <c r="AT382" i="1"/>
  <c r="AT383" i="1"/>
  <c r="AT384" i="1"/>
  <c r="AT385" i="1"/>
  <c r="AT386" i="1"/>
  <c r="AT387" i="1"/>
  <c r="AT388" i="1"/>
  <c r="AT389" i="1"/>
  <c r="AT390" i="1"/>
  <c r="AT391" i="1"/>
  <c r="AT392" i="1"/>
  <c r="AT393" i="1"/>
  <c r="AT394" i="1"/>
  <c r="AT395" i="1"/>
  <c r="AT396" i="1"/>
  <c r="AT397" i="1"/>
  <c r="AT398" i="1"/>
  <c r="AT399" i="1"/>
  <c r="AT400" i="1"/>
  <c r="AT401" i="1"/>
  <c r="AT402" i="1"/>
  <c r="AT403" i="1"/>
  <c r="AT404" i="1"/>
  <c r="AT405" i="1"/>
  <c r="AT406" i="1"/>
  <c r="AT407" i="1"/>
  <c r="AT408" i="1"/>
  <c r="AT409" i="1"/>
  <c r="AT410" i="1"/>
  <c r="AT411" i="1"/>
  <c r="AT412" i="1"/>
  <c r="AT413" i="1"/>
  <c r="AT414" i="1"/>
  <c r="AT415" i="1"/>
  <c r="AT416" i="1"/>
  <c r="AT417" i="1"/>
  <c r="AT418" i="1"/>
  <c r="AT419" i="1"/>
  <c r="AT420" i="1"/>
  <c r="AT421" i="1"/>
  <c r="AT422" i="1"/>
  <c r="AT423" i="1"/>
  <c r="AT424" i="1"/>
  <c r="AT425" i="1"/>
  <c r="AT426" i="1"/>
  <c r="AT427" i="1"/>
  <c r="AT428" i="1"/>
  <c r="AT429" i="1"/>
  <c r="AT430" i="1"/>
  <c r="AT431" i="1"/>
  <c r="AT432" i="1"/>
  <c r="AT433" i="1"/>
  <c r="AT434" i="1"/>
  <c r="AT435" i="1"/>
  <c r="AT436" i="1"/>
  <c r="AT437" i="1"/>
  <c r="AT438" i="1"/>
  <c r="AT439" i="1"/>
  <c r="AT440" i="1"/>
  <c r="AT441" i="1"/>
  <c r="AT442" i="1"/>
  <c r="AT443" i="1"/>
  <c r="AT444" i="1"/>
  <c r="AT445" i="1"/>
  <c r="AT446" i="1"/>
  <c r="AT447" i="1"/>
  <c r="AT448" i="1"/>
  <c r="AT449" i="1"/>
  <c r="AT450" i="1"/>
  <c r="AT451" i="1"/>
  <c r="AT452" i="1"/>
  <c r="AT453" i="1"/>
  <c r="AT454" i="1"/>
  <c r="AT455" i="1"/>
  <c r="AT456" i="1"/>
  <c r="AT457" i="1"/>
  <c r="AT458" i="1"/>
  <c r="AT459" i="1"/>
  <c r="AT460" i="1"/>
  <c r="AT461" i="1"/>
  <c r="AT462" i="1"/>
  <c r="AT463" i="1"/>
  <c r="AT464" i="1"/>
  <c r="AT465" i="1"/>
  <c r="AT466" i="1"/>
  <c r="AT467" i="1"/>
  <c r="AT468" i="1"/>
  <c r="AT469" i="1"/>
  <c r="AT470" i="1"/>
  <c r="AT471" i="1"/>
  <c r="AT472" i="1"/>
  <c r="AT473" i="1"/>
  <c r="AT474" i="1"/>
  <c r="AT475" i="1"/>
  <c r="AT476" i="1"/>
  <c r="AT477" i="1"/>
  <c r="AT478" i="1"/>
  <c r="AT479" i="1"/>
  <c r="AT480" i="1"/>
  <c r="AT481" i="1"/>
  <c r="AT482" i="1"/>
  <c r="AT483" i="1"/>
  <c r="AT484" i="1"/>
  <c r="AT485" i="1"/>
  <c r="AT486" i="1"/>
  <c r="AT487" i="1"/>
  <c r="AT488" i="1"/>
  <c r="AT489" i="1"/>
  <c r="AT490" i="1"/>
  <c r="AT491" i="1"/>
  <c r="AT492" i="1"/>
  <c r="AT493" i="1"/>
  <c r="AT494" i="1"/>
  <c r="AT495" i="1"/>
  <c r="AT496" i="1"/>
  <c r="AT497" i="1"/>
  <c r="AT498" i="1"/>
  <c r="AT499" i="1"/>
  <c r="AT500" i="1"/>
  <c r="AT501" i="1"/>
  <c r="AT502" i="1"/>
  <c r="AT503" i="1"/>
  <c r="AT504" i="1"/>
  <c r="AT505" i="1"/>
  <c r="AT506" i="1"/>
  <c r="AT507" i="1"/>
  <c r="AT508" i="1"/>
  <c r="AT509" i="1"/>
  <c r="AT510" i="1"/>
  <c r="AT511" i="1"/>
  <c r="AT512" i="1"/>
  <c r="AT513" i="1"/>
  <c r="AT514" i="1"/>
  <c r="AT515" i="1"/>
  <c r="AT516" i="1"/>
  <c r="AT517" i="1"/>
  <c r="AT518" i="1"/>
  <c r="AT519" i="1"/>
  <c r="AT520" i="1"/>
  <c r="AT521" i="1"/>
  <c r="AT522" i="1"/>
  <c r="AT523" i="1"/>
  <c r="AT524" i="1"/>
  <c r="AT525" i="1"/>
  <c r="AT526" i="1"/>
  <c r="AT527" i="1"/>
  <c r="AT528" i="1"/>
  <c r="AT529" i="1"/>
  <c r="AT530" i="1"/>
  <c r="AT531" i="1"/>
  <c r="AT532" i="1"/>
  <c r="AT533" i="1"/>
  <c r="AT534" i="1"/>
  <c r="AT535" i="1"/>
  <c r="AT536" i="1"/>
  <c r="AT537" i="1"/>
  <c r="AT538" i="1"/>
  <c r="AT539" i="1"/>
  <c r="AT540" i="1"/>
  <c r="AT541" i="1"/>
  <c r="AT542" i="1"/>
  <c r="AT543" i="1"/>
  <c r="AT544" i="1"/>
  <c r="AT545" i="1"/>
  <c r="AT546" i="1"/>
  <c r="AT547" i="1"/>
  <c r="AT548" i="1"/>
  <c r="AT549" i="1"/>
  <c r="AT550" i="1"/>
  <c r="AT551" i="1"/>
  <c r="AT552" i="1"/>
  <c r="AT553" i="1"/>
  <c r="AT554" i="1"/>
  <c r="AT555" i="1"/>
  <c r="AT556" i="1"/>
  <c r="AT557" i="1"/>
  <c r="AT558" i="1"/>
  <c r="AT559" i="1"/>
  <c r="AT560" i="1"/>
  <c r="AT561" i="1"/>
  <c r="AT562" i="1"/>
  <c r="AT563" i="1"/>
  <c r="AT564" i="1"/>
  <c r="AT565" i="1"/>
  <c r="AT566" i="1"/>
  <c r="AT567" i="1"/>
  <c r="AT568" i="1"/>
  <c r="AT569" i="1"/>
  <c r="AT570" i="1"/>
  <c r="AT571" i="1"/>
  <c r="AT572" i="1"/>
  <c r="AT573" i="1"/>
  <c r="AT574" i="1"/>
  <c r="AT575" i="1"/>
  <c r="AT576" i="1"/>
  <c r="AT577" i="1"/>
  <c r="AT578" i="1"/>
  <c r="AT579" i="1"/>
  <c r="AT580" i="1"/>
  <c r="AT581" i="1"/>
  <c r="AT582" i="1"/>
  <c r="AT583" i="1"/>
  <c r="AT584" i="1"/>
  <c r="AT585" i="1"/>
  <c r="AT586" i="1"/>
  <c r="AT587" i="1"/>
  <c r="AT588" i="1"/>
  <c r="AT589" i="1"/>
  <c r="AT590" i="1"/>
  <c r="AT591" i="1"/>
  <c r="AT592" i="1"/>
  <c r="AT593" i="1"/>
  <c r="AT594" i="1"/>
  <c r="AT595" i="1"/>
  <c r="AT596" i="1"/>
  <c r="AT597" i="1"/>
  <c r="AT598" i="1"/>
  <c r="AT599" i="1"/>
  <c r="AT600" i="1"/>
  <c r="AT601" i="1"/>
  <c r="AT602" i="1"/>
  <c r="AT603" i="1"/>
  <c r="AT604" i="1"/>
  <c r="AT605" i="1"/>
  <c r="AT606" i="1"/>
  <c r="AT607" i="1"/>
  <c r="AT608" i="1"/>
  <c r="AT609" i="1"/>
  <c r="AT610" i="1"/>
  <c r="AT611" i="1"/>
  <c r="AT612" i="1"/>
  <c r="AT613" i="1"/>
  <c r="AT614" i="1"/>
  <c r="AT615" i="1"/>
  <c r="AT616" i="1"/>
  <c r="AT617" i="1"/>
  <c r="AT618" i="1"/>
  <c r="AT619" i="1"/>
  <c r="AT620" i="1"/>
  <c r="AT621" i="1"/>
  <c r="AT622" i="1"/>
  <c r="AT623" i="1"/>
  <c r="AT624" i="1"/>
  <c r="AT625" i="1"/>
  <c r="AT626" i="1"/>
  <c r="AT627" i="1"/>
  <c r="AT628" i="1"/>
  <c r="AT629" i="1"/>
  <c r="AT630" i="1"/>
  <c r="AT631" i="1"/>
  <c r="AT632" i="1"/>
  <c r="AT633" i="1"/>
  <c r="AT634" i="1"/>
  <c r="AT635" i="1"/>
  <c r="AT636" i="1"/>
  <c r="AT637" i="1"/>
  <c r="AT638" i="1"/>
  <c r="AT639" i="1"/>
  <c r="AT640" i="1"/>
  <c r="AT641" i="1"/>
  <c r="AT642" i="1"/>
  <c r="AT643" i="1"/>
  <c r="AT644" i="1"/>
  <c r="AT645" i="1"/>
  <c r="AT646" i="1"/>
  <c r="AT647" i="1"/>
  <c r="AT648" i="1"/>
  <c r="AT649" i="1"/>
  <c r="AT650" i="1"/>
  <c r="AT651" i="1"/>
  <c r="AT652" i="1"/>
  <c r="AT653" i="1"/>
  <c r="AT654" i="1"/>
  <c r="AT655" i="1"/>
  <c r="AT656" i="1"/>
  <c r="AT657" i="1"/>
  <c r="AT658" i="1"/>
  <c r="AT659" i="1"/>
  <c r="AT660" i="1"/>
  <c r="AT661" i="1"/>
  <c r="AT662" i="1"/>
  <c r="AT663" i="1"/>
  <c r="AT664" i="1"/>
  <c r="AT665" i="1"/>
  <c r="AT666" i="1"/>
  <c r="AT667" i="1"/>
  <c r="AT668" i="1"/>
  <c r="AT669" i="1"/>
  <c r="AT670" i="1"/>
  <c r="AT671" i="1"/>
  <c r="AT672" i="1"/>
  <c r="AT673" i="1"/>
  <c r="AT674" i="1"/>
  <c r="AT675" i="1"/>
  <c r="AT676" i="1"/>
  <c r="AT677" i="1"/>
  <c r="AT678" i="1"/>
  <c r="AT679" i="1"/>
  <c r="AT680" i="1"/>
  <c r="AT681" i="1"/>
  <c r="AT682" i="1"/>
  <c r="AT683" i="1"/>
  <c r="AT684" i="1"/>
  <c r="AT685" i="1"/>
  <c r="AT686" i="1"/>
  <c r="AT10" i="1"/>
  <c r="AT11" i="1"/>
  <c r="AT12" i="1"/>
  <c r="AT13" i="1"/>
  <c r="AT14" i="1"/>
  <c r="AT15" i="1"/>
  <c r="AT16" i="1"/>
  <c r="AT17" i="1"/>
  <c r="AT18" i="1"/>
  <c r="AT19" i="1"/>
  <c r="AT20" i="1"/>
  <c r="AT21" i="1"/>
  <c r="AT22" i="1"/>
  <c r="AT23" i="1"/>
  <c r="AT24" i="1"/>
  <c r="AT25" i="1"/>
  <c r="AT26" i="1"/>
  <c r="AT27" i="1"/>
  <c r="AT28" i="1"/>
  <c r="AT29" i="1"/>
  <c r="AT30" i="1"/>
  <c r="AT31" i="1"/>
  <c r="AT32" i="1"/>
  <c r="AT33" i="1"/>
  <c r="AT34" i="1"/>
  <c r="AT35" i="1"/>
  <c r="AT36" i="1"/>
  <c r="AT37" i="1"/>
  <c r="AT38" i="1"/>
  <c r="AT39" i="1"/>
  <c r="AT40" i="1"/>
  <c r="AT41" i="1"/>
  <c r="AT42" i="1"/>
  <c r="AT43" i="1"/>
  <c r="AT44" i="1"/>
  <c r="AT45" i="1"/>
  <c r="AT46" i="1"/>
  <c r="AT47" i="1"/>
  <c r="AT48" i="1"/>
  <c r="AT49" i="1"/>
  <c r="AT50" i="1"/>
  <c r="AT51" i="1"/>
  <c r="AT52" i="1"/>
  <c r="AT53" i="1"/>
  <c r="AT54" i="1"/>
  <c r="AT55" i="1"/>
  <c r="AT56" i="1"/>
  <c r="AT57" i="1"/>
  <c r="AT58" i="1"/>
  <c r="AT59" i="1"/>
  <c r="AT60" i="1"/>
  <c r="AT61" i="1"/>
  <c r="AT62" i="1"/>
  <c r="AT63" i="1"/>
  <c r="AT64"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0" i="1"/>
  <c r="AT91" i="1"/>
  <c r="AT92" i="1"/>
  <c r="AT93" i="1"/>
  <c r="AT94" i="1"/>
  <c r="AT95" i="1"/>
  <c r="AT96" i="1"/>
  <c r="AT97" i="1"/>
  <c r="AT98" i="1"/>
  <c r="AT99" i="1"/>
  <c r="AT100" i="1"/>
  <c r="AT101" i="1"/>
  <c r="AT102" i="1"/>
  <c r="AT103" i="1"/>
  <c r="AT104" i="1"/>
  <c r="AT105" i="1"/>
  <c r="AT106" i="1"/>
  <c r="AT107" i="1"/>
  <c r="AT108" i="1"/>
  <c r="AT109" i="1"/>
  <c r="AT110" i="1"/>
  <c r="AT111" i="1"/>
  <c r="AT112" i="1"/>
  <c r="AT113" i="1"/>
  <c r="AT114" i="1"/>
  <c r="AT115" i="1"/>
  <c r="AT116" i="1"/>
  <c r="AT117" i="1"/>
  <c r="AT118" i="1"/>
  <c r="AT119" i="1"/>
  <c r="AT120" i="1"/>
  <c r="AT121" i="1"/>
  <c r="AT122" i="1"/>
  <c r="AT123" i="1"/>
  <c r="AT124" i="1"/>
  <c r="AT125" i="1"/>
  <c r="AT126" i="1"/>
  <c r="AT127" i="1"/>
  <c r="AT128" i="1"/>
  <c r="AT129" i="1"/>
  <c r="AT130" i="1"/>
  <c r="AT131" i="1"/>
  <c r="AT132" i="1"/>
  <c r="AT133" i="1"/>
  <c r="AT134" i="1"/>
  <c r="AT135" i="1"/>
  <c r="AT136" i="1"/>
  <c r="AT137" i="1"/>
  <c r="AT138" i="1"/>
  <c r="AT139" i="1"/>
  <c r="AT140" i="1"/>
  <c r="AT141" i="1"/>
  <c r="AT142" i="1"/>
  <c r="AT143" i="1"/>
  <c r="AT144" i="1"/>
  <c r="AT145" i="1"/>
  <c r="AT146" i="1"/>
  <c r="AT147" i="1"/>
  <c r="AT148" i="1"/>
  <c r="AT149" i="1"/>
  <c r="AT150" i="1"/>
  <c r="AT151" i="1"/>
  <c r="AT152" i="1"/>
  <c r="AT153" i="1"/>
  <c r="AT154" i="1"/>
  <c r="AT155" i="1"/>
  <c r="AT156" i="1"/>
  <c r="AT157" i="1"/>
  <c r="AT158" i="1"/>
  <c r="AT159" i="1"/>
  <c r="AT160" i="1"/>
  <c r="AT161" i="1"/>
  <c r="AT162" i="1"/>
  <c r="AT163" i="1"/>
  <c r="AT164" i="1"/>
  <c r="AT165" i="1"/>
  <c r="AT166" i="1"/>
  <c r="AT167" i="1"/>
  <c r="AT168" i="1"/>
  <c r="AT169" i="1"/>
  <c r="AT170" i="1"/>
  <c r="AT171" i="1"/>
  <c r="AT172" i="1"/>
  <c r="AT173" i="1"/>
  <c r="AT174" i="1"/>
  <c r="AT175" i="1"/>
  <c r="AT176" i="1"/>
  <c r="AT177" i="1"/>
  <c r="AT178" i="1"/>
  <c r="AT179" i="1"/>
  <c r="AT180" i="1"/>
  <c r="AT181" i="1"/>
  <c r="AT182" i="1"/>
  <c r="AT183" i="1"/>
  <c r="AT184" i="1"/>
  <c r="AT3" i="1"/>
  <c r="AT4" i="1"/>
  <c r="AT5" i="1"/>
  <c r="AT6" i="1"/>
  <c r="AT7" i="1"/>
  <c r="AT8" i="1"/>
  <c r="AT9" i="1"/>
  <c r="AT2" i="1"/>
  <c r="AU3" i="1"/>
  <c r="AU4" i="1"/>
  <c r="AU5" i="1"/>
  <c r="AU6" i="1"/>
  <c r="AU7" i="1"/>
  <c r="AU8" i="1"/>
  <c r="AU9" i="1"/>
  <c r="AU10" i="1"/>
  <c r="AU11" i="1"/>
  <c r="AU12" i="1"/>
  <c r="AU13" i="1"/>
  <c r="AU14" i="1"/>
  <c r="AU15" i="1"/>
  <c r="AU16" i="1"/>
  <c r="AU17" i="1"/>
  <c r="AU18" i="1"/>
  <c r="AU19" i="1"/>
  <c r="AU20" i="1"/>
  <c r="AU21" i="1"/>
  <c r="AU22" i="1"/>
  <c r="AU23" i="1"/>
  <c r="AU24" i="1"/>
  <c r="AU25" i="1"/>
  <c r="AU26" i="1"/>
  <c r="AU27" i="1"/>
  <c r="AU28" i="1"/>
  <c r="AU29" i="1"/>
  <c r="AU30" i="1"/>
  <c r="AU31" i="1"/>
  <c r="AU32" i="1"/>
  <c r="AU33" i="1"/>
  <c r="AU34" i="1"/>
  <c r="AU35" i="1"/>
  <c r="AU36" i="1"/>
  <c r="AU37" i="1"/>
  <c r="AU38" i="1"/>
  <c r="AU39" i="1"/>
  <c r="AU40" i="1"/>
  <c r="AU41" i="1"/>
  <c r="AU42" i="1"/>
  <c r="AU43" i="1"/>
  <c r="AU44" i="1"/>
  <c r="AU45" i="1"/>
  <c r="AU46" i="1"/>
  <c r="AU47" i="1"/>
  <c r="AU48" i="1"/>
  <c r="AU49" i="1"/>
  <c r="AU50" i="1"/>
  <c r="AU51" i="1"/>
  <c r="AU52" i="1"/>
  <c r="AU53" i="1"/>
  <c r="AU54" i="1"/>
  <c r="AU55" i="1"/>
  <c r="AU56" i="1"/>
  <c r="AU57" i="1"/>
  <c r="AU58" i="1"/>
  <c r="AU59" i="1"/>
  <c r="AU60" i="1"/>
  <c r="AU61" i="1"/>
  <c r="AU62" i="1"/>
  <c r="AU63" i="1"/>
  <c r="AU64"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AU92" i="1"/>
  <c r="AU93" i="1"/>
  <c r="AU94" i="1"/>
  <c r="AU95" i="1"/>
  <c r="AU96" i="1"/>
  <c r="AU97" i="1"/>
  <c r="AU98" i="1"/>
  <c r="AU99" i="1"/>
  <c r="AU100" i="1"/>
  <c r="AU101" i="1"/>
  <c r="AU102" i="1"/>
  <c r="AU103" i="1"/>
  <c r="AU104" i="1"/>
  <c r="AU105" i="1"/>
  <c r="AU106" i="1"/>
  <c r="AU107" i="1"/>
  <c r="AU108" i="1"/>
  <c r="AU109" i="1"/>
  <c r="AU110" i="1"/>
  <c r="AU111" i="1"/>
  <c r="AU112" i="1"/>
  <c r="AU113" i="1"/>
  <c r="AU114" i="1"/>
  <c r="AU115" i="1"/>
  <c r="AU116" i="1"/>
  <c r="AU117" i="1"/>
  <c r="AU118" i="1"/>
  <c r="AU119" i="1"/>
  <c r="AU120" i="1"/>
  <c r="AU121" i="1"/>
  <c r="AU122" i="1"/>
  <c r="AU123" i="1"/>
  <c r="AU124" i="1"/>
  <c r="AU125" i="1"/>
  <c r="AU126" i="1"/>
  <c r="AU127" i="1"/>
  <c r="AU128" i="1"/>
  <c r="AU129" i="1"/>
  <c r="AU130" i="1"/>
  <c r="AU131" i="1"/>
  <c r="AU132" i="1"/>
  <c r="AU133" i="1"/>
  <c r="AU134" i="1"/>
  <c r="AU135" i="1"/>
  <c r="AU136" i="1"/>
  <c r="AU137" i="1"/>
  <c r="AU138" i="1"/>
  <c r="AU139" i="1"/>
  <c r="AU140" i="1"/>
  <c r="AU141" i="1"/>
  <c r="AU142" i="1"/>
  <c r="AU143" i="1"/>
  <c r="AU144" i="1"/>
  <c r="AU145" i="1"/>
  <c r="AU146" i="1"/>
  <c r="AU147" i="1"/>
  <c r="AU148" i="1"/>
  <c r="AU149" i="1"/>
  <c r="AU150" i="1"/>
  <c r="AU151" i="1"/>
  <c r="AU152" i="1"/>
  <c r="AU153" i="1"/>
  <c r="AU154" i="1"/>
  <c r="AU155" i="1"/>
  <c r="AU156" i="1"/>
  <c r="AU157" i="1"/>
  <c r="AU158" i="1"/>
  <c r="AU159" i="1"/>
  <c r="AU160" i="1"/>
  <c r="AU161" i="1"/>
  <c r="AU162" i="1"/>
  <c r="AU163" i="1"/>
  <c r="AU164" i="1"/>
  <c r="AU165" i="1"/>
  <c r="AU166" i="1"/>
  <c r="AU167" i="1"/>
  <c r="AU168" i="1"/>
  <c r="AU169" i="1"/>
  <c r="AU170" i="1"/>
  <c r="AU171" i="1"/>
  <c r="AU172" i="1"/>
  <c r="AU173" i="1"/>
  <c r="AU174" i="1"/>
  <c r="AU175" i="1"/>
  <c r="AU176" i="1"/>
  <c r="AU177" i="1"/>
  <c r="AU178" i="1"/>
  <c r="AU179" i="1"/>
  <c r="AU180" i="1"/>
  <c r="AU181" i="1"/>
  <c r="AU182" i="1"/>
  <c r="AU183" i="1"/>
  <c r="AU184" i="1"/>
  <c r="AU185" i="1"/>
  <c r="AU186" i="1"/>
  <c r="AU187" i="1"/>
  <c r="AU188" i="1"/>
  <c r="AU189" i="1"/>
  <c r="AU190" i="1"/>
  <c r="AU191" i="1"/>
  <c r="AU192" i="1"/>
  <c r="AU193" i="1"/>
  <c r="AU194" i="1"/>
  <c r="AU195" i="1"/>
  <c r="AU196" i="1"/>
  <c r="AU197" i="1"/>
  <c r="AU198" i="1"/>
  <c r="AU199" i="1"/>
  <c r="AU200" i="1"/>
  <c r="AU201" i="1"/>
  <c r="AU202" i="1"/>
  <c r="AU203" i="1"/>
  <c r="AU204" i="1"/>
  <c r="AU205" i="1"/>
  <c r="AU206" i="1"/>
  <c r="AU207" i="1"/>
  <c r="AU208" i="1"/>
  <c r="AU209" i="1"/>
  <c r="AU210" i="1"/>
  <c r="AU211" i="1"/>
  <c r="AU212" i="1"/>
  <c r="AU213" i="1"/>
  <c r="AU214" i="1"/>
  <c r="AU215" i="1"/>
  <c r="AU216" i="1"/>
  <c r="AU217" i="1"/>
  <c r="AU218" i="1"/>
  <c r="AU219" i="1"/>
  <c r="AU220" i="1"/>
  <c r="AU221" i="1"/>
  <c r="AU222" i="1"/>
  <c r="AU223" i="1"/>
  <c r="AU224" i="1"/>
  <c r="AU225" i="1"/>
  <c r="AU226" i="1"/>
  <c r="AU227" i="1"/>
  <c r="AU228" i="1"/>
  <c r="AU229" i="1"/>
  <c r="AU230" i="1"/>
  <c r="AU231" i="1"/>
  <c r="AU232" i="1"/>
  <c r="AU233" i="1"/>
  <c r="AU234" i="1"/>
  <c r="AU235" i="1"/>
  <c r="AU236" i="1"/>
  <c r="AU237" i="1"/>
  <c r="AU238" i="1"/>
  <c r="AU239" i="1"/>
  <c r="AU240" i="1"/>
  <c r="AU241" i="1"/>
  <c r="AU242" i="1"/>
  <c r="AU243" i="1"/>
  <c r="AU244" i="1"/>
  <c r="AU245" i="1"/>
  <c r="AU246" i="1"/>
  <c r="AU247" i="1"/>
  <c r="AU248" i="1"/>
  <c r="AU249" i="1"/>
  <c r="AU250" i="1"/>
  <c r="AU251" i="1"/>
  <c r="AU252" i="1"/>
  <c r="AU253" i="1"/>
  <c r="AU254" i="1"/>
  <c r="AU255" i="1"/>
  <c r="AU256" i="1"/>
  <c r="AU257" i="1"/>
  <c r="AU258" i="1"/>
  <c r="AU259" i="1"/>
  <c r="AU260" i="1"/>
  <c r="AU261" i="1"/>
  <c r="AU262" i="1"/>
  <c r="AU263" i="1"/>
  <c r="AU264" i="1"/>
  <c r="AU265" i="1"/>
  <c r="AU266" i="1"/>
  <c r="AU267" i="1"/>
  <c r="AU268" i="1"/>
  <c r="AU269" i="1"/>
  <c r="AU270" i="1"/>
  <c r="AU271" i="1"/>
  <c r="AU272" i="1"/>
  <c r="AU273" i="1"/>
  <c r="AU274" i="1"/>
  <c r="AU275" i="1"/>
  <c r="AU276" i="1"/>
  <c r="AU277" i="1"/>
  <c r="AU278" i="1"/>
  <c r="AU279" i="1"/>
  <c r="AU280" i="1"/>
  <c r="AU281" i="1"/>
  <c r="AU282" i="1"/>
  <c r="AU283" i="1"/>
  <c r="AU284" i="1"/>
  <c r="AU285" i="1"/>
  <c r="AU286" i="1"/>
  <c r="AU287" i="1"/>
  <c r="AU288" i="1"/>
  <c r="AU289" i="1"/>
  <c r="AU290" i="1"/>
  <c r="AU291" i="1"/>
  <c r="AU292" i="1"/>
  <c r="AU293" i="1"/>
  <c r="AU294" i="1"/>
  <c r="AU295" i="1"/>
  <c r="AU296" i="1"/>
  <c r="AU297" i="1"/>
  <c r="AU298" i="1"/>
  <c r="AU299" i="1"/>
  <c r="AU300" i="1"/>
  <c r="AU301" i="1"/>
  <c r="AU302" i="1"/>
  <c r="AU303" i="1"/>
  <c r="AU304" i="1"/>
  <c r="AU305" i="1"/>
  <c r="AU306" i="1"/>
  <c r="AU307" i="1"/>
  <c r="AU308" i="1"/>
  <c r="AU309" i="1"/>
  <c r="AU310" i="1"/>
  <c r="AU311" i="1"/>
  <c r="AU312" i="1"/>
  <c r="AU313" i="1"/>
  <c r="AU314" i="1"/>
  <c r="AU315" i="1"/>
  <c r="AU316" i="1"/>
  <c r="AU317" i="1"/>
  <c r="AU318" i="1"/>
  <c r="AU319" i="1"/>
  <c r="AU320" i="1"/>
  <c r="AU321" i="1"/>
  <c r="AU322" i="1"/>
  <c r="AU323" i="1"/>
  <c r="AU324" i="1"/>
  <c r="AU325" i="1"/>
  <c r="AU326" i="1"/>
  <c r="AU327" i="1"/>
  <c r="AU328" i="1"/>
  <c r="AU329" i="1"/>
  <c r="AU330" i="1"/>
  <c r="AU331" i="1"/>
  <c r="AU332" i="1"/>
  <c r="AU333" i="1"/>
  <c r="AU334" i="1"/>
  <c r="AU335" i="1"/>
  <c r="AU336" i="1"/>
  <c r="AU337" i="1"/>
  <c r="AU338" i="1"/>
  <c r="AU339" i="1"/>
  <c r="AU340" i="1"/>
  <c r="AU341" i="1"/>
  <c r="AU342" i="1"/>
  <c r="AU343" i="1"/>
  <c r="AU344" i="1"/>
  <c r="AU345" i="1"/>
  <c r="AU346" i="1"/>
  <c r="AU347" i="1"/>
  <c r="AU348" i="1"/>
  <c r="AU349" i="1"/>
  <c r="AU350" i="1"/>
  <c r="AU351" i="1"/>
  <c r="AU352" i="1"/>
  <c r="AU353" i="1"/>
  <c r="AU354" i="1"/>
  <c r="AU355" i="1"/>
  <c r="AU356" i="1"/>
  <c r="AU357" i="1"/>
  <c r="AU358" i="1"/>
  <c r="AU359" i="1"/>
  <c r="AU360" i="1"/>
  <c r="AU361" i="1"/>
  <c r="AU362" i="1"/>
  <c r="AU363" i="1"/>
  <c r="AU364" i="1"/>
  <c r="AU365" i="1"/>
  <c r="AU366" i="1"/>
  <c r="AU367" i="1"/>
  <c r="AU368" i="1"/>
  <c r="AU369" i="1"/>
  <c r="AU370" i="1"/>
  <c r="AU371" i="1"/>
  <c r="AU372" i="1"/>
  <c r="AU373" i="1"/>
  <c r="AU374" i="1"/>
  <c r="AU375" i="1"/>
  <c r="AU376" i="1"/>
  <c r="AU377" i="1"/>
  <c r="AU378" i="1"/>
  <c r="AU379" i="1"/>
  <c r="AU380" i="1"/>
  <c r="AU381" i="1"/>
  <c r="AU382" i="1"/>
  <c r="AU383" i="1"/>
  <c r="AU384" i="1"/>
  <c r="AU385" i="1"/>
  <c r="AU386" i="1"/>
  <c r="AU387" i="1"/>
  <c r="AU388" i="1"/>
  <c r="AU389" i="1"/>
  <c r="AU390" i="1"/>
  <c r="AU391" i="1"/>
  <c r="AU392" i="1"/>
  <c r="AU393" i="1"/>
  <c r="AU394" i="1"/>
  <c r="AU395" i="1"/>
  <c r="AU396" i="1"/>
  <c r="AU397" i="1"/>
  <c r="AU398" i="1"/>
  <c r="AU399" i="1"/>
  <c r="AU400" i="1"/>
  <c r="AU401" i="1"/>
  <c r="AU402" i="1"/>
  <c r="AU403" i="1"/>
  <c r="AU404" i="1"/>
  <c r="AU405" i="1"/>
  <c r="AU406" i="1"/>
  <c r="AU407" i="1"/>
  <c r="AU408" i="1"/>
  <c r="AU409" i="1"/>
  <c r="AU410" i="1"/>
  <c r="AU411" i="1"/>
  <c r="AU412" i="1"/>
  <c r="AU413" i="1"/>
  <c r="AU414" i="1"/>
  <c r="AU415" i="1"/>
  <c r="AU416" i="1"/>
  <c r="AU417" i="1"/>
  <c r="AU418" i="1"/>
  <c r="AU419" i="1"/>
  <c r="AU420" i="1"/>
  <c r="AU421" i="1"/>
  <c r="AU422" i="1"/>
  <c r="AU423" i="1"/>
  <c r="AU424" i="1"/>
  <c r="AU425" i="1"/>
  <c r="AU426" i="1"/>
  <c r="AU427" i="1"/>
  <c r="AU428" i="1"/>
  <c r="AU429" i="1"/>
  <c r="AU430" i="1"/>
  <c r="AU431" i="1"/>
  <c r="AU432" i="1"/>
  <c r="AU433" i="1"/>
  <c r="AU434" i="1"/>
  <c r="AU435" i="1"/>
  <c r="AU436" i="1"/>
  <c r="AU437" i="1"/>
  <c r="AU438" i="1"/>
  <c r="AU439" i="1"/>
  <c r="AU440" i="1"/>
  <c r="AU441" i="1"/>
  <c r="AU442" i="1"/>
  <c r="AU443" i="1"/>
  <c r="AU444" i="1"/>
  <c r="AU445" i="1"/>
  <c r="AU446" i="1"/>
  <c r="AU447" i="1"/>
  <c r="AU448" i="1"/>
  <c r="AU449" i="1"/>
  <c r="AU450" i="1"/>
  <c r="AU451" i="1"/>
  <c r="AU452" i="1"/>
  <c r="AU453" i="1"/>
  <c r="AU454" i="1"/>
  <c r="AU455" i="1"/>
  <c r="AU456" i="1"/>
  <c r="AU457" i="1"/>
  <c r="AU458" i="1"/>
  <c r="AU459" i="1"/>
  <c r="AU460" i="1"/>
  <c r="AU461" i="1"/>
  <c r="AU462" i="1"/>
  <c r="AU463" i="1"/>
  <c r="AU464" i="1"/>
  <c r="AU465" i="1"/>
  <c r="AU466" i="1"/>
  <c r="AU467" i="1"/>
  <c r="AU468" i="1"/>
  <c r="AU469" i="1"/>
  <c r="AU470" i="1"/>
  <c r="AU471" i="1"/>
  <c r="AU472" i="1"/>
  <c r="AU473" i="1"/>
  <c r="AU474" i="1"/>
  <c r="AU475" i="1"/>
  <c r="AU476" i="1"/>
  <c r="AU477" i="1"/>
  <c r="AU478" i="1"/>
  <c r="AU479" i="1"/>
  <c r="AU480" i="1"/>
  <c r="AU481" i="1"/>
  <c r="AU482" i="1"/>
  <c r="AU483" i="1"/>
  <c r="AU484" i="1"/>
  <c r="AU485" i="1"/>
  <c r="AU486" i="1"/>
  <c r="AU487" i="1"/>
  <c r="AU488" i="1"/>
  <c r="AU489" i="1"/>
  <c r="AU490" i="1"/>
  <c r="AU491" i="1"/>
  <c r="AU492" i="1"/>
  <c r="AU493" i="1"/>
  <c r="AU494" i="1"/>
  <c r="AU495" i="1"/>
  <c r="AU496" i="1"/>
  <c r="AU497" i="1"/>
  <c r="AU498" i="1"/>
  <c r="AU499" i="1"/>
  <c r="AU500" i="1"/>
  <c r="AU501" i="1"/>
  <c r="AU502" i="1"/>
  <c r="AU503" i="1"/>
  <c r="AU504" i="1"/>
  <c r="AU505" i="1"/>
  <c r="AU506" i="1"/>
  <c r="AU507" i="1"/>
  <c r="AU508" i="1"/>
  <c r="AU509" i="1"/>
  <c r="AU510" i="1"/>
  <c r="AU511" i="1"/>
  <c r="AU512" i="1"/>
  <c r="AU513" i="1"/>
  <c r="AU514" i="1"/>
  <c r="AU515" i="1"/>
  <c r="AU516" i="1"/>
  <c r="AU517" i="1"/>
  <c r="AU518" i="1"/>
  <c r="AU519" i="1"/>
  <c r="AU520" i="1"/>
  <c r="AU521" i="1"/>
  <c r="AU522" i="1"/>
  <c r="AU523" i="1"/>
  <c r="AU524" i="1"/>
  <c r="AU525" i="1"/>
  <c r="AU526" i="1"/>
  <c r="AU527" i="1"/>
  <c r="AU528" i="1"/>
  <c r="AU529" i="1"/>
  <c r="AU530" i="1"/>
  <c r="AU531" i="1"/>
  <c r="AU532" i="1"/>
  <c r="AU533" i="1"/>
  <c r="AU534" i="1"/>
  <c r="AU535" i="1"/>
  <c r="AU536" i="1"/>
  <c r="AU537" i="1"/>
  <c r="AU538" i="1"/>
  <c r="AU539" i="1"/>
  <c r="AU540" i="1"/>
  <c r="AU541" i="1"/>
  <c r="AU542" i="1"/>
  <c r="AU543" i="1"/>
  <c r="AU544" i="1"/>
  <c r="AU545" i="1"/>
  <c r="AU546" i="1"/>
  <c r="AU547" i="1"/>
  <c r="AU548" i="1"/>
  <c r="AU549" i="1"/>
  <c r="AU550" i="1"/>
  <c r="AU551" i="1"/>
  <c r="AU552" i="1"/>
  <c r="AU553" i="1"/>
  <c r="AU554" i="1"/>
  <c r="AU555" i="1"/>
  <c r="AU556" i="1"/>
  <c r="AU557" i="1"/>
  <c r="AU558" i="1"/>
  <c r="AU559" i="1"/>
  <c r="AU560" i="1"/>
  <c r="AU561" i="1"/>
  <c r="AU562" i="1"/>
  <c r="AU563" i="1"/>
  <c r="AU564" i="1"/>
  <c r="AU565" i="1"/>
  <c r="AU566" i="1"/>
  <c r="AU567" i="1"/>
  <c r="AU568" i="1"/>
  <c r="AU569" i="1"/>
  <c r="AU570" i="1"/>
  <c r="AU571" i="1"/>
  <c r="AU572" i="1"/>
  <c r="AU573" i="1"/>
  <c r="AU574" i="1"/>
  <c r="AU575" i="1"/>
  <c r="AU576" i="1"/>
  <c r="AU577" i="1"/>
  <c r="AU578" i="1"/>
  <c r="AU579" i="1"/>
  <c r="AU580" i="1"/>
  <c r="AU581" i="1"/>
  <c r="AU582" i="1"/>
  <c r="AU583" i="1"/>
  <c r="AU584" i="1"/>
  <c r="AU585" i="1"/>
  <c r="AU586" i="1"/>
  <c r="AU587" i="1"/>
  <c r="AU588" i="1"/>
  <c r="AU589" i="1"/>
  <c r="AU590" i="1"/>
  <c r="AU591" i="1"/>
  <c r="AU592" i="1"/>
  <c r="AU593" i="1"/>
  <c r="AU594" i="1"/>
  <c r="AU595" i="1"/>
  <c r="AU596" i="1"/>
  <c r="AU597" i="1"/>
  <c r="AU598" i="1"/>
  <c r="AU599" i="1"/>
  <c r="AU600" i="1"/>
  <c r="AU601" i="1"/>
  <c r="AU602" i="1"/>
  <c r="AU603" i="1"/>
  <c r="AU604" i="1"/>
  <c r="AU605" i="1"/>
  <c r="AU606" i="1"/>
  <c r="AU607" i="1"/>
  <c r="AU608" i="1"/>
  <c r="AU609" i="1"/>
  <c r="AU610" i="1"/>
  <c r="AU611" i="1"/>
  <c r="AU612" i="1"/>
  <c r="AU613" i="1"/>
  <c r="AU614" i="1"/>
  <c r="AU615" i="1"/>
  <c r="AU616" i="1"/>
  <c r="AU617" i="1"/>
  <c r="AU618" i="1"/>
  <c r="AU619" i="1"/>
  <c r="AU620" i="1"/>
  <c r="AU621" i="1"/>
  <c r="AU622" i="1"/>
  <c r="AU623" i="1"/>
  <c r="AU624" i="1"/>
  <c r="AU625" i="1"/>
  <c r="AU626" i="1"/>
  <c r="AU627" i="1"/>
  <c r="AU628" i="1"/>
  <c r="AU629" i="1"/>
  <c r="AU630" i="1"/>
  <c r="AU631" i="1"/>
  <c r="AU632" i="1"/>
  <c r="AU633" i="1"/>
  <c r="AU634" i="1"/>
  <c r="AU635" i="1"/>
  <c r="AU636" i="1"/>
  <c r="AU637" i="1"/>
  <c r="AU638" i="1"/>
  <c r="AU639" i="1"/>
  <c r="AU640" i="1"/>
  <c r="AU641" i="1"/>
  <c r="AU642" i="1"/>
  <c r="AU643" i="1"/>
  <c r="AU644" i="1"/>
  <c r="AU645" i="1"/>
  <c r="AU646" i="1"/>
  <c r="AU647" i="1"/>
  <c r="AU648" i="1"/>
  <c r="AU649" i="1"/>
  <c r="AU650" i="1"/>
  <c r="AU651" i="1"/>
  <c r="AU652" i="1"/>
  <c r="AU653" i="1"/>
  <c r="AU654" i="1"/>
  <c r="AU655" i="1"/>
  <c r="AU656" i="1"/>
  <c r="AU657" i="1"/>
  <c r="AU658" i="1"/>
  <c r="AU659" i="1"/>
  <c r="AU660" i="1"/>
  <c r="AU661" i="1"/>
  <c r="AU662" i="1"/>
  <c r="AU663" i="1"/>
  <c r="AU664" i="1"/>
  <c r="AU665" i="1"/>
  <c r="AU666" i="1"/>
  <c r="AU667" i="1"/>
  <c r="AU668" i="1"/>
  <c r="AU669" i="1"/>
  <c r="AU670" i="1"/>
  <c r="AU671" i="1"/>
  <c r="AU672" i="1"/>
  <c r="AU673" i="1"/>
  <c r="AU674" i="1"/>
  <c r="AU675" i="1"/>
  <c r="AU676" i="1"/>
  <c r="AU677" i="1"/>
  <c r="AU678" i="1"/>
  <c r="AU679" i="1"/>
  <c r="AU680" i="1"/>
  <c r="AU681" i="1"/>
  <c r="AU682" i="1"/>
  <c r="AU683" i="1"/>
  <c r="AU684" i="1"/>
  <c r="AU685" i="1"/>
  <c r="AU686" i="1"/>
  <c r="AU2" i="1"/>
</calcChain>
</file>

<file path=xl/sharedStrings.xml><?xml version="1.0" encoding="utf-8"?>
<sst xmlns="http://schemas.openxmlformats.org/spreadsheetml/2006/main" count="8479" uniqueCount="468">
  <si>
    <t>Tata Consultancy Services</t>
  </si>
  <si>
    <t>Class 3</t>
  </si>
  <si>
    <t>Node JS</t>
  </si>
  <si>
    <t xml:space="preserve"> Karnataka</t>
  </si>
  <si>
    <t xml:space="preserve">Full-time </t>
  </si>
  <si>
    <t xml:space="preserve"> Mid-Senior level</t>
  </si>
  <si>
    <t xml:space="preserve"> IT Services and IT Consulting</t>
  </si>
  <si>
    <t>Infosys</t>
  </si>
  <si>
    <t>Technology Analyst - .Net</t>
  </si>
  <si>
    <t xml:space="preserve"> Haryana</t>
  </si>
  <si>
    <t xml:space="preserve"> Associate</t>
  </si>
  <si>
    <t>Wipro</t>
  </si>
  <si>
    <t>Developer</t>
  </si>
  <si>
    <t xml:space="preserve"> Maharashtra</t>
  </si>
  <si>
    <t xml:space="preserve"> Entry level</t>
  </si>
  <si>
    <t>Business Analyst</t>
  </si>
  <si>
    <t>IDESLABS PRIVATE LIMITED</t>
  </si>
  <si>
    <t>Class 4</t>
  </si>
  <si>
    <t>Manual Tester</t>
  </si>
  <si>
    <t xml:space="preserve"> Telangana</t>
  </si>
  <si>
    <t>Dotnet Developer</t>
  </si>
  <si>
    <t xml:space="preserve"> Kerala</t>
  </si>
  <si>
    <t>Python</t>
  </si>
  <si>
    <t>Uplers</t>
  </si>
  <si>
    <t>Class 2</t>
  </si>
  <si>
    <t>UI/UX Designer</t>
  </si>
  <si>
    <t xml:space="preserve"> Rajasthan</t>
  </si>
  <si>
    <t>Delivery Manager</t>
  </si>
  <si>
    <t>Team Lead</t>
  </si>
  <si>
    <t>Test Engineer</t>
  </si>
  <si>
    <t>Lead-PMO</t>
  </si>
  <si>
    <t>Cyber Security Analyst</t>
  </si>
  <si>
    <t>Project Lead</t>
  </si>
  <si>
    <t xml:space="preserve"> Tamil Nadu</t>
  </si>
  <si>
    <t>Technical Lead</t>
  </si>
  <si>
    <t>Pre-sales consultant</t>
  </si>
  <si>
    <t xml:space="preserve"> Delhi</t>
  </si>
  <si>
    <t>Python Developer</t>
  </si>
  <si>
    <t>Genpact</t>
  </si>
  <si>
    <t>Class 1</t>
  </si>
  <si>
    <t>Hiring for RTR- Jaipur</t>
  </si>
  <si>
    <t>System Engineer</t>
  </si>
  <si>
    <t>Technology Analyst - Devops - (3-5 years) - BHUBANESWAR</t>
  </si>
  <si>
    <t xml:space="preserve"> Odisha</t>
  </si>
  <si>
    <t>Project Manager</t>
  </si>
  <si>
    <t>Vodafone Idea Limited</t>
  </si>
  <si>
    <t>Manager-Regional Account Service</t>
  </si>
  <si>
    <t xml:space="preserve"> Telecommunications</t>
  </si>
  <si>
    <t>Python Software Developer</t>
  </si>
  <si>
    <t>Web Developer - Python</t>
  </si>
  <si>
    <t>Scrum Master</t>
  </si>
  <si>
    <t>Data Scientist- WFH</t>
  </si>
  <si>
    <t>SAP MM WITH RELEASE STRATERGY</t>
  </si>
  <si>
    <t>Sr. Quality Analyst</t>
  </si>
  <si>
    <t>Java Developer</t>
  </si>
  <si>
    <t>Nodejs Lead</t>
  </si>
  <si>
    <t>Associate Business Consultant</t>
  </si>
  <si>
    <t xml:space="preserve">Contract </t>
  </si>
  <si>
    <t>Embedded Engineer</t>
  </si>
  <si>
    <t>Configurator</t>
  </si>
  <si>
    <t>SAP MM CONSULTANT</t>
  </si>
  <si>
    <t>Android Developer- WFH</t>
  </si>
  <si>
    <t xml:space="preserve"> West Bengal</t>
  </si>
  <si>
    <t>Software Engineer</t>
  </si>
  <si>
    <t>Associate Software Engineer</t>
  </si>
  <si>
    <t>Google Analytics Associate - WFH</t>
  </si>
  <si>
    <t>AGM-Product Management</t>
  </si>
  <si>
    <t>Sr. Test Engineer</t>
  </si>
  <si>
    <t>Big Data Developer</t>
  </si>
  <si>
    <t>Python Developer - WFH</t>
  </si>
  <si>
    <t>React Developer</t>
  </si>
  <si>
    <t xml:space="preserve"> Gujarat</t>
  </si>
  <si>
    <t>LTIMindtree</t>
  </si>
  <si>
    <t>Business Analyst- SME-Broker-Insurance</t>
  </si>
  <si>
    <t>Technology Analyst - NodeJs (3-5 years) - Bhubaneshwar</t>
  </si>
  <si>
    <t>Backend Engineer</t>
  </si>
  <si>
    <t>Python Web Developer</t>
  </si>
  <si>
    <t>Technology Analyst - NodeJs (3-5 years) - Pune</t>
  </si>
  <si>
    <t xml:space="preserve"> Uttar Pradesh</t>
  </si>
  <si>
    <t>Pre-Sales Consultant</t>
  </si>
  <si>
    <t>Consultant-Technology &amp; Implementation</t>
  </si>
  <si>
    <t>C++ Developer</t>
  </si>
  <si>
    <t>Administrator</t>
  </si>
  <si>
    <t>Pl/SQL Developer</t>
  </si>
  <si>
    <t>Java developer</t>
  </si>
  <si>
    <t>AI Engineer - WFH</t>
  </si>
  <si>
    <t>Middleware Administrator</t>
  </si>
  <si>
    <t>Software Engineer- Blockchain</t>
  </si>
  <si>
    <t>Devops Engineer</t>
  </si>
  <si>
    <t>Linux Lead</t>
  </si>
  <si>
    <t>Associate Python Programmer</t>
  </si>
  <si>
    <t>ACURA SOLUTIONS LTD</t>
  </si>
  <si>
    <t>Mis Executive</t>
  </si>
  <si>
    <t xml:space="preserve"> Real Estate</t>
  </si>
  <si>
    <t>PL/PM (Scrum Master)</t>
  </si>
  <si>
    <t>SAP Security Consultant</t>
  </si>
  <si>
    <t>Back End Developer</t>
  </si>
  <si>
    <t>Sr. Security Analyst</t>
  </si>
  <si>
    <t>Change Manager</t>
  </si>
  <si>
    <t>Systems Engineer- Back End</t>
  </si>
  <si>
    <t>Citrix Admin-Administrator</t>
  </si>
  <si>
    <t>Business Consultant</t>
  </si>
  <si>
    <t>Java Associate Developer (WFH)</t>
  </si>
  <si>
    <t>PLSQL Development - LTIMindtree.</t>
  </si>
  <si>
    <t>Hiring for OTC- JAIPUR</t>
  </si>
  <si>
    <t>Informatica Developer</t>
  </si>
  <si>
    <t>Opening for Database Developer</t>
  </si>
  <si>
    <t>Program Manager</t>
  </si>
  <si>
    <t>Senior Dotnet Developer</t>
  </si>
  <si>
    <t xml:space="preserve"> Punjab</t>
  </si>
  <si>
    <t>Senior Associate / Consultant KYC/CDD</t>
  </si>
  <si>
    <t>Python Software Engineer</t>
  </si>
  <si>
    <t>PPC Executive- Associate</t>
  </si>
  <si>
    <t>Java Developer (5-8 yrs) Indore</t>
  </si>
  <si>
    <t xml:space="preserve"> Madhya Pradesh</t>
  </si>
  <si>
    <t>Associate Tech Specialist</t>
  </si>
  <si>
    <t>SAP FICO</t>
  </si>
  <si>
    <t>Java Developer (3-5 yrs) Bhubaneshwar</t>
  </si>
  <si>
    <t>'Java Full stack Developer'</t>
  </si>
  <si>
    <t>Data Engineer</t>
  </si>
  <si>
    <t>MIS Executive (Insuretech Company)</t>
  </si>
  <si>
    <t>Engineer</t>
  </si>
  <si>
    <t>DevOps Engineer</t>
  </si>
  <si>
    <t>Tech Manager</t>
  </si>
  <si>
    <t>Cactus Communications</t>
  </si>
  <si>
    <t>Marketing Associate</t>
  </si>
  <si>
    <t xml:space="preserve"> Technology, Information and Internet</t>
  </si>
  <si>
    <t>node js</t>
  </si>
  <si>
    <t>Full Stack Developer</t>
  </si>
  <si>
    <t>Mainframe Developer</t>
  </si>
  <si>
    <t xml:space="preserve"> India</t>
  </si>
  <si>
    <t>Customer Delivery Head</t>
  </si>
  <si>
    <t xml:space="preserve"> Director</t>
  </si>
  <si>
    <t>Dotnet Developer- WFH</t>
  </si>
  <si>
    <t>Cloud Software Engineer</t>
  </si>
  <si>
    <t>Looking for PHP Developer</t>
  </si>
  <si>
    <t>SQL Server DBA</t>
  </si>
  <si>
    <t>AGM - Zonal Technical Manager</t>
  </si>
  <si>
    <t>Web Developer</t>
  </si>
  <si>
    <t>.Net Core Developer</t>
  </si>
  <si>
    <t>Java Software Engineer</t>
  </si>
  <si>
    <t>Tools Consultant</t>
  </si>
  <si>
    <t>CACTUS Talent Community</t>
  </si>
  <si>
    <t>Associate Digital Marketing (WFH)</t>
  </si>
  <si>
    <t>Software QA Engineer 2 / Senior QA Engineer / Manual Test Lead / Automation Test</t>
  </si>
  <si>
    <t>Fullstack developer</t>
  </si>
  <si>
    <t>.Net Framework Developer</t>
  </si>
  <si>
    <t>Dotnet Software Developer</t>
  </si>
  <si>
    <t>UI UX Designer</t>
  </si>
  <si>
    <t>Technology Analyst - NodeJs (3-5 years) - Jaipur</t>
  </si>
  <si>
    <t>Senior Consultant-Technology &amp; Implementation</t>
  </si>
  <si>
    <t>Sr. Engineer</t>
  </si>
  <si>
    <t>Talent Acquisition Manager (With leading Bank)</t>
  </si>
  <si>
    <t>PPC Executive</t>
  </si>
  <si>
    <t>Big Data Engineer - WFH</t>
  </si>
  <si>
    <t>PPC Specialist</t>
  </si>
  <si>
    <t>Database Engineer</t>
  </si>
  <si>
    <t>Associate - Programmatic</t>
  </si>
  <si>
    <t>Project Manager- Jaipur</t>
  </si>
  <si>
    <t>Bioinformatics QA</t>
  </si>
  <si>
    <t>SAP Security</t>
  </si>
  <si>
    <t>LTIMindtree Hiring - Servicenow Developers</t>
  </si>
  <si>
    <t>Tech Lead</t>
  </si>
  <si>
    <t>Java Back-end Developer</t>
  </si>
  <si>
    <t>Associate Team Lead</t>
  </si>
  <si>
    <t>Android Engineer- WFH</t>
  </si>
  <si>
    <t>Agile Project Management required for Delhi</t>
  </si>
  <si>
    <t>Security Consultant</t>
  </si>
  <si>
    <t>SAP Project Manager</t>
  </si>
  <si>
    <t>UST</t>
  </si>
  <si>
    <t>Lead Administrator</t>
  </si>
  <si>
    <t>Full Stack Developer (React &amp; Node.js)</t>
  </si>
  <si>
    <t>SAP BASIS</t>
  </si>
  <si>
    <t>Opening for Scrum Master</t>
  </si>
  <si>
    <t>Infrastructure Architect</t>
  </si>
  <si>
    <t>Workday Consultant</t>
  </si>
  <si>
    <t>Mobile Developer- Android</t>
  </si>
  <si>
    <t>NodeJS</t>
  </si>
  <si>
    <t>Service Level Manager</t>
  </si>
  <si>
    <t>Senior Python Programmer</t>
  </si>
  <si>
    <t>Search Executive</t>
  </si>
  <si>
    <t>Performance Marketing Executive</t>
  </si>
  <si>
    <t>Sr. Salesforce Developer (WFH)</t>
  </si>
  <si>
    <t>Java Developer (5-8 yrs) Bhubaneshwar</t>
  </si>
  <si>
    <t>Automotive Embedded Cybersecurity</t>
  </si>
  <si>
    <t>Frontend Developer</t>
  </si>
  <si>
    <t>APEX Developer</t>
  </si>
  <si>
    <t>Analyst/Associate Consultant (Primary Market Research)</t>
  </si>
  <si>
    <t>Artificial Intelligence Engineer - WFH</t>
  </si>
  <si>
    <t>Sr. Software Engineer</t>
  </si>
  <si>
    <t>Full Stack Software Engineer</t>
  </si>
  <si>
    <t>Program Manager (PM)</t>
  </si>
  <si>
    <t>Oracle EBS Apps Technical Consultant</t>
  </si>
  <si>
    <t>Senior Ad Operations Specialist</t>
  </si>
  <si>
    <t>Required SAP FICO Consultants for Contract</t>
  </si>
  <si>
    <t>Data Analyst (Business professional Institute)</t>
  </si>
  <si>
    <t>Front end developers</t>
  </si>
  <si>
    <t>Content Writer (Hindi) - Insurance</t>
  </si>
  <si>
    <t>Cyber Security Architect</t>
  </si>
  <si>
    <t>LTIMindtree Hiring SAP Project Manager</t>
  </si>
  <si>
    <t>Mainframe Developer- PAN India</t>
  </si>
  <si>
    <t>SAP HCM Lead Consultant</t>
  </si>
  <si>
    <t>Senior Software Engineer (WFH)</t>
  </si>
  <si>
    <t>Programmatic Executive</t>
  </si>
  <si>
    <t>Android App Developer- WFH</t>
  </si>
  <si>
    <t>AVP Home Loans</t>
  </si>
  <si>
    <t>Full Stack Engineer (React/Node.js)</t>
  </si>
  <si>
    <t>Looking for Senior Manager - Program and Project Management</t>
  </si>
  <si>
    <t>BA-P and C Insurance-Billing</t>
  </si>
  <si>
    <t>QA Engineer</t>
  </si>
  <si>
    <t>Data Engineering Expert - WFH</t>
  </si>
  <si>
    <t>Solution Analyst</t>
  </si>
  <si>
    <t>Lead Google Analytics (WFH)</t>
  </si>
  <si>
    <t>Cloud Architect</t>
  </si>
  <si>
    <t>UI Angular</t>
  </si>
  <si>
    <t>Presales Manager_F&amp;A</t>
  </si>
  <si>
    <t>Database Admin. Sr Cnslt.</t>
  </si>
  <si>
    <t>AWS Senior Cloud Developer</t>
  </si>
  <si>
    <t>UI/UX Developer</t>
  </si>
  <si>
    <t>EBS Finance Functional</t>
  </si>
  <si>
    <t>Managing Consultant-Technology &amp; Implementation</t>
  </si>
  <si>
    <t>E-Commerce Manager - Agritech Company</t>
  </si>
  <si>
    <t>ML Engineer - Remote</t>
  </si>
  <si>
    <t>Oracle Finance Technical Consultant</t>
  </si>
  <si>
    <t>DevOps Lead</t>
  </si>
  <si>
    <t>Dot Net developer</t>
  </si>
  <si>
    <t>Lead Data Engineer - WFH</t>
  </si>
  <si>
    <t>Digital Marketing Executive</t>
  </si>
  <si>
    <t>Talend Developer</t>
  </si>
  <si>
    <t>SAP PM with FICO</t>
  </si>
  <si>
    <t>Software Tester (Insuretech Company)</t>
  </si>
  <si>
    <t>Java Full Stack Developer</t>
  </si>
  <si>
    <t>Senior - Data Engineer</t>
  </si>
  <si>
    <t>Angular Developer</t>
  </si>
  <si>
    <t>Associate Software Engineer- React Js with a Leading Fintech Company</t>
  </si>
  <si>
    <t>Staff Software Engineer</t>
  </si>
  <si>
    <t>MERN Developer (MongoDB, ExpressJS,ReactJS,NodeJS)</t>
  </si>
  <si>
    <t>Sr. Associate -UX</t>
  </si>
  <si>
    <t>Opening for Oracle Fusion HCM Technical Analyst in LTIM, India</t>
  </si>
  <si>
    <t>Opening for PeopleSoft Finance Technical,Consultant</t>
  </si>
  <si>
    <t>PHP Developer</t>
  </si>
  <si>
    <t>LTIMindtree Hiring SAP Project Manager- PAN India</t>
  </si>
  <si>
    <t>OIC Developer</t>
  </si>
  <si>
    <t>Lead DBA</t>
  </si>
  <si>
    <t>RPA UI PATH</t>
  </si>
  <si>
    <t>Software Development Analyst</t>
  </si>
  <si>
    <t>SQL Developer</t>
  </si>
  <si>
    <t>WAS Admin</t>
  </si>
  <si>
    <t>Data Modeler</t>
  </si>
  <si>
    <t>Remote Android Developer</t>
  </si>
  <si>
    <t>WMS Lead Consultant</t>
  </si>
  <si>
    <t>COBOL400 Developer</t>
  </si>
  <si>
    <t>SAP BW- Tech Lead</t>
  </si>
  <si>
    <t>Associate Consultant - Data Migration</t>
  </si>
  <si>
    <t>Obiee Developer</t>
  </si>
  <si>
    <t>Engineer - Lead</t>
  </si>
  <si>
    <t>Siebel Developer</t>
  </si>
  <si>
    <t>IT Recruiter</t>
  </si>
  <si>
    <t>Looker BI Developer</t>
  </si>
  <si>
    <t>Job| Mainframe Developers | 3-5yrs | PAN India</t>
  </si>
  <si>
    <t>Oracle Apps Technical OAF</t>
  </si>
  <si>
    <t>Data Analytics Architect</t>
  </si>
  <si>
    <t>Opening for OTM Functional Consultant</t>
  </si>
  <si>
    <t>Solace Admin</t>
  </si>
  <si>
    <t>Associate Software Engineer - React JS (Fintech Company)</t>
  </si>
  <si>
    <t>SAP BI (BW) Lead</t>
  </si>
  <si>
    <t>.NET Full stack Developer</t>
  </si>
  <si>
    <t>Associate Principal - Strategy Consulting- (Pharmaceutical MNC)</t>
  </si>
  <si>
    <t>Java Spring Boot Developer</t>
  </si>
  <si>
    <t>Senior Ad-Tech Specialist</t>
  </si>
  <si>
    <t>BDM for a Reputed MNC Bank.</t>
  </si>
  <si>
    <t>Python Tech Lead</t>
  </si>
  <si>
    <t>Blockchain Software Developer</t>
  </si>
  <si>
    <t>Solution Architect</t>
  </si>
  <si>
    <t>OFM Admin with SOA</t>
  </si>
  <si>
    <t>Opening for Fusion HCM Technical Consultant</t>
  </si>
  <si>
    <t>Dot Net Developer</t>
  </si>
  <si>
    <t>Opening for Fusion Finance Functional Consultant</t>
  </si>
  <si>
    <t>SEM Specialist</t>
  </si>
  <si>
    <t>Associate Technical Architect</t>
  </si>
  <si>
    <t>Network Lead</t>
  </si>
  <si>
    <t>Senior AWS Developer</t>
  </si>
  <si>
    <t>Analyst Consultant (Private Equity)</t>
  </si>
  <si>
    <t>Python Architect/Python Tech Lead/Python Technical Lead</t>
  </si>
  <si>
    <t>Paid Search Executive</t>
  </si>
  <si>
    <t>Backup Admin - Mumbai Location</t>
  </si>
  <si>
    <t>Solution Lead</t>
  </si>
  <si>
    <t>SAP MM/WM</t>
  </si>
  <si>
    <t>Data Architect</t>
  </si>
  <si>
    <t>Campaign Analyst - Programmatic</t>
  </si>
  <si>
    <t>ABAP Developer - Module Lead</t>
  </si>
  <si>
    <t xml:space="preserve"> Andhra Pradesh</t>
  </si>
  <si>
    <t>ArtificiaI Intelligence Lead</t>
  </si>
  <si>
    <t>Consultant - Internal Audit</t>
  </si>
  <si>
    <t>MSBI Developer</t>
  </si>
  <si>
    <t>Search Engine Marketing (SEM) Manager</t>
  </si>
  <si>
    <t>Opening for PSFT Finance Technical Consultant in LTIM, India</t>
  </si>
  <si>
    <t>Digital Marketing</t>
  </si>
  <si>
    <t>Java Backend</t>
  </si>
  <si>
    <t>Flexi Banker</t>
  </si>
  <si>
    <t>Unity Developer (WFH)</t>
  </si>
  <si>
    <t>Deputy Branch Manager ( Leading Pvt. Bank)</t>
  </si>
  <si>
    <t>SF Tech Architect - Associate</t>
  </si>
  <si>
    <t>SAP Basis-Module Lead</t>
  </si>
  <si>
    <t>Associate Solution Architect</t>
  </si>
  <si>
    <t>AWS Devops engineer</t>
  </si>
  <si>
    <t>Sharepoint Developer</t>
  </si>
  <si>
    <t>OTM Project Lead</t>
  </si>
  <si>
    <t>Associate Consultant (Hospital Management System)</t>
  </si>
  <si>
    <t>SAP QA Tester</t>
  </si>
  <si>
    <t>GTM/OTM Functional Consultant</t>
  </si>
  <si>
    <t>LTI Hiring for Central Finance.</t>
  </si>
  <si>
    <t>BDM-Business Loan in a Leading MNC Bank</t>
  </si>
  <si>
    <t>WMS Functional</t>
  </si>
  <si>
    <t>Manager - Statutory IT Auditor</t>
  </si>
  <si>
    <t>Associate Security Consultant</t>
  </si>
  <si>
    <t>Software Engineer - Senior</t>
  </si>
  <si>
    <t>Human Resource Recruiter (HR)</t>
  </si>
  <si>
    <t>Power BI Developer</t>
  </si>
  <si>
    <t>Dot net Developer / Sr. Developer</t>
  </si>
  <si>
    <t>Analyst Consultant_Private Equity</t>
  </si>
  <si>
    <t>Customer Service Executive- Retail Assets- Noida</t>
  </si>
  <si>
    <t>Data Solutions Architect</t>
  </si>
  <si>
    <t>SAP Data Specialist</t>
  </si>
  <si>
    <t>Test Manager</t>
  </si>
  <si>
    <t>GCP Professionals</t>
  </si>
  <si>
    <t>Delivery Assurance Manager</t>
  </si>
  <si>
    <t>Teller Authorizer</t>
  </si>
  <si>
    <t>Ui Ux Developer - Mumbai</t>
  </si>
  <si>
    <t>Manager Strategic Planning</t>
  </si>
  <si>
    <t>Relationship Manager - Business Banking (Mid Corporate)</t>
  </si>
  <si>
    <t>Senior Associate / Consultant Compliance with Big 5 company</t>
  </si>
  <si>
    <t>SAP Security with S4 HANA</t>
  </si>
  <si>
    <t>Opening for WMS Functional Consultant in LTIM</t>
  </si>
  <si>
    <t>Windows Admin</t>
  </si>
  <si>
    <t>SAP ABAP</t>
  </si>
  <si>
    <t>Full stack developer â€“ Angular/C#,.Net.</t>
  </si>
  <si>
    <t>Lead Data Engineer</t>
  </si>
  <si>
    <t>Business Analyst-Duckcreek-Claims</t>
  </si>
  <si>
    <t>Manager - Search Engine Marketing</t>
  </si>
  <si>
    <t>SAP Abap-Sr. Software Engineer-Vizag</t>
  </si>
  <si>
    <t>Fusion HCM Technical</t>
  </si>
  <si>
    <t>Oracle SCM Technical</t>
  </si>
  <si>
    <t>Support Analyst</t>
  </si>
  <si>
    <t>SAP ABAP OData</t>
  </si>
  <si>
    <t>Search Engine Marketing Manager</t>
  </si>
  <si>
    <t>Primavera Unifier Architect</t>
  </si>
  <si>
    <t>Hyperion Essbase And Planning</t>
  </si>
  <si>
    <t>CRM Customer Service</t>
  </si>
  <si>
    <t>Business Analyst-P&amp;C Insurance-Billing</t>
  </si>
  <si>
    <t>Oracle EPBCS (Enterprise Planning and Budgeting Cloud Service)</t>
  </si>
  <si>
    <t>QA</t>
  </si>
  <si>
    <t>Lead Developer</t>
  </si>
  <si>
    <t>Java Full Stack with angular and springboot</t>
  </si>
  <si>
    <t>SAP PROJECT MANAGER with ABAP</t>
  </si>
  <si>
    <t>Assistant Manager - Cyber ITGC with Big 5 company</t>
  </si>
  <si>
    <t>Associate Consultant- Reporting with a Leading pharmaceutical MNC</t>
  </si>
  <si>
    <t>SR UI/UX developer (Frontend + UI/UX development)</t>
  </si>
  <si>
    <t>JDE Technical PAN India</t>
  </si>
  <si>
    <t>Fusion Finance Architect</t>
  </si>
  <si>
    <t>AWS ENGINEER</t>
  </si>
  <si>
    <t>Application Architect</t>
  </si>
  <si>
    <t>Technical Director</t>
  </si>
  <si>
    <t>Technical Architect</t>
  </si>
  <si>
    <t>AWS DevOps</t>
  </si>
  <si>
    <t>Node.js Developer (For IT Consulting)</t>
  </si>
  <si>
    <t>Assitance Manager - Purchase ( Jejuri - Pune location)</t>
  </si>
  <si>
    <t>Hiring for Associate Consultant - Reporting with a MNC Pharmaceutical Firm</t>
  </si>
  <si>
    <t>Pega Developer</t>
  </si>
  <si>
    <t>Learning Consultant</t>
  </si>
  <si>
    <t>Domain Architect</t>
  </si>
  <si>
    <t>SAP Basis - Tech Manager</t>
  </si>
  <si>
    <t>Group Manager-Operations</t>
  </si>
  <si>
    <t>JAVA Full stack Developer</t>
  </si>
  <si>
    <t>Kronos Custom Reports</t>
  </si>
  <si>
    <t>Oracle Fusion CRM Consultant</t>
  </si>
  <si>
    <t>SF Tech Architect</t>
  </si>
  <si>
    <t>Branch Relationship Manager</t>
  </si>
  <si>
    <t>Recruitment Lead</t>
  </si>
  <si>
    <t>SAP MM-S4 HANA Consultant</t>
  </si>
  <si>
    <t>SAP PI/PO</t>
  </si>
  <si>
    <t>Java Developers</t>
  </si>
  <si>
    <t>Lead- Digital Business Process Re-engineering</t>
  </si>
  <si>
    <t>Internal Audit - Consultant</t>
  </si>
  <si>
    <t>Security Analyst</t>
  </si>
  <si>
    <t>Associate Software Engineer - .Net (Fintech Company)</t>
  </si>
  <si>
    <t>SAP Abap Workflow - Module Lead</t>
  </si>
  <si>
    <t>Branch Manager</t>
  </si>
  <si>
    <t>Telecaller Executive (Fintech Firm)</t>
  </si>
  <si>
    <t>NodeJs Developer (With the fintech firm)</t>
  </si>
  <si>
    <t>TASC RM ( Leading Pvt. Bank)</t>
  </si>
  <si>
    <t>SAP MM/PP</t>
  </si>
  <si>
    <t>SAP MM with API</t>
  </si>
  <si>
    <t>Company Name</t>
  </si>
  <si>
    <t>Class</t>
  </si>
  <si>
    <t>Designation</t>
  </si>
  <si>
    <t>Location</t>
  </si>
  <si>
    <t>Total Applicants</t>
  </si>
  <si>
    <t>Linkedin Followers</t>
  </si>
  <si>
    <t>Level</t>
  </si>
  <si>
    <t>Involvement</t>
  </si>
  <si>
    <t>Employee Count</t>
  </si>
  <si>
    <t>Industry</t>
  </si>
  <si>
    <t>C++</t>
  </si>
  <si>
    <t>Java</t>
  </si>
  <si>
    <t>Hadoop</t>
  </si>
  <si>
    <t>Scala</t>
  </si>
  <si>
    <t>Flask</t>
  </si>
  <si>
    <t>Pandas</t>
  </si>
  <si>
    <t>Spark</t>
  </si>
  <si>
    <t>Numpy</t>
  </si>
  <si>
    <t>Php</t>
  </si>
  <si>
    <t>Sql</t>
  </si>
  <si>
    <t>MongoDB</t>
  </si>
  <si>
    <t>CSS</t>
  </si>
  <si>
    <t>MySql</t>
  </si>
  <si>
    <t>Nltk</t>
  </si>
  <si>
    <t>Tensorflow</t>
  </si>
  <si>
    <t>Linux</t>
  </si>
  <si>
    <t>Ruby</t>
  </si>
  <si>
    <t>Javascript</t>
  </si>
  <si>
    <t>Django</t>
  </si>
  <si>
    <t>React</t>
  </si>
  <si>
    <t>Reactjs</t>
  </si>
  <si>
    <t>AI</t>
  </si>
  <si>
    <t>UI</t>
  </si>
  <si>
    <t>Tableau</t>
  </si>
  <si>
    <t>Excel</t>
  </si>
  <si>
    <t>PowerBI</t>
  </si>
  <si>
    <t>Selenium</t>
  </si>
  <si>
    <t>Html</t>
  </si>
  <si>
    <t>ML</t>
  </si>
  <si>
    <t>Total Skills Required</t>
  </si>
  <si>
    <t>Application Intensity Score</t>
  </si>
  <si>
    <t>Skill Diversity Index</t>
  </si>
  <si>
    <t>Job Seniority Indicator</t>
  </si>
  <si>
    <t>LinkedIn Popularity</t>
  </si>
  <si>
    <t>Total companies listed = 12</t>
  </si>
  <si>
    <t>Manager Learning and Development (I&amp;D)</t>
  </si>
  <si>
    <t>Total designation listed = 348</t>
  </si>
  <si>
    <t>Location = 17</t>
  </si>
  <si>
    <t>-</t>
  </si>
  <si>
    <t>Salary per Annum</t>
  </si>
  <si>
    <t>Total Industries listed = 4</t>
  </si>
  <si>
    <t>Average skill required = 4</t>
  </si>
  <si>
    <t>Grand Total</t>
  </si>
  <si>
    <t>(blank)</t>
  </si>
  <si>
    <t>Sum of Employee Count</t>
  </si>
  <si>
    <t>Sum of Salary per Annum</t>
  </si>
  <si>
    <t>Job posting</t>
  </si>
  <si>
    <t>Sum of Total Skills Required</t>
  </si>
  <si>
    <t>Employee Details</t>
  </si>
  <si>
    <t>Salary Details</t>
  </si>
  <si>
    <t>Skills Details</t>
  </si>
  <si>
    <t>Count of Designation</t>
  </si>
  <si>
    <t>Company Designation Details</t>
  </si>
  <si>
    <t xml:space="preserve"> Location wise Designation</t>
  </si>
  <si>
    <t>Jobs by Designation</t>
  </si>
  <si>
    <t>0dejs</t>
  </si>
  <si>
    <t>Skills</t>
  </si>
  <si>
    <t>Total Skill</t>
  </si>
  <si>
    <t>Sum of Total Skill</t>
  </si>
  <si>
    <t>Designation wise Skills</t>
  </si>
  <si>
    <t>Top Skills</t>
  </si>
  <si>
    <t>Average Salary</t>
  </si>
  <si>
    <t>Top Salary Skill</t>
  </si>
  <si>
    <t>Row Labels</t>
  </si>
  <si>
    <t>Sum of Average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</si>
</sst>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2"/>
      <color theme="0"/>
      <name val="Calibri"/>
      <family val="2"/>
    </font>
    <font>
      <b/>
      <sz val="18"/>
      <color theme="1"/>
      <name val="Times New Roman"/>
      <family val="1"/>
    </font>
    <font>
      <b/>
      <sz val="18"/>
      <color theme="0"/>
      <name val="Times New Roman"/>
      <family val="1"/>
    </font>
    <font>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32">
    <xf numFmtId="0" fontId="0" fillId="0" borderId="0" xfId="0"/>
    <xf numFmtId="0" fontId="18" fillId="0" borderId="0" xfId="0" applyFont="1" applyAlignment="1">
      <alignment horizontal="center"/>
    </xf>
    <xf numFmtId="2" fontId="0" fillId="0" borderId="0" xfId="0" applyNumberFormat="1"/>
    <xf numFmtId="4" fontId="0" fillId="0" borderId="0" xfId="0" applyNumberFormat="1"/>
    <xf numFmtId="4" fontId="18" fillId="0" borderId="0" xfId="0" applyNumberFormat="1" applyFont="1" applyAlignment="1">
      <alignment horizontal="center"/>
    </xf>
    <xf numFmtId="4" fontId="0" fillId="0" borderId="0" xfId="0" applyNumberFormat="1" applyAlignment="1">
      <alignment horizontal="right"/>
    </xf>
    <xf numFmtId="0" fontId="0" fillId="0" borderId="0" xfId="0" applyAlignment="1">
      <alignment horizontal="right"/>
    </xf>
    <xf numFmtId="10" fontId="0" fillId="0" borderId="0" xfId="0" applyNumberFormat="1"/>
    <xf numFmtId="0" fontId="17" fillId="33" borderId="0" xfId="0" applyFont="1" applyFill="1"/>
    <xf numFmtId="4" fontId="17" fillId="33" borderId="0" xfId="0" applyNumberFormat="1" applyFont="1" applyFill="1"/>
    <xf numFmtId="3" fontId="0" fillId="0" borderId="0" xfId="42" applyNumberFormat="1" applyFont="1"/>
    <xf numFmtId="0" fontId="17" fillId="33" borderId="0" xfId="0" applyNumberFormat="1" applyFont="1" applyFill="1" applyAlignment="1">
      <alignment horizontal="center"/>
    </xf>
    <xf numFmtId="3" fontId="19" fillId="0" borderId="10" xfId="42" applyNumberFormat="1" applyFont="1" applyBorder="1" applyAlignment="1">
      <alignment horizontal="center"/>
    </xf>
    <xf numFmtId="1" fontId="17" fillId="33" borderId="0" xfId="0" applyNumberFormat="1" applyFont="1" applyFill="1"/>
    <xf numFmtId="0" fontId="0" fillId="0" borderId="0" xfId="0" pivotButton="1"/>
    <xf numFmtId="0" fontId="0" fillId="0" borderId="0" xfId="0" applyAlignment="1">
      <alignment horizontal="left"/>
    </xf>
    <xf numFmtId="0" fontId="0" fillId="0" borderId="0" xfId="0" applyNumberFormat="1"/>
    <xf numFmtId="3" fontId="0" fillId="0" borderId="0" xfId="0" applyNumberFormat="1"/>
    <xf numFmtId="3" fontId="18" fillId="0" borderId="0" xfId="0" applyNumberFormat="1" applyFont="1" applyAlignment="1">
      <alignment horizontal="center"/>
    </xf>
    <xf numFmtId="0" fontId="18" fillId="0" borderId="0" xfId="0" applyFont="1"/>
    <xf numFmtId="0" fontId="13" fillId="35" borderId="0" xfId="0" applyFont="1" applyFill="1"/>
    <xf numFmtId="3" fontId="13" fillId="35" borderId="0" xfId="0" applyNumberFormat="1" applyFont="1" applyFill="1" applyAlignment="1">
      <alignment horizontal="center"/>
    </xf>
    <xf numFmtId="3" fontId="13" fillId="35" borderId="0" xfId="0" applyNumberFormat="1" applyFont="1" applyFill="1"/>
    <xf numFmtId="1" fontId="13" fillId="35" borderId="0" xfId="0" applyNumberFormat="1" applyFont="1" applyFill="1"/>
    <xf numFmtId="0" fontId="16" fillId="0" borderId="0" xfId="0" applyFont="1"/>
    <xf numFmtId="0" fontId="22" fillId="0" borderId="0" xfId="0" applyFont="1"/>
    <xf numFmtId="3" fontId="19" fillId="0" borderId="11" xfId="42" applyNumberFormat="1" applyFont="1" applyBorder="1" applyAlignment="1">
      <alignment horizontal="center"/>
    </xf>
    <xf numFmtId="3" fontId="17" fillId="33" borderId="0" xfId="0" applyNumberFormat="1" applyFont="1" applyFill="1"/>
    <xf numFmtId="3" fontId="17" fillId="33" borderId="0" xfId="0" applyNumberFormat="1" applyFont="1" applyFill="1" applyAlignment="1">
      <alignment horizontal="center"/>
    </xf>
    <xf numFmtId="0" fontId="20" fillId="36" borderId="0" xfId="0" applyFont="1" applyFill="1" applyAlignment="1">
      <alignment horizontal="center" vertical="center"/>
    </xf>
    <xf numFmtId="0" fontId="21" fillId="36" borderId="0" xfId="0" applyFont="1" applyFill="1" applyAlignment="1">
      <alignment horizontal="center" vertical="center"/>
    </xf>
    <xf numFmtId="0" fontId="18" fillId="34"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5">
    <dxf>
      <font>
        <b val="0"/>
        <i val="0"/>
        <strike val="0"/>
        <condense val="0"/>
        <extend val="0"/>
        <outline val="0"/>
        <shadow val="0"/>
        <u val="none"/>
        <vertAlign val="baseline"/>
        <sz val="11"/>
        <color theme="1"/>
        <name val="Calibri"/>
        <scheme val="minor"/>
      </font>
      <numFmt numFmtId="3" formatCode="#,##0"/>
    </dxf>
    <dxf>
      <border outline="0">
        <top style="thin">
          <color auto="1"/>
        </top>
      </border>
    </dxf>
    <dxf>
      <font>
        <b val="0"/>
        <i val="0"/>
        <strike val="0"/>
        <condense val="0"/>
        <extend val="0"/>
        <outline val="0"/>
        <shadow val="0"/>
        <u val="none"/>
        <vertAlign val="baseline"/>
        <sz val="11"/>
        <color theme="1"/>
        <name val="Calibri"/>
        <scheme val="minor"/>
      </font>
    </dxf>
    <dxf>
      <border outline="0">
        <bottom style="thin">
          <color auto="1"/>
        </bottom>
      </border>
    </dxf>
    <dxf>
      <font>
        <b/>
        <i val="0"/>
        <strike val="0"/>
        <condense val="0"/>
        <extend val="0"/>
        <outline val="0"/>
        <shadow val="0"/>
        <u val="none"/>
        <vertAlign val="baseline"/>
        <sz val="12"/>
        <color theme="0"/>
        <name val="Calibri"/>
        <scheme val="none"/>
      </font>
      <numFmt numFmtId="3" formatCode="#,##0"/>
      <alignment horizontal="center" vertical="bottom" textRotation="0" wrapText="0" indent="0" justifyLastLine="0" shrinkToFit="0" readingOrder="0"/>
    </dxf>
    <dxf>
      <numFmt numFmtId="3" formatCode="#,##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3" formatCode="#,##0"/>
    </dxf>
    <dxf>
      <numFmt numFmtId="3" formatCode="#,##0"/>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numFmt numFmtId="3" formatCode="#,##0"/>
    </dxf>
    <dxf>
      <numFmt numFmtId="3" formatCode="#,##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1" formatCode="0"/>
      <fill>
        <patternFill patternType="solid">
          <fgColor indexed="64"/>
          <bgColor theme="8"/>
        </patternFill>
      </fill>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8"/>
        </patternFill>
      </fill>
    </dxf>
    <dxf>
      <font>
        <b val="0"/>
        <i val="0"/>
        <strike val="0"/>
        <condense val="0"/>
        <extend val="0"/>
        <outline val="0"/>
        <shadow val="0"/>
        <u val="none"/>
        <vertAlign val="baseline"/>
        <sz val="11"/>
        <color theme="1"/>
        <name val="Calibri"/>
        <scheme val="minor"/>
      </font>
      <numFmt numFmtId="3" formatCode="#,##0"/>
    </dxf>
    <dxf>
      <font>
        <b val="0"/>
        <i val="0"/>
        <strike val="0"/>
        <condense val="0"/>
        <extend val="0"/>
        <outline val="0"/>
        <shadow val="0"/>
        <u val="none"/>
        <vertAlign val="baseline"/>
        <sz val="11"/>
        <color theme="0"/>
        <name val="Calibri"/>
        <scheme val="minor"/>
      </font>
      <fill>
        <patternFill patternType="solid">
          <fgColor indexed="64"/>
          <bgColor theme="8"/>
        </patternFill>
      </fill>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8"/>
        </patternFill>
      </fill>
      <alignment horizontal="center" vertical="bottom" textRotation="0" wrapText="0" indent="0" justifyLastLine="0" shrinkToFit="0" readingOrder="0"/>
    </dxf>
    <dxf>
      <numFmt numFmtId="4" formatCode="#,##0.00"/>
      <alignment horizontal="right"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8"/>
        </patternFill>
      </fill>
      <alignment horizontal="center" vertical="bottom" textRotation="0" wrapText="0" indent="0" justifyLastLine="0" shrinkToFit="0" readingOrder="0"/>
    </dxf>
    <dxf>
      <numFmt numFmtId="4" formatCode="#,##0.0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8"/>
        </patternFill>
      </fill>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theme="8"/>
        </patternFill>
      </fill>
    </dxf>
    <dxf>
      <font>
        <b val="0"/>
        <i val="0"/>
        <strike val="0"/>
        <condense val="0"/>
        <extend val="0"/>
        <outline val="0"/>
        <shadow val="0"/>
        <u val="none"/>
        <vertAlign val="baseline"/>
        <sz val="11"/>
        <color theme="0"/>
        <name val="Calibri"/>
        <scheme val="minor"/>
      </font>
      <fill>
        <patternFill patternType="solid">
          <fgColor indexed="64"/>
          <bgColor theme="8"/>
        </patternFill>
      </fill>
    </dxf>
    <dxf>
      <font>
        <b val="0"/>
        <i val="0"/>
        <strike val="0"/>
        <condense val="0"/>
        <extend val="0"/>
        <outline val="0"/>
        <shadow val="0"/>
        <u val="none"/>
        <vertAlign val="baseline"/>
        <sz val="11"/>
        <color theme="0"/>
        <name val="Calibri"/>
        <scheme val="minor"/>
      </font>
      <fill>
        <patternFill patternType="solid">
          <fgColor indexed="64"/>
          <bgColor theme="8"/>
        </patternFill>
      </fill>
    </dxf>
    <dxf>
      <font>
        <b val="0"/>
        <i val="0"/>
        <strike val="0"/>
        <condense val="0"/>
        <extend val="0"/>
        <outline val="0"/>
        <shadow val="0"/>
        <u val="none"/>
        <vertAlign val="baseline"/>
        <sz val="11"/>
        <color theme="0"/>
        <name val="Calibri"/>
        <scheme val="minor"/>
      </font>
      <fill>
        <patternFill patternType="solid">
          <fgColor indexed="64"/>
          <bgColor theme="8"/>
        </patternFill>
      </fill>
    </dxf>
    <dxf>
      <font>
        <strike val="0"/>
        <outline val="0"/>
        <shadow val="0"/>
        <u val="none"/>
        <vertAlign val="baseline"/>
        <sz val="11"/>
        <color theme="0"/>
        <name val="Calibri"/>
        <scheme val="minor"/>
      </font>
      <fill>
        <patternFill patternType="solid">
          <fgColor indexed="64"/>
          <bgColor theme="8"/>
        </patternFill>
      </fill>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[Transformed Data.xlsx]Company Details!PivotTable6</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i="0">
                <a:effectLst/>
              </a:rPr>
              <a:t>Company Size</a:t>
            </a:r>
          </a:p>
        </c:rich>
      </c:tx>
      <c:layout>
        <c:manualLayout>
          <c:xMode val="edge"/>
          <c:yMode val="edge"/>
          <c:x val="0.72705555555555568"/>
          <c:y val="6.89381419915103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'Company Details'!$H$2</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'Company Details'!$G$3:$G$16</c:f>
              <c:strCache>
                <c:ptCount val="13"/>
                <c:pt idx="0">
                  <c:v>LTIMindtree</c:v>
                </c:pt>
                <c:pt idx="1">
                  <c:v>Wipro</c:v>
                </c:pt>
                <c:pt idx="2">
                  <c:v>Uplers</c:v>
                </c:pt>
                <c:pt idx="3">
                  <c:v>IDESLABS PRIVATE LIMITED</c:v>
                </c:pt>
                <c:pt idx="4">
                  <c:v>Infosys</c:v>
                </c:pt>
                <c:pt idx="5">
                  <c:v>Tata Consultancy Services</c:v>
                </c:pt>
                <c:pt idx="6">
                  <c:v>Genpact</c:v>
                </c:pt>
                <c:pt idx="7">
                  <c:v>Vodafone Idea Limited</c:v>
                </c:pt>
                <c:pt idx="8">
                  <c:v>UST</c:v>
                </c:pt>
                <c:pt idx="9">
                  <c:v>Cactus Communications</c:v>
                </c:pt>
                <c:pt idx="10">
                  <c:v>ACURA SOLUTIONS LTD</c:v>
                </c:pt>
                <c:pt idx="11">
                  <c:v>(blank)</c:v>
                </c:pt>
                <c:pt idx="12">
                  <c:v>Total companies listed = 12</c:v>
                </c:pt>
              </c:strCache>
            </c:strRef>
          </c:cat>
          <c:val>
            <c:numRef>
              <c:f>'Company Details'!$H$3:$H$16</c:f>
              <c:numCache>
                <c:formatCode>#,##0</c:formatCode>
                <c:ptCount val="13"/>
                <c:pt idx="0">
                  <c:v>1530153</c:v>
                </c:pt>
                <c:pt idx="1">
                  <c:v>770077</c:v>
                </c:pt>
                <c:pt idx="2">
                  <c:v>610000</c:v>
                </c:pt>
                <c:pt idx="3">
                  <c:v>265200</c:v>
                </c:pt>
                <c:pt idx="4">
                  <c:v>150015</c:v>
                </c:pt>
                <c:pt idx="5">
                  <c:v>130013</c:v>
                </c:pt>
                <c:pt idx="6">
                  <c:v>30003</c:v>
                </c:pt>
                <c:pt idx="7">
                  <c:v>30003</c:v>
                </c:pt>
                <c:pt idx="8">
                  <c:v>10001</c:v>
                </c:pt>
                <c:pt idx="9">
                  <c:v>10000</c:v>
                </c:pt>
                <c:pt idx="10">
                  <c:v>8250</c:v>
                </c:pt>
                <c:pt idx="12">
                  <c:v>0</c:v>
                </c:pt>
              </c:numCache>
            </c:numRef>
          </c:val>
          <c:extLst>
            <c:ext xmlns:c16="http://schemas.microsoft.com/office/drawing/2014/chart" uri="{C3380CC4-5D6E-409C-BE32-E72D297353CC}">
              <c16:uniqueId val="{00000000-79BC-4AC0-A15B-F34C37469C65}"/>
            </c:ext>
          </c:extLst>
        </c:ser>
        <c:dLbls>
          <c:showLegendKey val="0"/>
          <c:showVal val="1"/>
          <c:showCatName val="0"/>
          <c:showSerName val="0"/>
          <c:showPercent val="0"/>
          <c:showBubbleSize val="0"/>
        </c:dLbls>
        <c:gapWidth val="150"/>
        <c:shape val="box"/>
        <c:axId val="377768511"/>
        <c:axId val="377771839"/>
        <c:axId val="0"/>
      </c:bar3DChart>
      <c:catAx>
        <c:axId val="3777685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771839"/>
        <c:crosses val="autoZero"/>
        <c:auto val="1"/>
        <c:lblAlgn val="ctr"/>
        <c:lblOffset val="100"/>
        <c:noMultiLvlLbl val="0"/>
      </c:catAx>
      <c:valAx>
        <c:axId val="377771839"/>
        <c:scaling>
          <c:orientation val="minMax"/>
        </c:scaling>
        <c:delete val="1"/>
        <c:axPos val="l"/>
        <c:numFmt formatCode="#,##0" sourceLinked="1"/>
        <c:majorTickMark val="none"/>
        <c:minorTickMark val="none"/>
        <c:tickLblPos val="nextTo"/>
        <c:crossAx val="37776851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a:outerShdw blurRad="50800" dist="50800" dir="5400000" algn="ctr" rotWithShape="0">
        <a:srgbClr val="000000">
          <a:alpha val="79000"/>
        </a:srgbClr>
      </a:outerShdw>
      <a:softEdge rad="508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[Transformed Data.xlsx]Company Details!PivotTable7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i="0">
                <a:effectLst/>
              </a:rPr>
              <a:t>Salary Expenditure</a:t>
            </a:r>
          </a:p>
        </c:rich>
      </c:tx>
      <c:layout>
        <c:manualLayout>
          <c:xMode val="edge"/>
          <c:yMode val="edge"/>
          <c:x val="0.65733333333333333"/>
          <c:y val="6.484329545013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'Company Details'!$H$19</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230-4F84-A7D3-C8DACB0ED05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230-4F84-A7D3-C8DACB0ED05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4230-4F84-A7D3-C8DACB0ED05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4230-4F84-A7D3-C8DACB0ED05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4230-4F84-A7D3-C8DACB0ED05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4230-4F84-A7D3-C8DACB0ED05A}"/>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4230-4F84-A7D3-C8DACB0ED05A}"/>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4230-4F84-A7D3-C8DACB0ED05A}"/>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4230-4F84-A7D3-C8DACB0ED05A}"/>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4230-4F84-A7D3-C8DACB0ED05A}"/>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4230-4F84-A7D3-C8DACB0ED05A}"/>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4230-4F84-A7D3-C8DACB0ED05A}"/>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4230-4F84-A7D3-C8DACB0ED05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'Company Details'!$G$20:$G$33</c:f>
              <c:strCache>
                <c:ptCount val="13"/>
                <c:pt idx="0">
                  <c:v>IDESLABS PRIVATE LIMITED</c:v>
                </c:pt>
                <c:pt idx="1">
                  <c:v>Uplers</c:v>
                </c:pt>
                <c:pt idx="2">
                  <c:v>LTIMindtree</c:v>
                </c:pt>
                <c:pt idx="3">
                  <c:v>Wipro</c:v>
                </c:pt>
                <c:pt idx="4">
                  <c:v>ACURA SOLUTIONS LTD</c:v>
                </c:pt>
                <c:pt idx="5">
                  <c:v>Tata Consultancy Services</c:v>
                </c:pt>
                <c:pt idx="6">
                  <c:v>Infosys</c:v>
                </c:pt>
                <c:pt idx="7">
                  <c:v>Vodafone Idea Limited</c:v>
                </c:pt>
                <c:pt idx="8">
                  <c:v>Genpact</c:v>
                </c:pt>
                <c:pt idx="9">
                  <c:v>UST</c:v>
                </c:pt>
                <c:pt idx="10">
                  <c:v>Total companies listed = 12</c:v>
                </c:pt>
                <c:pt idx="11">
                  <c:v>Cactus Communications</c:v>
                </c:pt>
                <c:pt idx="12">
                  <c:v>(blank)</c:v>
                </c:pt>
              </c:strCache>
            </c:strRef>
          </c:cat>
          <c:val>
            <c:numRef>
              <c:f>'Company Details'!$H$20:$H$33</c:f>
              <c:numCache>
                <c:formatCode>#,##0</c:formatCode>
                <c:ptCount val="13"/>
                <c:pt idx="0">
                  <c:v>208153364</c:v>
                </c:pt>
                <c:pt idx="1">
                  <c:v>143684775</c:v>
                </c:pt>
                <c:pt idx="2">
                  <c:v>139187763</c:v>
                </c:pt>
                <c:pt idx="3">
                  <c:v>78519915</c:v>
                </c:pt>
                <c:pt idx="4">
                  <c:v>76119100</c:v>
                </c:pt>
                <c:pt idx="5">
                  <c:v>24018763</c:v>
                </c:pt>
                <c:pt idx="6">
                  <c:v>20453968</c:v>
                </c:pt>
                <c:pt idx="7">
                  <c:v>4897170</c:v>
                </c:pt>
                <c:pt idx="8">
                  <c:v>4172923</c:v>
                </c:pt>
                <c:pt idx="9">
                  <c:v>1771104</c:v>
                </c:pt>
                <c:pt idx="10">
                  <c:v>1024667.5518248176</c:v>
                </c:pt>
                <c:pt idx="11">
                  <c:v>918428</c:v>
                </c:pt>
              </c:numCache>
            </c:numRef>
          </c:val>
          <c:extLst>
            <c:ext xmlns:c16="http://schemas.microsoft.com/office/drawing/2014/chart" uri="{C3380CC4-5D6E-409C-BE32-E72D297353CC}">
              <c16:uniqueId val="{0000001A-4230-4F84-A7D3-C8DACB0ED05A}"/>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a:outerShdw blurRad="50800" dist="50800" dir="5400000" algn="ctr" rotWithShape="0">
        <a:srgbClr val="000000">
          <a:alpha val="79000"/>
        </a:srgbClr>
      </a:outerShdw>
      <a:softEdge rad="508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[Transformed Data.xlsx]Company Details!PivotTable1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Skill Required</a:t>
            </a:r>
          </a:p>
        </c:rich>
      </c:tx>
      <c:layout>
        <c:manualLayout>
          <c:xMode val="edge"/>
          <c:yMode val="edge"/>
          <c:x val="0.6424512248468941"/>
          <c:y val="6.88814760223937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'Company Details'!$H$36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'Company Details'!$G$37:$G$50</c:f>
              <c:strCache>
                <c:ptCount val="13"/>
                <c:pt idx="0">
                  <c:v>Uplers</c:v>
                </c:pt>
                <c:pt idx="1">
                  <c:v>IDESLABS PRIVATE LIMITED</c:v>
                </c:pt>
                <c:pt idx="2">
                  <c:v>LTIMindtree</c:v>
                </c:pt>
                <c:pt idx="3">
                  <c:v>Wipro</c:v>
                </c:pt>
                <c:pt idx="4">
                  <c:v>ACURA SOLUTIONS LTD</c:v>
                </c:pt>
                <c:pt idx="5">
                  <c:v>Tata Consultancy Services</c:v>
                </c:pt>
                <c:pt idx="6">
                  <c:v>Infosys</c:v>
                </c:pt>
                <c:pt idx="7">
                  <c:v>Genpact</c:v>
                </c:pt>
                <c:pt idx="8">
                  <c:v>Vodafone Idea Limited</c:v>
                </c:pt>
                <c:pt idx="9">
                  <c:v>Cactus Communications</c:v>
                </c:pt>
                <c:pt idx="10">
                  <c:v>UST</c:v>
                </c:pt>
                <c:pt idx="11">
                  <c:v>(blank)</c:v>
                </c:pt>
                <c:pt idx="12">
                  <c:v>Total companies listed = 12</c:v>
                </c:pt>
              </c:strCache>
            </c:strRef>
          </c:cat>
          <c:val>
            <c:numRef>
              <c:f>'Company Details'!$H$37:$H$50</c:f>
              <c:numCache>
                <c:formatCode>General</c:formatCode>
                <c:ptCount val="13"/>
                <c:pt idx="0">
                  <c:v>814</c:v>
                </c:pt>
                <c:pt idx="1">
                  <c:v>666</c:v>
                </c:pt>
                <c:pt idx="2">
                  <c:v>488</c:v>
                </c:pt>
                <c:pt idx="3">
                  <c:v>273</c:v>
                </c:pt>
                <c:pt idx="4">
                  <c:v>218</c:v>
                </c:pt>
                <c:pt idx="5">
                  <c:v>42</c:v>
                </c:pt>
                <c:pt idx="6">
                  <c:v>39</c:v>
                </c:pt>
                <c:pt idx="7">
                  <c:v>11</c:v>
                </c:pt>
                <c:pt idx="8">
                  <c:v>9</c:v>
                </c:pt>
                <c:pt idx="9">
                  <c:v>4</c:v>
                </c:pt>
                <c:pt idx="10">
                  <c:v>1</c:v>
                </c:pt>
                <c:pt idx="12">
                  <c:v>0</c:v>
                </c:pt>
              </c:numCache>
            </c:numRef>
          </c:val>
          <c:smooth val="0"/>
          <c:extLst>
            <c:ext xmlns:c16="http://schemas.microsoft.com/office/drawing/2014/chart" uri="{C3380CC4-5D6E-409C-BE32-E72D297353CC}">
              <c16:uniqueId val="{00000000-C791-404F-8E97-FF73ED5774A6}"/>
            </c:ext>
          </c:extLst>
        </c:ser>
        <c:dLbls>
          <c:dLblPos val="t"/>
          <c:showLegendKey val="0"/>
          <c:showVal val="1"/>
          <c:showCatName val="0"/>
          <c:showSerName val="0"/>
          <c:showPercent val="0"/>
          <c:showBubbleSize val="0"/>
        </c:dLbls>
        <c:marker val="1"/>
        <c:smooth val="0"/>
        <c:axId val="1844242911"/>
        <c:axId val="1907650719"/>
      </c:lineChart>
      <c:catAx>
        <c:axId val="1844242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650719"/>
        <c:crosses val="autoZero"/>
        <c:auto val="1"/>
        <c:lblAlgn val="ctr"/>
        <c:lblOffset val="100"/>
        <c:noMultiLvlLbl val="0"/>
      </c:catAx>
      <c:valAx>
        <c:axId val="1907650719"/>
        <c:scaling>
          <c:orientation val="minMax"/>
        </c:scaling>
        <c:delete val="1"/>
        <c:axPos val="l"/>
        <c:numFmt formatCode="General" sourceLinked="1"/>
        <c:majorTickMark val="none"/>
        <c:minorTickMark val="none"/>
        <c:tickLblPos val="nextTo"/>
        <c:crossAx val="184424291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a:outerShdw blurRad="50800" dist="50800" dir="5400000" algn="ctr" rotWithShape="0">
        <a:srgbClr val="000000">
          <a:alpha val="79000"/>
        </a:srgbClr>
      </a:outerShdw>
      <a:softEdge rad="508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[Transformed Data.xlsx]Job Details!PivotTable3</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Company Designation Details</a:t>
            </a:r>
          </a:p>
        </c:rich>
      </c:tx>
      <c:layout>
        <c:manualLayout>
          <c:xMode val="edge"/>
          <c:yMode val="edge"/>
          <c:x val="0.48354177602799647"/>
          <c:y val="6.32840711325770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'Job Details'!$F$2</c:f>
              <c:strCache>
                <c:ptCount val="1"/>
                <c:pt idx="0">
                  <c:v>Total</c:v>
                </c:pt>
              </c:strCache>
            </c:strRef>
          </c:tx>
          <c:spPr>
            <a:solidFill>
              <a:schemeClr val="accent1"/>
            </a:solidFill>
            <a:ln>
              <a:noFill/>
            </a:ln>
            <a:effectLst/>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'Job Details'!$E$3:$E$14</c:f>
              <c:strCache>
                <c:ptCount val="11"/>
                <c:pt idx="0">
                  <c:v>IDESLABS PRIVATE LIMITED</c:v>
                </c:pt>
                <c:pt idx="1">
                  <c:v>LTIMindtree</c:v>
                </c:pt>
                <c:pt idx="2">
                  <c:v>Uplers</c:v>
                </c:pt>
                <c:pt idx="3">
                  <c:v>Wipro</c:v>
                </c:pt>
                <c:pt idx="4">
                  <c:v>ACURA SOLUTIONS LTD</c:v>
                </c:pt>
                <c:pt idx="5">
                  <c:v>Infosys</c:v>
                </c:pt>
                <c:pt idx="6">
                  <c:v>Tata Consultancy Services</c:v>
                </c:pt>
                <c:pt idx="7">
                  <c:v>Genpact</c:v>
                </c:pt>
                <c:pt idx="8">
                  <c:v>Vodafone Idea Limited</c:v>
                </c:pt>
                <c:pt idx="9">
                  <c:v>Cactus Communications</c:v>
                </c:pt>
                <c:pt idx="10">
                  <c:v>UST</c:v>
                </c:pt>
              </c:strCache>
            </c:strRef>
          </c:cat>
          <c:val>
            <c:numRef>
              <c:f>'Job Details'!$F$3:$F$14</c:f>
              <c:numCache>
                <c:formatCode>General</c:formatCode>
                <c:ptCount val="11"/>
                <c:pt idx="0">
                  <c:v>221</c:v>
                </c:pt>
                <c:pt idx="1">
                  <c:v>153</c:v>
                </c:pt>
                <c:pt idx="2">
                  <c:v>122</c:v>
                </c:pt>
                <c:pt idx="3">
                  <c:v>77</c:v>
                </c:pt>
                <c:pt idx="4">
                  <c:v>75</c:v>
                </c:pt>
                <c:pt idx="5">
                  <c:v>15</c:v>
                </c:pt>
                <c:pt idx="6">
                  <c:v>13</c:v>
                </c:pt>
                <c:pt idx="7">
                  <c:v>3</c:v>
                </c:pt>
                <c:pt idx="8">
                  <c:v>3</c:v>
                </c:pt>
                <c:pt idx="9">
                  <c:v>2</c:v>
                </c:pt>
                <c:pt idx="10">
                  <c:v>1</c:v>
                </c:pt>
              </c:numCache>
            </c:numRef>
          </c:val>
          <c:smooth val="0"/>
          <c:extLst>
            <c:ext xmlns:c16="http://schemas.microsoft.com/office/drawing/2014/chart" uri="{C3380CC4-5D6E-409C-BE32-E72D297353CC}">
              <c16:uniqueId val="{00000000-85B6-4BD0-BB79-E4F0BFD40D8F}"/>
            </c:ext>
          </c:extLst>
        </c:ser>
        <c:dLbls>
          <c:showLegendKey val="0"/>
          <c:showVal val="1"/>
          <c:showCatName val="0"/>
          <c:showSerName val="0"/>
          <c:showPercent val="0"/>
          <c:showBubbleSize val="0"/>
        </c:dLbls>
        <c:axId val="1907660703"/>
        <c:axId val="1907659039"/>
        <c:axId val="1907303855"/>
      </c:line3DChart>
      <c:catAx>
        <c:axId val="19076607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659039"/>
        <c:crosses val="autoZero"/>
        <c:auto val="1"/>
        <c:lblAlgn val="ctr"/>
        <c:lblOffset val="100"/>
        <c:noMultiLvlLbl val="0"/>
      </c:catAx>
      <c:valAx>
        <c:axId val="1907659039"/>
        <c:scaling>
          <c:orientation val="minMax"/>
        </c:scaling>
        <c:delete val="1"/>
        <c:axPos val="l"/>
        <c:numFmt formatCode="General" sourceLinked="1"/>
        <c:majorTickMark val="none"/>
        <c:minorTickMark val="none"/>
        <c:tickLblPos val="nextTo"/>
        <c:crossAx val="1907660703"/>
        <c:crosses val="autoZero"/>
        <c:crossBetween val="between"/>
      </c:valAx>
      <c:serAx>
        <c:axId val="1907303855"/>
        <c:scaling>
          <c:orientation val="minMax"/>
        </c:scaling>
        <c:delete val="1"/>
        <c:axPos val="b"/>
        <c:majorTickMark val="out"/>
        <c:minorTickMark val="none"/>
        <c:tickLblPos val="nextTo"/>
        <c:crossAx val="1907659039"/>
        <c:crosses val="autoZero"/>
      </c:serAx>
      <c:spPr>
        <a:noFill/>
        <a:ln>
          <a:noFill/>
        </a:ln>
        <a:effectLst/>
      </c:spPr>
    </c:plotArea>
    <c:plotVisOnly val="1"/>
    <c:dispBlanksAs val="gap"/>
    <c:showDLblsOverMax val="0"/>
  </c:chart>
  <c:spPr>
    <a:solidFill>
      <a:schemeClr val="bg1"/>
    </a:solidFill>
    <a:ln w="9525" cap="flat" cmpd="sng" algn="ctr">
      <a:noFill/>
      <a:round/>
    </a:ln>
    <a:effectLst>
      <a:outerShdw blurRad="50800" dist="50800" dir="5400000" algn="ctr" rotWithShape="0">
        <a:srgbClr val="000000">
          <a:alpha val="79000"/>
        </a:srgbClr>
      </a:outerShdw>
      <a:softEdge rad="50800"/>
    </a:effectLst>
    <a:scene3d>
      <a:camera prst="orthographicFront"/>
      <a:lightRig rig="threePt" dir="t"/>
    </a:scene3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[Transformed Data.xlsx]Job Details!PivotTable1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 wise</a:t>
            </a:r>
            <a:r>
              <a:rPr lang="en-US" baseline="0"/>
              <a:t> Designation</a:t>
            </a:r>
            <a:endParaRPr lang="en-US"/>
          </a:p>
        </c:rich>
      </c:tx>
      <c:layout>
        <c:manualLayout>
          <c:xMode val="edge"/>
          <c:yMode val="edge"/>
          <c:x val="0.55213188976377958"/>
          <c:y val="5.24849350634626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s>
    <c:plotArea>
      <c:layout/>
      <c:doughnutChart>
        <c:varyColors val="1"/>
        <c:ser>
          <c:idx val="0"/>
          <c:order val="0"/>
          <c:tx>
            <c:strRef>
              <c:f>'Job Details'!$F$17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5C-4496-ADA1-BB0D5FA323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5C-4496-ADA1-BB0D5FA3232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5C-4496-ADA1-BB0D5FA3232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E5C-4496-ADA1-BB0D5FA3232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E5C-4496-ADA1-BB0D5FA3232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E5C-4496-ADA1-BB0D5FA3232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E5C-4496-ADA1-BB0D5FA3232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E5C-4496-ADA1-BB0D5FA3232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E5C-4496-ADA1-BB0D5FA3232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E5C-4496-ADA1-BB0D5FA3232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E5C-4496-ADA1-BB0D5FA3232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E5C-4496-ADA1-BB0D5FA3232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0E5C-4496-ADA1-BB0D5FA3232D}"/>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0E5C-4496-ADA1-BB0D5FA3232D}"/>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0E5C-4496-ADA1-BB0D5FA3232D}"/>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0E5C-4496-ADA1-BB0D5FA323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'Job Details'!$E$18:$E$34</c:f>
              <c:strCache>
                <c:ptCount val="16"/>
                <c:pt idx="0">
                  <c:v> Andhra Pradesh</c:v>
                </c:pt>
                <c:pt idx="1">
                  <c:v> Delhi</c:v>
                </c:pt>
                <c:pt idx="2">
                  <c:v> Gujarat</c:v>
                </c:pt>
                <c:pt idx="3">
                  <c:v> Haryana</c:v>
                </c:pt>
                <c:pt idx="4">
                  <c:v> India</c:v>
                </c:pt>
                <c:pt idx="5">
                  <c:v> Karnataka</c:v>
                </c:pt>
                <c:pt idx="6">
                  <c:v> Kerala</c:v>
                </c:pt>
                <c:pt idx="7">
                  <c:v> Madhya Pradesh</c:v>
                </c:pt>
                <c:pt idx="8">
                  <c:v> Maharashtra</c:v>
                </c:pt>
                <c:pt idx="9">
                  <c:v> Odisha</c:v>
                </c:pt>
                <c:pt idx="10">
                  <c:v> Punjab</c:v>
                </c:pt>
                <c:pt idx="11">
                  <c:v> Rajasthan</c:v>
                </c:pt>
                <c:pt idx="12">
                  <c:v> Tamil Nadu</c:v>
                </c:pt>
                <c:pt idx="13">
                  <c:v> Telangana</c:v>
                </c:pt>
                <c:pt idx="14">
                  <c:v> Uttar Pradesh</c:v>
                </c:pt>
                <c:pt idx="15">
                  <c:v> West Bengal</c:v>
                </c:pt>
              </c:strCache>
            </c:strRef>
          </c:cat>
          <c:val>
            <c:numRef>
              <c:f>'Job Details'!$F$18:$F$34</c:f>
              <c:numCache>
                <c:formatCode>General</c:formatCode>
                <c:ptCount val="16"/>
                <c:pt idx="0">
                  <c:v>4</c:v>
                </c:pt>
                <c:pt idx="1">
                  <c:v>40</c:v>
                </c:pt>
                <c:pt idx="2">
                  <c:v>12</c:v>
                </c:pt>
                <c:pt idx="3">
                  <c:v>25</c:v>
                </c:pt>
                <c:pt idx="4">
                  <c:v>9</c:v>
                </c:pt>
                <c:pt idx="5">
                  <c:v>133</c:v>
                </c:pt>
                <c:pt idx="6">
                  <c:v>9</c:v>
                </c:pt>
                <c:pt idx="7">
                  <c:v>6</c:v>
                </c:pt>
                <c:pt idx="8">
                  <c:v>177</c:v>
                </c:pt>
                <c:pt idx="9">
                  <c:v>8</c:v>
                </c:pt>
                <c:pt idx="10">
                  <c:v>1</c:v>
                </c:pt>
                <c:pt idx="11">
                  <c:v>17</c:v>
                </c:pt>
                <c:pt idx="12">
                  <c:v>47</c:v>
                </c:pt>
                <c:pt idx="13">
                  <c:v>135</c:v>
                </c:pt>
                <c:pt idx="14">
                  <c:v>39</c:v>
                </c:pt>
                <c:pt idx="15">
                  <c:v>23</c:v>
                </c:pt>
              </c:numCache>
            </c:numRef>
          </c:val>
          <c:extLst>
            <c:ext xmlns:c16="http://schemas.microsoft.com/office/drawing/2014/chart" uri="{C3380CC4-5D6E-409C-BE32-E72D297353CC}">
              <c16:uniqueId val="{00000020-0E5C-4496-ADA1-BB0D5FA3232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a:outerShdw blurRad="50800" dist="50800" dir="5400000" algn="ctr" rotWithShape="0">
        <a:srgbClr val="000000">
          <a:alpha val="79000"/>
        </a:srgbClr>
      </a:outerShdw>
      <a:softEdge rad="508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[Transformed Data.xlsx]Job Details!PivotTable4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Jobs by Designation</a:t>
            </a:r>
          </a:p>
        </c:rich>
      </c:tx>
      <c:layout>
        <c:manualLayout>
          <c:xMode val="edge"/>
          <c:yMode val="edge"/>
          <c:x val="0.63055555555555554"/>
          <c:y val="5.68017550721926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'Job Details'!$F$37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'Job Details'!$E$38:$E$50</c:f>
              <c:strCache>
                <c:ptCount val="12"/>
                <c:pt idx="0">
                  <c:v>Team Lead</c:v>
                </c:pt>
                <c:pt idx="1">
                  <c:v>Project Manager</c:v>
                </c:pt>
                <c:pt idx="2">
                  <c:v>Associate Tech Specialist</c:v>
                </c:pt>
                <c:pt idx="3">
                  <c:v>Mainframe Developer- PAN India</c:v>
                </c:pt>
                <c:pt idx="4">
                  <c:v>Project Lead</c:v>
                </c:pt>
                <c:pt idx="5">
                  <c:v>Workday Consultant</c:v>
                </c:pt>
                <c:pt idx="6">
                  <c:v>Java Developer</c:v>
                </c:pt>
                <c:pt idx="7">
                  <c:v>Lead Administrator</c:v>
                </c:pt>
                <c:pt idx="8">
                  <c:v>Business Analyst</c:v>
                </c:pt>
                <c:pt idx="9">
                  <c:v>Cyber Security Analyst</c:v>
                </c:pt>
                <c:pt idx="10">
                  <c:v>Administrator</c:v>
                </c:pt>
                <c:pt idx="11">
                  <c:v>Software Engineer</c:v>
                </c:pt>
              </c:strCache>
            </c:strRef>
          </c:cat>
          <c:val>
            <c:numRef>
              <c:f>'Job Details'!$F$38:$F$50</c:f>
              <c:numCache>
                <c:formatCode>General</c:formatCode>
                <c:ptCount val="12"/>
                <c:pt idx="0">
                  <c:v>21</c:v>
                </c:pt>
                <c:pt idx="1">
                  <c:v>21</c:v>
                </c:pt>
                <c:pt idx="2">
                  <c:v>13</c:v>
                </c:pt>
                <c:pt idx="3">
                  <c:v>11</c:v>
                </c:pt>
                <c:pt idx="4">
                  <c:v>10</c:v>
                </c:pt>
                <c:pt idx="5">
                  <c:v>9</c:v>
                </c:pt>
                <c:pt idx="6">
                  <c:v>9</c:v>
                </c:pt>
                <c:pt idx="7">
                  <c:v>8</c:v>
                </c:pt>
                <c:pt idx="8">
                  <c:v>7</c:v>
                </c:pt>
                <c:pt idx="9">
                  <c:v>7</c:v>
                </c:pt>
                <c:pt idx="10">
                  <c:v>7</c:v>
                </c:pt>
                <c:pt idx="11">
                  <c:v>7</c:v>
                </c:pt>
              </c:numCache>
            </c:numRef>
          </c:val>
          <c:extLst>
            <c:ext xmlns:c16="http://schemas.microsoft.com/office/drawing/2014/chart" uri="{C3380CC4-5D6E-409C-BE32-E72D297353CC}">
              <c16:uniqueId val="{00000000-6049-44C1-8118-78D775EBE2D5}"/>
            </c:ext>
          </c:extLst>
        </c:ser>
        <c:dLbls>
          <c:dLblPos val="outEnd"/>
          <c:showLegendKey val="0"/>
          <c:showVal val="1"/>
          <c:showCatName val="0"/>
          <c:showSerName val="0"/>
          <c:showPercent val="0"/>
          <c:showBubbleSize val="0"/>
        </c:dLbls>
        <c:gapWidth val="219"/>
        <c:overlap val="-27"/>
        <c:axId val="1350140335"/>
        <c:axId val="1350131183"/>
      </c:barChart>
      <c:catAx>
        <c:axId val="1350140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131183"/>
        <c:crosses val="autoZero"/>
        <c:auto val="1"/>
        <c:lblAlgn val="ctr"/>
        <c:lblOffset val="100"/>
        <c:noMultiLvlLbl val="0"/>
      </c:catAx>
      <c:valAx>
        <c:axId val="1350131183"/>
        <c:scaling>
          <c:orientation val="minMax"/>
        </c:scaling>
        <c:delete val="1"/>
        <c:axPos val="l"/>
        <c:numFmt formatCode="General" sourceLinked="1"/>
        <c:majorTickMark val="none"/>
        <c:minorTickMark val="none"/>
        <c:tickLblPos val="nextTo"/>
        <c:crossAx val="135014033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a:outerShdw blurRad="50800" dist="50800" dir="5400000" algn="ctr" rotWithShape="0">
        <a:srgbClr val="000000">
          <a:alpha val="79000"/>
        </a:srgbClr>
      </a:outerShdw>
      <a:softEdge rad="50800"/>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[Transformed Data.xlsx]Trend Details!PivotTable2</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Designation</a:t>
            </a:r>
            <a:r>
              <a:rPr lang="en-US" baseline="0"/>
              <a:t> wise Skills</a:t>
            </a:r>
          </a:p>
        </c:rich>
      </c:tx>
      <c:layout>
        <c:manualLayout>
          <c:xMode val="edge"/>
          <c:yMode val="edge"/>
          <c:x val="0.59624999999999995"/>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radarChart>
        <c:radarStyle val="filled"/>
        <c:varyColors val="0"/>
        <c:ser>
          <c:idx val="0"/>
          <c:order val="0"/>
          <c:tx>
            <c:strRef>
              <c:f>'Trend Details'!$I$2</c:f>
              <c:strCache>
                <c:ptCount val="1"/>
                <c:pt idx="0">
                  <c:v>Total</c:v>
                </c:pt>
              </c:strCache>
            </c:strRef>
          </c:tx>
          <c:spPr>
            <a:solidFill>
              <a:schemeClr val="accent1"/>
            </a:solidFill>
            <a:ln>
              <a:noFill/>
            </a:ln>
            <a:effectLst/>
          </c:spPr>
          <c:cat>
            <c:strRef>
              <c:f>'Trend Details'!$H$3:$H$13</c:f>
              <c:strCache>
                <c:ptCount val="10"/>
                <c:pt idx="0">
                  <c:v>Project Manager</c:v>
                </c:pt>
                <c:pt idx="1">
                  <c:v>Team Lead</c:v>
                </c:pt>
                <c:pt idx="2">
                  <c:v>Python Developer</c:v>
                </c:pt>
                <c:pt idx="3">
                  <c:v>Associate Tech Specialist</c:v>
                </c:pt>
                <c:pt idx="4">
                  <c:v>Web Developer - Python</c:v>
                </c:pt>
                <c:pt idx="5">
                  <c:v>Dotnet Software Developer</c:v>
                </c:pt>
                <c:pt idx="6">
                  <c:v>Dotnet Developer- WFH</c:v>
                </c:pt>
                <c:pt idx="7">
                  <c:v>Java Developer</c:v>
                </c:pt>
                <c:pt idx="8">
                  <c:v>Mainframe Developer- PAN India</c:v>
                </c:pt>
                <c:pt idx="9">
                  <c:v>Lead Administrator</c:v>
                </c:pt>
              </c:strCache>
            </c:strRef>
          </c:cat>
          <c:val>
            <c:numRef>
              <c:f>'Trend Details'!$I$3:$I$13</c:f>
              <c:numCache>
                <c:formatCode>General</c:formatCode>
                <c:ptCount val="10"/>
                <c:pt idx="0">
                  <c:v>75</c:v>
                </c:pt>
                <c:pt idx="1">
                  <c:v>61</c:v>
                </c:pt>
                <c:pt idx="2">
                  <c:v>41</c:v>
                </c:pt>
                <c:pt idx="3">
                  <c:v>40</c:v>
                </c:pt>
                <c:pt idx="4">
                  <c:v>39</c:v>
                </c:pt>
                <c:pt idx="5">
                  <c:v>36</c:v>
                </c:pt>
                <c:pt idx="6">
                  <c:v>36</c:v>
                </c:pt>
                <c:pt idx="7">
                  <c:v>35</c:v>
                </c:pt>
                <c:pt idx="8">
                  <c:v>33</c:v>
                </c:pt>
                <c:pt idx="9">
                  <c:v>32</c:v>
                </c:pt>
              </c:numCache>
            </c:numRef>
          </c:val>
          <c:extLst>
            <c:ext xmlns:c16="http://schemas.microsoft.com/office/drawing/2014/chart" uri="{C3380CC4-5D6E-409C-BE32-E72D297353CC}">
              <c16:uniqueId val="{00000000-58AD-45F0-BDCE-0BAAA0326C85}"/>
            </c:ext>
          </c:extLst>
        </c:ser>
        <c:dLbls>
          <c:showLegendKey val="0"/>
          <c:showVal val="0"/>
          <c:showCatName val="0"/>
          <c:showSerName val="0"/>
          <c:showPercent val="0"/>
          <c:showBubbleSize val="0"/>
        </c:dLbls>
        <c:axId val="2023105776"/>
        <c:axId val="2023106608"/>
      </c:radarChart>
      <c:catAx>
        <c:axId val="202310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106608"/>
        <c:crosses val="autoZero"/>
        <c:auto val="1"/>
        <c:lblAlgn val="ctr"/>
        <c:lblOffset val="100"/>
        <c:noMultiLvlLbl val="0"/>
      </c:catAx>
      <c:valAx>
        <c:axId val="202310660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105776"/>
        <c:crosses val="autoZero"/>
        <c:crossBetween val="between"/>
      </c:valAx>
      <c:spPr>
        <a:noFill/>
        <a:ln>
          <a:noFill/>
        </a:ln>
        <a:effectLst/>
      </c:spPr>
    </c:plotArea>
    <c:plotVisOnly val="1"/>
    <c:dispBlanksAs val="gap"/>
    <c:showDLblsOverMax val="0"/>
  </c:chart>
  <c:spPr>
    <a:solidFill>
      <a:schemeClr val="bg1"/>
    </a:solidFill>
    <a:ln w="9525" cap="rnd" cmpd="sng" algn="ctr">
      <a:noFill/>
      <a:bevel/>
    </a:ln>
    <a:effectLst>
      <a:outerShdw blurRad="50800" dist="50800" dir="7020000" algn="ctr" rotWithShape="0">
        <a:srgbClr val="000000">
          <a:alpha val="79000"/>
        </a:srgbClr>
      </a:outerShdw>
      <a:softEdge rad="508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[Transformed Data.xlsx]Trend Details!PivotTable4</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Skills</a:t>
            </a:r>
            <a:endParaRPr lang="en-US"/>
          </a:p>
        </c:rich>
      </c:tx>
      <c:layout>
        <c:manualLayout>
          <c:xMode val="edge"/>
          <c:yMode val="edge"/>
          <c:x val="0.77861111111111114"/>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outerShdw blurRad="50800" dist="50800" dir="5400000" algn="ctr" rotWithShape="0">
            <a:srgbClr val="000000">
              <a:alpha val="81000"/>
            </a:srgbClr>
          </a:outerShdw>
        </a:effectLst>
        <a:scene3d>
          <a:camera prst="orthographicFront"/>
          <a:lightRig rig="threePt" dir="t"/>
        </a:scene3d>
        <a:sp3d/>
      </c:spPr>
    </c:sideWall>
    <c:backWall>
      <c:thickness val="0"/>
      <c:spPr>
        <a:noFill/>
        <a:ln>
          <a:noFill/>
        </a:ln>
        <a:effectLst>
          <a:outerShdw blurRad="50800" dist="50800" dir="5400000" algn="ctr" rotWithShape="0">
            <a:srgbClr val="000000">
              <a:alpha val="81000"/>
            </a:srgbClr>
          </a:outerShdw>
        </a:effectLst>
        <a:scene3d>
          <a:camera prst="orthographicFront"/>
          <a:lightRig rig="threePt" dir="t"/>
        </a:scene3d>
        <a:sp3d/>
      </c:spPr>
    </c:backWall>
    <c:plotArea>
      <c:layout/>
      <c:bar3DChart>
        <c:barDir val="col"/>
        <c:grouping val="clustered"/>
        <c:varyColors val="0"/>
        <c:ser>
          <c:idx val="0"/>
          <c:order val="0"/>
          <c:tx>
            <c:strRef>
              <c:f>'Trend Details'!$I$16</c:f>
              <c:strCache>
                <c:ptCount val="1"/>
                <c:pt idx="0">
                  <c:v>Total</c:v>
                </c:pt>
              </c:strCache>
            </c:strRef>
          </c:tx>
          <c:spPr>
            <a:solidFill>
              <a:schemeClr val="accent1"/>
            </a:solidFill>
            <a:ln>
              <a:noFill/>
            </a:ln>
            <a:effectLst/>
            <a:sp3d/>
          </c:spPr>
          <c:invertIfNegative val="0"/>
          <c:cat>
            <c:strRef>
              <c:f>'Trend Details'!$H$17:$H$27</c:f>
              <c:strCache>
                <c:ptCount val="10"/>
                <c:pt idx="0">
                  <c:v>AI</c:v>
                </c:pt>
                <c:pt idx="1">
                  <c:v>UI</c:v>
                </c:pt>
                <c:pt idx="2">
                  <c:v>Excel</c:v>
                </c:pt>
                <c:pt idx="3">
                  <c:v>Sql</c:v>
                </c:pt>
                <c:pt idx="4">
                  <c:v>Java</c:v>
                </c:pt>
                <c:pt idx="5">
                  <c:v>ML</c:v>
                </c:pt>
                <c:pt idx="6">
                  <c:v>Scala</c:v>
                </c:pt>
                <c:pt idx="7">
                  <c:v>Html</c:v>
                </c:pt>
                <c:pt idx="8">
                  <c:v>CSS</c:v>
                </c:pt>
                <c:pt idx="9">
                  <c:v>Python</c:v>
                </c:pt>
              </c:strCache>
            </c:strRef>
          </c:cat>
          <c:val>
            <c:numRef>
              <c:f>'Trend Details'!$I$17:$I$27</c:f>
              <c:numCache>
                <c:formatCode>General</c:formatCode>
                <c:ptCount val="10"/>
                <c:pt idx="0">
                  <c:v>604</c:v>
                </c:pt>
                <c:pt idx="1">
                  <c:v>589</c:v>
                </c:pt>
                <c:pt idx="2">
                  <c:v>198</c:v>
                </c:pt>
                <c:pt idx="3">
                  <c:v>172</c:v>
                </c:pt>
                <c:pt idx="4">
                  <c:v>148</c:v>
                </c:pt>
                <c:pt idx="5">
                  <c:v>126</c:v>
                </c:pt>
                <c:pt idx="6">
                  <c:v>116</c:v>
                </c:pt>
                <c:pt idx="7">
                  <c:v>84</c:v>
                </c:pt>
                <c:pt idx="8">
                  <c:v>73</c:v>
                </c:pt>
                <c:pt idx="9">
                  <c:v>73</c:v>
                </c:pt>
              </c:numCache>
            </c:numRef>
          </c:val>
          <c:extLst>
            <c:ext xmlns:c16="http://schemas.microsoft.com/office/drawing/2014/chart" uri="{C3380CC4-5D6E-409C-BE32-E72D297353CC}">
              <c16:uniqueId val="{00000000-3481-4424-BCB1-CB03DB9DCD3B}"/>
            </c:ext>
          </c:extLst>
        </c:ser>
        <c:dLbls>
          <c:showLegendKey val="0"/>
          <c:showVal val="0"/>
          <c:showCatName val="0"/>
          <c:showSerName val="0"/>
          <c:showPercent val="0"/>
          <c:showBubbleSize val="0"/>
        </c:dLbls>
        <c:gapWidth val="150"/>
        <c:shape val="box"/>
        <c:axId val="1519224176"/>
        <c:axId val="1519231664"/>
        <c:axId val="0"/>
      </c:bar3DChart>
      <c:catAx>
        <c:axId val="1519224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231664"/>
        <c:crosses val="autoZero"/>
        <c:auto val="1"/>
        <c:lblAlgn val="ctr"/>
        <c:lblOffset val="100"/>
        <c:noMultiLvlLbl val="0"/>
      </c:catAx>
      <c:valAx>
        <c:axId val="1519231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22417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a:outerShdw blurRad="12700" dist="63500" dir="5400000" algn="ctr" rotWithShape="0">
        <a:srgbClr val="000000">
          <a:alpha val="79000"/>
        </a:srgbClr>
      </a:outerShdw>
      <a:softEdge rad="50800"/>
    </a:effectLst>
    <a:scene3d>
      <a:camera prst="orthographicFront"/>
      <a:lightRig rig="threePt" dir="t"/>
    </a:scene3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[Transformed Data.xlsx]Trend Details!PivotTable3</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Paid Skills</a:t>
            </a:r>
            <a:endParaRPr lang="en-US"/>
          </a:p>
        </c:rich>
      </c:tx>
      <c:layout>
        <c:manualLayout>
          <c:xMode val="edge"/>
          <c:yMode val="edge"/>
          <c:x val="0.72670822397200352"/>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'Trend Details'!$I$30</c:f>
              <c:strCache>
                <c:ptCount val="1"/>
                <c:pt idx="0">
                  <c:v>Total</c:v>
                </c:pt>
              </c:strCache>
            </c:strRef>
          </c:tx>
          <c:spPr>
            <a:ln w="28575" cap="rnd">
              <a:solidFill>
                <a:schemeClr val="accent1"/>
              </a:solidFill>
              <a:round/>
            </a:ln>
            <a:effectLst/>
          </c:spPr>
          <c:marker>
            <c:symbol val="none"/>
          </c:marker>
          <c:cat>
            <c:strRef>
              <c:f>'Trend Details'!$H$31:$H$41</c:f>
              <c:strCache>
                <c:ptCount val="10"/>
                <c:pt idx="0">
                  <c:v>Pandas</c:v>
                </c:pt>
                <c:pt idx="1">
                  <c:v>Numpy</c:v>
                </c:pt>
                <c:pt idx="2">
                  <c:v>PowerBI</c:v>
                </c:pt>
                <c:pt idx="3">
                  <c:v>Tableau</c:v>
                </c:pt>
                <c:pt idx="4">
                  <c:v>0dejs</c:v>
                </c:pt>
                <c:pt idx="5">
                  <c:v>C++</c:v>
                </c:pt>
                <c:pt idx="6">
                  <c:v>MongoDB</c:v>
                </c:pt>
                <c:pt idx="7">
                  <c:v>Django</c:v>
                </c:pt>
                <c:pt idx="8">
                  <c:v>Flask</c:v>
                </c:pt>
                <c:pt idx="9">
                  <c:v>Python</c:v>
                </c:pt>
              </c:strCache>
            </c:strRef>
          </c:cat>
          <c:val>
            <c:numRef>
              <c:f>'Trend Details'!$I$31:$I$41</c:f>
              <c:numCache>
                <c:formatCode>General</c:formatCode>
                <c:ptCount val="10"/>
                <c:pt idx="0">
                  <c:v>1493562.6666666667</c:v>
                </c:pt>
                <c:pt idx="1">
                  <c:v>1493562.6666666667</c:v>
                </c:pt>
                <c:pt idx="2">
                  <c:v>1378588.7272727273</c:v>
                </c:pt>
                <c:pt idx="3">
                  <c:v>1294881.8333333333</c:v>
                </c:pt>
                <c:pt idx="4">
                  <c:v>1240475.5833333333</c:v>
                </c:pt>
                <c:pt idx="5">
                  <c:v>1239734.8076923077</c:v>
                </c:pt>
                <c:pt idx="6">
                  <c:v>1205411.1481481481</c:v>
                </c:pt>
                <c:pt idx="7">
                  <c:v>1192828.8125</c:v>
                </c:pt>
                <c:pt idx="8">
                  <c:v>1180725.5</c:v>
                </c:pt>
                <c:pt idx="9">
                  <c:v>1176949.6301369863</c:v>
                </c:pt>
              </c:numCache>
            </c:numRef>
          </c:val>
          <c:smooth val="0"/>
          <c:extLst>
            <c:ext xmlns:c16="http://schemas.microsoft.com/office/drawing/2014/chart" uri="{C3380CC4-5D6E-409C-BE32-E72D297353CC}">
              <c16:uniqueId val="{00000000-F1F3-4279-B8D5-CF2D465EAFDA}"/>
            </c:ext>
          </c:extLst>
        </c:ser>
        <c:dLbls>
          <c:showLegendKey val="0"/>
          <c:showVal val="0"/>
          <c:showCatName val="0"/>
          <c:showSerName val="0"/>
          <c:showPercent val="0"/>
          <c:showBubbleSize val="0"/>
        </c:dLbls>
        <c:smooth val="0"/>
        <c:axId val="1754843824"/>
        <c:axId val="1754845904"/>
      </c:lineChart>
      <c:catAx>
        <c:axId val="1754843824"/>
        <c:scaling>
          <c:orientation val="minMax"/>
        </c:scaling>
        <c:delete val="0"/>
        <c:axPos val="b"/>
        <c:numFmt formatCode="General" sourceLinked="1"/>
        <c:majorTickMark val="none"/>
        <c:minorTickMark val="none"/>
        <c:tickLblPos val="nextTo"/>
        <c:spPr>
          <a:noFill/>
          <a:ln w="9525" cap="flat" cmpd="sng" algn="ctr">
            <a:solidFill>
              <a:schemeClr val="accent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845904"/>
        <c:crosses val="autoZero"/>
        <c:auto val="1"/>
        <c:lblAlgn val="ctr"/>
        <c:lblOffset val="100"/>
        <c:noMultiLvlLbl val="0"/>
      </c:catAx>
      <c:valAx>
        <c:axId val="1754845904"/>
        <c:scaling>
          <c:orientation val="minMax"/>
          <c:min val="1000000"/>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484382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a:outerShdw blurRad="50800" dist="50800" dir="5400000" algn="ctr" rotWithShape="0">
        <a:srgbClr val="000000">
          <a:alpha val="79000"/>
        </a:srgbClr>
      </a:outerShdw>
      <a:softEdge rad="508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60960</xdr:colOff>
      <xdr:row>10</xdr:row>
      <xdr:rowOff>91440</xdr:rowOff>
    </xdr:from>
    <xdr:to>
      <xdr:col>4</xdr:col>
      <xdr:colOff>342900</xdr:colOff>
      <xdr:row>26</xdr:row>
      <xdr:rowOff>160020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68580</xdr:colOff>
      <xdr:row>6</xdr:row>
      <xdr:rowOff>137161</xdr:rowOff>
    </xdr:from>
    <xdr:to>
      <xdr:col>19</xdr:col>
      <xdr:colOff>541020</xdr:colOff>
      <xdr:row>10</xdr:row>
      <xdr:rowOff>45721</xdr:rowOff>
    </xdr:to>
    <mc:AlternateContent xmlns:mc="http://schemas.openxmlformats.org/markup-compatibility/2006" xmlns:a14="http://schemas.microsoft.com/office/drawing/2010/main">
      <mc:Choice Requires="a14">
        <xdr:graphicFrame macro="">
          <xdr:nvGraphicFramePr>
            <xdr:cNvPr id="6" name="Company Name 1"/>
            <xdr:cNvGraphicFramePr/>
          </xdr:nvGraphicFramePr>
          <xdr:xfrm>
            <a:off x="0" y="0"/>
            <a:ext cx="0" cy="0"/>
          </xdr:xfrm>
          <a:graphic>
            <a:graphicData uri="http://schemas.microsoft.com/office/drawing/2010/slicer">
              <sle:slicer xmlns:sle="http://schemas.microsoft.com/office/drawing/2010/slicer" name="Company Name 1"/>
            </a:graphicData>
          </a:graphic>
        </xdr:graphicFrame>
      </mc:Choice>
      <mc:Fallback xmlns="">
        <xdr:sp macro="" textlink="">
          <xdr:nvSpPr>
            <xdr:cNvPr id="0" name=""/>
            <xdr:cNvSpPr>
              <a:spLocks noTextEdit="1"/>
            </xdr:cNvSpPr>
          </xdr:nvSpPr>
          <xdr:spPr>
            <a:xfrm>
              <a:off x="68580" y="1234441"/>
              <a:ext cx="13906500"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419100</xdr:colOff>
      <xdr:row>10</xdr:row>
      <xdr:rowOff>99060</xdr:rowOff>
    </xdr:from>
    <xdr:to>
      <xdr:col>12</xdr:col>
      <xdr:colOff>114300</xdr:colOff>
      <xdr:row>26</xdr:row>
      <xdr:rowOff>167640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220980</xdr:colOff>
      <xdr:row>10</xdr:row>
      <xdr:rowOff>68580</xdr:rowOff>
    </xdr:from>
    <xdr:to>
      <xdr:col>19</xdr:col>
      <xdr:colOff>525780</xdr:colOff>
      <xdr:row>26</xdr:row>
      <xdr:rowOff>137160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481965</xdr:colOff>
      <xdr:row>3</xdr:row>
      <xdr:rowOff>0</xdr:rowOff>
    </xdr:from>
    <xdr:to>
      <xdr:col>1</xdr:col>
      <xdr:colOff>1331595</xdr:colOff>
      <xdr:row>6</xdr:row>
      <xdr:rowOff>45720</xdr:rowOff>
    </xdr:to>
    <xdr:sp macro="" textlink="">
      <xdr:nvSpPr>
        <xdr:cNvPr id="2" name="Rounded Rectangle 1"/>
        <xdr:cNvSpPr/>
      </xdr:nvSpPr>
      <xdr:spPr>
        <a:xfrm>
          <a:off x="481965" y="548640"/>
          <a:ext cx="2472690" cy="594360"/>
        </a:xfrm>
        <a:prstGeom prst="roundRect">
          <a:avLst/>
        </a:prstGeom>
        <a:solidFill>
          <a:schemeClr val="bg1"/>
        </a:solidFill>
        <a:effectLst>
          <a:outerShdw blurRad="368300" dist="50800" dir="5400000" algn="ctr" rotWithShape="0">
            <a:srgbClr val="000000">
              <a:alpha val="85000"/>
            </a:srgbClr>
          </a:outerShdw>
        </a:effectLst>
        <a:scene3d>
          <a:camera prst="orthographicFront"/>
          <a:lightRig rig="threePt" dir="t"/>
        </a:scene3d>
        <a:sp3d>
          <a:bevelT w="444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r>
            <a:rPr lang="en-US" sz="1200" b="1">
              <a:solidFill>
                <a:schemeClr val="tx1"/>
              </a:solidFill>
              <a:latin typeface="Times New Roman" panose="02020603050405020304" pitchFamily="18" charset="0"/>
              <a:ea typeface="+mn-ea"/>
              <a:cs typeface="Times New Roman" panose="02020603050405020304" pitchFamily="18" charset="0"/>
            </a:rPr>
            <a:t>Total companies</a:t>
          </a:r>
        </a:p>
        <a:p>
          <a:pPr marL="0" indent="0" algn="ctr"/>
          <a:r>
            <a:rPr lang="en-US" sz="1200" b="1">
              <a:solidFill>
                <a:schemeClr val="tx1"/>
              </a:solidFill>
              <a:latin typeface="Times New Roman" panose="02020603050405020304" pitchFamily="18" charset="0"/>
              <a:ea typeface="+mn-ea"/>
              <a:cs typeface="Times New Roman" panose="02020603050405020304" pitchFamily="18" charset="0"/>
            </a:rPr>
            <a:t>12</a:t>
          </a:r>
        </a:p>
      </xdr:txBody>
    </xdr:sp>
    <xdr:clientData/>
  </xdr:twoCellAnchor>
  <xdr:twoCellAnchor>
    <xdr:from>
      <xdr:col>2</xdr:col>
      <xdr:colOff>55245</xdr:colOff>
      <xdr:row>3</xdr:row>
      <xdr:rowOff>0</xdr:rowOff>
    </xdr:from>
    <xdr:to>
      <xdr:col>6</xdr:col>
      <xdr:colOff>89535</xdr:colOff>
      <xdr:row>6</xdr:row>
      <xdr:rowOff>45720</xdr:rowOff>
    </xdr:to>
    <xdr:sp macro="" textlink="">
      <xdr:nvSpPr>
        <xdr:cNvPr id="9" name="Rounded Rectangle 8"/>
        <xdr:cNvSpPr/>
      </xdr:nvSpPr>
      <xdr:spPr>
        <a:xfrm>
          <a:off x="3126105" y="548640"/>
          <a:ext cx="2472690" cy="594360"/>
        </a:xfrm>
        <a:prstGeom prst="roundRect">
          <a:avLst/>
        </a:prstGeom>
        <a:solidFill>
          <a:schemeClr val="bg1"/>
        </a:solidFill>
        <a:effectLst>
          <a:outerShdw blurRad="368300" dist="50800" dir="5400000" algn="ctr" rotWithShape="0">
            <a:srgbClr val="000000">
              <a:alpha val="85000"/>
            </a:srgbClr>
          </a:outerShdw>
        </a:effectLst>
        <a:scene3d>
          <a:camera prst="orthographicFront"/>
          <a:lightRig rig="threePt" dir="t"/>
        </a:scene3d>
        <a:sp3d>
          <a:bevelT w="444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r>
            <a:rPr lang="en-US" sz="1200" b="1">
              <a:solidFill>
                <a:schemeClr val="tx1"/>
              </a:solidFill>
              <a:latin typeface="Times New Roman" panose="02020603050405020304" pitchFamily="18" charset="0"/>
              <a:ea typeface="+mn-ea"/>
              <a:cs typeface="Times New Roman" panose="02020603050405020304" pitchFamily="18" charset="0"/>
            </a:rPr>
            <a:t>Total industries</a:t>
          </a:r>
        </a:p>
        <a:p>
          <a:pPr marL="0" indent="0" algn="ctr"/>
          <a:r>
            <a:rPr lang="en-US" sz="1200" b="1">
              <a:solidFill>
                <a:schemeClr val="tx1"/>
              </a:solidFill>
              <a:latin typeface="Times New Roman" panose="02020603050405020304" pitchFamily="18" charset="0"/>
              <a:ea typeface="+mn-ea"/>
              <a:cs typeface="Times New Roman" panose="02020603050405020304" pitchFamily="18" charset="0"/>
            </a:rPr>
            <a:t>4</a:t>
          </a:r>
        </a:p>
      </xdr:txBody>
    </xdr:sp>
    <xdr:clientData/>
  </xdr:twoCellAnchor>
  <xdr:twoCellAnchor>
    <xdr:from>
      <xdr:col>6</xdr:col>
      <xdr:colOff>299085</xdr:colOff>
      <xdr:row>3</xdr:row>
      <xdr:rowOff>0</xdr:rowOff>
    </xdr:from>
    <xdr:to>
      <xdr:col>10</xdr:col>
      <xdr:colOff>333375</xdr:colOff>
      <xdr:row>6</xdr:row>
      <xdr:rowOff>45720</xdr:rowOff>
    </xdr:to>
    <xdr:sp macro="" textlink="">
      <xdr:nvSpPr>
        <xdr:cNvPr id="10" name="Rounded Rectangle 9"/>
        <xdr:cNvSpPr/>
      </xdr:nvSpPr>
      <xdr:spPr>
        <a:xfrm>
          <a:off x="5808345" y="548640"/>
          <a:ext cx="2472690" cy="594360"/>
        </a:xfrm>
        <a:prstGeom prst="roundRect">
          <a:avLst/>
        </a:prstGeom>
        <a:solidFill>
          <a:schemeClr val="bg1"/>
        </a:solidFill>
        <a:effectLst>
          <a:outerShdw blurRad="368300" dist="50800" dir="5400000" algn="ctr" rotWithShape="0">
            <a:srgbClr val="000000">
              <a:alpha val="85000"/>
            </a:srgbClr>
          </a:outerShdw>
        </a:effectLst>
        <a:scene3d>
          <a:camera prst="orthographicFront"/>
          <a:lightRig rig="threePt" dir="t"/>
        </a:scene3d>
        <a:sp3d>
          <a:bevelT w="444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r>
            <a:rPr lang="en-US" sz="1200" b="1">
              <a:solidFill>
                <a:schemeClr val="tx1"/>
              </a:solidFill>
              <a:latin typeface="Times New Roman" panose="02020603050405020304" pitchFamily="18" charset="0"/>
              <a:ea typeface="+mn-ea"/>
              <a:cs typeface="Times New Roman" panose="02020603050405020304" pitchFamily="18" charset="0"/>
            </a:rPr>
            <a:t>Average Salary</a:t>
          </a:r>
        </a:p>
        <a:p>
          <a:pPr marL="0" indent="0" algn="ctr"/>
          <a:r>
            <a:rPr lang="en-US" sz="1200" b="1">
              <a:solidFill>
                <a:schemeClr val="tx1"/>
              </a:solidFill>
              <a:latin typeface="Times New Roman" panose="02020603050405020304" pitchFamily="18" charset="0"/>
              <a:ea typeface="+mn-ea"/>
              <a:cs typeface="Times New Roman" panose="02020603050405020304" pitchFamily="18" charset="0"/>
            </a:rPr>
            <a:t>1,024,667</a:t>
          </a:r>
        </a:p>
      </xdr:txBody>
    </xdr:sp>
    <xdr:clientData/>
  </xdr:twoCellAnchor>
  <xdr:twoCellAnchor>
    <xdr:from>
      <xdr:col>11</xdr:col>
      <xdr:colOff>62865</xdr:colOff>
      <xdr:row>3</xdr:row>
      <xdr:rowOff>0</xdr:rowOff>
    </xdr:from>
    <xdr:to>
      <xdr:col>15</xdr:col>
      <xdr:colOff>97155</xdr:colOff>
      <xdr:row>6</xdr:row>
      <xdr:rowOff>45720</xdr:rowOff>
    </xdr:to>
    <xdr:sp macro="" textlink="">
      <xdr:nvSpPr>
        <xdr:cNvPr id="11" name="Rounded Rectangle 10"/>
        <xdr:cNvSpPr/>
      </xdr:nvSpPr>
      <xdr:spPr>
        <a:xfrm>
          <a:off x="8620125" y="548640"/>
          <a:ext cx="2472690" cy="594360"/>
        </a:xfrm>
        <a:prstGeom prst="roundRect">
          <a:avLst/>
        </a:prstGeom>
        <a:solidFill>
          <a:schemeClr val="bg1"/>
        </a:solidFill>
        <a:effectLst>
          <a:outerShdw blurRad="368300" dist="50800" dir="5400000" algn="ctr" rotWithShape="0">
            <a:srgbClr val="000000">
              <a:alpha val="85000"/>
            </a:srgbClr>
          </a:outerShdw>
        </a:effectLst>
        <a:scene3d>
          <a:camera prst="orthographicFront"/>
          <a:lightRig rig="threePt" dir="t"/>
        </a:scene3d>
        <a:sp3d>
          <a:bevelT w="444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r>
            <a:rPr lang="en-US" sz="1200" b="1">
              <a:solidFill>
                <a:schemeClr val="tx1"/>
              </a:solidFill>
              <a:latin typeface="Times New Roman" panose="02020603050405020304" pitchFamily="18" charset="0"/>
              <a:ea typeface="+mn-ea"/>
              <a:cs typeface="Times New Roman" panose="02020603050405020304" pitchFamily="18" charset="0"/>
            </a:rPr>
            <a:t>Average Skill </a:t>
          </a:r>
        </a:p>
        <a:p>
          <a:pPr marL="0" indent="0" algn="ctr"/>
          <a:r>
            <a:rPr lang="en-US" sz="1200" b="1">
              <a:solidFill>
                <a:schemeClr val="tx1"/>
              </a:solidFill>
              <a:latin typeface="Times New Roman" panose="02020603050405020304" pitchFamily="18" charset="0"/>
              <a:ea typeface="+mn-ea"/>
              <a:cs typeface="Times New Roman" panose="02020603050405020304" pitchFamily="18" charset="0"/>
            </a:rPr>
            <a:t>4</a:t>
          </a:r>
        </a:p>
      </xdr:txBody>
    </xdr:sp>
    <xdr:clientData/>
  </xdr:twoCellAnchor>
  <xdr:twoCellAnchor>
    <xdr:from>
      <xdr:col>15</xdr:col>
      <xdr:colOff>321945</xdr:colOff>
      <xdr:row>3</xdr:row>
      <xdr:rowOff>0</xdr:rowOff>
    </xdr:from>
    <xdr:to>
      <xdr:col>19</xdr:col>
      <xdr:colOff>356235</xdr:colOff>
      <xdr:row>6</xdr:row>
      <xdr:rowOff>45720</xdr:rowOff>
    </xdr:to>
    <xdr:sp macro="" textlink="">
      <xdr:nvSpPr>
        <xdr:cNvPr id="12" name="Rounded Rectangle 11"/>
        <xdr:cNvSpPr/>
      </xdr:nvSpPr>
      <xdr:spPr>
        <a:xfrm>
          <a:off x="11317605" y="548640"/>
          <a:ext cx="2472690" cy="594360"/>
        </a:xfrm>
        <a:prstGeom prst="roundRect">
          <a:avLst/>
        </a:prstGeom>
        <a:solidFill>
          <a:schemeClr val="bg1"/>
        </a:solidFill>
        <a:effectLst>
          <a:outerShdw blurRad="368300" dist="50800" dir="5400000" algn="ctr" rotWithShape="0">
            <a:srgbClr val="000000">
              <a:alpha val="85000"/>
            </a:srgbClr>
          </a:outerShdw>
        </a:effectLst>
        <a:scene3d>
          <a:camera prst="orthographicFront"/>
          <a:lightRig rig="threePt" dir="t"/>
        </a:scene3d>
        <a:sp3d>
          <a:bevelT w="444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r>
            <a:rPr lang="en-US" sz="1200" b="1">
              <a:solidFill>
                <a:schemeClr val="tx1"/>
              </a:solidFill>
              <a:latin typeface="Times New Roman" panose="02020603050405020304" pitchFamily="18" charset="0"/>
              <a:ea typeface="+mn-ea"/>
              <a:cs typeface="Times New Roman" panose="02020603050405020304" pitchFamily="18" charset="0"/>
            </a:rPr>
            <a:t>Total designation listed</a:t>
          </a:r>
        </a:p>
        <a:p>
          <a:pPr marL="0" indent="0" algn="ctr"/>
          <a:r>
            <a:rPr lang="en-US" sz="1200" b="1">
              <a:solidFill>
                <a:schemeClr val="tx1"/>
              </a:solidFill>
              <a:latin typeface="Times New Roman" panose="02020603050405020304" pitchFamily="18" charset="0"/>
              <a:ea typeface="+mn-ea"/>
              <a:cs typeface="Times New Roman" panose="02020603050405020304" pitchFamily="18" charset="0"/>
            </a:rPr>
            <a:t>348 </a:t>
          </a:r>
        </a:p>
      </xdr:txBody>
    </xdr:sp>
    <xdr:clientData/>
  </xdr:twoCellAnchor>
  <xdr:twoCellAnchor>
    <xdr:from>
      <xdr:col>0</xdr:col>
      <xdr:colOff>68580</xdr:colOff>
      <xdr:row>0</xdr:row>
      <xdr:rowOff>53340</xdr:rowOff>
    </xdr:from>
    <xdr:to>
      <xdr:col>19</xdr:col>
      <xdr:colOff>541020</xdr:colOff>
      <xdr:row>2</xdr:row>
      <xdr:rowOff>91440</xdr:rowOff>
    </xdr:to>
    <xdr:sp macro="" textlink="">
      <xdr:nvSpPr>
        <xdr:cNvPr id="13" name="Rounded Rectangle 12"/>
        <xdr:cNvSpPr/>
      </xdr:nvSpPr>
      <xdr:spPr>
        <a:xfrm>
          <a:off x="68580" y="53340"/>
          <a:ext cx="13906500" cy="403860"/>
        </a:xfrm>
        <a:prstGeom prst="roundRect">
          <a:avLst/>
        </a:prstGeom>
        <a:effectLst>
          <a:outerShdw blurRad="50800" dist="50800" dir="5400000" algn="ctr" rotWithShape="0">
            <a:srgbClr val="000000">
              <a:alpha val="78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000" b="1">
              <a:solidFill>
                <a:schemeClr val="tx1"/>
              </a:solidFill>
              <a:latin typeface="Times New Roman" panose="02020603050405020304" pitchFamily="18" charset="0"/>
              <a:cs typeface="Times New Roman" panose="02020603050405020304" pitchFamily="18" charset="0"/>
            </a:rPr>
            <a:t>IT Jobs Dashboard | </a:t>
          </a:r>
          <a:r>
            <a:rPr lang="en-US" sz="2000" b="1">
              <a:solidFill>
                <a:schemeClr val="lt1"/>
              </a:solidFill>
              <a:latin typeface="Times New Roman" panose="02020603050405020304" pitchFamily="18" charset="0"/>
              <a:cs typeface="Times New Roman" panose="02020603050405020304" pitchFamily="18" charset="0"/>
            </a:rPr>
            <a:t>Company</a:t>
          </a:r>
          <a:r>
            <a:rPr lang="en-US" sz="2000" b="1">
              <a:latin typeface="Times New Roman" panose="02020603050405020304" pitchFamily="18" charset="0"/>
              <a:cs typeface="Times New Roman" panose="02020603050405020304" pitchFamily="18" charset="0"/>
            </a:rPr>
            <a:t> Details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60960</xdr:colOff>
      <xdr:row>8</xdr:row>
      <xdr:rowOff>30480</xdr:rowOff>
    </xdr:from>
    <xdr:to>
      <xdr:col>7</xdr:col>
      <xdr:colOff>365760</xdr:colOff>
      <xdr:row>26</xdr:row>
      <xdr:rowOff>167640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480060</xdr:colOff>
      <xdr:row>8</xdr:row>
      <xdr:rowOff>38100</xdr:rowOff>
    </xdr:from>
    <xdr:to>
      <xdr:col>15</xdr:col>
      <xdr:colOff>175260</xdr:colOff>
      <xdr:row>26</xdr:row>
      <xdr:rowOff>175260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274320</xdr:colOff>
      <xdr:row>8</xdr:row>
      <xdr:rowOff>30480</xdr:rowOff>
    </xdr:from>
    <xdr:to>
      <xdr:col>22</xdr:col>
      <xdr:colOff>579120</xdr:colOff>
      <xdr:row>26</xdr:row>
      <xdr:rowOff>175260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45720</xdr:colOff>
      <xdr:row>2</xdr:row>
      <xdr:rowOff>175261</xdr:rowOff>
    </xdr:from>
    <xdr:to>
      <xdr:col>22</xdr:col>
      <xdr:colOff>556260</xdr:colOff>
      <xdr:row>7</xdr:row>
      <xdr:rowOff>175260</xdr:rowOff>
    </xdr:to>
    <mc:AlternateContent xmlns:mc="http://schemas.openxmlformats.org/markup-compatibility/2006" xmlns:a14="http://schemas.microsoft.com/office/drawing/2010/main">
      <mc:Choice Requires="a14">
        <xdr:graphicFrame macro="">
          <xdr:nvGraphicFramePr>
            <xdr:cNvPr id="6" name="Location"/>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45720" y="541021"/>
              <a:ext cx="1392174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53340</xdr:colOff>
      <xdr:row>0</xdr:row>
      <xdr:rowOff>53340</xdr:rowOff>
    </xdr:from>
    <xdr:to>
      <xdr:col>22</xdr:col>
      <xdr:colOff>548640</xdr:colOff>
      <xdr:row>2</xdr:row>
      <xdr:rowOff>91440</xdr:rowOff>
    </xdr:to>
    <xdr:sp macro="" textlink="">
      <xdr:nvSpPr>
        <xdr:cNvPr id="7" name="Rounded Rectangle 6"/>
        <xdr:cNvSpPr/>
      </xdr:nvSpPr>
      <xdr:spPr>
        <a:xfrm>
          <a:off x="53340" y="53340"/>
          <a:ext cx="13906500" cy="403860"/>
        </a:xfrm>
        <a:prstGeom prst="roundRect">
          <a:avLst/>
        </a:prstGeom>
        <a:effectLst>
          <a:outerShdw blurRad="50800" dist="50800" dir="5400000" algn="ctr" rotWithShape="0">
            <a:srgbClr val="000000">
              <a:alpha val="78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000" b="1">
              <a:solidFill>
                <a:schemeClr val="tx1"/>
              </a:solidFill>
              <a:latin typeface="Times New Roman" panose="02020603050405020304" pitchFamily="18" charset="0"/>
              <a:cs typeface="Times New Roman" panose="02020603050405020304" pitchFamily="18" charset="0"/>
            </a:rPr>
            <a:t>IT Jobs Dashboard | </a:t>
          </a:r>
          <a:r>
            <a:rPr lang="en-US" sz="2000" b="1">
              <a:solidFill>
                <a:schemeClr val="lt1"/>
              </a:solidFill>
              <a:latin typeface="Times New Roman" panose="02020603050405020304" pitchFamily="18" charset="0"/>
              <a:cs typeface="Times New Roman" panose="02020603050405020304" pitchFamily="18" charset="0"/>
            </a:rPr>
            <a:t>Job</a:t>
          </a:r>
          <a:r>
            <a:rPr lang="en-US" sz="2000" b="1">
              <a:latin typeface="Times New Roman" panose="02020603050405020304" pitchFamily="18" charset="0"/>
              <a:cs typeface="Times New Roman" panose="02020603050405020304" pitchFamily="18" charset="0"/>
            </a:rPr>
            <a:t> Details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175260</xdr:colOff>
      <xdr:row>9</xdr:row>
      <xdr:rowOff>7620</xdr:rowOff>
    </xdr:from>
    <xdr:to>
      <xdr:col>7</xdr:col>
      <xdr:colOff>480060</xdr:colOff>
      <xdr:row>26</xdr:row>
      <xdr:rowOff>160020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579120</xdr:colOff>
      <xdr:row>9</xdr:row>
      <xdr:rowOff>15240</xdr:rowOff>
    </xdr:from>
    <xdr:to>
      <xdr:col>15</xdr:col>
      <xdr:colOff>274320</xdr:colOff>
      <xdr:row>27</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358140</xdr:colOff>
      <xdr:row>9</xdr:row>
      <xdr:rowOff>7620</xdr:rowOff>
    </xdr:from>
    <xdr:to>
      <xdr:col>23</xdr:col>
      <xdr:colOff>53340</xdr:colOff>
      <xdr:row>26</xdr:row>
      <xdr:rowOff>160020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38100</xdr:colOff>
      <xdr:row>3</xdr:row>
      <xdr:rowOff>60960</xdr:rowOff>
    </xdr:from>
    <xdr:to>
      <xdr:col>7</xdr:col>
      <xdr:colOff>251460</xdr:colOff>
      <xdr:row>8</xdr:row>
      <xdr:rowOff>68580</xdr:rowOff>
    </xdr:to>
    <xdr:sp macro="" textlink="">
      <xdr:nvSpPr>
        <xdr:cNvPr id="7" name="Rounded Rectangle 6"/>
        <xdr:cNvSpPr/>
      </xdr:nvSpPr>
      <xdr:spPr>
        <a:xfrm>
          <a:off x="647700" y="609600"/>
          <a:ext cx="3870960" cy="922020"/>
        </a:xfrm>
        <a:prstGeom prst="roundRect">
          <a:avLst/>
        </a:prstGeom>
        <a:solidFill>
          <a:schemeClr val="bg1"/>
        </a:solidFill>
        <a:effectLst>
          <a:outerShdw blurRad="368300" dist="50800" dir="5400000" algn="ctr" rotWithShape="0">
            <a:srgbClr val="000000">
              <a:alpha val="85000"/>
            </a:srgbClr>
          </a:outerShdw>
        </a:effectLst>
        <a:scene3d>
          <a:camera prst="orthographicFront"/>
          <a:lightRig rig="threePt" dir="t"/>
        </a:scene3d>
        <a:sp3d>
          <a:bevelT w="444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200" b="1">
              <a:solidFill>
                <a:schemeClr val="tx1"/>
              </a:solidFill>
              <a:latin typeface="Times New Roman" panose="02020603050405020304" pitchFamily="18" charset="0"/>
              <a:cs typeface="Times New Roman" panose="02020603050405020304" pitchFamily="18" charset="0"/>
            </a:rPr>
            <a:t>(Most</a:t>
          </a:r>
          <a:r>
            <a:rPr lang="en-US" sz="1200" b="1" baseline="0">
              <a:solidFill>
                <a:schemeClr val="tx1"/>
              </a:solidFill>
              <a:latin typeface="Times New Roman" panose="02020603050405020304" pitchFamily="18" charset="0"/>
              <a:cs typeface="Times New Roman" panose="02020603050405020304" pitchFamily="18" charset="0"/>
            </a:rPr>
            <a:t> Paid Job) Technical Director</a:t>
          </a:r>
          <a:br>
            <a:rPr lang="en-US" sz="1200" b="1" baseline="0">
              <a:solidFill>
                <a:schemeClr val="tx1"/>
              </a:solidFill>
              <a:latin typeface="Times New Roman" panose="02020603050405020304" pitchFamily="18" charset="0"/>
              <a:cs typeface="Times New Roman" panose="02020603050405020304" pitchFamily="18" charset="0"/>
            </a:rPr>
          </a:br>
          <a:r>
            <a:rPr lang="en-US" sz="1200" b="1" i="0" u="none" strike="noStrike">
              <a:solidFill>
                <a:schemeClr val="tx1"/>
              </a:solidFill>
              <a:effectLst/>
              <a:latin typeface="Times New Roman" panose="02020603050405020304" pitchFamily="18" charset="0"/>
              <a:ea typeface="+mn-ea"/>
              <a:cs typeface="Times New Roman" panose="02020603050405020304" pitchFamily="18" charset="0"/>
            </a:rPr>
            <a:t>4,524,785</a:t>
          </a:r>
          <a:r>
            <a:rPr lang="en-US" sz="1200" b="1">
              <a:solidFill>
                <a:schemeClr val="tx1"/>
              </a:solidFill>
              <a:latin typeface="Times New Roman" panose="02020603050405020304" pitchFamily="18" charset="0"/>
              <a:cs typeface="Times New Roman" panose="02020603050405020304" pitchFamily="18" charset="0"/>
            </a:rPr>
            <a:t> </a:t>
          </a:r>
          <a:r>
            <a:rPr lang="en-US" sz="1200" b="0">
              <a:solidFill>
                <a:schemeClr val="tx1"/>
              </a:solidFill>
              <a:latin typeface="Times New Roman" panose="02020603050405020304" pitchFamily="18" charset="0"/>
              <a:cs typeface="Times New Roman" panose="02020603050405020304" pitchFamily="18" charset="0"/>
            </a:rPr>
            <a:t>LAP</a:t>
          </a:r>
          <a:endParaRPr lang="en-US" sz="1200" b="0" baseline="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editAs="oneCell">
    <xdr:from>
      <xdr:col>3</xdr:col>
      <xdr:colOff>533400</xdr:colOff>
      <xdr:row>3</xdr:row>
      <xdr:rowOff>160020</xdr:rowOff>
    </xdr:from>
    <xdr:to>
      <xdr:col>4</xdr:col>
      <xdr:colOff>205740</xdr:colOff>
      <xdr:row>5</xdr:row>
      <xdr:rowOff>76200</xdr:rowOff>
    </xdr:to>
    <xdr:pic>
      <xdr:nvPicPr>
        <xdr:cNvPr id="10" name="Picture 9"/>
        <xdr:cNvPicPr>
          <a:picLocks noChangeAspect="1"/>
        </xdr:cNvPicPr>
      </xdr:nvPicPr>
      <xdr:blipFill>
        <a:blip xmlns:r="http://schemas.openxmlformats.org/officeDocument/2006/relationships" r:embed="rId4"/>
        <a:stretch>
          <a:fillRect/>
        </a:stretch>
      </xdr:blipFill>
      <xdr:spPr>
        <a:xfrm>
          <a:off x="2362200" y="708660"/>
          <a:ext cx="281940" cy="281940"/>
        </a:xfrm>
        <a:prstGeom prst="rect">
          <a:avLst/>
        </a:prstGeom>
      </xdr:spPr>
    </xdr:pic>
    <xdr:clientData/>
  </xdr:twoCellAnchor>
  <xdr:twoCellAnchor>
    <xdr:from>
      <xdr:col>8</xdr:col>
      <xdr:colOff>396240</xdr:colOff>
      <xdr:row>3</xdr:row>
      <xdr:rowOff>60960</xdr:rowOff>
    </xdr:from>
    <xdr:to>
      <xdr:col>14</xdr:col>
      <xdr:colOff>297180</xdr:colOff>
      <xdr:row>8</xdr:row>
      <xdr:rowOff>68580</xdr:rowOff>
    </xdr:to>
    <xdr:sp macro="" textlink="">
      <xdr:nvSpPr>
        <xdr:cNvPr id="12" name="Rounded Rectangle 11"/>
        <xdr:cNvSpPr/>
      </xdr:nvSpPr>
      <xdr:spPr>
        <a:xfrm>
          <a:off x="5273040" y="609600"/>
          <a:ext cx="3558540" cy="922020"/>
        </a:xfrm>
        <a:prstGeom prst="roundRect">
          <a:avLst/>
        </a:prstGeom>
        <a:solidFill>
          <a:schemeClr val="bg1"/>
        </a:solidFill>
        <a:effectLst>
          <a:outerShdw blurRad="368300" dist="50800" dir="5400000" algn="ctr" rotWithShape="0">
            <a:srgbClr val="000000">
              <a:alpha val="85000"/>
            </a:srgbClr>
          </a:outerShdw>
        </a:effectLst>
        <a:scene3d>
          <a:camera prst="orthographicFront"/>
          <a:lightRig rig="threePt" dir="t"/>
        </a:scene3d>
        <a:sp3d>
          <a:bevelT w="444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r>
            <a:rPr lang="en-US" sz="1200" b="1">
              <a:solidFill>
                <a:schemeClr val="tx1"/>
              </a:solidFill>
              <a:latin typeface="Times New Roman" panose="02020603050405020304" pitchFamily="18" charset="0"/>
              <a:ea typeface="+mn-ea"/>
              <a:cs typeface="Times New Roman" panose="02020603050405020304" pitchFamily="18" charset="0"/>
            </a:rPr>
            <a:t>(Most Demading Skill) AI</a:t>
          </a:r>
        </a:p>
      </xdr:txBody>
    </xdr:sp>
    <xdr:clientData/>
  </xdr:twoCellAnchor>
  <xdr:twoCellAnchor>
    <xdr:from>
      <xdr:col>15</xdr:col>
      <xdr:colOff>594360</xdr:colOff>
      <xdr:row>3</xdr:row>
      <xdr:rowOff>60960</xdr:rowOff>
    </xdr:from>
    <xdr:to>
      <xdr:col>21</xdr:col>
      <xdr:colOff>510540</xdr:colOff>
      <xdr:row>8</xdr:row>
      <xdr:rowOff>68580</xdr:rowOff>
    </xdr:to>
    <xdr:sp macro="" textlink="">
      <xdr:nvSpPr>
        <xdr:cNvPr id="13" name="Rounded Rectangle 12"/>
        <xdr:cNvSpPr/>
      </xdr:nvSpPr>
      <xdr:spPr>
        <a:xfrm>
          <a:off x="9738360" y="609600"/>
          <a:ext cx="3573780" cy="922020"/>
        </a:xfrm>
        <a:prstGeom prst="roundRect">
          <a:avLst/>
        </a:prstGeom>
        <a:solidFill>
          <a:schemeClr val="bg1"/>
        </a:solidFill>
        <a:effectLst>
          <a:outerShdw blurRad="368300" dist="50800" dir="5400000" algn="ctr" rotWithShape="0">
            <a:srgbClr val="000000">
              <a:alpha val="85000"/>
            </a:srgbClr>
          </a:outerShdw>
        </a:effectLst>
        <a:scene3d>
          <a:camera prst="orthographicFront"/>
          <a:lightRig rig="threePt" dir="t"/>
        </a:scene3d>
        <a:sp3d>
          <a:bevelT w="4445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200" b="1">
              <a:solidFill>
                <a:schemeClr val="tx1"/>
              </a:solidFill>
              <a:latin typeface="Times New Roman" panose="02020603050405020304" pitchFamily="18" charset="0"/>
              <a:cs typeface="Times New Roman" panose="02020603050405020304" pitchFamily="18" charset="0"/>
            </a:rPr>
            <a:t>(Most</a:t>
          </a:r>
          <a:r>
            <a:rPr lang="en-US" sz="1200" b="1" baseline="0">
              <a:solidFill>
                <a:schemeClr val="tx1"/>
              </a:solidFill>
              <a:latin typeface="Times New Roman" panose="02020603050405020304" pitchFamily="18" charset="0"/>
              <a:cs typeface="Times New Roman" panose="02020603050405020304" pitchFamily="18" charset="0"/>
            </a:rPr>
            <a:t> Paid Skill) Pandas</a:t>
          </a:r>
          <a:br>
            <a:rPr lang="en-US" sz="1200" b="1" baseline="0">
              <a:solidFill>
                <a:schemeClr val="tx1"/>
              </a:solidFill>
              <a:latin typeface="Times New Roman" panose="02020603050405020304" pitchFamily="18" charset="0"/>
              <a:cs typeface="Times New Roman" panose="02020603050405020304" pitchFamily="18" charset="0"/>
            </a:rPr>
          </a:br>
          <a:r>
            <a:rPr lang="en-US" sz="1200" b="1" baseline="0">
              <a:solidFill>
                <a:schemeClr val="tx1"/>
              </a:solidFill>
              <a:latin typeface="Times New Roman" panose="02020603050405020304" pitchFamily="18" charset="0"/>
              <a:cs typeface="Times New Roman" panose="02020603050405020304" pitchFamily="18" charset="0"/>
            </a:rPr>
            <a:t>1,493,563</a:t>
          </a:r>
          <a:r>
            <a:rPr lang="en-US" sz="1200" b="1">
              <a:solidFill>
                <a:schemeClr val="tx1"/>
              </a:solidFill>
              <a:latin typeface="Times New Roman" panose="02020603050405020304" pitchFamily="18" charset="0"/>
              <a:cs typeface="Times New Roman" panose="02020603050405020304" pitchFamily="18" charset="0"/>
            </a:rPr>
            <a:t> </a:t>
          </a:r>
          <a:r>
            <a:rPr lang="en-US" sz="1200" b="0">
              <a:solidFill>
                <a:schemeClr val="tx1"/>
              </a:solidFill>
              <a:latin typeface="Times New Roman" panose="02020603050405020304" pitchFamily="18" charset="0"/>
              <a:cs typeface="Times New Roman" panose="02020603050405020304" pitchFamily="18" charset="0"/>
            </a:rPr>
            <a:t>LAP</a:t>
          </a:r>
          <a:endParaRPr lang="en-US" sz="1200" b="0" baseline="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editAs="oneCell">
    <xdr:from>
      <xdr:col>11</xdr:col>
      <xdr:colOff>190500</xdr:colOff>
      <xdr:row>4</xdr:row>
      <xdr:rowOff>60960</xdr:rowOff>
    </xdr:from>
    <xdr:to>
      <xdr:col>11</xdr:col>
      <xdr:colOff>541020</xdr:colOff>
      <xdr:row>6</xdr:row>
      <xdr:rowOff>45720</xdr:rowOff>
    </xdr:to>
    <xdr:pic>
      <xdr:nvPicPr>
        <xdr:cNvPr id="14" name="Picture 13"/>
        <xdr:cNvPicPr>
          <a:picLocks noChangeAspect="1"/>
        </xdr:cNvPicPr>
      </xdr:nvPicPr>
      <xdr:blipFill>
        <a:blip xmlns:r="http://schemas.openxmlformats.org/officeDocument/2006/relationships" r:embed="rId5"/>
        <a:stretch>
          <a:fillRect/>
        </a:stretch>
      </xdr:blipFill>
      <xdr:spPr>
        <a:xfrm>
          <a:off x="6896100" y="792480"/>
          <a:ext cx="350520" cy="350520"/>
        </a:xfrm>
        <a:prstGeom prst="rect">
          <a:avLst/>
        </a:prstGeom>
      </xdr:spPr>
    </xdr:pic>
    <xdr:clientData/>
  </xdr:twoCellAnchor>
  <xdr:twoCellAnchor editAs="oneCell">
    <xdr:from>
      <xdr:col>18</xdr:col>
      <xdr:colOff>327660</xdr:colOff>
      <xdr:row>4</xdr:row>
      <xdr:rowOff>0</xdr:rowOff>
    </xdr:from>
    <xdr:to>
      <xdr:col>19</xdr:col>
      <xdr:colOff>45720</xdr:colOff>
      <xdr:row>5</xdr:row>
      <xdr:rowOff>144780</xdr:rowOff>
    </xdr:to>
    <xdr:pic>
      <xdr:nvPicPr>
        <xdr:cNvPr id="15" name="Picture 14"/>
        <xdr:cNvPicPr>
          <a:picLocks noChangeAspect="1"/>
        </xdr:cNvPicPr>
      </xdr:nvPicPr>
      <xdr:blipFill>
        <a:blip xmlns:r="http://schemas.openxmlformats.org/officeDocument/2006/relationships" r:embed="rId6"/>
        <a:stretch>
          <a:fillRect/>
        </a:stretch>
      </xdr:blipFill>
      <xdr:spPr>
        <a:xfrm>
          <a:off x="11300460" y="731520"/>
          <a:ext cx="327660" cy="327660"/>
        </a:xfrm>
        <a:prstGeom prst="rect">
          <a:avLst/>
        </a:prstGeom>
      </xdr:spPr>
    </xdr:pic>
    <xdr:clientData/>
  </xdr:twoCellAnchor>
  <xdr:twoCellAnchor>
    <xdr:from>
      <xdr:col>0</xdr:col>
      <xdr:colOff>53340</xdr:colOff>
      <xdr:row>0</xdr:row>
      <xdr:rowOff>45720</xdr:rowOff>
    </xdr:from>
    <xdr:to>
      <xdr:col>22</xdr:col>
      <xdr:colOff>594360</xdr:colOff>
      <xdr:row>2</xdr:row>
      <xdr:rowOff>83820</xdr:rowOff>
    </xdr:to>
    <xdr:sp macro="" textlink="">
      <xdr:nvSpPr>
        <xdr:cNvPr id="16" name="Rounded Rectangle 15"/>
        <xdr:cNvSpPr/>
      </xdr:nvSpPr>
      <xdr:spPr>
        <a:xfrm>
          <a:off x="53340" y="45720"/>
          <a:ext cx="13952220" cy="403860"/>
        </a:xfrm>
        <a:prstGeom prst="roundRect">
          <a:avLst/>
        </a:prstGeom>
        <a:effectLst>
          <a:outerShdw blurRad="50800" dist="50800" dir="5400000" algn="ctr" rotWithShape="0">
            <a:srgbClr val="000000">
              <a:alpha val="78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000" b="1">
              <a:solidFill>
                <a:schemeClr val="tx1"/>
              </a:solidFill>
              <a:latin typeface="Times New Roman" panose="02020603050405020304" pitchFamily="18" charset="0"/>
              <a:cs typeface="Times New Roman" panose="02020603050405020304" pitchFamily="18" charset="0"/>
            </a:rPr>
            <a:t>IT Jobs Dashboard | </a:t>
          </a:r>
          <a:r>
            <a:rPr lang="en-US" sz="2000" b="1">
              <a:latin typeface="Times New Roman" panose="02020603050405020304" pitchFamily="18" charset="0"/>
              <a:cs typeface="Times New Roman" panose="02020603050405020304" pitchFamily="18" charset="0"/>
            </a:rPr>
            <a:t>Trend Details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admin" refreshedDate="45838.603443402775" createdVersion="6" refreshedVersion="6" minRefreshableVersion="3" recordCount="687">
  <cacheSource type="worksheet">
    <worksheetSource ref="A1:E1048576" sheet="CompanyMetrics"/>
  </cacheSource>
  <cacheFields count="5">
    <cacheField name="Company Name" numFmtId="0">
      <sharedItems containsBlank="1" count="13">
        <s v="Tata Consultancy Services"/>
        <s v="Infosys"/>
        <s v="Wipro"/>
        <s v="IDESLABS PRIVATE LIMITED"/>
        <s v="Uplers"/>
        <s v="Genpact"/>
        <s v="Vodafone Idea Limited"/>
        <s v="LTIMindtree"/>
        <s v="ACURA SOLUTIONS LTD"/>
        <s v="Cactus Communications"/>
        <s v="UST"/>
        <s v="Total companies listed = 12"/>
        <m/>
      </sharedItems>
    </cacheField>
    <cacheField name="Employee Count" numFmtId="3">
      <sharedItems containsBlank="1" containsMixedTypes="1" containsNumber="1" containsInteger="1" minValue="110" maxValue="10001" count="6">
        <n v="10001"/>
        <n v="1200"/>
        <n v="5000"/>
        <n v="110"/>
        <s v="-"/>
        <m/>
      </sharedItems>
    </cacheField>
    <cacheField name="Salary per Annum" numFmtId="3">
      <sharedItems containsString="0" containsBlank="1" containsNumber="1" minValue="300057" maxValue="4524785" count="687">
        <n v="988678"/>
        <n v="1727062"/>
        <n v="627502"/>
        <n v="806354"/>
        <n v="557808"/>
        <n v="1024008"/>
        <n v="2616000"/>
        <n v="823441"/>
        <n v="1247932"/>
        <n v="1221395"/>
        <n v="1596229"/>
        <n v="772094"/>
        <n v="406487"/>
        <n v="1426011"/>
        <n v="418063"/>
        <n v="1128692"/>
        <n v="1572174"/>
        <n v="1189520"/>
        <n v="659614"/>
        <n v="1881444"/>
        <n v="1364662"/>
        <n v="1454526"/>
        <n v="1205147"/>
        <n v="1340308"/>
        <n v="2393612"/>
        <n v="1426481"/>
        <n v="748448"/>
        <n v="711052"/>
        <n v="527029"/>
        <n v="513682"/>
        <n v="836520"/>
        <n v="1692685"/>
        <n v="2453534"/>
        <n v="867479"/>
        <n v="1379165"/>
        <n v="904270"/>
        <n v="1293144"/>
        <n v="1180512"/>
        <n v="598198"/>
        <n v="1423143"/>
        <n v="846239"/>
        <n v="519423"/>
        <n v="1735204"/>
        <n v="415012"/>
        <n v="403608"/>
        <n v="1453368"/>
        <n v="403686"/>
        <n v="1328802"/>
        <n v="968666"/>
        <n v="768354"/>
        <n v="1242861"/>
        <n v="849274"/>
        <n v="751255"/>
        <n v="1292879"/>
        <n v="1276622"/>
        <n v="1054615"/>
        <n v="496360"/>
        <n v="979319"/>
        <n v="424682"/>
        <n v="1189607"/>
        <n v="381815"/>
        <n v="967938"/>
        <n v="684004"/>
        <n v="770249"/>
        <n v="582014"/>
        <n v="935415"/>
        <n v="1397646"/>
        <n v="465145"/>
        <n v="715393"/>
        <n v="908744"/>
        <n v="545527"/>
        <n v="1263487"/>
        <n v="994134"/>
        <n v="1369186"/>
        <n v="976174"/>
        <n v="1293360"/>
        <n v="751440"/>
        <n v="838228"/>
        <n v="764769"/>
        <n v="1627779"/>
        <n v="1262909"/>
        <n v="736778"/>
        <n v="844911"/>
        <n v="1169767"/>
        <n v="1251569"/>
        <n v="384976"/>
        <n v="1192924"/>
        <n v="650934"/>
        <n v="481025"/>
        <n v="382946"/>
        <n v="630902"/>
        <n v="1482275"/>
        <n v="796629"/>
        <n v="1199956"/>
        <n v="1464961"/>
        <n v="938973"/>
        <n v="1283317"/>
        <n v="1275059"/>
        <n v="605189"/>
        <n v="1309568"/>
        <n v="1289132"/>
        <n v="1368841"/>
        <n v="1198280"/>
        <n v="620935"/>
        <n v="1438039"/>
        <n v="434721"/>
        <n v="852806"/>
        <n v="798043"/>
        <n v="1190536"/>
        <n v="410064"/>
        <n v="1400595"/>
        <n v="1514075"/>
        <n v="982919"/>
        <n v="676664"/>
        <n v="457598"/>
        <n v="1315339"/>
        <n v="1477742"/>
        <n v="1066650"/>
        <n v="933219"/>
        <n v="688578"/>
        <n v="512134"/>
        <n v="538573"/>
        <n v="1087213"/>
        <n v="950110"/>
        <n v="410125"/>
        <n v="1239829"/>
        <n v="696593"/>
        <n v="675704"/>
        <n v="445560"/>
        <n v="494044"/>
        <n v="416282"/>
        <n v="604233"/>
        <n v="1072417"/>
        <n v="1060612"/>
        <n v="1449062"/>
        <n v="1183463"/>
        <n v="1388325"/>
        <n v="680080"/>
        <n v="327701"/>
        <n v="1338712"/>
        <n v="598566"/>
        <n v="1775678"/>
        <n v="1771278"/>
        <n v="525493"/>
        <n v="1063393"/>
        <n v="1375232"/>
        <n v="953439"/>
        <n v="1104405"/>
        <n v="447320"/>
        <n v="583823"/>
        <n v="1003076"/>
        <n v="1103544"/>
        <n v="1095608"/>
        <n v="1035973"/>
        <n v="645734"/>
        <n v="869189"/>
        <n v="1849290"/>
        <n v="1322104"/>
        <n v="548063"/>
        <n v="2326913"/>
        <n v="1397059"/>
        <n v="1355212"/>
        <n v="971445"/>
        <n v="1374871"/>
        <n v="412951"/>
        <n v="2302211"/>
        <n v="1109107"/>
        <n v="840155"/>
        <n v="1198433"/>
        <n v="776689"/>
        <n v="390410"/>
        <n v="422932"/>
        <n v="1496384"/>
        <n v="1216217"/>
        <n v="1927863"/>
        <n v="647122"/>
        <n v="1071053"/>
        <n v="778869"/>
        <n v="640266"/>
        <n v="1240597"/>
        <n v="1542808"/>
        <n v="1327632"/>
        <n v="662742"/>
        <n v="545280"/>
        <n v="1372494"/>
        <n v="550661"/>
        <n v="370365"/>
        <n v="1129925"/>
        <n v="924907"/>
        <n v="463198"/>
        <n v="1163452"/>
        <n v="684002"/>
        <n v="510732"/>
        <n v="924814"/>
        <n v="1058302"/>
        <n v="1206796"/>
        <n v="1591214"/>
        <n v="1525335"/>
        <n v="1199230"/>
        <n v="610336"/>
        <n v="432147"/>
        <n v="1193260"/>
        <n v="436626"/>
        <n v="871066"/>
        <n v="751037"/>
        <n v="1236125"/>
        <n v="1168597"/>
        <n v="1496196"/>
        <n v="962268"/>
        <n v="1272143"/>
        <n v="384474"/>
        <n v="1965306"/>
        <n v="923563"/>
        <n v="1361636"/>
        <n v="1070025"/>
        <n v="1482886"/>
        <n v="1225205"/>
        <n v="1140103"/>
        <n v="455176"/>
        <n v="988352"/>
        <n v="1118494"/>
        <n v="777319"/>
        <n v="1380138"/>
        <n v="867555"/>
        <n v="657478"/>
        <n v="1192625"/>
        <n v="1424294"/>
        <n v="1708330"/>
        <n v="420017"/>
        <n v="506111"/>
        <n v="637702"/>
        <n v="858012"/>
        <n v="401043"/>
        <n v="599602"/>
        <n v="1240314"/>
        <n v="677067"/>
        <n v="1317352"/>
        <n v="1575510"/>
        <n v="1103222"/>
        <n v="981402"/>
        <n v="1115059"/>
        <n v="481144"/>
        <n v="1256276"/>
        <n v="1403428"/>
        <n v="825913"/>
        <n v="580049"/>
        <n v="1248547"/>
        <n v="1149895"/>
        <n v="1975499"/>
        <n v="997472"/>
        <n v="449985"/>
        <n v="1330874"/>
        <n v="1771104"/>
        <n v="1121110"/>
        <n v="460223"/>
        <n v="699589"/>
        <n v="1242672"/>
        <n v="504462"/>
        <n v="1523808"/>
        <n v="354044"/>
        <n v="1295675"/>
        <n v="1285347"/>
        <n v="1109176"/>
        <n v="1693521"/>
        <n v="1115247"/>
        <n v="1086106"/>
        <n v="1560359"/>
        <n v="1142427"/>
        <n v="1446857"/>
        <n v="486950"/>
        <n v="2872501"/>
        <n v="2483068"/>
        <n v="1461068"/>
        <n v="1268833"/>
        <n v="1266142"/>
        <n v="1257948"/>
        <n v="1059897"/>
        <n v="1171625"/>
        <n v="1941538"/>
        <n v="1137336"/>
        <n v="1275845"/>
        <n v="697866"/>
        <n v="616638"/>
        <n v="1311191"/>
        <n v="585937"/>
        <n v="359762"/>
        <n v="1059230"/>
        <n v="357615"/>
        <n v="1119721"/>
        <n v="1330973"/>
        <n v="1110557"/>
        <n v="1499968"/>
        <n v="466095"/>
        <n v="1582852"/>
        <n v="1441123"/>
        <n v="524964"/>
        <n v="469881"/>
        <n v="415719"/>
        <n v="1342496"/>
        <n v="930819"/>
        <n v="1211594"/>
        <n v="1011909"/>
        <n v="824883"/>
        <n v="1180723"/>
        <n v="1450938"/>
        <n v="1429189"/>
        <n v="597769"/>
        <n v="523590"/>
        <n v="904135"/>
        <n v="1762417"/>
        <n v="2105079"/>
        <n v="1463978"/>
        <n v="469758"/>
        <n v="1892227"/>
        <n v="860613"/>
        <n v="1347400"/>
        <n v="1121226"/>
        <n v="1185419"/>
        <n v="1145319"/>
        <n v="1433477"/>
        <n v="652608"/>
        <n v="476686"/>
        <n v="414835"/>
        <n v="1008181"/>
        <n v="1284621"/>
        <n v="932628"/>
        <n v="1505392"/>
        <n v="1481975"/>
        <n v="1361343"/>
        <n v="912168"/>
        <n v="1067957"/>
        <n v="766459"/>
        <n v="1552364"/>
        <n v="581919"/>
        <n v="1495565"/>
        <n v="1592720"/>
        <n v="1059851"/>
        <n v="1499261"/>
        <n v="1120238"/>
        <n v="571369"/>
        <n v="1144545"/>
        <n v="667872"/>
        <n v="1302799"/>
        <n v="952292"/>
        <n v="946419"/>
        <n v="1011764"/>
        <n v="584304"/>
        <n v="482507"/>
        <n v="1115476"/>
        <n v="1390709"/>
        <n v="1906392"/>
        <n v="324960"/>
        <n v="913141"/>
        <n v="1199574"/>
        <n v="1544995"/>
        <n v="447101"/>
        <n v="1080039"/>
        <n v="533938"/>
        <n v="1050125"/>
        <n v="698361"/>
        <n v="1011684"/>
        <n v="1671302"/>
        <n v="1085114"/>
        <n v="716028"/>
        <n v="1290778"/>
        <n v="515207"/>
        <n v="1087404"/>
        <n v="371425"/>
        <n v="530981"/>
        <n v="2100391"/>
        <n v="1049012"/>
        <n v="697208"/>
        <n v="880343"/>
        <n v="922067"/>
        <n v="1119464"/>
        <n v="1277324"/>
        <n v="692208"/>
        <n v="857434"/>
        <n v="419884"/>
        <n v="1175972"/>
        <n v="737104"/>
        <n v="1835474"/>
        <n v="398251"/>
        <n v="639265"/>
        <n v="404303"/>
        <n v="1426338"/>
        <n v="535199"/>
        <n v="675598"/>
        <n v="1223294"/>
        <n v="1407103"/>
        <n v="1309879"/>
        <n v="599248"/>
        <n v="357429"/>
        <n v="1510179"/>
        <n v="732789"/>
        <n v="1448061"/>
        <n v="556469"/>
        <n v="385183"/>
        <n v="1263932"/>
        <n v="858358"/>
        <n v="1183206"/>
        <n v="1506546"/>
        <n v="560759"/>
        <n v="1146217"/>
        <n v="1518419"/>
        <n v="1690401"/>
        <n v="468389"/>
        <n v="1233933"/>
        <n v="1414546"/>
        <n v="1162174"/>
        <n v="858566"/>
        <n v="1981612"/>
        <n v="1252869"/>
        <n v="1067228"/>
        <n v="1304422"/>
        <n v="568531"/>
        <n v="358362"/>
        <n v="1469743"/>
        <n v="1146759"/>
        <n v="1402133"/>
        <n v="443056"/>
        <n v="1377556"/>
        <n v="1191152"/>
        <n v="412908"/>
        <n v="2005889"/>
        <n v="1440511"/>
        <n v="473372"/>
        <n v="624332"/>
        <n v="1264045"/>
        <n v="483163"/>
        <n v="1377919"/>
        <n v="1064712"/>
        <n v="902737"/>
        <n v="808799"/>
        <n v="571863"/>
        <n v="1346112"/>
        <n v="975907"/>
        <n v="1447364"/>
        <n v="1112118"/>
        <n v="1696485"/>
        <n v="928175"/>
        <n v="1636857"/>
        <n v="1000698"/>
        <n v="413358"/>
        <n v="633391"/>
        <n v="1499613"/>
        <n v="1951029"/>
        <n v="492651"/>
        <n v="765959"/>
        <n v="1452688"/>
        <n v="882590"/>
        <n v="498758"/>
        <n v="1086746"/>
        <n v="521010"/>
        <n v="1785584"/>
        <n v="1046202"/>
        <n v="1375161"/>
        <n v="832023"/>
        <n v="1711046"/>
        <n v="992813"/>
        <n v="536111"/>
        <n v="392207"/>
        <n v="580358"/>
        <n v="1407555"/>
        <n v="712887"/>
        <n v="568494"/>
        <n v="1298071"/>
        <n v="837562"/>
        <n v="1362087"/>
        <n v="783087"/>
        <n v="745439"/>
        <n v="584577"/>
        <n v="1287595"/>
        <n v="823165"/>
        <n v="991101"/>
        <n v="1353380"/>
        <n v="883020"/>
        <n v="1123891"/>
        <n v="1197048"/>
        <n v="503585"/>
        <n v="1182592"/>
        <n v="1286953"/>
        <n v="549625"/>
        <n v="300057"/>
        <n v="1484965"/>
        <n v="667837"/>
        <n v="1379185"/>
        <n v="560051"/>
        <n v="655043"/>
        <n v="1056150"/>
        <n v="1367485"/>
        <n v="1326139"/>
        <n v="1067704"/>
        <n v="1150697"/>
        <n v="856801"/>
        <n v="814497"/>
        <n v="1745165"/>
        <n v="1323874"/>
        <n v="560861"/>
        <n v="1031219"/>
        <n v="1529167"/>
        <n v="611058"/>
        <n v="1322536"/>
        <n v="536798"/>
        <n v="547082"/>
        <n v="1098345"/>
        <n v="783784"/>
        <n v="1271825"/>
        <n v="641002"/>
        <n v="318698"/>
        <n v="1472962"/>
        <n v="779706"/>
        <n v="562452"/>
        <n v="1184416"/>
        <n v="847577"/>
        <n v="441625"/>
        <n v="1445506"/>
        <n v="1198756"/>
        <n v="1727918"/>
        <n v="604930"/>
        <n v="1094646"/>
        <n v="459899"/>
        <n v="937937"/>
        <n v="1379330"/>
        <n v="527248"/>
        <n v="1149584"/>
        <n v="1156076"/>
        <n v="475488"/>
        <n v="1299830"/>
        <n v="1287336"/>
        <n v="1225412"/>
        <n v="828771"/>
        <n v="1422579"/>
        <n v="1158653"/>
        <n v="1105805"/>
        <n v="652150"/>
        <n v="1387474"/>
        <n v="1265457"/>
        <n v="1285426"/>
        <n v="498114"/>
        <n v="1877003"/>
        <n v="1343748"/>
        <n v="376213"/>
        <n v="370429"/>
        <n v="1215736"/>
        <n v="508568"/>
        <n v="657054"/>
        <n v="587215"/>
        <n v="1353914"/>
        <n v="1029148"/>
        <n v="1032199"/>
        <n v="907696"/>
        <n v="1057100"/>
        <n v="1743845"/>
        <n v="428053"/>
        <n v="497246"/>
        <n v="1493352"/>
        <n v="505749"/>
        <n v="1484536"/>
        <n v="417443"/>
        <n v="1432475"/>
        <n v="365660"/>
        <n v="816409"/>
        <n v="627162"/>
        <n v="952450"/>
        <n v="1315070"/>
        <n v="1067624"/>
        <n v="1775108"/>
        <n v="1359947"/>
        <n v="487183"/>
        <n v="761676"/>
        <n v="449762"/>
        <n v="1121372"/>
        <n v="572827"/>
        <n v="833337"/>
        <n v="1427526"/>
        <n v="357299"/>
        <n v="1385437"/>
        <n v="1098287"/>
        <n v="1182651"/>
        <n v="1040492"/>
        <n v="996515"/>
        <n v="566394"/>
        <n v="1435211"/>
        <n v="901693"/>
        <n v="1393433"/>
        <n v="587621"/>
        <n v="1141187"/>
        <n v="582083"/>
        <n v="1910445"/>
        <n v="1153642"/>
        <n v="646397"/>
        <n v="474171"/>
        <n v="951262"/>
        <n v="549949"/>
        <n v="577457"/>
        <n v="1126109"/>
        <n v="686053"/>
        <n v="455463"/>
        <n v="652338"/>
        <n v="485496"/>
        <n v="988497"/>
        <n v="1282711"/>
        <n v="1868798"/>
        <n v="1951170"/>
        <n v="469385"/>
        <n v="1304719"/>
        <n v="1454788"/>
        <n v="810558"/>
        <n v="613439"/>
        <n v="460705"/>
        <n v="1072901"/>
        <n v="662307"/>
        <n v="498762"/>
        <n v="1184461"/>
        <n v="603943"/>
        <n v="4524785"/>
        <n v="317475"/>
        <n v="600707"/>
        <n v="1271219"/>
        <n v="570924"/>
        <n v="1080840"/>
        <n v="671313"/>
        <n v="623460"/>
        <n v="566447"/>
        <n v="1279493"/>
        <n v="459583"/>
        <n v="1929004"/>
        <n v="606340"/>
        <n v="668122"/>
        <n v="1164711"/>
        <n v="1181781"/>
        <n v="928307"/>
        <n v="709732"/>
        <n v="554355"/>
        <n v="382182"/>
        <n v="472539"/>
        <n v="1292765"/>
        <n v="865743"/>
        <n v="1582401"/>
        <n v="1761692"/>
        <n v="1144934"/>
        <n v="545748"/>
        <n v="1741300"/>
        <n v="608764"/>
        <n v="1076922"/>
        <n v="686010"/>
        <n v="1146386"/>
        <n v="967892"/>
        <n v="781547"/>
        <n v="524704"/>
        <n v="1332002"/>
        <n v="1274362"/>
        <n v="1278618"/>
        <n v="1185531"/>
        <n v="1708149"/>
        <n v="369565"/>
        <n v="1016997"/>
        <n v="1358552"/>
        <n v="1276922"/>
        <n v="1660986"/>
        <n v="1430640"/>
        <n v="533849"/>
        <n v="685529"/>
        <n v="679516"/>
        <n v="975133"/>
        <n v="1358408"/>
        <n v="986508"/>
        <n v="541374"/>
        <n v="838920"/>
        <n v="1387767"/>
        <n v="1840217"/>
        <n v="1503170"/>
        <n v="1861345"/>
        <n v="1732746"/>
        <n v="645213"/>
        <n v="428179"/>
        <n v="755953"/>
        <n v="1314059"/>
        <n v="1762658"/>
        <n v="1635193"/>
        <n v="955762"/>
        <n v="1154650"/>
        <n v="950700"/>
        <n v="365982"/>
        <n v="1024667.5518248176"/>
        <m/>
      </sharedItems>
    </cacheField>
    <cacheField name="Job posting" numFmtId="0">
      <sharedItems containsString="0" containsBlank="1" containsNumber="1" containsInteger="1" minValue="1" maxValue="221"/>
    </cacheField>
    <cacheField name="Total Skills Required" numFmtId="0">
      <sharedItems containsBlank="1" containsMixedTypes="1" containsNumber="1" containsInteger="1" minValue="0" maxValue="13" count="16">
        <n v="4"/>
        <n v="2"/>
        <n v="3"/>
        <n v="1"/>
        <n v="7"/>
        <n v="9"/>
        <n v="6"/>
        <n v="5"/>
        <n v="13"/>
        <n v="10"/>
        <n v="8"/>
        <n v="11"/>
        <n v="0"/>
        <n v="12"/>
        <s v="Average skill required = 4"/>
        <m/>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838.790527430552" createdVersion="6" refreshedVersion="6" minRefreshableVersion="3" recordCount="685">
  <cacheSource type="worksheet">
    <worksheetSource name="Table2"/>
  </cacheSource>
  <cacheFields count="47">
    <cacheField name="Company Name" numFmtId="0">
      <sharedItems count="11">
        <s v="Tata Consultancy Services"/>
        <s v="Infosys"/>
        <s v="Wipro"/>
        <s v="IDESLABS PRIVATE LIMITED"/>
        <s v="Uplers"/>
        <s v="Genpact"/>
        <s v="Vodafone Idea Limited"/>
        <s v="LTIMindtree"/>
        <s v="ACURA SOLUTIONS LTD"/>
        <s v="Cactus Communications"/>
        <s v="UST"/>
      </sharedItems>
    </cacheField>
    <cacheField name="Class" numFmtId="0">
      <sharedItems/>
    </cacheField>
    <cacheField name="Designation" numFmtId="0">
      <sharedItems count="347">
        <s v="Node JS"/>
        <s v="Technology Analyst - .Net"/>
        <s v="Developer"/>
        <s v="Business Analyst"/>
        <s v="Manual Tester"/>
        <s v="Dotnet Developer"/>
        <s v="Python"/>
        <s v="UI/UX Designer"/>
        <s v="Delivery Manager"/>
        <s v="Team Lead"/>
        <s v="Test Engineer"/>
        <s v="Lead-PMO"/>
        <s v="Cyber Security Analyst"/>
        <s v="Project Lead"/>
        <s v="Manager Learning and Development (I&amp;D)"/>
        <s v="Technical Lead"/>
        <s v="Pre-sales consultant"/>
        <s v="Python Developer"/>
        <s v="Hiring for RTR- Jaipur"/>
        <s v="System Engineer"/>
        <s v="Technology Analyst - Devops - (3-5 years) - BHUBANESWAR"/>
        <s v="Project Manager"/>
        <s v="Manager-Regional Account Service"/>
        <s v="Python Software Developer"/>
        <s v="Web Developer - Python"/>
        <s v="Scrum Master"/>
        <s v="Data Scientist- WFH"/>
        <s v="SAP MM WITH RELEASE STRATERGY"/>
        <s v="Sr. Quality Analyst"/>
        <s v="Java Developer"/>
        <s v="Nodejs Lead"/>
        <s v="Associate Business Consultant"/>
        <s v="Embedded Engineer"/>
        <s v="Configurator"/>
        <s v="SAP MM CONSULTANT"/>
        <s v="Android Developer- WFH"/>
        <s v="Software Engineer"/>
        <s v="Associate Software Engineer"/>
        <s v="Google Analytics Associate - WFH"/>
        <s v="AGM-Product Management"/>
        <s v="Sr. Test Engineer"/>
        <s v="Big Data Developer"/>
        <s v="Python Developer - WFH"/>
        <s v="React Developer"/>
        <s v="Business Analyst- SME-Broker-Insurance"/>
        <s v="Technology Analyst - NodeJs (3-5 years) - Bhubaneshwar"/>
        <s v="Backend Engineer"/>
        <s v="Python Web Developer"/>
        <s v="Technology Analyst - NodeJs (3-5 years) - Pune"/>
        <s v="Consultant-Technology &amp; Implementation"/>
        <s v="C++ Developer"/>
        <s v="Administrator"/>
        <s v="Pl/SQL Developer"/>
        <s v="AI Engineer - WFH"/>
        <s v="Middleware Administrator"/>
        <s v="Software Engineer- Blockchain"/>
        <s v="Devops Engineer"/>
        <s v="Linux Lead"/>
        <s v="Associate Python Programmer"/>
        <s v="Mis Executive"/>
        <s v="PL/PM (Scrum Master)"/>
        <s v="SAP Security Consultant"/>
        <s v="Back End Developer"/>
        <s v="Sr. Security Analyst"/>
        <s v="Change Manager"/>
        <s v="Systems Engineer- Back End"/>
        <s v="Citrix Admin-Administrator"/>
        <s v="Business Consultant"/>
        <s v="Java Associate Developer (WFH)"/>
        <s v="PLSQL Development - LTIMindtree."/>
        <s v="Hiring for OTC- JAIPUR"/>
        <s v="Informatica Developer"/>
        <s v="Opening for Database Developer"/>
        <s v="Program Manager"/>
        <s v="Senior Dotnet Developer"/>
        <s v="Senior Associate / Consultant KYC/CDD"/>
        <s v="Python Software Engineer"/>
        <s v="PPC Executive- Associate"/>
        <s v="Java Developer (5-8 yrs) Indore"/>
        <s v="Associate Tech Specialist"/>
        <s v="SAP FICO"/>
        <s v="Java Developer (3-5 yrs) Bhubaneshwar"/>
        <s v="'Java Full stack Developer'"/>
        <s v="Data Engineer"/>
        <s v="MIS Executive (Insuretech Company)"/>
        <s v="Engineer"/>
        <s v="Tech Manager"/>
        <s v="Marketing Associate"/>
        <s v="Full Stack Developer"/>
        <s v="Mainframe Developer"/>
        <s v="Customer Delivery Head"/>
        <s v="Dotnet Developer- WFH"/>
        <s v="Cloud Software Engineer"/>
        <s v="Looking for PHP Developer"/>
        <s v="SQL Server DBA"/>
        <s v="AGM - Zonal Technical Manager"/>
        <s v="Web Developer"/>
        <s v=".Net Core Developer"/>
        <s v="Java Software Engineer"/>
        <s v="Tools Consultant"/>
        <s v="CACTUS Talent Community"/>
        <s v="Associate Digital Marketing (WFH)"/>
        <s v="Software QA Engineer 2 / Senior QA Engineer / Manual Test Lead / Automation Test"/>
        <s v="Fullstack developer"/>
        <s v=".Net Framework Developer"/>
        <s v="Dotnet Software Developer"/>
        <s v="UI UX Designer"/>
        <s v="Technology Analyst - NodeJs (3-5 years) - Jaipur"/>
        <s v="Senior Consultant-Technology &amp; Implementation"/>
        <s v="Sr. Engineer"/>
        <s v="Talent Acquisition Manager (With leading Bank)"/>
        <s v="PPC Executive"/>
        <s v="Big Data Engineer - WFH"/>
        <s v="PPC Specialist"/>
        <s v="Database Engineer"/>
        <s v="Associate - Programmatic"/>
        <s v="Project Manager- Jaipur"/>
        <s v="Bioinformatics QA"/>
        <s v="SAP Security"/>
        <s v="LTIMindtree Hiring - Servicenow Developers"/>
        <s v="Tech Lead"/>
        <s v="Java Back-end Developer"/>
        <s v="Associate Team Lead"/>
        <s v="Android Engineer- WFH"/>
        <s v="Agile Project Management required for Delhi"/>
        <s v="Security Consultant"/>
        <s v="SAP Project Manager"/>
        <s v="Lead Administrator"/>
        <s v="Full Stack Developer (React &amp; Node.js)"/>
        <s v="SAP BASIS"/>
        <s v="Opening for Scrum Master"/>
        <s v="Infrastructure Architect"/>
        <s v="Workday Consultant"/>
        <s v="Mobile Developer- Android"/>
        <s v="NodeJS"/>
        <s v="Service Level Manager"/>
        <s v="Senior Python Programmer"/>
        <s v="Search Executive"/>
        <s v="Performance Marketing Executive"/>
        <s v="Sr. Salesforce Developer (WFH)"/>
        <s v="Java Developer (5-8 yrs) Bhubaneshwar"/>
        <s v="Automotive Embedded Cybersecurity"/>
        <s v="Frontend Developer"/>
        <s v="APEX Developer"/>
        <s v="Analyst/Associate Consultant (Primary Market Research)"/>
        <s v="Artificial Intelligence Engineer - WFH"/>
        <s v="Sr. Software Engineer"/>
        <s v="Full Stack Software Engineer"/>
        <s v="Program Manager (PM)"/>
        <s v="Oracle EBS Apps Technical Consultant"/>
        <s v="Senior Ad Operations Specialist"/>
        <s v="Required SAP FICO Consultants for Contract"/>
        <s v="Data Analyst (Business professional Institute)"/>
        <s v="Front end developers"/>
        <s v="Content Writer (Hindi) - Insurance"/>
        <s v="Cyber Security Architect"/>
        <s v="LTIMindtree Hiring SAP Project Manager"/>
        <s v="Mainframe Developer- PAN India"/>
        <s v="SAP HCM Lead Consultant"/>
        <s v="Senior Software Engineer (WFH)"/>
        <s v="Programmatic Executive"/>
        <s v="Android App Developer- WFH"/>
        <s v="AVP Home Loans"/>
        <s v="Full Stack Engineer (React/Node.js)"/>
        <s v="Looking for Senior Manager - Program and Project Management"/>
        <s v="BA-P and C Insurance-Billing"/>
        <s v="QA Engineer"/>
        <s v="Data Engineering Expert - WFH"/>
        <s v="Solution Analyst"/>
        <s v="Lead Google Analytics (WFH)"/>
        <s v="Cloud Architect"/>
        <s v="UI Angular"/>
        <s v="Presales Manager_F&amp;A"/>
        <s v="Database Admin. Sr Cnslt."/>
        <s v="AWS Senior Cloud Developer"/>
        <s v="UI/UX Developer"/>
        <s v="EBS Finance Functional"/>
        <s v="Managing Consultant-Technology &amp; Implementation"/>
        <s v="E-Commerce Manager - Agritech Company"/>
        <s v="ML Engineer - Remote"/>
        <s v="Oracle Finance Technical Consultant"/>
        <s v="DevOps Lead"/>
        <s v="Dot Net developer"/>
        <s v="Lead Data Engineer - WFH"/>
        <s v="Digital Marketing Executive"/>
        <s v="Talend Developer"/>
        <s v="SAP PM with FICO"/>
        <s v="Software Tester (Insuretech Company)"/>
        <s v="Java Full Stack Developer"/>
        <s v="Senior - Data Engineer"/>
        <s v="Angular Developer"/>
        <s v="Associate Software Engineer- React Js with a Leading Fintech Company"/>
        <s v="Staff Software Engineer"/>
        <s v="MERN Developer (MongoDB, ExpressJS,ReactJS,NodeJS)"/>
        <s v="Sr. Associate -UX"/>
        <s v="Opening for Oracle Fusion HCM Technical Analyst in LTIM, India"/>
        <s v="Opening for PeopleSoft Finance Technical,Consultant"/>
        <s v="PHP Developer"/>
        <s v="LTIMindtree Hiring SAP Project Manager- PAN India"/>
        <s v="OIC Developer"/>
        <s v="Lead DBA"/>
        <s v="RPA UI PATH"/>
        <s v="Software Development Analyst"/>
        <s v="SQL Developer"/>
        <s v="WAS Admin"/>
        <s v="Data Modeler"/>
        <s v="Remote Android Developer"/>
        <s v="WMS Lead Consultant"/>
        <s v="COBOL400 Developer"/>
        <s v="SAP BW- Tech Lead"/>
        <s v="Associate Consultant - Data Migration"/>
        <s v="Obiee Developer"/>
        <s v="Engineer - Lead"/>
        <s v="Siebel Developer"/>
        <s v="IT Recruiter"/>
        <s v="Looker BI Developer"/>
        <s v="Job| Mainframe Developers | 3-5yrs | PAN India"/>
        <s v="Oracle Apps Technical OAF"/>
        <s v="Data Analytics Architect"/>
        <s v="Opening for OTM Functional Consultant"/>
        <s v="Solace Admin"/>
        <s v="Associate Software Engineer - React JS (Fintech Company)"/>
        <s v="SAP BI (BW) Lead"/>
        <s v=".NET Full stack Developer"/>
        <s v="Associate Principal - Strategy Consulting- (Pharmaceutical MNC)"/>
        <s v="Java Spring Boot Developer"/>
        <s v="Senior Ad-Tech Specialist"/>
        <s v="BDM for a Reputed MNC Bank."/>
        <s v="Python Tech Lead"/>
        <s v="Blockchain Software Developer"/>
        <s v="Solution Architect"/>
        <s v="OFM Admin with SOA"/>
        <s v="Opening for Fusion HCM Technical Consultant"/>
        <s v="Opening for Fusion Finance Functional Consultant"/>
        <s v="SEM Specialist"/>
        <s v="Associate Technical Architect"/>
        <s v="Network Lead"/>
        <s v="Senior AWS Developer"/>
        <s v="Analyst Consultant (Private Equity)"/>
        <s v="Python Architect/Python Tech Lead/Python Technical Lead"/>
        <s v="Paid Search Executive"/>
        <s v="Backup Admin - Mumbai Location"/>
        <s v="Solution Lead"/>
        <s v="SAP MM/WM"/>
        <s v="Data Architect"/>
        <s v="Campaign Analyst - Programmatic"/>
        <s v="ABAP Developer - Module Lead"/>
        <s v="ArtificiaI Intelligence Lead"/>
        <s v="Consultant - Internal Audit"/>
        <s v="MSBI Developer"/>
        <s v="Search Engine Marketing (SEM) Manager"/>
        <s v="Opening for PSFT Finance Technical Consultant in LTIM, India"/>
        <s v="Digital Marketing"/>
        <s v="Java Backend"/>
        <s v="Flexi Banker"/>
        <s v="Unity Developer (WFH)"/>
        <s v="Deputy Branch Manager ( Leading Pvt. Bank)"/>
        <s v="SF Tech Architect - Associate"/>
        <s v="SAP Basis-Module Lead"/>
        <s v="Associate Solution Architect"/>
        <s v="AWS Devops engineer"/>
        <s v="Sharepoint Developer"/>
        <s v="OTM Project Lead"/>
        <s v="Associate Consultant (Hospital Management System)"/>
        <s v="SAP QA Tester"/>
        <s v="GTM/OTM Functional Consultant"/>
        <s v="LTI Hiring for Central Finance."/>
        <s v="BDM-Business Loan in a Leading MNC Bank"/>
        <s v="WMS Functional"/>
        <s v="Manager - Statutory IT Auditor"/>
        <s v="Associate Security Consultant"/>
        <s v="Software Engineer - Senior"/>
        <s v="Human Resource Recruiter (HR)"/>
        <s v="Power BI Developer"/>
        <s v="Dot net Developer / Sr. Developer"/>
        <s v="Analyst Consultant_Private Equity"/>
        <s v="Customer Service Executive- Retail Assets- Noida"/>
        <s v="Data Solutions Architect"/>
        <s v="SAP Data Specialist"/>
        <s v="Test Manager"/>
        <s v="GCP Professionals"/>
        <s v="Delivery Assurance Manager"/>
        <s v="Teller Authorizer"/>
        <s v="Ui Ux Developer - Mumbai"/>
        <s v="Manager Strategic Planning"/>
        <s v="Relationship Manager - Business Banking (Mid Corporate)"/>
        <s v="Senior Associate / Consultant Compliance with Big 5 company"/>
        <s v="SAP Security with S4 HANA"/>
        <s v="Opening for WMS Functional Consultant in LTIM"/>
        <s v="Windows Admin"/>
        <s v="SAP ABAP"/>
        <s v="Full stack developer â€“ Angular/C#,.Net."/>
        <s v="Lead Data Engineer"/>
        <s v="Business Analyst-Duckcreek-Claims"/>
        <s v="Manager - Search Engine Marketing"/>
        <s v="SAP Abap-Sr. Software Engineer-Vizag"/>
        <s v="Fusion HCM Technical"/>
        <s v="Oracle SCM Technical"/>
        <s v="Support Analyst"/>
        <s v="SAP ABAP OData"/>
        <s v="Search Engine Marketing Manager"/>
        <s v="Primavera Unifier Architect"/>
        <s v="Hyperion Essbase And Planning"/>
        <s v="CRM Customer Service"/>
        <s v="Business Analyst-P&amp;C Insurance-Billing"/>
        <s v="Oracle EPBCS (Enterprise Planning and Budgeting Cloud Service)"/>
        <s v="QA"/>
        <s v="Lead Developer"/>
        <s v="Java Full Stack with angular and springboot"/>
        <s v="SAP PROJECT MANAGER with ABAP"/>
        <s v="Assistant Manager - Cyber ITGC with Big 5 company"/>
        <s v="Associate Consultant- Reporting with a Leading pharmaceutical MNC"/>
        <s v="SR UI/UX developer (Frontend + UI/UX development)"/>
        <s v="JDE Technical PAN India"/>
        <s v="Fusion Finance Architect"/>
        <s v="AWS ENGINEER"/>
        <s v="Application Architect"/>
        <s v="Technical Director"/>
        <s v="Technical Architect"/>
        <s v="AWS DevOps"/>
        <s v="Node.js Developer (For IT Consulting)"/>
        <s v="Assitance Manager - Purchase ( Jejuri - Pune location)"/>
        <s v="Hiring for Associate Consultant - Reporting with a MNC Pharmaceutical Firm"/>
        <s v="Pega Developer"/>
        <s v="Learning Consultant"/>
        <s v="Domain Architect"/>
        <s v="SAP Basis - Tech Manager"/>
        <s v="Group Manager-Operations"/>
        <s v="Kronos Custom Reports"/>
        <s v="Oracle Fusion CRM Consultant"/>
        <s v="SF Tech Architect"/>
        <s v="Branch Relationship Manager"/>
        <s v="Recruitment Lead"/>
        <s v="SAP MM-S4 HANA Consultant"/>
        <s v="SAP PI/PO"/>
        <s v="Java Developers"/>
        <s v="Lead- Digital Business Process Re-engineering"/>
        <s v="Internal Audit - Consultant"/>
        <s v="Security Analyst"/>
        <s v="Associate Software Engineer - .Net (Fintech Company)"/>
        <s v="SAP Abap Workflow - Module Lead"/>
        <s v="Branch Manager"/>
        <s v="Telecaller Executive (Fintech Firm)"/>
        <s v="NodeJs Developer (With the fintech firm)"/>
        <s v="TASC RM ( Leading Pvt. Bank)"/>
        <s v="SAP MM/PP"/>
        <s v="SAP MM with API"/>
      </sharedItems>
    </cacheField>
    <cacheField name="Location" numFmtId="0">
      <sharedItems count="16">
        <s v=" Karnataka"/>
        <s v=" Haryana"/>
        <s v=" Maharashtra"/>
        <s v=" Telangana"/>
        <s v=" Kerala"/>
        <s v=" Rajasthan"/>
        <s v=" Tamil Nadu"/>
        <s v=" Delhi"/>
        <s v=" Odisha"/>
        <s v=" West Bengal"/>
        <s v=" Gujarat"/>
        <s v=" Uttar Pradesh"/>
        <s v=" Punjab"/>
        <s v=" Madhya Pradesh"/>
        <s v=" India"/>
        <s v=" Andhra Pradesh"/>
      </sharedItems>
    </cacheField>
    <cacheField name="Job Seniority Indicator" numFmtId="0">
      <sharedItems/>
    </cacheField>
    <cacheField name="Total Applicants" numFmtId="0">
      <sharedItems containsSemiMixedTypes="0" containsString="0" containsNumber="1" containsInteger="1" minValue="1" maxValue="196"/>
    </cacheField>
    <cacheField name="Linkedin Followers" numFmtId="4">
      <sharedItems containsSemiMixedTypes="0" containsString="0" containsNumber="1" containsInteger="1" minValue="11245" maxValue="11996967"/>
    </cacheField>
    <cacheField name="LinkedIn Popularity" numFmtId="4">
      <sharedItems/>
    </cacheField>
    <cacheField name="Level" numFmtId="0">
      <sharedItems/>
    </cacheField>
    <cacheField name="Involvement" numFmtId="0">
      <sharedItems/>
    </cacheField>
    <cacheField name="Employee Count" numFmtId="0">
      <sharedItems containsSemiMixedTypes="0" containsString="0" containsNumber="1" containsInteger="1" minValue="110" maxValue="10001"/>
    </cacheField>
    <cacheField name="Industry" numFmtId="0">
      <sharedItems/>
    </cacheField>
    <cacheField name="Salary per Annum" numFmtId="3">
      <sharedItems containsSemiMixedTypes="0" containsString="0" containsNumber="1" containsInteger="1" minValue="300057" maxValue="4524785"/>
    </cacheField>
    <cacheField name="Python" numFmtId="0">
      <sharedItems/>
    </cacheField>
    <cacheField name="C++" numFmtId="0">
      <sharedItems/>
    </cacheField>
    <cacheField name="Java" numFmtId="0">
      <sharedItems/>
    </cacheField>
    <cacheField name="Hadoop" numFmtId="0">
      <sharedItems/>
    </cacheField>
    <cacheField name="Scala" numFmtId="0">
      <sharedItems/>
    </cacheField>
    <cacheField name="Flask" numFmtId="0">
      <sharedItems/>
    </cacheField>
    <cacheField name="Pandas" numFmtId="0">
      <sharedItems/>
    </cacheField>
    <cacheField name="Spark" numFmtId="0">
      <sharedItems/>
    </cacheField>
    <cacheField name="Numpy" numFmtId="0">
      <sharedItems/>
    </cacheField>
    <cacheField name="Php" numFmtId="0">
      <sharedItems/>
    </cacheField>
    <cacheField name="Sql" numFmtId="0">
      <sharedItems/>
    </cacheField>
    <cacheField name="MySql" numFmtId="0">
      <sharedItems/>
    </cacheField>
    <cacheField name="CSS" numFmtId="0">
      <sharedItems/>
    </cacheField>
    <cacheField name="MongoDB" numFmtId="0">
      <sharedItems/>
    </cacheField>
    <cacheField name="Nltk" numFmtId="0">
      <sharedItems/>
    </cacheField>
    <cacheField name="Tensorflow" numFmtId="0">
      <sharedItems/>
    </cacheField>
    <cacheField name="Linux" numFmtId="0">
      <sharedItems/>
    </cacheField>
    <cacheField name="Ruby" numFmtId="0">
      <sharedItems/>
    </cacheField>
    <cacheField name="Javascript" numFmtId="0">
      <sharedItems/>
    </cacheField>
    <cacheField name="Django" numFmtId="0">
      <sharedItems/>
    </cacheField>
    <cacheField name="React" numFmtId="0">
      <sharedItems/>
    </cacheField>
    <cacheField name="Reactjs" numFmtId="0">
      <sharedItems/>
    </cacheField>
    <cacheField name="AI" numFmtId="0">
      <sharedItems/>
    </cacheField>
    <cacheField name="UI" numFmtId="0">
      <sharedItems/>
    </cacheField>
    <cacheField name="Tableau" numFmtId="0">
      <sharedItems/>
    </cacheField>
    <cacheField name="Nodejs" numFmtId="0">
      <sharedItems/>
    </cacheField>
    <cacheField name="Excel" numFmtId="0">
      <sharedItems/>
    </cacheField>
    <cacheField name="PowerBI" numFmtId="0">
      <sharedItems/>
    </cacheField>
    <cacheField name="Selenium" numFmtId="0">
      <sharedItems/>
    </cacheField>
    <cacheField name="Html" numFmtId="0">
      <sharedItems/>
    </cacheField>
    <cacheField name="ML" numFmtId="0">
      <sharedItems/>
    </cacheField>
    <cacheField name="Total Skills Required" numFmtId="0">
      <sharedItems containsSemiMixedTypes="0" containsString="0" containsNumber="1" containsInteger="1" minValue="0" maxValue="13"/>
    </cacheField>
    <cacheField name="Skill Diversity Index" numFmtId="10">
      <sharedItems containsSemiMixedTypes="0" containsString="0" containsNumber="1" minValue="0" maxValue="0.43333333333333335"/>
    </cacheField>
    <cacheField name="Application Intensity Score" numFmtId="2">
      <sharedItems containsSemiMixedTypes="0" containsString="0" containsNumber="1" minValue="0.1" maxValue="89"/>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admin" refreshedDate="45839.478869560182" createdVersion="6" refreshedVersion="6" minRefreshableVersion="3" recordCount="687">
  <cacheSource type="worksheet">
    <worksheetSource ref="E1:AI1048576" sheet="IT jobs Data"/>
  </cacheSource>
  <cacheFields count="47">
    <cacheField name="Company Name" numFmtId="0">
      <sharedItems containsBlank="1" count="13">
        <s v="Tata Consultancy Services"/>
        <s v="Infosys"/>
        <s v="Wipro"/>
        <s v="IDESLABS PRIVATE LIMITED"/>
        <s v="Uplers"/>
        <s v="Genpact"/>
        <s v="Vodafone Idea Limited"/>
        <s v="LTIMindtree"/>
        <s v="ACURA SOLUTIONS LTD"/>
        <s v="Cactus Communications"/>
        <s v="UST"/>
        <s v="Total companies listed = 12"/>
        <m/>
      </sharedItems>
    </cacheField>
    <cacheField name="Class" numFmtId="0">
      <sharedItems containsBlank="1"/>
    </cacheField>
    <cacheField name="Designation" numFmtId="0">
      <sharedItems containsBlank="1" count="349">
        <s v="Node JS"/>
        <s v="Technology Analyst - .Net"/>
        <s v="Developer"/>
        <s v="Business Analyst"/>
        <s v="Manual Tester"/>
        <s v="Dotnet Developer"/>
        <s v="Python"/>
        <s v="UI/UX Designer"/>
        <s v="Delivery Manager"/>
        <s v="Team Lead"/>
        <s v="Test Engineer"/>
        <s v="Lead-PMO"/>
        <s v="Cyber Security Analyst"/>
        <s v="Project Lead"/>
        <s v="Manager Learning and Development (I&amp;D)"/>
        <s v="Technical Lead"/>
        <s v="Pre-sales consultant"/>
        <s v="Python Developer"/>
        <s v="Hiring for RTR- Jaipur"/>
        <s v="System Engineer"/>
        <s v="Technology Analyst - Devops - (3-5 years) - BHUBANESWAR"/>
        <s v="Project Manager"/>
        <s v="Manager-Regional Account Service"/>
        <s v="Python Software Developer"/>
        <s v="Web Developer - Python"/>
        <s v="Scrum Master"/>
        <s v="Data Scientist- WFH"/>
        <s v="SAP MM WITH RELEASE STRATERGY"/>
        <s v="Sr. Quality Analyst"/>
        <s v="Java Developer"/>
        <s v="Nodejs Lead"/>
        <s v="Associate Business Consultant"/>
        <s v="Embedded Engineer"/>
        <s v="Configurator"/>
        <s v="SAP MM CONSULTANT"/>
        <s v="Android Developer- WFH"/>
        <s v="Software Engineer"/>
        <s v="Associate Software Engineer"/>
        <s v="Google Analytics Associate - WFH"/>
        <s v="AGM-Product Management"/>
        <s v="Sr. Test Engineer"/>
        <s v="Big Data Developer"/>
        <s v="Python Developer - WFH"/>
        <s v="React Developer"/>
        <s v="Business Analyst- SME-Broker-Insurance"/>
        <s v="Technology Analyst - NodeJs (3-5 years) - Bhubaneshwar"/>
        <s v="Backend Engineer"/>
        <s v="Python Web Developer"/>
        <s v="Technology Analyst - NodeJs (3-5 years) - Pune"/>
        <s v="Consultant-Technology &amp; Implementation"/>
        <s v="C++ Developer"/>
        <s v="Administrator"/>
        <s v="Pl/SQL Developer"/>
        <s v="AI Engineer - WFH"/>
        <s v="Middleware Administrator"/>
        <s v="Software Engineer- Blockchain"/>
        <s v="Devops Engineer"/>
        <s v="Linux Lead"/>
        <s v="Associate Python Programmer"/>
        <s v="Mis Executive"/>
        <s v="PL/PM (Scrum Master)"/>
        <s v="SAP Security Consultant"/>
        <s v="Back End Developer"/>
        <s v="Sr. Security Analyst"/>
        <s v="Change Manager"/>
        <s v="Systems Engineer- Back End"/>
        <s v="Citrix Admin-Administrator"/>
        <s v="Business Consultant"/>
        <s v="Java Associate Developer (WFH)"/>
        <s v="PLSQL Development - LTIMindtree."/>
        <s v="Hiring for OTC- JAIPUR"/>
        <s v="Informatica Developer"/>
        <s v="Opening for Database Developer"/>
        <s v="Program Manager"/>
        <s v="Senior Dotnet Developer"/>
        <s v="Senior Associate / Consultant KYC/CDD"/>
        <s v="Python Software Engineer"/>
        <s v="PPC Executive- Associate"/>
        <s v="Java Developer (5-8 yrs) Indore"/>
        <s v="Associate Tech Specialist"/>
        <s v="SAP FICO"/>
        <s v="Java Developer (3-5 yrs) Bhubaneshwar"/>
        <s v="'Java Full stack Developer'"/>
        <s v="Data Engineer"/>
        <s v="MIS Executive (Insuretech Company)"/>
        <s v="Engineer"/>
        <s v="Tech Manager"/>
        <s v="Marketing Associate"/>
        <s v="Full Stack Developer"/>
        <s v="Mainframe Developer"/>
        <s v="Customer Delivery Head"/>
        <s v="Dotnet Developer- WFH"/>
        <s v="Cloud Software Engineer"/>
        <s v="Looking for PHP Developer"/>
        <s v="SQL Server DBA"/>
        <s v="AGM - Zonal Technical Manager"/>
        <s v="Web Developer"/>
        <s v=".Net Core Developer"/>
        <s v="Java Software Engineer"/>
        <s v="Tools Consultant"/>
        <s v="CACTUS Talent Community"/>
        <s v="Associate Digital Marketing (WFH)"/>
        <s v="Software QA Engineer 2 / Senior QA Engineer / Manual Test Lead / Automation Test"/>
        <s v="Fullstack developer"/>
        <s v=".Net Framework Developer"/>
        <s v="Dotnet Software Developer"/>
        <s v="UI UX Designer"/>
        <s v="Technology Analyst - NodeJs (3-5 years) - Jaipur"/>
        <s v="Senior Consultant-Technology &amp; Implementation"/>
        <s v="Sr. Engineer"/>
        <s v="Talent Acquisition Manager (With leading Bank)"/>
        <s v="PPC Executive"/>
        <s v="Big Data Engineer - WFH"/>
        <s v="PPC Specialist"/>
        <s v="Database Engineer"/>
        <s v="Associate - Programmatic"/>
        <s v="Project Manager- Jaipur"/>
        <s v="Bioinformatics QA"/>
        <s v="SAP Security"/>
        <s v="LTIMindtree Hiring - Servicenow Developers"/>
        <s v="Tech Lead"/>
        <s v="Java Back-end Developer"/>
        <s v="Associate Team Lead"/>
        <s v="Android Engineer- WFH"/>
        <s v="Agile Project Management required for Delhi"/>
        <s v="Security Consultant"/>
        <s v="SAP Project Manager"/>
        <s v="Lead Administrator"/>
        <s v="Full Stack Developer (React &amp; Node.js)"/>
        <s v="SAP BASIS"/>
        <s v="Opening for Scrum Master"/>
        <s v="Infrastructure Architect"/>
        <s v="Workday Consultant"/>
        <s v="Mobile Developer- Android"/>
        <s v="NodeJS"/>
        <s v="Service Level Manager"/>
        <s v="Senior Python Programmer"/>
        <s v="Search Executive"/>
        <s v="Performance Marketing Executive"/>
        <s v="Sr. Salesforce Developer (WFH)"/>
        <s v="Java Developer (5-8 yrs) Bhubaneshwar"/>
        <s v="Automotive Embedded Cybersecurity"/>
        <s v="Frontend Developer"/>
        <s v="APEX Developer"/>
        <s v="Analyst/Associate Consultant (Primary Market Research)"/>
        <s v="Artificial Intelligence Engineer - WFH"/>
        <s v="Sr. Software Engineer"/>
        <s v="Full Stack Software Engineer"/>
        <s v="Program Manager (PM)"/>
        <s v="Oracle EBS Apps Technical Consultant"/>
        <s v="Senior Ad Operations Specialist"/>
        <s v="Required SAP FICO Consultants for Contract"/>
        <s v="Data Analyst (Business professional Institute)"/>
        <s v="Front end developers"/>
        <s v="Content Writer (Hindi) - Insurance"/>
        <s v="Cyber Security Architect"/>
        <s v="LTIMindtree Hiring SAP Project Manager"/>
        <s v="Mainframe Developer- PAN India"/>
        <s v="SAP HCM Lead Consultant"/>
        <s v="Senior Software Engineer (WFH)"/>
        <s v="Programmatic Executive"/>
        <s v="Android App Developer- WFH"/>
        <s v="AVP Home Loans"/>
        <s v="Full Stack Engineer (React/Node.js)"/>
        <s v="Looking for Senior Manager - Program and Project Management"/>
        <s v="BA-P and C Insurance-Billing"/>
        <s v="QA Engineer"/>
        <s v="Data Engineering Expert - WFH"/>
        <s v="Solution Analyst"/>
        <s v="Lead Google Analytics (WFH)"/>
        <s v="Cloud Architect"/>
        <s v="UI Angular"/>
        <s v="Presales Manager_F&amp;A"/>
        <s v="Database Admin. Sr Cnslt."/>
        <s v="AWS Senior Cloud Developer"/>
        <s v="UI/UX Developer"/>
        <s v="EBS Finance Functional"/>
        <s v="Managing Consultant-Technology &amp; Implementation"/>
        <s v="E-Commerce Manager - Agritech Company"/>
        <s v="ML Engineer - Remote"/>
        <s v="Oracle Finance Technical Consultant"/>
        <s v="DevOps Lead"/>
        <s v="Dot Net developer"/>
        <s v="Lead Data Engineer - WFH"/>
        <s v="Digital Marketing Executive"/>
        <s v="Talend Developer"/>
        <s v="SAP PM with FICO"/>
        <s v="Software Tester (Insuretech Company)"/>
        <s v="Java Full Stack Developer"/>
        <s v="Senior - Data Engineer"/>
        <s v="Angular Developer"/>
        <s v="Associate Software Engineer- React Js with a Leading Fintech Company"/>
        <s v="Staff Software Engineer"/>
        <s v="MERN Developer (MongoDB, ExpressJS,ReactJS,NodeJS)"/>
        <s v="Sr. Associate -UX"/>
        <s v="Opening for Oracle Fusion HCM Technical Analyst in LTIM, India"/>
        <s v="Opening for PeopleSoft Finance Technical,Consultant"/>
        <s v="PHP Developer"/>
        <s v="LTIMindtree Hiring SAP Project Manager- PAN India"/>
        <s v="OIC Developer"/>
        <s v="Lead DBA"/>
        <s v="RPA UI PATH"/>
        <s v="Software Development Analyst"/>
        <s v="SQL Developer"/>
        <s v="WAS Admin"/>
        <s v="Data Modeler"/>
        <s v="Remote Android Developer"/>
        <s v="WMS Lead Consultant"/>
        <s v="COBOL400 Developer"/>
        <s v="SAP BW- Tech Lead"/>
        <s v="Associate Consultant - Data Migration"/>
        <s v="Obiee Developer"/>
        <s v="Engineer - Lead"/>
        <s v="Siebel Developer"/>
        <s v="IT Recruiter"/>
        <s v="Looker BI Developer"/>
        <s v="Job| Mainframe Developers | 3-5yrs | PAN India"/>
        <s v="Oracle Apps Technical OAF"/>
        <s v="Data Analytics Architect"/>
        <s v="Opening for OTM Functional Consultant"/>
        <s v="Solace Admin"/>
        <s v="Associate Software Engineer - React JS (Fintech Company)"/>
        <s v="SAP BI (BW) Lead"/>
        <s v=".NET Full stack Developer"/>
        <s v="Associate Principal - Strategy Consulting- (Pharmaceutical MNC)"/>
        <s v="Java Spring Boot Developer"/>
        <s v="Senior Ad-Tech Specialist"/>
        <s v="BDM for a Reputed MNC Bank."/>
        <s v="Python Tech Lead"/>
        <s v="Blockchain Software Developer"/>
        <s v="Solution Architect"/>
        <s v="OFM Admin with SOA"/>
        <s v="Opening for Fusion HCM Technical Consultant"/>
        <s v="Opening for Fusion Finance Functional Consultant"/>
        <s v="SEM Specialist"/>
        <s v="Associate Technical Architect"/>
        <s v="Network Lead"/>
        <s v="Senior AWS Developer"/>
        <s v="Analyst Consultant (Private Equity)"/>
        <s v="Python Architect/Python Tech Lead/Python Technical Lead"/>
        <s v="Paid Search Executive"/>
        <s v="Backup Admin - Mumbai Location"/>
        <s v="Solution Lead"/>
        <s v="SAP MM/WM"/>
        <s v="Data Architect"/>
        <s v="Campaign Analyst - Programmatic"/>
        <s v="ABAP Developer - Module Lead"/>
        <s v="ArtificiaI Intelligence Lead"/>
        <s v="Consultant - Internal Audit"/>
        <s v="MSBI Developer"/>
        <s v="Search Engine Marketing (SEM) Manager"/>
        <s v="Opening for PSFT Finance Technical Consultant in LTIM, India"/>
        <s v="Digital Marketing"/>
        <s v="Java Backend"/>
        <s v="Flexi Banker"/>
        <s v="Unity Developer (WFH)"/>
        <s v="Deputy Branch Manager ( Leading Pvt. Bank)"/>
        <s v="SF Tech Architect - Associate"/>
        <s v="SAP Basis-Module Lead"/>
        <s v="Associate Solution Architect"/>
        <s v="AWS Devops engineer"/>
        <s v="Sharepoint Developer"/>
        <s v="OTM Project Lead"/>
        <s v="Associate Consultant (Hospital Management System)"/>
        <s v="SAP QA Tester"/>
        <s v="GTM/OTM Functional Consultant"/>
        <s v="LTI Hiring for Central Finance."/>
        <s v="BDM-Business Loan in a Leading MNC Bank"/>
        <s v="WMS Functional"/>
        <s v="Manager - Statutory IT Auditor"/>
        <s v="Associate Security Consultant"/>
        <s v="Software Engineer - Senior"/>
        <s v="Human Resource Recruiter (HR)"/>
        <s v="Power BI Developer"/>
        <s v="Dot net Developer / Sr. Developer"/>
        <s v="Analyst Consultant_Private Equity"/>
        <s v="Customer Service Executive- Retail Assets- Noida"/>
        <s v="Data Solutions Architect"/>
        <s v="SAP Data Specialist"/>
        <s v="Test Manager"/>
        <s v="GCP Professionals"/>
        <s v="Delivery Assurance Manager"/>
        <s v="Teller Authorizer"/>
        <s v="Ui Ux Developer - Mumbai"/>
        <s v="Manager Strategic Planning"/>
        <s v="Relationship Manager - Business Banking (Mid Corporate)"/>
        <s v="Senior Associate / Consultant Compliance with Big 5 company"/>
        <s v="SAP Security with S4 HANA"/>
        <s v="Opening for WMS Functional Consultant in LTIM"/>
        <s v="Windows Admin"/>
        <s v="SAP ABAP"/>
        <s v="Full stack developer â€“ Angular/C#,.Net."/>
        <s v="Lead Data Engineer"/>
        <s v="Business Analyst-Duckcreek-Claims"/>
        <s v="Manager - Search Engine Marketing"/>
        <s v="SAP Abap-Sr. Software Engineer-Vizag"/>
        <s v="Fusion HCM Technical"/>
        <s v="Oracle SCM Technical"/>
        <s v="Support Analyst"/>
        <s v="SAP ABAP OData"/>
        <s v="Search Engine Marketing Manager"/>
        <s v="Primavera Unifier Architect"/>
        <s v="Hyperion Essbase And Planning"/>
        <s v="CRM Customer Service"/>
        <s v="Business Analyst-P&amp;C Insurance-Billing"/>
        <s v="Oracle EPBCS (Enterprise Planning and Budgeting Cloud Service)"/>
        <s v="QA"/>
        <s v="Lead Developer"/>
        <s v="Java Full Stack with angular and springboot"/>
        <s v="SAP PROJECT MANAGER with ABAP"/>
        <s v="Assistant Manager - Cyber ITGC with Big 5 company"/>
        <s v="Associate Consultant- Reporting with a Leading pharmaceutical MNC"/>
        <s v="SR UI/UX developer (Frontend + UI/UX development)"/>
        <s v="JDE Technical PAN India"/>
        <s v="Fusion Finance Architect"/>
        <s v="AWS ENGINEER"/>
        <s v="Application Architect"/>
        <s v="Technical Director"/>
        <s v="Technical Architect"/>
        <s v="AWS DevOps"/>
        <s v="Node.js Developer (For IT Consulting)"/>
        <s v="Assitance Manager - Purchase ( Jejuri - Pune location)"/>
        <s v="Hiring for Associate Consultant - Reporting with a MNC Pharmaceutical Firm"/>
        <s v="Pega Developer"/>
        <s v="Learning Consultant"/>
        <s v="Domain Architect"/>
        <s v="SAP Basis - Tech Manager"/>
        <s v="Group Manager-Operations"/>
        <s v="Kronos Custom Reports"/>
        <s v="Oracle Fusion CRM Consultant"/>
        <s v="SF Tech Architect"/>
        <s v="Branch Relationship Manager"/>
        <s v="Recruitment Lead"/>
        <s v="SAP MM-S4 HANA Consultant"/>
        <s v="SAP PI/PO"/>
        <s v="Java Developers"/>
        <s v="Lead- Digital Business Process Re-engineering"/>
        <s v="Internal Audit - Consultant"/>
        <s v="Security Analyst"/>
        <s v="Associate Software Engineer - .Net (Fintech Company)"/>
        <s v="SAP Abap Workflow - Module Lead"/>
        <s v="Branch Manager"/>
        <s v="Telecaller Executive (Fintech Firm)"/>
        <s v="NodeJs Developer (With the fintech firm)"/>
        <s v="TASC RM ( Leading Pvt. Bank)"/>
        <s v="SAP MM/PP"/>
        <s v="SAP MM with API"/>
        <s v="Total designation listed = 348"/>
        <m/>
      </sharedItems>
    </cacheField>
    <cacheField name="Location" numFmtId="0">
      <sharedItems containsBlank="1"/>
    </cacheField>
    <cacheField name="Job Seniority Indicator" numFmtId="0">
      <sharedItems containsBlank="1"/>
    </cacheField>
    <cacheField name="Total Applicants" numFmtId="0">
      <sharedItems containsBlank="1" containsMixedTypes="1" containsNumber="1" containsInteger="1" minValue="1" maxValue="196"/>
    </cacheField>
    <cacheField name="Linkedin Followers" numFmtId="0">
      <sharedItems containsBlank="1" containsMixedTypes="1" containsNumber="1" containsInteger="1" minValue="11245" maxValue="11996967"/>
    </cacheField>
    <cacheField name="LinkedIn Popularity" numFmtId="0">
      <sharedItems containsBlank="1"/>
    </cacheField>
    <cacheField name="Level" numFmtId="0">
      <sharedItems containsBlank="1"/>
    </cacheField>
    <cacheField name="Involvement" numFmtId="0">
      <sharedItems containsBlank="1"/>
    </cacheField>
    <cacheField name="Employee Count" numFmtId="0">
      <sharedItems containsBlank="1" containsMixedTypes="1" containsNumber="1" containsInteger="1" minValue="110" maxValue="10001"/>
    </cacheField>
    <cacheField name="Industry" numFmtId="0">
      <sharedItems containsBlank="1"/>
    </cacheField>
    <cacheField name="Salary per Annum" numFmtId="0">
      <sharedItems containsString="0" containsBlank="1" containsNumber="1" minValue="300057" maxValue="4524785"/>
    </cacheField>
    <cacheField name="Python" numFmtId="0">
      <sharedItems containsBlank="1"/>
    </cacheField>
    <cacheField name="C++" numFmtId="0">
      <sharedItems containsBlank="1"/>
    </cacheField>
    <cacheField name="Java" numFmtId="0">
      <sharedItems containsBlank="1"/>
    </cacheField>
    <cacheField name="Hadoop" numFmtId="0">
      <sharedItems containsBlank="1"/>
    </cacheField>
    <cacheField name="Scala" numFmtId="0">
      <sharedItems containsBlank="1"/>
    </cacheField>
    <cacheField name="Flask" numFmtId="0">
      <sharedItems containsBlank="1"/>
    </cacheField>
    <cacheField name="Pandas" numFmtId="0">
      <sharedItems containsBlank="1"/>
    </cacheField>
    <cacheField name="Spark" numFmtId="0">
      <sharedItems containsBlank="1"/>
    </cacheField>
    <cacheField name="Numpy" numFmtId="0">
      <sharedItems containsBlank="1"/>
    </cacheField>
    <cacheField name="Php" numFmtId="0">
      <sharedItems containsBlank="1"/>
    </cacheField>
    <cacheField name="Sql" numFmtId="0">
      <sharedItems containsBlank="1"/>
    </cacheField>
    <cacheField name="MySql" numFmtId="0">
      <sharedItems containsBlank="1"/>
    </cacheField>
    <cacheField name="CSS" numFmtId="0">
      <sharedItems containsBlank="1"/>
    </cacheField>
    <cacheField name="MongoDB" numFmtId="0">
      <sharedItems containsBlank="1"/>
    </cacheField>
    <cacheField name="Nltk" numFmtId="0">
      <sharedItems containsBlank="1"/>
    </cacheField>
    <cacheField name="Tensorflow" numFmtId="0">
      <sharedItems containsBlank="1"/>
    </cacheField>
    <cacheField name="Linux" numFmtId="0">
      <sharedItems containsBlank="1"/>
    </cacheField>
    <cacheField name="Ruby" numFmtId="0">
      <sharedItems containsBlank="1"/>
    </cacheField>
    <cacheField name="Javascript" numFmtId="0">
      <sharedItems containsBlank="1"/>
    </cacheField>
    <cacheField name="Django" numFmtId="0">
      <sharedItems containsBlank="1"/>
    </cacheField>
    <cacheField name="React" numFmtId="0">
      <sharedItems containsBlank="1"/>
    </cacheField>
    <cacheField name="Reactjs" numFmtId="0">
      <sharedItems containsBlank="1"/>
    </cacheField>
    <cacheField name="AI" numFmtId="0">
      <sharedItems containsBlank="1"/>
    </cacheField>
    <cacheField name="UI" numFmtId="0">
      <sharedItems containsBlank="1"/>
    </cacheField>
    <cacheField name="Tableau" numFmtId="0">
      <sharedItems containsBlank="1"/>
    </cacheField>
    <cacheField name="Nodejs" numFmtId="0">
      <sharedItems containsBlank="1"/>
    </cacheField>
    <cacheField name="Excel" numFmtId="0">
      <sharedItems containsBlank="1"/>
    </cacheField>
    <cacheField name="PowerBI" numFmtId="0">
      <sharedItems containsBlank="1"/>
    </cacheField>
    <cacheField name="Selenium" numFmtId="0">
      <sharedItems containsBlank="1"/>
    </cacheField>
    <cacheField name="Html" numFmtId="0">
      <sharedItems containsBlank="1"/>
    </cacheField>
    <cacheField name="ML" numFmtId="0">
      <sharedItems containsBlank="1"/>
    </cacheField>
    <cacheField name="Total Skills Required" numFmtId="0">
      <sharedItems containsBlank="1" containsMixedTypes="1" containsNumber="1" containsInteger="1" minValue="0" maxValue="13" count="16">
        <n v="4"/>
        <n v="2"/>
        <n v="3"/>
        <n v="1"/>
        <n v="7"/>
        <n v="9"/>
        <n v="6"/>
        <n v="5"/>
        <n v="13"/>
        <n v="10"/>
        <n v="8"/>
        <n v="11"/>
        <n v="0"/>
        <n v="12"/>
        <s v="Average skill required = 4"/>
        <m/>
      </sharedItems>
    </cacheField>
    <cacheField name="Skill Diversity Index" numFmtId="0">
      <sharedItems containsBlank="1" containsMixedTypes="1" containsNumber="1" minValue="0" maxValue="0.43333333333333335"/>
    </cacheField>
    <cacheField name="Application Intensity Score" numFmtId="0">
      <sharedItems containsBlank="1" containsMixedTypes="1" containsNumber="1" minValue="0.1" maxValue="8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dmin" refreshedDate="45839.508021064816" createdVersion="6" refreshedVersion="6" minRefreshableVersion="3" recordCount="31">
  <cacheSource type="worksheet">
    <worksheetSource ref="D1:E32" sheet="Trend Details"/>
  </cacheSource>
  <cacheFields count="2">
    <cacheField name="Skills" numFmtId="0">
      <sharedItems count="31">
        <s v="Python"/>
        <s v="C++"/>
        <s v="Java"/>
        <s v="Hadoop"/>
        <s v="Scala"/>
        <s v="Flask"/>
        <s v="Pandas"/>
        <s v="Spark"/>
        <s v="Numpy"/>
        <s v="Php"/>
        <s v="Sql"/>
        <s v="MySql"/>
        <s v="CSS"/>
        <s v="MongoDB"/>
        <s v="Nltk"/>
        <s v="Tensorflow"/>
        <s v="Linux"/>
        <s v="Ruby"/>
        <s v="Javascript"/>
        <s v="Django"/>
        <s v="React"/>
        <s v="Reactjs"/>
        <s v="AI"/>
        <s v="UI"/>
        <s v="Tableau"/>
        <s v="0dejs"/>
        <s v="Excel"/>
        <s v="PowerBI"/>
        <s v="Selenium"/>
        <s v="Html"/>
        <s v="ML"/>
      </sharedItems>
    </cacheField>
    <cacheField name="Total Skill" numFmtId="0">
      <sharedItems containsSemiMixedTypes="0" containsString="0" containsNumber="1" containsInteger="1" minValue="1" maxValue="604"/>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admin" refreshedDate="45839.621653703703" createdVersion="6" refreshedVersion="6" minRefreshableVersion="3" recordCount="687">
  <cacheSource type="worksheet">
    <worksheetSource ref="A1:F1048576" sheet="Trend Details"/>
  </cacheSource>
  <cacheFields count="6">
    <cacheField name="Designation" numFmtId="0">
      <sharedItems containsBlank="1"/>
    </cacheField>
    <cacheField name="Total Skills Required" numFmtId="0">
      <sharedItems containsBlank="1" containsMixedTypes="1" containsNumber="1" containsInteger="1" minValue="0" maxValue="13"/>
    </cacheField>
    <cacheField name="Salary per Annum" numFmtId="0">
      <sharedItems containsString="0" containsBlank="1" containsNumber="1" minValue="300057" maxValue="4524785"/>
    </cacheField>
    <cacheField name="Skills" numFmtId="0">
      <sharedItems containsBlank="1" count="32">
        <s v="Python"/>
        <s v="C++"/>
        <s v="Java"/>
        <s v="Hadoop"/>
        <s v="Scala"/>
        <s v="Flask"/>
        <s v="Pandas"/>
        <s v="Spark"/>
        <s v="Numpy"/>
        <s v="Php"/>
        <s v="Sql"/>
        <s v="MySql"/>
        <s v="CSS"/>
        <s v="MongoDB"/>
        <s v="Nltk"/>
        <s v="Tensorflow"/>
        <s v="Linux"/>
        <s v="Ruby"/>
        <s v="Javascript"/>
        <s v="Django"/>
        <s v="React"/>
        <s v="Reactjs"/>
        <s v="AI"/>
        <s v="UI"/>
        <s v="Tableau"/>
        <s v="0dejs"/>
        <s v="Excel"/>
        <s v="PowerBI"/>
        <s v="Selenium"/>
        <s v="Html"/>
        <s v="ML"/>
        <m/>
      </sharedItems>
    </cacheField>
    <cacheField name="Total Skill" numFmtId="0">
      <sharedItems containsString="0" containsBlank="1" containsNumber="1" containsInteger="1" minValue="1" maxValue="604" count="24">
        <n v="73"/>
        <n v="26"/>
        <n v="148"/>
        <n v="22"/>
        <n v="116"/>
        <n v="18"/>
        <n v="3"/>
        <n v="20"/>
        <n v="11"/>
        <n v="172"/>
        <n v="27"/>
        <n v="1"/>
        <n v="69"/>
        <n v="16"/>
        <n v="34"/>
        <n v="9"/>
        <n v="604"/>
        <n v="589"/>
        <n v="12"/>
        <n v="24"/>
        <n v="198"/>
        <n v="84"/>
        <n v="126"/>
        <m/>
      </sharedItems>
    </cacheField>
    <cacheField name="Average Salary" numFmtId="0">
      <sharedItems containsString="0" containsBlank="1" containsNumber="1" minValue="701678.4444444445" maxValue="1493562.6666666667" count="30">
        <n v="1176949.6301369863"/>
        <n v="1239734.8076923077"/>
        <n v="977174.83108108107"/>
        <n v="1114082.1818181819"/>
        <n v="1110632.8189655172"/>
        <n v="1180725.5"/>
        <n v="1493562.6666666667"/>
        <n v="1068610.2"/>
        <n v="877651.18181818177"/>
        <n v="989486.18604651163"/>
        <n v="1083379.1851851852"/>
        <n v="958562.15068493155"/>
        <n v="1205411.1481481481"/>
        <n v="1074646.6666666667"/>
        <n v="1046202"/>
        <n v="1011320.6923076923"/>
        <n v="980812.31884057971"/>
        <n v="1192828.8125"/>
        <n v="914866.5588235294"/>
        <n v="701678.4444444445"/>
        <n v="1034562.5066225166"/>
        <n v="1027446.6213921901"/>
        <n v="1294881.8333333333"/>
        <n v="1240475.5833333333"/>
        <n v="975031.84848484851"/>
        <n v="1378588.7272727273"/>
        <n v="1014249.7777777778"/>
        <n v="930672.89285714284"/>
        <n v="997199.96031746035"/>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87">
  <r>
    <x v="0"/>
    <x v="0"/>
    <x v="0"/>
    <n v="13"/>
    <x v="0"/>
  </r>
  <r>
    <x v="1"/>
    <x v="0"/>
    <x v="1"/>
    <n v="15"/>
    <x v="1"/>
  </r>
  <r>
    <x v="2"/>
    <x v="0"/>
    <x v="2"/>
    <n v="77"/>
    <x v="2"/>
  </r>
  <r>
    <x v="2"/>
    <x v="0"/>
    <x v="3"/>
    <n v="77"/>
    <x v="1"/>
  </r>
  <r>
    <x v="3"/>
    <x v="1"/>
    <x v="4"/>
    <n v="221"/>
    <x v="3"/>
  </r>
  <r>
    <x v="1"/>
    <x v="0"/>
    <x v="5"/>
    <n v="15"/>
    <x v="1"/>
  </r>
  <r>
    <x v="0"/>
    <x v="0"/>
    <x v="6"/>
    <n v="13"/>
    <x v="4"/>
  </r>
  <r>
    <x v="4"/>
    <x v="2"/>
    <x v="7"/>
    <n v="122"/>
    <x v="5"/>
  </r>
  <r>
    <x v="3"/>
    <x v="1"/>
    <x v="8"/>
    <n v="221"/>
    <x v="2"/>
  </r>
  <r>
    <x v="4"/>
    <x v="2"/>
    <x v="9"/>
    <n v="122"/>
    <x v="5"/>
  </r>
  <r>
    <x v="3"/>
    <x v="1"/>
    <x v="10"/>
    <n v="221"/>
    <x v="1"/>
  </r>
  <r>
    <x v="2"/>
    <x v="0"/>
    <x v="11"/>
    <n v="77"/>
    <x v="2"/>
  </r>
  <r>
    <x v="2"/>
    <x v="0"/>
    <x v="12"/>
    <n v="77"/>
    <x v="5"/>
  </r>
  <r>
    <x v="3"/>
    <x v="1"/>
    <x v="13"/>
    <n v="221"/>
    <x v="1"/>
  </r>
  <r>
    <x v="2"/>
    <x v="0"/>
    <x v="14"/>
    <n v="77"/>
    <x v="0"/>
  </r>
  <r>
    <x v="2"/>
    <x v="0"/>
    <x v="15"/>
    <n v="77"/>
    <x v="0"/>
  </r>
  <r>
    <x v="2"/>
    <x v="0"/>
    <x v="16"/>
    <n v="77"/>
    <x v="1"/>
  </r>
  <r>
    <x v="0"/>
    <x v="0"/>
    <x v="17"/>
    <n v="13"/>
    <x v="6"/>
  </r>
  <r>
    <x v="2"/>
    <x v="0"/>
    <x v="18"/>
    <n v="77"/>
    <x v="1"/>
  </r>
  <r>
    <x v="2"/>
    <x v="0"/>
    <x v="19"/>
    <n v="77"/>
    <x v="2"/>
  </r>
  <r>
    <x v="1"/>
    <x v="0"/>
    <x v="20"/>
    <n v="15"/>
    <x v="1"/>
  </r>
  <r>
    <x v="2"/>
    <x v="0"/>
    <x v="21"/>
    <n v="77"/>
    <x v="7"/>
  </r>
  <r>
    <x v="2"/>
    <x v="0"/>
    <x v="22"/>
    <n v="77"/>
    <x v="2"/>
  </r>
  <r>
    <x v="4"/>
    <x v="2"/>
    <x v="23"/>
    <n v="122"/>
    <x v="5"/>
  </r>
  <r>
    <x v="5"/>
    <x v="0"/>
    <x v="24"/>
    <n v="3"/>
    <x v="2"/>
  </r>
  <r>
    <x v="2"/>
    <x v="0"/>
    <x v="25"/>
    <n v="77"/>
    <x v="2"/>
  </r>
  <r>
    <x v="2"/>
    <x v="0"/>
    <x v="26"/>
    <n v="77"/>
    <x v="0"/>
  </r>
  <r>
    <x v="1"/>
    <x v="0"/>
    <x v="27"/>
    <n v="15"/>
    <x v="1"/>
  </r>
  <r>
    <x v="2"/>
    <x v="0"/>
    <x v="28"/>
    <n v="77"/>
    <x v="7"/>
  </r>
  <r>
    <x v="2"/>
    <x v="0"/>
    <x v="29"/>
    <n v="77"/>
    <x v="7"/>
  </r>
  <r>
    <x v="3"/>
    <x v="1"/>
    <x v="30"/>
    <n v="221"/>
    <x v="2"/>
  </r>
  <r>
    <x v="6"/>
    <x v="0"/>
    <x v="31"/>
    <n v="3"/>
    <x v="0"/>
  </r>
  <r>
    <x v="1"/>
    <x v="0"/>
    <x v="32"/>
    <n v="15"/>
    <x v="1"/>
  </r>
  <r>
    <x v="4"/>
    <x v="2"/>
    <x v="33"/>
    <n v="122"/>
    <x v="5"/>
  </r>
  <r>
    <x v="4"/>
    <x v="2"/>
    <x v="34"/>
    <n v="122"/>
    <x v="8"/>
  </r>
  <r>
    <x v="2"/>
    <x v="0"/>
    <x v="35"/>
    <n v="77"/>
    <x v="3"/>
  </r>
  <r>
    <x v="4"/>
    <x v="2"/>
    <x v="36"/>
    <n v="122"/>
    <x v="9"/>
  </r>
  <r>
    <x v="3"/>
    <x v="1"/>
    <x v="37"/>
    <n v="221"/>
    <x v="1"/>
  </r>
  <r>
    <x v="2"/>
    <x v="0"/>
    <x v="38"/>
    <n v="77"/>
    <x v="0"/>
  </r>
  <r>
    <x v="4"/>
    <x v="2"/>
    <x v="39"/>
    <n v="122"/>
    <x v="4"/>
  </r>
  <r>
    <x v="2"/>
    <x v="0"/>
    <x v="40"/>
    <n v="77"/>
    <x v="0"/>
  </r>
  <r>
    <x v="3"/>
    <x v="1"/>
    <x v="41"/>
    <n v="221"/>
    <x v="7"/>
  </r>
  <r>
    <x v="1"/>
    <x v="0"/>
    <x v="42"/>
    <n v="15"/>
    <x v="2"/>
  </r>
  <r>
    <x v="3"/>
    <x v="1"/>
    <x v="43"/>
    <n v="221"/>
    <x v="1"/>
  </r>
  <r>
    <x v="2"/>
    <x v="0"/>
    <x v="44"/>
    <n v="77"/>
    <x v="2"/>
  </r>
  <r>
    <x v="0"/>
    <x v="0"/>
    <x v="45"/>
    <n v="13"/>
    <x v="0"/>
  </r>
  <r>
    <x v="2"/>
    <x v="0"/>
    <x v="46"/>
    <n v="77"/>
    <x v="2"/>
  </r>
  <r>
    <x v="3"/>
    <x v="1"/>
    <x v="47"/>
    <n v="221"/>
    <x v="1"/>
  </r>
  <r>
    <x v="4"/>
    <x v="2"/>
    <x v="48"/>
    <n v="122"/>
    <x v="2"/>
  </r>
  <r>
    <x v="3"/>
    <x v="1"/>
    <x v="49"/>
    <n v="221"/>
    <x v="1"/>
  </r>
  <r>
    <x v="3"/>
    <x v="1"/>
    <x v="50"/>
    <n v="221"/>
    <x v="1"/>
  </r>
  <r>
    <x v="3"/>
    <x v="1"/>
    <x v="51"/>
    <n v="221"/>
    <x v="1"/>
  </r>
  <r>
    <x v="2"/>
    <x v="0"/>
    <x v="52"/>
    <n v="77"/>
    <x v="2"/>
  </r>
  <r>
    <x v="4"/>
    <x v="2"/>
    <x v="53"/>
    <n v="122"/>
    <x v="10"/>
  </r>
  <r>
    <x v="6"/>
    <x v="0"/>
    <x v="54"/>
    <n v="3"/>
    <x v="1"/>
  </r>
  <r>
    <x v="3"/>
    <x v="1"/>
    <x v="55"/>
    <n v="221"/>
    <x v="1"/>
  </r>
  <r>
    <x v="2"/>
    <x v="0"/>
    <x v="56"/>
    <n v="77"/>
    <x v="2"/>
  </r>
  <r>
    <x v="4"/>
    <x v="2"/>
    <x v="57"/>
    <n v="122"/>
    <x v="8"/>
  </r>
  <r>
    <x v="3"/>
    <x v="1"/>
    <x v="58"/>
    <n v="221"/>
    <x v="0"/>
  </r>
  <r>
    <x v="4"/>
    <x v="2"/>
    <x v="59"/>
    <n v="122"/>
    <x v="7"/>
  </r>
  <r>
    <x v="2"/>
    <x v="0"/>
    <x v="60"/>
    <n v="77"/>
    <x v="7"/>
  </r>
  <r>
    <x v="7"/>
    <x v="0"/>
    <x v="61"/>
    <n v="153"/>
    <x v="2"/>
  </r>
  <r>
    <x v="1"/>
    <x v="0"/>
    <x v="62"/>
    <n v="15"/>
    <x v="2"/>
  </r>
  <r>
    <x v="3"/>
    <x v="1"/>
    <x v="63"/>
    <n v="221"/>
    <x v="1"/>
  </r>
  <r>
    <x v="3"/>
    <x v="1"/>
    <x v="64"/>
    <n v="221"/>
    <x v="0"/>
  </r>
  <r>
    <x v="4"/>
    <x v="2"/>
    <x v="65"/>
    <n v="122"/>
    <x v="8"/>
  </r>
  <r>
    <x v="4"/>
    <x v="2"/>
    <x v="66"/>
    <n v="122"/>
    <x v="8"/>
  </r>
  <r>
    <x v="3"/>
    <x v="1"/>
    <x v="67"/>
    <n v="221"/>
    <x v="1"/>
  </r>
  <r>
    <x v="1"/>
    <x v="0"/>
    <x v="68"/>
    <n v="15"/>
    <x v="1"/>
  </r>
  <r>
    <x v="4"/>
    <x v="2"/>
    <x v="69"/>
    <n v="122"/>
    <x v="9"/>
  </r>
  <r>
    <x v="3"/>
    <x v="1"/>
    <x v="70"/>
    <n v="221"/>
    <x v="1"/>
  </r>
  <r>
    <x v="2"/>
    <x v="0"/>
    <x v="71"/>
    <n v="77"/>
    <x v="1"/>
  </r>
  <r>
    <x v="2"/>
    <x v="0"/>
    <x v="72"/>
    <n v="77"/>
    <x v="2"/>
  </r>
  <r>
    <x v="5"/>
    <x v="0"/>
    <x v="73"/>
    <n v="3"/>
    <x v="6"/>
  </r>
  <r>
    <x v="2"/>
    <x v="0"/>
    <x v="74"/>
    <n v="77"/>
    <x v="0"/>
  </r>
  <r>
    <x v="2"/>
    <x v="0"/>
    <x v="75"/>
    <n v="77"/>
    <x v="7"/>
  </r>
  <r>
    <x v="3"/>
    <x v="1"/>
    <x v="76"/>
    <n v="221"/>
    <x v="2"/>
  </r>
  <r>
    <x v="4"/>
    <x v="2"/>
    <x v="77"/>
    <n v="122"/>
    <x v="7"/>
  </r>
  <r>
    <x v="3"/>
    <x v="1"/>
    <x v="78"/>
    <n v="221"/>
    <x v="2"/>
  </r>
  <r>
    <x v="1"/>
    <x v="0"/>
    <x v="79"/>
    <n v="15"/>
    <x v="2"/>
  </r>
  <r>
    <x v="4"/>
    <x v="2"/>
    <x v="80"/>
    <n v="122"/>
    <x v="5"/>
  </r>
  <r>
    <x v="3"/>
    <x v="1"/>
    <x v="81"/>
    <n v="221"/>
    <x v="1"/>
  </r>
  <r>
    <x v="4"/>
    <x v="2"/>
    <x v="82"/>
    <n v="122"/>
    <x v="8"/>
  </r>
  <r>
    <x v="4"/>
    <x v="2"/>
    <x v="83"/>
    <n v="122"/>
    <x v="5"/>
  </r>
  <r>
    <x v="4"/>
    <x v="2"/>
    <x v="84"/>
    <n v="122"/>
    <x v="11"/>
  </r>
  <r>
    <x v="2"/>
    <x v="0"/>
    <x v="85"/>
    <n v="77"/>
    <x v="12"/>
  </r>
  <r>
    <x v="4"/>
    <x v="2"/>
    <x v="86"/>
    <n v="122"/>
    <x v="6"/>
  </r>
  <r>
    <x v="3"/>
    <x v="1"/>
    <x v="87"/>
    <n v="221"/>
    <x v="1"/>
  </r>
  <r>
    <x v="3"/>
    <x v="1"/>
    <x v="88"/>
    <n v="221"/>
    <x v="7"/>
  </r>
  <r>
    <x v="3"/>
    <x v="1"/>
    <x v="89"/>
    <n v="221"/>
    <x v="2"/>
  </r>
  <r>
    <x v="3"/>
    <x v="1"/>
    <x v="90"/>
    <n v="221"/>
    <x v="1"/>
  </r>
  <r>
    <x v="1"/>
    <x v="0"/>
    <x v="91"/>
    <n v="15"/>
    <x v="1"/>
  </r>
  <r>
    <x v="3"/>
    <x v="1"/>
    <x v="92"/>
    <n v="221"/>
    <x v="1"/>
  </r>
  <r>
    <x v="4"/>
    <x v="2"/>
    <x v="93"/>
    <n v="122"/>
    <x v="8"/>
  </r>
  <r>
    <x v="0"/>
    <x v="0"/>
    <x v="94"/>
    <n v="13"/>
    <x v="2"/>
  </r>
  <r>
    <x v="8"/>
    <x v="3"/>
    <x v="95"/>
    <n v="75"/>
    <x v="3"/>
  </r>
  <r>
    <x v="2"/>
    <x v="0"/>
    <x v="96"/>
    <n v="77"/>
    <x v="0"/>
  </r>
  <r>
    <x v="0"/>
    <x v="0"/>
    <x v="97"/>
    <n v="13"/>
    <x v="2"/>
  </r>
  <r>
    <x v="7"/>
    <x v="0"/>
    <x v="98"/>
    <n v="153"/>
    <x v="3"/>
  </r>
  <r>
    <x v="4"/>
    <x v="2"/>
    <x v="99"/>
    <n v="122"/>
    <x v="4"/>
  </r>
  <r>
    <x v="3"/>
    <x v="1"/>
    <x v="100"/>
    <n v="221"/>
    <x v="2"/>
  </r>
  <r>
    <x v="3"/>
    <x v="1"/>
    <x v="101"/>
    <n v="221"/>
    <x v="1"/>
  </r>
  <r>
    <x v="8"/>
    <x v="3"/>
    <x v="102"/>
    <n v="75"/>
    <x v="3"/>
  </r>
  <r>
    <x v="3"/>
    <x v="1"/>
    <x v="103"/>
    <n v="221"/>
    <x v="1"/>
  </r>
  <r>
    <x v="4"/>
    <x v="2"/>
    <x v="104"/>
    <n v="122"/>
    <x v="1"/>
  </r>
  <r>
    <x v="2"/>
    <x v="0"/>
    <x v="105"/>
    <n v="77"/>
    <x v="0"/>
  </r>
  <r>
    <x v="3"/>
    <x v="1"/>
    <x v="106"/>
    <n v="221"/>
    <x v="1"/>
  </r>
  <r>
    <x v="3"/>
    <x v="1"/>
    <x v="107"/>
    <n v="221"/>
    <x v="7"/>
  </r>
  <r>
    <x v="3"/>
    <x v="1"/>
    <x v="108"/>
    <n v="221"/>
    <x v="7"/>
  </r>
  <r>
    <x v="3"/>
    <x v="1"/>
    <x v="109"/>
    <n v="221"/>
    <x v="2"/>
  </r>
  <r>
    <x v="3"/>
    <x v="1"/>
    <x v="110"/>
    <n v="221"/>
    <x v="2"/>
  </r>
  <r>
    <x v="4"/>
    <x v="2"/>
    <x v="111"/>
    <n v="122"/>
    <x v="6"/>
  </r>
  <r>
    <x v="2"/>
    <x v="0"/>
    <x v="112"/>
    <n v="77"/>
    <x v="0"/>
  </r>
  <r>
    <x v="2"/>
    <x v="0"/>
    <x v="113"/>
    <n v="77"/>
    <x v="2"/>
  </r>
  <r>
    <x v="3"/>
    <x v="1"/>
    <x v="114"/>
    <n v="221"/>
    <x v="2"/>
  </r>
  <r>
    <x v="3"/>
    <x v="1"/>
    <x v="115"/>
    <n v="221"/>
    <x v="1"/>
  </r>
  <r>
    <x v="3"/>
    <x v="1"/>
    <x v="116"/>
    <n v="221"/>
    <x v="1"/>
  </r>
  <r>
    <x v="4"/>
    <x v="2"/>
    <x v="117"/>
    <n v="122"/>
    <x v="5"/>
  </r>
  <r>
    <x v="4"/>
    <x v="2"/>
    <x v="118"/>
    <n v="122"/>
    <x v="9"/>
  </r>
  <r>
    <x v="3"/>
    <x v="1"/>
    <x v="119"/>
    <n v="221"/>
    <x v="0"/>
  </r>
  <r>
    <x v="7"/>
    <x v="0"/>
    <x v="120"/>
    <n v="153"/>
    <x v="4"/>
  </r>
  <r>
    <x v="3"/>
    <x v="1"/>
    <x v="121"/>
    <n v="221"/>
    <x v="2"/>
  </r>
  <r>
    <x v="2"/>
    <x v="0"/>
    <x v="122"/>
    <n v="77"/>
    <x v="0"/>
  </r>
  <r>
    <x v="4"/>
    <x v="2"/>
    <x v="123"/>
    <n v="122"/>
    <x v="1"/>
  </r>
  <r>
    <x v="5"/>
    <x v="0"/>
    <x v="124"/>
    <n v="3"/>
    <x v="1"/>
  </r>
  <r>
    <x v="4"/>
    <x v="2"/>
    <x v="125"/>
    <n v="122"/>
    <x v="5"/>
  </r>
  <r>
    <x v="3"/>
    <x v="1"/>
    <x v="126"/>
    <n v="221"/>
    <x v="3"/>
  </r>
  <r>
    <x v="3"/>
    <x v="1"/>
    <x v="127"/>
    <n v="221"/>
    <x v="2"/>
  </r>
  <r>
    <x v="3"/>
    <x v="1"/>
    <x v="128"/>
    <n v="221"/>
    <x v="2"/>
  </r>
  <r>
    <x v="7"/>
    <x v="0"/>
    <x v="129"/>
    <n v="153"/>
    <x v="2"/>
  </r>
  <r>
    <x v="3"/>
    <x v="1"/>
    <x v="130"/>
    <n v="221"/>
    <x v="1"/>
  </r>
  <r>
    <x v="7"/>
    <x v="0"/>
    <x v="131"/>
    <n v="153"/>
    <x v="2"/>
  </r>
  <r>
    <x v="1"/>
    <x v="0"/>
    <x v="132"/>
    <n v="15"/>
    <x v="1"/>
  </r>
  <r>
    <x v="8"/>
    <x v="3"/>
    <x v="133"/>
    <n v="75"/>
    <x v="1"/>
  </r>
  <r>
    <x v="4"/>
    <x v="2"/>
    <x v="134"/>
    <n v="122"/>
    <x v="8"/>
  </r>
  <r>
    <x v="4"/>
    <x v="2"/>
    <x v="135"/>
    <n v="122"/>
    <x v="2"/>
  </r>
  <r>
    <x v="1"/>
    <x v="0"/>
    <x v="136"/>
    <n v="15"/>
    <x v="0"/>
  </r>
  <r>
    <x v="3"/>
    <x v="1"/>
    <x v="137"/>
    <n v="221"/>
    <x v="2"/>
  </r>
  <r>
    <x v="3"/>
    <x v="1"/>
    <x v="138"/>
    <n v="221"/>
    <x v="1"/>
  </r>
  <r>
    <x v="3"/>
    <x v="1"/>
    <x v="139"/>
    <n v="221"/>
    <x v="1"/>
  </r>
  <r>
    <x v="3"/>
    <x v="1"/>
    <x v="140"/>
    <n v="221"/>
    <x v="2"/>
  </r>
  <r>
    <x v="1"/>
    <x v="0"/>
    <x v="141"/>
    <n v="15"/>
    <x v="0"/>
  </r>
  <r>
    <x v="3"/>
    <x v="1"/>
    <x v="142"/>
    <n v="221"/>
    <x v="2"/>
  </r>
  <r>
    <x v="7"/>
    <x v="0"/>
    <x v="143"/>
    <n v="153"/>
    <x v="4"/>
  </r>
  <r>
    <x v="4"/>
    <x v="2"/>
    <x v="144"/>
    <n v="122"/>
    <x v="6"/>
  </r>
  <r>
    <x v="2"/>
    <x v="0"/>
    <x v="145"/>
    <n v="77"/>
    <x v="1"/>
  </r>
  <r>
    <x v="3"/>
    <x v="1"/>
    <x v="146"/>
    <n v="221"/>
    <x v="0"/>
  </r>
  <r>
    <x v="4"/>
    <x v="2"/>
    <x v="147"/>
    <n v="122"/>
    <x v="6"/>
  </r>
  <r>
    <x v="3"/>
    <x v="1"/>
    <x v="148"/>
    <n v="221"/>
    <x v="1"/>
  </r>
  <r>
    <x v="3"/>
    <x v="1"/>
    <x v="149"/>
    <n v="221"/>
    <x v="1"/>
  </r>
  <r>
    <x v="3"/>
    <x v="1"/>
    <x v="150"/>
    <n v="221"/>
    <x v="2"/>
  </r>
  <r>
    <x v="3"/>
    <x v="1"/>
    <x v="151"/>
    <n v="221"/>
    <x v="2"/>
  </r>
  <r>
    <x v="8"/>
    <x v="3"/>
    <x v="152"/>
    <n v="75"/>
    <x v="1"/>
  </r>
  <r>
    <x v="2"/>
    <x v="0"/>
    <x v="153"/>
    <n v="77"/>
    <x v="0"/>
  </r>
  <r>
    <x v="3"/>
    <x v="1"/>
    <x v="154"/>
    <n v="221"/>
    <x v="1"/>
  </r>
  <r>
    <x v="2"/>
    <x v="0"/>
    <x v="155"/>
    <n v="77"/>
    <x v="3"/>
  </r>
  <r>
    <x v="3"/>
    <x v="1"/>
    <x v="156"/>
    <n v="221"/>
    <x v="1"/>
  </r>
  <r>
    <x v="3"/>
    <x v="1"/>
    <x v="157"/>
    <n v="221"/>
    <x v="1"/>
  </r>
  <r>
    <x v="9"/>
    <x v="2"/>
    <x v="158"/>
    <n v="2"/>
    <x v="1"/>
  </r>
  <r>
    <x v="0"/>
    <x v="0"/>
    <x v="159"/>
    <n v="13"/>
    <x v="0"/>
  </r>
  <r>
    <x v="4"/>
    <x v="2"/>
    <x v="160"/>
    <n v="122"/>
    <x v="6"/>
  </r>
  <r>
    <x v="3"/>
    <x v="1"/>
    <x v="161"/>
    <n v="221"/>
    <x v="10"/>
  </r>
  <r>
    <x v="4"/>
    <x v="2"/>
    <x v="162"/>
    <n v="122"/>
    <x v="8"/>
  </r>
  <r>
    <x v="3"/>
    <x v="1"/>
    <x v="163"/>
    <n v="221"/>
    <x v="1"/>
  </r>
  <r>
    <x v="7"/>
    <x v="0"/>
    <x v="164"/>
    <n v="153"/>
    <x v="4"/>
  </r>
  <r>
    <x v="3"/>
    <x v="1"/>
    <x v="165"/>
    <n v="221"/>
    <x v="1"/>
  </r>
  <r>
    <x v="4"/>
    <x v="2"/>
    <x v="166"/>
    <n v="122"/>
    <x v="8"/>
  </r>
  <r>
    <x v="4"/>
    <x v="2"/>
    <x v="167"/>
    <n v="122"/>
    <x v="6"/>
  </r>
  <r>
    <x v="4"/>
    <x v="2"/>
    <x v="168"/>
    <n v="122"/>
    <x v="1"/>
  </r>
  <r>
    <x v="7"/>
    <x v="0"/>
    <x v="169"/>
    <n v="153"/>
    <x v="5"/>
  </r>
  <r>
    <x v="7"/>
    <x v="0"/>
    <x v="170"/>
    <n v="153"/>
    <x v="3"/>
  </r>
  <r>
    <x v="3"/>
    <x v="1"/>
    <x v="171"/>
    <n v="221"/>
    <x v="2"/>
  </r>
  <r>
    <x v="3"/>
    <x v="1"/>
    <x v="172"/>
    <n v="221"/>
    <x v="1"/>
  </r>
  <r>
    <x v="4"/>
    <x v="2"/>
    <x v="173"/>
    <n v="122"/>
    <x v="6"/>
  </r>
  <r>
    <x v="6"/>
    <x v="0"/>
    <x v="174"/>
    <n v="3"/>
    <x v="2"/>
  </r>
  <r>
    <x v="3"/>
    <x v="1"/>
    <x v="175"/>
    <n v="221"/>
    <x v="9"/>
  </r>
  <r>
    <x v="4"/>
    <x v="2"/>
    <x v="176"/>
    <n v="122"/>
    <x v="8"/>
  </r>
  <r>
    <x v="7"/>
    <x v="0"/>
    <x v="177"/>
    <n v="153"/>
    <x v="4"/>
  </r>
  <r>
    <x v="7"/>
    <x v="0"/>
    <x v="178"/>
    <n v="153"/>
    <x v="4"/>
  </r>
  <r>
    <x v="4"/>
    <x v="2"/>
    <x v="179"/>
    <n v="122"/>
    <x v="6"/>
  </r>
  <r>
    <x v="4"/>
    <x v="2"/>
    <x v="180"/>
    <n v="122"/>
    <x v="5"/>
  </r>
  <r>
    <x v="2"/>
    <x v="0"/>
    <x v="181"/>
    <n v="77"/>
    <x v="2"/>
  </r>
  <r>
    <x v="2"/>
    <x v="0"/>
    <x v="182"/>
    <n v="77"/>
    <x v="0"/>
  </r>
  <r>
    <x v="2"/>
    <x v="0"/>
    <x v="183"/>
    <n v="77"/>
    <x v="2"/>
  </r>
  <r>
    <x v="2"/>
    <x v="0"/>
    <x v="184"/>
    <n v="77"/>
    <x v="1"/>
  </r>
  <r>
    <x v="3"/>
    <x v="1"/>
    <x v="185"/>
    <n v="221"/>
    <x v="1"/>
  </r>
  <r>
    <x v="9"/>
    <x v="2"/>
    <x v="186"/>
    <n v="2"/>
    <x v="1"/>
  </r>
  <r>
    <x v="4"/>
    <x v="2"/>
    <x v="187"/>
    <n v="122"/>
    <x v="2"/>
  </r>
  <r>
    <x v="4"/>
    <x v="2"/>
    <x v="188"/>
    <n v="122"/>
    <x v="2"/>
  </r>
  <r>
    <x v="7"/>
    <x v="0"/>
    <x v="189"/>
    <n v="153"/>
    <x v="4"/>
  </r>
  <r>
    <x v="3"/>
    <x v="1"/>
    <x v="190"/>
    <n v="221"/>
    <x v="1"/>
  </r>
  <r>
    <x v="3"/>
    <x v="1"/>
    <x v="191"/>
    <n v="221"/>
    <x v="2"/>
  </r>
  <r>
    <x v="3"/>
    <x v="1"/>
    <x v="192"/>
    <n v="221"/>
    <x v="10"/>
  </r>
  <r>
    <x v="8"/>
    <x v="3"/>
    <x v="193"/>
    <n v="75"/>
    <x v="4"/>
  </r>
  <r>
    <x v="4"/>
    <x v="2"/>
    <x v="194"/>
    <n v="122"/>
    <x v="6"/>
  </r>
  <r>
    <x v="4"/>
    <x v="2"/>
    <x v="195"/>
    <n v="122"/>
    <x v="6"/>
  </r>
  <r>
    <x v="4"/>
    <x v="2"/>
    <x v="196"/>
    <n v="122"/>
    <x v="6"/>
  </r>
  <r>
    <x v="3"/>
    <x v="1"/>
    <x v="197"/>
    <n v="221"/>
    <x v="1"/>
  </r>
  <r>
    <x v="4"/>
    <x v="2"/>
    <x v="198"/>
    <n v="122"/>
    <x v="6"/>
  </r>
  <r>
    <x v="3"/>
    <x v="1"/>
    <x v="199"/>
    <n v="221"/>
    <x v="1"/>
  </r>
  <r>
    <x v="7"/>
    <x v="0"/>
    <x v="200"/>
    <n v="153"/>
    <x v="1"/>
  </r>
  <r>
    <x v="8"/>
    <x v="3"/>
    <x v="201"/>
    <n v="75"/>
    <x v="4"/>
  </r>
  <r>
    <x v="7"/>
    <x v="0"/>
    <x v="202"/>
    <n v="153"/>
    <x v="3"/>
  </r>
  <r>
    <x v="3"/>
    <x v="1"/>
    <x v="203"/>
    <n v="221"/>
    <x v="1"/>
  </r>
  <r>
    <x v="1"/>
    <x v="0"/>
    <x v="204"/>
    <n v="15"/>
    <x v="1"/>
  </r>
  <r>
    <x v="4"/>
    <x v="2"/>
    <x v="205"/>
    <n v="122"/>
    <x v="2"/>
  </r>
  <r>
    <x v="4"/>
    <x v="2"/>
    <x v="206"/>
    <n v="122"/>
    <x v="6"/>
  </r>
  <r>
    <x v="2"/>
    <x v="0"/>
    <x v="207"/>
    <n v="77"/>
    <x v="2"/>
  </r>
  <r>
    <x v="3"/>
    <x v="1"/>
    <x v="208"/>
    <n v="221"/>
    <x v="1"/>
  </r>
  <r>
    <x v="4"/>
    <x v="2"/>
    <x v="209"/>
    <n v="122"/>
    <x v="6"/>
  </r>
  <r>
    <x v="3"/>
    <x v="1"/>
    <x v="210"/>
    <n v="221"/>
    <x v="2"/>
  </r>
  <r>
    <x v="8"/>
    <x v="3"/>
    <x v="211"/>
    <n v="75"/>
    <x v="1"/>
  </r>
  <r>
    <x v="4"/>
    <x v="2"/>
    <x v="212"/>
    <n v="122"/>
    <x v="6"/>
  </r>
  <r>
    <x v="4"/>
    <x v="2"/>
    <x v="213"/>
    <n v="122"/>
    <x v="6"/>
  </r>
  <r>
    <x v="4"/>
    <x v="2"/>
    <x v="214"/>
    <n v="122"/>
    <x v="2"/>
  </r>
  <r>
    <x v="4"/>
    <x v="2"/>
    <x v="215"/>
    <n v="122"/>
    <x v="6"/>
  </r>
  <r>
    <x v="2"/>
    <x v="0"/>
    <x v="216"/>
    <n v="77"/>
    <x v="1"/>
  </r>
  <r>
    <x v="4"/>
    <x v="2"/>
    <x v="217"/>
    <n v="122"/>
    <x v="5"/>
  </r>
  <r>
    <x v="3"/>
    <x v="1"/>
    <x v="218"/>
    <n v="221"/>
    <x v="2"/>
  </r>
  <r>
    <x v="4"/>
    <x v="2"/>
    <x v="219"/>
    <n v="122"/>
    <x v="2"/>
  </r>
  <r>
    <x v="4"/>
    <x v="2"/>
    <x v="220"/>
    <n v="122"/>
    <x v="4"/>
  </r>
  <r>
    <x v="3"/>
    <x v="1"/>
    <x v="221"/>
    <n v="221"/>
    <x v="3"/>
  </r>
  <r>
    <x v="3"/>
    <x v="1"/>
    <x v="222"/>
    <n v="221"/>
    <x v="1"/>
  </r>
  <r>
    <x v="4"/>
    <x v="2"/>
    <x v="223"/>
    <n v="122"/>
    <x v="2"/>
  </r>
  <r>
    <x v="3"/>
    <x v="1"/>
    <x v="224"/>
    <n v="221"/>
    <x v="3"/>
  </r>
  <r>
    <x v="3"/>
    <x v="1"/>
    <x v="225"/>
    <n v="221"/>
    <x v="1"/>
  </r>
  <r>
    <x v="8"/>
    <x v="3"/>
    <x v="226"/>
    <n v="75"/>
    <x v="4"/>
  </r>
  <r>
    <x v="2"/>
    <x v="0"/>
    <x v="227"/>
    <n v="77"/>
    <x v="7"/>
  </r>
  <r>
    <x v="3"/>
    <x v="1"/>
    <x v="228"/>
    <n v="221"/>
    <x v="2"/>
  </r>
  <r>
    <x v="3"/>
    <x v="1"/>
    <x v="229"/>
    <n v="221"/>
    <x v="3"/>
  </r>
  <r>
    <x v="8"/>
    <x v="3"/>
    <x v="230"/>
    <n v="75"/>
    <x v="2"/>
  </r>
  <r>
    <x v="4"/>
    <x v="2"/>
    <x v="231"/>
    <n v="122"/>
    <x v="6"/>
  </r>
  <r>
    <x v="7"/>
    <x v="0"/>
    <x v="232"/>
    <n v="153"/>
    <x v="7"/>
  </r>
  <r>
    <x v="2"/>
    <x v="0"/>
    <x v="233"/>
    <n v="77"/>
    <x v="0"/>
  </r>
  <r>
    <x v="3"/>
    <x v="1"/>
    <x v="234"/>
    <n v="221"/>
    <x v="2"/>
  </r>
  <r>
    <x v="7"/>
    <x v="0"/>
    <x v="235"/>
    <n v="153"/>
    <x v="0"/>
  </r>
  <r>
    <x v="4"/>
    <x v="2"/>
    <x v="236"/>
    <n v="122"/>
    <x v="6"/>
  </r>
  <r>
    <x v="3"/>
    <x v="1"/>
    <x v="237"/>
    <n v="221"/>
    <x v="2"/>
  </r>
  <r>
    <x v="4"/>
    <x v="2"/>
    <x v="238"/>
    <n v="122"/>
    <x v="6"/>
  </r>
  <r>
    <x v="4"/>
    <x v="2"/>
    <x v="239"/>
    <n v="122"/>
    <x v="8"/>
  </r>
  <r>
    <x v="4"/>
    <x v="2"/>
    <x v="240"/>
    <n v="122"/>
    <x v="2"/>
  </r>
  <r>
    <x v="2"/>
    <x v="0"/>
    <x v="241"/>
    <n v="77"/>
    <x v="0"/>
  </r>
  <r>
    <x v="3"/>
    <x v="1"/>
    <x v="242"/>
    <n v="221"/>
    <x v="2"/>
  </r>
  <r>
    <x v="4"/>
    <x v="2"/>
    <x v="243"/>
    <n v="122"/>
    <x v="2"/>
  </r>
  <r>
    <x v="4"/>
    <x v="2"/>
    <x v="244"/>
    <n v="122"/>
    <x v="6"/>
  </r>
  <r>
    <x v="7"/>
    <x v="0"/>
    <x v="245"/>
    <n v="153"/>
    <x v="7"/>
  </r>
  <r>
    <x v="7"/>
    <x v="0"/>
    <x v="246"/>
    <n v="153"/>
    <x v="2"/>
  </r>
  <r>
    <x v="3"/>
    <x v="1"/>
    <x v="247"/>
    <n v="221"/>
    <x v="1"/>
  </r>
  <r>
    <x v="3"/>
    <x v="1"/>
    <x v="248"/>
    <n v="221"/>
    <x v="1"/>
  </r>
  <r>
    <x v="4"/>
    <x v="2"/>
    <x v="249"/>
    <n v="122"/>
    <x v="6"/>
  </r>
  <r>
    <x v="2"/>
    <x v="0"/>
    <x v="250"/>
    <n v="77"/>
    <x v="2"/>
  </r>
  <r>
    <x v="2"/>
    <x v="0"/>
    <x v="251"/>
    <n v="77"/>
    <x v="0"/>
  </r>
  <r>
    <x v="10"/>
    <x v="0"/>
    <x v="252"/>
    <n v="1"/>
    <x v="3"/>
  </r>
  <r>
    <x v="2"/>
    <x v="0"/>
    <x v="253"/>
    <n v="77"/>
    <x v="0"/>
  </r>
  <r>
    <x v="7"/>
    <x v="0"/>
    <x v="254"/>
    <n v="153"/>
    <x v="0"/>
  </r>
  <r>
    <x v="3"/>
    <x v="1"/>
    <x v="255"/>
    <n v="221"/>
    <x v="2"/>
  </r>
  <r>
    <x v="4"/>
    <x v="2"/>
    <x v="256"/>
    <n v="122"/>
    <x v="6"/>
  </r>
  <r>
    <x v="3"/>
    <x v="1"/>
    <x v="257"/>
    <n v="221"/>
    <x v="1"/>
  </r>
  <r>
    <x v="3"/>
    <x v="1"/>
    <x v="258"/>
    <n v="221"/>
    <x v="1"/>
  </r>
  <r>
    <x v="7"/>
    <x v="0"/>
    <x v="259"/>
    <n v="153"/>
    <x v="3"/>
  </r>
  <r>
    <x v="4"/>
    <x v="2"/>
    <x v="260"/>
    <n v="122"/>
    <x v="6"/>
  </r>
  <r>
    <x v="2"/>
    <x v="0"/>
    <x v="261"/>
    <n v="77"/>
    <x v="0"/>
  </r>
  <r>
    <x v="7"/>
    <x v="0"/>
    <x v="262"/>
    <n v="153"/>
    <x v="3"/>
  </r>
  <r>
    <x v="2"/>
    <x v="0"/>
    <x v="263"/>
    <n v="77"/>
    <x v="0"/>
  </r>
  <r>
    <x v="2"/>
    <x v="0"/>
    <x v="264"/>
    <n v="77"/>
    <x v="2"/>
  </r>
  <r>
    <x v="4"/>
    <x v="2"/>
    <x v="265"/>
    <n v="122"/>
    <x v="1"/>
  </r>
  <r>
    <x v="4"/>
    <x v="2"/>
    <x v="266"/>
    <n v="122"/>
    <x v="2"/>
  </r>
  <r>
    <x v="7"/>
    <x v="0"/>
    <x v="267"/>
    <n v="153"/>
    <x v="2"/>
  </r>
  <r>
    <x v="4"/>
    <x v="2"/>
    <x v="268"/>
    <n v="122"/>
    <x v="2"/>
  </r>
  <r>
    <x v="3"/>
    <x v="1"/>
    <x v="269"/>
    <n v="221"/>
    <x v="1"/>
  </r>
  <r>
    <x v="0"/>
    <x v="0"/>
    <x v="270"/>
    <n v="13"/>
    <x v="1"/>
  </r>
  <r>
    <x v="0"/>
    <x v="0"/>
    <x v="271"/>
    <n v="13"/>
    <x v="1"/>
  </r>
  <r>
    <x v="2"/>
    <x v="0"/>
    <x v="272"/>
    <n v="77"/>
    <x v="2"/>
  </r>
  <r>
    <x v="3"/>
    <x v="1"/>
    <x v="273"/>
    <n v="221"/>
    <x v="1"/>
  </r>
  <r>
    <x v="4"/>
    <x v="2"/>
    <x v="274"/>
    <n v="122"/>
    <x v="8"/>
  </r>
  <r>
    <x v="4"/>
    <x v="2"/>
    <x v="275"/>
    <n v="122"/>
    <x v="2"/>
  </r>
  <r>
    <x v="4"/>
    <x v="2"/>
    <x v="276"/>
    <n v="122"/>
    <x v="2"/>
  </r>
  <r>
    <x v="4"/>
    <x v="2"/>
    <x v="277"/>
    <n v="122"/>
    <x v="4"/>
  </r>
  <r>
    <x v="1"/>
    <x v="0"/>
    <x v="278"/>
    <n v="15"/>
    <x v="0"/>
  </r>
  <r>
    <x v="0"/>
    <x v="0"/>
    <x v="279"/>
    <n v="13"/>
    <x v="3"/>
  </r>
  <r>
    <x v="3"/>
    <x v="1"/>
    <x v="280"/>
    <n v="221"/>
    <x v="1"/>
  </r>
  <r>
    <x v="3"/>
    <x v="1"/>
    <x v="281"/>
    <n v="221"/>
    <x v="7"/>
  </r>
  <r>
    <x v="7"/>
    <x v="0"/>
    <x v="282"/>
    <n v="153"/>
    <x v="10"/>
  </r>
  <r>
    <x v="4"/>
    <x v="2"/>
    <x v="283"/>
    <n v="122"/>
    <x v="2"/>
  </r>
  <r>
    <x v="7"/>
    <x v="0"/>
    <x v="284"/>
    <n v="153"/>
    <x v="4"/>
  </r>
  <r>
    <x v="8"/>
    <x v="3"/>
    <x v="285"/>
    <n v="75"/>
    <x v="12"/>
  </r>
  <r>
    <x v="4"/>
    <x v="2"/>
    <x v="286"/>
    <n v="122"/>
    <x v="11"/>
  </r>
  <r>
    <x v="3"/>
    <x v="1"/>
    <x v="287"/>
    <n v="221"/>
    <x v="1"/>
  </r>
  <r>
    <x v="3"/>
    <x v="1"/>
    <x v="288"/>
    <n v="221"/>
    <x v="1"/>
  </r>
  <r>
    <x v="4"/>
    <x v="2"/>
    <x v="289"/>
    <n v="122"/>
    <x v="1"/>
  </r>
  <r>
    <x v="4"/>
    <x v="2"/>
    <x v="290"/>
    <n v="122"/>
    <x v="2"/>
  </r>
  <r>
    <x v="3"/>
    <x v="1"/>
    <x v="291"/>
    <n v="221"/>
    <x v="1"/>
  </r>
  <r>
    <x v="8"/>
    <x v="3"/>
    <x v="292"/>
    <n v="75"/>
    <x v="2"/>
  </r>
  <r>
    <x v="4"/>
    <x v="2"/>
    <x v="293"/>
    <n v="122"/>
    <x v="6"/>
  </r>
  <r>
    <x v="3"/>
    <x v="1"/>
    <x v="294"/>
    <n v="221"/>
    <x v="1"/>
  </r>
  <r>
    <x v="2"/>
    <x v="0"/>
    <x v="295"/>
    <n v="77"/>
    <x v="0"/>
  </r>
  <r>
    <x v="3"/>
    <x v="1"/>
    <x v="296"/>
    <n v="221"/>
    <x v="1"/>
  </r>
  <r>
    <x v="2"/>
    <x v="0"/>
    <x v="297"/>
    <n v="77"/>
    <x v="2"/>
  </r>
  <r>
    <x v="3"/>
    <x v="1"/>
    <x v="298"/>
    <n v="221"/>
    <x v="2"/>
  </r>
  <r>
    <x v="7"/>
    <x v="0"/>
    <x v="299"/>
    <n v="153"/>
    <x v="0"/>
  </r>
  <r>
    <x v="4"/>
    <x v="2"/>
    <x v="300"/>
    <n v="122"/>
    <x v="2"/>
  </r>
  <r>
    <x v="3"/>
    <x v="1"/>
    <x v="301"/>
    <n v="221"/>
    <x v="2"/>
  </r>
  <r>
    <x v="7"/>
    <x v="0"/>
    <x v="302"/>
    <n v="153"/>
    <x v="2"/>
  </r>
  <r>
    <x v="8"/>
    <x v="3"/>
    <x v="303"/>
    <n v="75"/>
    <x v="0"/>
  </r>
  <r>
    <x v="4"/>
    <x v="2"/>
    <x v="304"/>
    <n v="122"/>
    <x v="5"/>
  </r>
  <r>
    <x v="3"/>
    <x v="1"/>
    <x v="305"/>
    <n v="221"/>
    <x v="0"/>
  </r>
  <r>
    <x v="3"/>
    <x v="1"/>
    <x v="306"/>
    <n v="221"/>
    <x v="7"/>
  </r>
  <r>
    <x v="8"/>
    <x v="3"/>
    <x v="307"/>
    <n v="75"/>
    <x v="3"/>
  </r>
  <r>
    <x v="2"/>
    <x v="0"/>
    <x v="308"/>
    <n v="77"/>
    <x v="2"/>
  </r>
  <r>
    <x v="3"/>
    <x v="1"/>
    <x v="309"/>
    <n v="221"/>
    <x v="2"/>
  </r>
  <r>
    <x v="0"/>
    <x v="0"/>
    <x v="310"/>
    <n v="13"/>
    <x v="1"/>
  </r>
  <r>
    <x v="3"/>
    <x v="1"/>
    <x v="311"/>
    <n v="221"/>
    <x v="1"/>
  </r>
  <r>
    <x v="8"/>
    <x v="3"/>
    <x v="312"/>
    <n v="75"/>
    <x v="12"/>
  </r>
  <r>
    <x v="7"/>
    <x v="0"/>
    <x v="313"/>
    <n v="153"/>
    <x v="3"/>
  </r>
  <r>
    <x v="7"/>
    <x v="0"/>
    <x v="314"/>
    <n v="153"/>
    <x v="2"/>
  </r>
  <r>
    <x v="3"/>
    <x v="1"/>
    <x v="315"/>
    <n v="221"/>
    <x v="1"/>
  </r>
  <r>
    <x v="4"/>
    <x v="2"/>
    <x v="316"/>
    <n v="122"/>
    <x v="5"/>
  </r>
  <r>
    <x v="7"/>
    <x v="0"/>
    <x v="317"/>
    <n v="153"/>
    <x v="2"/>
  </r>
  <r>
    <x v="4"/>
    <x v="2"/>
    <x v="318"/>
    <n v="122"/>
    <x v="2"/>
  </r>
  <r>
    <x v="7"/>
    <x v="0"/>
    <x v="319"/>
    <n v="153"/>
    <x v="2"/>
  </r>
  <r>
    <x v="3"/>
    <x v="1"/>
    <x v="320"/>
    <n v="221"/>
    <x v="0"/>
  </r>
  <r>
    <x v="3"/>
    <x v="1"/>
    <x v="321"/>
    <n v="221"/>
    <x v="1"/>
  </r>
  <r>
    <x v="3"/>
    <x v="1"/>
    <x v="322"/>
    <n v="221"/>
    <x v="2"/>
  </r>
  <r>
    <x v="4"/>
    <x v="2"/>
    <x v="323"/>
    <n v="122"/>
    <x v="2"/>
  </r>
  <r>
    <x v="3"/>
    <x v="1"/>
    <x v="324"/>
    <n v="221"/>
    <x v="1"/>
  </r>
  <r>
    <x v="8"/>
    <x v="3"/>
    <x v="325"/>
    <n v="75"/>
    <x v="1"/>
  </r>
  <r>
    <x v="4"/>
    <x v="2"/>
    <x v="326"/>
    <n v="122"/>
    <x v="6"/>
  </r>
  <r>
    <x v="7"/>
    <x v="0"/>
    <x v="327"/>
    <n v="153"/>
    <x v="3"/>
  </r>
  <r>
    <x v="7"/>
    <x v="0"/>
    <x v="328"/>
    <n v="153"/>
    <x v="2"/>
  </r>
  <r>
    <x v="4"/>
    <x v="2"/>
    <x v="329"/>
    <n v="122"/>
    <x v="2"/>
  </r>
  <r>
    <x v="7"/>
    <x v="0"/>
    <x v="330"/>
    <n v="153"/>
    <x v="2"/>
  </r>
  <r>
    <x v="7"/>
    <x v="0"/>
    <x v="331"/>
    <n v="153"/>
    <x v="0"/>
  </r>
  <r>
    <x v="3"/>
    <x v="1"/>
    <x v="332"/>
    <n v="221"/>
    <x v="1"/>
  </r>
  <r>
    <x v="3"/>
    <x v="1"/>
    <x v="333"/>
    <n v="221"/>
    <x v="2"/>
  </r>
  <r>
    <x v="7"/>
    <x v="0"/>
    <x v="334"/>
    <n v="153"/>
    <x v="2"/>
  </r>
  <r>
    <x v="4"/>
    <x v="2"/>
    <x v="335"/>
    <n v="122"/>
    <x v="5"/>
  </r>
  <r>
    <x v="3"/>
    <x v="1"/>
    <x v="336"/>
    <n v="221"/>
    <x v="2"/>
  </r>
  <r>
    <x v="4"/>
    <x v="2"/>
    <x v="337"/>
    <n v="122"/>
    <x v="10"/>
  </r>
  <r>
    <x v="7"/>
    <x v="0"/>
    <x v="338"/>
    <n v="153"/>
    <x v="2"/>
  </r>
  <r>
    <x v="3"/>
    <x v="1"/>
    <x v="339"/>
    <n v="221"/>
    <x v="1"/>
  </r>
  <r>
    <x v="4"/>
    <x v="2"/>
    <x v="340"/>
    <n v="122"/>
    <x v="6"/>
  </r>
  <r>
    <x v="3"/>
    <x v="1"/>
    <x v="341"/>
    <n v="221"/>
    <x v="5"/>
  </r>
  <r>
    <x v="2"/>
    <x v="0"/>
    <x v="342"/>
    <n v="77"/>
    <x v="7"/>
  </r>
  <r>
    <x v="7"/>
    <x v="0"/>
    <x v="343"/>
    <n v="153"/>
    <x v="2"/>
  </r>
  <r>
    <x v="3"/>
    <x v="1"/>
    <x v="344"/>
    <n v="221"/>
    <x v="2"/>
  </r>
  <r>
    <x v="2"/>
    <x v="0"/>
    <x v="345"/>
    <n v="77"/>
    <x v="2"/>
  </r>
  <r>
    <x v="3"/>
    <x v="1"/>
    <x v="346"/>
    <n v="221"/>
    <x v="7"/>
  </r>
  <r>
    <x v="7"/>
    <x v="0"/>
    <x v="347"/>
    <n v="153"/>
    <x v="1"/>
  </r>
  <r>
    <x v="2"/>
    <x v="0"/>
    <x v="348"/>
    <n v="77"/>
    <x v="2"/>
  </r>
  <r>
    <x v="7"/>
    <x v="0"/>
    <x v="349"/>
    <n v="153"/>
    <x v="2"/>
  </r>
  <r>
    <x v="8"/>
    <x v="3"/>
    <x v="350"/>
    <n v="75"/>
    <x v="3"/>
  </r>
  <r>
    <x v="3"/>
    <x v="1"/>
    <x v="351"/>
    <n v="221"/>
    <x v="1"/>
  </r>
  <r>
    <x v="4"/>
    <x v="2"/>
    <x v="352"/>
    <n v="122"/>
    <x v="11"/>
  </r>
  <r>
    <x v="3"/>
    <x v="1"/>
    <x v="353"/>
    <n v="221"/>
    <x v="7"/>
  </r>
  <r>
    <x v="2"/>
    <x v="0"/>
    <x v="354"/>
    <n v="77"/>
    <x v="7"/>
  </r>
  <r>
    <x v="3"/>
    <x v="1"/>
    <x v="355"/>
    <n v="221"/>
    <x v="2"/>
  </r>
  <r>
    <x v="4"/>
    <x v="2"/>
    <x v="356"/>
    <n v="122"/>
    <x v="5"/>
  </r>
  <r>
    <x v="7"/>
    <x v="0"/>
    <x v="357"/>
    <n v="153"/>
    <x v="10"/>
  </r>
  <r>
    <x v="7"/>
    <x v="0"/>
    <x v="358"/>
    <n v="153"/>
    <x v="2"/>
  </r>
  <r>
    <x v="3"/>
    <x v="1"/>
    <x v="359"/>
    <n v="221"/>
    <x v="4"/>
  </r>
  <r>
    <x v="7"/>
    <x v="0"/>
    <x v="360"/>
    <n v="153"/>
    <x v="2"/>
  </r>
  <r>
    <x v="3"/>
    <x v="1"/>
    <x v="361"/>
    <n v="221"/>
    <x v="2"/>
  </r>
  <r>
    <x v="8"/>
    <x v="3"/>
    <x v="362"/>
    <n v="75"/>
    <x v="2"/>
  </r>
  <r>
    <x v="7"/>
    <x v="0"/>
    <x v="363"/>
    <n v="153"/>
    <x v="2"/>
  </r>
  <r>
    <x v="2"/>
    <x v="0"/>
    <x v="364"/>
    <n v="77"/>
    <x v="2"/>
  </r>
  <r>
    <x v="7"/>
    <x v="0"/>
    <x v="365"/>
    <n v="153"/>
    <x v="1"/>
  </r>
  <r>
    <x v="3"/>
    <x v="1"/>
    <x v="366"/>
    <n v="221"/>
    <x v="1"/>
  </r>
  <r>
    <x v="8"/>
    <x v="3"/>
    <x v="367"/>
    <n v="75"/>
    <x v="1"/>
  </r>
  <r>
    <x v="3"/>
    <x v="1"/>
    <x v="368"/>
    <n v="221"/>
    <x v="10"/>
  </r>
  <r>
    <x v="0"/>
    <x v="0"/>
    <x v="369"/>
    <n v="13"/>
    <x v="1"/>
  </r>
  <r>
    <x v="4"/>
    <x v="2"/>
    <x v="370"/>
    <n v="122"/>
    <x v="4"/>
  </r>
  <r>
    <x v="3"/>
    <x v="1"/>
    <x v="371"/>
    <n v="221"/>
    <x v="4"/>
  </r>
  <r>
    <x v="8"/>
    <x v="3"/>
    <x v="372"/>
    <n v="75"/>
    <x v="13"/>
  </r>
  <r>
    <x v="2"/>
    <x v="0"/>
    <x v="373"/>
    <n v="77"/>
    <x v="0"/>
  </r>
  <r>
    <x v="4"/>
    <x v="2"/>
    <x v="374"/>
    <n v="122"/>
    <x v="6"/>
  </r>
  <r>
    <x v="4"/>
    <x v="2"/>
    <x v="375"/>
    <n v="122"/>
    <x v="8"/>
  </r>
  <r>
    <x v="8"/>
    <x v="3"/>
    <x v="376"/>
    <n v="75"/>
    <x v="7"/>
  </r>
  <r>
    <x v="3"/>
    <x v="1"/>
    <x v="377"/>
    <n v="221"/>
    <x v="1"/>
  </r>
  <r>
    <x v="7"/>
    <x v="0"/>
    <x v="378"/>
    <n v="153"/>
    <x v="1"/>
  </r>
  <r>
    <x v="7"/>
    <x v="0"/>
    <x v="379"/>
    <n v="153"/>
    <x v="1"/>
  </r>
  <r>
    <x v="3"/>
    <x v="1"/>
    <x v="380"/>
    <n v="221"/>
    <x v="9"/>
  </r>
  <r>
    <x v="7"/>
    <x v="0"/>
    <x v="381"/>
    <n v="153"/>
    <x v="3"/>
  </r>
  <r>
    <x v="3"/>
    <x v="1"/>
    <x v="382"/>
    <n v="221"/>
    <x v="7"/>
  </r>
  <r>
    <x v="3"/>
    <x v="1"/>
    <x v="383"/>
    <n v="221"/>
    <x v="1"/>
  </r>
  <r>
    <x v="7"/>
    <x v="0"/>
    <x v="384"/>
    <n v="153"/>
    <x v="1"/>
  </r>
  <r>
    <x v="4"/>
    <x v="2"/>
    <x v="385"/>
    <n v="122"/>
    <x v="2"/>
  </r>
  <r>
    <x v="7"/>
    <x v="0"/>
    <x v="386"/>
    <n v="153"/>
    <x v="0"/>
  </r>
  <r>
    <x v="7"/>
    <x v="0"/>
    <x v="387"/>
    <n v="153"/>
    <x v="4"/>
  </r>
  <r>
    <x v="2"/>
    <x v="0"/>
    <x v="388"/>
    <n v="77"/>
    <x v="1"/>
  </r>
  <r>
    <x v="3"/>
    <x v="1"/>
    <x v="389"/>
    <n v="221"/>
    <x v="4"/>
  </r>
  <r>
    <x v="7"/>
    <x v="0"/>
    <x v="390"/>
    <n v="153"/>
    <x v="0"/>
  </r>
  <r>
    <x v="3"/>
    <x v="1"/>
    <x v="391"/>
    <n v="221"/>
    <x v="1"/>
  </r>
  <r>
    <x v="3"/>
    <x v="1"/>
    <x v="392"/>
    <n v="221"/>
    <x v="2"/>
  </r>
  <r>
    <x v="3"/>
    <x v="1"/>
    <x v="393"/>
    <n v="221"/>
    <x v="1"/>
  </r>
  <r>
    <x v="3"/>
    <x v="1"/>
    <x v="394"/>
    <n v="221"/>
    <x v="10"/>
  </r>
  <r>
    <x v="2"/>
    <x v="0"/>
    <x v="395"/>
    <n v="77"/>
    <x v="1"/>
  </r>
  <r>
    <x v="3"/>
    <x v="1"/>
    <x v="396"/>
    <n v="221"/>
    <x v="1"/>
  </r>
  <r>
    <x v="7"/>
    <x v="0"/>
    <x v="397"/>
    <n v="153"/>
    <x v="2"/>
  </r>
  <r>
    <x v="4"/>
    <x v="2"/>
    <x v="398"/>
    <n v="122"/>
    <x v="2"/>
  </r>
  <r>
    <x v="4"/>
    <x v="2"/>
    <x v="399"/>
    <n v="122"/>
    <x v="2"/>
  </r>
  <r>
    <x v="7"/>
    <x v="0"/>
    <x v="400"/>
    <n v="153"/>
    <x v="1"/>
  </r>
  <r>
    <x v="3"/>
    <x v="1"/>
    <x v="401"/>
    <n v="221"/>
    <x v="7"/>
  </r>
  <r>
    <x v="7"/>
    <x v="0"/>
    <x v="402"/>
    <n v="153"/>
    <x v="3"/>
  </r>
  <r>
    <x v="3"/>
    <x v="1"/>
    <x v="403"/>
    <n v="221"/>
    <x v="2"/>
  </r>
  <r>
    <x v="7"/>
    <x v="0"/>
    <x v="404"/>
    <n v="153"/>
    <x v="3"/>
  </r>
  <r>
    <x v="2"/>
    <x v="0"/>
    <x v="405"/>
    <n v="77"/>
    <x v="7"/>
  </r>
  <r>
    <x v="8"/>
    <x v="3"/>
    <x v="406"/>
    <n v="75"/>
    <x v="0"/>
  </r>
  <r>
    <x v="3"/>
    <x v="1"/>
    <x v="407"/>
    <n v="221"/>
    <x v="1"/>
  </r>
  <r>
    <x v="2"/>
    <x v="0"/>
    <x v="408"/>
    <n v="77"/>
    <x v="0"/>
  </r>
  <r>
    <x v="7"/>
    <x v="0"/>
    <x v="409"/>
    <n v="153"/>
    <x v="2"/>
  </r>
  <r>
    <x v="7"/>
    <x v="0"/>
    <x v="410"/>
    <n v="153"/>
    <x v="2"/>
  </r>
  <r>
    <x v="7"/>
    <x v="0"/>
    <x v="411"/>
    <n v="153"/>
    <x v="3"/>
  </r>
  <r>
    <x v="7"/>
    <x v="0"/>
    <x v="412"/>
    <n v="153"/>
    <x v="2"/>
  </r>
  <r>
    <x v="7"/>
    <x v="0"/>
    <x v="413"/>
    <n v="153"/>
    <x v="3"/>
  </r>
  <r>
    <x v="4"/>
    <x v="2"/>
    <x v="414"/>
    <n v="122"/>
    <x v="11"/>
  </r>
  <r>
    <x v="7"/>
    <x v="0"/>
    <x v="415"/>
    <n v="153"/>
    <x v="1"/>
  </r>
  <r>
    <x v="3"/>
    <x v="1"/>
    <x v="416"/>
    <n v="221"/>
    <x v="1"/>
  </r>
  <r>
    <x v="8"/>
    <x v="3"/>
    <x v="417"/>
    <n v="75"/>
    <x v="6"/>
  </r>
  <r>
    <x v="2"/>
    <x v="0"/>
    <x v="418"/>
    <n v="77"/>
    <x v="0"/>
  </r>
  <r>
    <x v="7"/>
    <x v="0"/>
    <x v="419"/>
    <n v="153"/>
    <x v="2"/>
  </r>
  <r>
    <x v="7"/>
    <x v="0"/>
    <x v="420"/>
    <n v="153"/>
    <x v="7"/>
  </r>
  <r>
    <x v="2"/>
    <x v="0"/>
    <x v="421"/>
    <n v="77"/>
    <x v="0"/>
  </r>
  <r>
    <x v="7"/>
    <x v="0"/>
    <x v="422"/>
    <n v="153"/>
    <x v="1"/>
  </r>
  <r>
    <x v="7"/>
    <x v="0"/>
    <x v="423"/>
    <n v="153"/>
    <x v="1"/>
  </r>
  <r>
    <x v="0"/>
    <x v="0"/>
    <x v="424"/>
    <n v="13"/>
    <x v="1"/>
  </r>
  <r>
    <x v="7"/>
    <x v="0"/>
    <x v="425"/>
    <n v="153"/>
    <x v="2"/>
  </r>
  <r>
    <x v="8"/>
    <x v="3"/>
    <x v="426"/>
    <n v="75"/>
    <x v="1"/>
  </r>
  <r>
    <x v="3"/>
    <x v="1"/>
    <x v="427"/>
    <n v="221"/>
    <x v="1"/>
  </r>
  <r>
    <x v="3"/>
    <x v="1"/>
    <x v="428"/>
    <n v="221"/>
    <x v="1"/>
  </r>
  <r>
    <x v="3"/>
    <x v="1"/>
    <x v="429"/>
    <n v="221"/>
    <x v="6"/>
  </r>
  <r>
    <x v="7"/>
    <x v="0"/>
    <x v="430"/>
    <n v="153"/>
    <x v="0"/>
  </r>
  <r>
    <x v="3"/>
    <x v="1"/>
    <x v="431"/>
    <n v="221"/>
    <x v="1"/>
  </r>
  <r>
    <x v="8"/>
    <x v="3"/>
    <x v="432"/>
    <n v="75"/>
    <x v="2"/>
  </r>
  <r>
    <x v="2"/>
    <x v="0"/>
    <x v="433"/>
    <n v="77"/>
    <x v="2"/>
  </r>
  <r>
    <x v="3"/>
    <x v="1"/>
    <x v="434"/>
    <n v="221"/>
    <x v="0"/>
  </r>
  <r>
    <x v="4"/>
    <x v="2"/>
    <x v="435"/>
    <n v="122"/>
    <x v="2"/>
  </r>
  <r>
    <x v="8"/>
    <x v="3"/>
    <x v="436"/>
    <n v="75"/>
    <x v="1"/>
  </r>
  <r>
    <x v="4"/>
    <x v="2"/>
    <x v="437"/>
    <n v="122"/>
    <x v="8"/>
  </r>
  <r>
    <x v="8"/>
    <x v="3"/>
    <x v="438"/>
    <n v="75"/>
    <x v="6"/>
  </r>
  <r>
    <x v="7"/>
    <x v="0"/>
    <x v="439"/>
    <n v="153"/>
    <x v="3"/>
  </r>
  <r>
    <x v="4"/>
    <x v="2"/>
    <x v="440"/>
    <n v="122"/>
    <x v="6"/>
  </r>
  <r>
    <x v="2"/>
    <x v="0"/>
    <x v="441"/>
    <n v="77"/>
    <x v="0"/>
  </r>
  <r>
    <x v="3"/>
    <x v="1"/>
    <x v="442"/>
    <n v="221"/>
    <x v="1"/>
  </r>
  <r>
    <x v="7"/>
    <x v="0"/>
    <x v="443"/>
    <n v="153"/>
    <x v="7"/>
  </r>
  <r>
    <x v="3"/>
    <x v="1"/>
    <x v="444"/>
    <n v="221"/>
    <x v="2"/>
  </r>
  <r>
    <x v="7"/>
    <x v="0"/>
    <x v="445"/>
    <n v="153"/>
    <x v="1"/>
  </r>
  <r>
    <x v="3"/>
    <x v="1"/>
    <x v="446"/>
    <n v="221"/>
    <x v="2"/>
  </r>
  <r>
    <x v="7"/>
    <x v="0"/>
    <x v="447"/>
    <n v="153"/>
    <x v="1"/>
  </r>
  <r>
    <x v="3"/>
    <x v="1"/>
    <x v="448"/>
    <n v="221"/>
    <x v="1"/>
  </r>
  <r>
    <x v="7"/>
    <x v="0"/>
    <x v="449"/>
    <n v="153"/>
    <x v="2"/>
  </r>
  <r>
    <x v="7"/>
    <x v="0"/>
    <x v="450"/>
    <n v="153"/>
    <x v="2"/>
  </r>
  <r>
    <x v="3"/>
    <x v="1"/>
    <x v="451"/>
    <n v="221"/>
    <x v="1"/>
  </r>
  <r>
    <x v="4"/>
    <x v="2"/>
    <x v="452"/>
    <n v="122"/>
    <x v="2"/>
  </r>
  <r>
    <x v="3"/>
    <x v="1"/>
    <x v="453"/>
    <n v="221"/>
    <x v="1"/>
  </r>
  <r>
    <x v="3"/>
    <x v="1"/>
    <x v="454"/>
    <n v="221"/>
    <x v="2"/>
  </r>
  <r>
    <x v="3"/>
    <x v="1"/>
    <x v="455"/>
    <n v="221"/>
    <x v="10"/>
  </r>
  <r>
    <x v="3"/>
    <x v="1"/>
    <x v="456"/>
    <n v="221"/>
    <x v="2"/>
  </r>
  <r>
    <x v="8"/>
    <x v="3"/>
    <x v="457"/>
    <n v="75"/>
    <x v="1"/>
  </r>
  <r>
    <x v="7"/>
    <x v="0"/>
    <x v="458"/>
    <n v="153"/>
    <x v="6"/>
  </r>
  <r>
    <x v="4"/>
    <x v="2"/>
    <x v="459"/>
    <n v="122"/>
    <x v="2"/>
  </r>
  <r>
    <x v="8"/>
    <x v="3"/>
    <x v="460"/>
    <n v="75"/>
    <x v="7"/>
  </r>
  <r>
    <x v="3"/>
    <x v="1"/>
    <x v="461"/>
    <n v="221"/>
    <x v="1"/>
  </r>
  <r>
    <x v="7"/>
    <x v="0"/>
    <x v="462"/>
    <n v="153"/>
    <x v="7"/>
  </r>
  <r>
    <x v="7"/>
    <x v="0"/>
    <x v="463"/>
    <n v="153"/>
    <x v="6"/>
  </r>
  <r>
    <x v="7"/>
    <x v="0"/>
    <x v="464"/>
    <n v="153"/>
    <x v="1"/>
  </r>
  <r>
    <x v="7"/>
    <x v="0"/>
    <x v="465"/>
    <n v="153"/>
    <x v="1"/>
  </r>
  <r>
    <x v="3"/>
    <x v="1"/>
    <x v="466"/>
    <n v="221"/>
    <x v="1"/>
  </r>
  <r>
    <x v="7"/>
    <x v="0"/>
    <x v="467"/>
    <n v="153"/>
    <x v="3"/>
  </r>
  <r>
    <x v="7"/>
    <x v="0"/>
    <x v="468"/>
    <n v="153"/>
    <x v="6"/>
  </r>
  <r>
    <x v="7"/>
    <x v="0"/>
    <x v="469"/>
    <n v="153"/>
    <x v="0"/>
  </r>
  <r>
    <x v="8"/>
    <x v="3"/>
    <x v="470"/>
    <n v="75"/>
    <x v="7"/>
  </r>
  <r>
    <x v="7"/>
    <x v="0"/>
    <x v="471"/>
    <n v="153"/>
    <x v="0"/>
  </r>
  <r>
    <x v="3"/>
    <x v="1"/>
    <x v="472"/>
    <n v="221"/>
    <x v="3"/>
  </r>
  <r>
    <x v="3"/>
    <x v="1"/>
    <x v="473"/>
    <n v="221"/>
    <x v="2"/>
  </r>
  <r>
    <x v="4"/>
    <x v="2"/>
    <x v="474"/>
    <n v="122"/>
    <x v="2"/>
  </r>
  <r>
    <x v="3"/>
    <x v="1"/>
    <x v="475"/>
    <n v="221"/>
    <x v="0"/>
  </r>
  <r>
    <x v="3"/>
    <x v="1"/>
    <x v="476"/>
    <n v="221"/>
    <x v="1"/>
  </r>
  <r>
    <x v="2"/>
    <x v="0"/>
    <x v="477"/>
    <n v="77"/>
    <x v="0"/>
  </r>
  <r>
    <x v="8"/>
    <x v="3"/>
    <x v="478"/>
    <n v="75"/>
    <x v="3"/>
  </r>
  <r>
    <x v="7"/>
    <x v="0"/>
    <x v="479"/>
    <n v="153"/>
    <x v="1"/>
  </r>
  <r>
    <x v="8"/>
    <x v="3"/>
    <x v="480"/>
    <n v="75"/>
    <x v="3"/>
  </r>
  <r>
    <x v="4"/>
    <x v="2"/>
    <x v="481"/>
    <n v="122"/>
    <x v="2"/>
  </r>
  <r>
    <x v="7"/>
    <x v="0"/>
    <x v="482"/>
    <n v="153"/>
    <x v="2"/>
  </r>
  <r>
    <x v="3"/>
    <x v="1"/>
    <x v="483"/>
    <n v="221"/>
    <x v="1"/>
  </r>
  <r>
    <x v="7"/>
    <x v="0"/>
    <x v="484"/>
    <n v="153"/>
    <x v="1"/>
  </r>
  <r>
    <x v="7"/>
    <x v="0"/>
    <x v="485"/>
    <n v="153"/>
    <x v="1"/>
  </r>
  <r>
    <x v="3"/>
    <x v="1"/>
    <x v="486"/>
    <n v="221"/>
    <x v="1"/>
  </r>
  <r>
    <x v="8"/>
    <x v="3"/>
    <x v="487"/>
    <n v="75"/>
    <x v="3"/>
  </r>
  <r>
    <x v="3"/>
    <x v="1"/>
    <x v="488"/>
    <n v="221"/>
    <x v="2"/>
  </r>
  <r>
    <x v="8"/>
    <x v="3"/>
    <x v="489"/>
    <n v="75"/>
    <x v="1"/>
  </r>
  <r>
    <x v="7"/>
    <x v="0"/>
    <x v="490"/>
    <n v="153"/>
    <x v="3"/>
  </r>
  <r>
    <x v="7"/>
    <x v="0"/>
    <x v="491"/>
    <n v="153"/>
    <x v="2"/>
  </r>
  <r>
    <x v="4"/>
    <x v="2"/>
    <x v="492"/>
    <n v="122"/>
    <x v="0"/>
  </r>
  <r>
    <x v="8"/>
    <x v="3"/>
    <x v="493"/>
    <n v="75"/>
    <x v="1"/>
  </r>
  <r>
    <x v="7"/>
    <x v="0"/>
    <x v="494"/>
    <n v="153"/>
    <x v="2"/>
  </r>
  <r>
    <x v="4"/>
    <x v="2"/>
    <x v="495"/>
    <n v="122"/>
    <x v="0"/>
  </r>
  <r>
    <x v="3"/>
    <x v="1"/>
    <x v="496"/>
    <n v="221"/>
    <x v="2"/>
  </r>
  <r>
    <x v="7"/>
    <x v="0"/>
    <x v="497"/>
    <n v="153"/>
    <x v="2"/>
  </r>
  <r>
    <x v="7"/>
    <x v="0"/>
    <x v="498"/>
    <n v="153"/>
    <x v="1"/>
  </r>
  <r>
    <x v="3"/>
    <x v="1"/>
    <x v="499"/>
    <n v="221"/>
    <x v="1"/>
  </r>
  <r>
    <x v="4"/>
    <x v="2"/>
    <x v="500"/>
    <n v="122"/>
    <x v="8"/>
  </r>
  <r>
    <x v="3"/>
    <x v="1"/>
    <x v="501"/>
    <n v="221"/>
    <x v="1"/>
  </r>
  <r>
    <x v="2"/>
    <x v="0"/>
    <x v="502"/>
    <n v="77"/>
    <x v="0"/>
  </r>
  <r>
    <x v="3"/>
    <x v="1"/>
    <x v="503"/>
    <n v="221"/>
    <x v="1"/>
  </r>
  <r>
    <x v="7"/>
    <x v="0"/>
    <x v="504"/>
    <n v="153"/>
    <x v="0"/>
  </r>
  <r>
    <x v="3"/>
    <x v="1"/>
    <x v="505"/>
    <n v="221"/>
    <x v="3"/>
  </r>
  <r>
    <x v="7"/>
    <x v="0"/>
    <x v="506"/>
    <n v="153"/>
    <x v="2"/>
  </r>
  <r>
    <x v="7"/>
    <x v="0"/>
    <x v="507"/>
    <n v="153"/>
    <x v="0"/>
  </r>
  <r>
    <x v="8"/>
    <x v="3"/>
    <x v="508"/>
    <n v="75"/>
    <x v="1"/>
  </r>
  <r>
    <x v="3"/>
    <x v="1"/>
    <x v="509"/>
    <n v="221"/>
    <x v="3"/>
  </r>
  <r>
    <x v="7"/>
    <x v="0"/>
    <x v="510"/>
    <n v="153"/>
    <x v="1"/>
  </r>
  <r>
    <x v="7"/>
    <x v="0"/>
    <x v="511"/>
    <n v="153"/>
    <x v="2"/>
  </r>
  <r>
    <x v="3"/>
    <x v="1"/>
    <x v="512"/>
    <n v="221"/>
    <x v="1"/>
  </r>
  <r>
    <x v="7"/>
    <x v="0"/>
    <x v="513"/>
    <n v="153"/>
    <x v="3"/>
  </r>
  <r>
    <x v="7"/>
    <x v="0"/>
    <x v="514"/>
    <n v="153"/>
    <x v="2"/>
  </r>
  <r>
    <x v="7"/>
    <x v="0"/>
    <x v="515"/>
    <n v="153"/>
    <x v="3"/>
  </r>
  <r>
    <x v="8"/>
    <x v="3"/>
    <x v="516"/>
    <n v="75"/>
    <x v="3"/>
  </r>
  <r>
    <x v="7"/>
    <x v="0"/>
    <x v="517"/>
    <n v="153"/>
    <x v="3"/>
  </r>
  <r>
    <x v="8"/>
    <x v="3"/>
    <x v="518"/>
    <n v="75"/>
    <x v="1"/>
  </r>
  <r>
    <x v="3"/>
    <x v="1"/>
    <x v="519"/>
    <n v="221"/>
    <x v="0"/>
  </r>
  <r>
    <x v="3"/>
    <x v="1"/>
    <x v="520"/>
    <n v="221"/>
    <x v="2"/>
  </r>
  <r>
    <x v="3"/>
    <x v="1"/>
    <x v="521"/>
    <n v="221"/>
    <x v="1"/>
  </r>
  <r>
    <x v="4"/>
    <x v="2"/>
    <x v="522"/>
    <n v="122"/>
    <x v="8"/>
  </r>
  <r>
    <x v="8"/>
    <x v="3"/>
    <x v="523"/>
    <n v="75"/>
    <x v="1"/>
  </r>
  <r>
    <x v="3"/>
    <x v="1"/>
    <x v="524"/>
    <n v="221"/>
    <x v="2"/>
  </r>
  <r>
    <x v="3"/>
    <x v="1"/>
    <x v="525"/>
    <n v="221"/>
    <x v="1"/>
  </r>
  <r>
    <x v="3"/>
    <x v="1"/>
    <x v="526"/>
    <n v="221"/>
    <x v="10"/>
  </r>
  <r>
    <x v="8"/>
    <x v="3"/>
    <x v="527"/>
    <n v="75"/>
    <x v="7"/>
  </r>
  <r>
    <x v="7"/>
    <x v="0"/>
    <x v="528"/>
    <n v="153"/>
    <x v="2"/>
  </r>
  <r>
    <x v="4"/>
    <x v="2"/>
    <x v="529"/>
    <n v="122"/>
    <x v="5"/>
  </r>
  <r>
    <x v="7"/>
    <x v="0"/>
    <x v="530"/>
    <n v="153"/>
    <x v="3"/>
  </r>
  <r>
    <x v="8"/>
    <x v="3"/>
    <x v="531"/>
    <n v="75"/>
    <x v="1"/>
  </r>
  <r>
    <x v="3"/>
    <x v="1"/>
    <x v="532"/>
    <n v="221"/>
    <x v="1"/>
  </r>
  <r>
    <x v="8"/>
    <x v="3"/>
    <x v="533"/>
    <n v="75"/>
    <x v="1"/>
  </r>
  <r>
    <x v="4"/>
    <x v="2"/>
    <x v="534"/>
    <n v="122"/>
    <x v="5"/>
  </r>
  <r>
    <x v="7"/>
    <x v="0"/>
    <x v="535"/>
    <n v="153"/>
    <x v="0"/>
  </r>
  <r>
    <x v="3"/>
    <x v="1"/>
    <x v="536"/>
    <n v="221"/>
    <x v="0"/>
  </r>
  <r>
    <x v="3"/>
    <x v="1"/>
    <x v="537"/>
    <n v="221"/>
    <x v="3"/>
  </r>
  <r>
    <x v="7"/>
    <x v="0"/>
    <x v="538"/>
    <n v="153"/>
    <x v="0"/>
  </r>
  <r>
    <x v="7"/>
    <x v="0"/>
    <x v="539"/>
    <n v="153"/>
    <x v="10"/>
  </r>
  <r>
    <x v="8"/>
    <x v="3"/>
    <x v="540"/>
    <n v="75"/>
    <x v="1"/>
  </r>
  <r>
    <x v="8"/>
    <x v="3"/>
    <x v="541"/>
    <n v="75"/>
    <x v="2"/>
  </r>
  <r>
    <x v="7"/>
    <x v="0"/>
    <x v="542"/>
    <n v="153"/>
    <x v="2"/>
  </r>
  <r>
    <x v="8"/>
    <x v="3"/>
    <x v="543"/>
    <n v="75"/>
    <x v="1"/>
  </r>
  <r>
    <x v="2"/>
    <x v="0"/>
    <x v="544"/>
    <n v="77"/>
    <x v="0"/>
  </r>
  <r>
    <x v="8"/>
    <x v="3"/>
    <x v="545"/>
    <n v="75"/>
    <x v="3"/>
  </r>
  <r>
    <x v="8"/>
    <x v="3"/>
    <x v="546"/>
    <n v="75"/>
    <x v="7"/>
  </r>
  <r>
    <x v="8"/>
    <x v="3"/>
    <x v="547"/>
    <n v="75"/>
    <x v="4"/>
  </r>
  <r>
    <x v="8"/>
    <x v="3"/>
    <x v="548"/>
    <n v="75"/>
    <x v="2"/>
  </r>
  <r>
    <x v="8"/>
    <x v="3"/>
    <x v="549"/>
    <n v="75"/>
    <x v="1"/>
  </r>
  <r>
    <x v="8"/>
    <x v="3"/>
    <x v="550"/>
    <n v="75"/>
    <x v="3"/>
  </r>
  <r>
    <x v="7"/>
    <x v="0"/>
    <x v="551"/>
    <n v="153"/>
    <x v="2"/>
  </r>
  <r>
    <x v="8"/>
    <x v="3"/>
    <x v="552"/>
    <n v="75"/>
    <x v="1"/>
  </r>
  <r>
    <x v="3"/>
    <x v="1"/>
    <x v="553"/>
    <n v="221"/>
    <x v="2"/>
  </r>
  <r>
    <x v="3"/>
    <x v="1"/>
    <x v="554"/>
    <n v="221"/>
    <x v="3"/>
  </r>
  <r>
    <x v="7"/>
    <x v="0"/>
    <x v="555"/>
    <n v="153"/>
    <x v="1"/>
  </r>
  <r>
    <x v="4"/>
    <x v="2"/>
    <x v="556"/>
    <n v="122"/>
    <x v="0"/>
  </r>
  <r>
    <x v="7"/>
    <x v="0"/>
    <x v="557"/>
    <n v="153"/>
    <x v="1"/>
  </r>
  <r>
    <x v="3"/>
    <x v="1"/>
    <x v="558"/>
    <n v="221"/>
    <x v="1"/>
  </r>
  <r>
    <x v="7"/>
    <x v="0"/>
    <x v="559"/>
    <n v="153"/>
    <x v="2"/>
  </r>
  <r>
    <x v="7"/>
    <x v="0"/>
    <x v="560"/>
    <n v="153"/>
    <x v="3"/>
  </r>
  <r>
    <x v="3"/>
    <x v="1"/>
    <x v="561"/>
    <n v="221"/>
    <x v="2"/>
  </r>
  <r>
    <x v="3"/>
    <x v="1"/>
    <x v="562"/>
    <n v="221"/>
    <x v="1"/>
  </r>
  <r>
    <x v="3"/>
    <x v="1"/>
    <x v="563"/>
    <n v="221"/>
    <x v="10"/>
  </r>
  <r>
    <x v="4"/>
    <x v="2"/>
    <x v="564"/>
    <n v="122"/>
    <x v="4"/>
  </r>
  <r>
    <x v="4"/>
    <x v="2"/>
    <x v="565"/>
    <n v="122"/>
    <x v="0"/>
  </r>
  <r>
    <x v="7"/>
    <x v="0"/>
    <x v="566"/>
    <n v="153"/>
    <x v="1"/>
  </r>
  <r>
    <x v="4"/>
    <x v="2"/>
    <x v="567"/>
    <n v="122"/>
    <x v="2"/>
  </r>
  <r>
    <x v="3"/>
    <x v="1"/>
    <x v="568"/>
    <n v="221"/>
    <x v="2"/>
  </r>
  <r>
    <x v="7"/>
    <x v="0"/>
    <x v="569"/>
    <n v="153"/>
    <x v="3"/>
  </r>
  <r>
    <x v="7"/>
    <x v="0"/>
    <x v="570"/>
    <n v="153"/>
    <x v="4"/>
  </r>
  <r>
    <x v="3"/>
    <x v="1"/>
    <x v="571"/>
    <n v="221"/>
    <x v="3"/>
  </r>
  <r>
    <x v="7"/>
    <x v="0"/>
    <x v="572"/>
    <n v="153"/>
    <x v="2"/>
  </r>
  <r>
    <x v="3"/>
    <x v="1"/>
    <x v="573"/>
    <n v="221"/>
    <x v="1"/>
  </r>
  <r>
    <x v="3"/>
    <x v="1"/>
    <x v="574"/>
    <n v="221"/>
    <x v="1"/>
  </r>
  <r>
    <x v="3"/>
    <x v="1"/>
    <x v="575"/>
    <n v="221"/>
    <x v="6"/>
  </r>
  <r>
    <x v="3"/>
    <x v="1"/>
    <x v="576"/>
    <n v="221"/>
    <x v="1"/>
  </r>
  <r>
    <x v="3"/>
    <x v="1"/>
    <x v="577"/>
    <n v="221"/>
    <x v="2"/>
  </r>
  <r>
    <x v="4"/>
    <x v="2"/>
    <x v="578"/>
    <n v="122"/>
    <x v="2"/>
  </r>
  <r>
    <x v="7"/>
    <x v="0"/>
    <x v="579"/>
    <n v="153"/>
    <x v="2"/>
  </r>
  <r>
    <x v="7"/>
    <x v="0"/>
    <x v="580"/>
    <n v="153"/>
    <x v="2"/>
  </r>
  <r>
    <x v="4"/>
    <x v="2"/>
    <x v="581"/>
    <n v="122"/>
    <x v="0"/>
  </r>
  <r>
    <x v="7"/>
    <x v="0"/>
    <x v="582"/>
    <n v="153"/>
    <x v="7"/>
  </r>
  <r>
    <x v="7"/>
    <x v="0"/>
    <x v="583"/>
    <n v="153"/>
    <x v="2"/>
  </r>
  <r>
    <x v="3"/>
    <x v="1"/>
    <x v="584"/>
    <n v="221"/>
    <x v="1"/>
  </r>
  <r>
    <x v="7"/>
    <x v="0"/>
    <x v="585"/>
    <n v="153"/>
    <x v="2"/>
  </r>
  <r>
    <x v="7"/>
    <x v="0"/>
    <x v="586"/>
    <n v="153"/>
    <x v="7"/>
  </r>
  <r>
    <x v="7"/>
    <x v="0"/>
    <x v="587"/>
    <n v="153"/>
    <x v="2"/>
  </r>
  <r>
    <x v="7"/>
    <x v="0"/>
    <x v="588"/>
    <n v="153"/>
    <x v="12"/>
  </r>
  <r>
    <x v="8"/>
    <x v="3"/>
    <x v="589"/>
    <n v="75"/>
    <x v="1"/>
  </r>
  <r>
    <x v="7"/>
    <x v="0"/>
    <x v="590"/>
    <n v="153"/>
    <x v="2"/>
  </r>
  <r>
    <x v="7"/>
    <x v="0"/>
    <x v="591"/>
    <n v="153"/>
    <x v="1"/>
  </r>
  <r>
    <x v="7"/>
    <x v="0"/>
    <x v="592"/>
    <n v="153"/>
    <x v="0"/>
  </r>
  <r>
    <x v="7"/>
    <x v="0"/>
    <x v="593"/>
    <n v="153"/>
    <x v="2"/>
  </r>
  <r>
    <x v="3"/>
    <x v="1"/>
    <x v="594"/>
    <n v="221"/>
    <x v="7"/>
  </r>
  <r>
    <x v="7"/>
    <x v="0"/>
    <x v="595"/>
    <n v="153"/>
    <x v="2"/>
  </r>
  <r>
    <x v="2"/>
    <x v="0"/>
    <x v="596"/>
    <n v="77"/>
    <x v="2"/>
  </r>
  <r>
    <x v="3"/>
    <x v="1"/>
    <x v="597"/>
    <n v="221"/>
    <x v="1"/>
  </r>
  <r>
    <x v="7"/>
    <x v="0"/>
    <x v="598"/>
    <n v="153"/>
    <x v="7"/>
  </r>
  <r>
    <x v="7"/>
    <x v="0"/>
    <x v="599"/>
    <n v="153"/>
    <x v="10"/>
  </r>
  <r>
    <x v="7"/>
    <x v="0"/>
    <x v="600"/>
    <n v="153"/>
    <x v="7"/>
  </r>
  <r>
    <x v="7"/>
    <x v="0"/>
    <x v="601"/>
    <n v="153"/>
    <x v="2"/>
  </r>
  <r>
    <x v="8"/>
    <x v="3"/>
    <x v="602"/>
    <n v="75"/>
    <x v="1"/>
  </r>
  <r>
    <x v="3"/>
    <x v="1"/>
    <x v="603"/>
    <n v="221"/>
    <x v="1"/>
  </r>
  <r>
    <x v="8"/>
    <x v="3"/>
    <x v="604"/>
    <n v="75"/>
    <x v="3"/>
  </r>
  <r>
    <x v="8"/>
    <x v="3"/>
    <x v="605"/>
    <n v="75"/>
    <x v="4"/>
  </r>
  <r>
    <x v="8"/>
    <x v="3"/>
    <x v="606"/>
    <n v="75"/>
    <x v="1"/>
  </r>
  <r>
    <x v="2"/>
    <x v="0"/>
    <x v="607"/>
    <n v="77"/>
    <x v="0"/>
  </r>
  <r>
    <x v="7"/>
    <x v="0"/>
    <x v="608"/>
    <n v="153"/>
    <x v="3"/>
  </r>
  <r>
    <x v="8"/>
    <x v="3"/>
    <x v="609"/>
    <n v="75"/>
    <x v="5"/>
  </r>
  <r>
    <x v="7"/>
    <x v="0"/>
    <x v="610"/>
    <n v="153"/>
    <x v="1"/>
  </r>
  <r>
    <x v="7"/>
    <x v="0"/>
    <x v="611"/>
    <n v="153"/>
    <x v="2"/>
  </r>
  <r>
    <x v="7"/>
    <x v="0"/>
    <x v="612"/>
    <n v="153"/>
    <x v="1"/>
  </r>
  <r>
    <x v="3"/>
    <x v="1"/>
    <x v="613"/>
    <n v="221"/>
    <x v="3"/>
  </r>
  <r>
    <x v="2"/>
    <x v="0"/>
    <x v="614"/>
    <n v="77"/>
    <x v="7"/>
  </r>
  <r>
    <x v="3"/>
    <x v="1"/>
    <x v="615"/>
    <n v="221"/>
    <x v="1"/>
  </r>
  <r>
    <x v="7"/>
    <x v="0"/>
    <x v="616"/>
    <n v="153"/>
    <x v="0"/>
  </r>
  <r>
    <x v="3"/>
    <x v="1"/>
    <x v="617"/>
    <n v="221"/>
    <x v="6"/>
  </r>
  <r>
    <x v="8"/>
    <x v="3"/>
    <x v="618"/>
    <n v="75"/>
    <x v="3"/>
  </r>
  <r>
    <x v="4"/>
    <x v="2"/>
    <x v="619"/>
    <n v="122"/>
    <x v="0"/>
  </r>
  <r>
    <x v="3"/>
    <x v="1"/>
    <x v="620"/>
    <n v="221"/>
    <x v="5"/>
  </r>
  <r>
    <x v="4"/>
    <x v="2"/>
    <x v="621"/>
    <n v="122"/>
    <x v="5"/>
  </r>
  <r>
    <x v="3"/>
    <x v="1"/>
    <x v="622"/>
    <n v="221"/>
    <x v="2"/>
  </r>
  <r>
    <x v="3"/>
    <x v="1"/>
    <x v="623"/>
    <n v="221"/>
    <x v="10"/>
  </r>
  <r>
    <x v="8"/>
    <x v="3"/>
    <x v="624"/>
    <n v="75"/>
    <x v="0"/>
  </r>
  <r>
    <x v="8"/>
    <x v="3"/>
    <x v="625"/>
    <n v="75"/>
    <x v="1"/>
  </r>
  <r>
    <x v="8"/>
    <x v="3"/>
    <x v="626"/>
    <n v="75"/>
    <x v="3"/>
  </r>
  <r>
    <x v="3"/>
    <x v="1"/>
    <x v="627"/>
    <n v="221"/>
    <x v="2"/>
  </r>
  <r>
    <x v="8"/>
    <x v="3"/>
    <x v="628"/>
    <n v="75"/>
    <x v="4"/>
  </r>
  <r>
    <x v="3"/>
    <x v="1"/>
    <x v="629"/>
    <n v="221"/>
    <x v="0"/>
  </r>
  <r>
    <x v="3"/>
    <x v="1"/>
    <x v="630"/>
    <n v="221"/>
    <x v="2"/>
  </r>
  <r>
    <x v="7"/>
    <x v="0"/>
    <x v="631"/>
    <n v="153"/>
    <x v="3"/>
  </r>
  <r>
    <x v="3"/>
    <x v="1"/>
    <x v="632"/>
    <n v="221"/>
    <x v="5"/>
  </r>
  <r>
    <x v="7"/>
    <x v="0"/>
    <x v="633"/>
    <n v="153"/>
    <x v="0"/>
  </r>
  <r>
    <x v="2"/>
    <x v="0"/>
    <x v="634"/>
    <n v="77"/>
    <x v="7"/>
  </r>
  <r>
    <x v="7"/>
    <x v="0"/>
    <x v="635"/>
    <n v="153"/>
    <x v="1"/>
  </r>
  <r>
    <x v="7"/>
    <x v="0"/>
    <x v="636"/>
    <n v="153"/>
    <x v="1"/>
  </r>
  <r>
    <x v="2"/>
    <x v="0"/>
    <x v="637"/>
    <n v="77"/>
    <x v="7"/>
  </r>
  <r>
    <x v="7"/>
    <x v="0"/>
    <x v="638"/>
    <n v="153"/>
    <x v="1"/>
  </r>
  <r>
    <x v="3"/>
    <x v="1"/>
    <x v="639"/>
    <n v="221"/>
    <x v="3"/>
  </r>
  <r>
    <x v="3"/>
    <x v="1"/>
    <x v="640"/>
    <n v="221"/>
    <x v="1"/>
  </r>
  <r>
    <x v="7"/>
    <x v="0"/>
    <x v="641"/>
    <n v="153"/>
    <x v="0"/>
  </r>
  <r>
    <x v="7"/>
    <x v="0"/>
    <x v="642"/>
    <n v="153"/>
    <x v="7"/>
  </r>
  <r>
    <x v="3"/>
    <x v="1"/>
    <x v="643"/>
    <n v="221"/>
    <x v="1"/>
  </r>
  <r>
    <x v="7"/>
    <x v="0"/>
    <x v="644"/>
    <n v="153"/>
    <x v="12"/>
  </r>
  <r>
    <x v="7"/>
    <x v="0"/>
    <x v="645"/>
    <n v="153"/>
    <x v="2"/>
  </r>
  <r>
    <x v="3"/>
    <x v="1"/>
    <x v="646"/>
    <n v="221"/>
    <x v="3"/>
  </r>
  <r>
    <x v="7"/>
    <x v="0"/>
    <x v="647"/>
    <n v="153"/>
    <x v="2"/>
  </r>
  <r>
    <x v="3"/>
    <x v="1"/>
    <x v="648"/>
    <n v="221"/>
    <x v="1"/>
  </r>
  <r>
    <x v="3"/>
    <x v="1"/>
    <x v="649"/>
    <n v="221"/>
    <x v="4"/>
  </r>
  <r>
    <x v="7"/>
    <x v="0"/>
    <x v="650"/>
    <n v="153"/>
    <x v="6"/>
  </r>
  <r>
    <x v="3"/>
    <x v="1"/>
    <x v="651"/>
    <n v="221"/>
    <x v="0"/>
  </r>
  <r>
    <x v="8"/>
    <x v="3"/>
    <x v="652"/>
    <n v="75"/>
    <x v="1"/>
  </r>
  <r>
    <x v="4"/>
    <x v="2"/>
    <x v="653"/>
    <n v="122"/>
    <x v="0"/>
  </r>
  <r>
    <x v="8"/>
    <x v="3"/>
    <x v="654"/>
    <n v="75"/>
    <x v="12"/>
  </r>
  <r>
    <x v="3"/>
    <x v="1"/>
    <x v="655"/>
    <n v="221"/>
    <x v="1"/>
  </r>
  <r>
    <x v="7"/>
    <x v="0"/>
    <x v="656"/>
    <n v="153"/>
    <x v="1"/>
  </r>
  <r>
    <x v="7"/>
    <x v="0"/>
    <x v="657"/>
    <n v="153"/>
    <x v="1"/>
  </r>
  <r>
    <x v="3"/>
    <x v="1"/>
    <x v="658"/>
    <n v="221"/>
    <x v="3"/>
  </r>
  <r>
    <x v="3"/>
    <x v="1"/>
    <x v="659"/>
    <n v="221"/>
    <x v="3"/>
  </r>
  <r>
    <x v="3"/>
    <x v="1"/>
    <x v="660"/>
    <n v="221"/>
    <x v="0"/>
  </r>
  <r>
    <x v="8"/>
    <x v="3"/>
    <x v="661"/>
    <n v="75"/>
    <x v="1"/>
  </r>
  <r>
    <x v="3"/>
    <x v="1"/>
    <x v="662"/>
    <n v="221"/>
    <x v="7"/>
  </r>
  <r>
    <x v="8"/>
    <x v="3"/>
    <x v="663"/>
    <n v="75"/>
    <x v="3"/>
  </r>
  <r>
    <x v="8"/>
    <x v="3"/>
    <x v="664"/>
    <n v="75"/>
    <x v="3"/>
  </r>
  <r>
    <x v="4"/>
    <x v="2"/>
    <x v="665"/>
    <n v="122"/>
    <x v="5"/>
  </r>
  <r>
    <x v="8"/>
    <x v="3"/>
    <x v="666"/>
    <n v="75"/>
    <x v="1"/>
  </r>
  <r>
    <x v="3"/>
    <x v="1"/>
    <x v="667"/>
    <n v="221"/>
    <x v="1"/>
  </r>
  <r>
    <x v="3"/>
    <x v="1"/>
    <x v="668"/>
    <n v="221"/>
    <x v="1"/>
  </r>
  <r>
    <x v="8"/>
    <x v="3"/>
    <x v="669"/>
    <n v="75"/>
    <x v="4"/>
  </r>
  <r>
    <x v="3"/>
    <x v="1"/>
    <x v="670"/>
    <n v="221"/>
    <x v="2"/>
  </r>
  <r>
    <x v="8"/>
    <x v="3"/>
    <x v="671"/>
    <n v="75"/>
    <x v="1"/>
  </r>
  <r>
    <x v="3"/>
    <x v="1"/>
    <x v="672"/>
    <n v="221"/>
    <x v="7"/>
  </r>
  <r>
    <x v="8"/>
    <x v="3"/>
    <x v="673"/>
    <n v="75"/>
    <x v="2"/>
  </r>
  <r>
    <x v="3"/>
    <x v="1"/>
    <x v="674"/>
    <n v="221"/>
    <x v="7"/>
  </r>
  <r>
    <x v="8"/>
    <x v="3"/>
    <x v="675"/>
    <n v="75"/>
    <x v="1"/>
  </r>
  <r>
    <x v="3"/>
    <x v="1"/>
    <x v="676"/>
    <n v="221"/>
    <x v="2"/>
  </r>
  <r>
    <x v="8"/>
    <x v="3"/>
    <x v="677"/>
    <n v="75"/>
    <x v="0"/>
  </r>
  <r>
    <x v="8"/>
    <x v="3"/>
    <x v="678"/>
    <n v="75"/>
    <x v="3"/>
  </r>
  <r>
    <x v="8"/>
    <x v="3"/>
    <x v="679"/>
    <n v="75"/>
    <x v="1"/>
  </r>
  <r>
    <x v="7"/>
    <x v="0"/>
    <x v="680"/>
    <n v="153"/>
    <x v="3"/>
  </r>
  <r>
    <x v="3"/>
    <x v="1"/>
    <x v="681"/>
    <n v="221"/>
    <x v="1"/>
  </r>
  <r>
    <x v="7"/>
    <x v="0"/>
    <x v="682"/>
    <n v="153"/>
    <x v="2"/>
  </r>
  <r>
    <x v="3"/>
    <x v="1"/>
    <x v="683"/>
    <n v="221"/>
    <x v="1"/>
  </r>
  <r>
    <x v="7"/>
    <x v="0"/>
    <x v="684"/>
    <n v="153"/>
    <x v="7"/>
  </r>
  <r>
    <x v="11"/>
    <x v="4"/>
    <x v="685"/>
    <m/>
    <x v="14"/>
  </r>
  <r>
    <x v="12"/>
    <x v="5"/>
    <x v="686"/>
    <m/>
    <x v="15"/>
  </r>
</pivotCacheRecords>
</file>

<file path=xl/pivotCache/pivotCacheRecords2.xml><?xml version="1.0" encoding="utf-8"?>
<pivotCacheRecords xmlns="http://schemas.openxmlformats.org/spreadsheetml/2006/main" xmlns:r="http://schemas.openxmlformats.org/officeDocument/2006/relationships" count="685">
  <r>
    <x v="0"/>
    <s v="Class 3"/>
    <x v="0"/>
    <x v="0"/>
    <s v="Mid"/>
    <n v="196"/>
    <n v="11996967"/>
    <s v="61.21K"/>
    <s v="Full-time "/>
    <s v=" Mid-Senior level"/>
    <n v="10001"/>
    <s v=" IT Services and IT Consulting"/>
    <n v="988678"/>
    <s v="No"/>
    <s v="No"/>
    <s v="Yes"/>
    <s v="No"/>
    <s v="No"/>
    <s v="No"/>
    <s v="No"/>
    <s v="No"/>
    <s v="No"/>
    <s v="No"/>
    <s v="No"/>
    <s v="No"/>
    <s v="No"/>
    <s v="No"/>
    <s v="No"/>
    <s v="No"/>
    <s v="No"/>
    <s v="No"/>
    <s v="Yes"/>
    <s v="No"/>
    <s v="No"/>
    <s v="No"/>
    <s v="Yes"/>
    <s v="Yes"/>
    <s v="No"/>
    <s v="No"/>
    <s v="No"/>
    <s v="No"/>
    <s v="No"/>
    <s v="No"/>
    <s v="No"/>
    <n v="4"/>
    <n v="0.13333333333333333"/>
    <n v="39.200000000000003"/>
  </r>
  <r>
    <x v="1"/>
    <s v="Class 3"/>
    <x v="1"/>
    <x v="1"/>
    <s v="Senior"/>
    <n v="191"/>
    <n v="6790011"/>
    <s v="35.55K"/>
    <s v="Full-time "/>
    <s v=" Associate"/>
    <n v="10001"/>
    <s v=" IT Services and IT Consulting"/>
    <n v="1727062"/>
    <s v="No"/>
    <s v="No"/>
    <s v="No"/>
    <s v="No"/>
    <s v="No"/>
    <s v="No"/>
    <s v="No"/>
    <s v="No"/>
    <s v="No"/>
    <s v="No"/>
    <s v="No"/>
    <s v="No"/>
    <s v="No"/>
    <s v="No"/>
    <s v="No"/>
    <s v="No"/>
    <s v="No"/>
    <s v="No"/>
    <s v="No"/>
    <s v="No"/>
    <s v="No"/>
    <s v="No"/>
    <s v="Yes"/>
    <s v="Yes"/>
    <s v="No"/>
    <s v="No"/>
    <s v="No"/>
    <s v="No"/>
    <s v="No"/>
    <s v="No"/>
    <s v="No"/>
    <n v="2"/>
    <n v="6.6666666666666666E-2"/>
    <n v="63.666666666666664"/>
  </r>
  <r>
    <x v="2"/>
    <s v="Class 3"/>
    <x v="2"/>
    <x v="2"/>
    <s v="Junior"/>
    <n v="191"/>
    <n v="6737300"/>
    <s v="35.27K"/>
    <s v="Full-time "/>
    <s v=" Entry level"/>
    <n v="10001"/>
    <s v=" IT Services and IT Consulting"/>
    <n v="627502"/>
    <s v="No"/>
    <s v="No"/>
    <s v="No"/>
    <s v="No"/>
    <s v="No"/>
    <s v="No"/>
    <s v="No"/>
    <s v="No"/>
    <s v="No"/>
    <s v="No"/>
    <s v="No"/>
    <s v="No"/>
    <s v="No"/>
    <s v="No"/>
    <s v="No"/>
    <s v="No"/>
    <s v="No"/>
    <s v="No"/>
    <s v="No"/>
    <s v="No"/>
    <s v="No"/>
    <s v="No"/>
    <s v="Yes"/>
    <s v="Yes"/>
    <s v="No"/>
    <s v="No"/>
    <s v="Yes"/>
    <s v="No"/>
    <s v="No"/>
    <s v="No"/>
    <s v="No"/>
    <n v="3"/>
    <n v="0.1"/>
    <n v="47.75"/>
  </r>
  <r>
    <x v="2"/>
    <s v="Class 3"/>
    <x v="3"/>
    <x v="2"/>
    <s v="Mid"/>
    <n v="186"/>
    <n v="6737300"/>
    <s v="36.22K"/>
    <s v="Full-time "/>
    <s v=" Mid-Senior level"/>
    <n v="10001"/>
    <s v=" IT Services and IT Consulting"/>
    <n v="806354"/>
    <s v="No"/>
    <s v="No"/>
    <s v="No"/>
    <s v="No"/>
    <s v="No"/>
    <s v="No"/>
    <s v="No"/>
    <s v="No"/>
    <s v="No"/>
    <s v="No"/>
    <s v="No"/>
    <s v="No"/>
    <s v="No"/>
    <s v="No"/>
    <s v="No"/>
    <s v="No"/>
    <s v="No"/>
    <s v="No"/>
    <s v="No"/>
    <s v="No"/>
    <s v="No"/>
    <s v="No"/>
    <s v="Yes"/>
    <s v="Yes"/>
    <s v="No"/>
    <s v="No"/>
    <s v="No"/>
    <s v="No"/>
    <s v="No"/>
    <s v="No"/>
    <s v="No"/>
    <n v="2"/>
    <n v="6.6666666666666666E-2"/>
    <n v="62"/>
  </r>
  <r>
    <x v="3"/>
    <s v="Class 4"/>
    <x v="4"/>
    <x v="3"/>
    <s v="Junior"/>
    <n v="178"/>
    <n v="80865"/>
    <s v="0.45K"/>
    <s v="Full-time "/>
    <s v=" Entry level"/>
    <n v="1200"/>
    <s v=" IT Services and IT Consulting"/>
    <n v="557808"/>
    <s v="No"/>
    <s v="No"/>
    <s v="No"/>
    <s v="No"/>
    <s v="No"/>
    <s v="No"/>
    <s v="No"/>
    <s v="No"/>
    <s v="No"/>
    <s v="No"/>
    <s v="No"/>
    <s v="No"/>
    <s v="No"/>
    <s v="No"/>
    <s v="No"/>
    <s v="No"/>
    <s v="No"/>
    <s v="No"/>
    <s v="No"/>
    <s v="No"/>
    <s v="No"/>
    <s v="No"/>
    <s v="Yes"/>
    <s v="No"/>
    <s v="No"/>
    <s v="No"/>
    <s v="No"/>
    <s v="No"/>
    <s v="No"/>
    <s v="No"/>
    <s v="No"/>
    <n v="1"/>
    <n v="3.3333333333333333E-2"/>
    <n v="89"/>
  </r>
  <r>
    <x v="1"/>
    <s v="Class 3"/>
    <x v="5"/>
    <x v="4"/>
    <s v="Mid"/>
    <n v="170"/>
    <n v="6790011"/>
    <s v="39.94K"/>
    <s v="Full-time "/>
    <s v=" Mid-Senior level"/>
    <n v="10001"/>
    <s v=" IT Services and IT Consulting"/>
    <n v="1024008"/>
    <s v="No"/>
    <s v="No"/>
    <s v="No"/>
    <s v="No"/>
    <s v="No"/>
    <s v="No"/>
    <s v="No"/>
    <s v="No"/>
    <s v="No"/>
    <s v="No"/>
    <s v="No"/>
    <s v="No"/>
    <s v="No"/>
    <s v="No"/>
    <s v="No"/>
    <s v="No"/>
    <s v="No"/>
    <s v="No"/>
    <s v="No"/>
    <s v="No"/>
    <s v="No"/>
    <s v="No"/>
    <s v="Yes"/>
    <s v="Yes"/>
    <s v="No"/>
    <s v="No"/>
    <s v="No"/>
    <s v="No"/>
    <s v="No"/>
    <s v="No"/>
    <s v="No"/>
    <n v="2"/>
    <n v="6.6666666666666666E-2"/>
    <n v="56.666666666666664"/>
  </r>
  <r>
    <x v="0"/>
    <s v="Class 3"/>
    <x v="6"/>
    <x v="3"/>
    <s v="Senior"/>
    <n v="168"/>
    <n v="11996967"/>
    <s v="71.41K"/>
    <s v="Full-time "/>
    <s v=" Associate"/>
    <n v="10001"/>
    <s v=" IT Services and IT Consulting"/>
    <n v="2616000"/>
    <s v="Yes"/>
    <s v="No"/>
    <s v="No"/>
    <s v="No"/>
    <s v="Yes"/>
    <s v="Yes"/>
    <s v="No"/>
    <s v="No"/>
    <s v="No"/>
    <s v="No"/>
    <s v="No"/>
    <s v="No"/>
    <s v="No"/>
    <s v="No"/>
    <s v="No"/>
    <s v="No"/>
    <s v="No"/>
    <s v="No"/>
    <s v="No"/>
    <s v="Yes"/>
    <s v="No"/>
    <s v="No"/>
    <s v="Yes"/>
    <s v="Yes"/>
    <s v="No"/>
    <s v="No"/>
    <s v="No"/>
    <s v="No"/>
    <s v="No"/>
    <s v="No"/>
    <s v="Yes"/>
    <n v="7"/>
    <n v="0.23333333333333334"/>
    <n v="21"/>
  </r>
  <r>
    <x v="4"/>
    <s v="Class 2"/>
    <x v="7"/>
    <x v="5"/>
    <s v="Mid"/>
    <n v="167"/>
    <n v="793022"/>
    <s v="4.75K"/>
    <s v="Full-time "/>
    <s v=" Mid-Senior level"/>
    <n v="5000"/>
    <s v=" IT Services and IT Consulting"/>
    <n v="823441"/>
    <s v="No"/>
    <s v="No"/>
    <s v="Yes"/>
    <s v="No"/>
    <s v="No"/>
    <s v="No"/>
    <s v="No"/>
    <s v="No"/>
    <s v="No"/>
    <s v="Yes"/>
    <s v="Yes"/>
    <s v="No"/>
    <s v="Yes"/>
    <s v="No"/>
    <s v="No"/>
    <s v="No"/>
    <s v="No"/>
    <s v="No"/>
    <s v="No"/>
    <s v="No"/>
    <s v="No"/>
    <s v="No"/>
    <s v="Yes"/>
    <s v="Yes"/>
    <s v="No"/>
    <s v="No"/>
    <s v="Yes"/>
    <s v="No"/>
    <s v="No"/>
    <s v="Yes"/>
    <s v="Yes"/>
    <n v="9"/>
    <n v="0.3"/>
    <n v="16.7"/>
  </r>
  <r>
    <x v="3"/>
    <s v="Class 4"/>
    <x v="8"/>
    <x v="3"/>
    <s v="Mid"/>
    <n v="167"/>
    <n v="80865"/>
    <s v="0.48K"/>
    <s v="Full-time "/>
    <s v=" Mid-Senior level"/>
    <n v="1200"/>
    <s v=" IT Services and IT Consulting"/>
    <n v="1247932"/>
    <s v="No"/>
    <s v="No"/>
    <s v="No"/>
    <s v="No"/>
    <s v="Yes"/>
    <s v="No"/>
    <s v="No"/>
    <s v="No"/>
    <s v="No"/>
    <s v="No"/>
    <s v="No"/>
    <s v="No"/>
    <s v="No"/>
    <s v="No"/>
    <s v="No"/>
    <s v="No"/>
    <s v="No"/>
    <s v="No"/>
    <s v="No"/>
    <s v="No"/>
    <s v="No"/>
    <s v="No"/>
    <s v="Yes"/>
    <s v="Yes"/>
    <s v="No"/>
    <s v="No"/>
    <s v="No"/>
    <s v="No"/>
    <s v="No"/>
    <s v="No"/>
    <s v="No"/>
    <n v="3"/>
    <n v="0.1"/>
    <n v="41.75"/>
  </r>
  <r>
    <x v="4"/>
    <s v="Class 2"/>
    <x v="7"/>
    <x v="5"/>
    <s v="Mid"/>
    <n v="166"/>
    <n v="793022"/>
    <s v="4.78K"/>
    <s v="Full-time "/>
    <s v=" Mid-Senior level"/>
    <n v="5000"/>
    <s v=" IT Services and IT Consulting"/>
    <n v="1221395"/>
    <s v="No"/>
    <s v="No"/>
    <s v="Yes"/>
    <s v="No"/>
    <s v="No"/>
    <s v="No"/>
    <s v="No"/>
    <s v="No"/>
    <s v="No"/>
    <s v="Yes"/>
    <s v="Yes"/>
    <s v="No"/>
    <s v="Yes"/>
    <s v="No"/>
    <s v="No"/>
    <s v="No"/>
    <s v="No"/>
    <s v="No"/>
    <s v="No"/>
    <s v="No"/>
    <s v="No"/>
    <s v="No"/>
    <s v="Yes"/>
    <s v="Yes"/>
    <s v="No"/>
    <s v="No"/>
    <s v="Yes"/>
    <s v="No"/>
    <s v="No"/>
    <s v="Yes"/>
    <s v="Yes"/>
    <n v="9"/>
    <n v="0.3"/>
    <n v="16.600000000000001"/>
  </r>
  <r>
    <x v="3"/>
    <s v="Class 4"/>
    <x v="9"/>
    <x v="3"/>
    <s v="Mid"/>
    <n v="158"/>
    <n v="80865"/>
    <s v="0.51K"/>
    <s v="Full-time "/>
    <s v=" Mid-Senior level"/>
    <n v="1200"/>
    <s v=" IT Services and IT Consulting"/>
    <n v="1596229"/>
    <s v="No"/>
    <s v="No"/>
    <s v="No"/>
    <s v="No"/>
    <s v="No"/>
    <s v="No"/>
    <s v="No"/>
    <s v="No"/>
    <s v="No"/>
    <s v="No"/>
    <s v="No"/>
    <s v="No"/>
    <s v="No"/>
    <s v="No"/>
    <s v="No"/>
    <s v="No"/>
    <s v="No"/>
    <s v="No"/>
    <s v="No"/>
    <s v="No"/>
    <s v="No"/>
    <s v="No"/>
    <s v="Yes"/>
    <s v="Yes"/>
    <s v="No"/>
    <s v="No"/>
    <s v="No"/>
    <s v="No"/>
    <s v="No"/>
    <s v="No"/>
    <s v="No"/>
    <n v="2"/>
    <n v="6.6666666666666666E-2"/>
    <n v="52.666666666666664"/>
  </r>
  <r>
    <x v="2"/>
    <s v="Class 3"/>
    <x v="10"/>
    <x v="2"/>
    <s v="Junior"/>
    <n v="158"/>
    <n v="6737300"/>
    <s v="42.64K"/>
    <s v="Full-time "/>
    <s v=" Entry level"/>
    <n v="10001"/>
    <s v=" IT Services and IT Consulting"/>
    <n v="772094"/>
    <s v="No"/>
    <s v="No"/>
    <s v="No"/>
    <s v="No"/>
    <s v="No"/>
    <s v="No"/>
    <s v="No"/>
    <s v="No"/>
    <s v="No"/>
    <s v="No"/>
    <s v="No"/>
    <s v="No"/>
    <s v="No"/>
    <s v="No"/>
    <s v="No"/>
    <s v="No"/>
    <s v="No"/>
    <s v="No"/>
    <s v="No"/>
    <s v="No"/>
    <s v="No"/>
    <s v="No"/>
    <s v="Yes"/>
    <s v="Yes"/>
    <s v="No"/>
    <s v="No"/>
    <s v="Yes"/>
    <s v="No"/>
    <s v="No"/>
    <s v="No"/>
    <s v="No"/>
    <n v="3"/>
    <n v="0.1"/>
    <n v="39.5"/>
  </r>
  <r>
    <x v="2"/>
    <s v="Class 3"/>
    <x v="2"/>
    <x v="2"/>
    <s v="Junior"/>
    <n v="156"/>
    <n v="6737300"/>
    <s v="43.19K"/>
    <s v="Full-time "/>
    <s v=" Entry level"/>
    <n v="10001"/>
    <s v=" IT Services and IT Consulting"/>
    <n v="406487"/>
    <s v="No"/>
    <s v="No"/>
    <s v="Yes"/>
    <s v="No"/>
    <s v="No"/>
    <s v="No"/>
    <s v="No"/>
    <s v="No"/>
    <s v="No"/>
    <s v="No"/>
    <s v="Yes"/>
    <s v="No"/>
    <s v="Yes"/>
    <s v="No"/>
    <s v="No"/>
    <s v="No"/>
    <s v="No"/>
    <s v="No"/>
    <s v="Yes"/>
    <s v="No"/>
    <s v="Yes"/>
    <s v="No"/>
    <s v="No"/>
    <s v="Yes"/>
    <s v="No"/>
    <s v="Yes"/>
    <s v="No"/>
    <s v="No"/>
    <s v="No"/>
    <s v="Yes"/>
    <s v="Yes"/>
    <n v="9"/>
    <n v="0.3"/>
    <n v="15.6"/>
  </r>
  <r>
    <x v="3"/>
    <s v="Class 4"/>
    <x v="11"/>
    <x v="2"/>
    <s v="Mid"/>
    <n v="156"/>
    <n v="80865"/>
    <s v="0.52K"/>
    <s v="Full-time "/>
    <s v=" Mid-Senior level"/>
    <n v="1200"/>
    <s v=" IT Services and IT Consulting"/>
    <n v="1426011"/>
    <s v="No"/>
    <s v="No"/>
    <s v="No"/>
    <s v="No"/>
    <s v="No"/>
    <s v="No"/>
    <s v="No"/>
    <s v="No"/>
    <s v="No"/>
    <s v="No"/>
    <s v="No"/>
    <s v="No"/>
    <s v="No"/>
    <s v="No"/>
    <s v="No"/>
    <s v="No"/>
    <s v="No"/>
    <s v="No"/>
    <s v="No"/>
    <s v="No"/>
    <s v="No"/>
    <s v="No"/>
    <s v="Yes"/>
    <s v="Yes"/>
    <s v="No"/>
    <s v="No"/>
    <s v="No"/>
    <s v="No"/>
    <s v="No"/>
    <s v="No"/>
    <s v="No"/>
    <n v="2"/>
    <n v="6.6666666666666666E-2"/>
    <n v="52"/>
  </r>
  <r>
    <x v="2"/>
    <s v="Class 3"/>
    <x v="12"/>
    <x v="4"/>
    <s v="Junior"/>
    <n v="156"/>
    <n v="6737300"/>
    <s v="43.19K"/>
    <s v="Full-time "/>
    <s v=" Entry level"/>
    <n v="10001"/>
    <s v=" IT Services and IT Consulting"/>
    <n v="418063"/>
    <s v="No"/>
    <s v="No"/>
    <s v="No"/>
    <s v="No"/>
    <s v="Yes"/>
    <s v="No"/>
    <s v="No"/>
    <s v="No"/>
    <s v="No"/>
    <s v="No"/>
    <s v="No"/>
    <s v="No"/>
    <s v="No"/>
    <s v="No"/>
    <s v="No"/>
    <s v="No"/>
    <s v="No"/>
    <s v="No"/>
    <s v="No"/>
    <s v="No"/>
    <s v="No"/>
    <s v="No"/>
    <s v="Yes"/>
    <s v="Yes"/>
    <s v="No"/>
    <s v="No"/>
    <s v="Yes"/>
    <s v="No"/>
    <s v="No"/>
    <s v="No"/>
    <s v="No"/>
    <n v="4"/>
    <n v="0.13333333333333333"/>
    <n v="31.2"/>
  </r>
  <r>
    <x v="2"/>
    <s v="Class 3"/>
    <x v="8"/>
    <x v="0"/>
    <s v="Mid"/>
    <n v="153"/>
    <n v="6737300"/>
    <s v="44.03K"/>
    <s v="Full-time "/>
    <s v=" Mid-Senior level"/>
    <n v="10001"/>
    <s v=" IT Services and IT Consulting"/>
    <n v="1128692"/>
    <s v="No"/>
    <s v="No"/>
    <s v="No"/>
    <s v="No"/>
    <s v="Yes"/>
    <s v="No"/>
    <s v="No"/>
    <s v="No"/>
    <s v="No"/>
    <s v="No"/>
    <s v="No"/>
    <s v="No"/>
    <s v="No"/>
    <s v="No"/>
    <s v="No"/>
    <s v="No"/>
    <s v="No"/>
    <s v="No"/>
    <s v="No"/>
    <s v="No"/>
    <s v="No"/>
    <s v="No"/>
    <s v="Yes"/>
    <s v="Yes"/>
    <s v="No"/>
    <s v="No"/>
    <s v="Yes"/>
    <s v="No"/>
    <s v="No"/>
    <s v="No"/>
    <s v="No"/>
    <n v="4"/>
    <n v="0.13333333333333333"/>
    <n v="30.6"/>
  </r>
  <r>
    <x v="2"/>
    <s v="Class 3"/>
    <x v="13"/>
    <x v="0"/>
    <s v="Mid"/>
    <n v="152"/>
    <n v="6737300"/>
    <s v="44.32K"/>
    <s v="Full-time "/>
    <s v=" Mid-Senior level"/>
    <n v="10001"/>
    <s v=" IT Services and IT Consulting"/>
    <n v="1572174"/>
    <s v="No"/>
    <s v="No"/>
    <s v="No"/>
    <s v="No"/>
    <s v="No"/>
    <s v="No"/>
    <s v="No"/>
    <s v="No"/>
    <s v="No"/>
    <s v="No"/>
    <s v="No"/>
    <s v="No"/>
    <s v="No"/>
    <s v="No"/>
    <s v="No"/>
    <s v="No"/>
    <s v="No"/>
    <s v="No"/>
    <s v="No"/>
    <s v="No"/>
    <s v="No"/>
    <s v="No"/>
    <s v="Yes"/>
    <s v="Yes"/>
    <s v="No"/>
    <s v="No"/>
    <s v="No"/>
    <s v="No"/>
    <s v="No"/>
    <s v="No"/>
    <s v="No"/>
    <n v="2"/>
    <n v="6.6666666666666666E-2"/>
    <n v="50.666666666666664"/>
  </r>
  <r>
    <x v="0"/>
    <s v="Class 3"/>
    <x v="6"/>
    <x v="3"/>
    <s v="Mid"/>
    <n v="148"/>
    <n v="11996967"/>
    <s v="81.06K"/>
    <s v="Full-time "/>
    <s v=" Mid-Senior level"/>
    <n v="10001"/>
    <s v=" IT Services and IT Consulting"/>
    <n v="1189520"/>
    <s v="Yes"/>
    <s v="No"/>
    <s v="No"/>
    <s v="No"/>
    <s v="Yes"/>
    <s v="No"/>
    <s v="No"/>
    <s v="No"/>
    <s v="No"/>
    <s v="No"/>
    <s v="No"/>
    <s v="No"/>
    <s v="No"/>
    <s v="No"/>
    <s v="No"/>
    <s v="No"/>
    <s v="No"/>
    <s v="No"/>
    <s v="No"/>
    <s v="No"/>
    <s v="No"/>
    <s v="No"/>
    <s v="Yes"/>
    <s v="Yes"/>
    <s v="No"/>
    <s v="No"/>
    <s v="Yes"/>
    <s v="No"/>
    <s v="No"/>
    <s v="No"/>
    <s v="Yes"/>
    <n v="6"/>
    <n v="0.2"/>
    <n v="21.142857142857142"/>
  </r>
  <r>
    <x v="2"/>
    <s v="Class 3"/>
    <x v="2"/>
    <x v="1"/>
    <s v="Junior"/>
    <n v="148"/>
    <n v="6737300"/>
    <s v="45.52K"/>
    <s v="Full-time "/>
    <s v=" Entry level"/>
    <n v="10001"/>
    <s v=" IT Services and IT Consulting"/>
    <n v="659614"/>
    <s v="No"/>
    <s v="No"/>
    <s v="No"/>
    <s v="No"/>
    <s v="No"/>
    <s v="No"/>
    <s v="No"/>
    <s v="No"/>
    <s v="No"/>
    <s v="No"/>
    <s v="No"/>
    <s v="No"/>
    <s v="No"/>
    <s v="No"/>
    <s v="No"/>
    <s v="No"/>
    <s v="No"/>
    <s v="No"/>
    <s v="No"/>
    <s v="No"/>
    <s v="No"/>
    <s v="No"/>
    <s v="Yes"/>
    <s v="Yes"/>
    <s v="No"/>
    <s v="No"/>
    <s v="No"/>
    <s v="No"/>
    <s v="No"/>
    <s v="No"/>
    <s v="No"/>
    <n v="2"/>
    <n v="6.6666666666666666E-2"/>
    <n v="49.333333333333336"/>
  </r>
  <r>
    <x v="2"/>
    <s v="Class 3"/>
    <x v="14"/>
    <x v="0"/>
    <s v="Mid"/>
    <n v="145"/>
    <n v="6737300"/>
    <s v="46.46K"/>
    <s v="Full-time "/>
    <s v=" Mid-Senior level"/>
    <n v="10001"/>
    <s v=" IT Services and IT Consulting"/>
    <n v="1881444"/>
    <s v="No"/>
    <s v="No"/>
    <s v="No"/>
    <s v="No"/>
    <s v="No"/>
    <s v="No"/>
    <s v="No"/>
    <s v="No"/>
    <s v="No"/>
    <s v="No"/>
    <s v="No"/>
    <s v="No"/>
    <s v="No"/>
    <s v="No"/>
    <s v="No"/>
    <s v="No"/>
    <s v="No"/>
    <s v="No"/>
    <s v="No"/>
    <s v="No"/>
    <s v="No"/>
    <s v="No"/>
    <s v="Yes"/>
    <s v="Yes"/>
    <s v="No"/>
    <s v="No"/>
    <s v="Yes"/>
    <s v="No"/>
    <s v="No"/>
    <s v="No"/>
    <s v="No"/>
    <n v="3"/>
    <n v="0.1"/>
    <n v="36.25"/>
  </r>
  <r>
    <x v="1"/>
    <s v="Class 3"/>
    <x v="1"/>
    <x v="6"/>
    <s v="Senior"/>
    <n v="144"/>
    <n v="6790011"/>
    <s v="47.15K"/>
    <s v="Full-time "/>
    <s v=" Associate"/>
    <n v="10001"/>
    <s v=" IT Services and IT Consulting"/>
    <n v="1364662"/>
    <s v="No"/>
    <s v="No"/>
    <s v="No"/>
    <s v="No"/>
    <s v="No"/>
    <s v="No"/>
    <s v="No"/>
    <s v="No"/>
    <s v="No"/>
    <s v="No"/>
    <s v="No"/>
    <s v="No"/>
    <s v="No"/>
    <s v="No"/>
    <s v="No"/>
    <s v="No"/>
    <s v="No"/>
    <s v="No"/>
    <s v="No"/>
    <s v="No"/>
    <s v="No"/>
    <s v="No"/>
    <s v="Yes"/>
    <s v="Yes"/>
    <s v="No"/>
    <s v="No"/>
    <s v="No"/>
    <s v="No"/>
    <s v="No"/>
    <s v="No"/>
    <s v="No"/>
    <n v="2"/>
    <n v="6.6666666666666666E-2"/>
    <n v="48"/>
  </r>
  <r>
    <x v="2"/>
    <s v="Class 3"/>
    <x v="15"/>
    <x v="6"/>
    <s v="Mid"/>
    <n v="142"/>
    <n v="6737300"/>
    <s v="47.45K"/>
    <s v="Full-time "/>
    <s v=" Mid-Senior level"/>
    <n v="10001"/>
    <s v=" IT Services and IT Consulting"/>
    <n v="1454526"/>
    <s v="No"/>
    <s v="No"/>
    <s v="No"/>
    <s v="No"/>
    <s v="Yes"/>
    <s v="No"/>
    <s v="No"/>
    <s v="No"/>
    <s v="No"/>
    <s v="No"/>
    <s v="No"/>
    <s v="No"/>
    <s v="No"/>
    <s v="No"/>
    <s v="No"/>
    <s v="No"/>
    <s v="No"/>
    <s v="No"/>
    <s v="No"/>
    <s v="No"/>
    <s v="No"/>
    <s v="No"/>
    <s v="Yes"/>
    <s v="Yes"/>
    <s v="No"/>
    <s v="No"/>
    <s v="Yes"/>
    <s v="No"/>
    <s v="No"/>
    <s v="No"/>
    <s v="Yes"/>
    <n v="5"/>
    <n v="0.16666666666666666"/>
    <n v="23.666666666666668"/>
  </r>
  <r>
    <x v="2"/>
    <s v="Class 3"/>
    <x v="16"/>
    <x v="7"/>
    <s v="Mid"/>
    <n v="141"/>
    <n v="6737300"/>
    <s v="47.78K"/>
    <s v="Full-time "/>
    <s v=" Mid-Senior level"/>
    <n v="10001"/>
    <s v=" IT Services and IT Consulting"/>
    <n v="1205147"/>
    <s v="No"/>
    <s v="No"/>
    <s v="No"/>
    <s v="No"/>
    <s v="Yes"/>
    <s v="No"/>
    <s v="No"/>
    <s v="No"/>
    <s v="No"/>
    <s v="No"/>
    <s v="No"/>
    <s v="No"/>
    <s v="No"/>
    <s v="No"/>
    <s v="No"/>
    <s v="No"/>
    <s v="No"/>
    <s v="No"/>
    <s v="No"/>
    <s v="No"/>
    <s v="No"/>
    <s v="No"/>
    <s v="Yes"/>
    <s v="Yes"/>
    <s v="No"/>
    <s v="No"/>
    <s v="No"/>
    <s v="No"/>
    <s v="No"/>
    <s v="No"/>
    <s v="No"/>
    <n v="3"/>
    <n v="0.1"/>
    <n v="35.25"/>
  </r>
  <r>
    <x v="4"/>
    <s v="Class 2"/>
    <x v="17"/>
    <x v="2"/>
    <s v="Mid"/>
    <n v="136"/>
    <n v="793022"/>
    <s v="5.83K"/>
    <s v="Full-time "/>
    <s v=" Mid-Senior level"/>
    <n v="5000"/>
    <s v=" IT Services and IT Consulting"/>
    <n v="1340308"/>
    <s v="Yes"/>
    <s v="Yes"/>
    <s v="Yes"/>
    <s v="Yes"/>
    <s v="Yes"/>
    <s v="No"/>
    <s v="No"/>
    <s v="Yes"/>
    <s v="No"/>
    <s v="No"/>
    <s v="Yes"/>
    <s v="No"/>
    <s v="No"/>
    <s v="No"/>
    <s v="No"/>
    <s v="No"/>
    <s v="No"/>
    <s v="No"/>
    <s v="No"/>
    <s v="No"/>
    <s v="No"/>
    <s v="No"/>
    <s v="Yes"/>
    <s v="Yes"/>
    <s v="No"/>
    <s v="No"/>
    <s v="No"/>
    <s v="No"/>
    <s v="No"/>
    <s v="No"/>
    <s v="No"/>
    <n v="9"/>
    <n v="0.3"/>
    <n v="13.6"/>
  </r>
  <r>
    <x v="5"/>
    <s v="Class 1"/>
    <x v="18"/>
    <x v="5"/>
    <s v="Senior"/>
    <n v="133"/>
    <n v="2519518"/>
    <s v="18.94K"/>
    <s v="Full-time "/>
    <s v=" Associate"/>
    <n v="10001"/>
    <s v=" IT Services and IT Consulting"/>
    <n v="2393612"/>
    <s v="No"/>
    <s v="No"/>
    <s v="No"/>
    <s v="No"/>
    <s v="No"/>
    <s v="No"/>
    <s v="No"/>
    <s v="No"/>
    <s v="No"/>
    <s v="No"/>
    <s v="No"/>
    <s v="No"/>
    <s v="No"/>
    <s v="No"/>
    <s v="No"/>
    <s v="No"/>
    <s v="No"/>
    <s v="No"/>
    <s v="No"/>
    <s v="No"/>
    <s v="No"/>
    <s v="No"/>
    <s v="Yes"/>
    <s v="Yes"/>
    <s v="No"/>
    <s v="No"/>
    <s v="Yes"/>
    <s v="No"/>
    <s v="No"/>
    <s v="No"/>
    <s v="No"/>
    <n v="3"/>
    <n v="0.1"/>
    <n v="33.25"/>
  </r>
  <r>
    <x v="2"/>
    <s v="Class 3"/>
    <x v="14"/>
    <x v="0"/>
    <s v="Mid"/>
    <n v="127"/>
    <n v="6737300"/>
    <s v="53.05K"/>
    <s v="Full-time "/>
    <s v=" Mid-Senior level"/>
    <n v="10001"/>
    <s v=" IT Services and IT Consulting"/>
    <n v="1426481"/>
    <s v="No"/>
    <s v="No"/>
    <s v="No"/>
    <s v="No"/>
    <s v="No"/>
    <s v="No"/>
    <s v="No"/>
    <s v="No"/>
    <s v="No"/>
    <s v="No"/>
    <s v="No"/>
    <s v="No"/>
    <s v="No"/>
    <s v="No"/>
    <s v="No"/>
    <s v="No"/>
    <s v="No"/>
    <s v="No"/>
    <s v="No"/>
    <s v="No"/>
    <s v="No"/>
    <s v="No"/>
    <s v="Yes"/>
    <s v="Yes"/>
    <s v="No"/>
    <s v="No"/>
    <s v="Yes"/>
    <s v="No"/>
    <s v="No"/>
    <s v="No"/>
    <s v="No"/>
    <n v="3"/>
    <n v="0.1"/>
    <n v="31.75"/>
  </r>
  <r>
    <x v="2"/>
    <s v="Class 3"/>
    <x v="19"/>
    <x v="2"/>
    <s v="Junior"/>
    <n v="126"/>
    <n v="6737300"/>
    <s v="53.47K"/>
    <s v="Full-time "/>
    <s v=" Entry level"/>
    <n v="10001"/>
    <s v=" IT Services and IT Consulting"/>
    <n v="748448"/>
    <s v="No"/>
    <s v="No"/>
    <s v="No"/>
    <s v="No"/>
    <s v="Yes"/>
    <s v="No"/>
    <s v="No"/>
    <s v="No"/>
    <s v="No"/>
    <s v="No"/>
    <s v="No"/>
    <s v="No"/>
    <s v="No"/>
    <s v="No"/>
    <s v="No"/>
    <s v="No"/>
    <s v="No"/>
    <s v="No"/>
    <s v="No"/>
    <s v="No"/>
    <s v="No"/>
    <s v="No"/>
    <s v="Yes"/>
    <s v="Yes"/>
    <s v="No"/>
    <s v="No"/>
    <s v="Yes"/>
    <s v="No"/>
    <s v="No"/>
    <s v="No"/>
    <s v="No"/>
    <n v="4"/>
    <n v="0.13333333333333333"/>
    <n v="25.2"/>
  </r>
  <r>
    <x v="1"/>
    <s v="Class 3"/>
    <x v="20"/>
    <x v="8"/>
    <s v="Mid"/>
    <n v="126"/>
    <n v="6790011"/>
    <s v="53.89K"/>
    <s v="Full-time "/>
    <s v=" Mid-Senior level"/>
    <n v="10001"/>
    <s v=" IT Services and IT Consulting"/>
    <n v="711052"/>
    <s v="No"/>
    <s v="No"/>
    <s v="No"/>
    <s v="No"/>
    <s v="No"/>
    <s v="No"/>
    <s v="No"/>
    <s v="No"/>
    <s v="No"/>
    <s v="No"/>
    <s v="No"/>
    <s v="No"/>
    <s v="No"/>
    <s v="No"/>
    <s v="No"/>
    <s v="No"/>
    <s v="No"/>
    <s v="No"/>
    <s v="No"/>
    <s v="No"/>
    <s v="No"/>
    <s v="No"/>
    <s v="Yes"/>
    <s v="Yes"/>
    <s v="No"/>
    <s v="No"/>
    <s v="No"/>
    <s v="No"/>
    <s v="No"/>
    <s v="No"/>
    <s v="No"/>
    <n v="2"/>
    <n v="6.6666666666666666E-2"/>
    <n v="42"/>
  </r>
  <r>
    <x v="2"/>
    <s v="Class 3"/>
    <x v="21"/>
    <x v="7"/>
    <s v="Junior"/>
    <n v="121"/>
    <n v="6737300"/>
    <s v="55.68K"/>
    <s v="Full-time "/>
    <s v=" Entry level"/>
    <n v="10001"/>
    <s v=" IT Services and IT Consulting"/>
    <n v="527029"/>
    <s v="No"/>
    <s v="No"/>
    <s v="No"/>
    <s v="No"/>
    <s v="Yes"/>
    <s v="No"/>
    <s v="No"/>
    <s v="No"/>
    <s v="No"/>
    <s v="No"/>
    <s v="No"/>
    <s v="No"/>
    <s v="No"/>
    <s v="No"/>
    <s v="No"/>
    <s v="No"/>
    <s v="No"/>
    <s v="No"/>
    <s v="No"/>
    <s v="No"/>
    <s v="No"/>
    <s v="No"/>
    <s v="Yes"/>
    <s v="Yes"/>
    <s v="No"/>
    <s v="No"/>
    <s v="Yes"/>
    <s v="No"/>
    <s v="No"/>
    <s v="No"/>
    <s v="Yes"/>
    <n v="5"/>
    <n v="0.16666666666666666"/>
    <n v="20.166666666666668"/>
  </r>
  <r>
    <x v="2"/>
    <s v="Class 3"/>
    <x v="21"/>
    <x v="2"/>
    <s v="Junior"/>
    <n v="119"/>
    <n v="6737300"/>
    <s v="56.62K"/>
    <s v="Full-time "/>
    <s v=" Entry level"/>
    <n v="10001"/>
    <s v=" IT Services and IT Consulting"/>
    <n v="513682"/>
    <s v="No"/>
    <s v="No"/>
    <s v="No"/>
    <s v="No"/>
    <s v="Yes"/>
    <s v="No"/>
    <s v="No"/>
    <s v="No"/>
    <s v="No"/>
    <s v="No"/>
    <s v="No"/>
    <s v="No"/>
    <s v="No"/>
    <s v="No"/>
    <s v="No"/>
    <s v="No"/>
    <s v="No"/>
    <s v="No"/>
    <s v="No"/>
    <s v="No"/>
    <s v="No"/>
    <s v="No"/>
    <s v="Yes"/>
    <s v="Yes"/>
    <s v="No"/>
    <s v="No"/>
    <s v="Yes"/>
    <s v="No"/>
    <s v="No"/>
    <s v="No"/>
    <s v="Yes"/>
    <n v="5"/>
    <n v="0.16666666666666666"/>
    <n v="19.833333333333332"/>
  </r>
  <r>
    <x v="3"/>
    <s v="Class 4"/>
    <x v="3"/>
    <x v="2"/>
    <s v="Mid"/>
    <n v="118"/>
    <n v="80865"/>
    <s v="0.69K"/>
    <s v="Full-time "/>
    <s v=" Mid-Senior level"/>
    <n v="1200"/>
    <s v=" IT Services and IT Consulting"/>
    <n v="836520"/>
    <s v="No"/>
    <s v="No"/>
    <s v="No"/>
    <s v="No"/>
    <s v="No"/>
    <s v="No"/>
    <s v="No"/>
    <s v="No"/>
    <s v="No"/>
    <s v="No"/>
    <s v="Yes"/>
    <s v="No"/>
    <s v="No"/>
    <s v="No"/>
    <s v="No"/>
    <s v="No"/>
    <s v="No"/>
    <s v="No"/>
    <s v="No"/>
    <s v="No"/>
    <s v="No"/>
    <s v="No"/>
    <s v="Yes"/>
    <s v="Yes"/>
    <s v="No"/>
    <s v="No"/>
    <s v="No"/>
    <s v="No"/>
    <s v="No"/>
    <s v="No"/>
    <s v="No"/>
    <n v="3"/>
    <n v="0.1"/>
    <n v="29.5"/>
  </r>
  <r>
    <x v="6"/>
    <s v="Class 1"/>
    <x v="22"/>
    <x v="2"/>
    <s v="Mid"/>
    <n v="115"/>
    <n v="235117"/>
    <s v="2.04K"/>
    <s v="Full-time "/>
    <s v=" Mid-Senior level"/>
    <n v="10001"/>
    <s v=" Telecommunications"/>
    <n v="1692685"/>
    <s v="No"/>
    <s v="No"/>
    <s v="No"/>
    <s v="No"/>
    <s v="Yes"/>
    <s v="No"/>
    <s v="No"/>
    <s v="No"/>
    <s v="No"/>
    <s v="No"/>
    <s v="No"/>
    <s v="No"/>
    <s v="No"/>
    <s v="No"/>
    <s v="No"/>
    <s v="No"/>
    <s v="No"/>
    <s v="No"/>
    <s v="No"/>
    <s v="No"/>
    <s v="Yes"/>
    <s v="No"/>
    <s v="Yes"/>
    <s v="Yes"/>
    <s v="No"/>
    <s v="No"/>
    <s v="No"/>
    <s v="No"/>
    <s v="No"/>
    <s v="No"/>
    <s v="No"/>
    <n v="4"/>
    <n v="0.13333333333333333"/>
    <n v="23"/>
  </r>
  <r>
    <x v="1"/>
    <s v="Class 3"/>
    <x v="5"/>
    <x v="8"/>
    <s v="Senior"/>
    <n v="115"/>
    <n v="6790011"/>
    <s v="59.04K"/>
    <s v="Full-time "/>
    <s v=" Associate"/>
    <n v="10001"/>
    <s v=" IT Services and IT Consulting"/>
    <n v="2453534"/>
    <s v="No"/>
    <s v="No"/>
    <s v="No"/>
    <s v="No"/>
    <s v="No"/>
    <s v="No"/>
    <s v="No"/>
    <s v="No"/>
    <s v="No"/>
    <s v="No"/>
    <s v="No"/>
    <s v="No"/>
    <s v="No"/>
    <s v="No"/>
    <s v="No"/>
    <s v="No"/>
    <s v="No"/>
    <s v="No"/>
    <s v="No"/>
    <s v="No"/>
    <s v="No"/>
    <s v="No"/>
    <s v="Yes"/>
    <s v="Yes"/>
    <s v="No"/>
    <s v="No"/>
    <s v="No"/>
    <s v="No"/>
    <s v="No"/>
    <s v="No"/>
    <s v="No"/>
    <n v="2"/>
    <n v="6.6666666666666666E-2"/>
    <n v="38.333333333333336"/>
  </r>
  <r>
    <x v="4"/>
    <s v="Class 2"/>
    <x v="23"/>
    <x v="6"/>
    <s v="Mid"/>
    <n v="113"/>
    <n v="793022"/>
    <s v="7.02K"/>
    <s v="Full-time "/>
    <s v=" Mid-Senior level"/>
    <n v="5000"/>
    <s v=" IT Services and IT Consulting"/>
    <n v="867479"/>
    <s v="Yes"/>
    <s v="Yes"/>
    <s v="Yes"/>
    <s v="Yes"/>
    <s v="Yes"/>
    <s v="No"/>
    <s v="No"/>
    <s v="Yes"/>
    <s v="No"/>
    <s v="No"/>
    <s v="Yes"/>
    <s v="No"/>
    <s v="No"/>
    <s v="No"/>
    <s v="No"/>
    <s v="No"/>
    <s v="No"/>
    <s v="No"/>
    <s v="No"/>
    <s v="No"/>
    <s v="No"/>
    <s v="No"/>
    <s v="Yes"/>
    <s v="Yes"/>
    <s v="No"/>
    <s v="No"/>
    <s v="No"/>
    <s v="No"/>
    <s v="No"/>
    <s v="No"/>
    <s v="No"/>
    <n v="9"/>
    <n v="0.3"/>
    <n v="11.3"/>
  </r>
  <r>
    <x v="4"/>
    <s v="Class 2"/>
    <x v="24"/>
    <x v="0"/>
    <s v="Mid"/>
    <n v="112"/>
    <n v="793022"/>
    <s v="7.08K"/>
    <s v="Full-time "/>
    <s v=" Mid-Senior level"/>
    <n v="5000"/>
    <s v=" IT Services and IT Consulting"/>
    <n v="1379165"/>
    <s v="Yes"/>
    <s v="No"/>
    <s v="Yes"/>
    <s v="No"/>
    <s v="No"/>
    <s v="Yes"/>
    <s v="No"/>
    <s v="No"/>
    <s v="No"/>
    <s v="No"/>
    <s v="Yes"/>
    <s v="Yes"/>
    <s v="Yes"/>
    <s v="Yes"/>
    <s v="No"/>
    <s v="No"/>
    <s v="No"/>
    <s v="No"/>
    <s v="Yes"/>
    <s v="Yes"/>
    <s v="No"/>
    <s v="No"/>
    <s v="Yes"/>
    <s v="Yes"/>
    <s v="No"/>
    <s v="No"/>
    <s v="No"/>
    <s v="No"/>
    <s v="No"/>
    <s v="Yes"/>
    <s v="Yes"/>
    <n v="13"/>
    <n v="0.43333333333333335"/>
    <n v="8"/>
  </r>
  <r>
    <x v="2"/>
    <s v="Class 3"/>
    <x v="25"/>
    <x v="3"/>
    <s v="Mid"/>
    <n v="112"/>
    <n v="6737300"/>
    <s v="60.15K"/>
    <s v="Full-time "/>
    <s v=" Mid-Senior level"/>
    <n v="10001"/>
    <s v=" IT Services and IT Consulting"/>
    <n v="904270"/>
    <s v="No"/>
    <s v="No"/>
    <s v="No"/>
    <s v="No"/>
    <s v="No"/>
    <s v="No"/>
    <s v="No"/>
    <s v="No"/>
    <s v="No"/>
    <s v="No"/>
    <s v="No"/>
    <s v="No"/>
    <s v="No"/>
    <s v="No"/>
    <s v="No"/>
    <s v="No"/>
    <s v="No"/>
    <s v="No"/>
    <s v="No"/>
    <s v="No"/>
    <s v="No"/>
    <s v="No"/>
    <s v="Yes"/>
    <s v="No"/>
    <s v="No"/>
    <s v="No"/>
    <s v="No"/>
    <s v="No"/>
    <s v="No"/>
    <s v="No"/>
    <s v="No"/>
    <n v="1"/>
    <n v="3.3333333333333333E-2"/>
    <n v="56"/>
  </r>
  <r>
    <x v="4"/>
    <s v="Class 2"/>
    <x v="26"/>
    <x v="2"/>
    <s v="Mid"/>
    <n v="112"/>
    <n v="793022"/>
    <s v="7.08K"/>
    <s v="Full-time "/>
    <s v=" Mid-Senior level"/>
    <n v="5000"/>
    <s v=" IT Services and IT Consulting"/>
    <n v="1293144"/>
    <s v="Yes"/>
    <s v="Yes"/>
    <s v="Yes"/>
    <s v="Yes"/>
    <s v="Yes"/>
    <s v="No"/>
    <s v="No"/>
    <s v="No"/>
    <s v="No"/>
    <s v="No"/>
    <s v="Yes"/>
    <s v="No"/>
    <s v="No"/>
    <s v="No"/>
    <s v="No"/>
    <s v="No"/>
    <s v="No"/>
    <s v="No"/>
    <s v="No"/>
    <s v="No"/>
    <s v="No"/>
    <s v="No"/>
    <s v="Yes"/>
    <s v="Yes"/>
    <s v="Yes"/>
    <s v="No"/>
    <s v="Yes"/>
    <s v="No"/>
    <s v="No"/>
    <s v="No"/>
    <s v="No"/>
    <n v="10"/>
    <n v="0.33333333333333331"/>
    <n v="10.181818181818182"/>
  </r>
  <r>
    <x v="3"/>
    <s v="Class 4"/>
    <x v="27"/>
    <x v="3"/>
    <s v="Mid"/>
    <n v="112"/>
    <n v="80865"/>
    <s v="0.72K"/>
    <s v="Full-time "/>
    <s v=" Mid-Senior level"/>
    <n v="1200"/>
    <s v=" IT Services and IT Consulting"/>
    <n v="1180512"/>
    <s v="No"/>
    <s v="No"/>
    <s v="No"/>
    <s v="No"/>
    <s v="No"/>
    <s v="No"/>
    <s v="No"/>
    <s v="No"/>
    <s v="No"/>
    <s v="No"/>
    <s v="No"/>
    <s v="No"/>
    <s v="No"/>
    <s v="No"/>
    <s v="No"/>
    <s v="No"/>
    <s v="No"/>
    <s v="No"/>
    <s v="No"/>
    <s v="No"/>
    <s v="No"/>
    <s v="No"/>
    <s v="Yes"/>
    <s v="Yes"/>
    <s v="No"/>
    <s v="No"/>
    <s v="No"/>
    <s v="No"/>
    <s v="No"/>
    <s v="No"/>
    <s v="No"/>
    <n v="2"/>
    <n v="6.6666666666666666E-2"/>
    <n v="37.333333333333336"/>
  </r>
  <r>
    <x v="2"/>
    <s v="Class 3"/>
    <x v="12"/>
    <x v="4"/>
    <s v="Junior"/>
    <n v="112"/>
    <n v="6737300"/>
    <s v="60.15K"/>
    <s v="Full-time "/>
    <s v=" Entry level"/>
    <n v="10001"/>
    <s v=" IT Services and IT Consulting"/>
    <n v="598198"/>
    <s v="No"/>
    <s v="No"/>
    <s v="No"/>
    <s v="No"/>
    <s v="Yes"/>
    <s v="No"/>
    <s v="No"/>
    <s v="No"/>
    <s v="No"/>
    <s v="No"/>
    <s v="No"/>
    <s v="No"/>
    <s v="No"/>
    <s v="No"/>
    <s v="No"/>
    <s v="No"/>
    <s v="No"/>
    <s v="No"/>
    <s v="No"/>
    <s v="No"/>
    <s v="No"/>
    <s v="No"/>
    <s v="Yes"/>
    <s v="Yes"/>
    <s v="No"/>
    <s v="No"/>
    <s v="Yes"/>
    <s v="No"/>
    <s v="No"/>
    <s v="No"/>
    <s v="No"/>
    <n v="4"/>
    <n v="0.13333333333333333"/>
    <n v="22.4"/>
  </r>
  <r>
    <x v="4"/>
    <s v="Class 2"/>
    <x v="28"/>
    <x v="3"/>
    <s v="Senior"/>
    <n v="111"/>
    <n v="793022"/>
    <s v="7.14K"/>
    <s v="Full-time "/>
    <s v=" Associate"/>
    <n v="5000"/>
    <s v=" IT Services and IT Consulting"/>
    <n v="1423143"/>
    <s v="No"/>
    <s v="Yes"/>
    <s v="No"/>
    <s v="No"/>
    <s v="No"/>
    <s v="No"/>
    <s v="No"/>
    <s v="No"/>
    <s v="No"/>
    <s v="No"/>
    <s v="Yes"/>
    <s v="No"/>
    <s v="No"/>
    <s v="No"/>
    <s v="No"/>
    <s v="No"/>
    <s v="No"/>
    <s v="No"/>
    <s v="No"/>
    <s v="No"/>
    <s v="No"/>
    <s v="No"/>
    <s v="Yes"/>
    <s v="Yes"/>
    <s v="No"/>
    <s v="No"/>
    <s v="Yes"/>
    <s v="No"/>
    <s v="Yes"/>
    <s v="No"/>
    <s v="Yes"/>
    <n v="7"/>
    <n v="0.23333333333333334"/>
    <n v="13.875"/>
  </r>
  <r>
    <x v="2"/>
    <s v="Class 3"/>
    <x v="19"/>
    <x v="2"/>
    <s v="Junior"/>
    <n v="104"/>
    <n v="6737300"/>
    <s v="64.78K"/>
    <s v="Full-time "/>
    <s v=" Entry level"/>
    <n v="10001"/>
    <s v=" IT Services and IT Consulting"/>
    <n v="846239"/>
    <s v="No"/>
    <s v="No"/>
    <s v="No"/>
    <s v="No"/>
    <s v="Yes"/>
    <s v="No"/>
    <s v="No"/>
    <s v="No"/>
    <s v="No"/>
    <s v="No"/>
    <s v="No"/>
    <s v="No"/>
    <s v="No"/>
    <s v="No"/>
    <s v="No"/>
    <s v="No"/>
    <s v="No"/>
    <s v="No"/>
    <s v="No"/>
    <s v="No"/>
    <s v="No"/>
    <s v="No"/>
    <s v="Yes"/>
    <s v="Yes"/>
    <s v="No"/>
    <s v="No"/>
    <s v="Yes"/>
    <s v="No"/>
    <s v="No"/>
    <s v="No"/>
    <s v="No"/>
    <n v="4"/>
    <n v="0.13333333333333333"/>
    <n v="20.8"/>
  </r>
  <r>
    <x v="3"/>
    <s v="Class 4"/>
    <x v="29"/>
    <x v="3"/>
    <s v="Junior"/>
    <n v="104"/>
    <n v="80865"/>
    <s v="0.78K"/>
    <s v="Full-time "/>
    <s v=" Entry level"/>
    <n v="1200"/>
    <s v=" IT Services and IT Consulting"/>
    <n v="519423"/>
    <s v="No"/>
    <s v="No"/>
    <s v="Yes"/>
    <s v="No"/>
    <s v="No"/>
    <s v="No"/>
    <s v="No"/>
    <s v="No"/>
    <s v="No"/>
    <s v="No"/>
    <s v="Yes"/>
    <s v="Yes"/>
    <s v="No"/>
    <s v="No"/>
    <s v="No"/>
    <s v="No"/>
    <s v="No"/>
    <s v="No"/>
    <s v="No"/>
    <s v="No"/>
    <s v="No"/>
    <s v="No"/>
    <s v="Yes"/>
    <s v="Yes"/>
    <s v="No"/>
    <s v="No"/>
    <s v="No"/>
    <s v="No"/>
    <s v="No"/>
    <s v="No"/>
    <s v="No"/>
    <n v="5"/>
    <n v="0.16666666666666666"/>
    <n v="17.333333333333332"/>
  </r>
  <r>
    <x v="1"/>
    <s v="Class 3"/>
    <x v="30"/>
    <x v="3"/>
    <s v="Mid"/>
    <n v="99"/>
    <n v="6790011"/>
    <s v="68.59K"/>
    <s v="Full-time "/>
    <s v=" Mid-Senior level"/>
    <n v="10001"/>
    <s v=" IT Services and IT Consulting"/>
    <n v="1735204"/>
    <s v="No"/>
    <s v="No"/>
    <s v="No"/>
    <s v="No"/>
    <s v="No"/>
    <s v="No"/>
    <s v="No"/>
    <s v="No"/>
    <s v="No"/>
    <s v="No"/>
    <s v="No"/>
    <s v="No"/>
    <s v="No"/>
    <s v="No"/>
    <s v="No"/>
    <s v="No"/>
    <s v="No"/>
    <s v="No"/>
    <s v="No"/>
    <s v="No"/>
    <s v="No"/>
    <s v="No"/>
    <s v="Yes"/>
    <s v="Yes"/>
    <s v="No"/>
    <s v="Yes"/>
    <s v="No"/>
    <s v="No"/>
    <s v="No"/>
    <s v="No"/>
    <s v="No"/>
    <n v="3"/>
    <n v="0.1"/>
    <n v="24.75"/>
  </r>
  <r>
    <x v="3"/>
    <s v="Class 4"/>
    <x v="31"/>
    <x v="0"/>
    <s v="Junior"/>
    <n v="95"/>
    <n v="80865"/>
    <s v="0.85K"/>
    <s v="Contract "/>
    <s v=" Entry level"/>
    <n v="1200"/>
    <s v=" IT Services and IT Consulting"/>
    <n v="415012"/>
    <s v="No"/>
    <s v="No"/>
    <s v="No"/>
    <s v="No"/>
    <s v="No"/>
    <s v="No"/>
    <s v="No"/>
    <s v="No"/>
    <s v="No"/>
    <s v="No"/>
    <s v="No"/>
    <s v="No"/>
    <s v="No"/>
    <s v="No"/>
    <s v="No"/>
    <s v="No"/>
    <s v="No"/>
    <s v="No"/>
    <s v="No"/>
    <s v="No"/>
    <s v="No"/>
    <s v="No"/>
    <s v="Yes"/>
    <s v="Yes"/>
    <s v="No"/>
    <s v="No"/>
    <s v="No"/>
    <s v="No"/>
    <s v="No"/>
    <s v="No"/>
    <s v="No"/>
    <n v="2"/>
    <n v="6.6666666666666666E-2"/>
    <n v="31.666666666666668"/>
  </r>
  <r>
    <x v="2"/>
    <s v="Class 3"/>
    <x v="12"/>
    <x v="2"/>
    <s v="Junior"/>
    <n v="95"/>
    <n v="6737300"/>
    <s v="70.92K"/>
    <s v="Full-time "/>
    <s v=" Entry level"/>
    <n v="10001"/>
    <s v=" IT Services and IT Consulting"/>
    <n v="403608"/>
    <s v="No"/>
    <s v="No"/>
    <s v="No"/>
    <s v="No"/>
    <s v="Yes"/>
    <s v="No"/>
    <s v="No"/>
    <s v="No"/>
    <s v="No"/>
    <s v="No"/>
    <s v="No"/>
    <s v="No"/>
    <s v="No"/>
    <s v="No"/>
    <s v="No"/>
    <s v="No"/>
    <s v="No"/>
    <s v="No"/>
    <s v="No"/>
    <s v="No"/>
    <s v="No"/>
    <s v="No"/>
    <s v="Yes"/>
    <s v="Yes"/>
    <s v="No"/>
    <s v="No"/>
    <s v="No"/>
    <s v="No"/>
    <s v="No"/>
    <s v="No"/>
    <s v="No"/>
    <n v="3"/>
    <n v="0.1"/>
    <n v="23.75"/>
  </r>
  <r>
    <x v="0"/>
    <s v="Class 3"/>
    <x v="32"/>
    <x v="0"/>
    <s v="Mid"/>
    <n v="93"/>
    <n v="11996967"/>
    <s v="129K"/>
    <s v="Full-time "/>
    <s v=" Mid-Senior level"/>
    <n v="10001"/>
    <s v=" IT Services and IT Consulting"/>
    <n v="1453368"/>
    <s v="Yes"/>
    <s v="Yes"/>
    <s v="No"/>
    <s v="No"/>
    <s v="Yes"/>
    <s v="No"/>
    <s v="No"/>
    <s v="No"/>
    <s v="No"/>
    <s v="No"/>
    <s v="No"/>
    <s v="No"/>
    <s v="No"/>
    <s v="No"/>
    <s v="No"/>
    <s v="No"/>
    <s v="No"/>
    <s v="No"/>
    <s v="No"/>
    <s v="No"/>
    <s v="No"/>
    <s v="No"/>
    <s v="No"/>
    <s v="Yes"/>
    <s v="No"/>
    <s v="No"/>
    <s v="No"/>
    <s v="No"/>
    <s v="No"/>
    <s v="No"/>
    <s v="No"/>
    <n v="4"/>
    <n v="0.13333333333333333"/>
    <n v="18.600000000000001"/>
  </r>
  <r>
    <x v="2"/>
    <s v="Class 3"/>
    <x v="33"/>
    <x v="7"/>
    <s v="Junior"/>
    <n v="92"/>
    <n v="6737300"/>
    <s v="73.23K"/>
    <s v="Full-time "/>
    <s v=" Entry level"/>
    <n v="10001"/>
    <s v=" IT Services and IT Consulting"/>
    <n v="403686"/>
    <s v="No"/>
    <s v="No"/>
    <s v="No"/>
    <s v="No"/>
    <s v="No"/>
    <s v="No"/>
    <s v="No"/>
    <s v="No"/>
    <s v="No"/>
    <s v="No"/>
    <s v="No"/>
    <s v="No"/>
    <s v="No"/>
    <s v="No"/>
    <s v="No"/>
    <s v="No"/>
    <s v="No"/>
    <s v="No"/>
    <s v="No"/>
    <s v="No"/>
    <s v="No"/>
    <s v="No"/>
    <s v="Yes"/>
    <s v="Yes"/>
    <s v="No"/>
    <s v="No"/>
    <s v="Yes"/>
    <s v="No"/>
    <s v="No"/>
    <s v="No"/>
    <s v="No"/>
    <n v="3"/>
    <n v="0.1"/>
    <n v="23"/>
  </r>
  <r>
    <x v="3"/>
    <s v="Class 4"/>
    <x v="34"/>
    <x v="2"/>
    <s v="Mid"/>
    <n v="92"/>
    <n v="80865"/>
    <s v="0.88K"/>
    <s v="Full-time "/>
    <s v=" Mid-Senior level"/>
    <n v="1200"/>
    <s v=" IT Services and IT Consulting"/>
    <n v="1328802"/>
    <s v="No"/>
    <s v="No"/>
    <s v="No"/>
    <s v="No"/>
    <s v="No"/>
    <s v="No"/>
    <s v="No"/>
    <s v="No"/>
    <s v="No"/>
    <s v="No"/>
    <s v="No"/>
    <s v="No"/>
    <s v="No"/>
    <s v="No"/>
    <s v="No"/>
    <s v="No"/>
    <s v="No"/>
    <s v="No"/>
    <s v="No"/>
    <s v="No"/>
    <s v="No"/>
    <s v="No"/>
    <s v="Yes"/>
    <s v="Yes"/>
    <s v="No"/>
    <s v="No"/>
    <s v="No"/>
    <s v="No"/>
    <s v="No"/>
    <s v="No"/>
    <s v="No"/>
    <n v="2"/>
    <n v="6.6666666666666666E-2"/>
    <n v="30.666666666666668"/>
  </r>
  <r>
    <x v="4"/>
    <s v="Class 2"/>
    <x v="35"/>
    <x v="9"/>
    <s v="Mid"/>
    <n v="90"/>
    <n v="793022"/>
    <s v="8.81K"/>
    <s v="Full-time "/>
    <s v=" Mid-Senior level"/>
    <n v="5000"/>
    <s v=" IT Services and IT Consulting"/>
    <n v="968666"/>
    <s v="No"/>
    <s v="No"/>
    <s v="Yes"/>
    <s v="No"/>
    <s v="No"/>
    <s v="No"/>
    <s v="No"/>
    <s v="No"/>
    <s v="No"/>
    <s v="No"/>
    <s v="No"/>
    <s v="No"/>
    <s v="No"/>
    <s v="No"/>
    <s v="No"/>
    <s v="No"/>
    <s v="No"/>
    <s v="No"/>
    <s v="No"/>
    <s v="No"/>
    <s v="No"/>
    <s v="No"/>
    <s v="Yes"/>
    <s v="Yes"/>
    <s v="No"/>
    <s v="No"/>
    <s v="No"/>
    <s v="No"/>
    <s v="No"/>
    <s v="No"/>
    <s v="No"/>
    <n v="3"/>
    <n v="0.1"/>
    <n v="22.5"/>
  </r>
  <r>
    <x v="3"/>
    <s v="Class 4"/>
    <x v="36"/>
    <x v="3"/>
    <s v="Junior"/>
    <n v="88"/>
    <n v="80865"/>
    <s v="0.92K"/>
    <s v="Full-time "/>
    <s v=" Entry level"/>
    <n v="1200"/>
    <s v=" IT Services and IT Consulting"/>
    <n v="768354"/>
    <s v="No"/>
    <s v="No"/>
    <s v="No"/>
    <s v="No"/>
    <s v="No"/>
    <s v="No"/>
    <s v="No"/>
    <s v="No"/>
    <s v="No"/>
    <s v="No"/>
    <s v="No"/>
    <s v="No"/>
    <s v="No"/>
    <s v="No"/>
    <s v="No"/>
    <s v="No"/>
    <s v="No"/>
    <s v="No"/>
    <s v="No"/>
    <s v="No"/>
    <s v="No"/>
    <s v="No"/>
    <s v="Yes"/>
    <s v="Yes"/>
    <s v="No"/>
    <s v="No"/>
    <s v="No"/>
    <s v="No"/>
    <s v="No"/>
    <s v="No"/>
    <s v="No"/>
    <n v="2"/>
    <n v="6.6666666666666666E-2"/>
    <n v="29.333333333333332"/>
  </r>
  <r>
    <x v="3"/>
    <s v="Class 4"/>
    <x v="9"/>
    <x v="3"/>
    <s v="Mid"/>
    <n v="88"/>
    <n v="80865"/>
    <s v="0.92K"/>
    <s v="Full-time "/>
    <s v=" Mid-Senior level"/>
    <n v="1200"/>
    <s v=" IT Services and IT Consulting"/>
    <n v="1242861"/>
    <s v="No"/>
    <s v="No"/>
    <s v="No"/>
    <s v="No"/>
    <s v="No"/>
    <s v="No"/>
    <s v="No"/>
    <s v="No"/>
    <s v="No"/>
    <s v="No"/>
    <s v="No"/>
    <s v="No"/>
    <s v="No"/>
    <s v="No"/>
    <s v="No"/>
    <s v="No"/>
    <s v="No"/>
    <s v="No"/>
    <s v="No"/>
    <s v="No"/>
    <s v="No"/>
    <s v="No"/>
    <s v="Yes"/>
    <s v="Yes"/>
    <s v="No"/>
    <s v="No"/>
    <s v="No"/>
    <s v="No"/>
    <s v="No"/>
    <s v="No"/>
    <s v="No"/>
    <n v="2"/>
    <n v="6.6666666666666666E-2"/>
    <n v="29.333333333333332"/>
  </r>
  <r>
    <x v="3"/>
    <s v="Class 4"/>
    <x v="37"/>
    <x v="2"/>
    <s v="Junior"/>
    <n v="85"/>
    <n v="80865"/>
    <s v="0.95K"/>
    <s v="Full-time "/>
    <s v=" Entry level"/>
    <n v="1200"/>
    <s v=" IT Services and IT Consulting"/>
    <n v="849274"/>
    <s v="No"/>
    <s v="No"/>
    <s v="No"/>
    <s v="No"/>
    <s v="No"/>
    <s v="No"/>
    <s v="No"/>
    <s v="No"/>
    <s v="No"/>
    <s v="No"/>
    <s v="No"/>
    <s v="No"/>
    <s v="No"/>
    <s v="No"/>
    <s v="No"/>
    <s v="No"/>
    <s v="No"/>
    <s v="No"/>
    <s v="No"/>
    <s v="No"/>
    <s v="No"/>
    <s v="No"/>
    <s v="Yes"/>
    <s v="Yes"/>
    <s v="No"/>
    <s v="No"/>
    <s v="No"/>
    <s v="No"/>
    <s v="No"/>
    <s v="No"/>
    <s v="No"/>
    <n v="2"/>
    <n v="6.6666666666666666E-2"/>
    <n v="28.333333333333332"/>
  </r>
  <r>
    <x v="2"/>
    <s v="Class 3"/>
    <x v="2"/>
    <x v="4"/>
    <s v="Junior"/>
    <n v="85"/>
    <n v="6737300"/>
    <s v="79.26K"/>
    <s v="Full-time "/>
    <s v=" Entry level"/>
    <n v="10001"/>
    <s v=" IT Services and IT Consulting"/>
    <n v="751255"/>
    <s v="No"/>
    <s v="No"/>
    <s v="No"/>
    <s v="No"/>
    <s v="No"/>
    <s v="No"/>
    <s v="No"/>
    <s v="No"/>
    <s v="No"/>
    <s v="No"/>
    <s v="No"/>
    <s v="No"/>
    <s v="No"/>
    <s v="No"/>
    <s v="No"/>
    <s v="No"/>
    <s v="No"/>
    <s v="No"/>
    <s v="No"/>
    <s v="No"/>
    <s v="No"/>
    <s v="No"/>
    <s v="Yes"/>
    <s v="Yes"/>
    <s v="No"/>
    <s v="No"/>
    <s v="Yes"/>
    <s v="No"/>
    <s v="No"/>
    <s v="No"/>
    <s v="No"/>
    <n v="3"/>
    <n v="0.1"/>
    <n v="21.25"/>
  </r>
  <r>
    <x v="4"/>
    <s v="Class 2"/>
    <x v="38"/>
    <x v="2"/>
    <s v="Mid"/>
    <n v="84"/>
    <n v="793022"/>
    <s v="9.44K"/>
    <s v="Full-time "/>
    <s v=" Mid-Senior level"/>
    <n v="5000"/>
    <s v=" IT Services and IT Consulting"/>
    <n v="1292879"/>
    <s v="No"/>
    <s v="No"/>
    <s v="Yes"/>
    <s v="No"/>
    <s v="No"/>
    <s v="No"/>
    <s v="No"/>
    <s v="No"/>
    <s v="No"/>
    <s v="No"/>
    <s v="No"/>
    <s v="No"/>
    <s v="Yes"/>
    <s v="No"/>
    <s v="No"/>
    <s v="No"/>
    <s v="No"/>
    <s v="No"/>
    <s v="Yes"/>
    <s v="No"/>
    <s v="No"/>
    <s v="No"/>
    <s v="Yes"/>
    <s v="Yes"/>
    <s v="No"/>
    <s v="No"/>
    <s v="No"/>
    <s v="Yes"/>
    <s v="No"/>
    <s v="Yes"/>
    <s v="Yes"/>
    <n v="8"/>
    <n v="0.26666666666666666"/>
    <n v="9.3333333333333339"/>
  </r>
  <r>
    <x v="6"/>
    <s v="Class 1"/>
    <x v="39"/>
    <x v="2"/>
    <s v="Mid"/>
    <n v="82"/>
    <n v="235117"/>
    <s v="2.87K"/>
    <s v="Full-time "/>
    <s v=" Mid-Senior level"/>
    <n v="10001"/>
    <s v=" Telecommunications"/>
    <n v="1276622"/>
    <s v="No"/>
    <s v="No"/>
    <s v="No"/>
    <s v="No"/>
    <s v="No"/>
    <s v="No"/>
    <s v="No"/>
    <s v="No"/>
    <s v="No"/>
    <s v="No"/>
    <s v="No"/>
    <s v="No"/>
    <s v="No"/>
    <s v="No"/>
    <s v="No"/>
    <s v="No"/>
    <s v="No"/>
    <s v="No"/>
    <s v="No"/>
    <s v="No"/>
    <s v="No"/>
    <s v="No"/>
    <s v="Yes"/>
    <s v="Yes"/>
    <s v="No"/>
    <s v="No"/>
    <s v="No"/>
    <s v="No"/>
    <s v="No"/>
    <s v="No"/>
    <s v="No"/>
    <n v="2"/>
    <n v="6.6666666666666666E-2"/>
    <n v="27.333333333333332"/>
  </r>
  <r>
    <x v="3"/>
    <s v="Class 4"/>
    <x v="40"/>
    <x v="0"/>
    <s v="Mid"/>
    <n v="82"/>
    <n v="80865"/>
    <s v="0.99K"/>
    <s v="Full-time "/>
    <s v=" Mid-Senior level"/>
    <n v="1200"/>
    <s v=" IT Services and IT Consulting"/>
    <n v="1054615"/>
    <s v="No"/>
    <s v="No"/>
    <s v="No"/>
    <s v="No"/>
    <s v="No"/>
    <s v="No"/>
    <s v="No"/>
    <s v="No"/>
    <s v="No"/>
    <s v="No"/>
    <s v="No"/>
    <s v="No"/>
    <s v="No"/>
    <s v="No"/>
    <s v="No"/>
    <s v="No"/>
    <s v="No"/>
    <s v="No"/>
    <s v="No"/>
    <s v="No"/>
    <s v="No"/>
    <s v="No"/>
    <s v="Yes"/>
    <s v="Yes"/>
    <s v="No"/>
    <s v="No"/>
    <s v="No"/>
    <s v="No"/>
    <s v="No"/>
    <s v="No"/>
    <s v="No"/>
    <n v="2"/>
    <n v="6.6666666666666666E-2"/>
    <n v="27.333333333333332"/>
  </r>
  <r>
    <x v="2"/>
    <s v="Class 3"/>
    <x v="41"/>
    <x v="0"/>
    <s v="Junior"/>
    <n v="79"/>
    <n v="6737300"/>
    <s v="85.28K"/>
    <s v="Full-time "/>
    <s v=" Entry level"/>
    <n v="10001"/>
    <s v=" IT Services and IT Consulting"/>
    <n v="496360"/>
    <s v="No"/>
    <s v="No"/>
    <s v="No"/>
    <s v="No"/>
    <s v="No"/>
    <s v="No"/>
    <s v="No"/>
    <s v="No"/>
    <s v="No"/>
    <s v="No"/>
    <s v="No"/>
    <s v="No"/>
    <s v="No"/>
    <s v="No"/>
    <s v="No"/>
    <s v="No"/>
    <s v="No"/>
    <s v="No"/>
    <s v="No"/>
    <s v="No"/>
    <s v="No"/>
    <s v="No"/>
    <s v="Yes"/>
    <s v="Yes"/>
    <s v="No"/>
    <s v="No"/>
    <s v="Yes"/>
    <s v="No"/>
    <s v="No"/>
    <s v="No"/>
    <s v="No"/>
    <n v="3"/>
    <n v="0.1"/>
    <n v="19.75"/>
  </r>
  <r>
    <x v="4"/>
    <s v="Class 2"/>
    <x v="42"/>
    <x v="1"/>
    <s v="Mid"/>
    <n v="79"/>
    <n v="793022"/>
    <s v="10.04K"/>
    <s v="Full-time "/>
    <s v=" Mid-Senior level"/>
    <n v="5000"/>
    <s v=" IT Services and IT Consulting"/>
    <n v="979319"/>
    <s v="Yes"/>
    <s v="No"/>
    <s v="Yes"/>
    <s v="No"/>
    <s v="No"/>
    <s v="Yes"/>
    <s v="No"/>
    <s v="No"/>
    <s v="No"/>
    <s v="No"/>
    <s v="Yes"/>
    <s v="Yes"/>
    <s v="Yes"/>
    <s v="Yes"/>
    <s v="No"/>
    <s v="No"/>
    <s v="No"/>
    <s v="No"/>
    <s v="Yes"/>
    <s v="Yes"/>
    <s v="No"/>
    <s v="No"/>
    <s v="Yes"/>
    <s v="Yes"/>
    <s v="No"/>
    <s v="No"/>
    <s v="No"/>
    <s v="No"/>
    <s v="No"/>
    <s v="Yes"/>
    <s v="Yes"/>
    <n v="13"/>
    <n v="0.43333333333333335"/>
    <n v="5.6428571428571432"/>
  </r>
  <r>
    <x v="3"/>
    <s v="Class 4"/>
    <x v="21"/>
    <x v="3"/>
    <s v="Junior"/>
    <n v="78"/>
    <n v="80865"/>
    <s v="1.04K"/>
    <s v="Full-time "/>
    <s v=" Entry level"/>
    <n v="1200"/>
    <s v=" IT Services and IT Consulting"/>
    <n v="424682"/>
    <s v="No"/>
    <s v="No"/>
    <s v="No"/>
    <s v="No"/>
    <s v="No"/>
    <s v="No"/>
    <s v="No"/>
    <s v="No"/>
    <s v="No"/>
    <s v="No"/>
    <s v="Yes"/>
    <s v="No"/>
    <s v="No"/>
    <s v="No"/>
    <s v="No"/>
    <s v="No"/>
    <s v="No"/>
    <s v="No"/>
    <s v="No"/>
    <s v="No"/>
    <s v="No"/>
    <s v="No"/>
    <s v="Yes"/>
    <s v="Yes"/>
    <s v="No"/>
    <s v="No"/>
    <s v="No"/>
    <s v="No"/>
    <s v="No"/>
    <s v="No"/>
    <s v="Yes"/>
    <n v="4"/>
    <n v="0.13333333333333333"/>
    <n v="15.6"/>
  </r>
  <r>
    <x v="4"/>
    <s v="Class 2"/>
    <x v="43"/>
    <x v="10"/>
    <s v="Mid"/>
    <n v="77"/>
    <n v="793022"/>
    <s v="10.3K"/>
    <s v="Full-time "/>
    <s v=" Mid-Senior level"/>
    <n v="5000"/>
    <s v=" IT Services and IT Consulting"/>
    <n v="1189607"/>
    <s v="No"/>
    <s v="No"/>
    <s v="Yes"/>
    <s v="No"/>
    <s v="No"/>
    <s v="No"/>
    <s v="No"/>
    <s v="No"/>
    <s v="No"/>
    <s v="No"/>
    <s v="No"/>
    <s v="No"/>
    <s v="No"/>
    <s v="No"/>
    <s v="No"/>
    <s v="No"/>
    <s v="No"/>
    <s v="No"/>
    <s v="Yes"/>
    <s v="No"/>
    <s v="Yes"/>
    <s v="Yes"/>
    <s v="No"/>
    <s v="Yes"/>
    <s v="No"/>
    <s v="No"/>
    <s v="No"/>
    <s v="No"/>
    <s v="No"/>
    <s v="No"/>
    <s v="No"/>
    <n v="5"/>
    <n v="0.16666666666666666"/>
    <n v="12.833333333333334"/>
  </r>
  <r>
    <x v="2"/>
    <s v="Class 3"/>
    <x v="21"/>
    <x v="0"/>
    <s v="Junior"/>
    <n v="77"/>
    <n v="6737300"/>
    <s v="87.5K"/>
    <s v="Full-time "/>
    <s v=" Entry level"/>
    <n v="10001"/>
    <s v=" IT Services and IT Consulting"/>
    <n v="381815"/>
    <s v="No"/>
    <s v="No"/>
    <s v="No"/>
    <s v="No"/>
    <s v="Yes"/>
    <s v="No"/>
    <s v="No"/>
    <s v="No"/>
    <s v="No"/>
    <s v="No"/>
    <s v="No"/>
    <s v="No"/>
    <s v="No"/>
    <s v="No"/>
    <s v="No"/>
    <s v="No"/>
    <s v="No"/>
    <s v="No"/>
    <s v="No"/>
    <s v="No"/>
    <s v="No"/>
    <s v="No"/>
    <s v="Yes"/>
    <s v="Yes"/>
    <s v="No"/>
    <s v="No"/>
    <s v="Yes"/>
    <s v="No"/>
    <s v="No"/>
    <s v="No"/>
    <s v="Yes"/>
    <n v="5"/>
    <n v="0.16666666666666666"/>
    <n v="12.833333333333334"/>
  </r>
  <r>
    <x v="7"/>
    <s v="Class 1"/>
    <x v="44"/>
    <x v="2"/>
    <s v="Mid"/>
    <n v="77"/>
    <n v="270280"/>
    <s v="3.51K"/>
    <s v="Full-time "/>
    <s v=" Mid-Senior level"/>
    <n v="10001"/>
    <s v=" IT Services and IT Consulting"/>
    <n v="967938"/>
    <s v="No"/>
    <s v="No"/>
    <s v="No"/>
    <s v="No"/>
    <s v="No"/>
    <s v="No"/>
    <s v="No"/>
    <s v="No"/>
    <s v="No"/>
    <s v="No"/>
    <s v="Yes"/>
    <s v="No"/>
    <s v="No"/>
    <s v="No"/>
    <s v="No"/>
    <s v="No"/>
    <s v="No"/>
    <s v="No"/>
    <s v="No"/>
    <s v="No"/>
    <s v="No"/>
    <s v="No"/>
    <s v="Yes"/>
    <s v="Yes"/>
    <s v="No"/>
    <s v="No"/>
    <s v="No"/>
    <s v="No"/>
    <s v="No"/>
    <s v="No"/>
    <s v="No"/>
    <n v="3"/>
    <n v="0.1"/>
    <n v="19.25"/>
  </r>
  <r>
    <x v="1"/>
    <s v="Class 3"/>
    <x v="45"/>
    <x v="8"/>
    <s v="Junior"/>
    <n v="77"/>
    <n v="6790011"/>
    <s v="88.18K"/>
    <s v="Full-time "/>
    <s v=" Entry level"/>
    <n v="10001"/>
    <s v=" IT Services and IT Consulting"/>
    <n v="684004"/>
    <s v="No"/>
    <s v="No"/>
    <s v="No"/>
    <s v="No"/>
    <s v="No"/>
    <s v="No"/>
    <s v="No"/>
    <s v="No"/>
    <s v="No"/>
    <s v="No"/>
    <s v="No"/>
    <s v="No"/>
    <s v="No"/>
    <s v="No"/>
    <s v="No"/>
    <s v="No"/>
    <s v="No"/>
    <s v="No"/>
    <s v="No"/>
    <s v="No"/>
    <s v="No"/>
    <s v="No"/>
    <s v="Yes"/>
    <s v="Yes"/>
    <s v="No"/>
    <s v="Yes"/>
    <s v="No"/>
    <s v="No"/>
    <s v="No"/>
    <s v="No"/>
    <s v="No"/>
    <n v="3"/>
    <n v="0.1"/>
    <n v="19.25"/>
  </r>
  <r>
    <x v="3"/>
    <s v="Class 4"/>
    <x v="36"/>
    <x v="0"/>
    <s v="Junior"/>
    <n v="76"/>
    <n v="80865"/>
    <s v="1.06K"/>
    <s v="Full-time "/>
    <s v=" Entry level"/>
    <n v="1200"/>
    <s v=" IT Services and IT Consulting"/>
    <n v="770249"/>
    <s v="No"/>
    <s v="No"/>
    <s v="No"/>
    <s v="No"/>
    <s v="No"/>
    <s v="No"/>
    <s v="No"/>
    <s v="No"/>
    <s v="No"/>
    <s v="No"/>
    <s v="No"/>
    <s v="No"/>
    <s v="No"/>
    <s v="No"/>
    <s v="No"/>
    <s v="No"/>
    <s v="No"/>
    <s v="No"/>
    <s v="No"/>
    <s v="No"/>
    <s v="No"/>
    <s v="No"/>
    <s v="Yes"/>
    <s v="Yes"/>
    <s v="No"/>
    <s v="No"/>
    <s v="No"/>
    <s v="No"/>
    <s v="No"/>
    <s v="No"/>
    <s v="No"/>
    <n v="2"/>
    <n v="6.6666666666666666E-2"/>
    <n v="25.333333333333332"/>
  </r>
  <r>
    <x v="3"/>
    <s v="Class 4"/>
    <x v="46"/>
    <x v="8"/>
    <s v="Junior"/>
    <n v="76"/>
    <n v="80865"/>
    <s v="1.06K"/>
    <s v="Full-time "/>
    <s v=" Entry level"/>
    <n v="1200"/>
    <s v=" IT Services and IT Consulting"/>
    <n v="582014"/>
    <s v="No"/>
    <s v="No"/>
    <s v="No"/>
    <s v="No"/>
    <s v="No"/>
    <s v="No"/>
    <s v="No"/>
    <s v="No"/>
    <s v="No"/>
    <s v="No"/>
    <s v="Yes"/>
    <s v="No"/>
    <s v="No"/>
    <s v="No"/>
    <s v="No"/>
    <s v="No"/>
    <s v="No"/>
    <s v="No"/>
    <s v="No"/>
    <s v="No"/>
    <s v="No"/>
    <s v="No"/>
    <s v="Yes"/>
    <s v="Yes"/>
    <s v="No"/>
    <s v="No"/>
    <s v="No"/>
    <s v="No"/>
    <s v="No"/>
    <s v="No"/>
    <s v="Yes"/>
    <n v="4"/>
    <n v="0.13333333333333333"/>
    <n v="15.2"/>
  </r>
  <r>
    <x v="4"/>
    <s v="Class 2"/>
    <x v="42"/>
    <x v="2"/>
    <s v="Mid"/>
    <n v="75"/>
    <n v="793022"/>
    <s v="10.57K"/>
    <s v="Full-time "/>
    <s v=" Mid-Senior level"/>
    <n v="5000"/>
    <s v=" IT Services and IT Consulting"/>
    <n v="935415"/>
    <s v="Yes"/>
    <s v="No"/>
    <s v="Yes"/>
    <s v="No"/>
    <s v="No"/>
    <s v="Yes"/>
    <s v="No"/>
    <s v="No"/>
    <s v="No"/>
    <s v="No"/>
    <s v="Yes"/>
    <s v="Yes"/>
    <s v="Yes"/>
    <s v="Yes"/>
    <s v="No"/>
    <s v="No"/>
    <s v="No"/>
    <s v="No"/>
    <s v="Yes"/>
    <s v="Yes"/>
    <s v="No"/>
    <s v="No"/>
    <s v="Yes"/>
    <s v="Yes"/>
    <s v="No"/>
    <s v="No"/>
    <s v="No"/>
    <s v="No"/>
    <s v="No"/>
    <s v="Yes"/>
    <s v="Yes"/>
    <n v="13"/>
    <n v="0.43333333333333335"/>
    <n v="5.3571428571428568"/>
  </r>
  <r>
    <x v="4"/>
    <s v="Class 2"/>
    <x v="47"/>
    <x v="3"/>
    <s v="Mid"/>
    <n v="75"/>
    <n v="793022"/>
    <s v="10.57K"/>
    <s v="Full-time "/>
    <s v=" Mid-Senior level"/>
    <n v="5000"/>
    <s v=" IT Services and IT Consulting"/>
    <n v="1397646"/>
    <s v="Yes"/>
    <s v="No"/>
    <s v="Yes"/>
    <s v="No"/>
    <s v="No"/>
    <s v="Yes"/>
    <s v="No"/>
    <s v="No"/>
    <s v="No"/>
    <s v="No"/>
    <s v="Yes"/>
    <s v="Yes"/>
    <s v="Yes"/>
    <s v="Yes"/>
    <s v="No"/>
    <s v="No"/>
    <s v="No"/>
    <s v="No"/>
    <s v="Yes"/>
    <s v="Yes"/>
    <s v="No"/>
    <s v="No"/>
    <s v="Yes"/>
    <s v="Yes"/>
    <s v="No"/>
    <s v="No"/>
    <s v="No"/>
    <s v="No"/>
    <s v="No"/>
    <s v="Yes"/>
    <s v="Yes"/>
    <n v="13"/>
    <n v="0.43333333333333335"/>
    <n v="5.3571428571428568"/>
  </r>
  <r>
    <x v="3"/>
    <s v="Class 4"/>
    <x v="31"/>
    <x v="0"/>
    <s v="Junior"/>
    <n v="75"/>
    <n v="80865"/>
    <s v="1.08K"/>
    <s v="Contract "/>
    <s v=" Entry level"/>
    <n v="1200"/>
    <s v=" IT Services and IT Consulting"/>
    <n v="465145"/>
    <s v="No"/>
    <s v="No"/>
    <s v="No"/>
    <s v="No"/>
    <s v="No"/>
    <s v="No"/>
    <s v="No"/>
    <s v="No"/>
    <s v="No"/>
    <s v="No"/>
    <s v="No"/>
    <s v="No"/>
    <s v="No"/>
    <s v="No"/>
    <s v="No"/>
    <s v="No"/>
    <s v="No"/>
    <s v="No"/>
    <s v="No"/>
    <s v="No"/>
    <s v="No"/>
    <s v="No"/>
    <s v="Yes"/>
    <s v="Yes"/>
    <s v="No"/>
    <s v="No"/>
    <s v="No"/>
    <s v="No"/>
    <s v="No"/>
    <s v="No"/>
    <s v="No"/>
    <n v="2"/>
    <n v="6.6666666666666666E-2"/>
    <n v="25"/>
  </r>
  <r>
    <x v="1"/>
    <s v="Class 3"/>
    <x v="48"/>
    <x v="2"/>
    <s v="Mid"/>
    <n v="74"/>
    <n v="6790011"/>
    <s v="91.76K"/>
    <s v="Full-time "/>
    <s v=" Mid-Senior level"/>
    <n v="10001"/>
    <s v=" IT Services and IT Consulting"/>
    <n v="715393"/>
    <s v="No"/>
    <s v="No"/>
    <s v="No"/>
    <s v="No"/>
    <s v="No"/>
    <s v="No"/>
    <s v="No"/>
    <s v="No"/>
    <s v="No"/>
    <s v="No"/>
    <s v="No"/>
    <s v="No"/>
    <s v="No"/>
    <s v="No"/>
    <s v="No"/>
    <s v="No"/>
    <s v="No"/>
    <s v="No"/>
    <s v="No"/>
    <s v="No"/>
    <s v="No"/>
    <s v="No"/>
    <s v="Yes"/>
    <s v="Yes"/>
    <s v="No"/>
    <s v="No"/>
    <s v="No"/>
    <s v="No"/>
    <s v="No"/>
    <s v="No"/>
    <s v="No"/>
    <n v="2"/>
    <n v="6.6666666666666666E-2"/>
    <n v="24.666666666666668"/>
  </r>
  <r>
    <x v="4"/>
    <s v="Class 2"/>
    <x v="26"/>
    <x v="2"/>
    <s v="Mid"/>
    <n v="74"/>
    <n v="793022"/>
    <s v="10.72K"/>
    <s v="Full-time "/>
    <s v=" Mid-Senior level"/>
    <n v="5000"/>
    <s v=" IT Services and IT Consulting"/>
    <n v="908744"/>
    <s v="Yes"/>
    <s v="Yes"/>
    <s v="Yes"/>
    <s v="Yes"/>
    <s v="Yes"/>
    <s v="No"/>
    <s v="No"/>
    <s v="No"/>
    <s v="No"/>
    <s v="No"/>
    <s v="Yes"/>
    <s v="No"/>
    <s v="No"/>
    <s v="No"/>
    <s v="No"/>
    <s v="No"/>
    <s v="No"/>
    <s v="No"/>
    <s v="No"/>
    <s v="No"/>
    <s v="No"/>
    <s v="No"/>
    <s v="Yes"/>
    <s v="Yes"/>
    <s v="Yes"/>
    <s v="No"/>
    <s v="Yes"/>
    <s v="No"/>
    <s v="No"/>
    <s v="No"/>
    <s v="No"/>
    <n v="10"/>
    <n v="0.33333333333333331"/>
    <n v="6.7272727272727275"/>
  </r>
  <r>
    <x v="3"/>
    <s v="Class 4"/>
    <x v="36"/>
    <x v="11"/>
    <s v="Junior"/>
    <n v="74"/>
    <n v="80865"/>
    <s v="1.09K"/>
    <s v="Full-time "/>
    <s v=" Entry level"/>
    <n v="1200"/>
    <s v=" IT Services and IT Consulting"/>
    <n v="545527"/>
    <s v="No"/>
    <s v="No"/>
    <s v="No"/>
    <s v="No"/>
    <s v="No"/>
    <s v="No"/>
    <s v="No"/>
    <s v="No"/>
    <s v="No"/>
    <s v="No"/>
    <s v="No"/>
    <s v="No"/>
    <s v="No"/>
    <s v="No"/>
    <s v="No"/>
    <s v="No"/>
    <s v="No"/>
    <s v="No"/>
    <s v="No"/>
    <s v="No"/>
    <s v="No"/>
    <s v="No"/>
    <s v="Yes"/>
    <s v="Yes"/>
    <s v="No"/>
    <s v="No"/>
    <s v="No"/>
    <s v="No"/>
    <s v="No"/>
    <s v="No"/>
    <s v="No"/>
    <n v="2"/>
    <n v="6.6666666666666666E-2"/>
    <n v="24.666666666666668"/>
  </r>
  <r>
    <x v="2"/>
    <s v="Class 3"/>
    <x v="16"/>
    <x v="0"/>
    <s v="Mid"/>
    <n v="73"/>
    <n v="6737300"/>
    <s v="92.29K"/>
    <s v="Full-time "/>
    <s v=" Mid-Senior level"/>
    <n v="10001"/>
    <s v=" IT Services and IT Consulting"/>
    <n v="1263487"/>
    <s v="No"/>
    <s v="No"/>
    <s v="No"/>
    <s v="No"/>
    <s v="No"/>
    <s v="No"/>
    <s v="No"/>
    <s v="No"/>
    <s v="No"/>
    <s v="No"/>
    <s v="No"/>
    <s v="No"/>
    <s v="No"/>
    <s v="No"/>
    <s v="No"/>
    <s v="No"/>
    <s v="No"/>
    <s v="No"/>
    <s v="No"/>
    <s v="No"/>
    <s v="No"/>
    <s v="No"/>
    <s v="Yes"/>
    <s v="Yes"/>
    <s v="No"/>
    <s v="No"/>
    <s v="No"/>
    <s v="No"/>
    <s v="No"/>
    <s v="No"/>
    <s v="No"/>
    <n v="2"/>
    <n v="6.6666666666666666E-2"/>
    <n v="24.333333333333332"/>
  </r>
  <r>
    <x v="2"/>
    <s v="Class 3"/>
    <x v="49"/>
    <x v="2"/>
    <s v="Mid"/>
    <n v="72"/>
    <n v="6737300"/>
    <s v="93.57K"/>
    <s v="Full-time "/>
    <s v=" Mid-Senior level"/>
    <n v="10001"/>
    <s v=" IT Services and IT Consulting"/>
    <n v="994134"/>
    <s v="No"/>
    <s v="No"/>
    <s v="No"/>
    <s v="No"/>
    <s v="No"/>
    <s v="No"/>
    <s v="No"/>
    <s v="No"/>
    <s v="No"/>
    <s v="No"/>
    <s v="No"/>
    <s v="No"/>
    <s v="No"/>
    <s v="No"/>
    <s v="No"/>
    <s v="No"/>
    <s v="No"/>
    <s v="No"/>
    <s v="No"/>
    <s v="No"/>
    <s v="No"/>
    <s v="No"/>
    <s v="Yes"/>
    <s v="Yes"/>
    <s v="No"/>
    <s v="No"/>
    <s v="Yes"/>
    <s v="No"/>
    <s v="No"/>
    <s v="No"/>
    <s v="No"/>
    <n v="3"/>
    <n v="0.1"/>
    <n v="18"/>
  </r>
  <r>
    <x v="5"/>
    <s v="Class 1"/>
    <x v="50"/>
    <x v="3"/>
    <s v="Mid"/>
    <n v="72"/>
    <n v="2519518"/>
    <s v="34.99K"/>
    <s v="Full-time "/>
    <s v=" Mid-Senior level"/>
    <n v="10001"/>
    <s v=" IT Services and IT Consulting"/>
    <n v="1369186"/>
    <s v="Yes"/>
    <s v="Yes"/>
    <s v="Yes"/>
    <s v="No"/>
    <s v="No"/>
    <s v="No"/>
    <s v="No"/>
    <s v="No"/>
    <s v="No"/>
    <s v="No"/>
    <s v="No"/>
    <s v="No"/>
    <s v="No"/>
    <s v="No"/>
    <s v="No"/>
    <s v="No"/>
    <s v="No"/>
    <s v="No"/>
    <s v="Yes"/>
    <s v="No"/>
    <s v="No"/>
    <s v="No"/>
    <s v="Yes"/>
    <s v="Yes"/>
    <s v="No"/>
    <s v="No"/>
    <s v="No"/>
    <s v="No"/>
    <s v="No"/>
    <s v="No"/>
    <s v="No"/>
    <n v="6"/>
    <n v="0.2"/>
    <n v="10.285714285714286"/>
  </r>
  <r>
    <x v="2"/>
    <s v="Class 3"/>
    <x v="51"/>
    <x v="2"/>
    <s v="Mid"/>
    <n v="71"/>
    <n v="6737300"/>
    <s v="94.89K"/>
    <s v="Full-time "/>
    <s v=" Mid-Senior level"/>
    <n v="10001"/>
    <s v=" IT Services and IT Consulting"/>
    <n v="976174"/>
    <s v="No"/>
    <s v="No"/>
    <s v="No"/>
    <s v="No"/>
    <s v="Yes"/>
    <s v="No"/>
    <s v="No"/>
    <s v="No"/>
    <s v="No"/>
    <s v="No"/>
    <s v="No"/>
    <s v="No"/>
    <s v="No"/>
    <s v="No"/>
    <s v="No"/>
    <s v="No"/>
    <s v="No"/>
    <s v="No"/>
    <s v="No"/>
    <s v="No"/>
    <s v="No"/>
    <s v="No"/>
    <s v="Yes"/>
    <s v="Yes"/>
    <s v="No"/>
    <s v="No"/>
    <s v="Yes"/>
    <s v="No"/>
    <s v="No"/>
    <s v="No"/>
    <s v="No"/>
    <n v="4"/>
    <n v="0.13333333333333333"/>
    <n v="14.2"/>
  </r>
  <r>
    <x v="2"/>
    <s v="Class 3"/>
    <x v="15"/>
    <x v="2"/>
    <s v="Mid"/>
    <n v="71"/>
    <n v="6737300"/>
    <s v="94.89K"/>
    <s v="Full-time "/>
    <s v=" Mid-Senior level"/>
    <n v="10001"/>
    <s v=" IT Services and IT Consulting"/>
    <n v="1293360"/>
    <s v="No"/>
    <s v="No"/>
    <s v="No"/>
    <s v="No"/>
    <s v="Yes"/>
    <s v="No"/>
    <s v="No"/>
    <s v="No"/>
    <s v="No"/>
    <s v="No"/>
    <s v="No"/>
    <s v="No"/>
    <s v="No"/>
    <s v="No"/>
    <s v="No"/>
    <s v="No"/>
    <s v="No"/>
    <s v="No"/>
    <s v="No"/>
    <s v="No"/>
    <s v="No"/>
    <s v="No"/>
    <s v="Yes"/>
    <s v="Yes"/>
    <s v="No"/>
    <s v="No"/>
    <s v="Yes"/>
    <s v="No"/>
    <s v="No"/>
    <s v="No"/>
    <s v="Yes"/>
    <n v="5"/>
    <n v="0.16666666666666666"/>
    <n v="11.833333333333334"/>
  </r>
  <r>
    <x v="3"/>
    <s v="Class 4"/>
    <x v="52"/>
    <x v="2"/>
    <s v="Junior"/>
    <n v="71"/>
    <n v="80865"/>
    <s v="1.14K"/>
    <s v="Full-time "/>
    <s v=" Entry level"/>
    <n v="1200"/>
    <s v=" IT Services and IT Consulting"/>
    <n v="751440"/>
    <s v="No"/>
    <s v="No"/>
    <s v="No"/>
    <s v="No"/>
    <s v="No"/>
    <s v="No"/>
    <s v="No"/>
    <s v="No"/>
    <s v="No"/>
    <s v="No"/>
    <s v="Yes"/>
    <s v="No"/>
    <s v="No"/>
    <s v="No"/>
    <s v="No"/>
    <s v="No"/>
    <s v="No"/>
    <s v="No"/>
    <s v="No"/>
    <s v="No"/>
    <s v="No"/>
    <s v="No"/>
    <s v="Yes"/>
    <s v="Yes"/>
    <s v="No"/>
    <s v="No"/>
    <s v="No"/>
    <s v="No"/>
    <s v="No"/>
    <s v="No"/>
    <s v="No"/>
    <n v="3"/>
    <n v="0.1"/>
    <n v="17.75"/>
  </r>
  <r>
    <x v="4"/>
    <s v="Class 2"/>
    <x v="43"/>
    <x v="5"/>
    <s v="Mid"/>
    <n v="70"/>
    <n v="793022"/>
    <s v="11.33K"/>
    <s v="Full-time "/>
    <s v=" Mid-Senior level"/>
    <n v="5000"/>
    <s v=" IT Services and IT Consulting"/>
    <n v="838228"/>
    <s v="No"/>
    <s v="No"/>
    <s v="Yes"/>
    <s v="No"/>
    <s v="No"/>
    <s v="No"/>
    <s v="No"/>
    <s v="No"/>
    <s v="No"/>
    <s v="No"/>
    <s v="No"/>
    <s v="No"/>
    <s v="No"/>
    <s v="No"/>
    <s v="No"/>
    <s v="No"/>
    <s v="No"/>
    <s v="No"/>
    <s v="Yes"/>
    <s v="No"/>
    <s v="Yes"/>
    <s v="Yes"/>
    <s v="No"/>
    <s v="Yes"/>
    <s v="No"/>
    <s v="No"/>
    <s v="No"/>
    <s v="No"/>
    <s v="No"/>
    <s v="No"/>
    <s v="No"/>
    <n v="5"/>
    <n v="0.16666666666666666"/>
    <n v="11.666666666666666"/>
  </r>
  <r>
    <x v="3"/>
    <s v="Class 4"/>
    <x v="29"/>
    <x v="0"/>
    <s v="Junior"/>
    <n v="70"/>
    <n v="80865"/>
    <s v="1.16K"/>
    <s v="Full-time "/>
    <s v=" Entry level"/>
    <n v="1200"/>
    <s v=" IT Services and IT Consulting"/>
    <n v="764769"/>
    <s v="No"/>
    <s v="No"/>
    <s v="Yes"/>
    <s v="No"/>
    <s v="No"/>
    <s v="No"/>
    <s v="No"/>
    <s v="No"/>
    <s v="No"/>
    <s v="No"/>
    <s v="No"/>
    <s v="No"/>
    <s v="No"/>
    <s v="No"/>
    <s v="No"/>
    <s v="No"/>
    <s v="No"/>
    <s v="No"/>
    <s v="No"/>
    <s v="No"/>
    <s v="No"/>
    <s v="No"/>
    <s v="Yes"/>
    <s v="Yes"/>
    <s v="No"/>
    <s v="No"/>
    <s v="No"/>
    <s v="No"/>
    <s v="No"/>
    <s v="No"/>
    <s v="No"/>
    <n v="3"/>
    <n v="0.1"/>
    <n v="17.5"/>
  </r>
  <r>
    <x v="1"/>
    <s v="Class 3"/>
    <x v="30"/>
    <x v="2"/>
    <s v="Mid"/>
    <n v="69"/>
    <n v="6790011"/>
    <s v="98.41K"/>
    <s v="Full-time "/>
    <s v=" Mid-Senior level"/>
    <n v="10001"/>
    <s v=" IT Services and IT Consulting"/>
    <n v="1627779"/>
    <s v="No"/>
    <s v="No"/>
    <s v="No"/>
    <s v="No"/>
    <s v="No"/>
    <s v="No"/>
    <s v="No"/>
    <s v="No"/>
    <s v="No"/>
    <s v="No"/>
    <s v="No"/>
    <s v="No"/>
    <s v="No"/>
    <s v="No"/>
    <s v="No"/>
    <s v="No"/>
    <s v="No"/>
    <s v="No"/>
    <s v="No"/>
    <s v="No"/>
    <s v="No"/>
    <s v="No"/>
    <s v="Yes"/>
    <s v="Yes"/>
    <s v="No"/>
    <s v="Yes"/>
    <s v="No"/>
    <s v="No"/>
    <s v="No"/>
    <s v="No"/>
    <s v="No"/>
    <n v="3"/>
    <n v="0.1"/>
    <n v="17.25"/>
  </r>
  <r>
    <x v="4"/>
    <s v="Class 2"/>
    <x v="23"/>
    <x v="10"/>
    <s v="Mid"/>
    <n v="68"/>
    <n v="793022"/>
    <s v="11.66K"/>
    <s v="Full-time "/>
    <s v=" Mid-Senior level"/>
    <n v="5000"/>
    <s v=" IT Services and IT Consulting"/>
    <n v="1262909"/>
    <s v="Yes"/>
    <s v="Yes"/>
    <s v="Yes"/>
    <s v="Yes"/>
    <s v="Yes"/>
    <s v="No"/>
    <s v="No"/>
    <s v="Yes"/>
    <s v="No"/>
    <s v="No"/>
    <s v="Yes"/>
    <s v="No"/>
    <s v="No"/>
    <s v="No"/>
    <s v="No"/>
    <s v="No"/>
    <s v="No"/>
    <s v="No"/>
    <s v="No"/>
    <s v="No"/>
    <s v="No"/>
    <s v="No"/>
    <s v="Yes"/>
    <s v="Yes"/>
    <s v="No"/>
    <s v="No"/>
    <s v="No"/>
    <s v="No"/>
    <s v="No"/>
    <s v="No"/>
    <s v="No"/>
    <n v="9"/>
    <n v="0.3"/>
    <n v="6.8"/>
  </r>
  <r>
    <x v="3"/>
    <s v="Class 4"/>
    <x v="3"/>
    <x v="3"/>
    <s v="Mid"/>
    <n v="66"/>
    <n v="80865"/>
    <s v="1.23K"/>
    <s v="Full-time "/>
    <s v=" Mid-Senior level"/>
    <n v="1200"/>
    <s v=" IT Services and IT Consulting"/>
    <n v="736778"/>
    <s v="No"/>
    <s v="No"/>
    <s v="No"/>
    <s v="No"/>
    <s v="No"/>
    <s v="No"/>
    <s v="No"/>
    <s v="No"/>
    <s v="No"/>
    <s v="No"/>
    <s v="No"/>
    <s v="No"/>
    <s v="No"/>
    <s v="No"/>
    <s v="No"/>
    <s v="No"/>
    <s v="No"/>
    <s v="No"/>
    <s v="No"/>
    <s v="No"/>
    <s v="No"/>
    <s v="No"/>
    <s v="Yes"/>
    <s v="Yes"/>
    <s v="No"/>
    <s v="No"/>
    <s v="No"/>
    <s v="No"/>
    <s v="No"/>
    <s v="No"/>
    <s v="No"/>
    <n v="2"/>
    <n v="6.6666666666666666E-2"/>
    <n v="22"/>
  </r>
  <r>
    <x v="4"/>
    <s v="Class 2"/>
    <x v="24"/>
    <x v="6"/>
    <s v="Mid"/>
    <n v="66"/>
    <n v="793022"/>
    <s v="12.02K"/>
    <s v="Full-time "/>
    <s v=" Mid-Senior level"/>
    <n v="5000"/>
    <s v=" IT Services and IT Consulting"/>
    <n v="844911"/>
    <s v="Yes"/>
    <s v="No"/>
    <s v="Yes"/>
    <s v="No"/>
    <s v="No"/>
    <s v="Yes"/>
    <s v="No"/>
    <s v="No"/>
    <s v="No"/>
    <s v="No"/>
    <s v="Yes"/>
    <s v="Yes"/>
    <s v="Yes"/>
    <s v="Yes"/>
    <s v="No"/>
    <s v="No"/>
    <s v="No"/>
    <s v="No"/>
    <s v="Yes"/>
    <s v="Yes"/>
    <s v="No"/>
    <s v="No"/>
    <s v="Yes"/>
    <s v="Yes"/>
    <s v="No"/>
    <s v="No"/>
    <s v="No"/>
    <s v="No"/>
    <s v="No"/>
    <s v="Yes"/>
    <s v="Yes"/>
    <n v="13"/>
    <n v="0.43333333333333335"/>
    <n v="4.7142857142857144"/>
  </r>
  <r>
    <x v="4"/>
    <s v="Class 2"/>
    <x v="17"/>
    <x v="0"/>
    <s v="Mid"/>
    <n v="65"/>
    <n v="793022"/>
    <s v="12.2K"/>
    <s v="Full-time "/>
    <s v=" Mid-Senior level"/>
    <n v="5000"/>
    <s v=" IT Services and IT Consulting"/>
    <n v="1169767"/>
    <s v="Yes"/>
    <s v="Yes"/>
    <s v="Yes"/>
    <s v="Yes"/>
    <s v="Yes"/>
    <s v="No"/>
    <s v="No"/>
    <s v="Yes"/>
    <s v="No"/>
    <s v="No"/>
    <s v="Yes"/>
    <s v="No"/>
    <s v="No"/>
    <s v="No"/>
    <s v="No"/>
    <s v="No"/>
    <s v="No"/>
    <s v="No"/>
    <s v="No"/>
    <s v="No"/>
    <s v="No"/>
    <s v="No"/>
    <s v="Yes"/>
    <s v="Yes"/>
    <s v="No"/>
    <s v="No"/>
    <s v="No"/>
    <s v="No"/>
    <s v="No"/>
    <s v="No"/>
    <s v="No"/>
    <n v="9"/>
    <n v="0.3"/>
    <n v="6.5"/>
  </r>
  <r>
    <x v="4"/>
    <s v="Class 2"/>
    <x v="53"/>
    <x v="2"/>
    <s v="Mid"/>
    <n v="64"/>
    <n v="793022"/>
    <s v="12.39K"/>
    <s v="Full-time "/>
    <s v=" Mid-Senior level"/>
    <n v="5000"/>
    <s v=" IT Services and IT Consulting"/>
    <n v="1251569"/>
    <s v="Yes"/>
    <s v="Yes"/>
    <s v="Yes"/>
    <s v="Yes"/>
    <s v="No"/>
    <s v="No"/>
    <s v="No"/>
    <s v="Yes"/>
    <s v="No"/>
    <s v="No"/>
    <s v="No"/>
    <s v="No"/>
    <s v="No"/>
    <s v="No"/>
    <s v="Yes"/>
    <s v="No"/>
    <s v="Yes"/>
    <s v="No"/>
    <s v="Yes"/>
    <s v="No"/>
    <s v="No"/>
    <s v="No"/>
    <s v="Yes"/>
    <s v="Yes"/>
    <s v="No"/>
    <s v="No"/>
    <s v="No"/>
    <s v="No"/>
    <s v="No"/>
    <s v="No"/>
    <s v="Yes"/>
    <n v="11"/>
    <n v="0.36666666666666664"/>
    <n v="5.333333333333333"/>
  </r>
  <r>
    <x v="2"/>
    <s v="Class 3"/>
    <x v="54"/>
    <x v="0"/>
    <s v="Junior"/>
    <n v="64"/>
    <n v="6737300"/>
    <s v="105.27K"/>
    <s v="Full-time "/>
    <s v=" Entry level"/>
    <n v="10001"/>
    <s v=" IT Services and IT Consulting"/>
    <n v="384976"/>
    <s v="No"/>
    <s v="No"/>
    <s v="No"/>
    <s v="No"/>
    <s v="No"/>
    <s v="No"/>
    <s v="No"/>
    <s v="No"/>
    <s v="No"/>
    <s v="No"/>
    <s v="No"/>
    <s v="No"/>
    <s v="No"/>
    <s v="No"/>
    <s v="No"/>
    <s v="No"/>
    <s v="No"/>
    <s v="No"/>
    <s v="No"/>
    <s v="No"/>
    <s v="No"/>
    <s v="No"/>
    <s v="No"/>
    <s v="No"/>
    <s v="No"/>
    <s v="No"/>
    <s v="No"/>
    <s v="No"/>
    <s v="No"/>
    <s v="No"/>
    <s v="No"/>
    <n v="0"/>
    <n v="0"/>
    <n v="64"/>
  </r>
  <r>
    <x v="4"/>
    <s v="Class 2"/>
    <x v="55"/>
    <x v="3"/>
    <s v="Mid"/>
    <n v="64"/>
    <n v="793022"/>
    <s v="12.39K"/>
    <s v="Full-time "/>
    <s v=" Mid-Senior level"/>
    <n v="5000"/>
    <s v=" IT Services and IT Consulting"/>
    <n v="1192924"/>
    <s v="Yes"/>
    <s v="No"/>
    <s v="Yes"/>
    <s v="No"/>
    <s v="No"/>
    <s v="No"/>
    <s v="No"/>
    <s v="No"/>
    <s v="No"/>
    <s v="No"/>
    <s v="No"/>
    <s v="No"/>
    <s v="No"/>
    <s v="No"/>
    <s v="No"/>
    <s v="No"/>
    <s v="No"/>
    <s v="Yes"/>
    <s v="Yes"/>
    <s v="No"/>
    <s v="No"/>
    <s v="No"/>
    <s v="Yes"/>
    <s v="Yes"/>
    <s v="No"/>
    <s v="No"/>
    <s v="No"/>
    <s v="No"/>
    <s v="No"/>
    <s v="No"/>
    <s v="No"/>
    <n v="6"/>
    <n v="0.2"/>
    <n v="9.1428571428571423"/>
  </r>
  <r>
    <x v="3"/>
    <s v="Class 4"/>
    <x v="36"/>
    <x v="0"/>
    <s v="Junior"/>
    <n v="64"/>
    <n v="80865"/>
    <s v="1.26K"/>
    <s v="Full-time "/>
    <s v=" Entry level"/>
    <n v="1200"/>
    <s v=" IT Services and IT Consulting"/>
    <n v="650934"/>
    <s v="No"/>
    <s v="No"/>
    <s v="No"/>
    <s v="No"/>
    <s v="No"/>
    <s v="No"/>
    <s v="No"/>
    <s v="No"/>
    <s v="No"/>
    <s v="No"/>
    <s v="No"/>
    <s v="No"/>
    <s v="No"/>
    <s v="No"/>
    <s v="No"/>
    <s v="No"/>
    <s v="No"/>
    <s v="No"/>
    <s v="No"/>
    <s v="No"/>
    <s v="No"/>
    <s v="No"/>
    <s v="Yes"/>
    <s v="Yes"/>
    <s v="No"/>
    <s v="No"/>
    <s v="No"/>
    <s v="No"/>
    <s v="No"/>
    <s v="No"/>
    <s v="No"/>
    <n v="2"/>
    <n v="6.6666666666666666E-2"/>
    <n v="21.333333333333332"/>
  </r>
  <r>
    <x v="3"/>
    <s v="Class 4"/>
    <x v="4"/>
    <x v="3"/>
    <s v="Junior"/>
    <n v="63"/>
    <n v="80865"/>
    <s v="1.28K"/>
    <s v="Full-time "/>
    <s v=" Entry level"/>
    <n v="1200"/>
    <s v=" IT Services and IT Consulting"/>
    <n v="481025"/>
    <s v="No"/>
    <s v="No"/>
    <s v="No"/>
    <s v="No"/>
    <s v="Yes"/>
    <s v="No"/>
    <s v="No"/>
    <s v="No"/>
    <s v="No"/>
    <s v="No"/>
    <s v="No"/>
    <s v="No"/>
    <s v="No"/>
    <s v="No"/>
    <s v="No"/>
    <s v="No"/>
    <s v="No"/>
    <s v="No"/>
    <s v="No"/>
    <s v="No"/>
    <s v="No"/>
    <s v="No"/>
    <s v="Yes"/>
    <s v="Yes"/>
    <s v="No"/>
    <s v="No"/>
    <s v="Yes"/>
    <s v="No"/>
    <s v="Yes"/>
    <s v="No"/>
    <s v="No"/>
    <n v="5"/>
    <n v="0.16666666666666666"/>
    <n v="10.5"/>
  </r>
  <r>
    <x v="3"/>
    <s v="Class 4"/>
    <x v="21"/>
    <x v="0"/>
    <s v="Junior"/>
    <n v="62"/>
    <n v="80865"/>
    <s v="1.3K"/>
    <s v="Full-time "/>
    <s v=" Entry level"/>
    <n v="1200"/>
    <s v=" IT Services and IT Consulting"/>
    <n v="382946"/>
    <s v="No"/>
    <s v="No"/>
    <s v="No"/>
    <s v="No"/>
    <s v="No"/>
    <s v="No"/>
    <s v="No"/>
    <s v="No"/>
    <s v="No"/>
    <s v="No"/>
    <s v="No"/>
    <s v="No"/>
    <s v="No"/>
    <s v="No"/>
    <s v="No"/>
    <s v="No"/>
    <s v="No"/>
    <s v="No"/>
    <s v="No"/>
    <s v="No"/>
    <s v="No"/>
    <s v="No"/>
    <s v="Yes"/>
    <s v="Yes"/>
    <s v="No"/>
    <s v="No"/>
    <s v="Yes"/>
    <s v="No"/>
    <s v="No"/>
    <s v="No"/>
    <s v="No"/>
    <n v="3"/>
    <n v="0.1"/>
    <n v="15.5"/>
  </r>
  <r>
    <x v="3"/>
    <s v="Class 4"/>
    <x v="56"/>
    <x v="2"/>
    <s v="Junior"/>
    <n v="61"/>
    <n v="80865"/>
    <s v="1.33K"/>
    <s v="Full-time "/>
    <s v=" Entry level"/>
    <n v="1200"/>
    <s v=" IT Services and IT Consulting"/>
    <n v="630902"/>
    <s v="No"/>
    <s v="No"/>
    <s v="No"/>
    <s v="No"/>
    <s v="No"/>
    <s v="No"/>
    <s v="No"/>
    <s v="No"/>
    <s v="No"/>
    <s v="No"/>
    <s v="No"/>
    <s v="No"/>
    <s v="No"/>
    <s v="No"/>
    <s v="No"/>
    <s v="No"/>
    <s v="No"/>
    <s v="No"/>
    <s v="No"/>
    <s v="No"/>
    <s v="No"/>
    <s v="No"/>
    <s v="Yes"/>
    <s v="Yes"/>
    <s v="No"/>
    <s v="No"/>
    <s v="No"/>
    <s v="No"/>
    <s v="No"/>
    <s v="No"/>
    <s v="No"/>
    <n v="2"/>
    <n v="6.6666666666666666E-2"/>
    <n v="20.333333333333332"/>
  </r>
  <r>
    <x v="1"/>
    <s v="Class 3"/>
    <x v="57"/>
    <x v="0"/>
    <s v="Mid"/>
    <n v="61"/>
    <n v="6790011"/>
    <s v="111.31K"/>
    <s v="Full-time "/>
    <s v=" Mid-Senior level"/>
    <n v="10001"/>
    <s v=" IT Services and IT Consulting"/>
    <n v="1482275"/>
    <s v="No"/>
    <s v="No"/>
    <s v="No"/>
    <s v="No"/>
    <s v="No"/>
    <s v="No"/>
    <s v="No"/>
    <s v="No"/>
    <s v="No"/>
    <s v="No"/>
    <s v="No"/>
    <s v="No"/>
    <s v="No"/>
    <s v="No"/>
    <s v="No"/>
    <s v="No"/>
    <s v="Yes"/>
    <s v="No"/>
    <s v="No"/>
    <s v="No"/>
    <s v="No"/>
    <s v="No"/>
    <s v="No"/>
    <s v="Yes"/>
    <s v="No"/>
    <s v="No"/>
    <s v="No"/>
    <s v="No"/>
    <s v="No"/>
    <s v="No"/>
    <s v="No"/>
    <n v="2"/>
    <n v="6.6666666666666666E-2"/>
    <n v="20.333333333333332"/>
  </r>
  <r>
    <x v="3"/>
    <s v="Class 4"/>
    <x v="3"/>
    <x v="0"/>
    <s v="Mid"/>
    <n v="59"/>
    <n v="80865"/>
    <s v="1.37K"/>
    <s v="Full-time "/>
    <s v=" Mid-Senior level"/>
    <n v="1200"/>
    <s v=" IT Services and IT Consulting"/>
    <n v="796629"/>
    <s v="No"/>
    <s v="No"/>
    <s v="No"/>
    <s v="No"/>
    <s v="No"/>
    <s v="No"/>
    <s v="No"/>
    <s v="No"/>
    <s v="No"/>
    <s v="No"/>
    <s v="No"/>
    <s v="No"/>
    <s v="No"/>
    <s v="No"/>
    <s v="No"/>
    <s v="No"/>
    <s v="No"/>
    <s v="No"/>
    <s v="No"/>
    <s v="No"/>
    <s v="No"/>
    <s v="No"/>
    <s v="Yes"/>
    <s v="Yes"/>
    <s v="No"/>
    <s v="No"/>
    <s v="No"/>
    <s v="No"/>
    <s v="No"/>
    <s v="No"/>
    <s v="No"/>
    <n v="2"/>
    <n v="6.6666666666666666E-2"/>
    <n v="19.666666666666668"/>
  </r>
  <r>
    <x v="4"/>
    <s v="Class 2"/>
    <x v="58"/>
    <x v="10"/>
    <s v="Mid"/>
    <n v="59"/>
    <n v="793022"/>
    <s v="13.44K"/>
    <s v="Full-time "/>
    <s v=" Mid-Senior level"/>
    <n v="5000"/>
    <s v=" IT Services and IT Consulting"/>
    <n v="1199956"/>
    <s v="Yes"/>
    <s v="No"/>
    <s v="Yes"/>
    <s v="No"/>
    <s v="No"/>
    <s v="Yes"/>
    <s v="No"/>
    <s v="No"/>
    <s v="No"/>
    <s v="No"/>
    <s v="Yes"/>
    <s v="Yes"/>
    <s v="Yes"/>
    <s v="Yes"/>
    <s v="No"/>
    <s v="No"/>
    <s v="No"/>
    <s v="No"/>
    <s v="Yes"/>
    <s v="Yes"/>
    <s v="No"/>
    <s v="No"/>
    <s v="Yes"/>
    <s v="Yes"/>
    <s v="No"/>
    <s v="No"/>
    <s v="No"/>
    <s v="No"/>
    <s v="No"/>
    <s v="Yes"/>
    <s v="Yes"/>
    <n v="13"/>
    <n v="0.43333333333333335"/>
    <n v="4.2142857142857144"/>
  </r>
  <r>
    <x v="0"/>
    <s v="Class 3"/>
    <x v="32"/>
    <x v="3"/>
    <s v="Mid"/>
    <n v="58"/>
    <n v="11996967"/>
    <s v="206.84K"/>
    <s v="Full-time "/>
    <s v=" Mid-Senior level"/>
    <n v="10001"/>
    <s v=" IT Services and IT Consulting"/>
    <n v="1464961"/>
    <s v="No"/>
    <s v="Yes"/>
    <s v="No"/>
    <s v="No"/>
    <s v="No"/>
    <s v="No"/>
    <s v="No"/>
    <s v="No"/>
    <s v="No"/>
    <s v="No"/>
    <s v="No"/>
    <s v="No"/>
    <s v="No"/>
    <s v="No"/>
    <s v="No"/>
    <s v="No"/>
    <s v="No"/>
    <s v="No"/>
    <s v="No"/>
    <s v="No"/>
    <s v="No"/>
    <s v="No"/>
    <s v="Yes"/>
    <s v="Yes"/>
    <s v="No"/>
    <s v="No"/>
    <s v="No"/>
    <s v="No"/>
    <s v="No"/>
    <s v="No"/>
    <s v="No"/>
    <n v="3"/>
    <n v="0.1"/>
    <n v="14.5"/>
  </r>
  <r>
    <x v="8"/>
    <s v="Class 4"/>
    <x v="59"/>
    <x v="10"/>
    <s v="Mid"/>
    <n v="57"/>
    <n v="11245"/>
    <s v="0.2K"/>
    <s v="Full-time "/>
    <s v=" Mid-Senior level"/>
    <n v="110"/>
    <s v=" Real Estate"/>
    <n v="938973"/>
    <s v="No"/>
    <s v="No"/>
    <s v="No"/>
    <s v="No"/>
    <s v="No"/>
    <s v="No"/>
    <s v="No"/>
    <s v="No"/>
    <s v="No"/>
    <s v="No"/>
    <s v="No"/>
    <s v="No"/>
    <s v="No"/>
    <s v="No"/>
    <s v="No"/>
    <s v="No"/>
    <s v="No"/>
    <s v="No"/>
    <s v="No"/>
    <s v="No"/>
    <s v="No"/>
    <s v="No"/>
    <s v="No"/>
    <s v="No"/>
    <s v="No"/>
    <s v="No"/>
    <s v="Yes"/>
    <s v="No"/>
    <s v="No"/>
    <s v="No"/>
    <s v="No"/>
    <n v="1"/>
    <n v="3.3333333333333333E-2"/>
    <n v="28.5"/>
  </r>
  <r>
    <x v="2"/>
    <s v="Class 3"/>
    <x v="51"/>
    <x v="3"/>
    <s v="Mid"/>
    <n v="57"/>
    <n v="6737300"/>
    <s v="118.2K"/>
    <s v="Full-time "/>
    <s v=" Mid-Senior level"/>
    <n v="10001"/>
    <s v=" IT Services and IT Consulting"/>
    <n v="1283317"/>
    <s v="No"/>
    <s v="No"/>
    <s v="No"/>
    <s v="No"/>
    <s v="Yes"/>
    <s v="No"/>
    <s v="No"/>
    <s v="No"/>
    <s v="No"/>
    <s v="No"/>
    <s v="No"/>
    <s v="No"/>
    <s v="No"/>
    <s v="No"/>
    <s v="No"/>
    <s v="No"/>
    <s v="No"/>
    <s v="No"/>
    <s v="No"/>
    <s v="No"/>
    <s v="No"/>
    <s v="No"/>
    <s v="Yes"/>
    <s v="Yes"/>
    <s v="No"/>
    <s v="No"/>
    <s v="Yes"/>
    <s v="No"/>
    <s v="No"/>
    <s v="No"/>
    <s v="No"/>
    <n v="4"/>
    <n v="0.13333333333333333"/>
    <n v="11.4"/>
  </r>
  <r>
    <x v="0"/>
    <s v="Class 3"/>
    <x v="32"/>
    <x v="3"/>
    <s v="Mid"/>
    <n v="57"/>
    <n v="11996967"/>
    <s v="210.47K"/>
    <s v="Full-time "/>
    <s v=" Mid-Senior level"/>
    <n v="10001"/>
    <s v=" IT Services and IT Consulting"/>
    <n v="1275059"/>
    <s v="No"/>
    <s v="Yes"/>
    <s v="No"/>
    <s v="No"/>
    <s v="No"/>
    <s v="No"/>
    <s v="No"/>
    <s v="No"/>
    <s v="No"/>
    <s v="No"/>
    <s v="No"/>
    <s v="No"/>
    <s v="No"/>
    <s v="No"/>
    <s v="No"/>
    <s v="No"/>
    <s v="No"/>
    <s v="No"/>
    <s v="No"/>
    <s v="No"/>
    <s v="No"/>
    <s v="No"/>
    <s v="Yes"/>
    <s v="Yes"/>
    <s v="No"/>
    <s v="No"/>
    <s v="No"/>
    <s v="No"/>
    <s v="No"/>
    <s v="No"/>
    <s v="No"/>
    <n v="3"/>
    <n v="0.1"/>
    <n v="14.25"/>
  </r>
  <r>
    <x v="7"/>
    <s v="Class 1"/>
    <x v="60"/>
    <x v="9"/>
    <s v="Junior"/>
    <n v="56"/>
    <n v="270280"/>
    <s v="4.83K"/>
    <s v="Full-time "/>
    <s v=" Entry level"/>
    <n v="10001"/>
    <s v=" IT Services and IT Consulting"/>
    <n v="605189"/>
    <s v="No"/>
    <s v="No"/>
    <s v="No"/>
    <s v="No"/>
    <s v="No"/>
    <s v="No"/>
    <s v="No"/>
    <s v="No"/>
    <s v="No"/>
    <s v="No"/>
    <s v="No"/>
    <s v="No"/>
    <s v="No"/>
    <s v="No"/>
    <s v="No"/>
    <s v="No"/>
    <s v="No"/>
    <s v="No"/>
    <s v="No"/>
    <s v="No"/>
    <s v="No"/>
    <s v="No"/>
    <s v="No"/>
    <s v="Yes"/>
    <s v="No"/>
    <s v="No"/>
    <s v="No"/>
    <s v="No"/>
    <s v="No"/>
    <s v="No"/>
    <s v="No"/>
    <n v="1"/>
    <n v="3.3333333333333333E-2"/>
    <n v="28"/>
  </r>
  <r>
    <x v="4"/>
    <s v="Class 2"/>
    <x v="28"/>
    <x v="9"/>
    <s v="Senior"/>
    <n v="55"/>
    <n v="793022"/>
    <s v="14.42K"/>
    <s v="Full-time "/>
    <s v=" Associate"/>
    <n v="5000"/>
    <s v=" IT Services and IT Consulting"/>
    <n v="1309568"/>
    <s v="No"/>
    <s v="Yes"/>
    <s v="No"/>
    <s v="No"/>
    <s v="No"/>
    <s v="No"/>
    <s v="No"/>
    <s v="No"/>
    <s v="No"/>
    <s v="No"/>
    <s v="Yes"/>
    <s v="No"/>
    <s v="No"/>
    <s v="No"/>
    <s v="No"/>
    <s v="No"/>
    <s v="No"/>
    <s v="No"/>
    <s v="No"/>
    <s v="No"/>
    <s v="No"/>
    <s v="No"/>
    <s v="Yes"/>
    <s v="Yes"/>
    <s v="No"/>
    <s v="No"/>
    <s v="Yes"/>
    <s v="No"/>
    <s v="Yes"/>
    <s v="No"/>
    <s v="Yes"/>
    <n v="7"/>
    <n v="0.23333333333333334"/>
    <n v="6.875"/>
  </r>
  <r>
    <x v="3"/>
    <s v="Class 4"/>
    <x v="13"/>
    <x v="0"/>
    <s v="Mid"/>
    <n v="53"/>
    <n v="80865"/>
    <s v="1.53K"/>
    <s v="Full-time "/>
    <s v=" Mid-Senior level"/>
    <n v="1200"/>
    <s v=" IT Services and IT Consulting"/>
    <n v="1289132"/>
    <s v="No"/>
    <s v="No"/>
    <s v="No"/>
    <s v="No"/>
    <s v="Yes"/>
    <s v="No"/>
    <s v="No"/>
    <s v="No"/>
    <s v="No"/>
    <s v="No"/>
    <s v="No"/>
    <s v="No"/>
    <s v="No"/>
    <s v="No"/>
    <s v="No"/>
    <s v="No"/>
    <s v="No"/>
    <s v="No"/>
    <s v="No"/>
    <s v="No"/>
    <s v="No"/>
    <s v="No"/>
    <s v="Yes"/>
    <s v="Yes"/>
    <s v="No"/>
    <s v="No"/>
    <s v="No"/>
    <s v="No"/>
    <s v="No"/>
    <s v="No"/>
    <s v="No"/>
    <n v="3"/>
    <n v="0.1"/>
    <n v="13.25"/>
  </r>
  <r>
    <x v="3"/>
    <s v="Class 4"/>
    <x v="61"/>
    <x v="3"/>
    <s v="Mid"/>
    <n v="53"/>
    <n v="80865"/>
    <s v="1.53K"/>
    <s v="Full-time "/>
    <s v=" Mid-Senior level"/>
    <n v="1200"/>
    <s v=" IT Services and IT Consulting"/>
    <n v="1368841"/>
    <s v="No"/>
    <s v="No"/>
    <s v="No"/>
    <s v="No"/>
    <s v="No"/>
    <s v="No"/>
    <s v="No"/>
    <s v="No"/>
    <s v="No"/>
    <s v="No"/>
    <s v="No"/>
    <s v="No"/>
    <s v="No"/>
    <s v="No"/>
    <s v="No"/>
    <s v="No"/>
    <s v="No"/>
    <s v="No"/>
    <s v="No"/>
    <s v="No"/>
    <s v="No"/>
    <s v="No"/>
    <s v="Yes"/>
    <s v="Yes"/>
    <s v="No"/>
    <s v="No"/>
    <s v="No"/>
    <s v="No"/>
    <s v="No"/>
    <s v="No"/>
    <s v="No"/>
    <n v="2"/>
    <n v="6.6666666666666666E-2"/>
    <n v="17.666666666666668"/>
  </r>
  <r>
    <x v="8"/>
    <s v="Class 4"/>
    <x v="59"/>
    <x v="2"/>
    <s v="Mid"/>
    <n v="53"/>
    <n v="11245"/>
    <s v="0.21K"/>
    <s v="Full-time "/>
    <s v=" Mid-Senior level"/>
    <n v="110"/>
    <s v=" Real Estate"/>
    <n v="1198280"/>
    <s v="No"/>
    <s v="No"/>
    <s v="No"/>
    <s v="No"/>
    <s v="No"/>
    <s v="No"/>
    <s v="No"/>
    <s v="No"/>
    <s v="No"/>
    <s v="No"/>
    <s v="No"/>
    <s v="No"/>
    <s v="No"/>
    <s v="No"/>
    <s v="No"/>
    <s v="No"/>
    <s v="No"/>
    <s v="No"/>
    <s v="No"/>
    <s v="No"/>
    <s v="No"/>
    <s v="No"/>
    <s v="No"/>
    <s v="No"/>
    <s v="No"/>
    <s v="No"/>
    <s v="Yes"/>
    <s v="No"/>
    <s v="No"/>
    <s v="No"/>
    <s v="No"/>
    <n v="1"/>
    <n v="3.3333333333333333E-2"/>
    <n v="26.5"/>
  </r>
  <r>
    <x v="3"/>
    <s v="Class 4"/>
    <x v="21"/>
    <x v="2"/>
    <s v="Junior"/>
    <n v="53"/>
    <n v="80865"/>
    <s v="1.53K"/>
    <s v="Full-time "/>
    <s v=" Entry level"/>
    <n v="1200"/>
    <s v=" IT Services and IT Consulting"/>
    <n v="620935"/>
    <s v="No"/>
    <s v="No"/>
    <s v="No"/>
    <s v="No"/>
    <s v="No"/>
    <s v="No"/>
    <s v="No"/>
    <s v="No"/>
    <s v="No"/>
    <s v="No"/>
    <s v="No"/>
    <s v="No"/>
    <s v="No"/>
    <s v="No"/>
    <s v="No"/>
    <s v="No"/>
    <s v="No"/>
    <s v="No"/>
    <s v="No"/>
    <s v="No"/>
    <s v="No"/>
    <s v="No"/>
    <s v="Yes"/>
    <s v="Yes"/>
    <s v="No"/>
    <s v="No"/>
    <s v="No"/>
    <s v="No"/>
    <s v="No"/>
    <s v="No"/>
    <s v="No"/>
    <n v="2"/>
    <n v="6.6666666666666666E-2"/>
    <n v="17.666666666666668"/>
  </r>
  <r>
    <x v="4"/>
    <s v="Class 2"/>
    <x v="62"/>
    <x v="9"/>
    <s v="Mid"/>
    <n v="53"/>
    <n v="793022"/>
    <s v="14.96K"/>
    <s v="Full-time "/>
    <s v=" Mid-Senior level"/>
    <n v="5000"/>
    <s v=" IT Services and IT Consulting"/>
    <n v="1438039"/>
    <s v="No"/>
    <s v="No"/>
    <s v="No"/>
    <s v="No"/>
    <s v="No"/>
    <s v="No"/>
    <s v="No"/>
    <s v="No"/>
    <s v="No"/>
    <s v="No"/>
    <s v="No"/>
    <s v="No"/>
    <s v="No"/>
    <s v="No"/>
    <s v="No"/>
    <s v="No"/>
    <s v="No"/>
    <s v="No"/>
    <s v="No"/>
    <s v="No"/>
    <s v="No"/>
    <s v="No"/>
    <s v="Yes"/>
    <s v="Yes"/>
    <s v="No"/>
    <s v="No"/>
    <s v="No"/>
    <s v="No"/>
    <s v="No"/>
    <s v="No"/>
    <s v="No"/>
    <n v="2"/>
    <n v="6.6666666666666666E-2"/>
    <n v="17.666666666666668"/>
  </r>
  <r>
    <x v="2"/>
    <s v="Class 3"/>
    <x v="21"/>
    <x v="9"/>
    <s v="Junior"/>
    <n v="52"/>
    <n v="6737300"/>
    <s v="129.56K"/>
    <s v="Full-time "/>
    <s v=" Entry level"/>
    <n v="10001"/>
    <s v=" IT Services and IT Consulting"/>
    <n v="434721"/>
    <s v="No"/>
    <s v="No"/>
    <s v="Yes"/>
    <s v="No"/>
    <s v="No"/>
    <s v="No"/>
    <s v="No"/>
    <s v="No"/>
    <s v="No"/>
    <s v="No"/>
    <s v="No"/>
    <s v="No"/>
    <s v="No"/>
    <s v="No"/>
    <s v="No"/>
    <s v="No"/>
    <s v="No"/>
    <s v="No"/>
    <s v="No"/>
    <s v="No"/>
    <s v="No"/>
    <s v="No"/>
    <s v="Yes"/>
    <s v="Yes"/>
    <s v="No"/>
    <s v="No"/>
    <s v="No"/>
    <s v="No"/>
    <s v="Yes"/>
    <s v="No"/>
    <s v="No"/>
    <n v="4"/>
    <n v="0.13333333333333333"/>
    <n v="10.4"/>
  </r>
  <r>
    <x v="3"/>
    <s v="Class 4"/>
    <x v="36"/>
    <x v="0"/>
    <s v="Junior"/>
    <n v="52"/>
    <n v="80865"/>
    <s v="1.56K"/>
    <s v="Full-time "/>
    <s v=" Entry level"/>
    <n v="1200"/>
    <s v=" IT Services and IT Consulting"/>
    <n v="852806"/>
    <s v="No"/>
    <s v="No"/>
    <s v="No"/>
    <s v="No"/>
    <s v="No"/>
    <s v="No"/>
    <s v="No"/>
    <s v="No"/>
    <s v="No"/>
    <s v="No"/>
    <s v="No"/>
    <s v="No"/>
    <s v="No"/>
    <s v="No"/>
    <s v="No"/>
    <s v="No"/>
    <s v="No"/>
    <s v="No"/>
    <s v="No"/>
    <s v="No"/>
    <s v="No"/>
    <s v="No"/>
    <s v="Yes"/>
    <s v="Yes"/>
    <s v="No"/>
    <s v="No"/>
    <s v="No"/>
    <s v="No"/>
    <s v="No"/>
    <s v="No"/>
    <s v="No"/>
    <n v="2"/>
    <n v="6.6666666666666666E-2"/>
    <n v="17.333333333333332"/>
  </r>
  <r>
    <x v="3"/>
    <s v="Class 4"/>
    <x v="56"/>
    <x v="6"/>
    <s v="Junior"/>
    <n v="52"/>
    <n v="80865"/>
    <s v="1.56K"/>
    <s v="Full-time "/>
    <s v=" Entry level"/>
    <n v="1200"/>
    <s v=" IT Services and IT Consulting"/>
    <n v="798043"/>
    <s v="Yes"/>
    <s v="No"/>
    <s v="No"/>
    <s v="No"/>
    <s v="No"/>
    <s v="No"/>
    <s v="No"/>
    <s v="No"/>
    <s v="No"/>
    <s v="No"/>
    <s v="No"/>
    <s v="No"/>
    <s v="No"/>
    <s v="No"/>
    <s v="No"/>
    <s v="No"/>
    <s v="Yes"/>
    <s v="Yes"/>
    <s v="No"/>
    <s v="No"/>
    <s v="No"/>
    <s v="No"/>
    <s v="Yes"/>
    <s v="Yes"/>
    <s v="No"/>
    <s v="No"/>
    <s v="No"/>
    <s v="No"/>
    <s v="No"/>
    <s v="No"/>
    <s v="No"/>
    <n v="5"/>
    <n v="0.16666666666666666"/>
    <n v="8.6666666666666661"/>
  </r>
  <r>
    <x v="3"/>
    <s v="Class 4"/>
    <x v="63"/>
    <x v="3"/>
    <s v="Mid"/>
    <n v="52"/>
    <n v="80865"/>
    <s v="1.56K"/>
    <s v="Full-time "/>
    <s v=" Mid-Senior level"/>
    <n v="1200"/>
    <s v=" IT Services and IT Consulting"/>
    <n v="1190536"/>
    <s v="No"/>
    <s v="No"/>
    <s v="No"/>
    <s v="No"/>
    <s v="No"/>
    <s v="No"/>
    <s v="No"/>
    <s v="No"/>
    <s v="No"/>
    <s v="No"/>
    <s v="No"/>
    <s v="No"/>
    <s v="Yes"/>
    <s v="No"/>
    <s v="No"/>
    <s v="No"/>
    <s v="No"/>
    <s v="No"/>
    <s v="No"/>
    <s v="No"/>
    <s v="No"/>
    <s v="No"/>
    <s v="Yes"/>
    <s v="Yes"/>
    <s v="No"/>
    <s v="No"/>
    <s v="No"/>
    <s v="No"/>
    <s v="No"/>
    <s v="Yes"/>
    <s v="Yes"/>
    <n v="5"/>
    <n v="0.16666666666666666"/>
    <n v="8.6666666666666661"/>
  </r>
  <r>
    <x v="3"/>
    <s v="Class 4"/>
    <x v="21"/>
    <x v="2"/>
    <s v="Junior"/>
    <n v="51"/>
    <n v="80865"/>
    <s v="1.59K"/>
    <s v="Full-time "/>
    <s v=" Entry level"/>
    <n v="1200"/>
    <s v=" IT Services and IT Consulting"/>
    <n v="410064"/>
    <s v="No"/>
    <s v="No"/>
    <s v="No"/>
    <s v="No"/>
    <s v="No"/>
    <s v="No"/>
    <s v="No"/>
    <s v="No"/>
    <s v="No"/>
    <s v="No"/>
    <s v="No"/>
    <s v="No"/>
    <s v="No"/>
    <s v="No"/>
    <s v="No"/>
    <s v="No"/>
    <s v="No"/>
    <s v="No"/>
    <s v="No"/>
    <s v="No"/>
    <s v="No"/>
    <s v="No"/>
    <s v="Yes"/>
    <s v="Yes"/>
    <s v="No"/>
    <s v="No"/>
    <s v="Yes"/>
    <s v="No"/>
    <s v="No"/>
    <s v="No"/>
    <s v="No"/>
    <n v="3"/>
    <n v="0.1"/>
    <n v="12.75"/>
  </r>
  <r>
    <x v="3"/>
    <s v="Class 4"/>
    <x v="64"/>
    <x v="0"/>
    <s v="Mid"/>
    <n v="51"/>
    <n v="80865"/>
    <s v="1.59K"/>
    <s v="Contract "/>
    <s v=" Mid-Senior level"/>
    <n v="1200"/>
    <s v=" IT Services and IT Consulting"/>
    <n v="1400595"/>
    <s v="No"/>
    <s v="No"/>
    <s v="No"/>
    <s v="No"/>
    <s v="Yes"/>
    <s v="No"/>
    <s v="No"/>
    <s v="No"/>
    <s v="No"/>
    <s v="No"/>
    <s v="No"/>
    <s v="No"/>
    <s v="No"/>
    <s v="No"/>
    <s v="No"/>
    <s v="No"/>
    <s v="No"/>
    <s v="No"/>
    <s v="No"/>
    <s v="No"/>
    <s v="No"/>
    <s v="No"/>
    <s v="Yes"/>
    <s v="Yes"/>
    <s v="No"/>
    <s v="No"/>
    <s v="No"/>
    <s v="No"/>
    <s v="No"/>
    <s v="No"/>
    <s v="No"/>
    <n v="3"/>
    <n v="0.1"/>
    <n v="12.75"/>
  </r>
  <r>
    <x v="4"/>
    <s v="Class 2"/>
    <x v="65"/>
    <x v="3"/>
    <s v="Mid"/>
    <n v="50"/>
    <n v="793022"/>
    <s v="15.86K"/>
    <s v="Full-time "/>
    <s v=" Mid-Senior level"/>
    <n v="5000"/>
    <s v=" IT Services and IT Consulting"/>
    <n v="1514075"/>
    <s v="Yes"/>
    <s v="No"/>
    <s v="No"/>
    <s v="No"/>
    <s v="No"/>
    <s v="No"/>
    <s v="No"/>
    <s v="No"/>
    <s v="No"/>
    <s v="No"/>
    <s v="Yes"/>
    <s v="No"/>
    <s v="No"/>
    <s v="No"/>
    <s v="No"/>
    <s v="No"/>
    <s v="No"/>
    <s v="Yes"/>
    <s v="No"/>
    <s v="No"/>
    <s v="No"/>
    <s v="No"/>
    <s v="Yes"/>
    <s v="Yes"/>
    <s v="No"/>
    <s v="Yes"/>
    <s v="No"/>
    <s v="No"/>
    <s v="No"/>
    <s v="No"/>
    <s v="No"/>
    <n v="6"/>
    <n v="0.2"/>
    <n v="7.1428571428571432"/>
  </r>
  <r>
    <x v="2"/>
    <s v="Class 3"/>
    <x v="51"/>
    <x v="6"/>
    <s v="Mid"/>
    <n v="50"/>
    <n v="6737300"/>
    <s v="134.75K"/>
    <s v="Full-time "/>
    <s v=" Mid-Senior level"/>
    <n v="10001"/>
    <s v=" IT Services and IT Consulting"/>
    <n v="982919"/>
    <s v="No"/>
    <s v="No"/>
    <s v="No"/>
    <s v="No"/>
    <s v="Yes"/>
    <s v="No"/>
    <s v="No"/>
    <s v="No"/>
    <s v="No"/>
    <s v="No"/>
    <s v="No"/>
    <s v="No"/>
    <s v="No"/>
    <s v="No"/>
    <s v="No"/>
    <s v="No"/>
    <s v="No"/>
    <s v="No"/>
    <s v="No"/>
    <s v="No"/>
    <s v="No"/>
    <s v="No"/>
    <s v="Yes"/>
    <s v="Yes"/>
    <s v="No"/>
    <s v="No"/>
    <s v="Yes"/>
    <s v="No"/>
    <s v="No"/>
    <s v="No"/>
    <s v="No"/>
    <n v="4"/>
    <n v="0.13333333333333333"/>
    <n v="10"/>
  </r>
  <r>
    <x v="2"/>
    <s v="Class 3"/>
    <x v="66"/>
    <x v="0"/>
    <s v="Junior"/>
    <n v="50"/>
    <n v="6737300"/>
    <s v="134.75K"/>
    <s v="Full-time "/>
    <s v=" Entry level"/>
    <n v="10001"/>
    <s v=" IT Services and IT Consulting"/>
    <n v="676664"/>
    <s v="No"/>
    <s v="No"/>
    <s v="No"/>
    <s v="No"/>
    <s v="Yes"/>
    <s v="No"/>
    <s v="No"/>
    <s v="No"/>
    <s v="No"/>
    <s v="No"/>
    <s v="No"/>
    <s v="No"/>
    <s v="No"/>
    <s v="No"/>
    <s v="No"/>
    <s v="No"/>
    <s v="No"/>
    <s v="No"/>
    <s v="No"/>
    <s v="No"/>
    <s v="No"/>
    <s v="No"/>
    <s v="Yes"/>
    <s v="Yes"/>
    <s v="No"/>
    <s v="No"/>
    <s v="No"/>
    <s v="No"/>
    <s v="No"/>
    <s v="No"/>
    <s v="No"/>
    <n v="3"/>
    <n v="0.1"/>
    <n v="12.5"/>
  </r>
  <r>
    <x v="3"/>
    <s v="Class 4"/>
    <x v="21"/>
    <x v="2"/>
    <s v="Junior"/>
    <n v="50"/>
    <n v="80865"/>
    <s v="1.62K"/>
    <s v="Full-time "/>
    <s v=" Entry level"/>
    <n v="1200"/>
    <s v=" IT Services and IT Consulting"/>
    <n v="457598"/>
    <s v="No"/>
    <s v="No"/>
    <s v="No"/>
    <s v="No"/>
    <s v="No"/>
    <s v="No"/>
    <s v="No"/>
    <s v="No"/>
    <s v="No"/>
    <s v="No"/>
    <s v="No"/>
    <s v="No"/>
    <s v="No"/>
    <s v="No"/>
    <s v="No"/>
    <s v="No"/>
    <s v="No"/>
    <s v="No"/>
    <s v="No"/>
    <s v="No"/>
    <s v="No"/>
    <s v="No"/>
    <s v="Yes"/>
    <s v="Yes"/>
    <s v="No"/>
    <s v="No"/>
    <s v="Yes"/>
    <s v="No"/>
    <s v="No"/>
    <s v="No"/>
    <s v="No"/>
    <n v="3"/>
    <n v="0.1"/>
    <n v="12.5"/>
  </r>
  <r>
    <x v="3"/>
    <s v="Class 4"/>
    <x v="40"/>
    <x v="2"/>
    <s v="Mid"/>
    <n v="49"/>
    <n v="80865"/>
    <s v="1.65K"/>
    <s v="Full-time "/>
    <s v=" Mid-Senior level"/>
    <n v="1200"/>
    <s v=" IT Services and IT Consulting"/>
    <n v="1315339"/>
    <s v="No"/>
    <s v="No"/>
    <s v="No"/>
    <s v="No"/>
    <s v="No"/>
    <s v="No"/>
    <s v="No"/>
    <s v="No"/>
    <s v="No"/>
    <s v="No"/>
    <s v="No"/>
    <s v="No"/>
    <s v="No"/>
    <s v="No"/>
    <s v="No"/>
    <s v="No"/>
    <s v="No"/>
    <s v="No"/>
    <s v="No"/>
    <s v="No"/>
    <s v="No"/>
    <s v="No"/>
    <s v="Yes"/>
    <s v="Yes"/>
    <s v="No"/>
    <s v="No"/>
    <s v="No"/>
    <s v="No"/>
    <s v="No"/>
    <s v="No"/>
    <s v="No"/>
    <n v="2"/>
    <n v="6.6666666666666666E-2"/>
    <n v="16.333333333333332"/>
  </r>
  <r>
    <x v="3"/>
    <s v="Class 4"/>
    <x v="67"/>
    <x v="0"/>
    <s v="Mid"/>
    <n v="49"/>
    <n v="80865"/>
    <s v="1.65K"/>
    <s v="Full-time "/>
    <s v=" Mid-Senior level"/>
    <n v="1200"/>
    <s v=" IT Services and IT Consulting"/>
    <n v="1477742"/>
    <s v="No"/>
    <s v="No"/>
    <s v="No"/>
    <s v="No"/>
    <s v="No"/>
    <s v="No"/>
    <s v="No"/>
    <s v="No"/>
    <s v="No"/>
    <s v="No"/>
    <s v="No"/>
    <s v="No"/>
    <s v="No"/>
    <s v="No"/>
    <s v="No"/>
    <s v="No"/>
    <s v="No"/>
    <s v="No"/>
    <s v="No"/>
    <s v="No"/>
    <s v="No"/>
    <s v="No"/>
    <s v="Yes"/>
    <s v="Yes"/>
    <s v="No"/>
    <s v="No"/>
    <s v="No"/>
    <s v="No"/>
    <s v="No"/>
    <s v="No"/>
    <s v="No"/>
    <n v="2"/>
    <n v="6.6666666666666666E-2"/>
    <n v="16.333333333333332"/>
  </r>
  <r>
    <x v="4"/>
    <s v="Class 2"/>
    <x v="68"/>
    <x v="3"/>
    <s v="Mid"/>
    <n v="48"/>
    <n v="793022"/>
    <s v="16.52K"/>
    <s v="Full-time "/>
    <s v=" Mid-Senior level"/>
    <n v="5000"/>
    <s v=" IT Services and IT Consulting"/>
    <n v="1066650"/>
    <s v="No"/>
    <s v="No"/>
    <s v="Yes"/>
    <s v="No"/>
    <s v="No"/>
    <s v="No"/>
    <s v="No"/>
    <s v="No"/>
    <s v="No"/>
    <s v="No"/>
    <s v="Yes"/>
    <s v="No"/>
    <s v="Yes"/>
    <s v="No"/>
    <s v="No"/>
    <s v="No"/>
    <s v="Yes"/>
    <s v="No"/>
    <s v="Yes"/>
    <s v="No"/>
    <s v="No"/>
    <s v="No"/>
    <s v="Yes"/>
    <s v="Yes"/>
    <s v="No"/>
    <s v="No"/>
    <s v="No"/>
    <s v="No"/>
    <s v="No"/>
    <s v="Yes"/>
    <s v="Yes"/>
    <n v="9"/>
    <n v="0.3"/>
    <n v="4.8"/>
  </r>
  <r>
    <x v="4"/>
    <s v="Class 2"/>
    <x v="26"/>
    <x v="6"/>
    <s v="Mid"/>
    <n v="48"/>
    <n v="793022"/>
    <s v="16.52K"/>
    <s v="Full-time "/>
    <s v=" Mid-Senior level"/>
    <n v="5000"/>
    <s v=" IT Services and IT Consulting"/>
    <n v="933219"/>
    <s v="Yes"/>
    <s v="Yes"/>
    <s v="Yes"/>
    <s v="Yes"/>
    <s v="Yes"/>
    <s v="No"/>
    <s v="No"/>
    <s v="No"/>
    <s v="No"/>
    <s v="No"/>
    <s v="Yes"/>
    <s v="No"/>
    <s v="No"/>
    <s v="No"/>
    <s v="No"/>
    <s v="No"/>
    <s v="No"/>
    <s v="No"/>
    <s v="No"/>
    <s v="No"/>
    <s v="No"/>
    <s v="No"/>
    <s v="Yes"/>
    <s v="Yes"/>
    <s v="Yes"/>
    <s v="No"/>
    <s v="Yes"/>
    <s v="No"/>
    <s v="No"/>
    <s v="No"/>
    <s v="No"/>
    <n v="10"/>
    <n v="0.33333333333333331"/>
    <n v="4.3636363636363633"/>
  </r>
  <r>
    <x v="3"/>
    <s v="Class 4"/>
    <x v="36"/>
    <x v="2"/>
    <s v="Junior"/>
    <n v="48"/>
    <n v="80865"/>
    <s v="1.68K"/>
    <s v="Full-time "/>
    <s v=" Entry level"/>
    <n v="1200"/>
    <s v=" IT Services and IT Consulting"/>
    <n v="688578"/>
    <s v="No"/>
    <s v="No"/>
    <s v="Yes"/>
    <s v="No"/>
    <s v="No"/>
    <s v="No"/>
    <s v="No"/>
    <s v="Yes"/>
    <s v="No"/>
    <s v="No"/>
    <s v="No"/>
    <s v="No"/>
    <s v="No"/>
    <s v="No"/>
    <s v="No"/>
    <s v="No"/>
    <s v="No"/>
    <s v="No"/>
    <s v="No"/>
    <s v="No"/>
    <s v="No"/>
    <s v="No"/>
    <s v="Yes"/>
    <s v="Yes"/>
    <s v="No"/>
    <s v="No"/>
    <s v="No"/>
    <s v="No"/>
    <s v="No"/>
    <s v="No"/>
    <s v="No"/>
    <n v="4"/>
    <n v="0.13333333333333333"/>
    <n v="9.6"/>
  </r>
  <r>
    <x v="7"/>
    <s v="Class 1"/>
    <x v="69"/>
    <x v="6"/>
    <s v="Junior"/>
    <n v="48"/>
    <n v="270280"/>
    <s v="5.63K"/>
    <s v="Full-time "/>
    <s v=" Entry level"/>
    <n v="10001"/>
    <s v=" IT Services and IT Consulting"/>
    <n v="512134"/>
    <s v="No"/>
    <s v="No"/>
    <s v="Yes"/>
    <s v="No"/>
    <s v="No"/>
    <s v="No"/>
    <s v="No"/>
    <s v="No"/>
    <s v="No"/>
    <s v="No"/>
    <s v="Yes"/>
    <s v="No"/>
    <s v="Yes"/>
    <s v="No"/>
    <s v="No"/>
    <s v="No"/>
    <s v="No"/>
    <s v="No"/>
    <s v="No"/>
    <s v="No"/>
    <s v="No"/>
    <s v="No"/>
    <s v="Yes"/>
    <s v="Yes"/>
    <s v="No"/>
    <s v="No"/>
    <s v="No"/>
    <s v="No"/>
    <s v="No"/>
    <s v="Yes"/>
    <s v="Yes"/>
    <n v="7"/>
    <n v="0.23333333333333334"/>
    <n v="6"/>
  </r>
  <r>
    <x v="3"/>
    <s v="Class 4"/>
    <x v="21"/>
    <x v="0"/>
    <s v="Junior"/>
    <n v="47"/>
    <n v="80865"/>
    <s v="1.72K"/>
    <s v="Full-time "/>
    <s v=" Entry level"/>
    <n v="1200"/>
    <s v=" IT Services and IT Consulting"/>
    <n v="538573"/>
    <s v="No"/>
    <s v="No"/>
    <s v="No"/>
    <s v="No"/>
    <s v="No"/>
    <s v="No"/>
    <s v="No"/>
    <s v="No"/>
    <s v="No"/>
    <s v="No"/>
    <s v="No"/>
    <s v="No"/>
    <s v="No"/>
    <s v="No"/>
    <s v="No"/>
    <s v="No"/>
    <s v="No"/>
    <s v="No"/>
    <s v="No"/>
    <s v="No"/>
    <s v="No"/>
    <s v="No"/>
    <s v="Yes"/>
    <s v="Yes"/>
    <s v="No"/>
    <s v="No"/>
    <s v="Yes"/>
    <s v="No"/>
    <s v="No"/>
    <s v="No"/>
    <s v="No"/>
    <n v="3"/>
    <n v="0.1"/>
    <n v="11.75"/>
  </r>
  <r>
    <x v="2"/>
    <s v="Class 3"/>
    <x v="51"/>
    <x v="2"/>
    <s v="Mid"/>
    <n v="47"/>
    <n v="6737300"/>
    <s v="143.35K"/>
    <s v="Full-time "/>
    <s v=" Mid-Senior level"/>
    <n v="10001"/>
    <s v=" IT Services and IT Consulting"/>
    <n v="1087213"/>
    <s v="No"/>
    <s v="No"/>
    <s v="No"/>
    <s v="No"/>
    <s v="Yes"/>
    <s v="No"/>
    <s v="No"/>
    <s v="No"/>
    <s v="No"/>
    <s v="No"/>
    <s v="No"/>
    <s v="No"/>
    <s v="No"/>
    <s v="No"/>
    <s v="No"/>
    <s v="No"/>
    <s v="No"/>
    <s v="No"/>
    <s v="No"/>
    <s v="No"/>
    <s v="No"/>
    <s v="No"/>
    <s v="Yes"/>
    <s v="Yes"/>
    <s v="No"/>
    <s v="No"/>
    <s v="Yes"/>
    <s v="No"/>
    <s v="No"/>
    <s v="No"/>
    <s v="No"/>
    <n v="4"/>
    <n v="0.13333333333333333"/>
    <n v="9.4"/>
  </r>
  <r>
    <x v="4"/>
    <s v="Class 2"/>
    <x v="62"/>
    <x v="11"/>
    <s v="Mid"/>
    <n v="47"/>
    <n v="793022"/>
    <s v="16.87K"/>
    <s v="Full-time "/>
    <s v=" Mid-Senior level"/>
    <n v="5000"/>
    <s v=" IT Services and IT Consulting"/>
    <n v="950110"/>
    <s v="No"/>
    <s v="No"/>
    <s v="No"/>
    <s v="No"/>
    <s v="No"/>
    <s v="No"/>
    <s v="No"/>
    <s v="No"/>
    <s v="No"/>
    <s v="No"/>
    <s v="No"/>
    <s v="No"/>
    <s v="No"/>
    <s v="No"/>
    <s v="No"/>
    <s v="No"/>
    <s v="No"/>
    <s v="No"/>
    <s v="No"/>
    <s v="No"/>
    <s v="No"/>
    <s v="No"/>
    <s v="Yes"/>
    <s v="Yes"/>
    <s v="No"/>
    <s v="No"/>
    <s v="No"/>
    <s v="No"/>
    <s v="No"/>
    <s v="No"/>
    <s v="No"/>
    <n v="2"/>
    <n v="6.6666666666666666E-2"/>
    <n v="15.666666666666666"/>
  </r>
  <r>
    <x v="5"/>
    <s v="Class 1"/>
    <x v="70"/>
    <x v="5"/>
    <s v="Junior"/>
    <n v="47"/>
    <n v="2519518"/>
    <s v="53.61K"/>
    <s v="Full-time "/>
    <s v=" Entry level"/>
    <n v="10001"/>
    <s v=" IT Services and IT Consulting"/>
    <n v="410125"/>
    <s v="No"/>
    <s v="No"/>
    <s v="No"/>
    <s v="No"/>
    <s v="No"/>
    <s v="No"/>
    <s v="No"/>
    <s v="No"/>
    <s v="No"/>
    <s v="No"/>
    <s v="No"/>
    <s v="No"/>
    <s v="No"/>
    <s v="No"/>
    <s v="No"/>
    <s v="No"/>
    <s v="No"/>
    <s v="No"/>
    <s v="No"/>
    <s v="No"/>
    <s v="No"/>
    <s v="No"/>
    <s v="Yes"/>
    <s v="No"/>
    <s v="No"/>
    <s v="No"/>
    <s v="Yes"/>
    <s v="No"/>
    <s v="No"/>
    <s v="No"/>
    <s v="No"/>
    <n v="2"/>
    <n v="6.6666666666666666E-2"/>
    <n v="15.666666666666666"/>
  </r>
  <r>
    <x v="4"/>
    <s v="Class 2"/>
    <x v="17"/>
    <x v="11"/>
    <s v="Mid"/>
    <n v="47"/>
    <n v="793022"/>
    <s v="16.87K"/>
    <s v="Full-time "/>
    <s v=" Mid-Senior level"/>
    <n v="5000"/>
    <s v=" IT Services and IT Consulting"/>
    <n v="1239829"/>
    <s v="Yes"/>
    <s v="Yes"/>
    <s v="Yes"/>
    <s v="Yes"/>
    <s v="Yes"/>
    <s v="No"/>
    <s v="No"/>
    <s v="Yes"/>
    <s v="No"/>
    <s v="No"/>
    <s v="Yes"/>
    <s v="No"/>
    <s v="No"/>
    <s v="No"/>
    <s v="No"/>
    <s v="No"/>
    <s v="No"/>
    <s v="No"/>
    <s v="No"/>
    <s v="No"/>
    <s v="No"/>
    <s v="No"/>
    <s v="Yes"/>
    <s v="Yes"/>
    <s v="No"/>
    <s v="No"/>
    <s v="No"/>
    <s v="No"/>
    <s v="No"/>
    <s v="No"/>
    <s v="No"/>
    <n v="9"/>
    <n v="0.3"/>
    <n v="4.7"/>
  </r>
  <r>
    <x v="3"/>
    <s v="Class 4"/>
    <x v="10"/>
    <x v="2"/>
    <s v="Junior"/>
    <n v="46"/>
    <n v="80865"/>
    <s v="1.76K"/>
    <s v="Full-time "/>
    <s v=" Entry level"/>
    <n v="1200"/>
    <s v=" IT Services and IT Consulting"/>
    <n v="696593"/>
    <s v="No"/>
    <s v="No"/>
    <s v="No"/>
    <s v="No"/>
    <s v="No"/>
    <s v="No"/>
    <s v="No"/>
    <s v="No"/>
    <s v="No"/>
    <s v="No"/>
    <s v="No"/>
    <s v="No"/>
    <s v="No"/>
    <s v="No"/>
    <s v="No"/>
    <s v="No"/>
    <s v="No"/>
    <s v="No"/>
    <s v="No"/>
    <s v="No"/>
    <s v="No"/>
    <s v="No"/>
    <s v="No"/>
    <s v="Yes"/>
    <s v="No"/>
    <s v="No"/>
    <s v="No"/>
    <s v="No"/>
    <s v="No"/>
    <s v="No"/>
    <s v="No"/>
    <n v="1"/>
    <n v="3.3333333333333333E-2"/>
    <n v="23"/>
  </r>
  <r>
    <x v="3"/>
    <s v="Class 4"/>
    <x v="71"/>
    <x v="0"/>
    <s v="Junior"/>
    <n v="46"/>
    <n v="80865"/>
    <s v="1.76K"/>
    <s v="Full-time "/>
    <s v=" Entry level"/>
    <n v="1200"/>
    <s v=" IT Services and IT Consulting"/>
    <n v="675704"/>
    <s v="No"/>
    <s v="No"/>
    <s v="No"/>
    <s v="No"/>
    <s v="No"/>
    <s v="No"/>
    <s v="No"/>
    <s v="No"/>
    <s v="No"/>
    <s v="No"/>
    <s v="Yes"/>
    <s v="No"/>
    <s v="No"/>
    <s v="No"/>
    <s v="No"/>
    <s v="No"/>
    <s v="No"/>
    <s v="No"/>
    <s v="No"/>
    <s v="No"/>
    <s v="No"/>
    <s v="No"/>
    <s v="Yes"/>
    <s v="Yes"/>
    <s v="No"/>
    <s v="No"/>
    <s v="No"/>
    <s v="No"/>
    <s v="No"/>
    <s v="No"/>
    <s v="No"/>
    <n v="3"/>
    <n v="0.1"/>
    <n v="11.5"/>
  </r>
  <r>
    <x v="3"/>
    <s v="Class 4"/>
    <x v="21"/>
    <x v="0"/>
    <s v="Junior"/>
    <n v="46"/>
    <n v="80865"/>
    <s v="1.76K"/>
    <s v="Full-time "/>
    <s v=" Entry level"/>
    <n v="1200"/>
    <s v=" IT Services and IT Consulting"/>
    <n v="445560"/>
    <s v="No"/>
    <s v="No"/>
    <s v="No"/>
    <s v="No"/>
    <s v="No"/>
    <s v="No"/>
    <s v="No"/>
    <s v="No"/>
    <s v="No"/>
    <s v="No"/>
    <s v="No"/>
    <s v="No"/>
    <s v="No"/>
    <s v="No"/>
    <s v="No"/>
    <s v="No"/>
    <s v="No"/>
    <s v="No"/>
    <s v="No"/>
    <s v="No"/>
    <s v="No"/>
    <s v="No"/>
    <s v="Yes"/>
    <s v="Yes"/>
    <s v="No"/>
    <s v="No"/>
    <s v="Yes"/>
    <s v="No"/>
    <s v="No"/>
    <s v="No"/>
    <s v="No"/>
    <n v="3"/>
    <n v="0.1"/>
    <n v="11.5"/>
  </r>
  <r>
    <x v="7"/>
    <s v="Class 1"/>
    <x v="72"/>
    <x v="2"/>
    <s v="Junior"/>
    <n v="46"/>
    <n v="270280"/>
    <s v="5.88K"/>
    <s v="Full-time "/>
    <s v=" Entry level"/>
    <n v="10001"/>
    <s v=" IT Services and IT Consulting"/>
    <n v="494044"/>
    <s v="No"/>
    <s v="No"/>
    <s v="No"/>
    <s v="No"/>
    <s v="No"/>
    <s v="No"/>
    <s v="No"/>
    <s v="No"/>
    <s v="No"/>
    <s v="No"/>
    <s v="Yes"/>
    <s v="No"/>
    <s v="No"/>
    <s v="No"/>
    <s v="No"/>
    <s v="No"/>
    <s v="No"/>
    <s v="No"/>
    <s v="No"/>
    <s v="No"/>
    <s v="No"/>
    <s v="No"/>
    <s v="Yes"/>
    <s v="Yes"/>
    <s v="No"/>
    <s v="No"/>
    <s v="No"/>
    <s v="No"/>
    <s v="No"/>
    <s v="No"/>
    <s v="No"/>
    <n v="3"/>
    <n v="0.1"/>
    <n v="11.5"/>
  </r>
  <r>
    <x v="3"/>
    <s v="Class 4"/>
    <x v="31"/>
    <x v="3"/>
    <s v="Junior"/>
    <n v="46"/>
    <n v="80865"/>
    <s v="1.76K"/>
    <s v="Contract "/>
    <s v=" Entry level"/>
    <n v="1200"/>
    <s v=" IT Services and IT Consulting"/>
    <n v="416282"/>
    <s v="No"/>
    <s v="No"/>
    <s v="No"/>
    <s v="No"/>
    <s v="No"/>
    <s v="No"/>
    <s v="No"/>
    <s v="No"/>
    <s v="No"/>
    <s v="No"/>
    <s v="No"/>
    <s v="No"/>
    <s v="No"/>
    <s v="No"/>
    <s v="No"/>
    <s v="No"/>
    <s v="No"/>
    <s v="No"/>
    <s v="No"/>
    <s v="No"/>
    <s v="No"/>
    <s v="No"/>
    <s v="Yes"/>
    <s v="Yes"/>
    <s v="No"/>
    <s v="No"/>
    <s v="No"/>
    <s v="No"/>
    <s v="No"/>
    <s v="No"/>
    <s v="No"/>
    <n v="2"/>
    <n v="6.6666666666666666E-2"/>
    <n v="15.333333333333334"/>
  </r>
  <r>
    <x v="7"/>
    <s v="Class 1"/>
    <x v="73"/>
    <x v="7"/>
    <s v="Junior"/>
    <n v="45"/>
    <n v="270280"/>
    <s v="6.01K"/>
    <s v="Full-time "/>
    <s v=" Entry level"/>
    <n v="10001"/>
    <s v=" IT Services and IT Consulting"/>
    <n v="604233"/>
    <s v="No"/>
    <s v="No"/>
    <s v="No"/>
    <s v="No"/>
    <s v="No"/>
    <s v="No"/>
    <s v="No"/>
    <s v="No"/>
    <s v="No"/>
    <s v="No"/>
    <s v="No"/>
    <s v="No"/>
    <s v="No"/>
    <s v="No"/>
    <s v="No"/>
    <s v="No"/>
    <s v="No"/>
    <s v="No"/>
    <s v="No"/>
    <s v="No"/>
    <s v="No"/>
    <s v="No"/>
    <s v="Yes"/>
    <s v="Yes"/>
    <s v="No"/>
    <s v="No"/>
    <s v="Yes"/>
    <s v="No"/>
    <s v="No"/>
    <s v="No"/>
    <s v="No"/>
    <n v="3"/>
    <n v="0.1"/>
    <n v="11.25"/>
  </r>
  <r>
    <x v="1"/>
    <s v="Class 3"/>
    <x v="74"/>
    <x v="12"/>
    <s v="Mid"/>
    <n v="45"/>
    <n v="6790011"/>
    <s v="150.89K"/>
    <s v="Full-time "/>
    <s v=" Mid-Senior level"/>
    <n v="10001"/>
    <s v=" IT Services and IT Consulting"/>
    <n v="1072417"/>
    <s v="No"/>
    <s v="No"/>
    <s v="No"/>
    <s v="No"/>
    <s v="No"/>
    <s v="No"/>
    <s v="No"/>
    <s v="No"/>
    <s v="No"/>
    <s v="No"/>
    <s v="No"/>
    <s v="No"/>
    <s v="No"/>
    <s v="No"/>
    <s v="No"/>
    <s v="No"/>
    <s v="No"/>
    <s v="No"/>
    <s v="No"/>
    <s v="No"/>
    <s v="No"/>
    <s v="No"/>
    <s v="Yes"/>
    <s v="Yes"/>
    <s v="No"/>
    <s v="No"/>
    <s v="No"/>
    <s v="No"/>
    <s v="No"/>
    <s v="No"/>
    <s v="No"/>
    <n v="2"/>
    <n v="6.6666666666666666E-2"/>
    <n v="15"/>
  </r>
  <r>
    <x v="8"/>
    <s v="Class 4"/>
    <x v="75"/>
    <x v="1"/>
    <s v="Mid"/>
    <n v="45"/>
    <n v="11245"/>
    <s v="0.25K"/>
    <s v="Full-time "/>
    <s v=" Mid-Senior level"/>
    <n v="110"/>
    <s v=" Real Estate"/>
    <n v="1060612"/>
    <s v="No"/>
    <s v="No"/>
    <s v="No"/>
    <s v="No"/>
    <s v="No"/>
    <s v="No"/>
    <s v="No"/>
    <s v="No"/>
    <s v="No"/>
    <s v="No"/>
    <s v="No"/>
    <s v="No"/>
    <s v="No"/>
    <s v="No"/>
    <s v="No"/>
    <s v="No"/>
    <s v="No"/>
    <s v="No"/>
    <s v="No"/>
    <s v="No"/>
    <s v="No"/>
    <s v="No"/>
    <s v="Yes"/>
    <s v="No"/>
    <s v="No"/>
    <s v="No"/>
    <s v="No"/>
    <s v="No"/>
    <s v="No"/>
    <s v="No"/>
    <s v="Yes"/>
    <n v="2"/>
    <n v="6.6666666666666666E-2"/>
    <n v="15"/>
  </r>
  <r>
    <x v="4"/>
    <s v="Class 2"/>
    <x v="76"/>
    <x v="10"/>
    <s v="Mid"/>
    <n v="44"/>
    <n v="793022"/>
    <s v="18.02K"/>
    <s v="Full-time "/>
    <s v=" Mid-Senior level"/>
    <n v="5000"/>
    <s v=" IT Services and IT Consulting"/>
    <n v="1449062"/>
    <s v="Yes"/>
    <s v="No"/>
    <s v="Yes"/>
    <s v="No"/>
    <s v="No"/>
    <s v="Yes"/>
    <s v="No"/>
    <s v="No"/>
    <s v="No"/>
    <s v="No"/>
    <s v="Yes"/>
    <s v="Yes"/>
    <s v="Yes"/>
    <s v="Yes"/>
    <s v="No"/>
    <s v="No"/>
    <s v="No"/>
    <s v="No"/>
    <s v="Yes"/>
    <s v="Yes"/>
    <s v="No"/>
    <s v="No"/>
    <s v="Yes"/>
    <s v="Yes"/>
    <s v="No"/>
    <s v="No"/>
    <s v="No"/>
    <s v="No"/>
    <s v="No"/>
    <s v="Yes"/>
    <s v="Yes"/>
    <n v="13"/>
    <n v="0.43333333333333335"/>
    <n v="3.1428571428571428"/>
  </r>
  <r>
    <x v="4"/>
    <s v="Class 2"/>
    <x v="77"/>
    <x v="0"/>
    <s v="Mid"/>
    <n v="44"/>
    <n v="793022"/>
    <s v="18.02K"/>
    <s v="Full-time "/>
    <s v=" Mid-Senior level"/>
    <n v="5000"/>
    <s v=" IT Services and IT Consulting"/>
    <n v="1183463"/>
    <s v="No"/>
    <s v="No"/>
    <s v="No"/>
    <s v="No"/>
    <s v="No"/>
    <s v="No"/>
    <s v="No"/>
    <s v="No"/>
    <s v="No"/>
    <s v="No"/>
    <s v="No"/>
    <s v="No"/>
    <s v="No"/>
    <s v="No"/>
    <s v="No"/>
    <s v="No"/>
    <s v="No"/>
    <s v="No"/>
    <s v="No"/>
    <s v="No"/>
    <s v="No"/>
    <s v="No"/>
    <s v="Yes"/>
    <s v="Yes"/>
    <s v="No"/>
    <s v="No"/>
    <s v="Yes"/>
    <s v="No"/>
    <s v="No"/>
    <s v="No"/>
    <s v="No"/>
    <n v="3"/>
    <n v="0.1"/>
    <n v="11"/>
  </r>
  <r>
    <x v="1"/>
    <s v="Class 3"/>
    <x v="78"/>
    <x v="13"/>
    <s v="Mid"/>
    <n v="44"/>
    <n v="6790011"/>
    <s v="154.32K"/>
    <s v="Full-time "/>
    <s v=" Mid-Senior level"/>
    <n v="10001"/>
    <s v=" IT Services and IT Consulting"/>
    <n v="1388325"/>
    <s v="No"/>
    <s v="No"/>
    <s v="Yes"/>
    <s v="No"/>
    <s v="No"/>
    <s v="No"/>
    <s v="No"/>
    <s v="No"/>
    <s v="No"/>
    <s v="No"/>
    <s v="No"/>
    <s v="No"/>
    <s v="No"/>
    <s v="No"/>
    <s v="No"/>
    <s v="No"/>
    <s v="No"/>
    <s v="No"/>
    <s v="No"/>
    <s v="No"/>
    <s v="No"/>
    <s v="No"/>
    <s v="Yes"/>
    <s v="Yes"/>
    <s v="No"/>
    <s v="No"/>
    <s v="Yes"/>
    <s v="No"/>
    <s v="No"/>
    <s v="No"/>
    <s v="No"/>
    <n v="4"/>
    <n v="0.13333333333333333"/>
    <n v="8.8000000000000007"/>
  </r>
  <r>
    <x v="3"/>
    <s v="Class 4"/>
    <x v="21"/>
    <x v="0"/>
    <s v="Junior"/>
    <n v="43"/>
    <n v="80865"/>
    <s v="1.88K"/>
    <s v="Full-time "/>
    <s v=" Entry level"/>
    <n v="1200"/>
    <s v=" IT Services and IT Consulting"/>
    <n v="680080"/>
    <s v="No"/>
    <s v="No"/>
    <s v="No"/>
    <s v="No"/>
    <s v="No"/>
    <s v="No"/>
    <s v="No"/>
    <s v="No"/>
    <s v="No"/>
    <s v="No"/>
    <s v="No"/>
    <s v="No"/>
    <s v="No"/>
    <s v="No"/>
    <s v="No"/>
    <s v="No"/>
    <s v="No"/>
    <s v="No"/>
    <s v="No"/>
    <s v="No"/>
    <s v="No"/>
    <s v="No"/>
    <s v="Yes"/>
    <s v="Yes"/>
    <s v="No"/>
    <s v="No"/>
    <s v="Yes"/>
    <s v="No"/>
    <s v="No"/>
    <s v="No"/>
    <s v="No"/>
    <n v="3"/>
    <n v="0.1"/>
    <n v="10.75"/>
  </r>
  <r>
    <x v="3"/>
    <s v="Class 4"/>
    <x v="79"/>
    <x v="0"/>
    <s v="Junior"/>
    <n v="43"/>
    <n v="80865"/>
    <s v="1.88K"/>
    <s v="Full-time "/>
    <s v=" Entry level"/>
    <n v="1200"/>
    <s v=" IT Services and IT Consulting"/>
    <n v="327701"/>
    <s v="No"/>
    <s v="No"/>
    <s v="No"/>
    <s v="No"/>
    <s v="No"/>
    <s v="No"/>
    <s v="No"/>
    <s v="No"/>
    <s v="No"/>
    <s v="No"/>
    <s v="No"/>
    <s v="No"/>
    <s v="No"/>
    <s v="No"/>
    <s v="No"/>
    <s v="No"/>
    <s v="No"/>
    <s v="No"/>
    <s v="No"/>
    <s v="No"/>
    <s v="No"/>
    <s v="No"/>
    <s v="Yes"/>
    <s v="Yes"/>
    <s v="No"/>
    <s v="No"/>
    <s v="No"/>
    <s v="No"/>
    <s v="No"/>
    <s v="No"/>
    <s v="No"/>
    <n v="2"/>
    <n v="6.6666666666666666E-2"/>
    <n v="14.333333333333334"/>
  </r>
  <r>
    <x v="3"/>
    <s v="Class 4"/>
    <x v="80"/>
    <x v="3"/>
    <s v="Mid"/>
    <n v="42"/>
    <n v="80865"/>
    <s v="1.93K"/>
    <s v="Full-time "/>
    <s v=" Mid-Senior level"/>
    <n v="1200"/>
    <s v=" IT Services and IT Consulting"/>
    <n v="1338712"/>
    <s v="No"/>
    <s v="No"/>
    <s v="No"/>
    <s v="No"/>
    <s v="No"/>
    <s v="No"/>
    <s v="No"/>
    <s v="No"/>
    <s v="No"/>
    <s v="No"/>
    <s v="No"/>
    <s v="No"/>
    <s v="No"/>
    <s v="No"/>
    <s v="No"/>
    <s v="No"/>
    <s v="No"/>
    <s v="No"/>
    <s v="No"/>
    <s v="No"/>
    <s v="No"/>
    <s v="No"/>
    <s v="Yes"/>
    <s v="Yes"/>
    <s v="No"/>
    <s v="No"/>
    <s v="No"/>
    <s v="No"/>
    <s v="No"/>
    <s v="No"/>
    <s v="No"/>
    <n v="2"/>
    <n v="6.6666666666666666E-2"/>
    <n v="14"/>
  </r>
  <r>
    <x v="3"/>
    <s v="Class 4"/>
    <x v="21"/>
    <x v="0"/>
    <s v="Junior"/>
    <n v="42"/>
    <n v="80865"/>
    <s v="1.93K"/>
    <s v="Full-time "/>
    <s v=" Entry level"/>
    <n v="1200"/>
    <s v=" IT Services and IT Consulting"/>
    <n v="598566"/>
    <s v="No"/>
    <s v="No"/>
    <s v="No"/>
    <s v="No"/>
    <s v="No"/>
    <s v="No"/>
    <s v="No"/>
    <s v="No"/>
    <s v="No"/>
    <s v="No"/>
    <s v="No"/>
    <s v="No"/>
    <s v="No"/>
    <s v="No"/>
    <s v="No"/>
    <s v="No"/>
    <s v="No"/>
    <s v="No"/>
    <s v="No"/>
    <s v="No"/>
    <s v="No"/>
    <s v="No"/>
    <s v="Yes"/>
    <s v="Yes"/>
    <s v="No"/>
    <s v="No"/>
    <s v="Yes"/>
    <s v="No"/>
    <s v="No"/>
    <s v="No"/>
    <s v="No"/>
    <n v="3"/>
    <n v="0.1"/>
    <n v="10.5"/>
  </r>
  <r>
    <x v="1"/>
    <s v="Class 3"/>
    <x v="81"/>
    <x v="8"/>
    <s v="Senior"/>
    <n v="42"/>
    <n v="6790011"/>
    <s v="161.67K"/>
    <s v="Full-time "/>
    <s v=" Associate"/>
    <n v="10001"/>
    <s v=" IT Services and IT Consulting"/>
    <n v="1775678"/>
    <s v="No"/>
    <s v="No"/>
    <s v="Yes"/>
    <s v="No"/>
    <s v="No"/>
    <s v="No"/>
    <s v="No"/>
    <s v="No"/>
    <s v="No"/>
    <s v="No"/>
    <s v="No"/>
    <s v="No"/>
    <s v="No"/>
    <s v="No"/>
    <s v="No"/>
    <s v="No"/>
    <s v="No"/>
    <s v="No"/>
    <s v="No"/>
    <s v="No"/>
    <s v="No"/>
    <s v="No"/>
    <s v="Yes"/>
    <s v="Yes"/>
    <s v="No"/>
    <s v="No"/>
    <s v="Yes"/>
    <s v="No"/>
    <s v="No"/>
    <s v="No"/>
    <s v="No"/>
    <n v="4"/>
    <n v="0.13333333333333333"/>
    <n v="8.4"/>
  </r>
  <r>
    <x v="3"/>
    <s v="Class 4"/>
    <x v="8"/>
    <x v="0"/>
    <s v="Mid"/>
    <n v="42"/>
    <n v="80865"/>
    <s v="1.93K"/>
    <s v="Full-time "/>
    <s v=" Mid-Senior level"/>
    <n v="1200"/>
    <s v=" IT Services and IT Consulting"/>
    <n v="1771278"/>
    <s v="No"/>
    <s v="No"/>
    <s v="No"/>
    <s v="No"/>
    <s v="No"/>
    <s v="No"/>
    <s v="No"/>
    <s v="No"/>
    <s v="No"/>
    <s v="No"/>
    <s v="No"/>
    <s v="No"/>
    <s v="No"/>
    <s v="No"/>
    <s v="No"/>
    <s v="No"/>
    <s v="No"/>
    <s v="No"/>
    <s v="No"/>
    <s v="No"/>
    <s v="No"/>
    <s v="No"/>
    <s v="Yes"/>
    <s v="Yes"/>
    <s v="No"/>
    <s v="No"/>
    <s v="Yes"/>
    <s v="No"/>
    <s v="No"/>
    <s v="No"/>
    <s v="No"/>
    <n v="3"/>
    <n v="0.1"/>
    <n v="10.5"/>
  </r>
  <r>
    <x v="7"/>
    <s v="Class 1"/>
    <x v="82"/>
    <x v="2"/>
    <s v="Junior"/>
    <n v="42"/>
    <n v="270280"/>
    <s v="6.44K"/>
    <s v="Full-time "/>
    <s v=" Entry level"/>
    <n v="10001"/>
    <s v=" IT Services and IT Consulting"/>
    <n v="525493"/>
    <s v="No"/>
    <s v="No"/>
    <s v="Yes"/>
    <s v="No"/>
    <s v="No"/>
    <s v="No"/>
    <s v="No"/>
    <s v="No"/>
    <s v="No"/>
    <s v="No"/>
    <s v="Yes"/>
    <s v="No"/>
    <s v="No"/>
    <s v="No"/>
    <s v="No"/>
    <s v="No"/>
    <s v="No"/>
    <s v="No"/>
    <s v="No"/>
    <s v="No"/>
    <s v="No"/>
    <s v="No"/>
    <s v="Yes"/>
    <s v="Yes"/>
    <s v="No"/>
    <s v="No"/>
    <s v="Yes"/>
    <s v="No"/>
    <s v="No"/>
    <s v="Yes"/>
    <s v="Yes"/>
    <n v="7"/>
    <n v="0.23333333333333334"/>
    <n v="5.25"/>
  </r>
  <r>
    <x v="4"/>
    <s v="Class 2"/>
    <x v="83"/>
    <x v="2"/>
    <s v="Mid"/>
    <n v="41"/>
    <n v="793022"/>
    <s v="19.34K"/>
    <s v="Full-time "/>
    <s v=" Mid-Senior level"/>
    <n v="5000"/>
    <s v=" IT Services and IT Consulting"/>
    <n v="1063393"/>
    <s v="Yes"/>
    <s v="No"/>
    <s v="No"/>
    <s v="No"/>
    <s v="Yes"/>
    <s v="Yes"/>
    <s v="No"/>
    <s v="No"/>
    <s v="No"/>
    <s v="No"/>
    <s v="Yes"/>
    <s v="No"/>
    <s v="No"/>
    <s v="No"/>
    <s v="No"/>
    <s v="No"/>
    <s v="No"/>
    <s v="No"/>
    <s v="No"/>
    <s v="No"/>
    <s v="No"/>
    <s v="No"/>
    <s v="Yes"/>
    <s v="Yes"/>
    <s v="No"/>
    <s v="No"/>
    <s v="No"/>
    <s v="No"/>
    <s v="No"/>
    <s v="No"/>
    <s v="No"/>
    <n v="6"/>
    <n v="0.2"/>
    <n v="5.8571428571428568"/>
  </r>
  <r>
    <x v="2"/>
    <s v="Class 3"/>
    <x v="13"/>
    <x v="0"/>
    <s v="Mid"/>
    <n v="41"/>
    <n v="6737300"/>
    <s v="164.32K"/>
    <s v="Full-time "/>
    <s v=" Mid-Senior level"/>
    <n v="10001"/>
    <s v=" IT Services and IT Consulting"/>
    <n v="1375232"/>
    <s v="No"/>
    <s v="No"/>
    <s v="No"/>
    <s v="No"/>
    <s v="No"/>
    <s v="No"/>
    <s v="No"/>
    <s v="No"/>
    <s v="No"/>
    <s v="No"/>
    <s v="No"/>
    <s v="No"/>
    <s v="No"/>
    <s v="No"/>
    <s v="No"/>
    <s v="No"/>
    <s v="No"/>
    <s v="No"/>
    <s v="No"/>
    <s v="No"/>
    <s v="No"/>
    <s v="No"/>
    <s v="Yes"/>
    <s v="Yes"/>
    <s v="No"/>
    <s v="No"/>
    <s v="No"/>
    <s v="No"/>
    <s v="No"/>
    <s v="No"/>
    <s v="No"/>
    <n v="2"/>
    <n v="6.6666666666666666E-2"/>
    <n v="13.666666666666666"/>
  </r>
  <r>
    <x v="3"/>
    <s v="Class 4"/>
    <x v="40"/>
    <x v="11"/>
    <s v="Mid"/>
    <n v="41"/>
    <n v="80865"/>
    <s v="1.97K"/>
    <s v="Full-time "/>
    <s v=" Mid-Senior level"/>
    <n v="1200"/>
    <s v=" IT Services and IT Consulting"/>
    <n v="953439"/>
    <s v="No"/>
    <s v="No"/>
    <s v="No"/>
    <s v="No"/>
    <s v="No"/>
    <s v="No"/>
    <s v="No"/>
    <s v="No"/>
    <s v="No"/>
    <s v="No"/>
    <s v="No"/>
    <s v="No"/>
    <s v="No"/>
    <s v="No"/>
    <s v="No"/>
    <s v="No"/>
    <s v="Yes"/>
    <s v="No"/>
    <s v="No"/>
    <s v="No"/>
    <s v="No"/>
    <s v="No"/>
    <s v="Yes"/>
    <s v="Yes"/>
    <s v="No"/>
    <s v="No"/>
    <s v="Yes"/>
    <s v="No"/>
    <s v="No"/>
    <s v="No"/>
    <s v="No"/>
    <n v="4"/>
    <n v="0.13333333333333333"/>
    <n v="8.1999999999999993"/>
  </r>
  <r>
    <x v="4"/>
    <s v="Class 2"/>
    <x v="83"/>
    <x v="10"/>
    <s v="Mid"/>
    <n v="40"/>
    <n v="793022"/>
    <s v="19.83K"/>
    <s v="Full-time "/>
    <s v=" Mid-Senior level"/>
    <n v="5000"/>
    <s v=" IT Services and IT Consulting"/>
    <n v="1104405"/>
    <s v="Yes"/>
    <s v="No"/>
    <s v="No"/>
    <s v="No"/>
    <s v="Yes"/>
    <s v="Yes"/>
    <s v="No"/>
    <s v="No"/>
    <s v="No"/>
    <s v="No"/>
    <s v="Yes"/>
    <s v="No"/>
    <s v="No"/>
    <s v="No"/>
    <s v="No"/>
    <s v="No"/>
    <s v="No"/>
    <s v="No"/>
    <s v="No"/>
    <s v="No"/>
    <s v="No"/>
    <s v="No"/>
    <s v="Yes"/>
    <s v="Yes"/>
    <s v="No"/>
    <s v="No"/>
    <s v="No"/>
    <s v="No"/>
    <s v="No"/>
    <s v="No"/>
    <s v="No"/>
    <n v="6"/>
    <n v="0.2"/>
    <n v="5.7142857142857144"/>
  </r>
  <r>
    <x v="3"/>
    <s v="Class 4"/>
    <x v="79"/>
    <x v="3"/>
    <s v="Junior"/>
    <n v="40"/>
    <n v="80865"/>
    <s v="2.02K"/>
    <s v="Full-time "/>
    <s v=" Entry level"/>
    <n v="1200"/>
    <s v=" IT Services and IT Consulting"/>
    <n v="447320"/>
    <s v="No"/>
    <s v="No"/>
    <s v="No"/>
    <s v="No"/>
    <s v="No"/>
    <s v="No"/>
    <s v="No"/>
    <s v="No"/>
    <s v="No"/>
    <s v="No"/>
    <s v="No"/>
    <s v="No"/>
    <s v="No"/>
    <s v="No"/>
    <s v="No"/>
    <s v="No"/>
    <s v="No"/>
    <s v="No"/>
    <s v="No"/>
    <s v="No"/>
    <s v="No"/>
    <s v="No"/>
    <s v="Yes"/>
    <s v="Yes"/>
    <s v="No"/>
    <s v="No"/>
    <s v="No"/>
    <s v="No"/>
    <s v="No"/>
    <s v="No"/>
    <s v="No"/>
    <n v="2"/>
    <n v="6.6666666666666666E-2"/>
    <n v="13.333333333333334"/>
  </r>
  <r>
    <x v="3"/>
    <s v="Class 4"/>
    <x v="31"/>
    <x v="6"/>
    <s v="Junior"/>
    <n v="40"/>
    <n v="80865"/>
    <s v="2.02K"/>
    <s v="Contract "/>
    <s v=" Entry level"/>
    <n v="1200"/>
    <s v=" IT Services and IT Consulting"/>
    <n v="583823"/>
    <s v="No"/>
    <s v="No"/>
    <s v="No"/>
    <s v="No"/>
    <s v="No"/>
    <s v="No"/>
    <s v="No"/>
    <s v="No"/>
    <s v="No"/>
    <s v="No"/>
    <s v="No"/>
    <s v="No"/>
    <s v="No"/>
    <s v="No"/>
    <s v="No"/>
    <s v="No"/>
    <s v="No"/>
    <s v="No"/>
    <s v="No"/>
    <s v="No"/>
    <s v="No"/>
    <s v="No"/>
    <s v="Yes"/>
    <s v="Yes"/>
    <s v="No"/>
    <s v="No"/>
    <s v="No"/>
    <s v="No"/>
    <s v="No"/>
    <s v="No"/>
    <s v="No"/>
    <n v="2"/>
    <n v="6.6666666666666666E-2"/>
    <n v="13.333333333333334"/>
  </r>
  <r>
    <x v="3"/>
    <s v="Class 4"/>
    <x v="3"/>
    <x v="13"/>
    <s v="Mid"/>
    <n v="39"/>
    <n v="80865"/>
    <s v="2.07K"/>
    <s v="Full-time "/>
    <s v=" Mid-Senior level"/>
    <n v="1200"/>
    <s v=" IT Services and IT Consulting"/>
    <n v="1003076"/>
    <s v="No"/>
    <s v="No"/>
    <s v="No"/>
    <s v="No"/>
    <s v="No"/>
    <s v="No"/>
    <s v="No"/>
    <s v="No"/>
    <s v="No"/>
    <s v="No"/>
    <s v="No"/>
    <s v="No"/>
    <s v="No"/>
    <s v="No"/>
    <s v="No"/>
    <s v="No"/>
    <s v="No"/>
    <s v="No"/>
    <s v="No"/>
    <s v="No"/>
    <s v="No"/>
    <s v="No"/>
    <s v="Yes"/>
    <s v="Yes"/>
    <s v="No"/>
    <s v="No"/>
    <s v="Yes"/>
    <s v="No"/>
    <s v="No"/>
    <s v="No"/>
    <s v="No"/>
    <n v="3"/>
    <n v="0.1"/>
    <n v="9.75"/>
  </r>
  <r>
    <x v="3"/>
    <s v="Class 4"/>
    <x v="13"/>
    <x v="3"/>
    <s v="Mid"/>
    <n v="39"/>
    <n v="80865"/>
    <s v="2.07K"/>
    <s v="Full-time "/>
    <s v=" Mid-Senior level"/>
    <n v="1200"/>
    <s v=" IT Services and IT Consulting"/>
    <n v="1103544"/>
    <s v="No"/>
    <s v="No"/>
    <s v="No"/>
    <s v="No"/>
    <s v="Yes"/>
    <s v="No"/>
    <s v="No"/>
    <s v="No"/>
    <s v="No"/>
    <s v="No"/>
    <s v="No"/>
    <s v="No"/>
    <s v="No"/>
    <s v="No"/>
    <s v="No"/>
    <s v="No"/>
    <s v="No"/>
    <s v="No"/>
    <s v="No"/>
    <s v="No"/>
    <s v="No"/>
    <s v="No"/>
    <s v="Yes"/>
    <s v="Yes"/>
    <s v="No"/>
    <s v="No"/>
    <s v="No"/>
    <s v="No"/>
    <s v="No"/>
    <s v="No"/>
    <s v="No"/>
    <n v="3"/>
    <n v="0.1"/>
    <n v="9.75"/>
  </r>
  <r>
    <x v="8"/>
    <s v="Class 4"/>
    <x v="84"/>
    <x v="10"/>
    <s v="Mid"/>
    <n v="39"/>
    <n v="11245"/>
    <s v="0.29K"/>
    <s v="Full-time "/>
    <s v=" Mid-Senior level"/>
    <n v="110"/>
    <s v=" Real Estate"/>
    <n v="1095608"/>
    <s v="No"/>
    <s v="No"/>
    <s v="No"/>
    <s v="No"/>
    <s v="No"/>
    <s v="No"/>
    <s v="No"/>
    <s v="No"/>
    <s v="No"/>
    <s v="No"/>
    <s v="No"/>
    <s v="No"/>
    <s v="No"/>
    <s v="No"/>
    <s v="No"/>
    <s v="No"/>
    <s v="No"/>
    <s v="No"/>
    <s v="No"/>
    <s v="No"/>
    <s v="No"/>
    <s v="No"/>
    <s v="Yes"/>
    <s v="No"/>
    <s v="No"/>
    <s v="No"/>
    <s v="Yes"/>
    <s v="No"/>
    <s v="No"/>
    <s v="No"/>
    <s v="No"/>
    <n v="2"/>
    <n v="6.6666666666666666E-2"/>
    <n v="13"/>
  </r>
  <r>
    <x v="2"/>
    <s v="Class 3"/>
    <x v="51"/>
    <x v="3"/>
    <s v="Mid"/>
    <n v="39"/>
    <n v="6737300"/>
    <s v="172.75K"/>
    <s v="Full-time "/>
    <s v=" Mid-Senior level"/>
    <n v="10001"/>
    <s v=" IT Services and IT Consulting"/>
    <n v="1035973"/>
    <s v="No"/>
    <s v="No"/>
    <s v="No"/>
    <s v="No"/>
    <s v="Yes"/>
    <s v="No"/>
    <s v="No"/>
    <s v="No"/>
    <s v="No"/>
    <s v="No"/>
    <s v="No"/>
    <s v="No"/>
    <s v="No"/>
    <s v="No"/>
    <s v="No"/>
    <s v="No"/>
    <s v="No"/>
    <s v="No"/>
    <s v="No"/>
    <s v="No"/>
    <s v="No"/>
    <s v="No"/>
    <s v="Yes"/>
    <s v="Yes"/>
    <s v="No"/>
    <s v="No"/>
    <s v="Yes"/>
    <s v="No"/>
    <s v="No"/>
    <s v="No"/>
    <s v="No"/>
    <n v="4"/>
    <n v="0.13333333333333333"/>
    <n v="7.8"/>
  </r>
  <r>
    <x v="3"/>
    <s v="Class 4"/>
    <x v="85"/>
    <x v="0"/>
    <s v="Junior"/>
    <n v="39"/>
    <n v="80865"/>
    <s v="2.07K"/>
    <s v="Full-time "/>
    <s v=" Entry level"/>
    <n v="1200"/>
    <s v=" IT Services and IT Consulting"/>
    <n v="645734"/>
    <s v="No"/>
    <s v="No"/>
    <s v="No"/>
    <s v="No"/>
    <s v="No"/>
    <s v="No"/>
    <s v="No"/>
    <s v="No"/>
    <s v="No"/>
    <s v="No"/>
    <s v="No"/>
    <s v="No"/>
    <s v="No"/>
    <s v="No"/>
    <s v="No"/>
    <s v="No"/>
    <s v="No"/>
    <s v="No"/>
    <s v="No"/>
    <s v="No"/>
    <s v="No"/>
    <s v="No"/>
    <s v="Yes"/>
    <s v="Yes"/>
    <s v="No"/>
    <s v="No"/>
    <s v="No"/>
    <s v="No"/>
    <s v="No"/>
    <s v="No"/>
    <s v="No"/>
    <n v="2"/>
    <n v="6.6666666666666666E-2"/>
    <n v="13"/>
  </r>
  <r>
    <x v="2"/>
    <s v="Class 3"/>
    <x v="56"/>
    <x v="6"/>
    <s v="Junior"/>
    <n v="39"/>
    <n v="6737300"/>
    <s v="172.75K"/>
    <s v="Full-time "/>
    <s v=" Entry level"/>
    <n v="10001"/>
    <s v=" IT Services and IT Consulting"/>
    <n v="869189"/>
    <s v="Yes"/>
    <s v="No"/>
    <s v="No"/>
    <s v="No"/>
    <s v="No"/>
    <s v="No"/>
    <s v="No"/>
    <s v="No"/>
    <s v="No"/>
    <s v="No"/>
    <s v="No"/>
    <s v="No"/>
    <s v="No"/>
    <s v="No"/>
    <s v="No"/>
    <s v="No"/>
    <s v="No"/>
    <s v="No"/>
    <s v="No"/>
    <s v="No"/>
    <s v="No"/>
    <s v="No"/>
    <s v="No"/>
    <s v="No"/>
    <s v="No"/>
    <s v="No"/>
    <s v="No"/>
    <s v="No"/>
    <s v="No"/>
    <s v="No"/>
    <s v="No"/>
    <n v="1"/>
    <n v="3.3333333333333333E-2"/>
    <n v="19.5"/>
  </r>
  <r>
    <x v="3"/>
    <s v="Class 4"/>
    <x v="86"/>
    <x v="3"/>
    <s v="Mid"/>
    <n v="39"/>
    <n v="80865"/>
    <s v="2.07K"/>
    <s v="Full-time "/>
    <s v=" Mid-Senior level"/>
    <n v="1200"/>
    <s v=" IT Services and IT Consulting"/>
    <n v="1849290"/>
    <s v="No"/>
    <s v="No"/>
    <s v="No"/>
    <s v="No"/>
    <s v="No"/>
    <s v="No"/>
    <s v="No"/>
    <s v="No"/>
    <s v="No"/>
    <s v="No"/>
    <s v="No"/>
    <s v="No"/>
    <s v="No"/>
    <s v="No"/>
    <s v="No"/>
    <s v="No"/>
    <s v="No"/>
    <s v="No"/>
    <s v="No"/>
    <s v="No"/>
    <s v="No"/>
    <s v="No"/>
    <s v="Yes"/>
    <s v="Yes"/>
    <s v="No"/>
    <s v="No"/>
    <s v="No"/>
    <s v="No"/>
    <s v="No"/>
    <s v="No"/>
    <s v="No"/>
    <n v="2"/>
    <n v="6.6666666666666666E-2"/>
    <n v="13"/>
  </r>
  <r>
    <x v="3"/>
    <s v="Class 4"/>
    <x v="9"/>
    <x v="3"/>
    <s v="Mid"/>
    <n v="39"/>
    <n v="80865"/>
    <s v="2.07K"/>
    <s v="Full-time "/>
    <s v=" Mid-Senior level"/>
    <n v="1200"/>
    <s v=" IT Services and IT Consulting"/>
    <n v="1322104"/>
    <s v="No"/>
    <s v="No"/>
    <s v="No"/>
    <s v="No"/>
    <s v="No"/>
    <s v="No"/>
    <s v="No"/>
    <s v="No"/>
    <s v="No"/>
    <s v="No"/>
    <s v="No"/>
    <s v="No"/>
    <s v="No"/>
    <s v="No"/>
    <s v="No"/>
    <s v="No"/>
    <s v="No"/>
    <s v="No"/>
    <s v="No"/>
    <s v="No"/>
    <s v="No"/>
    <s v="No"/>
    <s v="Yes"/>
    <s v="Yes"/>
    <s v="No"/>
    <s v="No"/>
    <s v="No"/>
    <s v="No"/>
    <s v="No"/>
    <s v="No"/>
    <s v="No"/>
    <n v="2"/>
    <n v="6.6666666666666666E-2"/>
    <n v="13"/>
  </r>
  <r>
    <x v="9"/>
    <s v="Class 2"/>
    <x v="87"/>
    <x v="2"/>
    <s v="Junior"/>
    <n v="39"/>
    <n v="531551"/>
    <s v="13.63K"/>
    <s v="Full-time "/>
    <s v=" Entry level"/>
    <n v="5000"/>
    <s v=" Technology, Information and Internet"/>
    <n v="548063"/>
    <s v="No"/>
    <s v="No"/>
    <s v="No"/>
    <s v="No"/>
    <s v="No"/>
    <s v="No"/>
    <s v="No"/>
    <s v="No"/>
    <s v="No"/>
    <s v="No"/>
    <s v="No"/>
    <s v="No"/>
    <s v="No"/>
    <s v="No"/>
    <s v="No"/>
    <s v="No"/>
    <s v="No"/>
    <s v="No"/>
    <s v="No"/>
    <s v="No"/>
    <s v="No"/>
    <s v="No"/>
    <s v="Yes"/>
    <s v="No"/>
    <s v="No"/>
    <s v="No"/>
    <s v="Yes"/>
    <s v="No"/>
    <s v="No"/>
    <s v="No"/>
    <s v="No"/>
    <n v="2"/>
    <n v="6.6666666666666666E-2"/>
    <n v="13"/>
  </r>
  <r>
    <x v="0"/>
    <s v="Class 3"/>
    <x v="0"/>
    <x v="8"/>
    <s v="Senior"/>
    <n v="38"/>
    <n v="11996967"/>
    <s v="315.71K"/>
    <s v="Full-time "/>
    <s v=" Associate"/>
    <n v="10001"/>
    <s v=" IT Services and IT Consulting"/>
    <n v="2326913"/>
    <s v="No"/>
    <s v="No"/>
    <s v="No"/>
    <s v="No"/>
    <s v="No"/>
    <s v="No"/>
    <s v="No"/>
    <s v="No"/>
    <s v="No"/>
    <s v="No"/>
    <s v="No"/>
    <s v="No"/>
    <s v="No"/>
    <s v="Yes"/>
    <s v="No"/>
    <s v="No"/>
    <s v="No"/>
    <s v="No"/>
    <s v="No"/>
    <s v="No"/>
    <s v="No"/>
    <s v="No"/>
    <s v="Yes"/>
    <s v="Yes"/>
    <s v="No"/>
    <s v="No"/>
    <s v="Yes"/>
    <s v="No"/>
    <s v="No"/>
    <s v="No"/>
    <s v="No"/>
    <n v="4"/>
    <n v="0.13333333333333333"/>
    <n v="7.6"/>
  </r>
  <r>
    <x v="4"/>
    <s v="Class 2"/>
    <x v="88"/>
    <x v="5"/>
    <s v="Mid"/>
    <n v="38"/>
    <n v="793022"/>
    <s v="20.87K"/>
    <s v="Full-time "/>
    <s v=" Mid-Senior level"/>
    <n v="5000"/>
    <s v=" IT Services and IT Consulting"/>
    <n v="1397059"/>
    <s v="No"/>
    <s v="No"/>
    <s v="No"/>
    <s v="No"/>
    <s v="No"/>
    <s v="No"/>
    <s v="No"/>
    <s v="No"/>
    <s v="No"/>
    <s v="No"/>
    <s v="No"/>
    <s v="No"/>
    <s v="Yes"/>
    <s v="No"/>
    <s v="No"/>
    <s v="No"/>
    <s v="No"/>
    <s v="No"/>
    <s v="No"/>
    <s v="No"/>
    <s v="Yes"/>
    <s v="No"/>
    <s v="Yes"/>
    <s v="Yes"/>
    <s v="No"/>
    <s v="No"/>
    <s v="No"/>
    <s v="No"/>
    <s v="No"/>
    <s v="Yes"/>
    <s v="Yes"/>
    <n v="6"/>
    <n v="0.2"/>
    <n v="5.4285714285714288"/>
  </r>
  <r>
    <x v="3"/>
    <s v="Class 4"/>
    <x v="89"/>
    <x v="0"/>
    <s v="Mid"/>
    <n v="38"/>
    <n v="80865"/>
    <s v="2.13K"/>
    <s v="Full-time "/>
    <s v=" Mid-Senior level"/>
    <n v="1200"/>
    <s v=" IT Services and IT Consulting"/>
    <n v="1355212"/>
    <s v="No"/>
    <s v="No"/>
    <s v="Yes"/>
    <s v="No"/>
    <s v="No"/>
    <s v="No"/>
    <s v="No"/>
    <s v="No"/>
    <s v="No"/>
    <s v="No"/>
    <s v="No"/>
    <s v="No"/>
    <s v="Yes"/>
    <s v="No"/>
    <s v="No"/>
    <s v="No"/>
    <s v="No"/>
    <s v="No"/>
    <s v="Yes"/>
    <s v="No"/>
    <s v="Yes"/>
    <s v="No"/>
    <s v="Yes"/>
    <s v="Yes"/>
    <s v="No"/>
    <s v="No"/>
    <s v="No"/>
    <s v="No"/>
    <s v="No"/>
    <s v="Yes"/>
    <s v="Yes"/>
    <n v="8"/>
    <n v="0.26666666666666666"/>
    <n v="4.2222222222222223"/>
  </r>
  <r>
    <x v="4"/>
    <s v="Class 2"/>
    <x v="58"/>
    <x v="14"/>
    <s v="Mid"/>
    <n v="38"/>
    <n v="793022"/>
    <s v="20.87K"/>
    <s v="Full-time "/>
    <s v=" Mid-Senior level"/>
    <n v="5000"/>
    <s v=" IT Services and IT Consulting"/>
    <n v="971445"/>
    <s v="Yes"/>
    <s v="No"/>
    <s v="Yes"/>
    <s v="No"/>
    <s v="No"/>
    <s v="Yes"/>
    <s v="No"/>
    <s v="No"/>
    <s v="No"/>
    <s v="No"/>
    <s v="Yes"/>
    <s v="Yes"/>
    <s v="Yes"/>
    <s v="Yes"/>
    <s v="No"/>
    <s v="No"/>
    <s v="No"/>
    <s v="No"/>
    <s v="Yes"/>
    <s v="Yes"/>
    <s v="No"/>
    <s v="No"/>
    <s v="Yes"/>
    <s v="Yes"/>
    <s v="No"/>
    <s v="No"/>
    <s v="No"/>
    <s v="No"/>
    <s v="No"/>
    <s v="Yes"/>
    <s v="Yes"/>
    <n v="13"/>
    <n v="0.43333333333333335"/>
    <n v="2.7142857142857144"/>
  </r>
  <r>
    <x v="3"/>
    <s v="Class 4"/>
    <x v="80"/>
    <x v="3"/>
    <s v="Mid"/>
    <n v="37"/>
    <n v="80865"/>
    <s v="2.19K"/>
    <s v="Full-time "/>
    <s v=" Mid-Senior level"/>
    <n v="1200"/>
    <s v=" IT Services and IT Consulting"/>
    <n v="1374871"/>
    <s v="No"/>
    <s v="No"/>
    <s v="No"/>
    <s v="No"/>
    <s v="No"/>
    <s v="No"/>
    <s v="No"/>
    <s v="No"/>
    <s v="No"/>
    <s v="No"/>
    <s v="No"/>
    <s v="No"/>
    <s v="No"/>
    <s v="No"/>
    <s v="No"/>
    <s v="No"/>
    <s v="No"/>
    <s v="No"/>
    <s v="No"/>
    <s v="No"/>
    <s v="No"/>
    <s v="No"/>
    <s v="Yes"/>
    <s v="Yes"/>
    <s v="No"/>
    <s v="No"/>
    <s v="No"/>
    <s v="No"/>
    <s v="No"/>
    <s v="No"/>
    <s v="No"/>
    <n v="2"/>
    <n v="6.6666666666666666E-2"/>
    <n v="12.333333333333334"/>
  </r>
  <r>
    <x v="7"/>
    <s v="Class 1"/>
    <x v="82"/>
    <x v="6"/>
    <s v="Junior"/>
    <n v="37"/>
    <n v="270280"/>
    <s v="7.3K"/>
    <s v="Full-time "/>
    <s v=" Entry level"/>
    <n v="10001"/>
    <s v=" IT Services and IT Consulting"/>
    <n v="412951"/>
    <s v="No"/>
    <s v="No"/>
    <s v="Yes"/>
    <s v="No"/>
    <s v="No"/>
    <s v="No"/>
    <s v="No"/>
    <s v="No"/>
    <s v="No"/>
    <s v="No"/>
    <s v="Yes"/>
    <s v="No"/>
    <s v="No"/>
    <s v="No"/>
    <s v="No"/>
    <s v="No"/>
    <s v="No"/>
    <s v="No"/>
    <s v="No"/>
    <s v="No"/>
    <s v="No"/>
    <s v="No"/>
    <s v="Yes"/>
    <s v="Yes"/>
    <s v="No"/>
    <s v="No"/>
    <s v="Yes"/>
    <s v="No"/>
    <s v="No"/>
    <s v="Yes"/>
    <s v="Yes"/>
    <n v="7"/>
    <n v="0.23333333333333334"/>
    <n v="4.625"/>
  </r>
  <r>
    <x v="3"/>
    <s v="Class 4"/>
    <x v="90"/>
    <x v="9"/>
    <s v="Senior"/>
    <n v="36"/>
    <n v="80865"/>
    <s v="2.25K"/>
    <s v="Contract "/>
    <s v=" Director"/>
    <n v="1200"/>
    <s v=" IT Services and IT Consulting"/>
    <n v="2302211"/>
    <s v="No"/>
    <s v="No"/>
    <s v="No"/>
    <s v="No"/>
    <s v="No"/>
    <s v="No"/>
    <s v="No"/>
    <s v="No"/>
    <s v="No"/>
    <s v="No"/>
    <s v="No"/>
    <s v="No"/>
    <s v="No"/>
    <s v="No"/>
    <s v="No"/>
    <s v="No"/>
    <s v="No"/>
    <s v="No"/>
    <s v="No"/>
    <s v="No"/>
    <s v="No"/>
    <s v="No"/>
    <s v="Yes"/>
    <s v="Yes"/>
    <s v="No"/>
    <s v="No"/>
    <s v="No"/>
    <s v="No"/>
    <s v="No"/>
    <s v="No"/>
    <s v="No"/>
    <n v="2"/>
    <n v="6.6666666666666666E-2"/>
    <n v="12"/>
  </r>
  <r>
    <x v="4"/>
    <s v="Class 2"/>
    <x v="47"/>
    <x v="14"/>
    <s v="Mid"/>
    <n v="36"/>
    <n v="793022"/>
    <s v="22.03K"/>
    <s v="Full-time "/>
    <s v=" Mid-Senior level"/>
    <n v="5000"/>
    <s v=" IT Services and IT Consulting"/>
    <n v="1109107"/>
    <s v="Yes"/>
    <s v="No"/>
    <s v="Yes"/>
    <s v="No"/>
    <s v="No"/>
    <s v="Yes"/>
    <s v="No"/>
    <s v="No"/>
    <s v="No"/>
    <s v="No"/>
    <s v="Yes"/>
    <s v="Yes"/>
    <s v="Yes"/>
    <s v="Yes"/>
    <s v="No"/>
    <s v="No"/>
    <s v="No"/>
    <s v="No"/>
    <s v="Yes"/>
    <s v="Yes"/>
    <s v="No"/>
    <s v="No"/>
    <s v="Yes"/>
    <s v="Yes"/>
    <s v="No"/>
    <s v="No"/>
    <s v="No"/>
    <s v="No"/>
    <s v="No"/>
    <s v="Yes"/>
    <s v="Yes"/>
    <n v="13"/>
    <n v="0.43333333333333335"/>
    <n v="2.5714285714285716"/>
  </r>
  <r>
    <x v="4"/>
    <s v="Class 2"/>
    <x v="91"/>
    <x v="7"/>
    <s v="Mid"/>
    <n v="36"/>
    <n v="793022"/>
    <s v="22.03K"/>
    <s v="Full-time "/>
    <s v=" Mid-Senior level"/>
    <n v="5000"/>
    <s v=" IT Services and IT Consulting"/>
    <n v="840155"/>
    <s v="No"/>
    <s v="No"/>
    <s v="No"/>
    <s v="No"/>
    <s v="No"/>
    <s v="No"/>
    <s v="No"/>
    <s v="No"/>
    <s v="No"/>
    <s v="No"/>
    <s v="Yes"/>
    <s v="No"/>
    <s v="Yes"/>
    <s v="No"/>
    <s v="No"/>
    <s v="No"/>
    <s v="No"/>
    <s v="No"/>
    <s v="No"/>
    <s v="No"/>
    <s v="No"/>
    <s v="No"/>
    <s v="Yes"/>
    <s v="Yes"/>
    <s v="No"/>
    <s v="No"/>
    <s v="No"/>
    <s v="No"/>
    <s v="No"/>
    <s v="Yes"/>
    <s v="Yes"/>
    <n v="6"/>
    <n v="0.2"/>
    <n v="5.1428571428571432"/>
  </r>
  <r>
    <x v="4"/>
    <s v="Class 2"/>
    <x v="92"/>
    <x v="3"/>
    <s v="Mid"/>
    <n v="36"/>
    <n v="793022"/>
    <s v="22.03K"/>
    <s v="Full-time "/>
    <s v=" Mid-Senior level"/>
    <n v="5000"/>
    <s v=" IT Services and IT Consulting"/>
    <n v="1198433"/>
    <s v="No"/>
    <s v="No"/>
    <s v="No"/>
    <s v="No"/>
    <s v="No"/>
    <s v="No"/>
    <s v="No"/>
    <s v="No"/>
    <s v="No"/>
    <s v="No"/>
    <s v="No"/>
    <s v="No"/>
    <s v="No"/>
    <s v="No"/>
    <s v="No"/>
    <s v="No"/>
    <s v="No"/>
    <s v="No"/>
    <s v="No"/>
    <s v="No"/>
    <s v="No"/>
    <s v="No"/>
    <s v="Yes"/>
    <s v="Yes"/>
    <s v="No"/>
    <s v="No"/>
    <s v="No"/>
    <s v="No"/>
    <s v="No"/>
    <s v="No"/>
    <s v="No"/>
    <n v="2"/>
    <n v="6.6666666666666666E-2"/>
    <n v="12"/>
  </r>
  <r>
    <x v="7"/>
    <s v="Class 1"/>
    <x v="93"/>
    <x v="7"/>
    <s v="Junior"/>
    <n v="36"/>
    <n v="270280"/>
    <s v="7.51K"/>
    <s v="Full-time "/>
    <s v=" Entry level"/>
    <n v="10001"/>
    <s v=" IT Services and IT Consulting"/>
    <n v="776689"/>
    <s v="No"/>
    <s v="No"/>
    <s v="Yes"/>
    <s v="No"/>
    <s v="No"/>
    <s v="No"/>
    <s v="No"/>
    <s v="No"/>
    <s v="No"/>
    <s v="Yes"/>
    <s v="Yes"/>
    <s v="Yes"/>
    <s v="Yes"/>
    <s v="No"/>
    <s v="No"/>
    <s v="No"/>
    <s v="Yes"/>
    <s v="No"/>
    <s v="Yes"/>
    <s v="No"/>
    <s v="No"/>
    <s v="No"/>
    <s v="No"/>
    <s v="No"/>
    <s v="No"/>
    <s v="No"/>
    <s v="No"/>
    <s v="No"/>
    <s v="No"/>
    <s v="Yes"/>
    <s v="Yes"/>
    <n v="9"/>
    <n v="0.3"/>
    <n v="3.6"/>
  </r>
  <r>
    <x v="7"/>
    <s v="Class 1"/>
    <x v="60"/>
    <x v="6"/>
    <s v="Junior"/>
    <n v="36"/>
    <n v="270280"/>
    <s v="7.51K"/>
    <s v="Full-time "/>
    <s v=" Entry level"/>
    <n v="10001"/>
    <s v=" IT Services and IT Consulting"/>
    <n v="390410"/>
    <s v="No"/>
    <s v="No"/>
    <s v="No"/>
    <s v="No"/>
    <s v="No"/>
    <s v="No"/>
    <s v="No"/>
    <s v="No"/>
    <s v="No"/>
    <s v="No"/>
    <s v="No"/>
    <s v="No"/>
    <s v="No"/>
    <s v="No"/>
    <s v="No"/>
    <s v="No"/>
    <s v="No"/>
    <s v="No"/>
    <s v="No"/>
    <s v="No"/>
    <s v="No"/>
    <s v="No"/>
    <s v="No"/>
    <s v="Yes"/>
    <s v="No"/>
    <s v="No"/>
    <s v="No"/>
    <s v="No"/>
    <s v="No"/>
    <s v="No"/>
    <s v="No"/>
    <n v="1"/>
    <n v="3.3333333333333333E-2"/>
    <n v="18"/>
  </r>
  <r>
    <x v="3"/>
    <s v="Class 4"/>
    <x v="94"/>
    <x v="0"/>
    <s v="Junior"/>
    <n v="35"/>
    <n v="80865"/>
    <s v="2.31K"/>
    <s v="Full-time "/>
    <s v=" Entry level"/>
    <n v="1200"/>
    <s v=" IT Services and IT Consulting"/>
    <n v="422932"/>
    <s v="No"/>
    <s v="No"/>
    <s v="No"/>
    <s v="No"/>
    <s v="No"/>
    <s v="No"/>
    <s v="No"/>
    <s v="No"/>
    <s v="No"/>
    <s v="No"/>
    <s v="Yes"/>
    <s v="No"/>
    <s v="No"/>
    <s v="No"/>
    <s v="No"/>
    <s v="No"/>
    <s v="No"/>
    <s v="No"/>
    <s v="No"/>
    <s v="No"/>
    <s v="No"/>
    <s v="No"/>
    <s v="Yes"/>
    <s v="Yes"/>
    <s v="No"/>
    <s v="No"/>
    <s v="No"/>
    <s v="No"/>
    <s v="No"/>
    <s v="No"/>
    <s v="No"/>
    <n v="3"/>
    <n v="0.1"/>
    <n v="8.75"/>
  </r>
  <r>
    <x v="3"/>
    <s v="Class 4"/>
    <x v="9"/>
    <x v="3"/>
    <s v="Mid"/>
    <n v="35"/>
    <n v="80865"/>
    <s v="2.31K"/>
    <s v="Full-time "/>
    <s v=" Mid-Senior level"/>
    <n v="1200"/>
    <s v=" IT Services and IT Consulting"/>
    <n v="1496384"/>
    <s v="No"/>
    <s v="No"/>
    <s v="No"/>
    <s v="No"/>
    <s v="No"/>
    <s v="No"/>
    <s v="No"/>
    <s v="No"/>
    <s v="No"/>
    <s v="No"/>
    <s v="No"/>
    <s v="No"/>
    <s v="No"/>
    <s v="No"/>
    <s v="No"/>
    <s v="No"/>
    <s v="No"/>
    <s v="No"/>
    <s v="No"/>
    <s v="No"/>
    <s v="No"/>
    <s v="No"/>
    <s v="Yes"/>
    <s v="Yes"/>
    <s v="No"/>
    <s v="No"/>
    <s v="No"/>
    <s v="No"/>
    <s v="No"/>
    <s v="No"/>
    <s v="No"/>
    <n v="2"/>
    <n v="6.6666666666666666E-2"/>
    <n v="11.666666666666666"/>
  </r>
  <r>
    <x v="4"/>
    <s v="Class 2"/>
    <x v="55"/>
    <x v="2"/>
    <s v="Mid"/>
    <n v="35"/>
    <n v="793022"/>
    <s v="22.66K"/>
    <s v="Full-time "/>
    <s v=" Mid-Senior level"/>
    <n v="5000"/>
    <s v=" IT Services and IT Consulting"/>
    <n v="1216217"/>
    <s v="Yes"/>
    <s v="No"/>
    <s v="Yes"/>
    <s v="No"/>
    <s v="No"/>
    <s v="No"/>
    <s v="No"/>
    <s v="No"/>
    <s v="No"/>
    <s v="No"/>
    <s v="No"/>
    <s v="No"/>
    <s v="No"/>
    <s v="No"/>
    <s v="No"/>
    <s v="No"/>
    <s v="No"/>
    <s v="Yes"/>
    <s v="Yes"/>
    <s v="No"/>
    <s v="No"/>
    <s v="No"/>
    <s v="Yes"/>
    <s v="Yes"/>
    <s v="No"/>
    <s v="No"/>
    <s v="No"/>
    <s v="No"/>
    <s v="No"/>
    <s v="No"/>
    <s v="No"/>
    <n v="6"/>
    <n v="0.2"/>
    <n v="5"/>
  </r>
  <r>
    <x v="6"/>
    <s v="Class 1"/>
    <x v="95"/>
    <x v="2"/>
    <s v="Mid"/>
    <n v="35"/>
    <n v="235117"/>
    <s v="6.72K"/>
    <s v="Full-time "/>
    <s v=" Mid-Senior level"/>
    <n v="10001"/>
    <s v=" Telecommunications"/>
    <n v="1927863"/>
    <s v="No"/>
    <s v="No"/>
    <s v="No"/>
    <s v="No"/>
    <s v="No"/>
    <s v="No"/>
    <s v="No"/>
    <s v="No"/>
    <s v="No"/>
    <s v="No"/>
    <s v="No"/>
    <s v="No"/>
    <s v="No"/>
    <s v="No"/>
    <s v="No"/>
    <s v="No"/>
    <s v="No"/>
    <s v="No"/>
    <s v="No"/>
    <s v="No"/>
    <s v="No"/>
    <s v="No"/>
    <s v="Yes"/>
    <s v="Yes"/>
    <s v="No"/>
    <s v="No"/>
    <s v="Yes"/>
    <s v="No"/>
    <s v="No"/>
    <s v="No"/>
    <s v="No"/>
    <n v="3"/>
    <n v="0.1"/>
    <n v="8.75"/>
  </r>
  <r>
    <x v="3"/>
    <s v="Class 4"/>
    <x v="96"/>
    <x v="2"/>
    <s v="Junior"/>
    <n v="35"/>
    <n v="80865"/>
    <s v="2.31K"/>
    <s v="Full-time "/>
    <s v=" Entry level"/>
    <n v="1200"/>
    <s v=" IT Services and IT Consulting"/>
    <n v="647122"/>
    <s v="No"/>
    <s v="No"/>
    <s v="Yes"/>
    <s v="No"/>
    <s v="No"/>
    <s v="No"/>
    <s v="No"/>
    <s v="No"/>
    <s v="No"/>
    <s v="No"/>
    <s v="No"/>
    <s v="No"/>
    <s v="Yes"/>
    <s v="No"/>
    <s v="No"/>
    <s v="No"/>
    <s v="No"/>
    <s v="No"/>
    <s v="Yes"/>
    <s v="No"/>
    <s v="Yes"/>
    <s v="Yes"/>
    <s v="Yes"/>
    <s v="Yes"/>
    <s v="No"/>
    <s v="Yes"/>
    <s v="No"/>
    <s v="No"/>
    <s v="No"/>
    <s v="Yes"/>
    <s v="Yes"/>
    <n v="10"/>
    <n v="0.33333333333333331"/>
    <n v="3.1818181818181817"/>
  </r>
  <r>
    <x v="4"/>
    <s v="Class 2"/>
    <x v="76"/>
    <x v="6"/>
    <s v="Mid"/>
    <n v="35"/>
    <n v="793022"/>
    <s v="22.66K"/>
    <s v="Full-time "/>
    <s v=" Mid-Senior level"/>
    <n v="5000"/>
    <s v=" IT Services and IT Consulting"/>
    <n v="1071053"/>
    <s v="Yes"/>
    <s v="No"/>
    <s v="Yes"/>
    <s v="No"/>
    <s v="No"/>
    <s v="Yes"/>
    <s v="No"/>
    <s v="No"/>
    <s v="No"/>
    <s v="No"/>
    <s v="Yes"/>
    <s v="Yes"/>
    <s v="Yes"/>
    <s v="Yes"/>
    <s v="No"/>
    <s v="No"/>
    <s v="No"/>
    <s v="No"/>
    <s v="Yes"/>
    <s v="Yes"/>
    <s v="No"/>
    <s v="No"/>
    <s v="Yes"/>
    <s v="Yes"/>
    <s v="No"/>
    <s v="No"/>
    <s v="No"/>
    <s v="No"/>
    <s v="No"/>
    <s v="Yes"/>
    <s v="Yes"/>
    <n v="13"/>
    <n v="0.43333333333333335"/>
    <n v="2.5"/>
  </r>
  <r>
    <x v="7"/>
    <s v="Class 1"/>
    <x v="82"/>
    <x v="2"/>
    <s v="Junior"/>
    <n v="34"/>
    <n v="270280"/>
    <s v="7.95K"/>
    <s v="Full-time "/>
    <s v=" Entry level"/>
    <n v="10001"/>
    <s v=" IT Services and IT Consulting"/>
    <n v="778869"/>
    <s v="No"/>
    <s v="No"/>
    <s v="Yes"/>
    <s v="No"/>
    <s v="No"/>
    <s v="No"/>
    <s v="No"/>
    <s v="No"/>
    <s v="No"/>
    <s v="No"/>
    <s v="Yes"/>
    <s v="No"/>
    <s v="No"/>
    <s v="No"/>
    <s v="No"/>
    <s v="No"/>
    <s v="No"/>
    <s v="No"/>
    <s v="No"/>
    <s v="No"/>
    <s v="No"/>
    <s v="No"/>
    <s v="Yes"/>
    <s v="Yes"/>
    <s v="No"/>
    <s v="No"/>
    <s v="Yes"/>
    <s v="No"/>
    <s v="No"/>
    <s v="Yes"/>
    <s v="Yes"/>
    <n v="7"/>
    <n v="0.23333333333333334"/>
    <n v="4.25"/>
  </r>
  <r>
    <x v="7"/>
    <s v="Class 1"/>
    <x v="82"/>
    <x v="0"/>
    <s v="Junior"/>
    <n v="34"/>
    <n v="270280"/>
    <s v="7.95K"/>
    <s v="Full-time "/>
    <s v=" Entry level"/>
    <n v="10001"/>
    <s v=" IT Services and IT Consulting"/>
    <n v="640266"/>
    <s v="No"/>
    <s v="No"/>
    <s v="Yes"/>
    <s v="No"/>
    <s v="No"/>
    <s v="No"/>
    <s v="No"/>
    <s v="No"/>
    <s v="No"/>
    <s v="No"/>
    <s v="Yes"/>
    <s v="No"/>
    <s v="No"/>
    <s v="No"/>
    <s v="No"/>
    <s v="No"/>
    <s v="No"/>
    <s v="No"/>
    <s v="No"/>
    <s v="No"/>
    <s v="No"/>
    <s v="No"/>
    <s v="Yes"/>
    <s v="Yes"/>
    <s v="No"/>
    <s v="No"/>
    <s v="Yes"/>
    <s v="No"/>
    <s v="No"/>
    <s v="Yes"/>
    <s v="Yes"/>
    <n v="7"/>
    <n v="0.23333333333333334"/>
    <n v="4.25"/>
  </r>
  <r>
    <x v="4"/>
    <s v="Class 2"/>
    <x v="97"/>
    <x v="0"/>
    <s v="Mid"/>
    <n v="34"/>
    <n v="793022"/>
    <s v="23.32K"/>
    <s v="Full-time "/>
    <s v=" Mid-Senior level"/>
    <n v="5000"/>
    <s v=" IT Services and IT Consulting"/>
    <n v="1240597"/>
    <s v="No"/>
    <s v="No"/>
    <s v="No"/>
    <s v="No"/>
    <s v="No"/>
    <s v="No"/>
    <s v="No"/>
    <s v="No"/>
    <s v="No"/>
    <s v="No"/>
    <s v="Yes"/>
    <s v="No"/>
    <s v="Yes"/>
    <s v="No"/>
    <s v="No"/>
    <s v="No"/>
    <s v="No"/>
    <s v="No"/>
    <s v="No"/>
    <s v="No"/>
    <s v="No"/>
    <s v="No"/>
    <s v="Yes"/>
    <s v="Yes"/>
    <s v="No"/>
    <s v="No"/>
    <s v="No"/>
    <s v="No"/>
    <s v="No"/>
    <s v="Yes"/>
    <s v="Yes"/>
    <n v="6"/>
    <n v="0.2"/>
    <n v="4.8571428571428568"/>
  </r>
  <r>
    <x v="4"/>
    <s v="Class 2"/>
    <x v="98"/>
    <x v="11"/>
    <s v="Mid"/>
    <n v="34"/>
    <n v="793022"/>
    <s v="23.32K"/>
    <s v="Full-time "/>
    <s v=" Mid-Senior level"/>
    <n v="5000"/>
    <s v=" IT Services and IT Consulting"/>
    <n v="1542808"/>
    <s v="No"/>
    <s v="No"/>
    <s v="Yes"/>
    <s v="No"/>
    <s v="No"/>
    <s v="No"/>
    <s v="No"/>
    <s v="No"/>
    <s v="No"/>
    <s v="No"/>
    <s v="Yes"/>
    <s v="No"/>
    <s v="Yes"/>
    <s v="No"/>
    <s v="No"/>
    <s v="No"/>
    <s v="Yes"/>
    <s v="No"/>
    <s v="Yes"/>
    <s v="No"/>
    <s v="No"/>
    <s v="No"/>
    <s v="Yes"/>
    <s v="Yes"/>
    <s v="No"/>
    <s v="No"/>
    <s v="No"/>
    <s v="No"/>
    <s v="No"/>
    <s v="Yes"/>
    <s v="Yes"/>
    <n v="9"/>
    <n v="0.3"/>
    <n v="3.4"/>
  </r>
  <r>
    <x v="2"/>
    <s v="Class 3"/>
    <x v="99"/>
    <x v="0"/>
    <s v="Mid"/>
    <n v="34"/>
    <n v="6737300"/>
    <s v="198.16K"/>
    <s v="Full-time "/>
    <s v=" Mid-Senior level"/>
    <n v="10001"/>
    <s v=" IT Services and IT Consulting"/>
    <n v="1327632"/>
    <s v="No"/>
    <s v="No"/>
    <s v="No"/>
    <s v="No"/>
    <s v="No"/>
    <s v="No"/>
    <s v="No"/>
    <s v="No"/>
    <s v="No"/>
    <s v="No"/>
    <s v="No"/>
    <s v="No"/>
    <s v="No"/>
    <s v="No"/>
    <s v="No"/>
    <s v="No"/>
    <s v="No"/>
    <s v="No"/>
    <s v="No"/>
    <s v="No"/>
    <s v="No"/>
    <s v="No"/>
    <s v="Yes"/>
    <s v="Yes"/>
    <s v="No"/>
    <s v="No"/>
    <s v="Yes"/>
    <s v="No"/>
    <s v="No"/>
    <s v="No"/>
    <s v="No"/>
    <n v="3"/>
    <n v="0.1"/>
    <n v="8.5"/>
  </r>
  <r>
    <x v="2"/>
    <s v="Class 3"/>
    <x v="12"/>
    <x v="2"/>
    <s v="Junior"/>
    <n v="34"/>
    <n v="6737300"/>
    <s v="198.16K"/>
    <s v="Full-time "/>
    <s v=" Entry level"/>
    <n v="10001"/>
    <s v=" IT Services and IT Consulting"/>
    <n v="662742"/>
    <s v="No"/>
    <s v="No"/>
    <s v="No"/>
    <s v="No"/>
    <s v="Yes"/>
    <s v="No"/>
    <s v="No"/>
    <s v="No"/>
    <s v="No"/>
    <s v="No"/>
    <s v="No"/>
    <s v="No"/>
    <s v="No"/>
    <s v="No"/>
    <s v="No"/>
    <s v="No"/>
    <s v="No"/>
    <s v="No"/>
    <s v="No"/>
    <s v="No"/>
    <s v="No"/>
    <s v="No"/>
    <s v="Yes"/>
    <s v="Yes"/>
    <s v="No"/>
    <s v="No"/>
    <s v="Yes"/>
    <s v="No"/>
    <s v="No"/>
    <s v="No"/>
    <s v="No"/>
    <n v="4"/>
    <n v="0.13333333333333333"/>
    <n v="6.8"/>
  </r>
  <r>
    <x v="2"/>
    <s v="Class 3"/>
    <x v="2"/>
    <x v="2"/>
    <s v="Junior"/>
    <n v="34"/>
    <n v="6737300"/>
    <s v="198.16K"/>
    <s v="Full-time "/>
    <s v=" Entry level"/>
    <n v="10001"/>
    <s v=" IT Services and IT Consulting"/>
    <n v="545280"/>
    <s v="No"/>
    <s v="No"/>
    <s v="No"/>
    <s v="No"/>
    <s v="No"/>
    <s v="No"/>
    <s v="No"/>
    <s v="No"/>
    <s v="No"/>
    <s v="No"/>
    <s v="No"/>
    <s v="No"/>
    <s v="No"/>
    <s v="No"/>
    <s v="No"/>
    <s v="No"/>
    <s v="No"/>
    <s v="No"/>
    <s v="No"/>
    <s v="No"/>
    <s v="No"/>
    <s v="No"/>
    <s v="Yes"/>
    <s v="Yes"/>
    <s v="No"/>
    <s v="No"/>
    <s v="Yes"/>
    <s v="No"/>
    <s v="No"/>
    <s v="No"/>
    <s v="No"/>
    <n v="3"/>
    <n v="0.1"/>
    <n v="8.5"/>
  </r>
  <r>
    <x v="2"/>
    <s v="Class 3"/>
    <x v="13"/>
    <x v="2"/>
    <s v="Mid"/>
    <n v="34"/>
    <n v="6737300"/>
    <s v="198.16K"/>
    <s v="Full-time "/>
    <s v=" Mid-Senior level"/>
    <n v="10001"/>
    <s v=" IT Services and IT Consulting"/>
    <n v="1372494"/>
    <s v="No"/>
    <s v="No"/>
    <s v="No"/>
    <s v="No"/>
    <s v="No"/>
    <s v="No"/>
    <s v="No"/>
    <s v="No"/>
    <s v="No"/>
    <s v="No"/>
    <s v="No"/>
    <s v="No"/>
    <s v="No"/>
    <s v="No"/>
    <s v="No"/>
    <s v="No"/>
    <s v="No"/>
    <s v="No"/>
    <s v="No"/>
    <s v="No"/>
    <s v="No"/>
    <s v="No"/>
    <s v="Yes"/>
    <s v="Yes"/>
    <s v="No"/>
    <s v="No"/>
    <s v="No"/>
    <s v="No"/>
    <s v="No"/>
    <s v="No"/>
    <s v="No"/>
    <n v="2"/>
    <n v="6.6666666666666666E-2"/>
    <n v="11.333333333333334"/>
  </r>
  <r>
    <x v="3"/>
    <s v="Class 4"/>
    <x v="79"/>
    <x v="3"/>
    <s v="Junior"/>
    <n v="33"/>
    <n v="80865"/>
    <s v="2.45K"/>
    <s v="Full-time "/>
    <s v=" Entry level"/>
    <n v="1200"/>
    <s v=" IT Services and IT Consulting"/>
    <n v="550661"/>
    <s v="No"/>
    <s v="No"/>
    <s v="No"/>
    <s v="No"/>
    <s v="No"/>
    <s v="No"/>
    <s v="No"/>
    <s v="No"/>
    <s v="No"/>
    <s v="No"/>
    <s v="No"/>
    <s v="No"/>
    <s v="No"/>
    <s v="No"/>
    <s v="No"/>
    <s v="No"/>
    <s v="No"/>
    <s v="No"/>
    <s v="No"/>
    <s v="No"/>
    <s v="No"/>
    <s v="No"/>
    <s v="Yes"/>
    <s v="Yes"/>
    <s v="No"/>
    <s v="No"/>
    <s v="No"/>
    <s v="No"/>
    <s v="No"/>
    <s v="No"/>
    <s v="No"/>
    <n v="2"/>
    <n v="6.6666666666666666E-2"/>
    <n v="11"/>
  </r>
  <r>
    <x v="9"/>
    <s v="Class 2"/>
    <x v="100"/>
    <x v="2"/>
    <s v="Junior"/>
    <n v="33"/>
    <n v="531551"/>
    <s v="16.11K"/>
    <s v="Full-time "/>
    <s v=" Entry level"/>
    <n v="5000"/>
    <s v=" Technology, Information and Internet"/>
    <n v="370365"/>
    <s v="No"/>
    <s v="No"/>
    <s v="No"/>
    <s v="No"/>
    <s v="No"/>
    <s v="No"/>
    <s v="No"/>
    <s v="No"/>
    <s v="No"/>
    <s v="No"/>
    <s v="No"/>
    <s v="No"/>
    <s v="No"/>
    <s v="No"/>
    <s v="No"/>
    <s v="No"/>
    <s v="No"/>
    <s v="No"/>
    <s v="No"/>
    <s v="No"/>
    <s v="No"/>
    <s v="No"/>
    <s v="Yes"/>
    <s v="Yes"/>
    <s v="No"/>
    <s v="No"/>
    <s v="No"/>
    <s v="No"/>
    <s v="No"/>
    <s v="No"/>
    <s v="No"/>
    <n v="2"/>
    <n v="6.6666666666666666E-2"/>
    <n v="11"/>
  </r>
  <r>
    <x v="4"/>
    <s v="Class 2"/>
    <x v="35"/>
    <x v="6"/>
    <s v="Mid"/>
    <n v="33"/>
    <n v="793022"/>
    <s v="24.03K"/>
    <s v="Full-time "/>
    <s v=" Mid-Senior level"/>
    <n v="5000"/>
    <s v=" IT Services and IT Consulting"/>
    <n v="1129925"/>
    <s v="No"/>
    <s v="No"/>
    <s v="Yes"/>
    <s v="No"/>
    <s v="No"/>
    <s v="No"/>
    <s v="No"/>
    <s v="No"/>
    <s v="No"/>
    <s v="No"/>
    <s v="No"/>
    <s v="No"/>
    <s v="No"/>
    <s v="No"/>
    <s v="No"/>
    <s v="No"/>
    <s v="No"/>
    <s v="No"/>
    <s v="No"/>
    <s v="No"/>
    <s v="No"/>
    <s v="No"/>
    <s v="Yes"/>
    <s v="Yes"/>
    <s v="No"/>
    <s v="No"/>
    <s v="No"/>
    <s v="No"/>
    <s v="No"/>
    <s v="No"/>
    <s v="No"/>
    <n v="3"/>
    <n v="0.1"/>
    <n v="8.25"/>
  </r>
  <r>
    <x v="4"/>
    <s v="Class 2"/>
    <x v="101"/>
    <x v="2"/>
    <s v="Mid"/>
    <n v="33"/>
    <n v="793022"/>
    <s v="24.03K"/>
    <s v="Full-time "/>
    <s v=" Mid-Senior level"/>
    <n v="5000"/>
    <s v=" IT Services and IT Consulting"/>
    <n v="924907"/>
    <s v="No"/>
    <s v="No"/>
    <s v="No"/>
    <s v="No"/>
    <s v="Yes"/>
    <s v="No"/>
    <s v="No"/>
    <s v="No"/>
    <s v="No"/>
    <s v="No"/>
    <s v="No"/>
    <s v="No"/>
    <s v="No"/>
    <s v="No"/>
    <s v="No"/>
    <s v="No"/>
    <s v="No"/>
    <s v="No"/>
    <s v="No"/>
    <s v="No"/>
    <s v="No"/>
    <s v="No"/>
    <s v="Yes"/>
    <s v="Yes"/>
    <s v="No"/>
    <s v="No"/>
    <s v="No"/>
    <s v="No"/>
    <s v="No"/>
    <s v="No"/>
    <s v="No"/>
    <n v="3"/>
    <n v="0.1"/>
    <n v="8.25"/>
  </r>
  <r>
    <x v="7"/>
    <s v="Class 1"/>
    <x v="69"/>
    <x v="2"/>
    <s v="Junior"/>
    <n v="33"/>
    <n v="270280"/>
    <s v="8.19K"/>
    <s v="Full-time "/>
    <s v=" Entry level"/>
    <n v="10001"/>
    <s v=" IT Services and IT Consulting"/>
    <n v="463198"/>
    <s v="No"/>
    <s v="No"/>
    <s v="Yes"/>
    <s v="No"/>
    <s v="No"/>
    <s v="No"/>
    <s v="No"/>
    <s v="No"/>
    <s v="No"/>
    <s v="No"/>
    <s v="Yes"/>
    <s v="No"/>
    <s v="Yes"/>
    <s v="No"/>
    <s v="No"/>
    <s v="No"/>
    <s v="No"/>
    <s v="No"/>
    <s v="No"/>
    <s v="No"/>
    <s v="No"/>
    <s v="No"/>
    <s v="Yes"/>
    <s v="Yes"/>
    <s v="No"/>
    <s v="No"/>
    <s v="No"/>
    <s v="No"/>
    <s v="No"/>
    <s v="Yes"/>
    <s v="Yes"/>
    <n v="7"/>
    <n v="0.23333333333333334"/>
    <n v="4.125"/>
  </r>
  <r>
    <x v="3"/>
    <s v="Class 4"/>
    <x v="9"/>
    <x v="0"/>
    <s v="Mid"/>
    <n v="33"/>
    <n v="80865"/>
    <s v="2.45K"/>
    <s v="Full-time "/>
    <s v=" Mid-Senior level"/>
    <n v="1200"/>
    <s v=" IT Services and IT Consulting"/>
    <n v="1163452"/>
    <s v="No"/>
    <s v="No"/>
    <s v="No"/>
    <s v="No"/>
    <s v="No"/>
    <s v="No"/>
    <s v="No"/>
    <s v="No"/>
    <s v="No"/>
    <s v="No"/>
    <s v="No"/>
    <s v="No"/>
    <s v="No"/>
    <s v="No"/>
    <s v="No"/>
    <s v="No"/>
    <s v="No"/>
    <s v="No"/>
    <s v="No"/>
    <s v="No"/>
    <s v="No"/>
    <s v="No"/>
    <s v="Yes"/>
    <s v="Yes"/>
    <s v="No"/>
    <s v="No"/>
    <s v="No"/>
    <s v="No"/>
    <s v="No"/>
    <s v="No"/>
    <s v="No"/>
    <n v="2"/>
    <n v="6.6666666666666666E-2"/>
    <n v="11"/>
  </r>
  <r>
    <x v="3"/>
    <s v="Class 4"/>
    <x v="21"/>
    <x v="6"/>
    <s v="Junior"/>
    <n v="33"/>
    <n v="80865"/>
    <s v="2.45K"/>
    <s v="Full-time "/>
    <s v=" Entry level"/>
    <n v="1200"/>
    <s v=" IT Services and IT Consulting"/>
    <n v="684002"/>
    <s v="No"/>
    <s v="No"/>
    <s v="No"/>
    <s v="No"/>
    <s v="No"/>
    <s v="No"/>
    <s v="No"/>
    <s v="No"/>
    <s v="No"/>
    <s v="No"/>
    <s v="No"/>
    <s v="No"/>
    <s v="No"/>
    <s v="No"/>
    <s v="No"/>
    <s v="No"/>
    <s v="No"/>
    <s v="No"/>
    <s v="No"/>
    <s v="No"/>
    <s v="No"/>
    <s v="No"/>
    <s v="Yes"/>
    <s v="Yes"/>
    <s v="No"/>
    <s v="No"/>
    <s v="Yes"/>
    <s v="No"/>
    <s v="No"/>
    <s v="No"/>
    <s v="No"/>
    <n v="3"/>
    <n v="0.1"/>
    <n v="8.25"/>
  </r>
  <r>
    <x v="3"/>
    <s v="Class 4"/>
    <x v="21"/>
    <x v="3"/>
    <s v="Junior"/>
    <n v="33"/>
    <n v="80865"/>
    <s v="2.45K"/>
    <s v="Full-time "/>
    <s v=" Entry level"/>
    <n v="1200"/>
    <s v=" IT Services and IT Consulting"/>
    <n v="510732"/>
    <s v="No"/>
    <s v="No"/>
    <s v="Yes"/>
    <s v="No"/>
    <s v="No"/>
    <s v="No"/>
    <s v="No"/>
    <s v="No"/>
    <s v="No"/>
    <s v="No"/>
    <s v="No"/>
    <s v="No"/>
    <s v="Yes"/>
    <s v="No"/>
    <s v="No"/>
    <s v="No"/>
    <s v="No"/>
    <s v="No"/>
    <s v="Yes"/>
    <s v="No"/>
    <s v="Yes"/>
    <s v="No"/>
    <s v="Yes"/>
    <s v="Yes"/>
    <s v="No"/>
    <s v="No"/>
    <s v="No"/>
    <s v="No"/>
    <s v="No"/>
    <s v="Yes"/>
    <s v="Yes"/>
    <n v="8"/>
    <n v="0.26666666666666666"/>
    <n v="3.6666666666666665"/>
  </r>
  <r>
    <x v="8"/>
    <s v="Class 4"/>
    <x v="102"/>
    <x v="6"/>
    <s v="Mid"/>
    <n v="33"/>
    <n v="11245"/>
    <s v="0.34K"/>
    <s v="Full-time "/>
    <s v=" Mid-Senior level"/>
    <n v="110"/>
    <s v=" Real Estate"/>
    <n v="924814"/>
    <s v="No"/>
    <s v="No"/>
    <s v="Yes"/>
    <s v="No"/>
    <s v="No"/>
    <s v="No"/>
    <s v="No"/>
    <s v="No"/>
    <s v="No"/>
    <s v="No"/>
    <s v="Yes"/>
    <s v="Yes"/>
    <s v="No"/>
    <s v="Yes"/>
    <s v="No"/>
    <s v="No"/>
    <s v="No"/>
    <s v="No"/>
    <s v="No"/>
    <s v="No"/>
    <s v="No"/>
    <s v="No"/>
    <s v="Yes"/>
    <s v="Yes"/>
    <s v="No"/>
    <s v="No"/>
    <s v="No"/>
    <s v="No"/>
    <s v="Yes"/>
    <s v="No"/>
    <s v="No"/>
    <n v="7"/>
    <n v="0.23333333333333334"/>
    <n v="4.125"/>
  </r>
  <r>
    <x v="4"/>
    <s v="Class 2"/>
    <x v="103"/>
    <x v="5"/>
    <s v="Mid"/>
    <n v="33"/>
    <n v="793022"/>
    <s v="24.03K"/>
    <s v="Full-time "/>
    <s v=" Mid-Senior level"/>
    <n v="5000"/>
    <s v=" IT Services and IT Consulting"/>
    <n v="1058302"/>
    <s v="No"/>
    <s v="No"/>
    <s v="No"/>
    <s v="No"/>
    <s v="No"/>
    <s v="No"/>
    <s v="No"/>
    <s v="No"/>
    <s v="No"/>
    <s v="No"/>
    <s v="No"/>
    <s v="No"/>
    <s v="Yes"/>
    <s v="No"/>
    <s v="No"/>
    <s v="No"/>
    <s v="No"/>
    <s v="No"/>
    <s v="No"/>
    <s v="No"/>
    <s v="Yes"/>
    <s v="No"/>
    <s v="Yes"/>
    <s v="Yes"/>
    <s v="No"/>
    <s v="No"/>
    <s v="No"/>
    <s v="No"/>
    <s v="No"/>
    <s v="Yes"/>
    <s v="Yes"/>
    <n v="6"/>
    <n v="0.2"/>
    <n v="4.7142857142857144"/>
  </r>
  <r>
    <x v="4"/>
    <s v="Class 2"/>
    <x v="104"/>
    <x v="10"/>
    <s v="Mid"/>
    <n v="32"/>
    <n v="793022"/>
    <s v="24.78K"/>
    <s v="Full-time "/>
    <s v=" Mid-Senior level"/>
    <n v="5000"/>
    <s v=" IT Services and IT Consulting"/>
    <n v="1206796"/>
    <s v="No"/>
    <s v="No"/>
    <s v="No"/>
    <s v="No"/>
    <s v="No"/>
    <s v="No"/>
    <s v="No"/>
    <s v="No"/>
    <s v="No"/>
    <s v="No"/>
    <s v="Yes"/>
    <s v="No"/>
    <s v="Yes"/>
    <s v="No"/>
    <s v="No"/>
    <s v="No"/>
    <s v="No"/>
    <s v="No"/>
    <s v="No"/>
    <s v="No"/>
    <s v="No"/>
    <s v="No"/>
    <s v="Yes"/>
    <s v="Yes"/>
    <s v="No"/>
    <s v="No"/>
    <s v="No"/>
    <s v="No"/>
    <s v="No"/>
    <s v="Yes"/>
    <s v="Yes"/>
    <n v="6"/>
    <n v="0.2"/>
    <n v="4.5714285714285712"/>
  </r>
  <r>
    <x v="4"/>
    <s v="Class 2"/>
    <x v="55"/>
    <x v="7"/>
    <s v="Mid"/>
    <n v="32"/>
    <n v="793022"/>
    <s v="24.78K"/>
    <s v="Full-time "/>
    <s v=" Mid-Senior level"/>
    <n v="5000"/>
    <s v=" IT Services and IT Consulting"/>
    <n v="1591214"/>
    <s v="Yes"/>
    <s v="No"/>
    <s v="Yes"/>
    <s v="No"/>
    <s v="No"/>
    <s v="No"/>
    <s v="No"/>
    <s v="No"/>
    <s v="No"/>
    <s v="No"/>
    <s v="No"/>
    <s v="No"/>
    <s v="No"/>
    <s v="No"/>
    <s v="No"/>
    <s v="No"/>
    <s v="No"/>
    <s v="Yes"/>
    <s v="Yes"/>
    <s v="No"/>
    <s v="No"/>
    <s v="No"/>
    <s v="Yes"/>
    <s v="Yes"/>
    <s v="No"/>
    <s v="No"/>
    <s v="No"/>
    <s v="No"/>
    <s v="No"/>
    <s v="No"/>
    <s v="No"/>
    <n v="6"/>
    <n v="0.2"/>
    <n v="4.5714285714285712"/>
  </r>
  <r>
    <x v="3"/>
    <s v="Class 4"/>
    <x v="9"/>
    <x v="0"/>
    <s v="Mid"/>
    <n v="32"/>
    <n v="80865"/>
    <s v="2.53K"/>
    <s v="Full-time "/>
    <s v=" Mid-Senior level"/>
    <n v="1200"/>
    <s v=" IT Services and IT Consulting"/>
    <n v="1525335"/>
    <s v="No"/>
    <s v="No"/>
    <s v="No"/>
    <s v="No"/>
    <s v="No"/>
    <s v="No"/>
    <s v="No"/>
    <s v="No"/>
    <s v="No"/>
    <s v="No"/>
    <s v="No"/>
    <s v="No"/>
    <s v="No"/>
    <s v="No"/>
    <s v="No"/>
    <s v="No"/>
    <s v="No"/>
    <s v="No"/>
    <s v="No"/>
    <s v="No"/>
    <s v="No"/>
    <s v="No"/>
    <s v="Yes"/>
    <s v="Yes"/>
    <s v="No"/>
    <s v="No"/>
    <s v="No"/>
    <s v="No"/>
    <s v="No"/>
    <s v="No"/>
    <s v="No"/>
    <n v="2"/>
    <n v="6.6666666666666666E-2"/>
    <n v="10.666666666666666"/>
  </r>
  <r>
    <x v="4"/>
    <s v="Class 2"/>
    <x v="105"/>
    <x v="3"/>
    <s v="Mid"/>
    <n v="31"/>
    <n v="793022"/>
    <s v="25.58K"/>
    <s v="Full-time "/>
    <s v=" Mid-Senior level"/>
    <n v="5000"/>
    <s v=" IT Services and IT Consulting"/>
    <n v="1199230"/>
    <s v="No"/>
    <s v="No"/>
    <s v="No"/>
    <s v="No"/>
    <s v="No"/>
    <s v="No"/>
    <s v="No"/>
    <s v="No"/>
    <s v="No"/>
    <s v="No"/>
    <s v="Yes"/>
    <s v="No"/>
    <s v="Yes"/>
    <s v="No"/>
    <s v="No"/>
    <s v="No"/>
    <s v="No"/>
    <s v="No"/>
    <s v="No"/>
    <s v="No"/>
    <s v="No"/>
    <s v="No"/>
    <s v="Yes"/>
    <s v="Yes"/>
    <s v="No"/>
    <s v="No"/>
    <s v="No"/>
    <s v="No"/>
    <s v="No"/>
    <s v="Yes"/>
    <s v="Yes"/>
    <n v="6"/>
    <n v="0.2"/>
    <n v="4.4285714285714288"/>
  </r>
  <r>
    <x v="3"/>
    <s v="Class 4"/>
    <x v="21"/>
    <x v="3"/>
    <s v="Junior"/>
    <n v="31"/>
    <n v="80865"/>
    <s v="2.61K"/>
    <s v="Full-time "/>
    <s v=" Entry level"/>
    <n v="1200"/>
    <s v=" IT Services and IT Consulting"/>
    <n v="610336"/>
    <s v="No"/>
    <s v="No"/>
    <s v="No"/>
    <s v="No"/>
    <s v="No"/>
    <s v="No"/>
    <s v="No"/>
    <s v="No"/>
    <s v="No"/>
    <s v="No"/>
    <s v="No"/>
    <s v="No"/>
    <s v="No"/>
    <s v="No"/>
    <s v="No"/>
    <s v="No"/>
    <s v="No"/>
    <s v="No"/>
    <s v="No"/>
    <s v="No"/>
    <s v="No"/>
    <s v="No"/>
    <s v="Yes"/>
    <s v="Yes"/>
    <s v="No"/>
    <s v="No"/>
    <s v="No"/>
    <s v="No"/>
    <s v="No"/>
    <s v="No"/>
    <s v="No"/>
    <n v="2"/>
    <n v="6.6666666666666666E-2"/>
    <n v="10.333333333333334"/>
  </r>
  <r>
    <x v="7"/>
    <s v="Class 1"/>
    <x v="106"/>
    <x v="0"/>
    <s v="Junior"/>
    <n v="31"/>
    <n v="270280"/>
    <s v="8.72K"/>
    <s v="Full-time "/>
    <s v=" Entry level"/>
    <n v="10001"/>
    <s v=" IT Services and IT Consulting"/>
    <n v="432147"/>
    <s v="No"/>
    <s v="No"/>
    <s v="No"/>
    <s v="No"/>
    <s v="No"/>
    <s v="No"/>
    <s v="No"/>
    <s v="No"/>
    <s v="No"/>
    <s v="No"/>
    <s v="No"/>
    <s v="No"/>
    <s v="No"/>
    <s v="No"/>
    <s v="No"/>
    <s v="No"/>
    <s v="No"/>
    <s v="No"/>
    <s v="No"/>
    <s v="No"/>
    <s v="No"/>
    <s v="No"/>
    <s v="No"/>
    <s v="Yes"/>
    <s v="No"/>
    <s v="No"/>
    <s v="Yes"/>
    <s v="No"/>
    <s v="No"/>
    <s v="No"/>
    <s v="No"/>
    <n v="2"/>
    <n v="6.6666666666666666E-2"/>
    <n v="10.333333333333334"/>
  </r>
  <r>
    <x v="8"/>
    <s v="Class 4"/>
    <x v="102"/>
    <x v="0"/>
    <s v="Mid"/>
    <n v="31"/>
    <n v="11245"/>
    <s v="0.36K"/>
    <s v="Full-time "/>
    <s v=" Mid-Senior level"/>
    <n v="110"/>
    <s v=" Real Estate"/>
    <n v="1193260"/>
    <s v="No"/>
    <s v="No"/>
    <s v="Yes"/>
    <s v="No"/>
    <s v="No"/>
    <s v="No"/>
    <s v="No"/>
    <s v="No"/>
    <s v="No"/>
    <s v="No"/>
    <s v="Yes"/>
    <s v="Yes"/>
    <s v="No"/>
    <s v="Yes"/>
    <s v="No"/>
    <s v="No"/>
    <s v="No"/>
    <s v="No"/>
    <s v="No"/>
    <s v="No"/>
    <s v="No"/>
    <s v="No"/>
    <s v="Yes"/>
    <s v="Yes"/>
    <s v="No"/>
    <s v="No"/>
    <s v="No"/>
    <s v="No"/>
    <s v="Yes"/>
    <s v="No"/>
    <s v="No"/>
    <n v="7"/>
    <n v="0.23333333333333334"/>
    <n v="3.875"/>
  </r>
  <r>
    <x v="7"/>
    <s v="Class 1"/>
    <x v="60"/>
    <x v="2"/>
    <s v="Junior"/>
    <n v="31"/>
    <n v="270280"/>
    <s v="8.72K"/>
    <s v="Full-time "/>
    <s v=" Entry level"/>
    <n v="10001"/>
    <s v=" IT Services and IT Consulting"/>
    <n v="436626"/>
    <s v="No"/>
    <s v="No"/>
    <s v="No"/>
    <s v="No"/>
    <s v="No"/>
    <s v="No"/>
    <s v="No"/>
    <s v="No"/>
    <s v="No"/>
    <s v="No"/>
    <s v="No"/>
    <s v="No"/>
    <s v="No"/>
    <s v="No"/>
    <s v="No"/>
    <s v="No"/>
    <s v="No"/>
    <s v="No"/>
    <s v="No"/>
    <s v="No"/>
    <s v="No"/>
    <s v="No"/>
    <s v="No"/>
    <s v="Yes"/>
    <s v="No"/>
    <s v="No"/>
    <s v="No"/>
    <s v="No"/>
    <s v="No"/>
    <s v="No"/>
    <s v="No"/>
    <n v="1"/>
    <n v="3.3333333333333333E-2"/>
    <n v="15.5"/>
  </r>
  <r>
    <x v="3"/>
    <s v="Class 4"/>
    <x v="80"/>
    <x v="3"/>
    <s v="Mid"/>
    <n v="31"/>
    <n v="80865"/>
    <s v="2.61K"/>
    <s v="Full-time "/>
    <s v=" Mid-Senior level"/>
    <n v="1200"/>
    <s v=" IT Services and IT Consulting"/>
    <n v="871066"/>
    <s v="No"/>
    <s v="No"/>
    <s v="No"/>
    <s v="No"/>
    <s v="No"/>
    <s v="No"/>
    <s v="No"/>
    <s v="No"/>
    <s v="No"/>
    <s v="No"/>
    <s v="No"/>
    <s v="No"/>
    <s v="No"/>
    <s v="No"/>
    <s v="No"/>
    <s v="No"/>
    <s v="No"/>
    <s v="No"/>
    <s v="No"/>
    <s v="No"/>
    <s v="No"/>
    <s v="No"/>
    <s v="Yes"/>
    <s v="Yes"/>
    <s v="No"/>
    <s v="No"/>
    <s v="No"/>
    <s v="No"/>
    <s v="No"/>
    <s v="No"/>
    <s v="No"/>
    <n v="2"/>
    <n v="6.6666666666666666E-2"/>
    <n v="10.333333333333334"/>
  </r>
  <r>
    <x v="1"/>
    <s v="Class 3"/>
    <x v="107"/>
    <x v="5"/>
    <s v="Mid"/>
    <n v="30"/>
    <n v="6790011"/>
    <s v="226.33K"/>
    <s v="Full-time "/>
    <s v=" Mid-Senior level"/>
    <n v="10001"/>
    <s v=" IT Services and IT Consulting"/>
    <n v="751037"/>
    <s v="No"/>
    <s v="No"/>
    <s v="No"/>
    <s v="No"/>
    <s v="No"/>
    <s v="No"/>
    <s v="No"/>
    <s v="No"/>
    <s v="No"/>
    <s v="No"/>
    <s v="No"/>
    <s v="No"/>
    <s v="No"/>
    <s v="No"/>
    <s v="No"/>
    <s v="No"/>
    <s v="No"/>
    <s v="No"/>
    <s v="No"/>
    <s v="No"/>
    <s v="No"/>
    <s v="No"/>
    <s v="Yes"/>
    <s v="Yes"/>
    <s v="No"/>
    <s v="No"/>
    <s v="No"/>
    <s v="No"/>
    <s v="No"/>
    <s v="No"/>
    <s v="No"/>
    <n v="2"/>
    <n v="6.6666666666666666E-2"/>
    <n v="10"/>
  </r>
  <r>
    <x v="4"/>
    <s v="Class 2"/>
    <x v="101"/>
    <x v="2"/>
    <s v="Mid"/>
    <n v="30"/>
    <n v="793022"/>
    <s v="26.43K"/>
    <s v="Full-time "/>
    <s v=" Mid-Senior level"/>
    <n v="5000"/>
    <s v=" IT Services and IT Consulting"/>
    <n v="1236125"/>
    <s v="No"/>
    <s v="No"/>
    <s v="No"/>
    <s v="No"/>
    <s v="Yes"/>
    <s v="No"/>
    <s v="No"/>
    <s v="No"/>
    <s v="No"/>
    <s v="No"/>
    <s v="No"/>
    <s v="No"/>
    <s v="No"/>
    <s v="No"/>
    <s v="No"/>
    <s v="No"/>
    <s v="No"/>
    <s v="No"/>
    <s v="No"/>
    <s v="No"/>
    <s v="No"/>
    <s v="No"/>
    <s v="Yes"/>
    <s v="Yes"/>
    <s v="No"/>
    <s v="No"/>
    <s v="No"/>
    <s v="No"/>
    <s v="No"/>
    <s v="No"/>
    <s v="No"/>
    <n v="3"/>
    <n v="0.1"/>
    <n v="7.5"/>
  </r>
  <r>
    <x v="4"/>
    <s v="Class 2"/>
    <x v="105"/>
    <x v="2"/>
    <s v="Mid"/>
    <n v="30"/>
    <n v="793022"/>
    <s v="26.43K"/>
    <s v="Full-time "/>
    <s v=" Mid-Senior level"/>
    <n v="5000"/>
    <s v=" IT Services and IT Consulting"/>
    <n v="1168597"/>
    <s v="No"/>
    <s v="No"/>
    <s v="No"/>
    <s v="No"/>
    <s v="No"/>
    <s v="No"/>
    <s v="No"/>
    <s v="No"/>
    <s v="No"/>
    <s v="No"/>
    <s v="Yes"/>
    <s v="No"/>
    <s v="Yes"/>
    <s v="No"/>
    <s v="No"/>
    <s v="No"/>
    <s v="No"/>
    <s v="No"/>
    <s v="No"/>
    <s v="No"/>
    <s v="No"/>
    <s v="No"/>
    <s v="Yes"/>
    <s v="Yes"/>
    <s v="No"/>
    <s v="No"/>
    <s v="No"/>
    <s v="No"/>
    <s v="No"/>
    <s v="Yes"/>
    <s v="Yes"/>
    <n v="6"/>
    <n v="0.2"/>
    <n v="4.2857142857142856"/>
  </r>
  <r>
    <x v="2"/>
    <s v="Class 3"/>
    <x v="108"/>
    <x v="0"/>
    <s v="Mid"/>
    <n v="29"/>
    <n v="6737300"/>
    <s v="232.32K"/>
    <s v="Full-time "/>
    <s v=" Mid-Senior level"/>
    <n v="10001"/>
    <s v=" IT Services and IT Consulting"/>
    <n v="1496196"/>
    <s v="No"/>
    <s v="No"/>
    <s v="No"/>
    <s v="No"/>
    <s v="No"/>
    <s v="No"/>
    <s v="No"/>
    <s v="No"/>
    <s v="No"/>
    <s v="No"/>
    <s v="No"/>
    <s v="No"/>
    <s v="No"/>
    <s v="No"/>
    <s v="No"/>
    <s v="No"/>
    <s v="No"/>
    <s v="No"/>
    <s v="No"/>
    <s v="No"/>
    <s v="No"/>
    <s v="No"/>
    <s v="Yes"/>
    <s v="Yes"/>
    <s v="No"/>
    <s v="No"/>
    <s v="Yes"/>
    <s v="No"/>
    <s v="No"/>
    <s v="No"/>
    <s v="No"/>
    <n v="3"/>
    <n v="0.1"/>
    <n v="7.25"/>
  </r>
  <r>
    <x v="3"/>
    <s v="Class 4"/>
    <x v="109"/>
    <x v="6"/>
    <s v="Mid"/>
    <n v="29"/>
    <n v="80865"/>
    <s v="2.79K"/>
    <s v="Full-time "/>
    <s v=" Mid-Senior level"/>
    <n v="1200"/>
    <s v=" IT Services and IT Consulting"/>
    <n v="962268"/>
    <s v="No"/>
    <s v="No"/>
    <s v="No"/>
    <s v="No"/>
    <s v="No"/>
    <s v="No"/>
    <s v="No"/>
    <s v="No"/>
    <s v="No"/>
    <s v="No"/>
    <s v="No"/>
    <s v="No"/>
    <s v="No"/>
    <s v="No"/>
    <s v="No"/>
    <s v="No"/>
    <s v="No"/>
    <s v="No"/>
    <s v="No"/>
    <s v="No"/>
    <s v="No"/>
    <s v="No"/>
    <s v="Yes"/>
    <s v="Yes"/>
    <s v="No"/>
    <s v="No"/>
    <s v="No"/>
    <s v="No"/>
    <s v="No"/>
    <s v="No"/>
    <s v="No"/>
    <n v="2"/>
    <n v="6.6666666666666666E-2"/>
    <n v="9.6666666666666661"/>
  </r>
  <r>
    <x v="4"/>
    <s v="Class 2"/>
    <x v="105"/>
    <x v="0"/>
    <s v="Mid"/>
    <n v="29"/>
    <n v="793022"/>
    <s v="27.35K"/>
    <s v="Full-time "/>
    <s v=" Mid-Senior level"/>
    <n v="5000"/>
    <s v=" IT Services and IT Consulting"/>
    <n v="1272143"/>
    <s v="No"/>
    <s v="No"/>
    <s v="No"/>
    <s v="No"/>
    <s v="No"/>
    <s v="No"/>
    <s v="No"/>
    <s v="No"/>
    <s v="No"/>
    <s v="No"/>
    <s v="Yes"/>
    <s v="No"/>
    <s v="Yes"/>
    <s v="No"/>
    <s v="No"/>
    <s v="No"/>
    <s v="No"/>
    <s v="No"/>
    <s v="No"/>
    <s v="No"/>
    <s v="No"/>
    <s v="No"/>
    <s v="Yes"/>
    <s v="Yes"/>
    <s v="No"/>
    <s v="No"/>
    <s v="No"/>
    <s v="No"/>
    <s v="No"/>
    <s v="Yes"/>
    <s v="Yes"/>
    <n v="6"/>
    <n v="0.2"/>
    <n v="4.1428571428571432"/>
  </r>
  <r>
    <x v="3"/>
    <s v="Class 4"/>
    <x v="21"/>
    <x v="6"/>
    <s v="Junior"/>
    <n v="29"/>
    <n v="80865"/>
    <s v="2.79K"/>
    <s v="Full-time "/>
    <s v=" Entry level"/>
    <n v="1200"/>
    <s v=" IT Services and IT Consulting"/>
    <n v="384474"/>
    <s v="No"/>
    <s v="No"/>
    <s v="No"/>
    <s v="No"/>
    <s v="No"/>
    <s v="No"/>
    <s v="No"/>
    <s v="No"/>
    <s v="No"/>
    <s v="No"/>
    <s v="No"/>
    <s v="No"/>
    <s v="No"/>
    <s v="No"/>
    <s v="No"/>
    <s v="No"/>
    <s v="No"/>
    <s v="No"/>
    <s v="No"/>
    <s v="No"/>
    <s v="No"/>
    <s v="No"/>
    <s v="Yes"/>
    <s v="Yes"/>
    <s v="No"/>
    <s v="No"/>
    <s v="Yes"/>
    <s v="No"/>
    <s v="No"/>
    <s v="No"/>
    <s v="No"/>
    <n v="3"/>
    <n v="0.1"/>
    <n v="7.25"/>
  </r>
  <r>
    <x v="8"/>
    <s v="Class 4"/>
    <x v="110"/>
    <x v="2"/>
    <s v="Mid"/>
    <n v="29"/>
    <n v="11245"/>
    <s v="0.39K"/>
    <s v="Full-time "/>
    <s v=" Mid-Senior level"/>
    <n v="110"/>
    <s v=" Real Estate"/>
    <n v="1965306"/>
    <s v="No"/>
    <s v="No"/>
    <s v="No"/>
    <s v="No"/>
    <s v="No"/>
    <s v="No"/>
    <s v="No"/>
    <s v="No"/>
    <s v="No"/>
    <s v="No"/>
    <s v="No"/>
    <s v="No"/>
    <s v="No"/>
    <s v="No"/>
    <s v="No"/>
    <s v="No"/>
    <s v="No"/>
    <s v="No"/>
    <s v="No"/>
    <s v="No"/>
    <s v="No"/>
    <s v="No"/>
    <s v="Yes"/>
    <s v="Yes"/>
    <s v="No"/>
    <s v="No"/>
    <s v="No"/>
    <s v="No"/>
    <s v="No"/>
    <s v="No"/>
    <s v="No"/>
    <n v="2"/>
    <n v="6.6666666666666666E-2"/>
    <n v="9.6666666666666661"/>
  </r>
  <r>
    <x v="4"/>
    <s v="Class 2"/>
    <x v="105"/>
    <x v="6"/>
    <s v="Mid"/>
    <n v="29"/>
    <n v="793022"/>
    <s v="27.35K"/>
    <s v="Full-time "/>
    <s v=" Mid-Senior level"/>
    <n v="5000"/>
    <s v=" IT Services and IT Consulting"/>
    <n v="923563"/>
    <s v="No"/>
    <s v="No"/>
    <s v="No"/>
    <s v="No"/>
    <s v="No"/>
    <s v="No"/>
    <s v="No"/>
    <s v="No"/>
    <s v="No"/>
    <s v="No"/>
    <s v="Yes"/>
    <s v="No"/>
    <s v="Yes"/>
    <s v="No"/>
    <s v="No"/>
    <s v="No"/>
    <s v="No"/>
    <s v="No"/>
    <s v="No"/>
    <s v="No"/>
    <s v="No"/>
    <s v="No"/>
    <s v="Yes"/>
    <s v="Yes"/>
    <s v="No"/>
    <s v="No"/>
    <s v="No"/>
    <s v="No"/>
    <s v="No"/>
    <s v="Yes"/>
    <s v="Yes"/>
    <n v="6"/>
    <n v="0.2"/>
    <n v="4.1428571428571432"/>
  </r>
  <r>
    <x v="4"/>
    <s v="Class 2"/>
    <x v="91"/>
    <x v="3"/>
    <s v="Mid"/>
    <n v="28"/>
    <n v="793022"/>
    <s v="28.32K"/>
    <s v="Full-time "/>
    <s v=" Mid-Senior level"/>
    <n v="5000"/>
    <s v=" IT Services and IT Consulting"/>
    <n v="1361636"/>
    <s v="No"/>
    <s v="No"/>
    <s v="No"/>
    <s v="No"/>
    <s v="No"/>
    <s v="No"/>
    <s v="No"/>
    <s v="No"/>
    <s v="No"/>
    <s v="No"/>
    <s v="Yes"/>
    <s v="No"/>
    <s v="Yes"/>
    <s v="No"/>
    <s v="No"/>
    <s v="No"/>
    <s v="No"/>
    <s v="No"/>
    <s v="No"/>
    <s v="No"/>
    <s v="No"/>
    <s v="No"/>
    <s v="Yes"/>
    <s v="Yes"/>
    <s v="No"/>
    <s v="No"/>
    <s v="No"/>
    <s v="No"/>
    <s v="No"/>
    <s v="Yes"/>
    <s v="Yes"/>
    <n v="6"/>
    <n v="0.2"/>
    <n v="4"/>
  </r>
  <r>
    <x v="4"/>
    <s v="Class 2"/>
    <x v="111"/>
    <x v="0"/>
    <s v="Mid"/>
    <n v="28"/>
    <n v="793022"/>
    <s v="28.32K"/>
    <s v="Full-time "/>
    <s v=" Mid-Senior level"/>
    <n v="5000"/>
    <s v=" IT Services and IT Consulting"/>
    <n v="1070025"/>
    <s v="No"/>
    <s v="No"/>
    <s v="No"/>
    <s v="No"/>
    <s v="No"/>
    <s v="No"/>
    <s v="No"/>
    <s v="No"/>
    <s v="No"/>
    <s v="No"/>
    <s v="No"/>
    <s v="No"/>
    <s v="No"/>
    <s v="No"/>
    <s v="No"/>
    <s v="No"/>
    <s v="No"/>
    <s v="No"/>
    <s v="No"/>
    <s v="No"/>
    <s v="No"/>
    <s v="No"/>
    <s v="Yes"/>
    <s v="Yes"/>
    <s v="No"/>
    <s v="No"/>
    <s v="Yes"/>
    <s v="No"/>
    <s v="No"/>
    <s v="No"/>
    <s v="No"/>
    <n v="3"/>
    <n v="0.1"/>
    <n v="7"/>
  </r>
  <r>
    <x v="4"/>
    <s v="Class 2"/>
    <x v="91"/>
    <x v="6"/>
    <s v="Mid"/>
    <n v="27"/>
    <n v="793022"/>
    <s v="29.37K"/>
    <s v="Full-time "/>
    <s v=" Mid-Senior level"/>
    <n v="5000"/>
    <s v=" IT Services and IT Consulting"/>
    <n v="1482886"/>
    <s v="No"/>
    <s v="No"/>
    <s v="No"/>
    <s v="No"/>
    <s v="No"/>
    <s v="No"/>
    <s v="No"/>
    <s v="No"/>
    <s v="No"/>
    <s v="No"/>
    <s v="Yes"/>
    <s v="No"/>
    <s v="Yes"/>
    <s v="No"/>
    <s v="No"/>
    <s v="No"/>
    <s v="No"/>
    <s v="No"/>
    <s v="No"/>
    <s v="No"/>
    <s v="No"/>
    <s v="No"/>
    <s v="Yes"/>
    <s v="Yes"/>
    <s v="No"/>
    <s v="No"/>
    <s v="No"/>
    <s v="No"/>
    <s v="No"/>
    <s v="Yes"/>
    <s v="Yes"/>
    <n v="6"/>
    <n v="0.2"/>
    <n v="3.8571428571428572"/>
  </r>
  <r>
    <x v="2"/>
    <s v="Class 3"/>
    <x v="13"/>
    <x v="2"/>
    <s v="Mid"/>
    <n v="27"/>
    <n v="6737300"/>
    <s v="249.53K"/>
    <s v="Full-time "/>
    <s v=" Mid-Senior level"/>
    <n v="10001"/>
    <s v=" IT Services and IT Consulting"/>
    <n v="1225205"/>
    <s v="No"/>
    <s v="No"/>
    <s v="No"/>
    <s v="No"/>
    <s v="No"/>
    <s v="No"/>
    <s v="No"/>
    <s v="No"/>
    <s v="No"/>
    <s v="No"/>
    <s v="No"/>
    <s v="No"/>
    <s v="No"/>
    <s v="No"/>
    <s v="No"/>
    <s v="No"/>
    <s v="No"/>
    <s v="No"/>
    <s v="No"/>
    <s v="No"/>
    <s v="No"/>
    <s v="No"/>
    <s v="Yes"/>
    <s v="Yes"/>
    <s v="No"/>
    <s v="No"/>
    <s v="No"/>
    <s v="No"/>
    <s v="No"/>
    <s v="No"/>
    <s v="No"/>
    <n v="2"/>
    <n v="6.6666666666666666E-2"/>
    <n v="9"/>
  </r>
  <r>
    <x v="4"/>
    <s v="Class 2"/>
    <x v="112"/>
    <x v="3"/>
    <s v="Mid"/>
    <n v="27"/>
    <n v="793022"/>
    <s v="29.37K"/>
    <s v="Full-time "/>
    <s v=" Mid-Senior level"/>
    <n v="5000"/>
    <s v=" IT Services and IT Consulting"/>
    <n v="1140103"/>
    <s v="Yes"/>
    <s v="Yes"/>
    <s v="Yes"/>
    <s v="Yes"/>
    <s v="Yes"/>
    <s v="No"/>
    <s v="No"/>
    <s v="Yes"/>
    <s v="No"/>
    <s v="No"/>
    <s v="Yes"/>
    <s v="No"/>
    <s v="No"/>
    <s v="No"/>
    <s v="No"/>
    <s v="No"/>
    <s v="No"/>
    <s v="No"/>
    <s v="No"/>
    <s v="No"/>
    <s v="No"/>
    <s v="No"/>
    <s v="Yes"/>
    <s v="Yes"/>
    <s v="No"/>
    <s v="No"/>
    <s v="No"/>
    <s v="No"/>
    <s v="No"/>
    <s v="No"/>
    <s v="No"/>
    <n v="9"/>
    <n v="0.3"/>
    <n v="2.7"/>
  </r>
  <r>
    <x v="3"/>
    <s v="Class 4"/>
    <x v="21"/>
    <x v="6"/>
    <s v="Junior"/>
    <n v="27"/>
    <n v="80865"/>
    <s v="3K"/>
    <s v="Full-time "/>
    <s v=" Entry level"/>
    <n v="1200"/>
    <s v=" IT Services and IT Consulting"/>
    <n v="455176"/>
    <s v="No"/>
    <s v="No"/>
    <s v="No"/>
    <s v="No"/>
    <s v="No"/>
    <s v="No"/>
    <s v="No"/>
    <s v="No"/>
    <s v="No"/>
    <s v="No"/>
    <s v="No"/>
    <s v="No"/>
    <s v="No"/>
    <s v="No"/>
    <s v="No"/>
    <s v="No"/>
    <s v="No"/>
    <s v="No"/>
    <s v="No"/>
    <s v="No"/>
    <s v="No"/>
    <s v="No"/>
    <s v="Yes"/>
    <s v="Yes"/>
    <s v="No"/>
    <s v="No"/>
    <s v="Yes"/>
    <s v="No"/>
    <s v="No"/>
    <s v="No"/>
    <s v="No"/>
    <n v="3"/>
    <n v="0.1"/>
    <n v="6.75"/>
  </r>
  <r>
    <x v="4"/>
    <s v="Class 2"/>
    <x v="113"/>
    <x v="5"/>
    <s v="Mid"/>
    <n v="27"/>
    <n v="793022"/>
    <s v="29.37K"/>
    <s v="Full-time "/>
    <s v=" Mid-Senior level"/>
    <n v="5000"/>
    <s v=" IT Services and IT Consulting"/>
    <n v="988352"/>
    <s v="No"/>
    <s v="No"/>
    <s v="No"/>
    <s v="No"/>
    <s v="Yes"/>
    <s v="No"/>
    <s v="No"/>
    <s v="No"/>
    <s v="No"/>
    <s v="No"/>
    <s v="No"/>
    <s v="No"/>
    <s v="No"/>
    <s v="No"/>
    <s v="No"/>
    <s v="No"/>
    <s v="No"/>
    <s v="No"/>
    <s v="No"/>
    <s v="No"/>
    <s v="No"/>
    <s v="No"/>
    <s v="Yes"/>
    <s v="Yes"/>
    <s v="No"/>
    <s v="No"/>
    <s v="No"/>
    <s v="No"/>
    <s v="No"/>
    <s v="No"/>
    <s v="No"/>
    <n v="3"/>
    <n v="0.1"/>
    <n v="6.75"/>
  </r>
  <r>
    <x v="4"/>
    <s v="Class 2"/>
    <x v="114"/>
    <x v="3"/>
    <s v="Mid"/>
    <n v="27"/>
    <n v="793022"/>
    <s v="29.37K"/>
    <s v="Full-time "/>
    <s v=" Mid-Senior level"/>
    <n v="5000"/>
    <s v=" IT Services and IT Consulting"/>
    <n v="1118494"/>
    <s v="Yes"/>
    <s v="No"/>
    <s v="No"/>
    <s v="No"/>
    <s v="No"/>
    <s v="No"/>
    <s v="No"/>
    <s v="No"/>
    <s v="No"/>
    <s v="No"/>
    <s v="Yes"/>
    <s v="No"/>
    <s v="No"/>
    <s v="No"/>
    <s v="No"/>
    <s v="No"/>
    <s v="No"/>
    <s v="No"/>
    <s v="No"/>
    <s v="No"/>
    <s v="No"/>
    <s v="No"/>
    <s v="Yes"/>
    <s v="Yes"/>
    <s v="Yes"/>
    <s v="No"/>
    <s v="Yes"/>
    <s v="Yes"/>
    <s v="No"/>
    <s v="No"/>
    <s v="No"/>
    <n v="7"/>
    <n v="0.23333333333333334"/>
    <n v="3.375"/>
  </r>
  <r>
    <x v="3"/>
    <s v="Class 4"/>
    <x v="10"/>
    <x v="2"/>
    <s v="Junior"/>
    <n v="27"/>
    <n v="80865"/>
    <s v="3K"/>
    <s v="Full-time "/>
    <s v=" Entry level"/>
    <n v="1200"/>
    <s v=" IT Services and IT Consulting"/>
    <n v="777319"/>
    <s v="No"/>
    <s v="No"/>
    <s v="No"/>
    <s v="No"/>
    <s v="No"/>
    <s v="No"/>
    <s v="No"/>
    <s v="No"/>
    <s v="No"/>
    <s v="No"/>
    <s v="No"/>
    <s v="No"/>
    <s v="No"/>
    <s v="No"/>
    <s v="No"/>
    <s v="No"/>
    <s v="No"/>
    <s v="No"/>
    <s v="No"/>
    <s v="No"/>
    <s v="No"/>
    <s v="No"/>
    <s v="No"/>
    <s v="Yes"/>
    <s v="No"/>
    <s v="No"/>
    <s v="No"/>
    <s v="No"/>
    <s v="No"/>
    <s v="No"/>
    <s v="No"/>
    <n v="1"/>
    <n v="3.3333333333333333E-2"/>
    <n v="13.5"/>
  </r>
  <r>
    <x v="3"/>
    <s v="Class 4"/>
    <x v="9"/>
    <x v="0"/>
    <s v="Mid"/>
    <n v="27"/>
    <n v="80865"/>
    <s v="3K"/>
    <s v="Full-time "/>
    <s v=" Mid-Senior level"/>
    <n v="1200"/>
    <s v=" IT Services and IT Consulting"/>
    <n v="1380138"/>
    <s v="No"/>
    <s v="No"/>
    <s v="No"/>
    <s v="No"/>
    <s v="No"/>
    <s v="No"/>
    <s v="No"/>
    <s v="No"/>
    <s v="No"/>
    <s v="No"/>
    <s v="No"/>
    <s v="No"/>
    <s v="No"/>
    <s v="No"/>
    <s v="No"/>
    <s v="No"/>
    <s v="No"/>
    <s v="No"/>
    <s v="No"/>
    <s v="No"/>
    <s v="No"/>
    <s v="No"/>
    <s v="Yes"/>
    <s v="Yes"/>
    <s v="No"/>
    <s v="No"/>
    <s v="No"/>
    <s v="No"/>
    <s v="No"/>
    <s v="No"/>
    <s v="No"/>
    <n v="2"/>
    <n v="6.6666666666666666E-2"/>
    <n v="9"/>
  </r>
  <r>
    <x v="4"/>
    <s v="Class 2"/>
    <x v="115"/>
    <x v="5"/>
    <s v="Mid"/>
    <n v="27"/>
    <n v="793022"/>
    <s v="29.37K"/>
    <s v="Full-time "/>
    <s v=" Mid-Senior level"/>
    <n v="5000"/>
    <s v=" IT Services and IT Consulting"/>
    <n v="867555"/>
    <s v="No"/>
    <s v="No"/>
    <s v="No"/>
    <s v="No"/>
    <s v="No"/>
    <s v="No"/>
    <s v="No"/>
    <s v="No"/>
    <s v="No"/>
    <s v="No"/>
    <s v="No"/>
    <s v="No"/>
    <s v="No"/>
    <s v="No"/>
    <s v="No"/>
    <s v="No"/>
    <s v="No"/>
    <s v="No"/>
    <s v="No"/>
    <s v="No"/>
    <s v="No"/>
    <s v="No"/>
    <s v="Yes"/>
    <s v="Yes"/>
    <s v="No"/>
    <s v="No"/>
    <s v="Yes"/>
    <s v="No"/>
    <s v="No"/>
    <s v="No"/>
    <s v="No"/>
    <n v="3"/>
    <n v="0.1"/>
    <n v="6.75"/>
  </r>
  <r>
    <x v="3"/>
    <s v="Class 4"/>
    <x v="10"/>
    <x v="0"/>
    <s v="Junior"/>
    <n v="26"/>
    <n v="80865"/>
    <s v="3.11K"/>
    <s v="Full-time "/>
    <s v=" Entry level"/>
    <n v="1200"/>
    <s v=" IT Services and IT Consulting"/>
    <n v="657478"/>
    <s v="No"/>
    <s v="No"/>
    <s v="No"/>
    <s v="No"/>
    <s v="No"/>
    <s v="No"/>
    <s v="No"/>
    <s v="No"/>
    <s v="No"/>
    <s v="No"/>
    <s v="No"/>
    <s v="No"/>
    <s v="No"/>
    <s v="No"/>
    <s v="No"/>
    <s v="No"/>
    <s v="No"/>
    <s v="No"/>
    <s v="No"/>
    <s v="No"/>
    <s v="No"/>
    <s v="No"/>
    <s v="No"/>
    <s v="Yes"/>
    <s v="No"/>
    <s v="No"/>
    <s v="No"/>
    <s v="No"/>
    <s v="No"/>
    <s v="No"/>
    <s v="No"/>
    <n v="1"/>
    <n v="3.3333333333333333E-2"/>
    <n v="13"/>
  </r>
  <r>
    <x v="3"/>
    <s v="Class 4"/>
    <x v="9"/>
    <x v="0"/>
    <s v="Mid"/>
    <n v="26"/>
    <n v="80865"/>
    <s v="3.11K"/>
    <s v="Full-time "/>
    <s v=" Mid-Senior level"/>
    <n v="1200"/>
    <s v=" IT Services and IT Consulting"/>
    <n v="1192625"/>
    <s v="No"/>
    <s v="No"/>
    <s v="No"/>
    <s v="No"/>
    <s v="No"/>
    <s v="No"/>
    <s v="No"/>
    <s v="No"/>
    <s v="No"/>
    <s v="No"/>
    <s v="No"/>
    <s v="No"/>
    <s v="No"/>
    <s v="No"/>
    <s v="No"/>
    <s v="No"/>
    <s v="No"/>
    <s v="No"/>
    <s v="No"/>
    <s v="No"/>
    <s v="No"/>
    <s v="No"/>
    <s v="Yes"/>
    <s v="Yes"/>
    <s v="No"/>
    <s v="No"/>
    <s v="No"/>
    <s v="No"/>
    <s v="No"/>
    <s v="No"/>
    <s v="No"/>
    <n v="2"/>
    <n v="6.6666666666666666E-2"/>
    <n v="8.6666666666666661"/>
  </r>
  <r>
    <x v="8"/>
    <s v="Class 4"/>
    <x v="102"/>
    <x v="6"/>
    <s v="Mid"/>
    <n v="26"/>
    <n v="11245"/>
    <s v="0.43K"/>
    <s v="Full-time "/>
    <s v=" Mid-Senior level"/>
    <n v="110"/>
    <s v=" Real Estate"/>
    <n v="1424294"/>
    <s v="No"/>
    <s v="No"/>
    <s v="Yes"/>
    <s v="No"/>
    <s v="No"/>
    <s v="No"/>
    <s v="No"/>
    <s v="No"/>
    <s v="No"/>
    <s v="No"/>
    <s v="Yes"/>
    <s v="Yes"/>
    <s v="No"/>
    <s v="Yes"/>
    <s v="No"/>
    <s v="No"/>
    <s v="No"/>
    <s v="No"/>
    <s v="No"/>
    <s v="No"/>
    <s v="No"/>
    <s v="No"/>
    <s v="Yes"/>
    <s v="Yes"/>
    <s v="No"/>
    <s v="No"/>
    <s v="No"/>
    <s v="No"/>
    <s v="Yes"/>
    <s v="No"/>
    <s v="No"/>
    <n v="7"/>
    <n v="0.23333333333333334"/>
    <n v="3.25"/>
  </r>
  <r>
    <x v="2"/>
    <s v="Class 3"/>
    <x v="15"/>
    <x v="0"/>
    <s v="Mid"/>
    <n v="25"/>
    <n v="6737300"/>
    <s v="269.49K"/>
    <s v="Full-time "/>
    <s v=" Mid-Senior level"/>
    <n v="10001"/>
    <s v=" IT Services and IT Consulting"/>
    <n v="1708330"/>
    <s v="No"/>
    <s v="No"/>
    <s v="No"/>
    <s v="No"/>
    <s v="Yes"/>
    <s v="No"/>
    <s v="No"/>
    <s v="No"/>
    <s v="No"/>
    <s v="No"/>
    <s v="No"/>
    <s v="No"/>
    <s v="No"/>
    <s v="No"/>
    <s v="No"/>
    <s v="No"/>
    <s v="No"/>
    <s v="No"/>
    <s v="No"/>
    <s v="No"/>
    <s v="No"/>
    <s v="No"/>
    <s v="Yes"/>
    <s v="Yes"/>
    <s v="No"/>
    <s v="No"/>
    <s v="Yes"/>
    <s v="No"/>
    <s v="No"/>
    <s v="No"/>
    <s v="Yes"/>
    <n v="5"/>
    <n v="0.16666666666666666"/>
    <n v="4.166666666666667"/>
  </r>
  <r>
    <x v="3"/>
    <s v="Class 4"/>
    <x v="116"/>
    <x v="5"/>
    <s v="Junior"/>
    <n v="25"/>
    <n v="80865"/>
    <s v="3.23K"/>
    <s v="Full-time "/>
    <s v=" Entry level"/>
    <n v="1200"/>
    <s v=" IT Services and IT Consulting"/>
    <n v="420017"/>
    <s v="No"/>
    <s v="No"/>
    <s v="No"/>
    <s v="No"/>
    <s v="No"/>
    <s v="No"/>
    <s v="No"/>
    <s v="No"/>
    <s v="No"/>
    <s v="No"/>
    <s v="No"/>
    <s v="No"/>
    <s v="No"/>
    <s v="No"/>
    <s v="No"/>
    <s v="No"/>
    <s v="No"/>
    <s v="No"/>
    <s v="No"/>
    <s v="No"/>
    <s v="No"/>
    <s v="No"/>
    <s v="Yes"/>
    <s v="Yes"/>
    <s v="No"/>
    <s v="No"/>
    <s v="Yes"/>
    <s v="No"/>
    <s v="No"/>
    <s v="No"/>
    <s v="No"/>
    <n v="3"/>
    <n v="0.1"/>
    <n v="6.25"/>
  </r>
  <r>
    <x v="3"/>
    <s v="Class 4"/>
    <x v="117"/>
    <x v="3"/>
    <s v="Junior"/>
    <n v="25"/>
    <n v="80865"/>
    <s v="3.23K"/>
    <s v="Full-time "/>
    <s v=" Entry level"/>
    <n v="1200"/>
    <s v=" IT Services and IT Consulting"/>
    <n v="506111"/>
    <s v="No"/>
    <s v="No"/>
    <s v="No"/>
    <s v="No"/>
    <s v="No"/>
    <s v="No"/>
    <s v="No"/>
    <s v="No"/>
    <s v="No"/>
    <s v="No"/>
    <s v="No"/>
    <s v="No"/>
    <s v="No"/>
    <s v="No"/>
    <s v="No"/>
    <s v="No"/>
    <s v="No"/>
    <s v="No"/>
    <s v="No"/>
    <s v="No"/>
    <s v="No"/>
    <s v="No"/>
    <s v="Yes"/>
    <s v="No"/>
    <s v="No"/>
    <s v="No"/>
    <s v="No"/>
    <s v="No"/>
    <s v="No"/>
    <s v="No"/>
    <s v="No"/>
    <n v="1"/>
    <n v="3.3333333333333333E-2"/>
    <n v="12.5"/>
  </r>
  <r>
    <x v="8"/>
    <s v="Class 4"/>
    <x v="118"/>
    <x v="0"/>
    <s v="Junior"/>
    <n v="25"/>
    <n v="11245"/>
    <s v="0.45K"/>
    <s v="Full-time "/>
    <s v=" Entry level"/>
    <n v="110"/>
    <s v=" Real Estate"/>
    <n v="637702"/>
    <s v="No"/>
    <s v="No"/>
    <s v="Yes"/>
    <s v="No"/>
    <s v="No"/>
    <s v="No"/>
    <s v="No"/>
    <s v="No"/>
    <s v="No"/>
    <s v="No"/>
    <s v="No"/>
    <s v="No"/>
    <s v="No"/>
    <s v="No"/>
    <s v="No"/>
    <s v="No"/>
    <s v="No"/>
    <s v="No"/>
    <s v="No"/>
    <s v="No"/>
    <s v="No"/>
    <s v="No"/>
    <s v="No"/>
    <s v="No"/>
    <s v="No"/>
    <s v="No"/>
    <s v="No"/>
    <s v="No"/>
    <s v="No"/>
    <s v="Yes"/>
    <s v="Yes"/>
    <n v="3"/>
    <n v="0.1"/>
    <n v="6.25"/>
  </r>
  <r>
    <x v="4"/>
    <s v="Class 2"/>
    <x v="91"/>
    <x v="0"/>
    <s v="Mid"/>
    <n v="25"/>
    <n v="793022"/>
    <s v="31.72K"/>
    <s v="Full-time "/>
    <s v=" Mid-Senior level"/>
    <n v="5000"/>
    <s v=" IT Services and IT Consulting"/>
    <n v="858012"/>
    <s v="No"/>
    <s v="No"/>
    <s v="No"/>
    <s v="No"/>
    <s v="No"/>
    <s v="No"/>
    <s v="No"/>
    <s v="No"/>
    <s v="No"/>
    <s v="No"/>
    <s v="Yes"/>
    <s v="No"/>
    <s v="Yes"/>
    <s v="No"/>
    <s v="No"/>
    <s v="No"/>
    <s v="No"/>
    <s v="No"/>
    <s v="No"/>
    <s v="No"/>
    <s v="No"/>
    <s v="No"/>
    <s v="Yes"/>
    <s v="Yes"/>
    <s v="No"/>
    <s v="No"/>
    <s v="No"/>
    <s v="No"/>
    <s v="No"/>
    <s v="Yes"/>
    <s v="Yes"/>
    <n v="6"/>
    <n v="0.2"/>
    <n v="3.5714285714285716"/>
  </r>
  <r>
    <x v="7"/>
    <s v="Class 1"/>
    <x v="119"/>
    <x v="2"/>
    <s v="Junior"/>
    <n v="25"/>
    <n v="270280"/>
    <s v="10.81K"/>
    <s v="Full-time "/>
    <s v=" Entry level"/>
    <n v="10001"/>
    <s v=" IT Services and IT Consulting"/>
    <n v="401043"/>
    <s v="No"/>
    <s v="No"/>
    <s v="Yes"/>
    <s v="No"/>
    <s v="No"/>
    <s v="No"/>
    <s v="No"/>
    <s v="No"/>
    <s v="No"/>
    <s v="No"/>
    <s v="No"/>
    <s v="No"/>
    <s v="Yes"/>
    <s v="No"/>
    <s v="No"/>
    <s v="No"/>
    <s v="No"/>
    <s v="No"/>
    <s v="Yes"/>
    <s v="No"/>
    <s v="No"/>
    <s v="No"/>
    <s v="No"/>
    <s v="No"/>
    <s v="No"/>
    <s v="No"/>
    <s v="No"/>
    <s v="No"/>
    <s v="No"/>
    <s v="Yes"/>
    <s v="Yes"/>
    <n v="5"/>
    <n v="0.16666666666666666"/>
    <n v="4.166666666666667"/>
  </r>
  <r>
    <x v="2"/>
    <s v="Class 3"/>
    <x v="12"/>
    <x v="4"/>
    <s v="Junior"/>
    <n v="25"/>
    <n v="6737300"/>
    <s v="269.49K"/>
    <s v="Full-time "/>
    <s v=" Entry level"/>
    <n v="10001"/>
    <s v=" IT Services and IT Consulting"/>
    <n v="599602"/>
    <s v="No"/>
    <s v="No"/>
    <s v="No"/>
    <s v="No"/>
    <s v="Yes"/>
    <s v="No"/>
    <s v="No"/>
    <s v="No"/>
    <s v="No"/>
    <s v="No"/>
    <s v="No"/>
    <s v="No"/>
    <s v="No"/>
    <s v="No"/>
    <s v="No"/>
    <s v="No"/>
    <s v="No"/>
    <s v="No"/>
    <s v="No"/>
    <s v="No"/>
    <s v="No"/>
    <s v="No"/>
    <s v="Yes"/>
    <s v="Yes"/>
    <s v="No"/>
    <s v="No"/>
    <s v="Yes"/>
    <s v="No"/>
    <s v="No"/>
    <s v="No"/>
    <s v="No"/>
    <n v="4"/>
    <n v="0.13333333333333333"/>
    <n v="5"/>
  </r>
  <r>
    <x v="3"/>
    <s v="Class 4"/>
    <x v="120"/>
    <x v="11"/>
    <s v="Mid"/>
    <n v="25"/>
    <n v="80865"/>
    <s v="3.23K"/>
    <s v="Full-time "/>
    <s v=" Mid-Senior level"/>
    <n v="1200"/>
    <s v=" IT Services and IT Consulting"/>
    <n v="1240314"/>
    <s v="No"/>
    <s v="No"/>
    <s v="No"/>
    <s v="No"/>
    <s v="Yes"/>
    <s v="No"/>
    <s v="No"/>
    <s v="No"/>
    <s v="No"/>
    <s v="No"/>
    <s v="No"/>
    <s v="No"/>
    <s v="No"/>
    <s v="No"/>
    <s v="No"/>
    <s v="No"/>
    <s v="No"/>
    <s v="No"/>
    <s v="No"/>
    <s v="No"/>
    <s v="No"/>
    <s v="No"/>
    <s v="Yes"/>
    <s v="Yes"/>
    <s v="No"/>
    <s v="No"/>
    <s v="No"/>
    <s v="No"/>
    <s v="No"/>
    <s v="No"/>
    <s v="No"/>
    <n v="3"/>
    <n v="0.1"/>
    <n v="6.25"/>
  </r>
  <r>
    <x v="7"/>
    <s v="Class 1"/>
    <x v="121"/>
    <x v="2"/>
    <s v="Junior"/>
    <n v="25"/>
    <n v="270280"/>
    <s v="10.81K"/>
    <s v="Full-time "/>
    <s v=" Entry level"/>
    <n v="10001"/>
    <s v=" IT Services and IT Consulting"/>
    <n v="677067"/>
    <s v="No"/>
    <s v="No"/>
    <s v="Yes"/>
    <s v="No"/>
    <s v="No"/>
    <s v="No"/>
    <s v="No"/>
    <s v="No"/>
    <s v="No"/>
    <s v="No"/>
    <s v="Yes"/>
    <s v="No"/>
    <s v="No"/>
    <s v="No"/>
    <s v="No"/>
    <s v="No"/>
    <s v="Yes"/>
    <s v="No"/>
    <s v="No"/>
    <s v="No"/>
    <s v="No"/>
    <s v="No"/>
    <s v="Yes"/>
    <s v="No"/>
    <s v="No"/>
    <s v="No"/>
    <s v="No"/>
    <s v="No"/>
    <s v="No"/>
    <s v="No"/>
    <s v="No"/>
    <n v="4"/>
    <n v="0.13333333333333333"/>
    <n v="5"/>
  </r>
  <r>
    <x v="4"/>
    <s v="Class 2"/>
    <x v="105"/>
    <x v="10"/>
    <s v="Mid"/>
    <n v="25"/>
    <n v="793022"/>
    <s v="31.72K"/>
    <s v="Full-time "/>
    <s v=" Mid-Senior level"/>
    <n v="5000"/>
    <s v=" IT Services and IT Consulting"/>
    <n v="1317352"/>
    <s v="No"/>
    <s v="No"/>
    <s v="No"/>
    <s v="No"/>
    <s v="No"/>
    <s v="No"/>
    <s v="No"/>
    <s v="No"/>
    <s v="No"/>
    <s v="No"/>
    <s v="Yes"/>
    <s v="No"/>
    <s v="Yes"/>
    <s v="No"/>
    <s v="No"/>
    <s v="No"/>
    <s v="No"/>
    <s v="No"/>
    <s v="No"/>
    <s v="No"/>
    <s v="No"/>
    <s v="No"/>
    <s v="Yes"/>
    <s v="Yes"/>
    <s v="No"/>
    <s v="No"/>
    <s v="No"/>
    <s v="No"/>
    <s v="No"/>
    <s v="Yes"/>
    <s v="Yes"/>
    <n v="6"/>
    <n v="0.2"/>
    <n v="3.5714285714285716"/>
  </r>
  <r>
    <x v="3"/>
    <s v="Class 4"/>
    <x v="13"/>
    <x v="0"/>
    <s v="Mid"/>
    <n v="25"/>
    <n v="80865"/>
    <s v="3.23K"/>
    <s v="Full-time "/>
    <s v=" Mid-Senior level"/>
    <n v="1200"/>
    <s v=" IT Services and IT Consulting"/>
    <n v="1575510"/>
    <s v="No"/>
    <s v="No"/>
    <s v="No"/>
    <s v="No"/>
    <s v="Yes"/>
    <s v="No"/>
    <s v="No"/>
    <s v="No"/>
    <s v="No"/>
    <s v="No"/>
    <s v="No"/>
    <s v="No"/>
    <s v="No"/>
    <s v="No"/>
    <s v="No"/>
    <s v="No"/>
    <s v="No"/>
    <s v="No"/>
    <s v="No"/>
    <s v="No"/>
    <s v="No"/>
    <s v="No"/>
    <s v="Yes"/>
    <s v="Yes"/>
    <s v="No"/>
    <s v="No"/>
    <s v="No"/>
    <s v="No"/>
    <s v="No"/>
    <s v="No"/>
    <s v="No"/>
    <n v="3"/>
    <n v="0.1"/>
    <n v="6.25"/>
  </r>
  <r>
    <x v="4"/>
    <s v="Class 2"/>
    <x v="91"/>
    <x v="2"/>
    <s v="Mid"/>
    <n v="24"/>
    <n v="793022"/>
    <s v="33.04K"/>
    <s v="Full-time "/>
    <s v=" Mid-Senior level"/>
    <n v="5000"/>
    <s v=" IT Services and IT Consulting"/>
    <n v="1103222"/>
    <s v="No"/>
    <s v="No"/>
    <s v="No"/>
    <s v="No"/>
    <s v="No"/>
    <s v="No"/>
    <s v="No"/>
    <s v="No"/>
    <s v="No"/>
    <s v="No"/>
    <s v="Yes"/>
    <s v="No"/>
    <s v="Yes"/>
    <s v="No"/>
    <s v="No"/>
    <s v="No"/>
    <s v="No"/>
    <s v="No"/>
    <s v="No"/>
    <s v="No"/>
    <s v="No"/>
    <s v="No"/>
    <s v="Yes"/>
    <s v="Yes"/>
    <s v="No"/>
    <s v="No"/>
    <s v="No"/>
    <s v="No"/>
    <s v="No"/>
    <s v="Yes"/>
    <s v="Yes"/>
    <n v="6"/>
    <n v="0.2"/>
    <n v="3.4285714285714284"/>
  </r>
  <r>
    <x v="4"/>
    <s v="Class 2"/>
    <x v="24"/>
    <x v="1"/>
    <s v="Mid"/>
    <n v="24"/>
    <n v="793022"/>
    <s v="33.04K"/>
    <s v="Full-time "/>
    <s v=" Mid-Senior level"/>
    <n v="5000"/>
    <s v=" IT Services and IT Consulting"/>
    <n v="981402"/>
    <s v="Yes"/>
    <s v="No"/>
    <s v="Yes"/>
    <s v="No"/>
    <s v="No"/>
    <s v="Yes"/>
    <s v="No"/>
    <s v="No"/>
    <s v="No"/>
    <s v="No"/>
    <s v="Yes"/>
    <s v="Yes"/>
    <s v="Yes"/>
    <s v="Yes"/>
    <s v="No"/>
    <s v="No"/>
    <s v="No"/>
    <s v="No"/>
    <s v="Yes"/>
    <s v="Yes"/>
    <s v="No"/>
    <s v="No"/>
    <s v="Yes"/>
    <s v="Yes"/>
    <s v="No"/>
    <s v="No"/>
    <s v="No"/>
    <s v="No"/>
    <s v="No"/>
    <s v="Yes"/>
    <s v="Yes"/>
    <n v="13"/>
    <n v="0.43333333333333335"/>
    <n v="1.7142857142857142"/>
  </r>
  <r>
    <x v="4"/>
    <s v="Class 2"/>
    <x v="77"/>
    <x v="0"/>
    <s v="Mid"/>
    <n v="24"/>
    <n v="793022"/>
    <s v="33.04K"/>
    <s v="Full-time "/>
    <s v=" Mid-Senior level"/>
    <n v="5000"/>
    <s v=" IT Services and IT Consulting"/>
    <n v="1115059"/>
    <s v="No"/>
    <s v="No"/>
    <s v="No"/>
    <s v="No"/>
    <s v="No"/>
    <s v="No"/>
    <s v="No"/>
    <s v="No"/>
    <s v="No"/>
    <s v="No"/>
    <s v="No"/>
    <s v="No"/>
    <s v="No"/>
    <s v="No"/>
    <s v="No"/>
    <s v="No"/>
    <s v="No"/>
    <s v="No"/>
    <s v="No"/>
    <s v="No"/>
    <s v="No"/>
    <s v="No"/>
    <s v="Yes"/>
    <s v="Yes"/>
    <s v="No"/>
    <s v="No"/>
    <s v="Yes"/>
    <s v="No"/>
    <s v="No"/>
    <s v="No"/>
    <s v="No"/>
    <n v="3"/>
    <n v="0.1"/>
    <n v="6"/>
  </r>
  <r>
    <x v="2"/>
    <s v="Class 3"/>
    <x v="12"/>
    <x v="3"/>
    <s v="Junior"/>
    <n v="24"/>
    <n v="6737300"/>
    <s v="280.72K"/>
    <s v="Full-time "/>
    <s v=" Entry level"/>
    <n v="10001"/>
    <s v=" IT Services and IT Consulting"/>
    <n v="481144"/>
    <s v="No"/>
    <s v="No"/>
    <s v="No"/>
    <s v="No"/>
    <s v="Yes"/>
    <s v="No"/>
    <s v="No"/>
    <s v="No"/>
    <s v="No"/>
    <s v="No"/>
    <s v="No"/>
    <s v="No"/>
    <s v="No"/>
    <s v="No"/>
    <s v="No"/>
    <s v="No"/>
    <s v="No"/>
    <s v="No"/>
    <s v="No"/>
    <s v="No"/>
    <s v="No"/>
    <s v="No"/>
    <s v="Yes"/>
    <s v="Yes"/>
    <s v="No"/>
    <s v="No"/>
    <s v="Yes"/>
    <s v="No"/>
    <s v="No"/>
    <s v="No"/>
    <s v="No"/>
    <n v="4"/>
    <n v="0.13333333333333333"/>
    <n v="4.8"/>
  </r>
  <r>
    <x v="3"/>
    <s v="Class 4"/>
    <x v="122"/>
    <x v="3"/>
    <s v="Mid"/>
    <n v="23"/>
    <n v="80865"/>
    <s v="3.52K"/>
    <s v="Full-time "/>
    <s v=" Mid-Senior level"/>
    <n v="1200"/>
    <s v=" IT Services and IT Consulting"/>
    <n v="1256276"/>
    <s v="No"/>
    <s v="No"/>
    <s v="No"/>
    <s v="No"/>
    <s v="Yes"/>
    <s v="No"/>
    <s v="No"/>
    <s v="No"/>
    <s v="No"/>
    <s v="No"/>
    <s v="No"/>
    <s v="No"/>
    <s v="No"/>
    <s v="No"/>
    <s v="No"/>
    <s v="No"/>
    <s v="No"/>
    <s v="No"/>
    <s v="No"/>
    <s v="No"/>
    <s v="No"/>
    <s v="No"/>
    <s v="Yes"/>
    <s v="Yes"/>
    <s v="No"/>
    <s v="No"/>
    <s v="No"/>
    <s v="No"/>
    <s v="No"/>
    <s v="No"/>
    <s v="No"/>
    <n v="3"/>
    <n v="0.1"/>
    <n v="5.75"/>
  </r>
  <r>
    <x v="4"/>
    <s v="Class 2"/>
    <x v="123"/>
    <x v="3"/>
    <s v="Mid"/>
    <n v="23"/>
    <n v="793022"/>
    <s v="34.48K"/>
    <s v="Full-time "/>
    <s v=" Mid-Senior level"/>
    <n v="5000"/>
    <s v=" IT Services and IT Consulting"/>
    <n v="1403428"/>
    <s v="No"/>
    <s v="No"/>
    <s v="Yes"/>
    <s v="No"/>
    <s v="No"/>
    <s v="No"/>
    <s v="No"/>
    <s v="No"/>
    <s v="No"/>
    <s v="No"/>
    <s v="No"/>
    <s v="No"/>
    <s v="No"/>
    <s v="No"/>
    <s v="No"/>
    <s v="No"/>
    <s v="No"/>
    <s v="No"/>
    <s v="No"/>
    <s v="No"/>
    <s v="No"/>
    <s v="No"/>
    <s v="Yes"/>
    <s v="Yes"/>
    <s v="No"/>
    <s v="No"/>
    <s v="No"/>
    <s v="No"/>
    <s v="No"/>
    <s v="No"/>
    <s v="No"/>
    <n v="3"/>
    <n v="0.1"/>
    <n v="5.75"/>
  </r>
  <r>
    <x v="4"/>
    <s v="Class 2"/>
    <x v="88"/>
    <x v="5"/>
    <s v="Mid"/>
    <n v="23"/>
    <n v="793022"/>
    <s v="34.48K"/>
    <s v="Full-time "/>
    <s v=" Mid-Senior level"/>
    <n v="5000"/>
    <s v=" IT Services and IT Consulting"/>
    <n v="825913"/>
    <s v="No"/>
    <s v="No"/>
    <s v="No"/>
    <s v="No"/>
    <s v="No"/>
    <s v="No"/>
    <s v="No"/>
    <s v="No"/>
    <s v="No"/>
    <s v="No"/>
    <s v="No"/>
    <s v="No"/>
    <s v="Yes"/>
    <s v="No"/>
    <s v="No"/>
    <s v="No"/>
    <s v="No"/>
    <s v="No"/>
    <s v="No"/>
    <s v="No"/>
    <s v="Yes"/>
    <s v="No"/>
    <s v="Yes"/>
    <s v="Yes"/>
    <s v="No"/>
    <s v="No"/>
    <s v="No"/>
    <s v="No"/>
    <s v="No"/>
    <s v="Yes"/>
    <s v="Yes"/>
    <n v="6"/>
    <n v="0.2"/>
    <n v="3.2857142857142856"/>
  </r>
  <r>
    <x v="7"/>
    <s v="Class 1"/>
    <x v="119"/>
    <x v="6"/>
    <s v="Junior"/>
    <n v="23"/>
    <n v="270280"/>
    <s v="11.75K"/>
    <s v="Full-time "/>
    <s v=" Entry level"/>
    <n v="10001"/>
    <s v=" IT Services and IT Consulting"/>
    <n v="580049"/>
    <s v="No"/>
    <s v="No"/>
    <s v="Yes"/>
    <s v="No"/>
    <s v="No"/>
    <s v="No"/>
    <s v="No"/>
    <s v="No"/>
    <s v="No"/>
    <s v="No"/>
    <s v="No"/>
    <s v="No"/>
    <s v="Yes"/>
    <s v="No"/>
    <s v="No"/>
    <s v="No"/>
    <s v="No"/>
    <s v="No"/>
    <s v="Yes"/>
    <s v="No"/>
    <s v="No"/>
    <s v="No"/>
    <s v="No"/>
    <s v="No"/>
    <s v="No"/>
    <s v="No"/>
    <s v="No"/>
    <s v="No"/>
    <s v="No"/>
    <s v="Yes"/>
    <s v="Yes"/>
    <n v="5"/>
    <n v="0.16666666666666666"/>
    <n v="3.8333333333333335"/>
  </r>
  <r>
    <x v="7"/>
    <s v="Class 1"/>
    <x v="124"/>
    <x v="7"/>
    <s v="Mid"/>
    <n v="23"/>
    <n v="270280"/>
    <s v="11.75K"/>
    <s v="Full-time "/>
    <s v=" Mid-Senior level"/>
    <n v="10001"/>
    <s v=" IT Services and IT Consulting"/>
    <n v="1248547"/>
    <s v="No"/>
    <s v="No"/>
    <s v="No"/>
    <s v="No"/>
    <s v="No"/>
    <s v="No"/>
    <s v="No"/>
    <s v="No"/>
    <s v="No"/>
    <s v="No"/>
    <s v="No"/>
    <s v="No"/>
    <s v="No"/>
    <s v="No"/>
    <s v="No"/>
    <s v="No"/>
    <s v="No"/>
    <s v="No"/>
    <s v="No"/>
    <s v="No"/>
    <s v="No"/>
    <s v="No"/>
    <s v="Yes"/>
    <s v="Yes"/>
    <s v="No"/>
    <s v="No"/>
    <s v="Yes"/>
    <s v="No"/>
    <s v="No"/>
    <s v="No"/>
    <s v="No"/>
    <n v="3"/>
    <n v="0.1"/>
    <n v="5.75"/>
  </r>
  <r>
    <x v="3"/>
    <s v="Class 4"/>
    <x v="125"/>
    <x v="0"/>
    <s v="Mid"/>
    <n v="23"/>
    <n v="80865"/>
    <s v="3.52K"/>
    <s v="Full-time "/>
    <s v=" Mid-Senior level"/>
    <n v="1200"/>
    <s v=" IT Services and IT Consulting"/>
    <n v="1149895"/>
    <s v="No"/>
    <s v="No"/>
    <s v="No"/>
    <s v="No"/>
    <s v="No"/>
    <s v="No"/>
    <s v="No"/>
    <s v="No"/>
    <s v="No"/>
    <s v="No"/>
    <s v="No"/>
    <s v="No"/>
    <s v="No"/>
    <s v="No"/>
    <s v="No"/>
    <s v="No"/>
    <s v="No"/>
    <s v="No"/>
    <s v="No"/>
    <s v="No"/>
    <s v="No"/>
    <s v="No"/>
    <s v="Yes"/>
    <s v="Yes"/>
    <s v="No"/>
    <s v="No"/>
    <s v="No"/>
    <s v="No"/>
    <s v="No"/>
    <s v="No"/>
    <s v="No"/>
    <n v="2"/>
    <n v="6.6666666666666666E-2"/>
    <n v="7.666666666666667"/>
  </r>
  <r>
    <x v="3"/>
    <s v="Class 4"/>
    <x v="126"/>
    <x v="3"/>
    <s v="Mid"/>
    <n v="23"/>
    <n v="80865"/>
    <s v="3.52K"/>
    <s v="Full-time "/>
    <s v=" Mid-Senior level"/>
    <n v="1200"/>
    <s v=" IT Services and IT Consulting"/>
    <n v="1975499"/>
    <s v="No"/>
    <s v="No"/>
    <s v="No"/>
    <s v="No"/>
    <s v="No"/>
    <s v="No"/>
    <s v="No"/>
    <s v="No"/>
    <s v="No"/>
    <s v="No"/>
    <s v="No"/>
    <s v="No"/>
    <s v="No"/>
    <s v="No"/>
    <s v="No"/>
    <s v="No"/>
    <s v="No"/>
    <s v="No"/>
    <s v="No"/>
    <s v="No"/>
    <s v="No"/>
    <s v="No"/>
    <s v="Yes"/>
    <s v="Yes"/>
    <s v="No"/>
    <s v="No"/>
    <s v="No"/>
    <s v="No"/>
    <s v="No"/>
    <s v="No"/>
    <s v="No"/>
    <n v="2"/>
    <n v="6.6666666666666666E-2"/>
    <n v="7.666666666666667"/>
  </r>
  <r>
    <x v="4"/>
    <s v="Class 2"/>
    <x v="105"/>
    <x v="7"/>
    <s v="Mid"/>
    <n v="23"/>
    <n v="793022"/>
    <s v="34.48K"/>
    <s v="Full-time "/>
    <s v=" Mid-Senior level"/>
    <n v="5000"/>
    <s v=" IT Services and IT Consulting"/>
    <n v="997472"/>
    <s v="No"/>
    <s v="No"/>
    <s v="No"/>
    <s v="No"/>
    <s v="No"/>
    <s v="No"/>
    <s v="No"/>
    <s v="No"/>
    <s v="No"/>
    <s v="No"/>
    <s v="Yes"/>
    <s v="No"/>
    <s v="Yes"/>
    <s v="No"/>
    <s v="No"/>
    <s v="No"/>
    <s v="No"/>
    <s v="No"/>
    <s v="No"/>
    <s v="No"/>
    <s v="No"/>
    <s v="No"/>
    <s v="Yes"/>
    <s v="Yes"/>
    <s v="No"/>
    <s v="No"/>
    <s v="No"/>
    <s v="No"/>
    <s v="No"/>
    <s v="Yes"/>
    <s v="Yes"/>
    <n v="6"/>
    <n v="0.2"/>
    <n v="3.2857142857142856"/>
  </r>
  <r>
    <x v="2"/>
    <s v="Class 3"/>
    <x v="33"/>
    <x v="2"/>
    <s v="Junior"/>
    <n v="23"/>
    <n v="6737300"/>
    <s v="292.93K"/>
    <s v="Full-time "/>
    <s v=" Entry level"/>
    <n v="10001"/>
    <s v=" IT Services and IT Consulting"/>
    <n v="449985"/>
    <s v="No"/>
    <s v="No"/>
    <s v="No"/>
    <s v="No"/>
    <s v="No"/>
    <s v="No"/>
    <s v="No"/>
    <s v="No"/>
    <s v="No"/>
    <s v="No"/>
    <s v="No"/>
    <s v="No"/>
    <s v="No"/>
    <s v="No"/>
    <s v="No"/>
    <s v="No"/>
    <s v="No"/>
    <s v="No"/>
    <s v="No"/>
    <s v="No"/>
    <s v="No"/>
    <s v="No"/>
    <s v="Yes"/>
    <s v="Yes"/>
    <s v="No"/>
    <s v="No"/>
    <s v="Yes"/>
    <s v="No"/>
    <s v="No"/>
    <s v="No"/>
    <s v="No"/>
    <n v="3"/>
    <n v="0.1"/>
    <n v="5.75"/>
  </r>
  <r>
    <x v="2"/>
    <s v="Class 3"/>
    <x v="51"/>
    <x v="3"/>
    <s v="Mid"/>
    <n v="22"/>
    <n v="6737300"/>
    <s v="306.24K"/>
    <s v="Full-time "/>
    <s v=" Mid-Senior level"/>
    <n v="10001"/>
    <s v=" IT Services and IT Consulting"/>
    <n v="1330874"/>
    <s v="No"/>
    <s v="No"/>
    <s v="No"/>
    <s v="No"/>
    <s v="Yes"/>
    <s v="No"/>
    <s v="No"/>
    <s v="No"/>
    <s v="No"/>
    <s v="No"/>
    <s v="No"/>
    <s v="No"/>
    <s v="No"/>
    <s v="No"/>
    <s v="No"/>
    <s v="No"/>
    <s v="No"/>
    <s v="No"/>
    <s v="No"/>
    <s v="No"/>
    <s v="No"/>
    <s v="No"/>
    <s v="Yes"/>
    <s v="Yes"/>
    <s v="No"/>
    <s v="No"/>
    <s v="Yes"/>
    <s v="No"/>
    <s v="No"/>
    <s v="No"/>
    <s v="No"/>
    <n v="4"/>
    <n v="0.13333333333333333"/>
    <n v="4.4000000000000004"/>
  </r>
  <r>
    <x v="10"/>
    <s v="Class 1"/>
    <x v="15"/>
    <x v="4"/>
    <s v="Mid"/>
    <n v="22"/>
    <n v="783349"/>
    <s v="35.61K"/>
    <s v="Full-time "/>
    <s v=" Mid-Senior level"/>
    <n v="10001"/>
    <s v=" IT Services and IT Consulting"/>
    <n v="1771104"/>
    <s v="No"/>
    <s v="No"/>
    <s v="Yes"/>
    <s v="No"/>
    <s v="No"/>
    <s v="No"/>
    <s v="No"/>
    <s v="No"/>
    <s v="No"/>
    <s v="No"/>
    <s v="No"/>
    <s v="No"/>
    <s v="No"/>
    <s v="No"/>
    <s v="No"/>
    <s v="No"/>
    <s v="No"/>
    <s v="No"/>
    <s v="No"/>
    <s v="No"/>
    <s v="No"/>
    <s v="No"/>
    <s v="No"/>
    <s v="No"/>
    <s v="No"/>
    <s v="No"/>
    <s v="No"/>
    <s v="No"/>
    <s v="No"/>
    <s v="No"/>
    <s v="No"/>
    <n v="1"/>
    <n v="3.3333333333333333E-2"/>
    <n v="11"/>
  </r>
  <r>
    <x v="2"/>
    <s v="Class 3"/>
    <x v="127"/>
    <x v="6"/>
    <s v="Mid"/>
    <n v="22"/>
    <n v="6737300"/>
    <s v="306.24K"/>
    <s v="Full-time "/>
    <s v=" Mid-Senior level"/>
    <n v="10001"/>
    <s v=" IT Services and IT Consulting"/>
    <n v="1121110"/>
    <s v="No"/>
    <s v="No"/>
    <s v="No"/>
    <s v="No"/>
    <s v="Yes"/>
    <s v="No"/>
    <s v="No"/>
    <s v="No"/>
    <s v="No"/>
    <s v="No"/>
    <s v="No"/>
    <s v="No"/>
    <s v="No"/>
    <s v="No"/>
    <s v="No"/>
    <s v="No"/>
    <s v="No"/>
    <s v="No"/>
    <s v="No"/>
    <s v="No"/>
    <s v="No"/>
    <s v="No"/>
    <s v="Yes"/>
    <s v="Yes"/>
    <s v="No"/>
    <s v="No"/>
    <s v="Yes"/>
    <s v="No"/>
    <s v="No"/>
    <s v="No"/>
    <s v="No"/>
    <n v="4"/>
    <n v="0.13333333333333333"/>
    <n v="4.4000000000000004"/>
  </r>
  <r>
    <x v="7"/>
    <s v="Class 1"/>
    <x v="29"/>
    <x v="3"/>
    <s v="Junior"/>
    <n v="22"/>
    <n v="270280"/>
    <s v="12.29K"/>
    <s v="Full-time "/>
    <s v=" Entry level"/>
    <n v="10001"/>
    <s v=" IT Services and IT Consulting"/>
    <n v="460223"/>
    <s v="No"/>
    <s v="No"/>
    <s v="Yes"/>
    <s v="No"/>
    <s v="No"/>
    <s v="No"/>
    <s v="No"/>
    <s v="No"/>
    <s v="No"/>
    <s v="No"/>
    <s v="No"/>
    <s v="No"/>
    <s v="Yes"/>
    <s v="No"/>
    <s v="No"/>
    <s v="No"/>
    <s v="No"/>
    <s v="No"/>
    <s v="No"/>
    <s v="No"/>
    <s v="No"/>
    <s v="No"/>
    <s v="No"/>
    <s v="No"/>
    <s v="No"/>
    <s v="No"/>
    <s v="No"/>
    <s v="No"/>
    <s v="No"/>
    <s v="Yes"/>
    <s v="Yes"/>
    <n v="4"/>
    <n v="0.13333333333333333"/>
    <n v="4.4000000000000004"/>
  </r>
  <r>
    <x v="3"/>
    <s v="Class 4"/>
    <x v="29"/>
    <x v="6"/>
    <s v="Junior"/>
    <n v="22"/>
    <n v="80865"/>
    <s v="3.68K"/>
    <s v="Full-time "/>
    <s v=" Entry level"/>
    <n v="1200"/>
    <s v=" IT Services and IT Consulting"/>
    <n v="699589"/>
    <s v="No"/>
    <s v="No"/>
    <s v="Yes"/>
    <s v="No"/>
    <s v="No"/>
    <s v="No"/>
    <s v="No"/>
    <s v="No"/>
    <s v="No"/>
    <s v="No"/>
    <s v="No"/>
    <s v="No"/>
    <s v="No"/>
    <s v="No"/>
    <s v="No"/>
    <s v="No"/>
    <s v="No"/>
    <s v="No"/>
    <s v="No"/>
    <s v="No"/>
    <s v="No"/>
    <s v="No"/>
    <s v="Yes"/>
    <s v="Yes"/>
    <s v="No"/>
    <s v="No"/>
    <s v="No"/>
    <s v="No"/>
    <s v="No"/>
    <s v="No"/>
    <s v="No"/>
    <n v="3"/>
    <n v="0.1"/>
    <n v="5.5"/>
  </r>
  <r>
    <x v="4"/>
    <s v="Class 2"/>
    <x v="128"/>
    <x v="5"/>
    <s v="Mid"/>
    <n v="22"/>
    <n v="793022"/>
    <s v="36.05K"/>
    <s v="Full-time "/>
    <s v=" Mid-Senior level"/>
    <n v="5000"/>
    <s v=" IT Services and IT Consulting"/>
    <n v="1242672"/>
    <s v="No"/>
    <s v="No"/>
    <s v="No"/>
    <s v="No"/>
    <s v="No"/>
    <s v="No"/>
    <s v="No"/>
    <s v="No"/>
    <s v="No"/>
    <s v="No"/>
    <s v="No"/>
    <s v="No"/>
    <s v="Yes"/>
    <s v="No"/>
    <s v="No"/>
    <s v="No"/>
    <s v="No"/>
    <s v="No"/>
    <s v="No"/>
    <s v="No"/>
    <s v="Yes"/>
    <s v="No"/>
    <s v="Yes"/>
    <s v="Yes"/>
    <s v="No"/>
    <s v="No"/>
    <s v="No"/>
    <s v="No"/>
    <s v="No"/>
    <s v="Yes"/>
    <s v="Yes"/>
    <n v="6"/>
    <n v="0.2"/>
    <n v="3.1428571428571428"/>
  </r>
  <r>
    <x v="3"/>
    <s v="Class 4"/>
    <x v="129"/>
    <x v="3"/>
    <s v="Junior"/>
    <n v="22"/>
    <n v="80865"/>
    <s v="3.68K"/>
    <s v="Full-time "/>
    <s v=" Entry level"/>
    <n v="1200"/>
    <s v=" IT Services and IT Consulting"/>
    <n v="504462"/>
    <s v="No"/>
    <s v="No"/>
    <s v="No"/>
    <s v="No"/>
    <s v="No"/>
    <s v="No"/>
    <s v="No"/>
    <s v="No"/>
    <s v="No"/>
    <s v="No"/>
    <s v="No"/>
    <s v="No"/>
    <s v="No"/>
    <s v="No"/>
    <s v="No"/>
    <s v="No"/>
    <s v="No"/>
    <s v="No"/>
    <s v="No"/>
    <s v="No"/>
    <s v="No"/>
    <s v="No"/>
    <s v="Yes"/>
    <s v="Yes"/>
    <s v="No"/>
    <s v="No"/>
    <s v="No"/>
    <s v="No"/>
    <s v="No"/>
    <s v="No"/>
    <s v="No"/>
    <n v="2"/>
    <n v="6.6666666666666666E-2"/>
    <n v="7.333333333333333"/>
  </r>
  <r>
    <x v="3"/>
    <s v="Class 4"/>
    <x v="9"/>
    <x v="3"/>
    <s v="Mid"/>
    <n v="22"/>
    <n v="80865"/>
    <s v="3.68K"/>
    <s v="Full-time "/>
    <s v=" Mid-Senior level"/>
    <n v="1200"/>
    <s v=" IT Services and IT Consulting"/>
    <n v="1523808"/>
    <s v="No"/>
    <s v="No"/>
    <s v="No"/>
    <s v="No"/>
    <s v="No"/>
    <s v="No"/>
    <s v="No"/>
    <s v="No"/>
    <s v="No"/>
    <s v="No"/>
    <s v="No"/>
    <s v="No"/>
    <s v="No"/>
    <s v="No"/>
    <s v="No"/>
    <s v="No"/>
    <s v="No"/>
    <s v="No"/>
    <s v="No"/>
    <s v="No"/>
    <s v="No"/>
    <s v="No"/>
    <s v="Yes"/>
    <s v="Yes"/>
    <s v="No"/>
    <s v="No"/>
    <s v="No"/>
    <s v="No"/>
    <s v="No"/>
    <s v="No"/>
    <s v="No"/>
    <n v="2"/>
    <n v="6.6666666666666666E-2"/>
    <n v="7.333333333333333"/>
  </r>
  <r>
    <x v="7"/>
    <s v="Class 1"/>
    <x v="60"/>
    <x v="0"/>
    <s v="Junior"/>
    <n v="22"/>
    <n v="270280"/>
    <s v="12.29K"/>
    <s v="Full-time "/>
    <s v=" Entry level"/>
    <n v="10001"/>
    <s v=" IT Services and IT Consulting"/>
    <n v="354044"/>
    <s v="No"/>
    <s v="No"/>
    <s v="No"/>
    <s v="No"/>
    <s v="No"/>
    <s v="No"/>
    <s v="No"/>
    <s v="No"/>
    <s v="No"/>
    <s v="No"/>
    <s v="No"/>
    <s v="No"/>
    <s v="No"/>
    <s v="No"/>
    <s v="No"/>
    <s v="No"/>
    <s v="No"/>
    <s v="No"/>
    <s v="No"/>
    <s v="No"/>
    <s v="No"/>
    <s v="No"/>
    <s v="No"/>
    <s v="Yes"/>
    <s v="No"/>
    <s v="No"/>
    <s v="No"/>
    <s v="No"/>
    <s v="No"/>
    <s v="No"/>
    <s v="No"/>
    <n v="1"/>
    <n v="3.3333333333333333E-2"/>
    <n v="11"/>
  </r>
  <r>
    <x v="4"/>
    <s v="Class 2"/>
    <x v="91"/>
    <x v="2"/>
    <s v="Mid"/>
    <n v="22"/>
    <n v="793022"/>
    <s v="36.05K"/>
    <s v="Full-time "/>
    <s v=" Mid-Senior level"/>
    <n v="5000"/>
    <s v=" IT Services and IT Consulting"/>
    <n v="1295675"/>
    <s v="No"/>
    <s v="No"/>
    <s v="No"/>
    <s v="No"/>
    <s v="No"/>
    <s v="No"/>
    <s v="No"/>
    <s v="No"/>
    <s v="No"/>
    <s v="No"/>
    <s v="Yes"/>
    <s v="No"/>
    <s v="Yes"/>
    <s v="No"/>
    <s v="No"/>
    <s v="No"/>
    <s v="No"/>
    <s v="No"/>
    <s v="No"/>
    <s v="No"/>
    <s v="No"/>
    <s v="No"/>
    <s v="Yes"/>
    <s v="Yes"/>
    <s v="No"/>
    <s v="No"/>
    <s v="No"/>
    <s v="No"/>
    <s v="No"/>
    <s v="Yes"/>
    <s v="Yes"/>
    <n v="6"/>
    <n v="0.2"/>
    <n v="3.1428571428571428"/>
  </r>
  <r>
    <x v="2"/>
    <s v="Class 3"/>
    <x v="127"/>
    <x v="4"/>
    <s v="Mid"/>
    <n v="22"/>
    <n v="6737300"/>
    <s v="306.24K"/>
    <s v="Full-time "/>
    <s v=" Mid-Senior level"/>
    <n v="10001"/>
    <s v=" IT Services and IT Consulting"/>
    <n v="1285347"/>
    <s v="No"/>
    <s v="No"/>
    <s v="No"/>
    <s v="No"/>
    <s v="Yes"/>
    <s v="No"/>
    <s v="No"/>
    <s v="No"/>
    <s v="No"/>
    <s v="No"/>
    <s v="No"/>
    <s v="No"/>
    <s v="No"/>
    <s v="No"/>
    <s v="No"/>
    <s v="No"/>
    <s v="No"/>
    <s v="No"/>
    <s v="No"/>
    <s v="No"/>
    <s v="No"/>
    <s v="No"/>
    <s v="Yes"/>
    <s v="Yes"/>
    <s v="No"/>
    <s v="No"/>
    <s v="Yes"/>
    <s v="No"/>
    <s v="No"/>
    <s v="No"/>
    <s v="No"/>
    <n v="4"/>
    <n v="0.13333333333333333"/>
    <n v="4.4000000000000004"/>
  </r>
  <r>
    <x v="7"/>
    <s v="Class 1"/>
    <x v="130"/>
    <x v="2"/>
    <s v="Mid"/>
    <n v="21"/>
    <n v="270280"/>
    <s v="12.87K"/>
    <s v="Full-time "/>
    <s v=" Mid-Senior level"/>
    <n v="10001"/>
    <s v=" IT Services and IT Consulting"/>
    <n v="1109176"/>
    <s v="No"/>
    <s v="No"/>
    <s v="No"/>
    <s v="No"/>
    <s v="No"/>
    <s v="No"/>
    <s v="No"/>
    <s v="No"/>
    <s v="No"/>
    <s v="No"/>
    <s v="No"/>
    <s v="No"/>
    <s v="No"/>
    <s v="No"/>
    <s v="No"/>
    <s v="No"/>
    <s v="No"/>
    <s v="No"/>
    <s v="No"/>
    <s v="No"/>
    <s v="No"/>
    <s v="No"/>
    <s v="No"/>
    <s v="Yes"/>
    <s v="No"/>
    <s v="No"/>
    <s v="No"/>
    <s v="No"/>
    <s v="No"/>
    <s v="No"/>
    <s v="No"/>
    <n v="1"/>
    <n v="3.3333333333333333E-2"/>
    <n v="10.5"/>
  </r>
  <r>
    <x v="2"/>
    <s v="Class 3"/>
    <x v="127"/>
    <x v="6"/>
    <s v="Mid"/>
    <n v="21"/>
    <n v="6737300"/>
    <s v="320.82K"/>
    <s v="Full-time "/>
    <s v=" Mid-Senior level"/>
    <n v="10001"/>
    <s v=" IT Services and IT Consulting"/>
    <n v="1693521"/>
    <s v="No"/>
    <s v="No"/>
    <s v="No"/>
    <s v="No"/>
    <s v="Yes"/>
    <s v="No"/>
    <s v="No"/>
    <s v="No"/>
    <s v="No"/>
    <s v="No"/>
    <s v="No"/>
    <s v="No"/>
    <s v="No"/>
    <s v="No"/>
    <s v="No"/>
    <s v="No"/>
    <s v="No"/>
    <s v="No"/>
    <s v="No"/>
    <s v="No"/>
    <s v="No"/>
    <s v="No"/>
    <s v="Yes"/>
    <s v="Yes"/>
    <s v="No"/>
    <s v="No"/>
    <s v="Yes"/>
    <s v="No"/>
    <s v="No"/>
    <s v="No"/>
    <s v="No"/>
    <n v="4"/>
    <n v="0.13333333333333333"/>
    <n v="4.2"/>
  </r>
  <r>
    <x v="2"/>
    <s v="Class 3"/>
    <x v="131"/>
    <x v="6"/>
    <s v="Mid"/>
    <n v="21"/>
    <n v="6737300"/>
    <s v="320.82K"/>
    <s v="Full-time "/>
    <s v=" Mid-Senior level"/>
    <n v="10001"/>
    <s v=" IT Services and IT Consulting"/>
    <n v="1115247"/>
    <s v="No"/>
    <s v="No"/>
    <s v="No"/>
    <s v="No"/>
    <s v="No"/>
    <s v="No"/>
    <s v="No"/>
    <s v="No"/>
    <s v="No"/>
    <s v="No"/>
    <s v="No"/>
    <s v="No"/>
    <s v="No"/>
    <s v="No"/>
    <s v="No"/>
    <s v="No"/>
    <s v="No"/>
    <s v="No"/>
    <s v="No"/>
    <s v="No"/>
    <s v="No"/>
    <s v="No"/>
    <s v="Yes"/>
    <s v="Yes"/>
    <s v="No"/>
    <s v="No"/>
    <s v="Yes"/>
    <s v="No"/>
    <s v="No"/>
    <s v="No"/>
    <s v="No"/>
    <n v="3"/>
    <n v="0.1"/>
    <n v="5.25"/>
  </r>
  <r>
    <x v="4"/>
    <s v="Class 2"/>
    <x v="92"/>
    <x v="13"/>
    <s v="Mid"/>
    <n v="21"/>
    <n v="793022"/>
    <s v="37.76K"/>
    <s v="Full-time "/>
    <s v=" Mid-Senior level"/>
    <n v="5000"/>
    <s v=" IT Services and IT Consulting"/>
    <n v="1086106"/>
    <s v="No"/>
    <s v="No"/>
    <s v="No"/>
    <s v="No"/>
    <s v="No"/>
    <s v="No"/>
    <s v="No"/>
    <s v="No"/>
    <s v="No"/>
    <s v="No"/>
    <s v="No"/>
    <s v="No"/>
    <s v="No"/>
    <s v="No"/>
    <s v="No"/>
    <s v="No"/>
    <s v="No"/>
    <s v="No"/>
    <s v="No"/>
    <s v="No"/>
    <s v="No"/>
    <s v="No"/>
    <s v="Yes"/>
    <s v="Yes"/>
    <s v="No"/>
    <s v="No"/>
    <s v="No"/>
    <s v="No"/>
    <s v="No"/>
    <s v="No"/>
    <s v="No"/>
    <n v="2"/>
    <n v="6.6666666666666666E-2"/>
    <n v="7"/>
  </r>
  <r>
    <x v="4"/>
    <s v="Class 2"/>
    <x v="123"/>
    <x v="14"/>
    <s v="Mid"/>
    <n v="21"/>
    <n v="793022"/>
    <s v="37.76K"/>
    <s v="Full-time "/>
    <s v=" Mid-Senior level"/>
    <n v="5000"/>
    <s v=" IT Services and IT Consulting"/>
    <n v="1560359"/>
    <s v="No"/>
    <s v="No"/>
    <s v="Yes"/>
    <s v="No"/>
    <s v="No"/>
    <s v="No"/>
    <s v="No"/>
    <s v="No"/>
    <s v="No"/>
    <s v="No"/>
    <s v="No"/>
    <s v="No"/>
    <s v="No"/>
    <s v="No"/>
    <s v="No"/>
    <s v="No"/>
    <s v="No"/>
    <s v="No"/>
    <s v="No"/>
    <s v="No"/>
    <s v="No"/>
    <s v="No"/>
    <s v="Yes"/>
    <s v="Yes"/>
    <s v="No"/>
    <s v="No"/>
    <s v="No"/>
    <s v="No"/>
    <s v="No"/>
    <s v="No"/>
    <s v="No"/>
    <n v="3"/>
    <n v="0.1"/>
    <n v="5.25"/>
  </r>
  <r>
    <x v="7"/>
    <s v="Class 1"/>
    <x v="132"/>
    <x v="2"/>
    <s v="Mid"/>
    <n v="21"/>
    <n v="270280"/>
    <s v="12.87K"/>
    <s v="Full-time "/>
    <s v=" Mid-Senior level"/>
    <n v="10001"/>
    <s v=" IT Services and IT Consulting"/>
    <n v="1142427"/>
    <s v="No"/>
    <s v="No"/>
    <s v="No"/>
    <s v="No"/>
    <s v="Yes"/>
    <s v="No"/>
    <s v="No"/>
    <s v="No"/>
    <s v="No"/>
    <s v="No"/>
    <s v="No"/>
    <s v="No"/>
    <s v="No"/>
    <s v="No"/>
    <s v="No"/>
    <s v="No"/>
    <s v="No"/>
    <s v="No"/>
    <s v="No"/>
    <s v="No"/>
    <s v="No"/>
    <s v="No"/>
    <s v="Yes"/>
    <s v="Yes"/>
    <s v="No"/>
    <s v="No"/>
    <s v="No"/>
    <s v="No"/>
    <s v="No"/>
    <s v="No"/>
    <s v="No"/>
    <n v="3"/>
    <n v="0.1"/>
    <n v="5.25"/>
  </r>
  <r>
    <x v="4"/>
    <s v="Class 2"/>
    <x v="133"/>
    <x v="0"/>
    <s v="Mid"/>
    <n v="21"/>
    <n v="793022"/>
    <s v="37.76K"/>
    <s v="Full-time "/>
    <s v=" Mid-Senior level"/>
    <n v="5000"/>
    <s v=" IT Services and IT Consulting"/>
    <n v="1446857"/>
    <s v="No"/>
    <s v="No"/>
    <s v="Yes"/>
    <s v="No"/>
    <s v="No"/>
    <s v="No"/>
    <s v="No"/>
    <s v="No"/>
    <s v="No"/>
    <s v="No"/>
    <s v="No"/>
    <s v="No"/>
    <s v="No"/>
    <s v="No"/>
    <s v="No"/>
    <s v="No"/>
    <s v="No"/>
    <s v="No"/>
    <s v="No"/>
    <s v="No"/>
    <s v="No"/>
    <s v="No"/>
    <s v="Yes"/>
    <s v="Yes"/>
    <s v="No"/>
    <s v="No"/>
    <s v="No"/>
    <s v="No"/>
    <s v="No"/>
    <s v="No"/>
    <s v="No"/>
    <n v="3"/>
    <n v="0.1"/>
    <n v="5.25"/>
  </r>
  <r>
    <x v="3"/>
    <s v="Class 4"/>
    <x v="85"/>
    <x v="0"/>
    <s v="Junior"/>
    <n v="21"/>
    <n v="80865"/>
    <s v="3.85K"/>
    <s v="Full-time "/>
    <s v=" Entry level"/>
    <n v="1200"/>
    <s v=" IT Services and IT Consulting"/>
    <n v="486950"/>
    <s v="No"/>
    <s v="No"/>
    <s v="No"/>
    <s v="No"/>
    <s v="No"/>
    <s v="No"/>
    <s v="No"/>
    <s v="No"/>
    <s v="No"/>
    <s v="No"/>
    <s v="No"/>
    <s v="No"/>
    <s v="No"/>
    <s v="No"/>
    <s v="No"/>
    <s v="No"/>
    <s v="No"/>
    <s v="No"/>
    <s v="No"/>
    <s v="No"/>
    <s v="No"/>
    <s v="No"/>
    <s v="Yes"/>
    <s v="Yes"/>
    <s v="No"/>
    <s v="No"/>
    <s v="No"/>
    <s v="No"/>
    <s v="No"/>
    <s v="No"/>
    <s v="No"/>
    <n v="2"/>
    <n v="6.6666666666666666E-2"/>
    <n v="7"/>
  </r>
  <r>
    <x v="0"/>
    <s v="Class 3"/>
    <x v="134"/>
    <x v="3"/>
    <s v="Senior"/>
    <n v="21"/>
    <n v="11996967"/>
    <s v="571.28K"/>
    <s v="Full-time "/>
    <s v=" Associate"/>
    <n v="10001"/>
    <s v=" IT Services and IT Consulting"/>
    <n v="2872501"/>
    <s v="No"/>
    <s v="No"/>
    <s v="No"/>
    <s v="No"/>
    <s v="No"/>
    <s v="No"/>
    <s v="No"/>
    <s v="No"/>
    <s v="No"/>
    <s v="No"/>
    <s v="No"/>
    <s v="No"/>
    <s v="No"/>
    <s v="No"/>
    <s v="No"/>
    <s v="No"/>
    <s v="No"/>
    <s v="No"/>
    <s v="No"/>
    <s v="No"/>
    <s v="No"/>
    <s v="No"/>
    <s v="Yes"/>
    <s v="No"/>
    <s v="No"/>
    <s v="Yes"/>
    <s v="No"/>
    <s v="No"/>
    <s v="No"/>
    <s v="No"/>
    <s v="No"/>
    <n v="2"/>
    <n v="6.6666666666666666E-2"/>
    <n v="7"/>
  </r>
  <r>
    <x v="0"/>
    <s v="Class 3"/>
    <x v="134"/>
    <x v="2"/>
    <s v="Senior"/>
    <n v="20"/>
    <n v="11996967"/>
    <s v="599.85K"/>
    <s v="Full-time "/>
    <s v=" Associate"/>
    <n v="10001"/>
    <s v=" IT Services and IT Consulting"/>
    <n v="2483068"/>
    <s v="No"/>
    <s v="No"/>
    <s v="No"/>
    <s v="No"/>
    <s v="No"/>
    <s v="No"/>
    <s v="No"/>
    <s v="No"/>
    <s v="No"/>
    <s v="No"/>
    <s v="No"/>
    <s v="No"/>
    <s v="No"/>
    <s v="No"/>
    <s v="No"/>
    <s v="No"/>
    <s v="No"/>
    <s v="No"/>
    <s v="No"/>
    <s v="No"/>
    <s v="No"/>
    <s v="No"/>
    <s v="Yes"/>
    <s v="No"/>
    <s v="No"/>
    <s v="Yes"/>
    <s v="No"/>
    <s v="No"/>
    <s v="No"/>
    <s v="No"/>
    <s v="No"/>
    <n v="2"/>
    <n v="6.6666666666666666E-2"/>
    <n v="6.666666666666667"/>
  </r>
  <r>
    <x v="2"/>
    <s v="Class 3"/>
    <x v="135"/>
    <x v="2"/>
    <s v="Mid"/>
    <n v="20"/>
    <n v="6737300"/>
    <s v="336.87K"/>
    <s v="Full-time "/>
    <s v=" Mid-Senior level"/>
    <n v="10001"/>
    <s v=" IT Services and IT Consulting"/>
    <n v="1461068"/>
    <s v="No"/>
    <s v="No"/>
    <s v="No"/>
    <s v="No"/>
    <s v="No"/>
    <s v="No"/>
    <s v="No"/>
    <s v="No"/>
    <s v="No"/>
    <s v="No"/>
    <s v="No"/>
    <s v="No"/>
    <s v="No"/>
    <s v="No"/>
    <s v="No"/>
    <s v="No"/>
    <s v="No"/>
    <s v="No"/>
    <s v="No"/>
    <s v="No"/>
    <s v="No"/>
    <s v="No"/>
    <s v="Yes"/>
    <s v="Yes"/>
    <s v="No"/>
    <s v="No"/>
    <s v="Yes"/>
    <s v="No"/>
    <s v="No"/>
    <s v="No"/>
    <s v="No"/>
    <n v="3"/>
    <n v="0.1"/>
    <n v="5"/>
  </r>
  <r>
    <x v="3"/>
    <s v="Class 4"/>
    <x v="9"/>
    <x v="0"/>
    <s v="Mid"/>
    <n v="20"/>
    <n v="80865"/>
    <s v="4.04K"/>
    <s v="Full-time "/>
    <s v=" Mid-Senior level"/>
    <n v="1200"/>
    <s v=" IT Services and IT Consulting"/>
    <n v="1268833"/>
    <s v="No"/>
    <s v="No"/>
    <s v="No"/>
    <s v="No"/>
    <s v="No"/>
    <s v="No"/>
    <s v="No"/>
    <s v="No"/>
    <s v="No"/>
    <s v="No"/>
    <s v="No"/>
    <s v="No"/>
    <s v="No"/>
    <s v="No"/>
    <s v="No"/>
    <s v="No"/>
    <s v="No"/>
    <s v="No"/>
    <s v="No"/>
    <s v="No"/>
    <s v="No"/>
    <s v="No"/>
    <s v="Yes"/>
    <s v="Yes"/>
    <s v="No"/>
    <s v="No"/>
    <s v="No"/>
    <s v="No"/>
    <s v="No"/>
    <s v="No"/>
    <s v="No"/>
    <n v="2"/>
    <n v="6.6666666666666666E-2"/>
    <n v="6.666666666666667"/>
  </r>
  <r>
    <x v="4"/>
    <s v="Class 2"/>
    <x v="136"/>
    <x v="6"/>
    <s v="Mid"/>
    <n v="20"/>
    <n v="793022"/>
    <s v="39.65K"/>
    <s v="Full-time "/>
    <s v=" Mid-Senior level"/>
    <n v="5000"/>
    <s v=" IT Services and IT Consulting"/>
    <n v="1266142"/>
    <s v="Yes"/>
    <s v="No"/>
    <s v="Yes"/>
    <s v="No"/>
    <s v="No"/>
    <s v="Yes"/>
    <s v="No"/>
    <s v="No"/>
    <s v="No"/>
    <s v="No"/>
    <s v="Yes"/>
    <s v="Yes"/>
    <s v="Yes"/>
    <s v="Yes"/>
    <s v="No"/>
    <s v="No"/>
    <s v="No"/>
    <s v="No"/>
    <s v="Yes"/>
    <s v="Yes"/>
    <s v="No"/>
    <s v="No"/>
    <s v="Yes"/>
    <s v="Yes"/>
    <s v="No"/>
    <s v="No"/>
    <s v="No"/>
    <s v="No"/>
    <s v="No"/>
    <s v="Yes"/>
    <s v="Yes"/>
    <n v="13"/>
    <n v="0.43333333333333335"/>
    <n v="1.4285714285714286"/>
  </r>
  <r>
    <x v="4"/>
    <s v="Class 2"/>
    <x v="137"/>
    <x v="0"/>
    <s v="Mid"/>
    <n v="20"/>
    <n v="793022"/>
    <s v="39.65K"/>
    <s v="Full-time "/>
    <s v=" Mid-Senior level"/>
    <n v="5000"/>
    <s v=" IT Services and IT Consulting"/>
    <n v="1257948"/>
    <s v="No"/>
    <s v="No"/>
    <s v="No"/>
    <s v="No"/>
    <s v="No"/>
    <s v="No"/>
    <s v="No"/>
    <s v="No"/>
    <s v="No"/>
    <s v="No"/>
    <s v="No"/>
    <s v="No"/>
    <s v="No"/>
    <s v="No"/>
    <s v="No"/>
    <s v="No"/>
    <s v="No"/>
    <s v="No"/>
    <s v="No"/>
    <s v="No"/>
    <s v="No"/>
    <s v="No"/>
    <s v="Yes"/>
    <s v="Yes"/>
    <s v="No"/>
    <s v="No"/>
    <s v="Yes"/>
    <s v="No"/>
    <s v="No"/>
    <s v="No"/>
    <s v="No"/>
    <n v="3"/>
    <n v="0.1"/>
    <n v="5"/>
  </r>
  <r>
    <x v="4"/>
    <s v="Class 2"/>
    <x v="138"/>
    <x v="0"/>
    <s v="Mid"/>
    <n v="20"/>
    <n v="793022"/>
    <s v="39.65K"/>
    <s v="Full-time "/>
    <s v=" Mid-Senior level"/>
    <n v="5000"/>
    <s v=" IT Services and IT Consulting"/>
    <n v="1059897"/>
    <s v="No"/>
    <s v="No"/>
    <s v="No"/>
    <s v="No"/>
    <s v="No"/>
    <s v="No"/>
    <s v="No"/>
    <s v="No"/>
    <s v="No"/>
    <s v="No"/>
    <s v="No"/>
    <s v="No"/>
    <s v="No"/>
    <s v="No"/>
    <s v="No"/>
    <s v="No"/>
    <s v="No"/>
    <s v="No"/>
    <s v="No"/>
    <s v="No"/>
    <s v="No"/>
    <s v="No"/>
    <s v="Yes"/>
    <s v="Yes"/>
    <s v="No"/>
    <s v="No"/>
    <s v="Yes"/>
    <s v="No"/>
    <s v="No"/>
    <s v="No"/>
    <s v="No"/>
    <n v="3"/>
    <n v="0.1"/>
    <n v="5"/>
  </r>
  <r>
    <x v="4"/>
    <s v="Class 2"/>
    <x v="139"/>
    <x v="13"/>
    <s v="Mid"/>
    <n v="20"/>
    <n v="793022"/>
    <s v="39.65K"/>
    <s v="Full-time "/>
    <s v=" Mid-Senior level"/>
    <n v="5000"/>
    <s v=" IT Services and IT Consulting"/>
    <n v="1171625"/>
    <s v="No"/>
    <s v="No"/>
    <s v="Yes"/>
    <s v="No"/>
    <s v="No"/>
    <s v="No"/>
    <s v="No"/>
    <s v="No"/>
    <s v="No"/>
    <s v="No"/>
    <s v="No"/>
    <s v="No"/>
    <s v="Yes"/>
    <s v="No"/>
    <s v="No"/>
    <s v="No"/>
    <s v="No"/>
    <s v="No"/>
    <s v="Yes"/>
    <s v="No"/>
    <s v="No"/>
    <s v="No"/>
    <s v="Yes"/>
    <s v="Yes"/>
    <s v="No"/>
    <s v="No"/>
    <s v="No"/>
    <s v="No"/>
    <s v="No"/>
    <s v="Yes"/>
    <s v="Yes"/>
    <n v="7"/>
    <n v="0.23333333333333334"/>
    <n v="2.5"/>
  </r>
  <r>
    <x v="1"/>
    <s v="Class 3"/>
    <x v="140"/>
    <x v="8"/>
    <s v="Senior"/>
    <n v="20"/>
    <n v="6790011"/>
    <s v="339.5K"/>
    <s v="Full-time "/>
    <s v=" Associate"/>
    <n v="10001"/>
    <s v=" IT Services and IT Consulting"/>
    <n v="1941538"/>
    <s v="No"/>
    <s v="No"/>
    <s v="Yes"/>
    <s v="No"/>
    <s v="No"/>
    <s v="No"/>
    <s v="No"/>
    <s v="No"/>
    <s v="No"/>
    <s v="No"/>
    <s v="No"/>
    <s v="No"/>
    <s v="No"/>
    <s v="No"/>
    <s v="No"/>
    <s v="No"/>
    <s v="No"/>
    <s v="No"/>
    <s v="No"/>
    <s v="No"/>
    <s v="No"/>
    <s v="No"/>
    <s v="Yes"/>
    <s v="Yes"/>
    <s v="No"/>
    <s v="No"/>
    <s v="Yes"/>
    <s v="No"/>
    <s v="No"/>
    <s v="No"/>
    <s v="No"/>
    <n v="4"/>
    <n v="0.13333333333333333"/>
    <n v="4"/>
  </r>
  <r>
    <x v="0"/>
    <s v="Class 3"/>
    <x v="141"/>
    <x v="2"/>
    <s v="Mid"/>
    <n v="19"/>
    <n v="11996967"/>
    <s v="631.42K"/>
    <s v="Full-time "/>
    <s v=" Mid-Senior level"/>
    <n v="10001"/>
    <s v=" IT Services and IT Consulting"/>
    <n v="1137336"/>
    <s v="No"/>
    <s v="No"/>
    <s v="No"/>
    <s v="No"/>
    <s v="No"/>
    <s v="No"/>
    <s v="No"/>
    <s v="No"/>
    <s v="No"/>
    <s v="No"/>
    <s v="No"/>
    <s v="No"/>
    <s v="No"/>
    <s v="No"/>
    <s v="No"/>
    <s v="No"/>
    <s v="No"/>
    <s v="No"/>
    <s v="No"/>
    <s v="No"/>
    <s v="No"/>
    <s v="No"/>
    <s v="No"/>
    <s v="Yes"/>
    <s v="No"/>
    <s v="No"/>
    <s v="No"/>
    <s v="No"/>
    <s v="No"/>
    <s v="No"/>
    <s v="No"/>
    <n v="1"/>
    <n v="3.3333333333333333E-2"/>
    <n v="9.5"/>
  </r>
  <r>
    <x v="3"/>
    <s v="Class 4"/>
    <x v="9"/>
    <x v="6"/>
    <s v="Mid"/>
    <n v="19"/>
    <n v="80865"/>
    <s v="4.26K"/>
    <s v="Full-time "/>
    <s v=" Mid-Senior level"/>
    <n v="1200"/>
    <s v=" IT Services and IT Consulting"/>
    <n v="1275845"/>
    <s v="No"/>
    <s v="No"/>
    <s v="No"/>
    <s v="No"/>
    <s v="No"/>
    <s v="No"/>
    <s v="No"/>
    <s v="No"/>
    <s v="No"/>
    <s v="No"/>
    <s v="No"/>
    <s v="No"/>
    <s v="No"/>
    <s v="No"/>
    <s v="No"/>
    <s v="No"/>
    <s v="No"/>
    <s v="No"/>
    <s v="No"/>
    <s v="No"/>
    <s v="No"/>
    <s v="No"/>
    <s v="Yes"/>
    <s v="Yes"/>
    <s v="No"/>
    <s v="No"/>
    <s v="No"/>
    <s v="No"/>
    <s v="No"/>
    <s v="No"/>
    <s v="No"/>
    <n v="2"/>
    <n v="6.6666666666666666E-2"/>
    <n v="6.333333333333333"/>
  </r>
  <r>
    <x v="3"/>
    <s v="Class 4"/>
    <x v="142"/>
    <x v="0"/>
    <s v="Junior"/>
    <n v="19"/>
    <n v="80865"/>
    <s v="4.26K"/>
    <s v="Full-time "/>
    <s v=" Entry level"/>
    <n v="1200"/>
    <s v=" IT Services and IT Consulting"/>
    <n v="697866"/>
    <s v="No"/>
    <s v="No"/>
    <s v="Yes"/>
    <s v="No"/>
    <s v="No"/>
    <s v="No"/>
    <s v="No"/>
    <s v="No"/>
    <s v="No"/>
    <s v="No"/>
    <s v="No"/>
    <s v="No"/>
    <s v="Yes"/>
    <s v="No"/>
    <s v="No"/>
    <s v="No"/>
    <s v="No"/>
    <s v="No"/>
    <s v="Yes"/>
    <s v="No"/>
    <s v="Yes"/>
    <s v="No"/>
    <s v="Yes"/>
    <s v="No"/>
    <s v="No"/>
    <s v="No"/>
    <s v="No"/>
    <s v="No"/>
    <s v="No"/>
    <s v="No"/>
    <s v="No"/>
    <n v="5"/>
    <n v="0.16666666666666666"/>
    <n v="3.1666666666666665"/>
  </r>
  <r>
    <x v="7"/>
    <s v="Class 1"/>
    <x v="143"/>
    <x v="6"/>
    <s v="Junior"/>
    <n v="19"/>
    <n v="270280"/>
    <s v="14.23K"/>
    <s v="Full-time "/>
    <s v=" Entry level"/>
    <n v="10001"/>
    <s v=" IT Services and IT Consulting"/>
    <n v="616638"/>
    <s v="No"/>
    <s v="No"/>
    <s v="Yes"/>
    <s v="No"/>
    <s v="No"/>
    <s v="No"/>
    <s v="No"/>
    <s v="No"/>
    <s v="No"/>
    <s v="No"/>
    <s v="Yes"/>
    <s v="No"/>
    <s v="Yes"/>
    <s v="No"/>
    <s v="No"/>
    <s v="No"/>
    <s v="No"/>
    <s v="No"/>
    <s v="Yes"/>
    <s v="No"/>
    <s v="No"/>
    <s v="No"/>
    <s v="Yes"/>
    <s v="No"/>
    <s v="No"/>
    <s v="No"/>
    <s v="Yes"/>
    <s v="No"/>
    <s v="No"/>
    <s v="Yes"/>
    <s v="Yes"/>
    <n v="8"/>
    <n v="0.26666666666666666"/>
    <n v="2.1111111111111112"/>
  </r>
  <r>
    <x v="4"/>
    <s v="Class 2"/>
    <x v="123"/>
    <x v="14"/>
    <s v="Mid"/>
    <n v="19"/>
    <n v="793022"/>
    <s v="41.74K"/>
    <s v="Full-time "/>
    <s v=" Mid-Senior level"/>
    <n v="5000"/>
    <s v=" IT Services and IT Consulting"/>
    <n v="1311191"/>
    <s v="No"/>
    <s v="No"/>
    <s v="Yes"/>
    <s v="No"/>
    <s v="No"/>
    <s v="No"/>
    <s v="No"/>
    <s v="No"/>
    <s v="No"/>
    <s v="No"/>
    <s v="No"/>
    <s v="No"/>
    <s v="No"/>
    <s v="No"/>
    <s v="No"/>
    <s v="No"/>
    <s v="No"/>
    <s v="No"/>
    <s v="No"/>
    <s v="No"/>
    <s v="No"/>
    <s v="No"/>
    <s v="Yes"/>
    <s v="Yes"/>
    <s v="No"/>
    <s v="No"/>
    <s v="No"/>
    <s v="No"/>
    <s v="No"/>
    <s v="No"/>
    <s v="No"/>
    <n v="3"/>
    <n v="0.1"/>
    <n v="4.75"/>
  </r>
  <r>
    <x v="7"/>
    <s v="Class 1"/>
    <x v="69"/>
    <x v="7"/>
    <s v="Junior"/>
    <n v="19"/>
    <n v="270280"/>
    <s v="14.23K"/>
    <s v="Full-time "/>
    <s v=" Entry level"/>
    <n v="10001"/>
    <s v=" IT Services and IT Consulting"/>
    <n v="585937"/>
    <s v="No"/>
    <s v="No"/>
    <s v="Yes"/>
    <s v="No"/>
    <s v="No"/>
    <s v="No"/>
    <s v="No"/>
    <s v="No"/>
    <s v="No"/>
    <s v="No"/>
    <s v="Yes"/>
    <s v="No"/>
    <s v="Yes"/>
    <s v="No"/>
    <s v="No"/>
    <s v="No"/>
    <s v="No"/>
    <s v="No"/>
    <s v="No"/>
    <s v="No"/>
    <s v="No"/>
    <s v="No"/>
    <s v="Yes"/>
    <s v="Yes"/>
    <s v="No"/>
    <s v="No"/>
    <s v="No"/>
    <s v="No"/>
    <s v="No"/>
    <s v="Yes"/>
    <s v="Yes"/>
    <n v="7"/>
    <n v="0.23333333333333334"/>
    <n v="2.375"/>
  </r>
  <r>
    <x v="8"/>
    <s v="Class 4"/>
    <x v="144"/>
    <x v="1"/>
    <s v="Junior"/>
    <n v="19"/>
    <n v="11245"/>
    <s v="0.59K"/>
    <s v="Full-time "/>
    <s v=" Entry level"/>
    <n v="110"/>
    <s v=" Real Estate"/>
    <n v="359762"/>
    <s v="No"/>
    <s v="No"/>
    <s v="No"/>
    <s v="No"/>
    <s v="No"/>
    <s v="No"/>
    <s v="No"/>
    <s v="No"/>
    <s v="No"/>
    <s v="No"/>
    <s v="No"/>
    <s v="No"/>
    <s v="No"/>
    <s v="No"/>
    <s v="No"/>
    <s v="No"/>
    <s v="No"/>
    <s v="No"/>
    <s v="No"/>
    <s v="No"/>
    <s v="No"/>
    <s v="No"/>
    <s v="No"/>
    <s v="No"/>
    <s v="No"/>
    <s v="No"/>
    <s v="No"/>
    <s v="No"/>
    <s v="No"/>
    <s v="No"/>
    <s v="No"/>
    <n v="0"/>
    <n v="0"/>
    <n v="19"/>
  </r>
  <r>
    <x v="4"/>
    <s v="Class 2"/>
    <x v="145"/>
    <x v="2"/>
    <s v="Mid"/>
    <n v="19"/>
    <n v="793022"/>
    <s v="41.74K"/>
    <s v="Full-time "/>
    <s v=" Mid-Senior level"/>
    <n v="5000"/>
    <s v=" IT Services and IT Consulting"/>
    <n v="1059230"/>
    <s v="Yes"/>
    <s v="Yes"/>
    <s v="Yes"/>
    <s v="Yes"/>
    <s v="No"/>
    <s v="No"/>
    <s v="No"/>
    <s v="Yes"/>
    <s v="No"/>
    <s v="No"/>
    <s v="No"/>
    <s v="No"/>
    <s v="No"/>
    <s v="No"/>
    <s v="Yes"/>
    <s v="No"/>
    <s v="Yes"/>
    <s v="No"/>
    <s v="Yes"/>
    <s v="No"/>
    <s v="No"/>
    <s v="No"/>
    <s v="Yes"/>
    <s v="Yes"/>
    <s v="No"/>
    <s v="No"/>
    <s v="No"/>
    <s v="No"/>
    <s v="No"/>
    <s v="No"/>
    <s v="Yes"/>
    <n v="11"/>
    <n v="0.36666666666666664"/>
    <n v="1.5833333333333333"/>
  </r>
  <r>
    <x v="3"/>
    <s v="Class 4"/>
    <x v="79"/>
    <x v="0"/>
    <s v="Junior"/>
    <n v="19"/>
    <n v="80865"/>
    <s v="4.26K"/>
    <s v="Full-time "/>
    <s v=" Entry level"/>
    <n v="1200"/>
    <s v=" IT Services and IT Consulting"/>
    <n v="357615"/>
    <s v="No"/>
    <s v="No"/>
    <s v="No"/>
    <s v="No"/>
    <s v="No"/>
    <s v="No"/>
    <s v="No"/>
    <s v="No"/>
    <s v="No"/>
    <s v="No"/>
    <s v="No"/>
    <s v="No"/>
    <s v="No"/>
    <s v="No"/>
    <s v="No"/>
    <s v="No"/>
    <s v="No"/>
    <s v="No"/>
    <s v="No"/>
    <s v="No"/>
    <s v="No"/>
    <s v="No"/>
    <s v="Yes"/>
    <s v="Yes"/>
    <s v="No"/>
    <s v="No"/>
    <s v="No"/>
    <s v="No"/>
    <s v="No"/>
    <s v="No"/>
    <s v="No"/>
    <n v="2"/>
    <n v="6.6666666666666666E-2"/>
    <n v="6.333333333333333"/>
  </r>
  <r>
    <x v="3"/>
    <s v="Class 4"/>
    <x v="109"/>
    <x v="3"/>
    <s v="Mid"/>
    <n v="18"/>
    <n v="80865"/>
    <s v="4.49K"/>
    <s v="Full-time "/>
    <s v=" Mid-Senior level"/>
    <n v="1200"/>
    <s v=" IT Services and IT Consulting"/>
    <n v="1119721"/>
    <s v="No"/>
    <s v="No"/>
    <s v="No"/>
    <s v="No"/>
    <s v="No"/>
    <s v="No"/>
    <s v="No"/>
    <s v="No"/>
    <s v="No"/>
    <s v="No"/>
    <s v="No"/>
    <s v="No"/>
    <s v="No"/>
    <s v="No"/>
    <s v="No"/>
    <s v="No"/>
    <s v="No"/>
    <s v="No"/>
    <s v="No"/>
    <s v="No"/>
    <s v="No"/>
    <s v="No"/>
    <s v="Yes"/>
    <s v="Yes"/>
    <s v="No"/>
    <s v="No"/>
    <s v="No"/>
    <s v="No"/>
    <s v="No"/>
    <s v="No"/>
    <s v="No"/>
    <n v="2"/>
    <n v="6.6666666666666666E-2"/>
    <n v="6"/>
  </r>
  <r>
    <x v="4"/>
    <s v="Class 2"/>
    <x v="92"/>
    <x v="11"/>
    <s v="Mid"/>
    <n v="18"/>
    <n v="793022"/>
    <s v="44.06K"/>
    <s v="Full-time "/>
    <s v=" Mid-Senior level"/>
    <n v="5000"/>
    <s v=" IT Services and IT Consulting"/>
    <n v="1330973"/>
    <s v="No"/>
    <s v="No"/>
    <s v="No"/>
    <s v="No"/>
    <s v="No"/>
    <s v="No"/>
    <s v="No"/>
    <s v="No"/>
    <s v="No"/>
    <s v="No"/>
    <s v="No"/>
    <s v="No"/>
    <s v="No"/>
    <s v="No"/>
    <s v="No"/>
    <s v="No"/>
    <s v="No"/>
    <s v="No"/>
    <s v="No"/>
    <s v="No"/>
    <s v="No"/>
    <s v="No"/>
    <s v="Yes"/>
    <s v="Yes"/>
    <s v="No"/>
    <s v="No"/>
    <s v="No"/>
    <s v="No"/>
    <s v="No"/>
    <s v="No"/>
    <s v="No"/>
    <n v="2"/>
    <n v="6.6666666666666666E-2"/>
    <n v="6"/>
  </r>
  <r>
    <x v="4"/>
    <s v="Class 2"/>
    <x v="133"/>
    <x v="3"/>
    <s v="Mid"/>
    <n v="18"/>
    <n v="793022"/>
    <s v="44.06K"/>
    <s v="Full-time "/>
    <s v=" Mid-Senior level"/>
    <n v="5000"/>
    <s v=" IT Services and IT Consulting"/>
    <n v="1110557"/>
    <s v="No"/>
    <s v="No"/>
    <s v="Yes"/>
    <s v="No"/>
    <s v="No"/>
    <s v="No"/>
    <s v="No"/>
    <s v="No"/>
    <s v="No"/>
    <s v="No"/>
    <s v="No"/>
    <s v="No"/>
    <s v="No"/>
    <s v="No"/>
    <s v="No"/>
    <s v="No"/>
    <s v="No"/>
    <s v="No"/>
    <s v="No"/>
    <s v="No"/>
    <s v="No"/>
    <s v="No"/>
    <s v="Yes"/>
    <s v="Yes"/>
    <s v="No"/>
    <s v="No"/>
    <s v="No"/>
    <s v="No"/>
    <s v="No"/>
    <s v="No"/>
    <s v="No"/>
    <n v="3"/>
    <n v="0.1"/>
    <n v="4.5"/>
  </r>
  <r>
    <x v="3"/>
    <s v="Class 4"/>
    <x v="146"/>
    <x v="11"/>
    <s v="Mid"/>
    <n v="18"/>
    <n v="80865"/>
    <s v="4.49K"/>
    <s v="Full-time "/>
    <s v=" Mid-Senior level"/>
    <n v="1200"/>
    <s v=" IT Services and IT Consulting"/>
    <n v="1499968"/>
    <s v="No"/>
    <s v="No"/>
    <s v="No"/>
    <s v="No"/>
    <s v="No"/>
    <s v="No"/>
    <s v="No"/>
    <s v="No"/>
    <s v="No"/>
    <s v="No"/>
    <s v="No"/>
    <s v="No"/>
    <s v="No"/>
    <s v="No"/>
    <s v="No"/>
    <s v="No"/>
    <s v="No"/>
    <s v="No"/>
    <s v="No"/>
    <s v="No"/>
    <s v="No"/>
    <s v="No"/>
    <s v="Yes"/>
    <s v="Yes"/>
    <s v="No"/>
    <s v="No"/>
    <s v="No"/>
    <s v="No"/>
    <s v="No"/>
    <s v="No"/>
    <s v="No"/>
    <n v="2"/>
    <n v="6.6666666666666666E-2"/>
    <n v="6"/>
  </r>
  <r>
    <x v="8"/>
    <s v="Class 4"/>
    <x v="118"/>
    <x v="7"/>
    <s v="Junior"/>
    <n v="18"/>
    <n v="11245"/>
    <s v="0.62K"/>
    <s v="Full-time "/>
    <s v=" Entry level"/>
    <n v="110"/>
    <s v=" Real Estate"/>
    <n v="466095"/>
    <s v="No"/>
    <s v="No"/>
    <s v="Yes"/>
    <s v="No"/>
    <s v="No"/>
    <s v="No"/>
    <s v="No"/>
    <s v="No"/>
    <s v="No"/>
    <s v="No"/>
    <s v="No"/>
    <s v="No"/>
    <s v="No"/>
    <s v="No"/>
    <s v="No"/>
    <s v="No"/>
    <s v="No"/>
    <s v="No"/>
    <s v="No"/>
    <s v="No"/>
    <s v="No"/>
    <s v="No"/>
    <s v="No"/>
    <s v="No"/>
    <s v="No"/>
    <s v="No"/>
    <s v="No"/>
    <s v="No"/>
    <s v="No"/>
    <s v="Yes"/>
    <s v="Yes"/>
    <n v="3"/>
    <n v="0.1"/>
    <n v="4.5"/>
  </r>
  <r>
    <x v="4"/>
    <s v="Class 2"/>
    <x v="147"/>
    <x v="5"/>
    <s v="Mid"/>
    <n v="18"/>
    <n v="793022"/>
    <s v="44.06K"/>
    <s v="Full-time "/>
    <s v=" Mid-Senior level"/>
    <n v="5000"/>
    <s v=" IT Services and IT Consulting"/>
    <n v="1582852"/>
    <s v="No"/>
    <s v="No"/>
    <s v="No"/>
    <s v="No"/>
    <s v="No"/>
    <s v="No"/>
    <s v="No"/>
    <s v="No"/>
    <s v="No"/>
    <s v="No"/>
    <s v="No"/>
    <s v="No"/>
    <s v="Yes"/>
    <s v="No"/>
    <s v="No"/>
    <s v="No"/>
    <s v="No"/>
    <s v="No"/>
    <s v="No"/>
    <s v="No"/>
    <s v="Yes"/>
    <s v="No"/>
    <s v="Yes"/>
    <s v="Yes"/>
    <s v="No"/>
    <s v="No"/>
    <s v="No"/>
    <s v="No"/>
    <s v="No"/>
    <s v="Yes"/>
    <s v="Yes"/>
    <n v="6"/>
    <n v="0.2"/>
    <n v="2.5714285714285716"/>
  </r>
  <r>
    <x v="3"/>
    <s v="Class 4"/>
    <x v="67"/>
    <x v="3"/>
    <s v="Mid"/>
    <n v="18"/>
    <n v="80865"/>
    <s v="4.49K"/>
    <s v="Full-time "/>
    <s v=" Mid-Senior level"/>
    <n v="1200"/>
    <s v=" IT Services and IT Consulting"/>
    <n v="1441123"/>
    <s v="No"/>
    <s v="No"/>
    <s v="No"/>
    <s v="No"/>
    <s v="No"/>
    <s v="No"/>
    <s v="No"/>
    <s v="No"/>
    <s v="No"/>
    <s v="No"/>
    <s v="No"/>
    <s v="No"/>
    <s v="No"/>
    <s v="No"/>
    <s v="No"/>
    <s v="No"/>
    <s v="No"/>
    <s v="No"/>
    <s v="No"/>
    <s v="No"/>
    <s v="No"/>
    <s v="No"/>
    <s v="Yes"/>
    <s v="Yes"/>
    <s v="No"/>
    <s v="No"/>
    <s v="No"/>
    <s v="No"/>
    <s v="No"/>
    <s v="No"/>
    <s v="No"/>
    <n v="2"/>
    <n v="6.6666666666666666E-2"/>
    <n v="6"/>
  </r>
  <r>
    <x v="2"/>
    <s v="Class 3"/>
    <x v="12"/>
    <x v="2"/>
    <s v="Junior"/>
    <n v="17"/>
    <n v="6737300"/>
    <s v="396.31K"/>
    <s v="Full-time "/>
    <s v=" Entry level"/>
    <n v="10001"/>
    <s v=" IT Services and IT Consulting"/>
    <n v="524964"/>
    <s v="No"/>
    <s v="No"/>
    <s v="No"/>
    <s v="No"/>
    <s v="Yes"/>
    <s v="No"/>
    <s v="No"/>
    <s v="No"/>
    <s v="No"/>
    <s v="No"/>
    <s v="No"/>
    <s v="No"/>
    <s v="No"/>
    <s v="No"/>
    <s v="No"/>
    <s v="No"/>
    <s v="No"/>
    <s v="No"/>
    <s v="No"/>
    <s v="No"/>
    <s v="No"/>
    <s v="No"/>
    <s v="Yes"/>
    <s v="Yes"/>
    <s v="No"/>
    <s v="No"/>
    <s v="Yes"/>
    <s v="No"/>
    <s v="No"/>
    <s v="No"/>
    <s v="No"/>
    <n v="4"/>
    <n v="0.13333333333333333"/>
    <n v="3.4"/>
  </r>
  <r>
    <x v="3"/>
    <s v="Class 4"/>
    <x v="85"/>
    <x v="6"/>
    <s v="Junior"/>
    <n v="17"/>
    <n v="80865"/>
    <s v="4.76K"/>
    <s v="Full-time "/>
    <s v=" Entry level"/>
    <n v="1200"/>
    <s v=" IT Services and IT Consulting"/>
    <n v="469881"/>
    <s v="No"/>
    <s v="No"/>
    <s v="No"/>
    <s v="No"/>
    <s v="No"/>
    <s v="No"/>
    <s v="No"/>
    <s v="No"/>
    <s v="No"/>
    <s v="No"/>
    <s v="No"/>
    <s v="No"/>
    <s v="No"/>
    <s v="No"/>
    <s v="No"/>
    <s v="No"/>
    <s v="No"/>
    <s v="No"/>
    <s v="No"/>
    <s v="No"/>
    <s v="No"/>
    <s v="No"/>
    <s v="Yes"/>
    <s v="Yes"/>
    <s v="No"/>
    <s v="No"/>
    <s v="No"/>
    <s v="No"/>
    <s v="No"/>
    <s v="No"/>
    <s v="No"/>
    <n v="2"/>
    <n v="6.6666666666666666E-2"/>
    <n v="5.666666666666667"/>
  </r>
  <r>
    <x v="2"/>
    <s v="Class 3"/>
    <x v="148"/>
    <x v="2"/>
    <s v="Junior"/>
    <n v="17"/>
    <n v="6737300"/>
    <s v="396.31K"/>
    <s v="Full-time "/>
    <s v=" Entry level"/>
    <n v="10001"/>
    <s v=" IT Services and IT Consulting"/>
    <n v="415719"/>
    <s v="No"/>
    <s v="No"/>
    <s v="No"/>
    <s v="No"/>
    <s v="No"/>
    <s v="No"/>
    <s v="No"/>
    <s v="No"/>
    <s v="No"/>
    <s v="No"/>
    <s v="No"/>
    <s v="No"/>
    <s v="No"/>
    <s v="No"/>
    <s v="No"/>
    <s v="No"/>
    <s v="No"/>
    <s v="No"/>
    <s v="No"/>
    <s v="No"/>
    <s v="No"/>
    <s v="No"/>
    <s v="Yes"/>
    <s v="Yes"/>
    <s v="No"/>
    <s v="No"/>
    <s v="Yes"/>
    <s v="No"/>
    <s v="No"/>
    <s v="No"/>
    <s v="No"/>
    <n v="3"/>
    <n v="0.1"/>
    <n v="4.25"/>
  </r>
  <r>
    <x v="3"/>
    <s v="Class 4"/>
    <x v="13"/>
    <x v="3"/>
    <s v="Mid"/>
    <n v="17"/>
    <n v="80865"/>
    <s v="4.76K"/>
    <s v="Full-time "/>
    <s v=" Mid-Senior level"/>
    <n v="1200"/>
    <s v=" IT Services and IT Consulting"/>
    <n v="1342496"/>
    <s v="No"/>
    <s v="No"/>
    <s v="No"/>
    <s v="No"/>
    <s v="Yes"/>
    <s v="No"/>
    <s v="No"/>
    <s v="No"/>
    <s v="No"/>
    <s v="No"/>
    <s v="No"/>
    <s v="No"/>
    <s v="No"/>
    <s v="No"/>
    <s v="No"/>
    <s v="No"/>
    <s v="No"/>
    <s v="No"/>
    <s v="No"/>
    <s v="No"/>
    <s v="No"/>
    <s v="No"/>
    <s v="Yes"/>
    <s v="Yes"/>
    <s v="No"/>
    <s v="No"/>
    <s v="No"/>
    <s v="No"/>
    <s v="No"/>
    <s v="No"/>
    <s v="No"/>
    <n v="3"/>
    <n v="0.1"/>
    <n v="4.25"/>
  </r>
  <r>
    <x v="7"/>
    <s v="Class 1"/>
    <x v="149"/>
    <x v="1"/>
    <s v="Mid"/>
    <n v="17"/>
    <n v="270280"/>
    <s v="15.9K"/>
    <s v="Full-time "/>
    <s v=" Mid-Senior level"/>
    <n v="10001"/>
    <s v=" IT Services and IT Consulting"/>
    <n v="930819"/>
    <s v="No"/>
    <s v="No"/>
    <s v="No"/>
    <s v="No"/>
    <s v="No"/>
    <s v="No"/>
    <s v="No"/>
    <s v="No"/>
    <s v="No"/>
    <s v="No"/>
    <s v="Yes"/>
    <s v="No"/>
    <s v="No"/>
    <s v="No"/>
    <s v="No"/>
    <s v="No"/>
    <s v="No"/>
    <s v="No"/>
    <s v="No"/>
    <s v="No"/>
    <s v="No"/>
    <s v="No"/>
    <s v="No"/>
    <s v="Yes"/>
    <s v="No"/>
    <s v="No"/>
    <s v="Yes"/>
    <s v="No"/>
    <s v="No"/>
    <s v="No"/>
    <s v="Yes"/>
    <n v="4"/>
    <n v="0.13333333333333333"/>
    <n v="3.4"/>
  </r>
  <r>
    <x v="4"/>
    <s v="Class 2"/>
    <x v="150"/>
    <x v="5"/>
    <s v="Mid"/>
    <n v="17"/>
    <n v="793022"/>
    <s v="46.65K"/>
    <s v="Full-time "/>
    <s v=" Mid-Senior level"/>
    <n v="5000"/>
    <s v=" IT Services and IT Consulting"/>
    <n v="1211594"/>
    <s v="No"/>
    <s v="No"/>
    <s v="No"/>
    <s v="No"/>
    <s v="No"/>
    <s v="No"/>
    <s v="No"/>
    <s v="No"/>
    <s v="No"/>
    <s v="No"/>
    <s v="No"/>
    <s v="No"/>
    <s v="No"/>
    <s v="No"/>
    <s v="No"/>
    <s v="No"/>
    <s v="No"/>
    <s v="No"/>
    <s v="No"/>
    <s v="No"/>
    <s v="No"/>
    <s v="No"/>
    <s v="Yes"/>
    <s v="Yes"/>
    <s v="No"/>
    <s v="No"/>
    <s v="Yes"/>
    <s v="No"/>
    <s v="No"/>
    <s v="No"/>
    <s v="No"/>
    <n v="3"/>
    <n v="0.1"/>
    <n v="4.25"/>
  </r>
  <r>
    <x v="3"/>
    <s v="Class 4"/>
    <x v="151"/>
    <x v="14"/>
    <s v="Mid"/>
    <n v="17"/>
    <n v="80865"/>
    <s v="4.76K"/>
    <s v="Contract "/>
    <s v=" Mid-Senior level"/>
    <n v="1200"/>
    <s v=" IT Services and IT Consulting"/>
    <n v="1011909"/>
    <s v="No"/>
    <s v="No"/>
    <s v="No"/>
    <s v="No"/>
    <s v="No"/>
    <s v="No"/>
    <s v="No"/>
    <s v="No"/>
    <s v="No"/>
    <s v="No"/>
    <s v="No"/>
    <s v="No"/>
    <s v="No"/>
    <s v="No"/>
    <s v="No"/>
    <s v="No"/>
    <s v="No"/>
    <s v="No"/>
    <s v="No"/>
    <s v="No"/>
    <s v="No"/>
    <s v="No"/>
    <s v="Yes"/>
    <s v="Yes"/>
    <s v="No"/>
    <s v="No"/>
    <s v="Yes"/>
    <s v="No"/>
    <s v="No"/>
    <s v="No"/>
    <s v="No"/>
    <n v="3"/>
    <n v="0.1"/>
    <n v="4.25"/>
  </r>
  <r>
    <x v="7"/>
    <s v="Class 1"/>
    <x v="44"/>
    <x v="2"/>
    <s v="Mid"/>
    <n v="17"/>
    <n v="270280"/>
    <s v="15.9K"/>
    <s v="Full-time "/>
    <s v=" Mid-Senior level"/>
    <n v="10001"/>
    <s v=" IT Services and IT Consulting"/>
    <n v="824883"/>
    <s v="No"/>
    <s v="No"/>
    <s v="No"/>
    <s v="No"/>
    <s v="No"/>
    <s v="No"/>
    <s v="No"/>
    <s v="No"/>
    <s v="No"/>
    <s v="No"/>
    <s v="Yes"/>
    <s v="No"/>
    <s v="No"/>
    <s v="No"/>
    <s v="No"/>
    <s v="No"/>
    <s v="No"/>
    <s v="No"/>
    <s v="No"/>
    <s v="No"/>
    <s v="No"/>
    <s v="No"/>
    <s v="Yes"/>
    <s v="Yes"/>
    <s v="No"/>
    <s v="No"/>
    <s v="No"/>
    <s v="No"/>
    <s v="No"/>
    <s v="No"/>
    <s v="No"/>
    <n v="3"/>
    <n v="0.1"/>
    <n v="4.25"/>
  </r>
  <r>
    <x v="8"/>
    <s v="Class 4"/>
    <x v="152"/>
    <x v="11"/>
    <s v="Mid"/>
    <n v="16"/>
    <n v="11245"/>
    <s v="0.7K"/>
    <s v="Full-time "/>
    <s v=" Mid-Senior level"/>
    <n v="110"/>
    <s v=" Real Estate"/>
    <n v="1180723"/>
    <s v="Yes"/>
    <s v="No"/>
    <s v="No"/>
    <s v="No"/>
    <s v="No"/>
    <s v="No"/>
    <s v="No"/>
    <s v="No"/>
    <s v="No"/>
    <s v="No"/>
    <s v="Yes"/>
    <s v="No"/>
    <s v="No"/>
    <s v="No"/>
    <s v="No"/>
    <s v="No"/>
    <s v="No"/>
    <s v="No"/>
    <s v="No"/>
    <s v="No"/>
    <s v="No"/>
    <s v="No"/>
    <s v="No"/>
    <s v="No"/>
    <s v="Yes"/>
    <s v="No"/>
    <s v="Yes"/>
    <s v="No"/>
    <s v="No"/>
    <s v="No"/>
    <s v="No"/>
    <n v="4"/>
    <n v="0.13333333333333333"/>
    <n v="3.2"/>
  </r>
  <r>
    <x v="4"/>
    <s v="Class 2"/>
    <x v="112"/>
    <x v="14"/>
    <s v="Mid"/>
    <n v="16"/>
    <n v="793022"/>
    <s v="49.56K"/>
    <s v="Full-time "/>
    <s v=" Mid-Senior level"/>
    <n v="5000"/>
    <s v=" IT Services and IT Consulting"/>
    <n v="1450938"/>
    <s v="Yes"/>
    <s v="Yes"/>
    <s v="Yes"/>
    <s v="Yes"/>
    <s v="Yes"/>
    <s v="No"/>
    <s v="No"/>
    <s v="Yes"/>
    <s v="No"/>
    <s v="No"/>
    <s v="Yes"/>
    <s v="No"/>
    <s v="No"/>
    <s v="No"/>
    <s v="No"/>
    <s v="No"/>
    <s v="No"/>
    <s v="No"/>
    <s v="No"/>
    <s v="No"/>
    <s v="No"/>
    <s v="No"/>
    <s v="Yes"/>
    <s v="Yes"/>
    <s v="No"/>
    <s v="No"/>
    <s v="No"/>
    <s v="No"/>
    <s v="No"/>
    <s v="No"/>
    <s v="No"/>
    <n v="9"/>
    <n v="0.3"/>
    <n v="1.6"/>
  </r>
  <r>
    <x v="3"/>
    <s v="Class 4"/>
    <x v="122"/>
    <x v="3"/>
    <s v="Mid"/>
    <n v="16"/>
    <n v="80865"/>
    <s v="5.05K"/>
    <s v="Full-time "/>
    <s v=" Mid-Senior level"/>
    <n v="1200"/>
    <s v=" IT Services and IT Consulting"/>
    <n v="1429189"/>
    <s v="No"/>
    <s v="No"/>
    <s v="Yes"/>
    <s v="No"/>
    <s v="No"/>
    <s v="No"/>
    <s v="No"/>
    <s v="No"/>
    <s v="No"/>
    <s v="No"/>
    <s v="No"/>
    <s v="No"/>
    <s v="No"/>
    <s v="No"/>
    <s v="No"/>
    <s v="No"/>
    <s v="Yes"/>
    <s v="No"/>
    <s v="No"/>
    <s v="No"/>
    <s v="No"/>
    <s v="No"/>
    <s v="Yes"/>
    <s v="Yes"/>
    <s v="No"/>
    <s v="No"/>
    <s v="No"/>
    <s v="No"/>
    <s v="No"/>
    <s v="No"/>
    <s v="No"/>
    <n v="4"/>
    <n v="0.13333333333333333"/>
    <n v="3.2"/>
  </r>
  <r>
    <x v="3"/>
    <s v="Class 4"/>
    <x v="153"/>
    <x v="6"/>
    <s v="Junior"/>
    <n v="16"/>
    <n v="80865"/>
    <s v="5.05K"/>
    <s v="Contract "/>
    <s v=" Entry level"/>
    <n v="1200"/>
    <s v=" IT Services and IT Consulting"/>
    <n v="597769"/>
    <s v="No"/>
    <s v="No"/>
    <s v="No"/>
    <s v="No"/>
    <s v="No"/>
    <s v="No"/>
    <s v="No"/>
    <s v="No"/>
    <s v="No"/>
    <s v="No"/>
    <s v="No"/>
    <s v="No"/>
    <s v="Yes"/>
    <s v="No"/>
    <s v="No"/>
    <s v="No"/>
    <s v="No"/>
    <s v="No"/>
    <s v="No"/>
    <s v="No"/>
    <s v="No"/>
    <s v="No"/>
    <s v="Yes"/>
    <s v="Yes"/>
    <s v="No"/>
    <s v="No"/>
    <s v="No"/>
    <s v="No"/>
    <s v="No"/>
    <s v="Yes"/>
    <s v="Yes"/>
    <n v="5"/>
    <n v="0.16666666666666666"/>
    <n v="2.6666666666666665"/>
  </r>
  <r>
    <x v="8"/>
    <s v="Class 4"/>
    <x v="154"/>
    <x v="2"/>
    <s v="Junior"/>
    <n v="16"/>
    <n v="11245"/>
    <s v="0.7K"/>
    <s v="Full-time "/>
    <s v=" Entry level"/>
    <n v="110"/>
    <s v=" Real Estate"/>
    <n v="523590"/>
    <s v="No"/>
    <s v="No"/>
    <s v="No"/>
    <s v="No"/>
    <s v="No"/>
    <s v="No"/>
    <s v="No"/>
    <s v="No"/>
    <s v="No"/>
    <s v="No"/>
    <s v="No"/>
    <s v="No"/>
    <s v="No"/>
    <s v="No"/>
    <s v="No"/>
    <s v="No"/>
    <s v="No"/>
    <s v="No"/>
    <s v="No"/>
    <s v="No"/>
    <s v="No"/>
    <s v="No"/>
    <s v="Yes"/>
    <s v="No"/>
    <s v="No"/>
    <s v="No"/>
    <s v="No"/>
    <s v="No"/>
    <s v="No"/>
    <s v="No"/>
    <s v="No"/>
    <n v="1"/>
    <n v="3.3333333333333333E-2"/>
    <n v="8"/>
  </r>
  <r>
    <x v="2"/>
    <s v="Class 3"/>
    <x v="155"/>
    <x v="0"/>
    <s v="Mid"/>
    <n v="16"/>
    <n v="6737300"/>
    <s v="421.08K"/>
    <s v="Full-time "/>
    <s v=" Mid-Senior level"/>
    <n v="10001"/>
    <s v=" IT Services and IT Consulting"/>
    <n v="904135"/>
    <s v="No"/>
    <s v="No"/>
    <s v="No"/>
    <s v="No"/>
    <s v="No"/>
    <s v="No"/>
    <s v="No"/>
    <s v="No"/>
    <s v="No"/>
    <s v="No"/>
    <s v="No"/>
    <s v="No"/>
    <s v="No"/>
    <s v="No"/>
    <s v="No"/>
    <s v="No"/>
    <s v="No"/>
    <s v="No"/>
    <s v="No"/>
    <s v="No"/>
    <s v="No"/>
    <s v="No"/>
    <s v="Yes"/>
    <s v="Yes"/>
    <s v="No"/>
    <s v="No"/>
    <s v="Yes"/>
    <s v="No"/>
    <s v="No"/>
    <s v="No"/>
    <s v="No"/>
    <n v="3"/>
    <n v="0.1"/>
    <n v="4"/>
  </r>
  <r>
    <x v="3"/>
    <s v="Class 4"/>
    <x v="9"/>
    <x v="0"/>
    <s v="Mid"/>
    <n v="16"/>
    <n v="80865"/>
    <s v="5.05K"/>
    <s v="Full-time "/>
    <s v=" Mid-Senior level"/>
    <n v="1200"/>
    <s v=" IT Services and IT Consulting"/>
    <n v="1762417"/>
    <s v="No"/>
    <s v="No"/>
    <s v="No"/>
    <s v="No"/>
    <s v="No"/>
    <s v="No"/>
    <s v="No"/>
    <s v="No"/>
    <s v="No"/>
    <s v="No"/>
    <s v="Yes"/>
    <s v="No"/>
    <s v="No"/>
    <s v="No"/>
    <s v="No"/>
    <s v="No"/>
    <s v="No"/>
    <s v="No"/>
    <s v="No"/>
    <s v="No"/>
    <s v="No"/>
    <s v="No"/>
    <s v="Yes"/>
    <s v="Yes"/>
    <s v="No"/>
    <s v="No"/>
    <s v="No"/>
    <s v="No"/>
    <s v="No"/>
    <s v="No"/>
    <s v="No"/>
    <n v="3"/>
    <n v="0.1"/>
    <n v="4"/>
  </r>
  <r>
    <x v="0"/>
    <s v="Class 3"/>
    <x v="134"/>
    <x v="0"/>
    <s v="Senior"/>
    <n v="16"/>
    <n v="11996967"/>
    <s v="749.81K"/>
    <s v="Full-time "/>
    <s v=" Associate"/>
    <n v="10001"/>
    <s v=" IT Services and IT Consulting"/>
    <n v="2105079"/>
    <s v="No"/>
    <s v="No"/>
    <s v="No"/>
    <s v="No"/>
    <s v="No"/>
    <s v="No"/>
    <s v="No"/>
    <s v="No"/>
    <s v="No"/>
    <s v="No"/>
    <s v="No"/>
    <s v="No"/>
    <s v="No"/>
    <s v="No"/>
    <s v="No"/>
    <s v="No"/>
    <s v="No"/>
    <s v="No"/>
    <s v="No"/>
    <s v="No"/>
    <s v="No"/>
    <s v="No"/>
    <s v="Yes"/>
    <s v="No"/>
    <s v="No"/>
    <s v="Yes"/>
    <s v="No"/>
    <s v="No"/>
    <s v="No"/>
    <s v="No"/>
    <s v="No"/>
    <n v="2"/>
    <n v="6.6666666666666666E-2"/>
    <n v="5.333333333333333"/>
  </r>
  <r>
    <x v="3"/>
    <s v="Class 4"/>
    <x v="86"/>
    <x v="0"/>
    <s v="Mid"/>
    <n v="16"/>
    <n v="80865"/>
    <s v="5.05K"/>
    <s v="Full-time "/>
    <s v=" Mid-Senior level"/>
    <n v="1200"/>
    <s v=" IT Services and IT Consulting"/>
    <n v="1463978"/>
    <s v="No"/>
    <s v="No"/>
    <s v="No"/>
    <s v="No"/>
    <s v="No"/>
    <s v="No"/>
    <s v="No"/>
    <s v="No"/>
    <s v="No"/>
    <s v="No"/>
    <s v="No"/>
    <s v="No"/>
    <s v="No"/>
    <s v="No"/>
    <s v="No"/>
    <s v="No"/>
    <s v="No"/>
    <s v="No"/>
    <s v="No"/>
    <s v="No"/>
    <s v="No"/>
    <s v="No"/>
    <s v="Yes"/>
    <s v="Yes"/>
    <s v="No"/>
    <s v="No"/>
    <s v="No"/>
    <s v="No"/>
    <s v="No"/>
    <s v="No"/>
    <s v="No"/>
    <n v="2"/>
    <n v="6.6666666666666666E-2"/>
    <n v="5.333333333333333"/>
  </r>
  <r>
    <x v="8"/>
    <s v="Class 4"/>
    <x v="144"/>
    <x v="0"/>
    <s v="Junior"/>
    <n v="16"/>
    <n v="11245"/>
    <s v="0.7K"/>
    <s v="Full-time "/>
    <s v=" Entry level"/>
    <n v="110"/>
    <s v=" Real Estate"/>
    <n v="469758"/>
    <s v="No"/>
    <s v="No"/>
    <s v="No"/>
    <s v="No"/>
    <s v="No"/>
    <s v="No"/>
    <s v="No"/>
    <s v="No"/>
    <s v="No"/>
    <s v="No"/>
    <s v="No"/>
    <s v="No"/>
    <s v="No"/>
    <s v="No"/>
    <s v="No"/>
    <s v="No"/>
    <s v="No"/>
    <s v="No"/>
    <s v="No"/>
    <s v="No"/>
    <s v="No"/>
    <s v="No"/>
    <s v="No"/>
    <s v="No"/>
    <s v="No"/>
    <s v="No"/>
    <s v="No"/>
    <s v="No"/>
    <s v="No"/>
    <s v="No"/>
    <s v="No"/>
    <n v="0"/>
    <n v="0"/>
    <n v="16"/>
  </r>
  <r>
    <x v="7"/>
    <s v="Class 1"/>
    <x v="156"/>
    <x v="2"/>
    <s v="Mid"/>
    <n v="16"/>
    <n v="270280"/>
    <s v="16.89K"/>
    <s v="Full-time "/>
    <s v=" Mid-Senior level"/>
    <n v="10001"/>
    <s v=" IT Services and IT Consulting"/>
    <n v="1892227"/>
    <s v="No"/>
    <s v="No"/>
    <s v="No"/>
    <s v="No"/>
    <s v="No"/>
    <s v="No"/>
    <s v="No"/>
    <s v="No"/>
    <s v="No"/>
    <s v="No"/>
    <s v="No"/>
    <s v="No"/>
    <s v="No"/>
    <s v="No"/>
    <s v="No"/>
    <s v="No"/>
    <s v="No"/>
    <s v="No"/>
    <s v="No"/>
    <s v="No"/>
    <s v="No"/>
    <s v="No"/>
    <s v="No"/>
    <s v="Yes"/>
    <s v="No"/>
    <s v="No"/>
    <s v="No"/>
    <s v="No"/>
    <s v="No"/>
    <s v="No"/>
    <s v="No"/>
    <n v="1"/>
    <n v="3.3333333333333333E-2"/>
    <n v="8"/>
  </r>
  <r>
    <x v="7"/>
    <s v="Class 1"/>
    <x v="157"/>
    <x v="2"/>
    <s v="Mid"/>
    <n v="16"/>
    <n v="270280"/>
    <s v="16.89K"/>
    <s v="Full-time "/>
    <s v=" Mid-Senior level"/>
    <n v="10001"/>
    <s v=" IT Services and IT Consulting"/>
    <n v="860613"/>
    <s v="No"/>
    <s v="No"/>
    <s v="No"/>
    <s v="No"/>
    <s v="No"/>
    <s v="No"/>
    <s v="No"/>
    <s v="No"/>
    <s v="No"/>
    <s v="No"/>
    <s v="Yes"/>
    <s v="No"/>
    <s v="No"/>
    <s v="No"/>
    <s v="No"/>
    <s v="No"/>
    <s v="No"/>
    <s v="No"/>
    <s v="No"/>
    <s v="No"/>
    <s v="No"/>
    <s v="No"/>
    <s v="Yes"/>
    <s v="Yes"/>
    <s v="No"/>
    <s v="No"/>
    <s v="No"/>
    <s v="No"/>
    <s v="No"/>
    <s v="No"/>
    <s v="No"/>
    <n v="3"/>
    <n v="0.1"/>
    <n v="4"/>
  </r>
  <r>
    <x v="3"/>
    <s v="Class 4"/>
    <x v="158"/>
    <x v="3"/>
    <s v="Mid"/>
    <n v="15"/>
    <n v="80865"/>
    <s v="5.39K"/>
    <s v="Full-time "/>
    <s v=" Mid-Senior level"/>
    <n v="1200"/>
    <s v=" IT Services and IT Consulting"/>
    <n v="1347400"/>
    <s v="No"/>
    <s v="No"/>
    <s v="No"/>
    <s v="No"/>
    <s v="No"/>
    <s v="No"/>
    <s v="No"/>
    <s v="No"/>
    <s v="No"/>
    <s v="No"/>
    <s v="No"/>
    <s v="No"/>
    <s v="No"/>
    <s v="No"/>
    <s v="No"/>
    <s v="No"/>
    <s v="No"/>
    <s v="No"/>
    <s v="No"/>
    <s v="No"/>
    <s v="No"/>
    <s v="No"/>
    <s v="Yes"/>
    <s v="Yes"/>
    <s v="No"/>
    <s v="No"/>
    <s v="No"/>
    <s v="No"/>
    <s v="No"/>
    <s v="No"/>
    <s v="No"/>
    <n v="2"/>
    <n v="6.6666666666666666E-2"/>
    <n v="5"/>
  </r>
  <r>
    <x v="4"/>
    <s v="Class 2"/>
    <x v="159"/>
    <x v="1"/>
    <s v="Mid"/>
    <n v="15"/>
    <n v="793022"/>
    <s v="52.87K"/>
    <s v="Full-time "/>
    <s v=" Mid-Senior level"/>
    <n v="5000"/>
    <s v=" IT Services and IT Consulting"/>
    <n v="1121226"/>
    <s v="No"/>
    <s v="No"/>
    <s v="Yes"/>
    <s v="No"/>
    <s v="No"/>
    <s v="No"/>
    <s v="No"/>
    <s v="No"/>
    <s v="No"/>
    <s v="No"/>
    <s v="Yes"/>
    <s v="No"/>
    <s v="Yes"/>
    <s v="No"/>
    <s v="No"/>
    <s v="No"/>
    <s v="Yes"/>
    <s v="No"/>
    <s v="Yes"/>
    <s v="No"/>
    <s v="No"/>
    <s v="No"/>
    <s v="Yes"/>
    <s v="Yes"/>
    <s v="No"/>
    <s v="No"/>
    <s v="No"/>
    <s v="No"/>
    <s v="No"/>
    <s v="Yes"/>
    <s v="Yes"/>
    <n v="9"/>
    <n v="0.3"/>
    <n v="1.5"/>
  </r>
  <r>
    <x v="7"/>
    <s v="Class 1"/>
    <x v="132"/>
    <x v="1"/>
    <s v="Mid"/>
    <n v="15"/>
    <n v="270280"/>
    <s v="18.02K"/>
    <s v="Full-time "/>
    <s v=" Mid-Senior level"/>
    <n v="10001"/>
    <s v=" IT Services and IT Consulting"/>
    <n v="1185419"/>
    <s v="No"/>
    <s v="No"/>
    <s v="No"/>
    <s v="No"/>
    <s v="Yes"/>
    <s v="No"/>
    <s v="No"/>
    <s v="No"/>
    <s v="No"/>
    <s v="No"/>
    <s v="No"/>
    <s v="No"/>
    <s v="No"/>
    <s v="No"/>
    <s v="No"/>
    <s v="No"/>
    <s v="No"/>
    <s v="No"/>
    <s v="No"/>
    <s v="No"/>
    <s v="No"/>
    <s v="No"/>
    <s v="Yes"/>
    <s v="Yes"/>
    <s v="No"/>
    <s v="No"/>
    <s v="No"/>
    <s v="No"/>
    <s v="No"/>
    <s v="No"/>
    <s v="No"/>
    <n v="3"/>
    <n v="0.1"/>
    <n v="3.75"/>
  </r>
  <r>
    <x v="4"/>
    <s v="Class 2"/>
    <x v="160"/>
    <x v="3"/>
    <s v="Mid"/>
    <n v="15"/>
    <n v="793022"/>
    <s v="52.87K"/>
    <s v="Full-time "/>
    <s v=" Mid-Senior level"/>
    <n v="5000"/>
    <s v=" IT Services and IT Consulting"/>
    <n v="1145319"/>
    <s v="No"/>
    <s v="No"/>
    <s v="No"/>
    <s v="No"/>
    <s v="No"/>
    <s v="No"/>
    <s v="No"/>
    <s v="No"/>
    <s v="No"/>
    <s v="No"/>
    <s v="No"/>
    <s v="No"/>
    <s v="No"/>
    <s v="No"/>
    <s v="No"/>
    <s v="No"/>
    <s v="No"/>
    <s v="No"/>
    <s v="No"/>
    <s v="No"/>
    <s v="No"/>
    <s v="No"/>
    <s v="Yes"/>
    <s v="Yes"/>
    <s v="No"/>
    <s v="No"/>
    <s v="Yes"/>
    <s v="No"/>
    <s v="No"/>
    <s v="No"/>
    <s v="No"/>
    <n v="3"/>
    <n v="0.1"/>
    <n v="3.75"/>
  </r>
  <r>
    <x v="7"/>
    <s v="Class 1"/>
    <x v="157"/>
    <x v="2"/>
    <s v="Mid"/>
    <n v="15"/>
    <n v="270280"/>
    <s v="18.02K"/>
    <s v="Full-time "/>
    <s v=" Mid-Senior level"/>
    <n v="10001"/>
    <s v=" IT Services and IT Consulting"/>
    <n v="1433477"/>
    <s v="No"/>
    <s v="No"/>
    <s v="No"/>
    <s v="No"/>
    <s v="No"/>
    <s v="No"/>
    <s v="No"/>
    <s v="No"/>
    <s v="No"/>
    <s v="No"/>
    <s v="Yes"/>
    <s v="No"/>
    <s v="No"/>
    <s v="No"/>
    <s v="No"/>
    <s v="No"/>
    <s v="No"/>
    <s v="No"/>
    <s v="No"/>
    <s v="No"/>
    <s v="No"/>
    <s v="No"/>
    <s v="Yes"/>
    <s v="Yes"/>
    <s v="No"/>
    <s v="No"/>
    <s v="No"/>
    <s v="No"/>
    <s v="No"/>
    <s v="No"/>
    <s v="No"/>
    <n v="3"/>
    <n v="0.1"/>
    <n v="3.75"/>
  </r>
  <r>
    <x v="3"/>
    <s v="Class 4"/>
    <x v="29"/>
    <x v="6"/>
    <s v="Junior"/>
    <n v="15"/>
    <n v="80865"/>
    <s v="5.39K"/>
    <s v="Contract "/>
    <s v=" Entry level"/>
    <n v="1200"/>
    <s v=" IT Services and IT Consulting"/>
    <n v="652608"/>
    <s v="No"/>
    <s v="No"/>
    <s v="Yes"/>
    <s v="No"/>
    <s v="No"/>
    <s v="No"/>
    <s v="No"/>
    <s v="No"/>
    <s v="No"/>
    <s v="No"/>
    <s v="No"/>
    <s v="No"/>
    <s v="No"/>
    <s v="No"/>
    <s v="No"/>
    <s v="No"/>
    <s v="Yes"/>
    <s v="No"/>
    <s v="No"/>
    <s v="No"/>
    <s v="No"/>
    <s v="No"/>
    <s v="Yes"/>
    <s v="Yes"/>
    <s v="No"/>
    <s v="No"/>
    <s v="No"/>
    <s v="No"/>
    <s v="No"/>
    <s v="No"/>
    <s v="No"/>
    <n v="4"/>
    <n v="0.13333333333333333"/>
    <n v="3"/>
  </r>
  <r>
    <x v="3"/>
    <s v="Class 4"/>
    <x v="79"/>
    <x v="3"/>
    <s v="Junior"/>
    <n v="15"/>
    <n v="80865"/>
    <s v="5.39K"/>
    <s v="Full-time "/>
    <s v=" Entry level"/>
    <n v="1200"/>
    <s v=" IT Services and IT Consulting"/>
    <n v="476686"/>
    <s v="No"/>
    <s v="No"/>
    <s v="No"/>
    <s v="No"/>
    <s v="No"/>
    <s v="No"/>
    <s v="No"/>
    <s v="No"/>
    <s v="No"/>
    <s v="No"/>
    <s v="No"/>
    <s v="No"/>
    <s v="No"/>
    <s v="No"/>
    <s v="No"/>
    <s v="No"/>
    <s v="No"/>
    <s v="No"/>
    <s v="No"/>
    <s v="No"/>
    <s v="No"/>
    <s v="No"/>
    <s v="Yes"/>
    <s v="Yes"/>
    <s v="No"/>
    <s v="No"/>
    <s v="No"/>
    <s v="No"/>
    <s v="No"/>
    <s v="No"/>
    <s v="No"/>
    <n v="2"/>
    <n v="6.6666666666666666E-2"/>
    <n v="5"/>
  </r>
  <r>
    <x v="3"/>
    <s v="Class 4"/>
    <x v="21"/>
    <x v="0"/>
    <s v="Junior"/>
    <n v="15"/>
    <n v="80865"/>
    <s v="5.39K"/>
    <s v="Full-time "/>
    <s v=" Entry level"/>
    <n v="1200"/>
    <s v=" IT Services and IT Consulting"/>
    <n v="414835"/>
    <s v="No"/>
    <s v="No"/>
    <s v="No"/>
    <s v="No"/>
    <s v="Yes"/>
    <s v="No"/>
    <s v="No"/>
    <s v="No"/>
    <s v="No"/>
    <s v="No"/>
    <s v="No"/>
    <s v="No"/>
    <s v="No"/>
    <s v="No"/>
    <s v="No"/>
    <s v="No"/>
    <s v="No"/>
    <s v="No"/>
    <s v="No"/>
    <s v="No"/>
    <s v="No"/>
    <s v="No"/>
    <s v="Yes"/>
    <s v="Yes"/>
    <s v="No"/>
    <s v="No"/>
    <s v="No"/>
    <s v="No"/>
    <s v="No"/>
    <s v="No"/>
    <s v="No"/>
    <n v="3"/>
    <n v="0.1"/>
    <n v="3.75"/>
  </r>
  <r>
    <x v="4"/>
    <s v="Class 2"/>
    <x v="161"/>
    <x v="9"/>
    <s v="Mid"/>
    <n v="15"/>
    <n v="793022"/>
    <s v="52.87K"/>
    <s v="Full-time "/>
    <s v=" Mid-Senior level"/>
    <n v="5000"/>
    <s v=" IT Services and IT Consulting"/>
    <n v="1008181"/>
    <s v="No"/>
    <s v="No"/>
    <s v="Yes"/>
    <s v="No"/>
    <s v="No"/>
    <s v="No"/>
    <s v="No"/>
    <s v="No"/>
    <s v="No"/>
    <s v="No"/>
    <s v="No"/>
    <s v="No"/>
    <s v="No"/>
    <s v="No"/>
    <s v="No"/>
    <s v="No"/>
    <s v="No"/>
    <s v="No"/>
    <s v="No"/>
    <s v="No"/>
    <s v="No"/>
    <s v="No"/>
    <s v="Yes"/>
    <s v="Yes"/>
    <s v="No"/>
    <s v="No"/>
    <s v="No"/>
    <s v="No"/>
    <s v="No"/>
    <s v="No"/>
    <s v="No"/>
    <n v="3"/>
    <n v="0.1"/>
    <n v="3.75"/>
  </r>
  <r>
    <x v="3"/>
    <s v="Class 4"/>
    <x v="109"/>
    <x v="3"/>
    <s v="Mid"/>
    <n v="15"/>
    <n v="80865"/>
    <s v="5.39K"/>
    <s v="Full-time "/>
    <s v=" Mid-Senior level"/>
    <n v="1200"/>
    <s v=" IT Services and IT Consulting"/>
    <n v="1284621"/>
    <s v="No"/>
    <s v="No"/>
    <s v="No"/>
    <s v="No"/>
    <s v="No"/>
    <s v="No"/>
    <s v="No"/>
    <s v="No"/>
    <s v="No"/>
    <s v="No"/>
    <s v="No"/>
    <s v="No"/>
    <s v="No"/>
    <s v="No"/>
    <s v="No"/>
    <s v="No"/>
    <s v="No"/>
    <s v="No"/>
    <s v="No"/>
    <s v="No"/>
    <s v="No"/>
    <s v="No"/>
    <s v="Yes"/>
    <s v="Yes"/>
    <s v="No"/>
    <s v="No"/>
    <s v="No"/>
    <s v="No"/>
    <s v="No"/>
    <s v="No"/>
    <s v="No"/>
    <n v="2"/>
    <n v="6.6666666666666666E-2"/>
    <n v="5"/>
  </r>
  <r>
    <x v="8"/>
    <s v="Class 4"/>
    <x v="162"/>
    <x v="2"/>
    <s v="Mid"/>
    <n v="15"/>
    <n v="11245"/>
    <s v="0.75K"/>
    <s v="Full-time "/>
    <s v=" Mid-Senior level"/>
    <n v="110"/>
    <s v=" Real Estate"/>
    <n v="932628"/>
    <s v="No"/>
    <s v="No"/>
    <s v="No"/>
    <s v="No"/>
    <s v="No"/>
    <s v="No"/>
    <s v="No"/>
    <s v="No"/>
    <s v="No"/>
    <s v="No"/>
    <s v="No"/>
    <s v="No"/>
    <s v="No"/>
    <s v="No"/>
    <s v="No"/>
    <s v="No"/>
    <s v="No"/>
    <s v="No"/>
    <s v="No"/>
    <s v="No"/>
    <s v="No"/>
    <s v="No"/>
    <s v="Yes"/>
    <s v="No"/>
    <s v="No"/>
    <s v="No"/>
    <s v="Yes"/>
    <s v="No"/>
    <s v="No"/>
    <s v="No"/>
    <s v="No"/>
    <n v="2"/>
    <n v="6.6666666666666666E-2"/>
    <n v="5"/>
  </r>
  <r>
    <x v="4"/>
    <s v="Class 2"/>
    <x v="163"/>
    <x v="5"/>
    <s v="Mid"/>
    <n v="14"/>
    <n v="793022"/>
    <s v="56.64K"/>
    <s v="Full-time "/>
    <s v=" Mid-Senior level"/>
    <n v="5000"/>
    <s v=" IT Services and IT Consulting"/>
    <n v="1505392"/>
    <s v="No"/>
    <s v="No"/>
    <s v="No"/>
    <s v="No"/>
    <s v="No"/>
    <s v="No"/>
    <s v="No"/>
    <s v="No"/>
    <s v="No"/>
    <s v="No"/>
    <s v="No"/>
    <s v="No"/>
    <s v="Yes"/>
    <s v="No"/>
    <s v="No"/>
    <s v="No"/>
    <s v="No"/>
    <s v="No"/>
    <s v="No"/>
    <s v="No"/>
    <s v="Yes"/>
    <s v="No"/>
    <s v="Yes"/>
    <s v="Yes"/>
    <s v="No"/>
    <s v="No"/>
    <s v="No"/>
    <s v="No"/>
    <s v="No"/>
    <s v="Yes"/>
    <s v="Yes"/>
    <n v="6"/>
    <n v="0.2"/>
    <n v="2"/>
  </r>
  <r>
    <x v="7"/>
    <s v="Class 1"/>
    <x v="164"/>
    <x v="2"/>
    <s v="Mid"/>
    <n v="14"/>
    <n v="270280"/>
    <s v="19.31K"/>
    <s v="Full-time "/>
    <s v=" Mid-Senior level"/>
    <n v="10001"/>
    <s v=" IT Services and IT Consulting"/>
    <n v="1481975"/>
    <s v="No"/>
    <s v="No"/>
    <s v="No"/>
    <s v="No"/>
    <s v="No"/>
    <s v="No"/>
    <s v="No"/>
    <s v="No"/>
    <s v="No"/>
    <s v="No"/>
    <s v="No"/>
    <s v="No"/>
    <s v="No"/>
    <s v="No"/>
    <s v="No"/>
    <s v="No"/>
    <s v="No"/>
    <s v="No"/>
    <s v="No"/>
    <s v="No"/>
    <s v="No"/>
    <s v="No"/>
    <s v="No"/>
    <s v="Yes"/>
    <s v="No"/>
    <s v="No"/>
    <s v="No"/>
    <s v="No"/>
    <s v="No"/>
    <s v="No"/>
    <s v="No"/>
    <n v="1"/>
    <n v="3.3333333333333333E-2"/>
    <n v="7"/>
  </r>
  <r>
    <x v="7"/>
    <s v="Class 1"/>
    <x v="165"/>
    <x v="2"/>
    <s v="Mid"/>
    <n v="14"/>
    <n v="270280"/>
    <s v="19.31K"/>
    <s v="Full-time "/>
    <s v=" Mid-Senior level"/>
    <n v="10001"/>
    <s v=" IT Services and IT Consulting"/>
    <n v="1361343"/>
    <s v="No"/>
    <s v="No"/>
    <s v="No"/>
    <s v="No"/>
    <s v="No"/>
    <s v="No"/>
    <s v="No"/>
    <s v="No"/>
    <s v="No"/>
    <s v="No"/>
    <s v="Yes"/>
    <s v="No"/>
    <s v="No"/>
    <s v="No"/>
    <s v="No"/>
    <s v="No"/>
    <s v="No"/>
    <s v="No"/>
    <s v="No"/>
    <s v="No"/>
    <s v="No"/>
    <s v="No"/>
    <s v="No"/>
    <s v="Yes"/>
    <s v="No"/>
    <s v="No"/>
    <s v="No"/>
    <s v="No"/>
    <s v="No"/>
    <s v="No"/>
    <s v="Yes"/>
    <n v="3"/>
    <n v="0.1"/>
    <n v="3.5"/>
  </r>
  <r>
    <x v="4"/>
    <s v="Class 2"/>
    <x v="133"/>
    <x v="1"/>
    <s v="Mid"/>
    <n v="14"/>
    <n v="793022"/>
    <s v="56.64K"/>
    <s v="Full-time "/>
    <s v=" Mid-Senior level"/>
    <n v="5000"/>
    <s v=" IT Services and IT Consulting"/>
    <n v="912168"/>
    <s v="No"/>
    <s v="No"/>
    <s v="Yes"/>
    <s v="No"/>
    <s v="No"/>
    <s v="No"/>
    <s v="No"/>
    <s v="No"/>
    <s v="No"/>
    <s v="No"/>
    <s v="No"/>
    <s v="No"/>
    <s v="No"/>
    <s v="No"/>
    <s v="No"/>
    <s v="No"/>
    <s v="No"/>
    <s v="No"/>
    <s v="No"/>
    <s v="No"/>
    <s v="No"/>
    <s v="No"/>
    <s v="Yes"/>
    <s v="Yes"/>
    <s v="No"/>
    <s v="No"/>
    <s v="No"/>
    <s v="No"/>
    <s v="No"/>
    <s v="No"/>
    <s v="No"/>
    <n v="3"/>
    <n v="0.1"/>
    <n v="3.5"/>
  </r>
  <r>
    <x v="7"/>
    <s v="Class 1"/>
    <x v="132"/>
    <x v="3"/>
    <s v="Mid"/>
    <n v="14"/>
    <n v="270280"/>
    <s v="19.31K"/>
    <s v="Full-time "/>
    <s v=" Mid-Senior level"/>
    <n v="10001"/>
    <s v=" IT Services and IT Consulting"/>
    <n v="1067957"/>
    <s v="No"/>
    <s v="No"/>
    <s v="No"/>
    <s v="No"/>
    <s v="Yes"/>
    <s v="No"/>
    <s v="No"/>
    <s v="No"/>
    <s v="No"/>
    <s v="No"/>
    <s v="No"/>
    <s v="No"/>
    <s v="No"/>
    <s v="No"/>
    <s v="No"/>
    <s v="No"/>
    <s v="No"/>
    <s v="No"/>
    <s v="No"/>
    <s v="No"/>
    <s v="No"/>
    <s v="No"/>
    <s v="Yes"/>
    <s v="Yes"/>
    <s v="No"/>
    <s v="No"/>
    <s v="No"/>
    <s v="No"/>
    <s v="No"/>
    <s v="No"/>
    <s v="No"/>
    <n v="3"/>
    <n v="0.1"/>
    <n v="3.5"/>
  </r>
  <r>
    <x v="7"/>
    <s v="Class 1"/>
    <x v="121"/>
    <x v="2"/>
    <s v="Junior"/>
    <n v="14"/>
    <n v="270280"/>
    <s v="19.31K"/>
    <s v="Full-time "/>
    <s v=" Entry level"/>
    <n v="10001"/>
    <s v=" IT Services and IT Consulting"/>
    <n v="766459"/>
    <s v="No"/>
    <s v="No"/>
    <s v="Yes"/>
    <s v="No"/>
    <s v="No"/>
    <s v="No"/>
    <s v="No"/>
    <s v="No"/>
    <s v="No"/>
    <s v="No"/>
    <s v="Yes"/>
    <s v="No"/>
    <s v="No"/>
    <s v="No"/>
    <s v="No"/>
    <s v="No"/>
    <s v="Yes"/>
    <s v="No"/>
    <s v="No"/>
    <s v="No"/>
    <s v="No"/>
    <s v="No"/>
    <s v="Yes"/>
    <s v="No"/>
    <s v="No"/>
    <s v="No"/>
    <s v="No"/>
    <s v="No"/>
    <s v="No"/>
    <s v="No"/>
    <s v="No"/>
    <n v="4"/>
    <n v="0.13333333333333333"/>
    <n v="2.8"/>
  </r>
  <r>
    <x v="3"/>
    <s v="Class 4"/>
    <x v="146"/>
    <x v="0"/>
    <s v="Mid"/>
    <n v="14"/>
    <n v="80865"/>
    <s v="5.78K"/>
    <s v="Full-time "/>
    <s v=" Mid-Senior level"/>
    <n v="1200"/>
    <s v=" IT Services and IT Consulting"/>
    <n v="1552364"/>
    <s v="No"/>
    <s v="No"/>
    <s v="No"/>
    <s v="No"/>
    <s v="No"/>
    <s v="No"/>
    <s v="No"/>
    <s v="No"/>
    <s v="No"/>
    <s v="No"/>
    <s v="No"/>
    <s v="No"/>
    <s v="No"/>
    <s v="No"/>
    <s v="No"/>
    <s v="No"/>
    <s v="No"/>
    <s v="No"/>
    <s v="No"/>
    <s v="No"/>
    <s v="No"/>
    <s v="No"/>
    <s v="Yes"/>
    <s v="Yes"/>
    <s v="No"/>
    <s v="No"/>
    <s v="No"/>
    <s v="No"/>
    <s v="No"/>
    <s v="No"/>
    <s v="No"/>
    <n v="2"/>
    <n v="6.6666666666666666E-2"/>
    <n v="4.666666666666667"/>
  </r>
  <r>
    <x v="3"/>
    <s v="Class 4"/>
    <x v="166"/>
    <x v="0"/>
    <s v="Junior"/>
    <n v="14"/>
    <n v="80865"/>
    <s v="5.78K"/>
    <s v="Full-time "/>
    <s v=" Entry level"/>
    <n v="1200"/>
    <s v=" IT Services and IT Consulting"/>
    <n v="581919"/>
    <s v="No"/>
    <s v="No"/>
    <s v="No"/>
    <s v="No"/>
    <s v="No"/>
    <s v="No"/>
    <s v="No"/>
    <s v="No"/>
    <s v="No"/>
    <s v="No"/>
    <s v="No"/>
    <s v="No"/>
    <s v="No"/>
    <s v="No"/>
    <s v="No"/>
    <s v="No"/>
    <s v="No"/>
    <s v="No"/>
    <s v="No"/>
    <s v="No"/>
    <s v="No"/>
    <s v="No"/>
    <s v="Yes"/>
    <s v="Yes"/>
    <s v="No"/>
    <s v="No"/>
    <s v="Yes"/>
    <s v="No"/>
    <s v="No"/>
    <s v="No"/>
    <s v="No"/>
    <n v="3"/>
    <n v="0.1"/>
    <n v="3.5"/>
  </r>
  <r>
    <x v="7"/>
    <s v="Class 1"/>
    <x v="132"/>
    <x v="9"/>
    <s v="Mid"/>
    <n v="13"/>
    <n v="270280"/>
    <s v="20.79K"/>
    <s v="Full-time "/>
    <s v=" Mid-Senior level"/>
    <n v="10001"/>
    <s v=" IT Services and IT Consulting"/>
    <n v="1495565"/>
    <s v="No"/>
    <s v="No"/>
    <s v="No"/>
    <s v="No"/>
    <s v="Yes"/>
    <s v="No"/>
    <s v="No"/>
    <s v="No"/>
    <s v="No"/>
    <s v="No"/>
    <s v="No"/>
    <s v="No"/>
    <s v="No"/>
    <s v="No"/>
    <s v="No"/>
    <s v="No"/>
    <s v="No"/>
    <s v="No"/>
    <s v="No"/>
    <s v="No"/>
    <s v="No"/>
    <s v="No"/>
    <s v="Yes"/>
    <s v="Yes"/>
    <s v="No"/>
    <s v="No"/>
    <s v="No"/>
    <s v="No"/>
    <s v="No"/>
    <s v="No"/>
    <s v="No"/>
    <n v="3"/>
    <n v="0.1"/>
    <n v="3.25"/>
  </r>
  <r>
    <x v="4"/>
    <s v="Class 2"/>
    <x v="167"/>
    <x v="6"/>
    <s v="Mid"/>
    <n v="13"/>
    <n v="793022"/>
    <s v="61K"/>
    <s v="Full-time "/>
    <s v=" Mid-Senior level"/>
    <n v="5000"/>
    <s v=" IT Services and IT Consulting"/>
    <n v="1592720"/>
    <s v="Yes"/>
    <s v="Yes"/>
    <s v="Yes"/>
    <s v="Yes"/>
    <s v="Yes"/>
    <s v="No"/>
    <s v="No"/>
    <s v="Yes"/>
    <s v="No"/>
    <s v="No"/>
    <s v="Yes"/>
    <s v="No"/>
    <s v="No"/>
    <s v="No"/>
    <s v="No"/>
    <s v="No"/>
    <s v="No"/>
    <s v="No"/>
    <s v="No"/>
    <s v="No"/>
    <s v="No"/>
    <s v="No"/>
    <s v="Yes"/>
    <s v="Yes"/>
    <s v="No"/>
    <s v="No"/>
    <s v="No"/>
    <s v="No"/>
    <s v="No"/>
    <s v="No"/>
    <s v="No"/>
    <n v="9"/>
    <n v="0.3"/>
    <n v="1.3"/>
  </r>
  <r>
    <x v="3"/>
    <s v="Class 4"/>
    <x v="168"/>
    <x v="0"/>
    <s v="Mid"/>
    <n v="13"/>
    <n v="80865"/>
    <s v="6.22K"/>
    <s v="Full-time "/>
    <s v=" Mid-Senior level"/>
    <n v="1200"/>
    <s v=" IT Services and IT Consulting"/>
    <n v="1059851"/>
    <s v="No"/>
    <s v="No"/>
    <s v="No"/>
    <s v="No"/>
    <s v="No"/>
    <s v="No"/>
    <s v="No"/>
    <s v="No"/>
    <s v="No"/>
    <s v="No"/>
    <s v="No"/>
    <s v="No"/>
    <s v="No"/>
    <s v="No"/>
    <s v="No"/>
    <s v="No"/>
    <s v="No"/>
    <s v="No"/>
    <s v="No"/>
    <s v="No"/>
    <s v="No"/>
    <s v="No"/>
    <s v="Yes"/>
    <s v="Yes"/>
    <s v="No"/>
    <s v="No"/>
    <s v="Yes"/>
    <s v="No"/>
    <s v="No"/>
    <s v="No"/>
    <s v="No"/>
    <n v="3"/>
    <n v="0.1"/>
    <n v="3.25"/>
  </r>
  <r>
    <x v="4"/>
    <s v="Class 2"/>
    <x v="169"/>
    <x v="10"/>
    <s v="Mid"/>
    <n v="13"/>
    <n v="793022"/>
    <s v="61K"/>
    <s v="Full-time "/>
    <s v=" Mid-Senior level"/>
    <n v="5000"/>
    <s v=" IT Services and IT Consulting"/>
    <n v="1499261"/>
    <s v="No"/>
    <s v="No"/>
    <s v="Yes"/>
    <s v="No"/>
    <s v="No"/>
    <s v="No"/>
    <s v="No"/>
    <s v="No"/>
    <s v="No"/>
    <s v="No"/>
    <s v="No"/>
    <s v="No"/>
    <s v="Yes"/>
    <s v="No"/>
    <s v="No"/>
    <s v="No"/>
    <s v="No"/>
    <s v="No"/>
    <s v="Yes"/>
    <s v="No"/>
    <s v="No"/>
    <s v="No"/>
    <s v="Yes"/>
    <s v="Yes"/>
    <s v="No"/>
    <s v="No"/>
    <s v="No"/>
    <s v="Yes"/>
    <s v="No"/>
    <s v="Yes"/>
    <s v="Yes"/>
    <n v="8"/>
    <n v="0.26666666666666666"/>
    <n v="1.4444444444444444"/>
  </r>
  <r>
    <x v="7"/>
    <s v="Class 1"/>
    <x v="170"/>
    <x v="2"/>
    <s v="Mid"/>
    <n v="13"/>
    <n v="270280"/>
    <s v="20.79K"/>
    <s v="Full-time "/>
    <s v=" Mid-Senior level"/>
    <n v="10001"/>
    <s v=" IT Services and IT Consulting"/>
    <n v="1120238"/>
    <s v="No"/>
    <s v="No"/>
    <s v="No"/>
    <s v="No"/>
    <s v="No"/>
    <s v="No"/>
    <s v="No"/>
    <s v="No"/>
    <s v="No"/>
    <s v="No"/>
    <s v="No"/>
    <s v="No"/>
    <s v="No"/>
    <s v="No"/>
    <s v="No"/>
    <s v="No"/>
    <s v="No"/>
    <s v="No"/>
    <s v="No"/>
    <s v="No"/>
    <s v="No"/>
    <s v="No"/>
    <s v="Yes"/>
    <s v="Yes"/>
    <s v="No"/>
    <s v="No"/>
    <s v="Yes"/>
    <s v="No"/>
    <s v="No"/>
    <s v="No"/>
    <s v="No"/>
    <n v="3"/>
    <n v="0.1"/>
    <n v="3.25"/>
  </r>
  <r>
    <x v="3"/>
    <s v="Class 4"/>
    <x v="79"/>
    <x v="11"/>
    <s v="Junior"/>
    <n v="13"/>
    <n v="80865"/>
    <s v="6.22K"/>
    <s v="Full-time "/>
    <s v=" Entry level"/>
    <n v="1200"/>
    <s v=" IT Services and IT Consulting"/>
    <n v="571369"/>
    <s v="No"/>
    <s v="No"/>
    <s v="No"/>
    <s v="No"/>
    <s v="No"/>
    <s v="No"/>
    <s v="No"/>
    <s v="No"/>
    <s v="No"/>
    <s v="No"/>
    <s v="No"/>
    <s v="No"/>
    <s v="No"/>
    <s v="No"/>
    <s v="No"/>
    <s v="No"/>
    <s v="No"/>
    <s v="No"/>
    <s v="No"/>
    <s v="No"/>
    <s v="No"/>
    <s v="No"/>
    <s v="Yes"/>
    <s v="Yes"/>
    <s v="No"/>
    <s v="No"/>
    <s v="No"/>
    <s v="No"/>
    <s v="No"/>
    <s v="No"/>
    <s v="No"/>
    <n v="2"/>
    <n v="6.6666666666666666E-2"/>
    <n v="4.333333333333333"/>
  </r>
  <r>
    <x v="4"/>
    <s v="Class 2"/>
    <x v="55"/>
    <x v="0"/>
    <s v="Mid"/>
    <n v="13"/>
    <n v="793022"/>
    <s v="61K"/>
    <s v="Full-time "/>
    <s v=" Mid-Senior level"/>
    <n v="5000"/>
    <s v=" IT Services and IT Consulting"/>
    <n v="1144545"/>
    <s v="Yes"/>
    <s v="No"/>
    <s v="Yes"/>
    <s v="No"/>
    <s v="No"/>
    <s v="No"/>
    <s v="No"/>
    <s v="No"/>
    <s v="No"/>
    <s v="No"/>
    <s v="No"/>
    <s v="No"/>
    <s v="No"/>
    <s v="No"/>
    <s v="No"/>
    <s v="No"/>
    <s v="No"/>
    <s v="Yes"/>
    <s v="Yes"/>
    <s v="No"/>
    <s v="No"/>
    <s v="No"/>
    <s v="Yes"/>
    <s v="Yes"/>
    <s v="No"/>
    <s v="No"/>
    <s v="No"/>
    <s v="No"/>
    <s v="No"/>
    <s v="No"/>
    <s v="No"/>
    <n v="6"/>
    <n v="0.2"/>
    <n v="1.8571428571428572"/>
  </r>
  <r>
    <x v="3"/>
    <s v="Class 4"/>
    <x v="171"/>
    <x v="0"/>
    <s v="Junior"/>
    <n v="13"/>
    <n v="80865"/>
    <s v="6.22K"/>
    <s v="Full-time "/>
    <s v=" Entry level"/>
    <n v="1200"/>
    <s v=" IT Services and IT Consulting"/>
    <n v="667872"/>
    <s v="No"/>
    <s v="No"/>
    <s v="Yes"/>
    <s v="No"/>
    <s v="No"/>
    <s v="No"/>
    <s v="No"/>
    <s v="No"/>
    <s v="No"/>
    <s v="No"/>
    <s v="Yes"/>
    <s v="No"/>
    <s v="Yes"/>
    <s v="No"/>
    <s v="No"/>
    <s v="No"/>
    <s v="Yes"/>
    <s v="No"/>
    <s v="Yes"/>
    <s v="No"/>
    <s v="No"/>
    <s v="No"/>
    <s v="Yes"/>
    <s v="Yes"/>
    <s v="No"/>
    <s v="No"/>
    <s v="No"/>
    <s v="No"/>
    <s v="No"/>
    <s v="Yes"/>
    <s v="Yes"/>
    <n v="9"/>
    <n v="0.3"/>
    <n v="1.3"/>
  </r>
  <r>
    <x v="2"/>
    <s v="Class 3"/>
    <x v="172"/>
    <x v="7"/>
    <s v="Mid"/>
    <n v="13"/>
    <n v="6737300"/>
    <s v="518.25K"/>
    <s v="Full-time "/>
    <s v=" Mid-Senior level"/>
    <n v="10001"/>
    <s v=" IT Services and IT Consulting"/>
    <n v="1302799"/>
    <s v="No"/>
    <s v="No"/>
    <s v="No"/>
    <s v="No"/>
    <s v="No"/>
    <s v="No"/>
    <s v="No"/>
    <s v="No"/>
    <s v="No"/>
    <s v="No"/>
    <s v="No"/>
    <s v="No"/>
    <s v="No"/>
    <s v="No"/>
    <s v="No"/>
    <s v="No"/>
    <s v="No"/>
    <s v="No"/>
    <s v="No"/>
    <s v="No"/>
    <s v="Yes"/>
    <s v="No"/>
    <s v="Yes"/>
    <s v="Yes"/>
    <s v="No"/>
    <s v="No"/>
    <s v="Yes"/>
    <s v="No"/>
    <s v="No"/>
    <s v="No"/>
    <s v="Yes"/>
    <n v="5"/>
    <n v="0.16666666666666666"/>
    <n v="2.1666666666666665"/>
  </r>
  <r>
    <x v="7"/>
    <s v="Class 1"/>
    <x v="157"/>
    <x v="2"/>
    <s v="Mid"/>
    <n v="12"/>
    <n v="270280"/>
    <s v="22.52K"/>
    <s v="Full-time "/>
    <s v=" Mid-Senior level"/>
    <n v="10001"/>
    <s v=" IT Services and IT Consulting"/>
    <n v="952292"/>
    <s v="No"/>
    <s v="No"/>
    <s v="No"/>
    <s v="No"/>
    <s v="No"/>
    <s v="No"/>
    <s v="No"/>
    <s v="No"/>
    <s v="No"/>
    <s v="No"/>
    <s v="Yes"/>
    <s v="No"/>
    <s v="No"/>
    <s v="No"/>
    <s v="No"/>
    <s v="No"/>
    <s v="No"/>
    <s v="No"/>
    <s v="No"/>
    <s v="No"/>
    <s v="No"/>
    <s v="No"/>
    <s v="Yes"/>
    <s v="Yes"/>
    <s v="No"/>
    <s v="No"/>
    <s v="No"/>
    <s v="No"/>
    <s v="No"/>
    <s v="No"/>
    <s v="No"/>
    <n v="3"/>
    <n v="0.1"/>
    <n v="3"/>
  </r>
  <r>
    <x v="3"/>
    <s v="Class 4"/>
    <x v="173"/>
    <x v="3"/>
    <s v="Mid"/>
    <n v="12"/>
    <n v="80865"/>
    <s v="6.74K"/>
    <s v="Full-time "/>
    <s v=" Mid-Senior level"/>
    <n v="1200"/>
    <s v=" IT Services and IT Consulting"/>
    <n v="946419"/>
    <s v="No"/>
    <s v="No"/>
    <s v="No"/>
    <s v="No"/>
    <s v="No"/>
    <s v="No"/>
    <s v="No"/>
    <s v="No"/>
    <s v="No"/>
    <s v="No"/>
    <s v="Yes"/>
    <s v="No"/>
    <s v="No"/>
    <s v="No"/>
    <s v="No"/>
    <s v="No"/>
    <s v="No"/>
    <s v="No"/>
    <s v="No"/>
    <s v="No"/>
    <s v="No"/>
    <s v="No"/>
    <s v="Yes"/>
    <s v="Yes"/>
    <s v="No"/>
    <s v="No"/>
    <s v="No"/>
    <s v="No"/>
    <s v="No"/>
    <s v="No"/>
    <s v="No"/>
    <n v="3"/>
    <n v="0.1"/>
    <n v="3"/>
  </r>
  <r>
    <x v="2"/>
    <s v="Class 3"/>
    <x v="174"/>
    <x v="3"/>
    <s v="Mid"/>
    <n v="12"/>
    <n v="6737300"/>
    <s v="561.44K"/>
    <s v="Full-time "/>
    <s v=" Mid-Senior level"/>
    <n v="10001"/>
    <s v=" IT Services and IT Consulting"/>
    <n v="1011764"/>
    <s v="No"/>
    <s v="No"/>
    <s v="No"/>
    <s v="No"/>
    <s v="No"/>
    <s v="No"/>
    <s v="No"/>
    <s v="No"/>
    <s v="No"/>
    <s v="No"/>
    <s v="No"/>
    <s v="No"/>
    <s v="No"/>
    <s v="No"/>
    <s v="No"/>
    <s v="No"/>
    <s v="No"/>
    <s v="No"/>
    <s v="No"/>
    <s v="No"/>
    <s v="No"/>
    <s v="No"/>
    <s v="Yes"/>
    <s v="Yes"/>
    <s v="No"/>
    <s v="No"/>
    <s v="Yes"/>
    <s v="No"/>
    <s v="No"/>
    <s v="No"/>
    <s v="No"/>
    <n v="3"/>
    <n v="0.1"/>
    <n v="3"/>
  </r>
  <r>
    <x v="3"/>
    <s v="Class 4"/>
    <x v="175"/>
    <x v="2"/>
    <s v="Junior"/>
    <n v="12"/>
    <n v="80865"/>
    <s v="6.74K"/>
    <s v="Contract "/>
    <s v=" Entry level"/>
    <n v="1200"/>
    <s v=" IT Services and IT Consulting"/>
    <n v="584304"/>
    <s v="No"/>
    <s v="No"/>
    <s v="No"/>
    <s v="No"/>
    <s v="No"/>
    <s v="No"/>
    <s v="No"/>
    <s v="No"/>
    <s v="No"/>
    <s v="No"/>
    <s v="No"/>
    <s v="No"/>
    <s v="No"/>
    <s v="No"/>
    <s v="No"/>
    <s v="No"/>
    <s v="No"/>
    <s v="No"/>
    <s v="No"/>
    <s v="No"/>
    <s v="Yes"/>
    <s v="No"/>
    <s v="Yes"/>
    <s v="Yes"/>
    <s v="No"/>
    <s v="No"/>
    <s v="No"/>
    <s v="No"/>
    <s v="No"/>
    <s v="Yes"/>
    <s v="Yes"/>
    <n v="5"/>
    <n v="0.16666666666666666"/>
    <n v="2"/>
  </r>
  <r>
    <x v="7"/>
    <s v="Class 1"/>
    <x v="176"/>
    <x v="3"/>
    <s v="Junior"/>
    <n v="12"/>
    <n v="270280"/>
    <s v="22.52K"/>
    <s v="Full-time "/>
    <s v=" Entry level"/>
    <n v="10001"/>
    <s v=" IT Services and IT Consulting"/>
    <n v="482507"/>
    <s v="No"/>
    <s v="No"/>
    <s v="No"/>
    <s v="No"/>
    <s v="No"/>
    <s v="No"/>
    <s v="No"/>
    <s v="No"/>
    <s v="No"/>
    <s v="No"/>
    <s v="No"/>
    <s v="No"/>
    <s v="No"/>
    <s v="No"/>
    <s v="No"/>
    <s v="No"/>
    <s v="No"/>
    <s v="No"/>
    <s v="No"/>
    <s v="No"/>
    <s v="No"/>
    <s v="No"/>
    <s v="Yes"/>
    <s v="Yes"/>
    <s v="No"/>
    <s v="No"/>
    <s v="No"/>
    <s v="No"/>
    <s v="No"/>
    <s v="No"/>
    <s v="No"/>
    <n v="2"/>
    <n v="6.6666666666666666E-2"/>
    <n v="4"/>
  </r>
  <r>
    <x v="2"/>
    <s v="Class 3"/>
    <x v="177"/>
    <x v="0"/>
    <s v="Mid"/>
    <n v="12"/>
    <n v="6737300"/>
    <s v="561.44K"/>
    <s v="Full-time "/>
    <s v=" Mid-Senior level"/>
    <n v="10001"/>
    <s v=" IT Services and IT Consulting"/>
    <n v="1115476"/>
    <s v="No"/>
    <s v="No"/>
    <s v="No"/>
    <s v="No"/>
    <s v="No"/>
    <s v="No"/>
    <s v="No"/>
    <s v="No"/>
    <s v="No"/>
    <s v="No"/>
    <s v="No"/>
    <s v="No"/>
    <s v="No"/>
    <s v="No"/>
    <s v="No"/>
    <s v="No"/>
    <s v="No"/>
    <s v="No"/>
    <s v="No"/>
    <s v="No"/>
    <s v="No"/>
    <s v="No"/>
    <s v="Yes"/>
    <s v="Yes"/>
    <s v="No"/>
    <s v="No"/>
    <s v="Yes"/>
    <s v="No"/>
    <s v="No"/>
    <s v="No"/>
    <s v="No"/>
    <n v="3"/>
    <n v="0.1"/>
    <n v="3"/>
  </r>
  <r>
    <x v="7"/>
    <s v="Class 1"/>
    <x v="132"/>
    <x v="2"/>
    <s v="Mid"/>
    <n v="12"/>
    <n v="270280"/>
    <s v="22.52K"/>
    <s v="Full-time "/>
    <s v=" Mid-Senior level"/>
    <n v="10001"/>
    <s v=" IT Services and IT Consulting"/>
    <n v="1390709"/>
    <s v="No"/>
    <s v="No"/>
    <s v="No"/>
    <s v="No"/>
    <s v="Yes"/>
    <s v="No"/>
    <s v="No"/>
    <s v="No"/>
    <s v="No"/>
    <s v="No"/>
    <s v="No"/>
    <s v="No"/>
    <s v="No"/>
    <s v="No"/>
    <s v="No"/>
    <s v="No"/>
    <s v="No"/>
    <s v="No"/>
    <s v="No"/>
    <s v="No"/>
    <s v="No"/>
    <s v="No"/>
    <s v="Yes"/>
    <s v="Yes"/>
    <s v="No"/>
    <s v="No"/>
    <s v="No"/>
    <s v="No"/>
    <s v="No"/>
    <s v="No"/>
    <s v="No"/>
    <n v="3"/>
    <n v="0.1"/>
    <n v="3"/>
  </r>
  <r>
    <x v="8"/>
    <s v="Class 4"/>
    <x v="178"/>
    <x v="2"/>
    <s v="Mid"/>
    <n v="12"/>
    <n v="11245"/>
    <s v="0.94K"/>
    <s v="Full-time "/>
    <s v=" Mid-Senior level"/>
    <n v="110"/>
    <s v=" Real Estate"/>
    <n v="1906392"/>
    <s v="No"/>
    <s v="No"/>
    <s v="No"/>
    <s v="No"/>
    <s v="No"/>
    <s v="No"/>
    <s v="No"/>
    <s v="No"/>
    <s v="No"/>
    <s v="No"/>
    <s v="No"/>
    <s v="No"/>
    <s v="No"/>
    <s v="No"/>
    <s v="No"/>
    <s v="No"/>
    <s v="No"/>
    <s v="No"/>
    <s v="No"/>
    <s v="No"/>
    <s v="No"/>
    <s v="No"/>
    <s v="Yes"/>
    <s v="No"/>
    <s v="No"/>
    <s v="No"/>
    <s v="No"/>
    <s v="No"/>
    <s v="No"/>
    <s v="No"/>
    <s v="No"/>
    <n v="1"/>
    <n v="3.3333333333333333E-2"/>
    <n v="6"/>
  </r>
  <r>
    <x v="3"/>
    <s v="Class 4"/>
    <x v="79"/>
    <x v="3"/>
    <s v="Junior"/>
    <n v="12"/>
    <n v="80865"/>
    <s v="6.74K"/>
    <s v="Full-time "/>
    <s v=" Entry level"/>
    <n v="1200"/>
    <s v=" IT Services and IT Consulting"/>
    <n v="324960"/>
    <s v="No"/>
    <s v="No"/>
    <s v="No"/>
    <s v="No"/>
    <s v="No"/>
    <s v="No"/>
    <s v="No"/>
    <s v="No"/>
    <s v="No"/>
    <s v="No"/>
    <s v="No"/>
    <s v="No"/>
    <s v="No"/>
    <s v="No"/>
    <s v="No"/>
    <s v="No"/>
    <s v="No"/>
    <s v="No"/>
    <s v="No"/>
    <s v="No"/>
    <s v="No"/>
    <s v="No"/>
    <s v="Yes"/>
    <s v="Yes"/>
    <s v="No"/>
    <s v="No"/>
    <s v="No"/>
    <s v="No"/>
    <s v="No"/>
    <s v="No"/>
    <s v="No"/>
    <n v="2"/>
    <n v="6.6666666666666666E-2"/>
    <n v="4"/>
  </r>
  <r>
    <x v="4"/>
    <s v="Class 2"/>
    <x v="179"/>
    <x v="14"/>
    <s v="Mid"/>
    <n v="12"/>
    <n v="793022"/>
    <s v="66.09K"/>
    <s v="Full-time "/>
    <s v=" Mid-Senior level"/>
    <n v="5000"/>
    <s v=" IT Services and IT Consulting"/>
    <n v="913141"/>
    <s v="Yes"/>
    <s v="Yes"/>
    <s v="Yes"/>
    <s v="Yes"/>
    <s v="No"/>
    <s v="No"/>
    <s v="No"/>
    <s v="Yes"/>
    <s v="No"/>
    <s v="No"/>
    <s v="No"/>
    <s v="No"/>
    <s v="No"/>
    <s v="No"/>
    <s v="Yes"/>
    <s v="No"/>
    <s v="Yes"/>
    <s v="No"/>
    <s v="Yes"/>
    <s v="No"/>
    <s v="No"/>
    <s v="No"/>
    <s v="Yes"/>
    <s v="Yes"/>
    <s v="No"/>
    <s v="No"/>
    <s v="No"/>
    <s v="No"/>
    <s v="No"/>
    <s v="No"/>
    <s v="Yes"/>
    <n v="11"/>
    <n v="0.36666666666666664"/>
    <n v="1"/>
  </r>
  <r>
    <x v="3"/>
    <s v="Class 4"/>
    <x v="180"/>
    <x v="3"/>
    <s v="Mid"/>
    <n v="12"/>
    <n v="80865"/>
    <s v="6.74K"/>
    <s v="Contract "/>
    <s v=" Mid-Senior level"/>
    <n v="1200"/>
    <s v=" IT Services and IT Consulting"/>
    <n v="1199574"/>
    <s v="No"/>
    <s v="No"/>
    <s v="No"/>
    <s v="No"/>
    <s v="Yes"/>
    <s v="No"/>
    <s v="No"/>
    <s v="No"/>
    <s v="No"/>
    <s v="No"/>
    <s v="Yes"/>
    <s v="No"/>
    <s v="No"/>
    <s v="No"/>
    <s v="No"/>
    <s v="No"/>
    <s v="No"/>
    <s v="No"/>
    <s v="No"/>
    <s v="No"/>
    <s v="No"/>
    <s v="No"/>
    <s v="Yes"/>
    <s v="Yes"/>
    <s v="No"/>
    <s v="No"/>
    <s v="Yes"/>
    <s v="No"/>
    <s v="No"/>
    <s v="No"/>
    <s v="No"/>
    <n v="5"/>
    <n v="0.16666666666666666"/>
    <n v="2"/>
  </r>
  <r>
    <x v="2"/>
    <s v="Class 3"/>
    <x v="181"/>
    <x v="2"/>
    <s v="Mid"/>
    <n v="12"/>
    <n v="6737300"/>
    <s v="561.44K"/>
    <s v="Full-time "/>
    <s v=" Mid-Senior level"/>
    <n v="10001"/>
    <s v=" IT Services and IT Consulting"/>
    <n v="1544995"/>
    <s v="No"/>
    <s v="No"/>
    <s v="No"/>
    <s v="No"/>
    <s v="Yes"/>
    <s v="No"/>
    <s v="No"/>
    <s v="No"/>
    <s v="No"/>
    <s v="No"/>
    <s v="No"/>
    <s v="No"/>
    <s v="No"/>
    <s v="No"/>
    <s v="No"/>
    <s v="No"/>
    <s v="No"/>
    <s v="No"/>
    <s v="No"/>
    <s v="No"/>
    <s v="No"/>
    <s v="No"/>
    <s v="Yes"/>
    <s v="Yes"/>
    <s v="No"/>
    <s v="No"/>
    <s v="Yes"/>
    <s v="No"/>
    <s v="No"/>
    <s v="No"/>
    <s v="Yes"/>
    <n v="5"/>
    <n v="0.16666666666666666"/>
    <n v="2"/>
  </r>
  <r>
    <x v="3"/>
    <s v="Class 4"/>
    <x v="182"/>
    <x v="0"/>
    <s v="Junior"/>
    <n v="12"/>
    <n v="80865"/>
    <s v="6.74K"/>
    <s v="Full-time "/>
    <s v=" Entry level"/>
    <n v="1200"/>
    <s v=" IT Services and IT Consulting"/>
    <n v="447101"/>
    <s v="No"/>
    <s v="No"/>
    <s v="No"/>
    <s v="No"/>
    <s v="No"/>
    <s v="No"/>
    <s v="No"/>
    <s v="No"/>
    <s v="No"/>
    <s v="No"/>
    <s v="Yes"/>
    <s v="No"/>
    <s v="No"/>
    <s v="No"/>
    <s v="No"/>
    <s v="No"/>
    <s v="No"/>
    <s v="No"/>
    <s v="No"/>
    <s v="No"/>
    <s v="No"/>
    <s v="No"/>
    <s v="Yes"/>
    <s v="Yes"/>
    <s v="No"/>
    <s v="No"/>
    <s v="No"/>
    <s v="No"/>
    <s v="No"/>
    <s v="No"/>
    <s v="No"/>
    <n v="3"/>
    <n v="0.1"/>
    <n v="3"/>
  </r>
  <r>
    <x v="4"/>
    <s v="Class 2"/>
    <x v="183"/>
    <x v="11"/>
    <s v="Mid"/>
    <n v="12"/>
    <n v="793022"/>
    <s v="66.09K"/>
    <s v="Full-time "/>
    <s v=" Mid-Senior level"/>
    <n v="5000"/>
    <s v=" IT Services and IT Consulting"/>
    <n v="1080039"/>
    <s v="Yes"/>
    <s v="Yes"/>
    <s v="Yes"/>
    <s v="Yes"/>
    <s v="Yes"/>
    <s v="No"/>
    <s v="No"/>
    <s v="Yes"/>
    <s v="No"/>
    <s v="No"/>
    <s v="Yes"/>
    <s v="No"/>
    <s v="No"/>
    <s v="No"/>
    <s v="No"/>
    <s v="No"/>
    <s v="No"/>
    <s v="No"/>
    <s v="No"/>
    <s v="No"/>
    <s v="No"/>
    <s v="No"/>
    <s v="Yes"/>
    <s v="Yes"/>
    <s v="No"/>
    <s v="No"/>
    <s v="No"/>
    <s v="No"/>
    <s v="No"/>
    <s v="No"/>
    <s v="No"/>
    <n v="9"/>
    <n v="0.3"/>
    <n v="1.2"/>
  </r>
  <r>
    <x v="7"/>
    <s v="Class 1"/>
    <x v="143"/>
    <x v="2"/>
    <s v="Junior"/>
    <n v="12"/>
    <n v="270280"/>
    <s v="22.52K"/>
    <s v="Full-time "/>
    <s v=" Entry level"/>
    <n v="10001"/>
    <s v=" IT Services and IT Consulting"/>
    <n v="533938"/>
    <s v="No"/>
    <s v="No"/>
    <s v="Yes"/>
    <s v="No"/>
    <s v="No"/>
    <s v="No"/>
    <s v="No"/>
    <s v="No"/>
    <s v="No"/>
    <s v="No"/>
    <s v="Yes"/>
    <s v="No"/>
    <s v="Yes"/>
    <s v="No"/>
    <s v="No"/>
    <s v="No"/>
    <s v="No"/>
    <s v="No"/>
    <s v="Yes"/>
    <s v="No"/>
    <s v="No"/>
    <s v="No"/>
    <s v="Yes"/>
    <s v="No"/>
    <s v="No"/>
    <s v="No"/>
    <s v="Yes"/>
    <s v="No"/>
    <s v="No"/>
    <s v="Yes"/>
    <s v="Yes"/>
    <n v="8"/>
    <n v="0.26666666666666666"/>
    <n v="1.3333333333333333"/>
  </r>
  <r>
    <x v="7"/>
    <s v="Class 1"/>
    <x v="170"/>
    <x v="9"/>
    <s v="Mid"/>
    <n v="12"/>
    <n v="270280"/>
    <s v="22.52K"/>
    <s v="Full-time "/>
    <s v=" Mid-Senior level"/>
    <n v="10001"/>
    <s v=" IT Services and IT Consulting"/>
    <n v="1050125"/>
    <s v="No"/>
    <s v="No"/>
    <s v="No"/>
    <s v="No"/>
    <s v="No"/>
    <s v="No"/>
    <s v="No"/>
    <s v="No"/>
    <s v="No"/>
    <s v="No"/>
    <s v="No"/>
    <s v="No"/>
    <s v="No"/>
    <s v="No"/>
    <s v="No"/>
    <s v="No"/>
    <s v="No"/>
    <s v="No"/>
    <s v="No"/>
    <s v="No"/>
    <s v="No"/>
    <s v="No"/>
    <s v="Yes"/>
    <s v="Yes"/>
    <s v="No"/>
    <s v="No"/>
    <s v="Yes"/>
    <s v="No"/>
    <s v="No"/>
    <s v="No"/>
    <s v="No"/>
    <n v="3"/>
    <n v="0.1"/>
    <n v="3"/>
  </r>
  <r>
    <x v="3"/>
    <s v="Class 4"/>
    <x v="73"/>
    <x v="2"/>
    <s v="Junior"/>
    <n v="12"/>
    <n v="80865"/>
    <s v="6.74K"/>
    <s v="Contract "/>
    <s v=" Entry level"/>
    <n v="1200"/>
    <s v=" IT Services and IT Consulting"/>
    <n v="698361"/>
    <s v="No"/>
    <s v="No"/>
    <s v="Yes"/>
    <s v="No"/>
    <s v="No"/>
    <s v="No"/>
    <s v="No"/>
    <s v="No"/>
    <s v="No"/>
    <s v="No"/>
    <s v="Yes"/>
    <s v="No"/>
    <s v="No"/>
    <s v="No"/>
    <s v="No"/>
    <s v="No"/>
    <s v="No"/>
    <s v="No"/>
    <s v="No"/>
    <s v="No"/>
    <s v="No"/>
    <s v="No"/>
    <s v="Yes"/>
    <s v="Yes"/>
    <s v="No"/>
    <s v="No"/>
    <s v="Yes"/>
    <s v="No"/>
    <s v="No"/>
    <s v="Yes"/>
    <s v="Yes"/>
    <n v="7"/>
    <n v="0.23333333333333334"/>
    <n v="1.5"/>
  </r>
  <r>
    <x v="7"/>
    <s v="Class 1"/>
    <x v="157"/>
    <x v="11"/>
    <s v="Mid"/>
    <n v="11"/>
    <n v="270280"/>
    <s v="24.57K"/>
    <s v="Full-time "/>
    <s v=" Mid-Senior level"/>
    <n v="10001"/>
    <s v=" IT Services and IT Consulting"/>
    <n v="1011684"/>
    <s v="No"/>
    <s v="No"/>
    <s v="No"/>
    <s v="No"/>
    <s v="No"/>
    <s v="No"/>
    <s v="No"/>
    <s v="No"/>
    <s v="No"/>
    <s v="No"/>
    <s v="Yes"/>
    <s v="No"/>
    <s v="No"/>
    <s v="No"/>
    <s v="No"/>
    <s v="No"/>
    <s v="No"/>
    <s v="No"/>
    <s v="No"/>
    <s v="No"/>
    <s v="No"/>
    <s v="No"/>
    <s v="Yes"/>
    <s v="Yes"/>
    <s v="No"/>
    <s v="No"/>
    <s v="No"/>
    <s v="No"/>
    <s v="No"/>
    <s v="No"/>
    <s v="No"/>
    <n v="3"/>
    <n v="0.1"/>
    <n v="2.75"/>
  </r>
  <r>
    <x v="3"/>
    <s v="Class 4"/>
    <x v="13"/>
    <x v="3"/>
    <s v="Mid"/>
    <n v="11"/>
    <n v="80865"/>
    <s v="7.35K"/>
    <s v="Full-time "/>
    <s v=" Mid-Senior level"/>
    <n v="1200"/>
    <s v=" IT Services and IT Consulting"/>
    <n v="1671302"/>
    <s v="No"/>
    <s v="No"/>
    <s v="No"/>
    <s v="No"/>
    <s v="Yes"/>
    <s v="No"/>
    <s v="No"/>
    <s v="No"/>
    <s v="No"/>
    <s v="No"/>
    <s v="No"/>
    <s v="No"/>
    <s v="No"/>
    <s v="No"/>
    <s v="No"/>
    <s v="No"/>
    <s v="No"/>
    <s v="No"/>
    <s v="No"/>
    <s v="No"/>
    <s v="No"/>
    <s v="No"/>
    <s v="Yes"/>
    <s v="Yes"/>
    <s v="No"/>
    <s v="No"/>
    <s v="No"/>
    <s v="No"/>
    <s v="No"/>
    <s v="No"/>
    <s v="No"/>
    <n v="3"/>
    <n v="0.1"/>
    <n v="2.75"/>
  </r>
  <r>
    <x v="8"/>
    <s v="Class 4"/>
    <x v="184"/>
    <x v="2"/>
    <s v="Mid"/>
    <n v="11"/>
    <n v="11245"/>
    <s v="1.02K"/>
    <s v="Full-time "/>
    <s v=" Mid-Senior level"/>
    <n v="110"/>
    <s v=" Real Estate"/>
    <n v="1085114"/>
    <s v="No"/>
    <s v="No"/>
    <s v="No"/>
    <s v="No"/>
    <s v="No"/>
    <s v="No"/>
    <s v="No"/>
    <s v="No"/>
    <s v="No"/>
    <s v="No"/>
    <s v="No"/>
    <s v="No"/>
    <s v="No"/>
    <s v="No"/>
    <s v="No"/>
    <s v="No"/>
    <s v="No"/>
    <s v="No"/>
    <s v="No"/>
    <s v="No"/>
    <s v="No"/>
    <s v="No"/>
    <s v="Yes"/>
    <s v="Yes"/>
    <s v="No"/>
    <s v="No"/>
    <s v="Yes"/>
    <s v="No"/>
    <s v="No"/>
    <s v="No"/>
    <s v="No"/>
    <n v="3"/>
    <n v="0.1"/>
    <n v="2.75"/>
  </r>
  <r>
    <x v="7"/>
    <s v="Class 1"/>
    <x v="185"/>
    <x v="2"/>
    <s v="Junior"/>
    <n v="11"/>
    <n v="270280"/>
    <s v="24.57K"/>
    <s v="Full-time "/>
    <s v=" Entry level"/>
    <n v="10001"/>
    <s v=" IT Services and IT Consulting"/>
    <n v="716028"/>
    <s v="No"/>
    <s v="No"/>
    <s v="No"/>
    <s v="No"/>
    <s v="No"/>
    <s v="No"/>
    <s v="No"/>
    <s v="Yes"/>
    <s v="No"/>
    <s v="No"/>
    <s v="Yes"/>
    <s v="No"/>
    <s v="No"/>
    <s v="No"/>
    <s v="No"/>
    <s v="No"/>
    <s v="No"/>
    <s v="No"/>
    <s v="No"/>
    <s v="No"/>
    <s v="No"/>
    <s v="No"/>
    <s v="Yes"/>
    <s v="No"/>
    <s v="No"/>
    <s v="No"/>
    <s v="No"/>
    <s v="No"/>
    <s v="No"/>
    <s v="No"/>
    <s v="No"/>
    <n v="3"/>
    <n v="0.1"/>
    <n v="2.75"/>
  </r>
  <r>
    <x v="2"/>
    <s v="Class 3"/>
    <x v="108"/>
    <x v="3"/>
    <s v="Mid"/>
    <n v="11"/>
    <n v="6737300"/>
    <s v="612.48K"/>
    <s v="Full-time "/>
    <s v=" Mid-Senior level"/>
    <n v="10001"/>
    <s v=" IT Services and IT Consulting"/>
    <n v="1290778"/>
    <s v="No"/>
    <s v="No"/>
    <s v="No"/>
    <s v="No"/>
    <s v="No"/>
    <s v="No"/>
    <s v="No"/>
    <s v="No"/>
    <s v="No"/>
    <s v="No"/>
    <s v="No"/>
    <s v="No"/>
    <s v="No"/>
    <s v="No"/>
    <s v="No"/>
    <s v="No"/>
    <s v="No"/>
    <s v="No"/>
    <s v="No"/>
    <s v="No"/>
    <s v="No"/>
    <s v="No"/>
    <s v="Yes"/>
    <s v="Yes"/>
    <s v="No"/>
    <s v="No"/>
    <s v="Yes"/>
    <s v="No"/>
    <s v="No"/>
    <s v="No"/>
    <s v="No"/>
    <n v="3"/>
    <n v="0.1"/>
    <n v="2.75"/>
  </r>
  <r>
    <x v="7"/>
    <s v="Class 1"/>
    <x v="176"/>
    <x v="2"/>
    <s v="Junior"/>
    <n v="11"/>
    <n v="270280"/>
    <s v="24.57K"/>
    <s v="Full-time "/>
    <s v=" Entry level"/>
    <n v="10001"/>
    <s v=" IT Services and IT Consulting"/>
    <n v="515207"/>
    <s v="No"/>
    <s v="No"/>
    <s v="No"/>
    <s v="No"/>
    <s v="No"/>
    <s v="No"/>
    <s v="No"/>
    <s v="No"/>
    <s v="No"/>
    <s v="No"/>
    <s v="No"/>
    <s v="No"/>
    <s v="No"/>
    <s v="No"/>
    <s v="No"/>
    <s v="No"/>
    <s v="No"/>
    <s v="No"/>
    <s v="No"/>
    <s v="No"/>
    <s v="No"/>
    <s v="No"/>
    <s v="Yes"/>
    <s v="Yes"/>
    <s v="No"/>
    <s v="No"/>
    <s v="No"/>
    <s v="No"/>
    <s v="No"/>
    <s v="No"/>
    <s v="No"/>
    <n v="2"/>
    <n v="6.6666666666666666E-2"/>
    <n v="3.6666666666666665"/>
  </r>
  <r>
    <x v="3"/>
    <s v="Class 4"/>
    <x v="186"/>
    <x v="3"/>
    <s v="Mid"/>
    <n v="11"/>
    <n v="80865"/>
    <s v="7.35K"/>
    <s v="Full-time "/>
    <s v=" Mid-Senior level"/>
    <n v="1200"/>
    <s v=" IT Services and IT Consulting"/>
    <n v="1087404"/>
    <s v="No"/>
    <s v="No"/>
    <s v="No"/>
    <s v="No"/>
    <s v="No"/>
    <s v="No"/>
    <s v="No"/>
    <s v="No"/>
    <s v="No"/>
    <s v="No"/>
    <s v="No"/>
    <s v="No"/>
    <s v="No"/>
    <s v="No"/>
    <s v="No"/>
    <s v="No"/>
    <s v="No"/>
    <s v="No"/>
    <s v="No"/>
    <s v="No"/>
    <s v="No"/>
    <s v="No"/>
    <s v="Yes"/>
    <s v="Yes"/>
    <s v="No"/>
    <s v="No"/>
    <s v="No"/>
    <s v="No"/>
    <s v="No"/>
    <s v="No"/>
    <s v="No"/>
    <n v="2"/>
    <n v="6.6666666666666666E-2"/>
    <n v="3.6666666666666665"/>
  </r>
  <r>
    <x v="8"/>
    <s v="Class 4"/>
    <x v="187"/>
    <x v="10"/>
    <s v="Junior"/>
    <n v="11"/>
    <n v="11245"/>
    <s v="1.02K"/>
    <s v="Full-time "/>
    <s v=" Entry level"/>
    <n v="110"/>
    <s v=" Real Estate"/>
    <n v="371425"/>
    <s v="No"/>
    <s v="No"/>
    <s v="No"/>
    <s v="No"/>
    <s v="No"/>
    <s v="No"/>
    <s v="No"/>
    <s v="No"/>
    <s v="No"/>
    <s v="No"/>
    <s v="No"/>
    <s v="No"/>
    <s v="No"/>
    <s v="No"/>
    <s v="No"/>
    <s v="No"/>
    <s v="No"/>
    <s v="No"/>
    <s v="No"/>
    <s v="No"/>
    <s v="No"/>
    <s v="No"/>
    <s v="No"/>
    <s v="Yes"/>
    <s v="No"/>
    <s v="No"/>
    <s v="Yes"/>
    <s v="No"/>
    <s v="No"/>
    <s v="No"/>
    <s v="No"/>
    <n v="2"/>
    <n v="6.6666666666666666E-2"/>
    <n v="3.6666666666666665"/>
  </r>
  <r>
    <x v="3"/>
    <s v="Class 4"/>
    <x v="188"/>
    <x v="2"/>
    <s v="Junior"/>
    <n v="11"/>
    <n v="80865"/>
    <s v="7.35K"/>
    <s v="Full-time "/>
    <s v=" Entry level"/>
    <n v="1200"/>
    <s v=" IT Services and IT Consulting"/>
    <n v="530981"/>
    <s v="No"/>
    <s v="No"/>
    <s v="Yes"/>
    <s v="No"/>
    <s v="No"/>
    <s v="No"/>
    <s v="No"/>
    <s v="No"/>
    <s v="No"/>
    <s v="No"/>
    <s v="No"/>
    <s v="No"/>
    <s v="Yes"/>
    <s v="No"/>
    <s v="No"/>
    <s v="No"/>
    <s v="No"/>
    <s v="No"/>
    <s v="Yes"/>
    <s v="No"/>
    <s v="Yes"/>
    <s v="No"/>
    <s v="Yes"/>
    <s v="Yes"/>
    <s v="No"/>
    <s v="No"/>
    <s v="No"/>
    <s v="No"/>
    <s v="No"/>
    <s v="Yes"/>
    <s v="Yes"/>
    <n v="8"/>
    <n v="0.26666666666666666"/>
    <n v="1.2222222222222223"/>
  </r>
  <r>
    <x v="0"/>
    <s v="Class 3"/>
    <x v="134"/>
    <x v="14"/>
    <s v="Senior"/>
    <n v="11"/>
    <n v="11996967"/>
    <s v="1090.63K"/>
    <s v="Full-time "/>
    <s v=" Associate"/>
    <n v="10001"/>
    <s v=" IT Services and IT Consulting"/>
    <n v="2100391"/>
    <s v="No"/>
    <s v="No"/>
    <s v="No"/>
    <s v="No"/>
    <s v="No"/>
    <s v="No"/>
    <s v="No"/>
    <s v="No"/>
    <s v="No"/>
    <s v="No"/>
    <s v="No"/>
    <s v="No"/>
    <s v="No"/>
    <s v="No"/>
    <s v="No"/>
    <s v="No"/>
    <s v="No"/>
    <s v="No"/>
    <s v="No"/>
    <s v="No"/>
    <s v="No"/>
    <s v="No"/>
    <s v="Yes"/>
    <s v="No"/>
    <s v="No"/>
    <s v="Yes"/>
    <s v="No"/>
    <s v="No"/>
    <s v="No"/>
    <s v="No"/>
    <s v="No"/>
    <n v="2"/>
    <n v="6.6666666666666666E-2"/>
    <n v="3.6666666666666665"/>
  </r>
  <r>
    <x v="4"/>
    <s v="Class 2"/>
    <x v="189"/>
    <x v="3"/>
    <s v="Mid"/>
    <n v="11"/>
    <n v="793022"/>
    <s v="72.09K"/>
    <s v="Full-time "/>
    <s v=" Mid-Senior level"/>
    <n v="5000"/>
    <s v=" IT Services and IT Consulting"/>
    <n v="1049012"/>
    <s v="Yes"/>
    <s v="No"/>
    <s v="No"/>
    <s v="No"/>
    <s v="No"/>
    <s v="No"/>
    <s v="No"/>
    <s v="No"/>
    <s v="No"/>
    <s v="No"/>
    <s v="Yes"/>
    <s v="No"/>
    <s v="No"/>
    <s v="No"/>
    <s v="No"/>
    <s v="No"/>
    <s v="No"/>
    <s v="No"/>
    <s v="No"/>
    <s v="No"/>
    <s v="No"/>
    <s v="No"/>
    <s v="Yes"/>
    <s v="Yes"/>
    <s v="Yes"/>
    <s v="No"/>
    <s v="Yes"/>
    <s v="Yes"/>
    <s v="No"/>
    <s v="No"/>
    <s v="No"/>
    <n v="7"/>
    <n v="0.23333333333333334"/>
    <n v="1.375"/>
  </r>
  <r>
    <x v="3"/>
    <s v="Class 4"/>
    <x v="190"/>
    <x v="7"/>
    <s v="Junior"/>
    <n v="11"/>
    <n v="80865"/>
    <s v="7.35K"/>
    <s v="Full-time "/>
    <s v=" Entry level"/>
    <n v="1200"/>
    <s v=" IT Services and IT Consulting"/>
    <n v="697208"/>
    <s v="No"/>
    <s v="No"/>
    <s v="Yes"/>
    <s v="No"/>
    <s v="No"/>
    <s v="No"/>
    <s v="No"/>
    <s v="No"/>
    <s v="No"/>
    <s v="No"/>
    <s v="No"/>
    <s v="No"/>
    <s v="Yes"/>
    <s v="No"/>
    <s v="No"/>
    <s v="No"/>
    <s v="No"/>
    <s v="No"/>
    <s v="Yes"/>
    <s v="No"/>
    <s v="No"/>
    <s v="No"/>
    <s v="Yes"/>
    <s v="Yes"/>
    <s v="No"/>
    <s v="No"/>
    <s v="No"/>
    <s v="No"/>
    <s v="No"/>
    <s v="Yes"/>
    <s v="Yes"/>
    <n v="7"/>
    <n v="0.23333333333333334"/>
    <n v="1.375"/>
  </r>
  <r>
    <x v="8"/>
    <s v="Class 4"/>
    <x v="191"/>
    <x v="11"/>
    <s v="Junior"/>
    <n v="11"/>
    <n v="11245"/>
    <s v="1.02K"/>
    <s v="Full-time "/>
    <s v=" Entry level"/>
    <n v="110"/>
    <s v=" Real Estate"/>
    <n v="880343"/>
    <s v="No"/>
    <s v="No"/>
    <s v="Yes"/>
    <s v="No"/>
    <s v="No"/>
    <s v="No"/>
    <s v="No"/>
    <s v="No"/>
    <s v="No"/>
    <s v="No"/>
    <s v="Yes"/>
    <s v="Yes"/>
    <s v="Yes"/>
    <s v="Yes"/>
    <s v="No"/>
    <s v="No"/>
    <s v="No"/>
    <s v="Yes"/>
    <s v="Yes"/>
    <s v="No"/>
    <s v="Yes"/>
    <s v="No"/>
    <s v="Yes"/>
    <s v="No"/>
    <s v="No"/>
    <s v="No"/>
    <s v="Yes"/>
    <s v="No"/>
    <s v="No"/>
    <s v="Yes"/>
    <s v="Yes"/>
    <n v="12"/>
    <n v="0.4"/>
    <n v="0.84615384615384615"/>
  </r>
  <r>
    <x v="2"/>
    <s v="Class 3"/>
    <x v="51"/>
    <x v="2"/>
    <s v="Mid"/>
    <n v="11"/>
    <n v="6737300"/>
    <s v="612.48K"/>
    <s v="Full-time "/>
    <s v=" Mid-Senior level"/>
    <n v="10001"/>
    <s v=" IT Services and IT Consulting"/>
    <n v="922067"/>
    <s v="No"/>
    <s v="No"/>
    <s v="No"/>
    <s v="No"/>
    <s v="Yes"/>
    <s v="No"/>
    <s v="No"/>
    <s v="No"/>
    <s v="No"/>
    <s v="No"/>
    <s v="No"/>
    <s v="No"/>
    <s v="No"/>
    <s v="No"/>
    <s v="No"/>
    <s v="No"/>
    <s v="No"/>
    <s v="No"/>
    <s v="No"/>
    <s v="No"/>
    <s v="No"/>
    <s v="No"/>
    <s v="Yes"/>
    <s v="Yes"/>
    <s v="No"/>
    <s v="No"/>
    <s v="Yes"/>
    <s v="No"/>
    <s v="No"/>
    <s v="No"/>
    <s v="No"/>
    <n v="4"/>
    <n v="0.13333333333333333"/>
    <n v="2.2000000000000002"/>
  </r>
  <r>
    <x v="4"/>
    <s v="Class 2"/>
    <x v="55"/>
    <x v="6"/>
    <s v="Mid"/>
    <n v="11"/>
    <n v="793022"/>
    <s v="72.09K"/>
    <s v="Full-time "/>
    <s v=" Mid-Senior level"/>
    <n v="5000"/>
    <s v=" IT Services and IT Consulting"/>
    <n v="1119464"/>
    <s v="Yes"/>
    <s v="No"/>
    <s v="Yes"/>
    <s v="No"/>
    <s v="No"/>
    <s v="No"/>
    <s v="No"/>
    <s v="No"/>
    <s v="No"/>
    <s v="No"/>
    <s v="No"/>
    <s v="No"/>
    <s v="No"/>
    <s v="No"/>
    <s v="No"/>
    <s v="No"/>
    <s v="No"/>
    <s v="Yes"/>
    <s v="Yes"/>
    <s v="No"/>
    <s v="No"/>
    <s v="No"/>
    <s v="Yes"/>
    <s v="Yes"/>
    <s v="No"/>
    <s v="No"/>
    <s v="No"/>
    <s v="No"/>
    <s v="No"/>
    <s v="No"/>
    <s v="No"/>
    <n v="6"/>
    <n v="0.2"/>
    <n v="1.5714285714285714"/>
  </r>
  <r>
    <x v="4"/>
    <s v="Class 2"/>
    <x v="192"/>
    <x v="1"/>
    <s v="Mid"/>
    <n v="11"/>
    <n v="793022"/>
    <s v="72.09K"/>
    <s v="Full-time "/>
    <s v=" Mid-Senior level"/>
    <n v="5000"/>
    <s v=" IT Services and IT Consulting"/>
    <n v="1277324"/>
    <s v="Yes"/>
    <s v="No"/>
    <s v="Yes"/>
    <s v="No"/>
    <s v="Yes"/>
    <s v="No"/>
    <s v="No"/>
    <s v="No"/>
    <s v="No"/>
    <s v="Yes"/>
    <s v="Yes"/>
    <s v="Yes"/>
    <s v="No"/>
    <s v="Yes"/>
    <s v="No"/>
    <s v="No"/>
    <s v="No"/>
    <s v="No"/>
    <s v="Yes"/>
    <s v="No"/>
    <s v="Yes"/>
    <s v="No"/>
    <s v="Yes"/>
    <s v="Yes"/>
    <s v="No"/>
    <s v="Yes"/>
    <s v="Yes"/>
    <s v="No"/>
    <s v="No"/>
    <s v="No"/>
    <s v="No"/>
    <n v="13"/>
    <n v="0.43333333333333335"/>
    <n v="0.7857142857142857"/>
  </r>
  <r>
    <x v="8"/>
    <s v="Class 4"/>
    <x v="193"/>
    <x v="11"/>
    <s v="Junior"/>
    <n v="11"/>
    <n v="11245"/>
    <s v="1.02K"/>
    <s v="Full-time "/>
    <s v=" Entry level"/>
    <n v="110"/>
    <s v=" Real Estate"/>
    <n v="692208"/>
    <s v="No"/>
    <s v="No"/>
    <s v="No"/>
    <s v="No"/>
    <s v="No"/>
    <s v="No"/>
    <s v="No"/>
    <s v="No"/>
    <s v="No"/>
    <s v="No"/>
    <s v="No"/>
    <s v="No"/>
    <s v="No"/>
    <s v="No"/>
    <s v="No"/>
    <s v="No"/>
    <s v="No"/>
    <s v="No"/>
    <s v="No"/>
    <s v="No"/>
    <s v="Yes"/>
    <s v="Yes"/>
    <s v="Yes"/>
    <s v="Yes"/>
    <s v="No"/>
    <s v="Yes"/>
    <s v="No"/>
    <s v="No"/>
    <s v="No"/>
    <s v="No"/>
    <s v="No"/>
    <n v="5"/>
    <n v="0.16666666666666666"/>
    <n v="1.8333333333333333"/>
  </r>
  <r>
    <x v="3"/>
    <s v="Class 4"/>
    <x v="194"/>
    <x v="0"/>
    <s v="Mid"/>
    <n v="11"/>
    <n v="80865"/>
    <s v="7.35K"/>
    <s v="Full-time "/>
    <s v=" Mid-Senior level"/>
    <n v="1200"/>
    <s v=" IT Services and IT Consulting"/>
    <n v="857434"/>
    <s v="No"/>
    <s v="No"/>
    <s v="No"/>
    <s v="No"/>
    <s v="No"/>
    <s v="No"/>
    <s v="No"/>
    <s v="No"/>
    <s v="No"/>
    <s v="No"/>
    <s v="No"/>
    <s v="No"/>
    <s v="No"/>
    <s v="No"/>
    <s v="No"/>
    <s v="No"/>
    <s v="No"/>
    <s v="No"/>
    <s v="No"/>
    <s v="No"/>
    <s v="No"/>
    <s v="No"/>
    <s v="Yes"/>
    <s v="Yes"/>
    <s v="No"/>
    <s v="No"/>
    <s v="No"/>
    <s v="No"/>
    <s v="No"/>
    <s v="No"/>
    <s v="No"/>
    <n v="2"/>
    <n v="6.6666666666666666E-2"/>
    <n v="3.6666666666666665"/>
  </r>
  <r>
    <x v="7"/>
    <s v="Class 1"/>
    <x v="195"/>
    <x v="9"/>
    <s v="Junior"/>
    <n v="11"/>
    <n v="270280"/>
    <s v="24.57K"/>
    <s v="Full-time "/>
    <s v=" Entry level"/>
    <n v="10001"/>
    <s v=" IT Services and IT Consulting"/>
    <n v="419884"/>
    <s v="No"/>
    <s v="No"/>
    <s v="No"/>
    <s v="No"/>
    <s v="No"/>
    <s v="No"/>
    <s v="No"/>
    <s v="No"/>
    <s v="No"/>
    <s v="No"/>
    <s v="Yes"/>
    <s v="No"/>
    <s v="No"/>
    <s v="No"/>
    <s v="No"/>
    <s v="No"/>
    <s v="No"/>
    <s v="No"/>
    <s v="No"/>
    <s v="No"/>
    <s v="No"/>
    <s v="No"/>
    <s v="No"/>
    <s v="Yes"/>
    <s v="No"/>
    <s v="No"/>
    <s v="No"/>
    <s v="No"/>
    <s v="No"/>
    <s v="No"/>
    <s v="No"/>
    <n v="2"/>
    <n v="6.6666666666666666E-2"/>
    <n v="3.6666666666666665"/>
  </r>
  <r>
    <x v="7"/>
    <s v="Class 1"/>
    <x v="196"/>
    <x v="2"/>
    <s v="Mid"/>
    <n v="10"/>
    <n v="270280"/>
    <s v="27.03K"/>
    <s v="Full-time "/>
    <s v=" Mid-Senior level"/>
    <n v="10001"/>
    <s v=" IT Services and IT Consulting"/>
    <n v="1175972"/>
    <s v="No"/>
    <s v="No"/>
    <s v="No"/>
    <s v="No"/>
    <s v="No"/>
    <s v="No"/>
    <s v="No"/>
    <s v="No"/>
    <s v="No"/>
    <s v="No"/>
    <s v="No"/>
    <s v="No"/>
    <s v="No"/>
    <s v="No"/>
    <s v="No"/>
    <s v="No"/>
    <s v="No"/>
    <s v="No"/>
    <s v="No"/>
    <s v="No"/>
    <s v="No"/>
    <s v="No"/>
    <s v="Yes"/>
    <s v="Yes"/>
    <s v="No"/>
    <s v="No"/>
    <s v="No"/>
    <s v="No"/>
    <s v="No"/>
    <s v="No"/>
    <s v="No"/>
    <n v="2"/>
    <n v="6.6666666666666666E-2"/>
    <n v="3.3333333333333335"/>
  </r>
  <r>
    <x v="3"/>
    <s v="Class 4"/>
    <x v="197"/>
    <x v="6"/>
    <s v="Junior"/>
    <n v="10"/>
    <n v="80865"/>
    <s v="8.09K"/>
    <s v="Full-time "/>
    <s v=" Entry level"/>
    <n v="1200"/>
    <s v=" IT Services and IT Consulting"/>
    <n v="737104"/>
    <s v="No"/>
    <s v="No"/>
    <s v="Yes"/>
    <s v="No"/>
    <s v="No"/>
    <s v="No"/>
    <s v="No"/>
    <s v="No"/>
    <s v="No"/>
    <s v="Yes"/>
    <s v="Yes"/>
    <s v="No"/>
    <s v="Yes"/>
    <s v="No"/>
    <s v="No"/>
    <s v="No"/>
    <s v="No"/>
    <s v="No"/>
    <s v="No"/>
    <s v="No"/>
    <s v="No"/>
    <s v="No"/>
    <s v="Yes"/>
    <s v="Yes"/>
    <s v="No"/>
    <s v="Yes"/>
    <s v="Yes"/>
    <s v="No"/>
    <s v="No"/>
    <s v="Yes"/>
    <s v="Yes"/>
    <n v="10"/>
    <n v="0.33333333333333331"/>
    <n v="0.90909090909090906"/>
  </r>
  <r>
    <x v="7"/>
    <s v="Class 1"/>
    <x v="198"/>
    <x v="1"/>
    <s v="Mid"/>
    <n v="10"/>
    <n v="270280"/>
    <s v="27.03K"/>
    <s v="Full-time "/>
    <s v=" Mid-Senior level"/>
    <n v="10001"/>
    <s v=" IT Services and IT Consulting"/>
    <n v="1835474"/>
    <s v="No"/>
    <s v="No"/>
    <s v="No"/>
    <s v="No"/>
    <s v="No"/>
    <s v="No"/>
    <s v="No"/>
    <s v="No"/>
    <s v="No"/>
    <s v="No"/>
    <s v="No"/>
    <s v="No"/>
    <s v="No"/>
    <s v="No"/>
    <s v="No"/>
    <s v="No"/>
    <s v="No"/>
    <s v="No"/>
    <s v="No"/>
    <s v="No"/>
    <s v="No"/>
    <s v="No"/>
    <s v="Yes"/>
    <s v="No"/>
    <s v="No"/>
    <s v="No"/>
    <s v="No"/>
    <s v="No"/>
    <s v="No"/>
    <s v="No"/>
    <s v="No"/>
    <n v="1"/>
    <n v="3.3333333333333333E-2"/>
    <n v="5"/>
  </r>
  <r>
    <x v="3"/>
    <s v="Class 4"/>
    <x v="79"/>
    <x v="1"/>
    <s v="Junior"/>
    <n v="10"/>
    <n v="80865"/>
    <s v="8.09K"/>
    <s v="Full-time "/>
    <s v=" Entry level"/>
    <n v="1200"/>
    <s v=" IT Services and IT Consulting"/>
    <n v="398251"/>
    <s v="No"/>
    <s v="No"/>
    <s v="Yes"/>
    <s v="No"/>
    <s v="No"/>
    <s v="No"/>
    <s v="No"/>
    <s v="No"/>
    <s v="No"/>
    <s v="No"/>
    <s v="Yes"/>
    <s v="No"/>
    <s v="No"/>
    <s v="No"/>
    <s v="No"/>
    <s v="No"/>
    <s v="No"/>
    <s v="No"/>
    <s v="No"/>
    <s v="No"/>
    <s v="No"/>
    <s v="No"/>
    <s v="Yes"/>
    <s v="Yes"/>
    <s v="No"/>
    <s v="No"/>
    <s v="No"/>
    <s v="No"/>
    <s v="No"/>
    <s v="No"/>
    <s v="Yes"/>
    <n v="5"/>
    <n v="0.16666666666666666"/>
    <n v="1.6666666666666667"/>
  </r>
  <r>
    <x v="3"/>
    <s v="Class 4"/>
    <x v="79"/>
    <x v="3"/>
    <s v="Junior"/>
    <n v="10"/>
    <n v="80865"/>
    <s v="8.09K"/>
    <s v="Full-time "/>
    <s v=" Entry level"/>
    <n v="1200"/>
    <s v=" IT Services and IT Consulting"/>
    <n v="639265"/>
    <s v="No"/>
    <s v="No"/>
    <s v="No"/>
    <s v="No"/>
    <s v="No"/>
    <s v="No"/>
    <s v="No"/>
    <s v="No"/>
    <s v="No"/>
    <s v="No"/>
    <s v="No"/>
    <s v="No"/>
    <s v="No"/>
    <s v="No"/>
    <s v="No"/>
    <s v="No"/>
    <s v="No"/>
    <s v="No"/>
    <s v="No"/>
    <s v="No"/>
    <s v="No"/>
    <s v="No"/>
    <s v="Yes"/>
    <s v="Yes"/>
    <s v="No"/>
    <s v="No"/>
    <s v="No"/>
    <s v="No"/>
    <s v="No"/>
    <s v="No"/>
    <s v="No"/>
    <n v="2"/>
    <n v="6.6666666666666666E-2"/>
    <n v="3.3333333333333335"/>
  </r>
  <r>
    <x v="7"/>
    <s v="Class 1"/>
    <x v="176"/>
    <x v="2"/>
    <s v="Junior"/>
    <n v="10"/>
    <n v="270280"/>
    <s v="27.03K"/>
    <s v="Full-time "/>
    <s v=" Entry level"/>
    <n v="10001"/>
    <s v=" IT Services and IT Consulting"/>
    <n v="404303"/>
    <s v="No"/>
    <s v="No"/>
    <s v="No"/>
    <s v="No"/>
    <s v="No"/>
    <s v="No"/>
    <s v="No"/>
    <s v="No"/>
    <s v="No"/>
    <s v="No"/>
    <s v="No"/>
    <s v="No"/>
    <s v="No"/>
    <s v="No"/>
    <s v="No"/>
    <s v="No"/>
    <s v="No"/>
    <s v="No"/>
    <s v="No"/>
    <s v="No"/>
    <s v="No"/>
    <s v="No"/>
    <s v="Yes"/>
    <s v="Yes"/>
    <s v="No"/>
    <s v="No"/>
    <s v="No"/>
    <s v="No"/>
    <s v="No"/>
    <s v="No"/>
    <s v="No"/>
    <n v="2"/>
    <n v="6.6666666666666666E-2"/>
    <n v="3.3333333333333335"/>
  </r>
  <r>
    <x v="4"/>
    <s v="Class 2"/>
    <x v="161"/>
    <x v="0"/>
    <s v="Mid"/>
    <n v="10"/>
    <n v="793022"/>
    <s v="79.3K"/>
    <s v="Full-time "/>
    <s v=" Mid-Senior level"/>
    <n v="5000"/>
    <s v=" IT Services and IT Consulting"/>
    <n v="1426338"/>
    <s v="No"/>
    <s v="No"/>
    <s v="Yes"/>
    <s v="No"/>
    <s v="No"/>
    <s v="No"/>
    <s v="No"/>
    <s v="No"/>
    <s v="No"/>
    <s v="No"/>
    <s v="No"/>
    <s v="No"/>
    <s v="No"/>
    <s v="No"/>
    <s v="No"/>
    <s v="No"/>
    <s v="No"/>
    <s v="No"/>
    <s v="No"/>
    <s v="No"/>
    <s v="No"/>
    <s v="No"/>
    <s v="Yes"/>
    <s v="Yes"/>
    <s v="No"/>
    <s v="No"/>
    <s v="No"/>
    <s v="No"/>
    <s v="No"/>
    <s v="No"/>
    <s v="No"/>
    <n v="3"/>
    <n v="0.1"/>
    <n v="2.5"/>
  </r>
  <r>
    <x v="7"/>
    <s v="Class 1"/>
    <x v="199"/>
    <x v="13"/>
    <s v="Junior"/>
    <n v="10"/>
    <n v="270280"/>
    <s v="27.03K"/>
    <s v="Full-time "/>
    <s v=" Entry level"/>
    <n v="10001"/>
    <s v=" IT Services and IT Consulting"/>
    <n v="535199"/>
    <s v="No"/>
    <s v="No"/>
    <s v="No"/>
    <s v="No"/>
    <s v="No"/>
    <s v="No"/>
    <s v="No"/>
    <s v="No"/>
    <s v="No"/>
    <s v="No"/>
    <s v="No"/>
    <s v="No"/>
    <s v="No"/>
    <s v="No"/>
    <s v="No"/>
    <s v="No"/>
    <s v="No"/>
    <s v="No"/>
    <s v="No"/>
    <s v="No"/>
    <s v="No"/>
    <s v="No"/>
    <s v="Yes"/>
    <s v="Yes"/>
    <s v="No"/>
    <s v="No"/>
    <s v="Yes"/>
    <s v="No"/>
    <s v="No"/>
    <s v="No"/>
    <s v="Yes"/>
    <n v="4"/>
    <n v="0.13333333333333333"/>
    <n v="2"/>
  </r>
  <r>
    <x v="7"/>
    <s v="Class 1"/>
    <x v="17"/>
    <x v="0"/>
    <s v="Junior"/>
    <n v="10"/>
    <n v="270280"/>
    <s v="27.03K"/>
    <s v="Full-time "/>
    <s v=" Entry level"/>
    <n v="10001"/>
    <s v=" IT Services and IT Consulting"/>
    <n v="675598"/>
    <s v="Yes"/>
    <s v="No"/>
    <s v="No"/>
    <s v="No"/>
    <s v="No"/>
    <s v="Yes"/>
    <s v="No"/>
    <s v="No"/>
    <s v="No"/>
    <s v="No"/>
    <s v="Yes"/>
    <s v="No"/>
    <s v="No"/>
    <s v="No"/>
    <s v="No"/>
    <s v="No"/>
    <s v="No"/>
    <s v="No"/>
    <s v="No"/>
    <s v="Yes"/>
    <s v="No"/>
    <s v="No"/>
    <s v="Yes"/>
    <s v="Yes"/>
    <s v="No"/>
    <s v="No"/>
    <s v="Yes"/>
    <s v="No"/>
    <s v="No"/>
    <s v="No"/>
    <s v="No"/>
    <n v="7"/>
    <n v="0.23333333333333334"/>
    <n v="1.25"/>
  </r>
  <r>
    <x v="2"/>
    <s v="Class 3"/>
    <x v="155"/>
    <x v="0"/>
    <s v="Mid"/>
    <n v="10"/>
    <n v="6737300"/>
    <s v="673.73K"/>
    <s v="Full-time "/>
    <s v=" Mid-Senior level"/>
    <n v="10001"/>
    <s v=" IT Services and IT Consulting"/>
    <n v="1223294"/>
    <s v="No"/>
    <s v="No"/>
    <s v="No"/>
    <s v="No"/>
    <s v="No"/>
    <s v="No"/>
    <s v="No"/>
    <s v="No"/>
    <s v="No"/>
    <s v="No"/>
    <s v="No"/>
    <s v="No"/>
    <s v="No"/>
    <s v="No"/>
    <s v="No"/>
    <s v="No"/>
    <s v="No"/>
    <s v="No"/>
    <s v="No"/>
    <s v="No"/>
    <s v="No"/>
    <s v="No"/>
    <s v="Yes"/>
    <s v="No"/>
    <s v="No"/>
    <s v="No"/>
    <s v="Yes"/>
    <s v="No"/>
    <s v="No"/>
    <s v="No"/>
    <s v="No"/>
    <n v="2"/>
    <n v="6.6666666666666666E-2"/>
    <n v="3.3333333333333335"/>
  </r>
  <r>
    <x v="3"/>
    <s v="Class 4"/>
    <x v="200"/>
    <x v="2"/>
    <s v="Mid"/>
    <n v="10"/>
    <n v="80865"/>
    <s v="8.09K"/>
    <s v="Full-time "/>
    <s v=" Mid-Senior level"/>
    <n v="1200"/>
    <s v=" IT Services and IT Consulting"/>
    <n v="1407103"/>
    <s v="No"/>
    <s v="No"/>
    <s v="No"/>
    <s v="Yes"/>
    <s v="No"/>
    <s v="No"/>
    <s v="No"/>
    <s v="No"/>
    <s v="No"/>
    <s v="No"/>
    <s v="Yes"/>
    <s v="Yes"/>
    <s v="No"/>
    <s v="Yes"/>
    <s v="No"/>
    <s v="No"/>
    <s v="Yes"/>
    <s v="No"/>
    <s v="No"/>
    <s v="No"/>
    <s v="No"/>
    <s v="No"/>
    <s v="Yes"/>
    <s v="Yes"/>
    <s v="No"/>
    <s v="No"/>
    <s v="No"/>
    <s v="No"/>
    <s v="No"/>
    <s v="No"/>
    <s v="No"/>
    <n v="7"/>
    <n v="0.23333333333333334"/>
    <n v="1.25"/>
  </r>
  <r>
    <x v="7"/>
    <s v="Class 1"/>
    <x v="149"/>
    <x v="2"/>
    <s v="Mid"/>
    <n v="10"/>
    <n v="270280"/>
    <s v="27.03K"/>
    <s v="Full-time "/>
    <s v=" Mid-Senior level"/>
    <n v="10001"/>
    <s v=" IT Services and IT Consulting"/>
    <n v="1309879"/>
    <s v="No"/>
    <s v="No"/>
    <s v="No"/>
    <s v="No"/>
    <s v="No"/>
    <s v="No"/>
    <s v="No"/>
    <s v="No"/>
    <s v="No"/>
    <s v="No"/>
    <s v="Yes"/>
    <s v="No"/>
    <s v="No"/>
    <s v="No"/>
    <s v="No"/>
    <s v="No"/>
    <s v="No"/>
    <s v="No"/>
    <s v="No"/>
    <s v="No"/>
    <s v="No"/>
    <s v="No"/>
    <s v="No"/>
    <s v="Yes"/>
    <s v="No"/>
    <s v="No"/>
    <s v="Yes"/>
    <s v="No"/>
    <s v="No"/>
    <s v="No"/>
    <s v="Yes"/>
    <n v="4"/>
    <n v="0.13333333333333333"/>
    <n v="2"/>
  </r>
  <r>
    <x v="3"/>
    <s v="Class 4"/>
    <x v="201"/>
    <x v="0"/>
    <s v="Junior"/>
    <n v="10"/>
    <n v="80865"/>
    <s v="8.09K"/>
    <s v="Contract "/>
    <s v=" Entry level"/>
    <n v="1200"/>
    <s v=" IT Services and IT Consulting"/>
    <n v="599248"/>
    <s v="No"/>
    <s v="No"/>
    <s v="No"/>
    <s v="No"/>
    <s v="No"/>
    <s v="No"/>
    <s v="No"/>
    <s v="No"/>
    <s v="No"/>
    <s v="No"/>
    <s v="No"/>
    <s v="No"/>
    <s v="No"/>
    <s v="No"/>
    <s v="No"/>
    <s v="No"/>
    <s v="No"/>
    <s v="No"/>
    <s v="No"/>
    <s v="No"/>
    <s v="No"/>
    <s v="No"/>
    <s v="Yes"/>
    <s v="Yes"/>
    <s v="No"/>
    <s v="No"/>
    <s v="No"/>
    <s v="No"/>
    <s v="No"/>
    <s v="No"/>
    <s v="No"/>
    <n v="2"/>
    <n v="6.6666666666666666E-2"/>
    <n v="3.3333333333333335"/>
  </r>
  <r>
    <x v="3"/>
    <s v="Class 4"/>
    <x v="202"/>
    <x v="0"/>
    <s v="Junior"/>
    <n v="10"/>
    <n v="80865"/>
    <s v="8.09K"/>
    <s v="Full-time "/>
    <s v=" Entry level"/>
    <n v="1200"/>
    <s v=" IT Services and IT Consulting"/>
    <n v="357429"/>
    <s v="No"/>
    <s v="No"/>
    <s v="No"/>
    <s v="No"/>
    <s v="No"/>
    <s v="No"/>
    <s v="No"/>
    <s v="No"/>
    <s v="No"/>
    <s v="No"/>
    <s v="No"/>
    <s v="No"/>
    <s v="No"/>
    <s v="No"/>
    <s v="No"/>
    <s v="No"/>
    <s v="No"/>
    <s v="No"/>
    <s v="No"/>
    <s v="No"/>
    <s v="No"/>
    <s v="No"/>
    <s v="Yes"/>
    <s v="Yes"/>
    <s v="No"/>
    <s v="No"/>
    <s v="Yes"/>
    <s v="No"/>
    <s v="No"/>
    <s v="No"/>
    <s v="No"/>
    <n v="3"/>
    <n v="0.1"/>
    <n v="2.5"/>
  </r>
  <r>
    <x v="3"/>
    <s v="Class 4"/>
    <x v="9"/>
    <x v="3"/>
    <s v="Mid"/>
    <n v="9"/>
    <n v="80865"/>
    <s v="8.99K"/>
    <s v="Full-time "/>
    <s v=" Mid-Senior level"/>
    <n v="1200"/>
    <s v=" IT Services and IT Consulting"/>
    <n v="1510179"/>
    <s v="No"/>
    <s v="No"/>
    <s v="No"/>
    <s v="No"/>
    <s v="No"/>
    <s v="No"/>
    <s v="No"/>
    <s v="No"/>
    <s v="No"/>
    <s v="No"/>
    <s v="No"/>
    <s v="No"/>
    <s v="No"/>
    <s v="No"/>
    <s v="No"/>
    <s v="No"/>
    <s v="No"/>
    <s v="No"/>
    <s v="No"/>
    <s v="No"/>
    <s v="No"/>
    <s v="No"/>
    <s v="Yes"/>
    <s v="Yes"/>
    <s v="No"/>
    <s v="No"/>
    <s v="No"/>
    <s v="No"/>
    <s v="No"/>
    <s v="No"/>
    <s v="No"/>
    <n v="2"/>
    <n v="6.6666666666666666E-2"/>
    <n v="3"/>
  </r>
  <r>
    <x v="3"/>
    <s v="Class 4"/>
    <x v="203"/>
    <x v="2"/>
    <s v="Junior"/>
    <n v="9"/>
    <n v="80865"/>
    <s v="8.99K"/>
    <s v="Full-time "/>
    <s v=" Entry level"/>
    <n v="1200"/>
    <s v=" IT Services and IT Consulting"/>
    <n v="732789"/>
    <s v="No"/>
    <s v="No"/>
    <s v="Yes"/>
    <s v="No"/>
    <s v="No"/>
    <s v="No"/>
    <s v="No"/>
    <s v="No"/>
    <s v="No"/>
    <s v="No"/>
    <s v="Yes"/>
    <s v="No"/>
    <s v="No"/>
    <s v="No"/>
    <s v="No"/>
    <s v="No"/>
    <s v="No"/>
    <s v="No"/>
    <s v="Yes"/>
    <s v="No"/>
    <s v="No"/>
    <s v="No"/>
    <s v="Yes"/>
    <s v="Yes"/>
    <s v="No"/>
    <s v="No"/>
    <s v="Yes"/>
    <s v="No"/>
    <s v="No"/>
    <s v="Yes"/>
    <s v="Yes"/>
    <n v="8"/>
    <n v="0.26666666666666666"/>
    <n v="1"/>
  </r>
  <r>
    <x v="2"/>
    <s v="Class 3"/>
    <x v="13"/>
    <x v="0"/>
    <s v="Mid"/>
    <n v="9"/>
    <n v="6737300"/>
    <s v="748.59K"/>
    <s v="Full-time "/>
    <s v=" Mid-Senior level"/>
    <n v="10001"/>
    <s v=" IT Services and IT Consulting"/>
    <n v="1448061"/>
    <s v="No"/>
    <s v="No"/>
    <s v="No"/>
    <s v="No"/>
    <s v="No"/>
    <s v="No"/>
    <s v="No"/>
    <s v="No"/>
    <s v="No"/>
    <s v="No"/>
    <s v="No"/>
    <s v="No"/>
    <s v="No"/>
    <s v="No"/>
    <s v="No"/>
    <s v="No"/>
    <s v="No"/>
    <s v="No"/>
    <s v="No"/>
    <s v="No"/>
    <s v="No"/>
    <s v="No"/>
    <s v="Yes"/>
    <s v="Yes"/>
    <s v="No"/>
    <s v="No"/>
    <s v="No"/>
    <s v="No"/>
    <s v="No"/>
    <s v="No"/>
    <s v="No"/>
    <n v="2"/>
    <n v="6.6666666666666666E-2"/>
    <n v="3"/>
  </r>
  <r>
    <x v="3"/>
    <s v="Class 4"/>
    <x v="204"/>
    <x v="2"/>
    <s v="Junior"/>
    <n v="9"/>
    <n v="80865"/>
    <s v="8.99K"/>
    <s v="Full-time "/>
    <s v=" Entry level"/>
    <n v="1200"/>
    <s v=" IT Services and IT Consulting"/>
    <n v="556469"/>
    <s v="No"/>
    <s v="No"/>
    <s v="No"/>
    <s v="No"/>
    <s v="No"/>
    <s v="No"/>
    <s v="No"/>
    <s v="No"/>
    <s v="No"/>
    <s v="No"/>
    <s v="No"/>
    <s v="No"/>
    <s v="No"/>
    <s v="No"/>
    <s v="No"/>
    <s v="No"/>
    <s v="No"/>
    <s v="No"/>
    <s v="No"/>
    <s v="No"/>
    <s v="No"/>
    <s v="No"/>
    <s v="Yes"/>
    <s v="Yes"/>
    <s v="No"/>
    <s v="No"/>
    <s v="No"/>
    <s v="No"/>
    <s v="No"/>
    <s v="No"/>
    <s v="No"/>
    <n v="2"/>
    <n v="6.6666666666666666E-2"/>
    <n v="3"/>
  </r>
  <r>
    <x v="7"/>
    <s v="Class 1"/>
    <x v="205"/>
    <x v="2"/>
    <s v="Junior"/>
    <n v="9"/>
    <n v="270280"/>
    <s v="30.03K"/>
    <s v="Full-time "/>
    <s v=" Entry level"/>
    <n v="10001"/>
    <s v=" IT Services and IT Consulting"/>
    <n v="385183"/>
    <s v="No"/>
    <s v="No"/>
    <s v="No"/>
    <s v="No"/>
    <s v="No"/>
    <s v="No"/>
    <s v="No"/>
    <s v="No"/>
    <s v="No"/>
    <s v="No"/>
    <s v="Yes"/>
    <s v="No"/>
    <s v="No"/>
    <s v="No"/>
    <s v="No"/>
    <s v="No"/>
    <s v="No"/>
    <s v="No"/>
    <s v="No"/>
    <s v="No"/>
    <s v="No"/>
    <s v="No"/>
    <s v="Yes"/>
    <s v="Yes"/>
    <s v="No"/>
    <s v="No"/>
    <s v="No"/>
    <s v="No"/>
    <s v="No"/>
    <s v="No"/>
    <s v="No"/>
    <n v="3"/>
    <n v="0.1"/>
    <n v="2.25"/>
  </r>
  <r>
    <x v="4"/>
    <s v="Class 2"/>
    <x v="133"/>
    <x v="2"/>
    <s v="Mid"/>
    <n v="9"/>
    <n v="793022"/>
    <s v="88.11K"/>
    <s v="Full-time "/>
    <s v=" Mid-Senior level"/>
    <n v="5000"/>
    <s v=" IT Services and IT Consulting"/>
    <n v="1263932"/>
    <s v="No"/>
    <s v="No"/>
    <s v="Yes"/>
    <s v="No"/>
    <s v="No"/>
    <s v="No"/>
    <s v="No"/>
    <s v="No"/>
    <s v="No"/>
    <s v="No"/>
    <s v="No"/>
    <s v="No"/>
    <s v="No"/>
    <s v="No"/>
    <s v="No"/>
    <s v="No"/>
    <s v="No"/>
    <s v="No"/>
    <s v="No"/>
    <s v="No"/>
    <s v="No"/>
    <s v="No"/>
    <s v="Yes"/>
    <s v="Yes"/>
    <s v="No"/>
    <s v="No"/>
    <s v="No"/>
    <s v="No"/>
    <s v="No"/>
    <s v="No"/>
    <s v="No"/>
    <n v="3"/>
    <n v="0.1"/>
    <n v="2.25"/>
  </r>
  <r>
    <x v="4"/>
    <s v="Class 2"/>
    <x v="206"/>
    <x v="2"/>
    <s v="Mid"/>
    <n v="9"/>
    <n v="793022"/>
    <s v="88.11K"/>
    <s v="Full-time "/>
    <s v=" Mid-Senior level"/>
    <n v="5000"/>
    <s v=" IT Services and IT Consulting"/>
    <n v="858358"/>
    <s v="No"/>
    <s v="No"/>
    <s v="Yes"/>
    <s v="No"/>
    <s v="No"/>
    <s v="No"/>
    <s v="No"/>
    <s v="No"/>
    <s v="No"/>
    <s v="No"/>
    <s v="No"/>
    <s v="No"/>
    <s v="No"/>
    <s v="No"/>
    <s v="No"/>
    <s v="No"/>
    <s v="No"/>
    <s v="No"/>
    <s v="No"/>
    <s v="No"/>
    <s v="No"/>
    <s v="No"/>
    <s v="Yes"/>
    <s v="Yes"/>
    <s v="No"/>
    <s v="No"/>
    <s v="No"/>
    <s v="No"/>
    <s v="No"/>
    <s v="No"/>
    <s v="No"/>
    <n v="3"/>
    <n v="0.1"/>
    <n v="2.25"/>
  </r>
  <r>
    <x v="7"/>
    <s v="Class 1"/>
    <x v="207"/>
    <x v="2"/>
    <s v="Mid"/>
    <n v="9"/>
    <n v="270280"/>
    <s v="30.03K"/>
    <s v="Full-time "/>
    <s v=" Mid-Senior level"/>
    <n v="10001"/>
    <s v=" IT Services and IT Consulting"/>
    <n v="1183206"/>
    <s v="No"/>
    <s v="No"/>
    <s v="No"/>
    <s v="No"/>
    <s v="No"/>
    <s v="No"/>
    <s v="No"/>
    <s v="No"/>
    <s v="No"/>
    <s v="No"/>
    <s v="No"/>
    <s v="No"/>
    <s v="No"/>
    <s v="No"/>
    <s v="No"/>
    <s v="No"/>
    <s v="No"/>
    <s v="No"/>
    <s v="No"/>
    <s v="No"/>
    <s v="No"/>
    <s v="No"/>
    <s v="Yes"/>
    <s v="No"/>
    <s v="No"/>
    <s v="No"/>
    <s v="Yes"/>
    <s v="No"/>
    <s v="No"/>
    <s v="No"/>
    <s v="No"/>
    <n v="2"/>
    <n v="6.6666666666666666E-2"/>
    <n v="3"/>
  </r>
  <r>
    <x v="3"/>
    <s v="Class 4"/>
    <x v="9"/>
    <x v="3"/>
    <s v="Mid"/>
    <n v="9"/>
    <n v="80865"/>
    <s v="8.99K"/>
    <s v="Full-time "/>
    <s v=" Mid-Senior level"/>
    <n v="1200"/>
    <s v=" IT Services and IT Consulting"/>
    <n v="1506546"/>
    <s v="No"/>
    <s v="No"/>
    <s v="Yes"/>
    <s v="No"/>
    <s v="No"/>
    <s v="No"/>
    <s v="No"/>
    <s v="No"/>
    <s v="No"/>
    <s v="No"/>
    <s v="Yes"/>
    <s v="No"/>
    <s v="No"/>
    <s v="No"/>
    <s v="No"/>
    <s v="No"/>
    <s v="No"/>
    <s v="No"/>
    <s v="Yes"/>
    <s v="No"/>
    <s v="No"/>
    <s v="No"/>
    <s v="Yes"/>
    <s v="Yes"/>
    <s v="No"/>
    <s v="No"/>
    <s v="No"/>
    <s v="No"/>
    <s v="No"/>
    <s v="No"/>
    <s v="No"/>
    <n v="5"/>
    <n v="0.16666666666666666"/>
    <n v="1.5"/>
  </r>
  <r>
    <x v="7"/>
    <s v="Class 1"/>
    <x v="208"/>
    <x v="2"/>
    <s v="Junior"/>
    <n v="9"/>
    <n v="270280"/>
    <s v="30.03K"/>
    <s v="Full-time "/>
    <s v=" Entry level"/>
    <n v="10001"/>
    <s v=" IT Services and IT Consulting"/>
    <n v="560759"/>
    <s v="No"/>
    <s v="No"/>
    <s v="No"/>
    <s v="No"/>
    <s v="No"/>
    <s v="No"/>
    <s v="No"/>
    <s v="No"/>
    <s v="No"/>
    <s v="No"/>
    <s v="Yes"/>
    <s v="No"/>
    <s v="No"/>
    <s v="No"/>
    <s v="No"/>
    <s v="No"/>
    <s v="No"/>
    <s v="No"/>
    <s v="No"/>
    <s v="No"/>
    <s v="No"/>
    <s v="No"/>
    <s v="No"/>
    <s v="No"/>
    <s v="No"/>
    <s v="No"/>
    <s v="No"/>
    <s v="No"/>
    <s v="No"/>
    <s v="No"/>
    <s v="No"/>
    <n v="1"/>
    <n v="3.3333333333333333E-2"/>
    <n v="4.5"/>
  </r>
  <r>
    <x v="3"/>
    <s v="Class 4"/>
    <x v="209"/>
    <x v="3"/>
    <s v="Mid"/>
    <n v="9"/>
    <n v="80865"/>
    <s v="8.99K"/>
    <s v="Full-time "/>
    <s v=" Mid-Senior level"/>
    <n v="1200"/>
    <s v=" IT Services and IT Consulting"/>
    <n v="1146217"/>
    <s v="No"/>
    <s v="No"/>
    <s v="No"/>
    <s v="No"/>
    <s v="Yes"/>
    <s v="No"/>
    <s v="No"/>
    <s v="No"/>
    <s v="No"/>
    <s v="No"/>
    <s v="No"/>
    <s v="No"/>
    <s v="No"/>
    <s v="No"/>
    <s v="No"/>
    <s v="No"/>
    <s v="No"/>
    <s v="No"/>
    <s v="No"/>
    <s v="No"/>
    <s v="No"/>
    <s v="No"/>
    <s v="Yes"/>
    <s v="Yes"/>
    <s v="No"/>
    <s v="No"/>
    <s v="No"/>
    <s v="No"/>
    <s v="No"/>
    <s v="No"/>
    <s v="No"/>
    <n v="3"/>
    <n v="0.1"/>
    <n v="2.25"/>
  </r>
  <r>
    <x v="7"/>
    <s v="Class 1"/>
    <x v="198"/>
    <x v="2"/>
    <s v="Mid"/>
    <n v="9"/>
    <n v="270280"/>
    <s v="30.03K"/>
    <s v="Full-time "/>
    <s v=" Mid-Senior level"/>
    <n v="10001"/>
    <s v=" IT Services and IT Consulting"/>
    <n v="1518419"/>
    <s v="No"/>
    <s v="No"/>
    <s v="No"/>
    <s v="No"/>
    <s v="No"/>
    <s v="No"/>
    <s v="No"/>
    <s v="No"/>
    <s v="No"/>
    <s v="No"/>
    <s v="No"/>
    <s v="No"/>
    <s v="No"/>
    <s v="No"/>
    <s v="No"/>
    <s v="No"/>
    <s v="No"/>
    <s v="No"/>
    <s v="No"/>
    <s v="No"/>
    <s v="No"/>
    <s v="No"/>
    <s v="Yes"/>
    <s v="No"/>
    <s v="No"/>
    <s v="No"/>
    <s v="No"/>
    <s v="No"/>
    <s v="No"/>
    <s v="No"/>
    <s v="No"/>
    <n v="1"/>
    <n v="3.3333333333333333E-2"/>
    <n v="4.5"/>
  </r>
  <r>
    <x v="2"/>
    <s v="Class 3"/>
    <x v="15"/>
    <x v="2"/>
    <s v="Mid"/>
    <n v="8"/>
    <n v="6737300"/>
    <s v="842.16K"/>
    <s v="Full-time "/>
    <s v=" Mid-Senior level"/>
    <n v="10001"/>
    <s v=" IT Services and IT Consulting"/>
    <n v="1690401"/>
    <s v="No"/>
    <s v="No"/>
    <s v="No"/>
    <s v="No"/>
    <s v="Yes"/>
    <s v="No"/>
    <s v="No"/>
    <s v="No"/>
    <s v="No"/>
    <s v="No"/>
    <s v="No"/>
    <s v="No"/>
    <s v="No"/>
    <s v="No"/>
    <s v="No"/>
    <s v="No"/>
    <s v="No"/>
    <s v="No"/>
    <s v="No"/>
    <s v="No"/>
    <s v="No"/>
    <s v="No"/>
    <s v="Yes"/>
    <s v="Yes"/>
    <s v="No"/>
    <s v="No"/>
    <s v="Yes"/>
    <s v="No"/>
    <s v="No"/>
    <s v="No"/>
    <s v="Yes"/>
    <n v="5"/>
    <n v="0.16666666666666666"/>
    <n v="1.3333333333333333"/>
  </r>
  <r>
    <x v="8"/>
    <s v="Class 4"/>
    <x v="210"/>
    <x v="3"/>
    <s v="Junior"/>
    <n v="8"/>
    <n v="11245"/>
    <s v="1.41K"/>
    <s v="Full-time "/>
    <s v=" Entry level"/>
    <n v="110"/>
    <s v=" Real Estate"/>
    <n v="468389"/>
    <s v="No"/>
    <s v="No"/>
    <s v="No"/>
    <s v="No"/>
    <s v="No"/>
    <s v="No"/>
    <s v="No"/>
    <s v="No"/>
    <s v="No"/>
    <s v="No"/>
    <s v="Yes"/>
    <s v="No"/>
    <s v="No"/>
    <s v="No"/>
    <s v="No"/>
    <s v="No"/>
    <s v="No"/>
    <s v="No"/>
    <s v="No"/>
    <s v="No"/>
    <s v="No"/>
    <s v="No"/>
    <s v="Yes"/>
    <s v="Yes"/>
    <s v="No"/>
    <s v="No"/>
    <s v="Yes"/>
    <s v="No"/>
    <s v="No"/>
    <s v="No"/>
    <s v="No"/>
    <n v="4"/>
    <n v="0.13333333333333333"/>
    <n v="1.6"/>
  </r>
  <r>
    <x v="3"/>
    <s v="Class 4"/>
    <x v="9"/>
    <x v="3"/>
    <s v="Mid"/>
    <n v="8"/>
    <n v="80865"/>
    <s v="10.11K"/>
    <s v="Full-time "/>
    <s v=" Mid-Senior level"/>
    <n v="1200"/>
    <s v=" IT Services and IT Consulting"/>
    <n v="1233933"/>
    <s v="No"/>
    <s v="No"/>
    <s v="No"/>
    <s v="No"/>
    <s v="No"/>
    <s v="No"/>
    <s v="No"/>
    <s v="No"/>
    <s v="No"/>
    <s v="No"/>
    <s v="No"/>
    <s v="No"/>
    <s v="No"/>
    <s v="No"/>
    <s v="No"/>
    <s v="No"/>
    <s v="No"/>
    <s v="No"/>
    <s v="No"/>
    <s v="No"/>
    <s v="No"/>
    <s v="No"/>
    <s v="Yes"/>
    <s v="Yes"/>
    <s v="No"/>
    <s v="No"/>
    <s v="No"/>
    <s v="No"/>
    <s v="No"/>
    <s v="No"/>
    <s v="No"/>
    <n v="2"/>
    <n v="6.6666666666666666E-2"/>
    <n v="2.6666666666666665"/>
  </r>
  <r>
    <x v="2"/>
    <s v="Class 3"/>
    <x v="127"/>
    <x v="7"/>
    <s v="Mid"/>
    <n v="8"/>
    <n v="6737300"/>
    <s v="842.16K"/>
    <s v="Full-time "/>
    <s v=" Mid-Senior level"/>
    <n v="10001"/>
    <s v=" IT Services and IT Consulting"/>
    <n v="1414546"/>
    <s v="No"/>
    <s v="No"/>
    <s v="No"/>
    <s v="No"/>
    <s v="Yes"/>
    <s v="No"/>
    <s v="No"/>
    <s v="No"/>
    <s v="No"/>
    <s v="No"/>
    <s v="No"/>
    <s v="No"/>
    <s v="No"/>
    <s v="No"/>
    <s v="No"/>
    <s v="No"/>
    <s v="No"/>
    <s v="No"/>
    <s v="No"/>
    <s v="No"/>
    <s v="No"/>
    <s v="No"/>
    <s v="Yes"/>
    <s v="Yes"/>
    <s v="No"/>
    <s v="No"/>
    <s v="Yes"/>
    <s v="No"/>
    <s v="No"/>
    <s v="No"/>
    <s v="No"/>
    <n v="4"/>
    <n v="0.13333333333333333"/>
    <n v="1.6"/>
  </r>
  <r>
    <x v="7"/>
    <s v="Class 1"/>
    <x v="132"/>
    <x v="6"/>
    <s v="Mid"/>
    <n v="8"/>
    <n v="270280"/>
    <s v="33.79K"/>
    <s v="Full-time "/>
    <s v=" Mid-Senior level"/>
    <n v="10001"/>
    <s v=" IT Services and IT Consulting"/>
    <n v="1162174"/>
    <s v="No"/>
    <s v="No"/>
    <s v="No"/>
    <s v="No"/>
    <s v="Yes"/>
    <s v="No"/>
    <s v="No"/>
    <s v="No"/>
    <s v="No"/>
    <s v="No"/>
    <s v="No"/>
    <s v="No"/>
    <s v="No"/>
    <s v="No"/>
    <s v="No"/>
    <s v="No"/>
    <s v="No"/>
    <s v="No"/>
    <s v="No"/>
    <s v="No"/>
    <s v="No"/>
    <s v="No"/>
    <s v="Yes"/>
    <s v="Yes"/>
    <s v="No"/>
    <s v="No"/>
    <s v="No"/>
    <s v="No"/>
    <s v="No"/>
    <s v="No"/>
    <s v="No"/>
    <n v="3"/>
    <n v="0.1"/>
    <n v="2"/>
  </r>
  <r>
    <x v="7"/>
    <s v="Class 1"/>
    <x v="170"/>
    <x v="0"/>
    <s v="Mid"/>
    <n v="8"/>
    <n v="270280"/>
    <s v="33.79K"/>
    <s v="Full-time "/>
    <s v=" Mid-Senior level"/>
    <n v="10001"/>
    <s v=" IT Services and IT Consulting"/>
    <n v="858566"/>
    <s v="No"/>
    <s v="No"/>
    <s v="No"/>
    <s v="No"/>
    <s v="No"/>
    <s v="No"/>
    <s v="No"/>
    <s v="No"/>
    <s v="No"/>
    <s v="No"/>
    <s v="No"/>
    <s v="No"/>
    <s v="No"/>
    <s v="No"/>
    <s v="No"/>
    <s v="No"/>
    <s v="No"/>
    <s v="No"/>
    <s v="No"/>
    <s v="No"/>
    <s v="No"/>
    <s v="No"/>
    <s v="Yes"/>
    <s v="Yes"/>
    <s v="No"/>
    <s v="No"/>
    <s v="Yes"/>
    <s v="No"/>
    <s v="No"/>
    <s v="No"/>
    <s v="No"/>
    <n v="3"/>
    <n v="0.1"/>
    <n v="2"/>
  </r>
  <r>
    <x v="7"/>
    <s v="Class 1"/>
    <x v="198"/>
    <x v="7"/>
    <s v="Mid"/>
    <n v="8"/>
    <n v="270280"/>
    <s v="33.79K"/>
    <s v="Full-time "/>
    <s v=" Mid-Senior level"/>
    <n v="10001"/>
    <s v=" IT Services and IT Consulting"/>
    <n v="1981612"/>
    <s v="No"/>
    <s v="No"/>
    <s v="No"/>
    <s v="No"/>
    <s v="No"/>
    <s v="No"/>
    <s v="No"/>
    <s v="No"/>
    <s v="No"/>
    <s v="No"/>
    <s v="No"/>
    <s v="No"/>
    <s v="No"/>
    <s v="No"/>
    <s v="No"/>
    <s v="No"/>
    <s v="No"/>
    <s v="No"/>
    <s v="No"/>
    <s v="No"/>
    <s v="No"/>
    <s v="No"/>
    <s v="Yes"/>
    <s v="No"/>
    <s v="No"/>
    <s v="No"/>
    <s v="No"/>
    <s v="No"/>
    <s v="No"/>
    <s v="No"/>
    <s v="No"/>
    <n v="1"/>
    <n v="3.3333333333333333E-2"/>
    <n v="4"/>
  </r>
  <r>
    <x v="7"/>
    <s v="Class 1"/>
    <x v="132"/>
    <x v="0"/>
    <s v="Mid"/>
    <n v="8"/>
    <n v="270280"/>
    <s v="33.79K"/>
    <s v="Full-time "/>
    <s v=" Mid-Senior level"/>
    <n v="10001"/>
    <s v=" IT Services and IT Consulting"/>
    <n v="1252869"/>
    <s v="No"/>
    <s v="No"/>
    <s v="No"/>
    <s v="No"/>
    <s v="Yes"/>
    <s v="No"/>
    <s v="No"/>
    <s v="No"/>
    <s v="No"/>
    <s v="No"/>
    <s v="No"/>
    <s v="No"/>
    <s v="No"/>
    <s v="No"/>
    <s v="No"/>
    <s v="No"/>
    <s v="No"/>
    <s v="No"/>
    <s v="No"/>
    <s v="No"/>
    <s v="No"/>
    <s v="No"/>
    <s v="Yes"/>
    <s v="Yes"/>
    <s v="No"/>
    <s v="No"/>
    <s v="No"/>
    <s v="No"/>
    <s v="No"/>
    <s v="No"/>
    <s v="No"/>
    <n v="3"/>
    <n v="0.1"/>
    <n v="2"/>
  </r>
  <r>
    <x v="7"/>
    <s v="Class 1"/>
    <x v="211"/>
    <x v="2"/>
    <s v="Mid"/>
    <n v="8"/>
    <n v="270280"/>
    <s v="33.79K"/>
    <s v="Full-time "/>
    <s v=" Mid-Senior level"/>
    <n v="10001"/>
    <s v=" IT Services and IT Consulting"/>
    <n v="1067228"/>
    <s v="No"/>
    <s v="No"/>
    <s v="No"/>
    <s v="No"/>
    <s v="No"/>
    <s v="No"/>
    <s v="No"/>
    <s v="No"/>
    <s v="No"/>
    <s v="No"/>
    <s v="No"/>
    <s v="No"/>
    <s v="No"/>
    <s v="No"/>
    <s v="No"/>
    <s v="No"/>
    <s v="No"/>
    <s v="No"/>
    <s v="No"/>
    <s v="No"/>
    <s v="No"/>
    <s v="No"/>
    <s v="Yes"/>
    <s v="No"/>
    <s v="No"/>
    <s v="No"/>
    <s v="No"/>
    <s v="No"/>
    <s v="No"/>
    <s v="No"/>
    <s v="No"/>
    <n v="1"/>
    <n v="3.3333333333333333E-2"/>
    <n v="4"/>
  </r>
  <r>
    <x v="4"/>
    <s v="Class 2"/>
    <x v="212"/>
    <x v="1"/>
    <s v="Mid"/>
    <n v="8"/>
    <n v="793022"/>
    <s v="99.13K"/>
    <s v="Full-time "/>
    <s v=" Mid-Senior level"/>
    <n v="5000"/>
    <s v=" IT Services and IT Consulting"/>
    <n v="1304422"/>
    <s v="Yes"/>
    <s v="No"/>
    <s v="Yes"/>
    <s v="No"/>
    <s v="Yes"/>
    <s v="No"/>
    <s v="No"/>
    <s v="No"/>
    <s v="No"/>
    <s v="No"/>
    <s v="Yes"/>
    <s v="Yes"/>
    <s v="No"/>
    <s v="Yes"/>
    <s v="No"/>
    <s v="No"/>
    <s v="No"/>
    <s v="No"/>
    <s v="Yes"/>
    <s v="No"/>
    <s v="Yes"/>
    <s v="No"/>
    <s v="Yes"/>
    <s v="Yes"/>
    <s v="No"/>
    <s v="Yes"/>
    <s v="No"/>
    <s v="No"/>
    <s v="No"/>
    <s v="No"/>
    <s v="No"/>
    <n v="11"/>
    <n v="0.36666666666666664"/>
    <n v="0.66666666666666663"/>
  </r>
  <r>
    <x v="7"/>
    <s v="Class 1"/>
    <x v="213"/>
    <x v="0"/>
    <s v="Junior"/>
    <n v="8"/>
    <n v="270280"/>
    <s v="33.79K"/>
    <s v="Full-time "/>
    <s v=" Entry level"/>
    <n v="10001"/>
    <s v=" IT Services and IT Consulting"/>
    <n v="568531"/>
    <s v="No"/>
    <s v="No"/>
    <s v="No"/>
    <s v="No"/>
    <s v="No"/>
    <s v="No"/>
    <s v="No"/>
    <s v="No"/>
    <s v="No"/>
    <s v="No"/>
    <s v="No"/>
    <s v="No"/>
    <s v="No"/>
    <s v="No"/>
    <s v="No"/>
    <s v="No"/>
    <s v="No"/>
    <s v="No"/>
    <s v="No"/>
    <s v="No"/>
    <s v="No"/>
    <s v="No"/>
    <s v="Yes"/>
    <s v="Yes"/>
    <s v="No"/>
    <s v="No"/>
    <s v="No"/>
    <s v="No"/>
    <s v="No"/>
    <s v="No"/>
    <s v="No"/>
    <n v="2"/>
    <n v="6.6666666666666666E-2"/>
    <n v="2.6666666666666665"/>
  </r>
  <r>
    <x v="3"/>
    <s v="Class 4"/>
    <x v="214"/>
    <x v="3"/>
    <s v="Junior"/>
    <n v="8"/>
    <n v="80865"/>
    <s v="10.11K"/>
    <s v="Full-time "/>
    <s v=" Entry level"/>
    <n v="1200"/>
    <s v=" IT Services and IT Consulting"/>
    <n v="358362"/>
    <s v="No"/>
    <s v="No"/>
    <s v="No"/>
    <s v="No"/>
    <s v="No"/>
    <s v="No"/>
    <s v="No"/>
    <s v="No"/>
    <s v="No"/>
    <s v="No"/>
    <s v="No"/>
    <s v="No"/>
    <s v="No"/>
    <s v="No"/>
    <s v="No"/>
    <s v="No"/>
    <s v="No"/>
    <s v="No"/>
    <s v="No"/>
    <s v="No"/>
    <s v="No"/>
    <s v="No"/>
    <s v="Yes"/>
    <s v="Yes"/>
    <s v="No"/>
    <s v="No"/>
    <s v="No"/>
    <s v="No"/>
    <s v="No"/>
    <s v="No"/>
    <s v="No"/>
    <n v="2"/>
    <n v="6.6666666666666666E-2"/>
    <n v="2.6666666666666665"/>
  </r>
  <r>
    <x v="8"/>
    <s v="Class 4"/>
    <x v="215"/>
    <x v="11"/>
    <s v="Mid"/>
    <n v="8"/>
    <n v="11245"/>
    <s v="1.41K"/>
    <s v="Full-time "/>
    <s v=" Mid-Senior level"/>
    <n v="110"/>
    <s v=" Real Estate"/>
    <n v="1469743"/>
    <s v="Yes"/>
    <s v="No"/>
    <s v="Yes"/>
    <s v="No"/>
    <s v="No"/>
    <s v="No"/>
    <s v="No"/>
    <s v="No"/>
    <s v="No"/>
    <s v="No"/>
    <s v="Yes"/>
    <s v="No"/>
    <s v="No"/>
    <s v="No"/>
    <s v="No"/>
    <s v="No"/>
    <s v="No"/>
    <s v="No"/>
    <s v="Yes"/>
    <s v="No"/>
    <s v="No"/>
    <s v="No"/>
    <s v="No"/>
    <s v="Yes"/>
    <s v="No"/>
    <s v="No"/>
    <s v="No"/>
    <s v="No"/>
    <s v="No"/>
    <s v="No"/>
    <s v="Yes"/>
    <n v="6"/>
    <n v="0.2"/>
    <n v="1.1428571428571428"/>
  </r>
  <r>
    <x v="2"/>
    <s v="Class 3"/>
    <x v="127"/>
    <x v="2"/>
    <s v="Mid"/>
    <n v="8"/>
    <n v="6737300"/>
    <s v="842.16K"/>
    <s v="Full-time "/>
    <s v=" Mid-Senior level"/>
    <n v="10001"/>
    <s v=" IT Services and IT Consulting"/>
    <n v="1146759"/>
    <s v="Yes"/>
    <s v="No"/>
    <s v="No"/>
    <s v="No"/>
    <s v="No"/>
    <s v="No"/>
    <s v="No"/>
    <s v="No"/>
    <s v="No"/>
    <s v="No"/>
    <s v="Yes"/>
    <s v="No"/>
    <s v="No"/>
    <s v="Yes"/>
    <s v="No"/>
    <s v="No"/>
    <s v="No"/>
    <s v="No"/>
    <s v="No"/>
    <s v="No"/>
    <s v="No"/>
    <s v="No"/>
    <s v="Yes"/>
    <s v="No"/>
    <s v="No"/>
    <s v="No"/>
    <s v="No"/>
    <s v="No"/>
    <s v="No"/>
    <s v="No"/>
    <s v="No"/>
    <n v="4"/>
    <n v="0.13333333333333333"/>
    <n v="1.6"/>
  </r>
  <r>
    <x v="7"/>
    <s v="Class 1"/>
    <x v="216"/>
    <x v="2"/>
    <s v="Mid"/>
    <n v="8"/>
    <n v="270280"/>
    <s v="33.79K"/>
    <s v="Full-time "/>
    <s v=" Mid-Senior level"/>
    <n v="10001"/>
    <s v=" IT Services and IT Consulting"/>
    <n v="1402133"/>
    <s v="No"/>
    <s v="No"/>
    <s v="No"/>
    <s v="No"/>
    <s v="No"/>
    <s v="No"/>
    <s v="No"/>
    <s v="No"/>
    <s v="No"/>
    <s v="No"/>
    <s v="Yes"/>
    <s v="No"/>
    <s v="No"/>
    <s v="No"/>
    <s v="No"/>
    <s v="No"/>
    <s v="No"/>
    <s v="No"/>
    <s v="No"/>
    <s v="No"/>
    <s v="No"/>
    <s v="No"/>
    <s v="Yes"/>
    <s v="Yes"/>
    <s v="No"/>
    <s v="No"/>
    <s v="No"/>
    <s v="No"/>
    <s v="No"/>
    <s v="No"/>
    <s v="No"/>
    <n v="3"/>
    <n v="0.1"/>
    <n v="2"/>
  </r>
  <r>
    <x v="7"/>
    <s v="Class 1"/>
    <x v="217"/>
    <x v="2"/>
    <s v="Junior"/>
    <n v="8"/>
    <n v="270280"/>
    <s v="33.79K"/>
    <s v="Full-time "/>
    <s v=" Entry level"/>
    <n v="10001"/>
    <s v=" IT Services and IT Consulting"/>
    <n v="443056"/>
    <s v="No"/>
    <s v="No"/>
    <s v="Yes"/>
    <s v="No"/>
    <s v="No"/>
    <s v="No"/>
    <s v="No"/>
    <s v="No"/>
    <s v="No"/>
    <s v="No"/>
    <s v="Yes"/>
    <s v="No"/>
    <s v="No"/>
    <s v="No"/>
    <s v="No"/>
    <s v="No"/>
    <s v="No"/>
    <s v="No"/>
    <s v="No"/>
    <s v="No"/>
    <s v="No"/>
    <s v="No"/>
    <s v="Yes"/>
    <s v="Yes"/>
    <s v="No"/>
    <s v="No"/>
    <s v="Yes"/>
    <s v="No"/>
    <s v="No"/>
    <s v="No"/>
    <s v="No"/>
    <n v="5"/>
    <n v="0.16666666666666666"/>
    <n v="1.3333333333333333"/>
  </r>
  <r>
    <x v="2"/>
    <s v="Class 3"/>
    <x v="218"/>
    <x v="2"/>
    <s v="Mid"/>
    <n v="8"/>
    <n v="6737300"/>
    <s v="842.16K"/>
    <s v="Full-time "/>
    <s v=" Mid-Senior level"/>
    <n v="10001"/>
    <s v=" IT Services and IT Consulting"/>
    <n v="1377556"/>
    <s v="No"/>
    <s v="No"/>
    <s v="No"/>
    <s v="No"/>
    <s v="Yes"/>
    <s v="No"/>
    <s v="No"/>
    <s v="No"/>
    <s v="No"/>
    <s v="No"/>
    <s v="No"/>
    <s v="No"/>
    <s v="No"/>
    <s v="No"/>
    <s v="No"/>
    <s v="No"/>
    <s v="No"/>
    <s v="No"/>
    <s v="No"/>
    <s v="No"/>
    <s v="No"/>
    <s v="No"/>
    <s v="Yes"/>
    <s v="Yes"/>
    <s v="No"/>
    <s v="No"/>
    <s v="Yes"/>
    <s v="No"/>
    <s v="No"/>
    <s v="No"/>
    <s v="No"/>
    <n v="4"/>
    <n v="0.13333333333333333"/>
    <n v="1.6"/>
  </r>
  <r>
    <x v="7"/>
    <s v="Class 1"/>
    <x v="219"/>
    <x v="2"/>
    <s v="Mid"/>
    <n v="8"/>
    <n v="270280"/>
    <s v="33.79K"/>
    <s v="Full-time "/>
    <s v=" Mid-Senior level"/>
    <n v="10001"/>
    <s v=" IT Services and IT Consulting"/>
    <n v="1191152"/>
    <s v="No"/>
    <s v="No"/>
    <s v="No"/>
    <s v="No"/>
    <s v="No"/>
    <s v="No"/>
    <s v="No"/>
    <s v="No"/>
    <s v="No"/>
    <s v="No"/>
    <s v="No"/>
    <s v="No"/>
    <s v="No"/>
    <s v="No"/>
    <s v="No"/>
    <s v="No"/>
    <s v="No"/>
    <s v="No"/>
    <s v="No"/>
    <s v="No"/>
    <s v="No"/>
    <s v="No"/>
    <s v="Yes"/>
    <s v="Yes"/>
    <s v="No"/>
    <s v="No"/>
    <s v="No"/>
    <s v="No"/>
    <s v="No"/>
    <s v="No"/>
    <s v="No"/>
    <n v="2"/>
    <n v="6.6666666666666666E-2"/>
    <n v="2.6666666666666665"/>
  </r>
  <r>
    <x v="7"/>
    <s v="Class 1"/>
    <x v="220"/>
    <x v="2"/>
    <s v="Junior"/>
    <n v="7"/>
    <n v="270280"/>
    <s v="38.61K"/>
    <s v="Full-time "/>
    <s v=" Entry level"/>
    <n v="10001"/>
    <s v=" IT Services and IT Consulting"/>
    <n v="412908"/>
    <s v="No"/>
    <s v="No"/>
    <s v="No"/>
    <s v="No"/>
    <s v="No"/>
    <s v="No"/>
    <s v="No"/>
    <s v="No"/>
    <s v="No"/>
    <s v="No"/>
    <s v="No"/>
    <s v="No"/>
    <s v="No"/>
    <s v="No"/>
    <s v="No"/>
    <s v="No"/>
    <s v="No"/>
    <s v="No"/>
    <s v="No"/>
    <s v="No"/>
    <s v="No"/>
    <s v="No"/>
    <s v="No"/>
    <s v="Yes"/>
    <s v="No"/>
    <s v="No"/>
    <s v="Yes"/>
    <s v="No"/>
    <s v="No"/>
    <s v="No"/>
    <s v="No"/>
    <n v="2"/>
    <n v="6.6666666666666666E-2"/>
    <n v="2.3333333333333335"/>
  </r>
  <r>
    <x v="0"/>
    <s v="Class 3"/>
    <x v="134"/>
    <x v="9"/>
    <s v="Senior"/>
    <n v="7"/>
    <n v="11996967"/>
    <s v="1713.85K"/>
    <s v="Full-time "/>
    <s v=" Associate"/>
    <n v="10001"/>
    <s v=" IT Services and IT Consulting"/>
    <n v="2005889"/>
    <s v="No"/>
    <s v="No"/>
    <s v="No"/>
    <s v="No"/>
    <s v="No"/>
    <s v="No"/>
    <s v="No"/>
    <s v="No"/>
    <s v="No"/>
    <s v="No"/>
    <s v="No"/>
    <s v="No"/>
    <s v="No"/>
    <s v="No"/>
    <s v="No"/>
    <s v="No"/>
    <s v="No"/>
    <s v="No"/>
    <s v="No"/>
    <s v="No"/>
    <s v="No"/>
    <s v="No"/>
    <s v="Yes"/>
    <s v="No"/>
    <s v="No"/>
    <s v="Yes"/>
    <s v="No"/>
    <s v="No"/>
    <s v="No"/>
    <s v="No"/>
    <s v="No"/>
    <n v="2"/>
    <n v="6.6666666666666666E-2"/>
    <n v="2.3333333333333335"/>
  </r>
  <r>
    <x v="7"/>
    <s v="Class 1"/>
    <x v="132"/>
    <x v="7"/>
    <s v="Mid"/>
    <n v="7"/>
    <n v="270280"/>
    <s v="38.61K"/>
    <s v="Full-time "/>
    <s v=" Mid-Senior level"/>
    <n v="10001"/>
    <s v=" IT Services and IT Consulting"/>
    <n v="1440511"/>
    <s v="No"/>
    <s v="No"/>
    <s v="No"/>
    <s v="No"/>
    <s v="Yes"/>
    <s v="No"/>
    <s v="No"/>
    <s v="No"/>
    <s v="No"/>
    <s v="No"/>
    <s v="No"/>
    <s v="No"/>
    <s v="No"/>
    <s v="No"/>
    <s v="No"/>
    <s v="No"/>
    <s v="No"/>
    <s v="No"/>
    <s v="No"/>
    <s v="No"/>
    <s v="No"/>
    <s v="No"/>
    <s v="Yes"/>
    <s v="Yes"/>
    <s v="No"/>
    <s v="No"/>
    <s v="No"/>
    <s v="No"/>
    <s v="No"/>
    <s v="No"/>
    <s v="No"/>
    <n v="3"/>
    <n v="0.1"/>
    <n v="1.75"/>
  </r>
  <r>
    <x v="8"/>
    <s v="Class 4"/>
    <x v="221"/>
    <x v="11"/>
    <s v="Junior"/>
    <n v="7"/>
    <n v="11245"/>
    <s v="1.61K"/>
    <s v="Full-time "/>
    <s v=" Entry level"/>
    <n v="110"/>
    <s v=" Real Estate"/>
    <n v="473372"/>
    <s v="No"/>
    <s v="No"/>
    <s v="No"/>
    <s v="No"/>
    <s v="No"/>
    <s v="No"/>
    <s v="No"/>
    <s v="No"/>
    <s v="No"/>
    <s v="No"/>
    <s v="No"/>
    <s v="No"/>
    <s v="No"/>
    <s v="No"/>
    <s v="No"/>
    <s v="No"/>
    <s v="No"/>
    <s v="No"/>
    <s v="No"/>
    <s v="No"/>
    <s v="Yes"/>
    <s v="No"/>
    <s v="Yes"/>
    <s v="No"/>
    <s v="No"/>
    <s v="No"/>
    <s v="No"/>
    <s v="No"/>
    <s v="No"/>
    <s v="No"/>
    <s v="No"/>
    <n v="2"/>
    <n v="6.6666666666666666E-2"/>
    <n v="2.3333333333333335"/>
  </r>
  <r>
    <x v="3"/>
    <s v="Class 4"/>
    <x v="222"/>
    <x v="3"/>
    <s v="Junior"/>
    <n v="7"/>
    <n v="80865"/>
    <s v="11.55K"/>
    <s v="Full-time "/>
    <s v=" Entry level"/>
    <n v="1200"/>
    <s v=" IT Services and IT Consulting"/>
    <n v="624332"/>
    <s v="No"/>
    <s v="No"/>
    <s v="No"/>
    <s v="No"/>
    <s v="No"/>
    <s v="No"/>
    <s v="No"/>
    <s v="No"/>
    <s v="No"/>
    <s v="No"/>
    <s v="No"/>
    <s v="No"/>
    <s v="No"/>
    <s v="No"/>
    <s v="No"/>
    <s v="No"/>
    <s v="No"/>
    <s v="No"/>
    <s v="No"/>
    <s v="No"/>
    <s v="No"/>
    <s v="No"/>
    <s v="Yes"/>
    <s v="Yes"/>
    <s v="No"/>
    <s v="No"/>
    <s v="No"/>
    <s v="No"/>
    <s v="No"/>
    <s v="No"/>
    <s v="No"/>
    <n v="2"/>
    <n v="6.6666666666666666E-2"/>
    <n v="2.3333333333333335"/>
  </r>
  <r>
    <x v="3"/>
    <s v="Class 4"/>
    <x v="109"/>
    <x v="3"/>
    <s v="Mid"/>
    <n v="7"/>
    <n v="80865"/>
    <s v="11.55K"/>
    <s v="Full-time "/>
    <s v=" Mid-Senior level"/>
    <n v="1200"/>
    <s v=" IT Services and IT Consulting"/>
    <n v="1264045"/>
    <s v="No"/>
    <s v="No"/>
    <s v="No"/>
    <s v="No"/>
    <s v="No"/>
    <s v="No"/>
    <s v="No"/>
    <s v="No"/>
    <s v="No"/>
    <s v="No"/>
    <s v="No"/>
    <s v="No"/>
    <s v="No"/>
    <s v="No"/>
    <s v="No"/>
    <s v="No"/>
    <s v="No"/>
    <s v="No"/>
    <s v="No"/>
    <s v="No"/>
    <s v="No"/>
    <s v="No"/>
    <s v="Yes"/>
    <s v="Yes"/>
    <s v="No"/>
    <s v="No"/>
    <s v="No"/>
    <s v="No"/>
    <s v="No"/>
    <s v="No"/>
    <s v="No"/>
    <n v="2"/>
    <n v="6.6666666666666666E-2"/>
    <n v="2.3333333333333335"/>
  </r>
  <r>
    <x v="3"/>
    <s v="Class 4"/>
    <x v="223"/>
    <x v="8"/>
    <s v="Junior"/>
    <n v="7"/>
    <n v="80865"/>
    <s v="11.55K"/>
    <s v="Full-time "/>
    <s v=" Entry level"/>
    <n v="1200"/>
    <s v=" IT Services and IT Consulting"/>
    <n v="483163"/>
    <s v="No"/>
    <s v="No"/>
    <s v="Yes"/>
    <s v="No"/>
    <s v="No"/>
    <s v="No"/>
    <s v="No"/>
    <s v="No"/>
    <s v="No"/>
    <s v="No"/>
    <s v="Yes"/>
    <s v="No"/>
    <s v="No"/>
    <s v="No"/>
    <s v="No"/>
    <s v="No"/>
    <s v="No"/>
    <s v="No"/>
    <s v="Yes"/>
    <s v="No"/>
    <s v="No"/>
    <s v="No"/>
    <s v="Yes"/>
    <s v="Yes"/>
    <s v="No"/>
    <s v="No"/>
    <s v="No"/>
    <s v="No"/>
    <s v="No"/>
    <s v="No"/>
    <s v="Yes"/>
    <n v="6"/>
    <n v="0.2"/>
    <n v="1"/>
  </r>
  <r>
    <x v="7"/>
    <s v="Class 1"/>
    <x v="149"/>
    <x v="9"/>
    <s v="Mid"/>
    <n v="7"/>
    <n v="270280"/>
    <s v="38.61K"/>
    <s v="Full-time "/>
    <s v=" Mid-Senior level"/>
    <n v="10001"/>
    <s v=" IT Services and IT Consulting"/>
    <n v="1377919"/>
    <s v="No"/>
    <s v="No"/>
    <s v="No"/>
    <s v="No"/>
    <s v="No"/>
    <s v="No"/>
    <s v="No"/>
    <s v="No"/>
    <s v="No"/>
    <s v="No"/>
    <s v="Yes"/>
    <s v="No"/>
    <s v="No"/>
    <s v="No"/>
    <s v="No"/>
    <s v="No"/>
    <s v="No"/>
    <s v="No"/>
    <s v="No"/>
    <s v="No"/>
    <s v="No"/>
    <s v="No"/>
    <s v="No"/>
    <s v="Yes"/>
    <s v="No"/>
    <s v="No"/>
    <s v="Yes"/>
    <s v="No"/>
    <s v="No"/>
    <s v="No"/>
    <s v="Yes"/>
    <n v="4"/>
    <n v="0.13333333333333333"/>
    <n v="1.4"/>
  </r>
  <r>
    <x v="3"/>
    <s v="Class 4"/>
    <x v="109"/>
    <x v="0"/>
    <s v="Mid"/>
    <n v="7"/>
    <n v="80865"/>
    <s v="11.55K"/>
    <s v="Full-time "/>
    <s v=" Mid-Senior level"/>
    <n v="1200"/>
    <s v=" IT Services and IT Consulting"/>
    <n v="1064712"/>
    <s v="No"/>
    <s v="No"/>
    <s v="No"/>
    <s v="No"/>
    <s v="No"/>
    <s v="No"/>
    <s v="No"/>
    <s v="No"/>
    <s v="No"/>
    <s v="No"/>
    <s v="No"/>
    <s v="No"/>
    <s v="No"/>
    <s v="No"/>
    <s v="No"/>
    <s v="No"/>
    <s v="No"/>
    <s v="No"/>
    <s v="No"/>
    <s v="No"/>
    <s v="No"/>
    <s v="No"/>
    <s v="Yes"/>
    <s v="Yes"/>
    <s v="No"/>
    <s v="No"/>
    <s v="No"/>
    <s v="No"/>
    <s v="No"/>
    <s v="No"/>
    <s v="No"/>
    <n v="2"/>
    <n v="6.6666666666666666E-2"/>
    <n v="2.3333333333333335"/>
  </r>
  <r>
    <x v="8"/>
    <s v="Class 4"/>
    <x v="224"/>
    <x v="0"/>
    <s v="Mid"/>
    <n v="7"/>
    <n v="11245"/>
    <s v="1.61K"/>
    <s v="Full-time "/>
    <s v=" Mid-Senior level"/>
    <n v="110"/>
    <s v=" Real Estate"/>
    <n v="902737"/>
    <s v="No"/>
    <s v="No"/>
    <s v="No"/>
    <s v="No"/>
    <s v="Yes"/>
    <s v="No"/>
    <s v="No"/>
    <s v="No"/>
    <s v="No"/>
    <s v="No"/>
    <s v="No"/>
    <s v="No"/>
    <s v="No"/>
    <s v="No"/>
    <s v="No"/>
    <s v="No"/>
    <s v="No"/>
    <s v="No"/>
    <s v="No"/>
    <s v="No"/>
    <s v="No"/>
    <s v="No"/>
    <s v="Yes"/>
    <s v="Yes"/>
    <s v="No"/>
    <s v="No"/>
    <s v="No"/>
    <s v="No"/>
    <s v="No"/>
    <s v="No"/>
    <s v="No"/>
    <n v="3"/>
    <n v="0.1"/>
    <n v="1.75"/>
  </r>
  <r>
    <x v="2"/>
    <s v="Class 3"/>
    <x v="155"/>
    <x v="0"/>
    <s v="Mid"/>
    <n v="7"/>
    <n v="6737300"/>
    <s v="962.47K"/>
    <s v="Full-time "/>
    <s v=" Mid-Senior level"/>
    <n v="10001"/>
    <s v=" IT Services and IT Consulting"/>
    <n v="808799"/>
    <s v="No"/>
    <s v="No"/>
    <s v="No"/>
    <s v="No"/>
    <s v="No"/>
    <s v="No"/>
    <s v="No"/>
    <s v="No"/>
    <s v="No"/>
    <s v="No"/>
    <s v="No"/>
    <s v="No"/>
    <s v="No"/>
    <s v="No"/>
    <s v="No"/>
    <s v="No"/>
    <s v="No"/>
    <s v="No"/>
    <s v="No"/>
    <s v="No"/>
    <s v="No"/>
    <s v="No"/>
    <s v="Yes"/>
    <s v="Yes"/>
    <s v="No"/>
    <s v="No"/>
    <s v="Yes"/>
    <s v="No"/>
    <s v="No"/>
    <s v="No"/>
    <s v="No"/>
    <n v="3"/>
    <n v="0.1"/>
    <n v="1.75"/>
  </r>
  <r>
    <x v="3"/>
    <s v="Class 4"/>
    <x v="225"/>
    <x v="0"/>
    <s v="Junior"/>
    <n v="7"/>
    <n v="80865"/>
    <s v="11.55K"/>
    <s v="Full-time "/>
    <s v=" Entry level"/>
    <n v="1200"/>
    <s v=" IT Services and IT Consulting"/>
    <n v="571863"/>
    <s v="No"/>
    <s v="No"/>
    <s v="Yes"/>
    <s v="No"/>
    <s v="No"/>
    <s v="No"/>
    <s v="No"/>
    <s v="No"/>
    <s v="No"/>
    <s v="No"/>
    <s v="No"/>
    <s v="No"/>
    <s v="No"/>
    <s v="No"/>
    <s v="No"/>
    <s v="No"/>
    <s v="No"/>
    <s v="No"/>
    <s v="No"/>
    <s v="No"/>
    <s v="Yes"/>
    <s v="No"/>
    <s v="Yes"/>
    <s v="Yes"/>
    <s v="No"/>
    <s v="No"/>
    <s v="No"/>
    <s v="No"/>
    <s v="No"/>
    <s v="No"/>
    <s v="No"/>
    <n v="4"/>
    <n v="0.13333333333333333"/>
    <n v="1.4"/>
  </r>
  <r>
    <x v="4"/>
    <s v="Class 2"/>
    <x v="226"/>
    <x v="13"/>
    <s v="Mid"/>
    <n v="7"/>
    <n v="793022"/>
    <s v="113.29K"/>
    <s v="Full-time "/>
    <s v=" Mid-Senior level"/>
    <n v="5000"/>
    <s v=" IT Services and IT Consulting"/>
    <n v="1346112"/>
    <s v="No"/>
    <s v="No"/>
    <s v="No"/>
    <s v="No"/>
    <s v="No"/>
    <s v="No"/>
    <s v="No"/>
    <s v="No"/>
    <s v="No"/>
    <s v="No"/>
    <s v="No"/>
    <s v="No"/>
    <s v="No"/>
    <s v="No"/>
    <s v="No"/>
    <s v="No"/>
    <s v="No"/>
    <s v="No"/>
    <s v="No"/>
    <s v="No"/>
    <s v="No"/>
    <s v="No"/>
    <s v="Yes"/>
    <s v="Yes"/>
    <s v="No"/>
    <s v="No"/>
    <s v="Yes"/>
    <s v="No"/>
    <s v="No"/>
    <s v="No"/>
    <s v="No"/>
    <n v="3"/>
    <n v="0.1"/>
    <n v="1.75"/>
  </r>
  <r>
    <x v="8"/>
    <s v="Class 4"/>
    <x v="227"/>
    <x v="0"/>
    <s v="Mid"/>
    <n v="7"/>
    <n v="11245"/>
    <s v="1.61K"/>
    <s v="Full-time "/>
    <s v=" Mid-Senior level"/>
    <n v="110"/>
    <s v=" Real Estate"/>
    <n v="975907"/>
    <s v="No"/>
    <s v="No"/>
    <s v="No"/>
    <s v="No"/>
    <s v="No"/>
    <s v="No"/>
    <s v="No"/>
    <s v="No"/>
    <s v="No"/>
    <s v="No"/>
    <s v="No"/>
    <s v="No"/>
    <s v="No"/>
    <s v="No"/>
    <s v="No"/>
    <s v="No"/>
    <s v="No"/>
    <s v="No"/>
    <s v="No"/>
    <s v="No"/>
    <s v="No"/>
    <s v="No"/>
    <s v="Yes"/>
    <s v="Yes"/>
    <s v="No"/>
    <s v="No"/>
    <s v="No"/>
    <s v="No"/>
    <s v="No"/>
    <s v="No"/>
    <s v="No"/>
    <n v="2"/>
    <n v="6.6666666666666666E-2"/>
    <n v="2.3333333333333335"/>
  </r>
  <r>
    <x v="4"/>
    <s v="Class 2"/>
    <x v="228"/>
    <x v="2"/>
    <s v="Mid"/>
    <n v="7"/>
    <n v="793022"/>
    <s v="113.29K"/>
    <s v="Full-time "/>
    <s v=" Mid-Senior level"/>
    <n v="5000"/>
    <s v=" IT Services and IT Consulting"/>
    <n v="1447364"/>
    <s v="Yes"/>
    <s v="No"/>
    <s v="Yes"/>
    <s v="No"/>
    <s v="No"/>
    <s v="Yes"/>
    <s v="No"/>
    <s v="No"/>
    <s v="No"/>
    <s v="No"/>
    <s v="Yes"/>
    <s v="Yes"/>
    <s v="Yes"/>
    <s v="Yes"/>
    <s v="No"/>
    <s v="No"/>
    <s v="No"/>
    <s v="No"/>
    <s v="Yes"/>
    <s v="Yes"/>
    <s v="No"/>
    <s v="No"/>
    <s v="Yes"/>
    <s v="Yes"/>
    <s v="No"/>
    <s v="No"/>
    <s v="No"/>
    <s v="No"/>
    <s v="No"/>
    <s v="Yes"/>
    <s v="Yes"/>
    <n v="13"/>
    <n v="0.43333333333333335"/>
    <n v="0.5"/>
  </r>
  <r>
    <x v="8"/>
    <s v="Class 4"/>
    <x v="215"/>
    <x v="0"/>
    <s v="Mid"/>
    <n v="7"/>
    <n v="11245"/>
    <s v="1.61K"/>
    <s v="Full-time "/>
    <s v=" Mid-Senior level"/>
    <n v="110"/>
    <s v=" Real Estate"/>
    <n v="1112118"/>
    <s v="Yes"/>
    <s v="No"/>
    <s v="Yes"/>
    <s v="No"/>
    <s v="No"/>
    <s v="No"/>
    <s v="No"/>
    <s v="No"/>
    <s v="No"/>
    <s v="No"/>
    <s v="Yes"/>
    <s v="No"/>
    <s v="No"/>
    <s v="No"/>
    <s v="No"/>
    <s v="No"/>
    <s v="No"/>
    <s v="No"/>
    <s v="Yes"/>
    <s v="No"/>
    <s v="No"/>
    <s v="No"/>
    <s v="No"/>
    <s v="Yes"/>
    <s v="No"/>
    <s v="No"/>
    <s v="No"/>
    <s v="No"/>
    <s v="No"/>
    <s v="No"/>
    <s v="Yes"/>
    <n v="6"/>
    <n v="0.2"/>
    <n v="1"/>
  </r>
  <r>
    <x v="7"/>
    <s v="Class 1"/>
    <x v="198"/>
    <x v="9"/>
    <s v="Mid"/>
    <n v="7"/>
    <n v="270280"/>
    <s v="38.61K"/>
    <s v="Full-time "/>
    <s v=" Mid-Senior level"/>
    <n v="10001"/>
    <s v=" IT Services and IT Consulting"/>
    <n v="1696485"/>
    <s v="No"/>
    <s v="No"/>
    <s v="No"/>
    <s v="No"/>
    <s v="No"/>
    <s v="No"/>
    <s v="No"/>
    <s v="No"/>
    <s v="No"/>
    <s v="No"/>
    <s v="No"/>
    <s v="No"/>
    <s v="No"/>
    <s v="No"/>
    <s v="No"/>
    <s v="No"/>
    <s v="No"/>
    <s v="No"/>
    <s v="No"/>
    <s v="No"/>
    <s v="No"/>
    <s v="No"/>
    <s v="Yes"/>
    <s v="No"/>
    <s v="No"/>
    <s v="No"/>
    <s v="No"/>
    <s v="No"/>
    <s v="No"/>
    <s v="No"/>
    <s v="No"/>
    <n v="1"/>
    <n v="3.3333333333333333E-2"/>
    <n v="3.5"/>
  </r>
  <r>
    <x v="4"/>
    <s v="Class 2"/>
    <x v="229"/>
    <x v="10"/>
    <s v="Mid"/>
    <n v="7"/>
    <n v="793022"/>
    <s v="113.29K"/>
    <s v="Full-time "/>
    <s v=" Mid-Senior level"/>
    <n v="5000"/>
    <s v=" IT Services and IT Consulting"/>
    <n v="928175"/>
    <s v="Yes"/>
    <s v="No"/>
    <s v="Yes"/>
    <s v="No"/>
    <s v="No"/>
    <s v="No"/>
    <s v="No"/>
    <s v="No"/>
    <s v="No"/>
    <s v="No"/>
    <s v="No"/>
    <s v="No"/>
    <s v="No"/>
    <s v="No"/>
    <s v="No"/>
    <s v="No"/>
    <s v="No"/>
    <s v="Yes"/>
    <s v="Yes"/>
    <s v="No"/>
    <s v="No"/>
    <s v="No"/>
    <s v="Yes"/>
    <s v="Yes"/>
    <s v="No"/>
    <s v="No"/>
    <s v="No"/>
    <s v="No"/>
    <s v="No"/>
    <s v="No"/>
    <s v="No"/>
    <n v="6"/>
    <n v="0.2"/>
    <n v="1"/>
  </r>
  <r>
    <x v="2"/>
    <s v="Class 3"/>
    <x v="127"/>
    <x v="6"/>
    <s v="Mid"/>
    <n v="7"/>
    <n v="6737300"/>
    <s v="962.47K"/>
    <s v="Full-time "/>
    <s v=" Mid-Senior level"/>
    <n v="10001"/>
    <s v=" IT Services and IT Consulting"/>
    <n v="1636857"/>
    <s v="No"/>
    <s v="No"/>
    <s v="No"/>
    <s v="No"/>
    <s v="Yes"/>
    <s v="No"/>
    <s v="No"/>
    <s v="No"/>
    <s v="No"/>
    <s v="No"/>
    <s v="No"/>
    <s v="No"/>
    <s v="No"/>
    <s v="No"/>
    <s v="No"/>
    <s v="No"/>
    <s v="No"/>
    <s v="No"/>
    <s v="No"/>
    <s v="No"/>
    <s v="No"/>
    <s v="No"/>
    <s v="Yes"/>
    <s v="Yes"/>
    <s v="No"/>
    <s v="No"/>
    <s v="Yes"/>
    <s v="No"/>
    <s v="No"/>
    <s v="No"/>
    <s v="No"/>
    <n v="4"/>
    <n v="0.13333333333333333"/>
    <n v="1.4"/>
  </r>
  <r>
    <x v="3"/>
    <s v="Class 4"/>
    <x v="230"/>
    <x v="3"/>
    <s v="Mid"/>
    <n v="7"/>
    <n v="80865"/>
    <s v="11.55K"/>
    <s v="Full-time "/>
    <s v=" Mid-Senior level"/>
    <n v="1200"/>
    <s v=" IT Services and IT Consulting"/>
    <n v="1000698"/>
    <s v="No"/>
    <s v="No"/>
    <s v="No"/>
    <s v="No"/>
    <s v="No"/>
    <s v="No"/>
    <s v="No"/>
    <s v="No"/>
    <s v="No"/>
    <s v="No"/>
    <s v="No"/>
    <s v="No"/>
    <s v="No"/>
    <s v="No"/>
    <s v="No"/>
    <s v="No"/>
    <s v="No"/>
    <s v="No"/>
    <s v="No"/>
    <s v="No"/>
    <s v="No"/>
    <s v="No"/>
    <s v="Yes"/>
    <s v="Yes"/>
    <s v="No"/>
    <s v="No"/>
    <s v="No"/>
    <s v="No"/>
    <s v="No"/>
    <s v="No"/>
    <s v="No"/>
    <n v="2"/>
    <n v="6.6666666666666666E-2"/>
    <n v="2.3333333333333335"/>
  </r>
  <r>
    <x v="7"/>
    <s v="Class 1"/>
    <x v="217"/>
    <x v="7"/>
    <s v="Junior"/>
    <n v="7"/>
    <n v="270280"/>
    <s v="38.61K"/>
    <s v="Full-time "/>
    <s v=" Entry level"/>
    <n v="10001"/>
    <s v=" IT Services and IT Consulting"/>
    <n v="413358"/>
    <s v="No"/>
    <s v="No"/>
    <s v="Yes"/>
    <s v="No"/>
    <s v="No"/>
    <s v="No"/>
    <s v="No"/>
    <s v="No"/>
    <s v="No"/>
    <s v="No"/>
    <s v="Yes"/>
    <s v="No"/>
    <s v="No"/>
    <s v="No"/>
    <s v="No"/>
    <s v="No"/>
    <s v="No"/>
    <s v="No"/>
    <s v="No"/>
    <s v="No"/>
    <s v="No"/>
    <s v="No"/>
    <s v="Yes"/>
    <s v="Yes"/>
    <s v="No"/>
    <s v="No"/>
    <s v="Yes"/>
    <s v="No"/>
    <s v="No"/>
    <s v="No"/>
    <s v="No"/>
    <n v="5"/>
    <n v="0.16666666666666666"/>
    <n v="1.1666666666666667"/>
  </r>
  <r>
    <x v="3"/>
    <s v="Class 4"/>
    <x v="231"/>
    <x v="0"/>
    <s v="Junior"/>
    <n v="7"/>
    <n v="80865"/>
    <s v="11.55K"/>
    <s v="Full-time "/>
    <s v=" Entry level"/>
    <n v="1200"/>
    <s v=" IT Services and IT Consulting"/>
    <n v="633391"/>
    <s v="No"/>
    <s v="No"/>
    <s v="No"/>
    <s v="No"/>
    <s v="No"/>
    <s v="No"/>
    <s v="No"/>
    <s v="No"/>
    <s v="No"/>
    <s v="No"/>
    <s v="No"/>
    <s v="No"/>
    <s v="No"/>
    <s v="No"/>
    <s v="No"/>
    <s v="No"/>
    <s v="Yes"/>
    <s v="No"/>
    <s v="No"/>
    <s v="No"/>
    <s v="No"/>
    <s v="No"/>
    <s v="Yes"/>
    <s v="Yes"/>
    <s v="No"/>
    <s v="No"/>
    <s v="No"/>
    <s v="No"/>
    <s v="No"/>
    <s v="No"/>
    <s v="No"/>
    <n v="3"/>
    <n v="0.1"/>
    <n v="1.75"/>
  </r>
  <r>
    <x v="7"/>
    <s v="Class 1"/>
    <x v="232"/>
    <x v="2"/>
    <s v="Mid"/>
    <n v="7"/>
    <n v="270280"/>
    <s v="38.61K"/>
    <s v="Full-time "/>
    <s v=" Mid-Senior level"/>
    <n v="10001"/>
    <s v=" IT Services and IT Consulting"/>
    <n v="1499613"/>
    <s v="No"/>
    <s v="No"/>
    <s v="No"/>
    <s v="No"/>
    <s v="No"/>
    <s v="No"/>
    <s v="No"/>
    <s v="No"/>
    <s v="No"/>
    <s v="No"/>
    <s v="No"/>
    <s v="No"/>
    <s v="No"/>
    <s v="No"/>
    <s v="No"/>
    <s v="No"/>
    <s v="No"/>
    <s v="No"/>
    <s v="No"/>
    <s v="No"/>
    <s v="No"/>
    <s v="No"/>
    <s v="No"/>
    <s v="Yes"/>
    <s v="No"/>
    <s v="No"/>
    <s v="Yes"/>
    <s v="No"/>
    <s v="No"/>
    <s v="No"/>
    <s v="No"/>
    <n v="2"/>
    <n v="6.6666666666666666E-2"/>
    <n v="2.3333333333333335"/>
  </r>
  <r>
    <x v="3"/>
    <s v="Class 4"/>
    <x v="86"/>
    <x v="3"/>
    <s v="Mid"/>
    <n v="7"/>
    <n v="80865"/>
    <s v="11.55K"/>
    <s v="Full-time "/>
    <s v=" Mid-Senior level"/>
    <n v="1200"/>
    <s v=" IT Services and IT Consulting"/>
    <n v="1951029"/>
    <s v="No"/>
    <s v="No"/>
    <s v="No"/>
    <s v="No"/>
    <s v="No"/>
    <s v="No"/>
    <s v="No"/>
    <s v="No"/>
    <s v="No"/>
    <s v="No"/>
    <s v="No"/>
    <s v="No"/>
    <s v="No"/>
    <s v="No"/>
    <s v="No"/>
    <s v="No"/>
    <s v="No"/>
    <s v="No"/>
    <s v="No"/>
    <s v="No"/>
    <s v="No"/>
    <s v="No"/>
    <s v="Yes"/>
    <s v="Yes"/>
    <s v="No"/>
    <s v="No"/>
    <s v="Yes"/>
    <s v="No"/>
    <s v="No"/>
    <s v="No"/>
    <s v="No"/>
    <n v="3"/>
    <n v="0.1"/>
    <n v="1.75"/>
  </r>
  <r>
    <x v="7"/>
    <s v="Class 1"/>
    <x v="195"/>
    <x v="0"/>
    <s v="Junior"/>
    <n v="7"/>
    <n v="270280"/>
    <s v="38.61K"/>
    <s v="Full-time "/>
    <s v=" Entry level"/>
    <n v="10001"/>
    <s v=" IT Services and IT Consulting"/>
    <n v="492651"/>
    <s v="No"/>
    <s v="No"/>
    <s v="No"/>
    <s v="No"/>
    <s v="No"/>
    <s v="No"/>
    <s v="No"/>
    <s v="No"/>
    <s v="No"/>
    <s v="No"/>
    <s v="Yes"/>
    <s v="No"/>
    <s v="No"/>
    <s v="No"/>
    <s v="No"/>
    <s v="No"/>
    <s v="No"/>
    <s v="No"/>
    <s v="No"/>
    <s v="No"/>
    <s v="No"/>
    <s v="No"/>
    <s v="No"/>
    <s v="Yes"/>
    <s v="No"/>
    <s v="No"/>
    <s v="No"/>
    <s v="No"/>
    <s v="No"/>
    <s v="No"/>
    <s v="No"/>
    <n v="2"/>
    <n v="6.6666666666666666E-2"/>
    <n v="2.3333333333333335"/>
  </r>
  <r>
    <x v="3"/>
    <s v="Class 4"/>
    <x v="182"/>
    <x v="0"/>
    <s v="Junior"/>
    <n v="7"/>
    <n v="80865"/>
    <s v="11.55K"/>
    <s v="Full-time "/>
    <s v=" Entry level"/>
    <n v="1200"/>
    <s v=" IT Services and IT Consulting"/>
    <n v="765959"/>
    <s v="No"/>
    <s v="No"/>
    <s v="No"/>
    <s v="No"/>
    <s v="No"/>
    <s v="No"/>
    <s v="No"/>
    <s v="No"/>
    <s v="No"/>
    <s v="No"/>
    <s v="No"/>
    <s v="No"/>
    <s v="No"/>
    <s v="No"/>
    <s v="No"/>
    <s v="No"/>
    <s v="No"/>
    <s v="No"/>
    <s v="No"/>
    <s v="No"/>
    <s v="No"/>
    <s v="No"/>
    <s v="Yes"/>
    <s v="Yes"/>
    <s v="No"/>
    <s v="No"/>
    <s v="No"/>
    <s v="No"/>
    <s v="No"/>
    <s v="No"/>
    <s v="No"/>
    <n v="2"/>
    <n v="6.6666666666666666E-2"/>
    <n v="2.3333333333333335"/>
  </r>
  <r>
    <x v="7"/>
    <s v="Class 1"/>
    <x v="233"/>
    <x v="2"/>
    <s v="Mid"/>
    <n v="7"/>
    <n v="270280"/>
    <s v="38.61K"/>
    <s v="Full-time "/>
    <s v=" Mid-Senior level"/>
    <n v="10001"/>
    <s v=" IT Services and IT Consulting"/>
    <n v="1452688"/>
    <s v="No"/>
    <s v="No"/>
    <s v="No"/>
    <s v="No"/>
    <s v="No"/>
    <s v="No"/>
    <s v="No"/>
    <s v="No"/>
    <s v="No"/>
    <s v="No"/>
    <s v="No"/>
    <s v="No"/>
    <s v="No"/>
    <s v="No"/>
    <s v="No"/>
    <s v="No"/>
    <s v="No"/>
    <s v="No"/>
    <s v="No"/>
    <s v="No"/>
    <s v="No"/>
    <s v="No"/>
    <s v="Yes"/>
    <s v="Yes"/>
    <s v="No"/>
    <s v="No"/>
    <s v="Yes"/>
    <s v="No"/>
    <s v="No"/>
    <s v="No"/>
    <s v="No"/>
    <n v="3"/>
    <n v="0.1"/>
    <n v="1.75"/>
  </r>
  <r>
    <x v="7"/>
    <s v="Class 1"/>
    <x v="170"/>
    <x v="6"/>
    <s v="Mid"/>
    <n v="7"/>
    <n v="270280"/>
    <s v="38.61K"/>
    <s v="Full-time "/>
    <s v=" Mid-Senior level"/>
    <n v="10001"/>
    <s v=" IT Services and IT Consulting"/>
    <n v="882590"/>
    <s v="No"/>
    <s v="No"/>
    <s v="No"/>
    <s v="No"/>
    <s v="No"/>
    <s v="No"/>
    <s v="No"/>
    <s v="No"/>
    <s v="No"/>
    <s v="No"/>
    <s v="No"/>
    <s v="No"/>
    <s v="No"/>
    <s v="No"/>
    <s v="No"/>
    <s v="No"/>
    <s v="No"/>
    <s v="No"/>
    <s v="No"/>
    <s v="No"/>
    <s v="No"/>
    <s v="No"/>
    <s v="Yes"/>
    <s v="Yes"/>
    <s v="No"/>
    <s v="No"/>
    <s v="Yes"/>
    <s v="No"/>
    <s v="No"/>
    <s v="No"/>
    <s v="No"/>
    <n v="3"/>
    <n v="0.1"/>
    <n v="1.75"/>
  </r>
  <r>
    <x v="3"/>
    <s v="Class 4"/>
    <x v="31"/>
    <x v="11"/>
    <s v="Junior"/>
    <n v="7"/>
    <n v="80865"/>
    <s v="11.55K"/>
    <s v="Contract "/>
    <s v=" Entry level"/>
    <n v="1200"/>
    <s v=" IT Services and IT Consulting"/>
    <n v="498758"/>
    <s v="No"/>
    <s v="No"/>
    <s v="No"/>
    <s v="No"/>
    <s v="No"/>
    <s v="No"/>
    <s v="No"/>
    <s v="No"/>
    <s v="No"/>
    <s v="No"/>
    <s v="No"/>
    <s v="No"/>
    <s v="No"/>
    <s v="No"/>
    <s v="No"/>
    <s v="No"/>
    <s v="No"/>
    <s v="No"/>
    <s v="No"/>
    <s v="No"/>
    <s v="No"/>
    <s v="No"/>
    <s v="Yes"/>
    <s v="Yes"/>
    <s v="No"/>
    <s v="No"/>
    <s v="No"/>
    <s v="No"/>
    <s v="No"/>
    <s v="No"/>
    <s v="No"/>
    <n v="2"/>
    <n v="6.6666666666666666E-2"/>
    <n v="2.3333333333333335"/>
  </r>
  <r>
    <x v="4"/>
    <s v="Class 2"/>
    <x v="234"/>
    <x v="0"/>
    <s v="Mid"/>
    <n v="6"/>
    <n v="793022"/>
    <s v="132.17K"/>
    <s v="Full-time "/>
    <s v=" Mid-Senior level"/>
    <n v="5000"/>
    <s v=" IT Services and IT Consulting"/>
    <n v="1086746"/>
    <s v="No"/>
    <s v="No"/>
    <s v="No"/>
    <s v="No"/>
    <s v="No"/>
    <s v="No"/>
    <s v="No"/>
    <s v="No"/>
    <s v="No"/>
    <s v="No"/>
    <s v="No"/>
    <s v="No"/>
    <s v="No"/>
    <s v="No"/>
    <s v="No"/>
    <s v="No"/>
    <s v="No"/>
    <s v="No"/>
    <s v="No"/>
    <s v="No"/>
    <s v="No"/>
    <s v="No"/>
    <s v="Yes"/>
    <s v="Yes"/>
    <s v="No"/>
    <s v="No"/>
    <s v="Yes"/>
    <s v="No"/>
    <s v="No"/>
    <s v="No"/>
    <s v="No"/>
    <n v="3"/>
    <n v="0.1"/>
    <n v="1.5"/>
  </r>
  <r>
    <x v="3"/>
    <s v="Class 4"/>
    <x v="235"/>
    <x v="0"/>
    <s v="Junior"/>
    <n v="6"/>
    <n v="80865"/>
    <s v="13.48K"/>
    <s v="Full-time "/>
    <s v=" Entry level"/>
    <n v="1200"/>
    <s v=" IT Services and IT Consulting"/>
    <n v="521010"/>
    <s v="No"/>
    <s v="No"/>
    <s v="No"/>
    <s v="No"/>
    <s v="No"/>
    <s v="No"/>
    <s v="No"/>
    <s v="No"/>
    <s v="No"/>
    <s v="No"/>
    <s v="No"/>
    <s v="No"/>
    <s v="No"/>
    <s v="No"/>
    <s v="No"/>
    <s v="No"/>
    <s v="No"/>
    <s v="No"/>
    <s v="No"/>
    <s v="No"/>
    <s v="No"/>
    <s v="No"/>
    <s v="Yes"/>
    <s v="Yes"/>
    <s v="No"/>
    <s v="No"/>
    <s v="No"/>
    <s v="No"/>
    <s v="No"/>
    <s v="No"/>
    <s v="No"/>
    <n v="2"/>
    <n v="6.6666666666666666E-2"/>
    <n v="2"/>
  </r>
  <r>
    <x v="3"/>
    <s v="Class 4"/>
    <x v="236"/>
    <x v="3"/>
    <s v="Mid"/>
    <n v="6"/>
    <n v="80865"/>
    <s v="13.48K"/>
    <s v="Contract "/>
    <s v=" Mid-Senior level"/>
    <n v="1200"/>
    <s v=" IT Services and IT Consulting"/>
    <n v="1785584"/>
    <s v="No"/>
    <s v="No"/>
    <s v="No"/>
    <s v="No"/>
    <s v="Yes"/>
    <s v="No"/>
    <s v="No"/>
    <s v="No"/>
    <s v="No"/>
    <s v="No"/>
    <s v="No"/>
    <s v="No"/>
    <s v="No"/>
    <s v="No"/>
    <s v="No"/>
    <s v="No"/>
    <s v="No"/>
    <s v="No"/>
    <s v="No"/>
    <s v="No"/>
    <s v="No"/>
    <s v="No"/>
    <s v="Yes"/>
    <s v="Yes"/>
    <s v="No"/>
    <s v="No"/>
    <s v="No"/>
    <s v="No"/>
    <s v="No"/>
    <s v="No"/>
    <s v="No"/>
    <n v="3"/>
    <n v="0.1"/>
    <n v="1.5"/>
  </r>
  <r>
    <x v="3"/>
    <s v="Class 4"/>
    <x v="182"/>
    <x v="3"/>
    <s v="Mid"/>
    <n v="6"/>
    <n v="80865"/>
    <s v="13.48K"/>
    <s v="Contract "/>
    <s v=" Mid-Senior level"/>
    <n v="1200"/>
    <s v=" IT Services and IT Consulting"/>
    <n v="1046202"/>
    <s v="No"/>
    <s v="No"/>
    <s v="No"/>
    <s v="No"/>
    <s v="No"/>
    <s v="No"/>
    <s v="No"/>
    <s v="No"/>
    <s v="No"/>
    <s v="No"/>
    <s v="Yes"/>
    <s v="No"/>
    <s v="Yes"/>
    <s v="No"/>
    <s v="No"/>
    <s v="Yes"/>
    <s v="No"/>
    <s v="No"/>
    <s v="No"/>
    <s v="No"/>
    <s v="Yes"/>
    <s v="No"/>
    <s v="Yes"/>
    <s v="Yes"/>
    <s v="No"/>
    <s v="No"/>
    <s v="No"/>
    <s v="No"/>
    <s v="No"/>
    <s v="Yes"/>
    <s v="Yes"/>
    <n v="8"/>
    <n v="0.26666666666666666"/>
    <n v="0.66666666666666663"/>
  </r>
  <r>
    <x v="3"/>
    <s v="Class 4"/>
    <x v="237"/>
    <x v="3"/>
    <s v="Mid"/>
    <n v="6"/>
    <n v="80865"/>
    <s v="13.48K"/>
    <s v="Full-time "/>
    <s v=" Mid-Senior level"/>
    <n v="1200"/>
    <s v=" IT Services and IT Consulting"/>
    <n v="1375161"/>
    <s v="No"/>
    <s v="No"/>
    <s v="No"/>
    <s v="No"/>
    <s v="No"/>
    <s v="No"/>
    <s v="No"/>
    <s v="No"/>
    <s v="No"/>
    <s v="No"/>
    <s v="No"/>
    <s v="No"/>
    <s v="No"/>
    <s v="No"/>
    <s v="No"/>
    <s v="No"/>
    <s v="No"/>
    <s v="No"/>
    <s v="No"/>
    <s v="No"/>
    <s v="No"/>
    <s v="No"/>
    <s v="Yes"/>
    <s v="Yes"/>
    <s v="No"/>
    <s v="Yes"/>
    <s v="No"/>
    <s v="No"/>
    <s v="No"/>
    <s v="No"/>
    <s v="No"/>
    <n v="3"/>
    <n v="0.1"/>
    <n v="1.5"/>
  </r>
  <r>
    <x v="8"/>
    <s v="Class 4"/>
    <x v="238"/>
    <x v="0"/>
    <s v="Mid"/>
    <n v="6"/>
    <n v="11245"/>
    <s v="1.87K"/>
    <s v="Full-time "/>
    <s v=" Mid-Senior level"/>
    <n v="110"/>
    <s v=" Real Estate"/>
    <n v="832023"/>
    <s v="No"/>
    <s v="No"/>
    <s v="No"/>
    <s v="No"/>
    <s v="No"/>
    <s v="No"/>
    <s v="No"/>
    <s v="No"/>
    <s v="No"/>
    <s v="No"/>
    <s v="No"/>
    <s v="No"/>
    <s v="No"/>
    <s v="No"/>
    <s v="No"/>
    <s v="No"/>
    <s v="No"/>
    <s v="No"/>
    <s v="No"/>
    <s v="No"/>
    <s v="No"/>
    <s v="No"/>
    <s v="Yes"/>
    <s v="Yes"/>
    <s v="No"/>
    <s v="No"/>
    <s v="No"/>
    <s v="No"/>
    <s v="No"/>
    <s v="No"/>
    <s v="No"/>
    <n v="2"/>
    <n v="6.6666666666666666E-2"/>
    <n v="2"/>
  </r>
  <r>
    <x v="7"/>
    <s v="Class 1"/>
    <x v="239"/>
    <x v="3"/>
    <s v="Mid"/>
    <n v="6"/>
    <n v="270280"/>
    <s v="45.05K"/>
    <s v="Full-time "/>
    <s v=" Mid-Senior level"/>
    <n v="10001"/>
    <s v=" IT Services and IT Consulting"/>
    <n v="1711046"/>
    <s v="Yes"/>
    <s v="No"/>
    <s v="No"/>
    <s v="No"/>
    <s v="Yes"/>
    <s v="No"/>
    <s v="Yes"/>
    <s v="No"/>
    <s v="Yes"/>
    <s v="No"/>
    <s v="Yes"/>
    <s v="No"/>
    <s v="No"/>
    <s v="No"/>
    <s v="No"/>
    <s v="No"/>
    <s v="No"/>
    <s v="No"/>
    <s v="No"/>
    <s v="No"/>
    <s v="No"/>
    <s v="No"/>
    <s v="No"/>
    <s v="Yes"/>
    <s v="No"/>
    <s v="No"/>
    <s v="No"/>
    <s v="No"/>
    <s v="No"/>
    <s v="No"/>
    <s v="No"/>
    <n v="6"/>
    <n v="0.2"/>
    <n v="0.8571428571428571"/>
  </r>
  <r>
    <x v="4"/>
    <s v="Class 2"/>
    <x v="240"/>
    <x v="0"/>
    <s v="Mid"/>
    <n v="6"/>
    <n v="793022"/>
    <s v="132.17K"/>
    <s v="Full-time "/>
    <s v=" Mid-Senior level"/>
    <n v="5000"/>
    <s v=" IT Services and IT Consulting"/>
    <n v="992813"/>
    <s v="No"/>
    <s v="No"/>
    <s v="No"/>
    <s v="No"/>
    <s v="No"/>
    <s v="No"/>
    <s v="No"/>
    <s v="No"/>
    <s v="No"/>
    <s v="No"/>
    <s v="No"/>
    <s v="No"/>
    <s v="No"/>
    <s v="No"/>
    <s v="No"/>
    <s v="No"/>
    <s v="No"/>
    <s v="No"/>
    <s v="No"/>
    <s v="No"/>
    <s v="No"/>
    <s v="No"/>
    <s v="Yes"/>
    <s v="Yes"/>
    <s v="No"/>
    <s v="No"/>
    <s v="Yes"/>
    <s v="No"/>
    <s v="No"/>
    <s v="No"/>
    <s v="No"/>
    <n v="3"/>
    <n v="0.1"/>
    <n v="1.5"/>
  </r>
  <r>
    <x v="8"/>
    <s v="Class 4"/>
    <x v="193"/>
    <x v="7"/>
    <s v="Junior"/>
    <n v="6"/>
    <n v="11245"/>
    <s v="1.87K"/>
    <s v="Full-time "/>
    <s v=" Entry level"/>
    <n v="110"/>
    <s v=" Real Estate"/>
    <n v="536111"/>
    <s v="No"/>
    <s v="No"/>
    <s v="No"/>
    <s v="No"/>
    <s v="No"/>
    <s v="No"/>
    <s v="No"/>
    <s v="No"/>
    <s v="No"/>
    <s v="No"/>
    <s v="No"/>
    <s v="No"/>
    <s v="No"/>
    <s v="No"/>
    <s v="No"/>
    <s v="No"/>
    <s v="No"/>
    <s v="No"/>
    <s v="No"/>
    <s v="No"/>
    <s v="Yes"/>
    <s v="Yes"/>
    <s v="Yes"/>
    <s v="Yes"/>
    <s v="No"/>
    <s v="Yes"/>
    <s v="No"/>
    <s v="No"/>
    <s v="No"/>
    <s v="No"/>
    <s v="No"/>
    <n v="5"/>
    <n v="0.16666666666666666"/>
    <n v="1"/>
  </r>
  <r>
    <x v="3"/>
    <s v="Class 4"/>
    <x v="241"/>
    <x v="2"/>
    <s v="Junior"/>
    <n v="6"/>
    <n v="80865"/>
    <s v="13.48K"/>
    <s v="Full-time "/>
    <s v=" Entry level"/>
    <n v="1200"/>
    <s v=" IT Services and IT Consulting"/>
    <n v="392207"/>
    <s v="No"/>
    <s v="No"/>
    <s v="No"/>
    <s v="No"/>
    <s v="No"/>
    <s v="No"/>
    <s v="No"/>
    <s v="No"/>
    <s v="No"/>
    <s v="No"/>
    <s v="No"/>
    <s v="No"/>
    <s v="No"/>
    <s v="No"/>
    <s v="No"/>
    <s v="No"/>
    <s v="No"/>
    <s v="No"/>
    <s v="No"/>
    <s v="No"/>
    <s v="No"/>
    <s v="No"/>
    <s v="Yes"/>
    <s v="Yes"/>
    <s v="No"/>
    <s v="No"/>
    <s v="No"/>
    <s v="No"/>
    <s v="No"/>
    <s v="No"/>
    <s v="No"/>
    <n v="2"/>
    <n v="6.6666666666666666E-2"/>
    <n v="2"/>
  </r>
  <r>
    <x v="7"/>
    <s v="Class 1"/>
    <x v="217"/>
    <x v="0"/>
    <s v="Junior"/>
    <n v="6"/>
    <n v="270280"/>
    <s v="45.05K"/>
    <s v="Full-time "/>
    <s v=" Entry level"/>
    <n v="10001"/>
    <s v=" IT Services and IT Consulting"/>
    <n v="580358"/>
    <s v="No"/>
    <s v="No"/>
    <s v="Yes"/>
    <s v="No"/>
    <s v="No"/>
    <s v="No"/>
    <s v="No"/>
    <s v="No"/>
    <s v="No"/>
    <s v="No"/>
    <s v="Yes"/>
    <s v="No"/>
    <s v="No"/>
    <s v="No"/>
    <s v="No"/>
    <s v="No"/>
    <s v="No"/>
    <s v="No"/>
    <s v="No"/>
    <s v="No"/>
    <s v="No"/>
    <s v="No"/>
    <s v="Yes"/>
    <s v="Yes"/>
    <s v="No"/>
    <s v="No"/>
    <s v="Yes"/>
    <s v="No"/>
    <s v="No"/>
    <s v="No"/>
    <s v="No"/>
    <n v="5"/>
    <n v="0.16666666666666666"/>
    <n v="1"/>
  </r>
  <r>
    <x v="7"/>
    <s v="Class 1"/>
    <x v="239"/>
    <x v="0"/>
    <s v="Mid"/>
    <n v="6"/>
    <n v="270280"/>
    <s v="45.05K"/>
    <s v="Full-time "/>
    <s v=" Mid-Senior level"/>
    <n v="10001"/>
    <s v=" IT Services and IT Consulting"/>
    <n v="1407555"/>
    <s v="Yes"/>
    <s v="No"/>
    <s v="No"/>
    <s v="No"/>
    <s v="Yes"/>
    <s v="No"/>
    <s v="Yes"/>
    <s v="No"/>
    <s v="Yes"/>
    <s v="No"/>
    <s v="Yes"/>
    <s v="No"/>
    <s v="No"/>
    <s v="No"/>
    <s v="No"/>
    <s v="No"/>
    <s v="No"/>
    <s v="No"/>
    <s v="No"/>
    <s v="No"/>
    <s v="No"/>
    <s v="No"/>
    <s v="No"/>
    <s v="Yes"/>
    <s v="No"/>
    <s v="No"/>
    <s v="No"/>
    <s v="No"/>
    <s v="No"/>
    <s v="No"/>
    <s v="No"/>
    <n v="6"/>
    <n v="0.2"/>
    <n v="0.8571428571428571"/>
  </r>
  <r>
    <x v="7"/>
    <s v="Class 1"/>
    <x v="3"/>
    <x v="7"/>
    <s v="Mid"/>
    <n v="6"/>
    <n v="270280"/>
    <s v="45.05K"/>
    <s v="Full-time "/>
    <s v=" Mid-Senior level"/>
    <n v="10001"/>
    <s v=" IT Services and IT Consulting"/>
    <n v="712887"/>
    <s v="No"/>
    <s v="No"/>
    <s v="No"/>
    <s v="No"/>
    <s v="No"/>
    <s v="No"/>
    <s v="No"/>
    <s v="No"/>
    <s v="No"/>
    <s v="No"/>
    <s v="No"/>
    <s v="No"/>
    <s v="No"/>
    <s v="No"/>
    <s v="No"/>
    <s v="No"/>
    <s v="No"/>
    <s v="No"/>
    <s v="No"/>
    <s v="No"/>
    <s v="No"/>
    <s v="No"/>
    <s v="Yes"/>
    <s v="Yes"/>
    <s v="No"/>
    <s v="No"/>
    <s v="No"/>
    <s v="No"/>
    <s v="No"/>
    <s v="No"/>
    <s v="No"/>
    <n v="2"/>
    <n v="6.6666666666666666E-2"/>
    <n v="2"/>
  </r>
  <r>
    <x v="7"/>
    <s v="Class 1"/>
    <x v="195"/>
    <x v="2"/>
    <s v="Junior"/>
    <n v="6"/>
    <n v="270280"/>
    <s v="45.05K"/>
    <s v="Full-time "/>
    <s v=" Entry level"/>
    <n v="10001"/>
    <s v=" IT Services and IT Consulting"/>
    <n v="568494"/>
    <s v="No"/>
    <s v="No"/>
    <s v="No"/>
    <s v="No"/>
    <s v="No"/>
    <s v="No"/>
    <s v="No"/>
    <s v="No"/>
    <s v="No"/>
    <s v="No"/>
    <s v="Yes"/>
    <s v="No"/>
    <s v="No"/>
    <s v="No"/>
    <s v="No"/>
    <s v="No"/>
    <s v="No"/>
    <s v="No"/>
    <s v="No"/>
    <s v="No"/>
    <s v="No"/>
    <s v="No"/>
    <s v="No"/>
    <s v="Yes"/>
    <s v="No"/>
    <s v="No"/>
    <s v="No"/>
    <s v="No"/>
    <s v="No"/>
    <s v="No"/>
    <s v="No"/>
    <n v="2"/>
    <n v="6.6666666666666666E-2"/>
    <n v="2"/>
  </r>
  <r>
    <x v="3"/>
    <s v="Class 4"/>
    <x v="242"/>
    <x v="3"/>
    <s v="Mid"/>
    <n v="6"/>
    <n v="80865"/>
    <s v="13.48K"/>
    <s v="Full-time "/>
    <s v=" Mid-Senior level"/>
    <n v="1200"/>
    <s v=" IT Services and IT Consulting"/>
    <n v="1298071"/>
    <s v="No"/>
    <s v="No"/>
    <s v="No"/>
    <s v="No"/>
    <s v="No"/>
    <s v="No"/>
    <s v="No"/>
    <s v="No"/>
    <s v="No"/>
    <s v="No"/>
    <s v="No"/>
    <s v="No"/>
    <s v="No"/>
    <s v="No"/>
    <s v="No"/>
    <s v="No"/>
    <s v="No"/>
    <s v="No"/>
    <s v="No"/>
    <s v="No"/>
    <s v="No"/>
    <s v="No"/>
    <s v="Yes"/>
    <s v="Yes"/>
    <s v="No"/>
    <s v="No"/>
    <s v="No"/>
    <s v="No"/>
    <s v="No"/>
    <s v="No"/>
    <s v="No"/>
    <n v="2"/>
    <n v="6.6666666666666666E-2"/>
    <n v="2"/>
  </r>
  <r>
    <x v="7"/>
    <s v="Class 1"/>
    <x v="211"/>
    <x v="11"/>
    <s v="Mid"/>
    <n v="6"/>
    <n v="270280"/>
    <s v="45.05K"/>
    <s v="Full-time "/>
    <s v=" Mid-Senior level"/>
    <n v="10001"/>
    <s v=" IT Services and IT Consulting"/>
    <n v="837562"/>
    <s v="No"/>
    <s v="No"/>
    <s v="No"/>
    <s v="No"/>
    <s v="No"/>
    <s v="No"/>
    <s v="No"/>
    <s v="No"/>
    <s v="No"/>
    <s v="No"/>
    <s v="No"/>
    <s v="No"/>
    <s v="No"/>
    <s v="No"/>
    <s v="No"/>
    <s v="No"/>
    <s v="No"/>
    <s v="No"/>
    <s v="No"/>
    <s v="No"/>
    <s v="No"/>
    <s v="No"/>
    <s v="Yes"/>
    <s v="No"/>
    <s v="No"/>
    <s v="No"/>
    <s v="No"/>
    <s v="No"/>
    <s v="No"/>
    <s v="No"/>
    <s v="No"/>
    <n v="1"/>
    <n v="3.3333333333333333E-2"/>
    <n v="3"/>
  </r>
  <r>
    <x v="7"/>
    <s v="Class 1"/>
    <x v="239"/>
    <x v="2"/>
    <s v="Mid"/>
    <n v="6"/>
    <n v="270280"/>
    <s v="45.05K"/>
    <s v="Full-time "/>
    <s v=" Mid-Senior level"/>
    <n v="10001"/>
    <s v=" IT Services and IT Consulting"/>
    <n v="1362087"/>
    <s v="Yes"/>
    <s v="No"/>
    <s v="No"/>
    <s v="No"/>
    <s v="Yes"/>
    <s v="No"/>
    <s v="Yes"/>
    <s v="No"/>
    <s v="Yes"/>
    <s v="No"/>
    <s v="Yes"/>
    <s v="No"/>
    <s v="No"/>
    <s v="No"/>
    <s v="No"/>
    <s v="No"/>
    <s v="No"/>
    <s v="No"/>
    <s v="No"/>
    <s v="No"/>
    <s v="No"/>
    <s v="No"/>
    <s v="No"/>
    <s v="Yes"/>
    <s v="No"/>
    <s v="No"/>
    <s v="No"/>
    <s v="No"/>
    <s v="No"/>
    <s v="No"/>
    <s v="No"/>
    <n v="6"/>
    <n v="0.2"/>
    <n v="0.8571428571428571"/>
  </r>
  <r>
    <x v="7"/>
    <s v="Class 1"/>
    <x v="29"/>
    <x v="2"/>
    <s v="Junior"/>
    <n v="6"/>
    <n v="270280"/>
    <s v="45.05K"/>
    <s v="Full-time "/>
    <s v=" Entry level"/>
    <n v="10001"/>
    <s v=" IT Services and IT Consulting"/>
    <n v="783087"/>
    <s v="No"/>
    <s v="No"/>
    <s v="Yes"/>
    <s v="No"/>
    <s v="No"/>
    <s v="No"/>
    <s v="No"/>
    <s v="No"/>
    <s v="No"/>
    <s v="No"/>
    <s v="Yes"/>
    <s v="No"/>
    <s v="No"/>
    <s v="No"/>
    <s v="No"/>
    <s v="No"/>
    <s v="Yes"/>
    <s v="No"/>
    <s v="No"/>
    <s v="No"/>
    <s v="No"/>
    <s v="No"/>
    <s v="Yes"/>
    <s v="No"/>
    <s v="No"/>
    <s v="No"/>
    <s v="No"/>
    <s v="No"/>
    <s v="No"/>
    <s v="No"/>
    <s v="No"/>
    <n v="4"/>
    <n v="0.13333333333333333"/>
    <n v="1.2"/>
  </r>
  <r>
    <x v="8"/>
    <s v="Class 4"/>
    <x v="193"/>
    <x v="4"/>
    <s v="Junior"/>
    <n v="6"/>
    <n v="11245"/>
    <s v="1.87K"/>
    <s v="Full-time "/>
    <s v=" Entry level"/>
    <n v="110"/>
    <s v=" Real Estate"/>
    <n v="745439"/>
    <s v="No"/>
    <s v="No"/>
    <s v="No"/>
    <s v="No"/>
    <s v="No"/>
    <s v="No"/>
    <s v="No"/>
    <s v="No"/>
    <s v="No"/>
    <s v="No"/>
    <s v="No"/>
    <s v="No"/>
    <s v="No"/>
    <s v="No"/>
    <s v="No"/>
    <s v="No"/>
    <s v="No"/>
    <s v="No"/>
    <s v="No"/>
    <s v="No"/>
    <s v="Yes"/>
    <s v="Yes"/>
    <s v="Yes"/>
    <s v="Yes"/>
    <s v="No"/>
    <s v="Yes"/>
    <s v="No"/>
    <s v="No"/>
    <s v="No"/>
    <s v="No"/>
    <s v="No"/>
    <n v="5"/>
    <n v="0.16666666666666666"/>
    <n v="1"/>
  </r>
  <r>
    <x v="7"/>
    <s v="Class 1"/>
    <x v="29"/>
    <x v="0"/>
    <s v="Junior"/>
    <n v="6"/>
    <n v="270280"/>
    <s v="45.05K"/>
    <s v="Full-time "/>
    <s v=" Entry level"/>
    <n v="10001"/>
    <s v=" IT Services and IT Consulting"/>
    <n v="584577"/>
    <s v="No"/>
    <s v="No"/>
    <s v="Yes"/>
    <s v="No"/>
    <s v="No"/>
    <s v="No"/>
    <s v="No"/>
    <s v="No"/>
    <s v="No"/>
    <s v="No"/>
    <s v="No"/>
    <s v="No"/>
    <s v="Yes"/>
    <s v="No"/>
    <s v="No"/>
    <s v="No"/>
    <s v="No"/>
    <s v="No"/>
    <s v="No"/>
    <s v="No"/>
    <s v="No"/>
    <s v="No"/>
    <s v="No"/>
    <s v="No"/>
    <s v="No"/>
    <s v="No"/>
    <s v="No"/>
    <s v="No"/>
    <s v="No"/>
    <s v="Yes"/>
    <s v="Yes"/>
    <n v="4"/>
    <n v="0.13333333333333333"/>
    <n v="1.2"/>
  </r>
  <r>
    <x v="3"/>
    <s v="Class 4"/>
    <x v="243"/>
    <x v="2"/>
    <s v="Mid"/>
    <n v="6"/>
    <n v="80865"/>
    <s v="13.48K"/>
    <s v="Full-time "/>
    <s v=" Mid-Senior level"/>
    <n v="1200"/>
    <s v=" IT Services and IT Consulting"/>
    <n v="1287595"/>
    <s v="No"/>
    <s v="No"/>
    <s v="No"/>
    <s v="No"/>
    <s v="No"/>
    <s v="No"/>
    <s v="No"/>
    <s v="No"/>
    <s v="No"/>
    <s v="No"/>
    <s v="No"/>
    <s v="No"/>
    <s v="No"/>
    <s v="No"/>
    <s v="No"/>
    <s v="No"/>
    <s v="No"/>
    <s v="No"/>
    <s v="No"/>
    <s v="No"/>
    <s v="No"/>
    <s v="No"/>
    <s v="Yes"/>
    <s v="No"/>
    <s v="No"/>
    <s v="No"/>
    <s v="No"/>
    <s v="No"/>
    <s v="No"/>
    <s v="No"/>
    <s v="No"/>
    <n v="1"/>
    <n v="3.3333333333333333E-2"/>
    <n v="3"/>
  </r>
  <r>
    <x v="3"/>
    <s v="Class 4"/>
    <x v="244"/>
    <x v="0"/>
    <s v="Mid"/>
    <n v="6"/>
    <n v="80865"/>
    <s v="13.48K"/>
    <s v="Full-time "/>
    <s v=" Mid-Senior level"/>
    <n v="1200"/>
    <s v=" IT Services and IT Consulting"/>
    <n v="823165"/>
    <s v="No"/>
    <s v="No"/>
    <s v="No"/>
    <s v="No"/>
    <s v="No"/>
    <s v="No"/>
    <s v="No"/>
    <s v="No"/>
    <s v="No"/>
    <s v="No"/>
    <s v="Yes"/>
    <s v="No"/>
    <s v="No"/>
    <s v="No"/>
    <s v="No"/>
    <s v="No"/>
    <s v="No"/>
    <s v="No"/>
    <s v="No"/>
    <s v="No"/>
    <s v="No"/>
    <s v="No"/>
    <s v="Yes"/>
    <s v="Yes"/>
    <s v="No"/>
    <s v="No"/>
    <s v="No"/>
    <s v="No"/>
    <s v="No"/>
    <s v="No"/>
    <s v="No"/>
    <n v="3"/>
    <n v="0.1"/>
    <n v="1.5"/>
  </r>
  <r>
    <x v="4"/>
    <s v="Class 2"/>
    <x v="245"/>
    <x v="9"/>
    <s v="Mid"/>
    <n v="6"/>
    <n v="793022"/>
    <s v="132.17K"/>
    <s v="Full-time "/>
    <s v=" Mid-Senior level"/>
    <n v="5000"/>
    <s v=" IT Services and IT Consulting"/>
    <n v="991101"/>
    <s v="No"/>
    <s v="No"/>
    <s v="No"/>
    <s v="No"/>
    <s v="No"/>
    <s v="No"/>
    <s v="No"/>
    <s v="No"/>
    <s v="No"/>
    <s v="No"/>
    <s v="No"/>
    <s v="No"/>
    <s v="No"/>
    <s v="No"/>
    <s v="No"/>
    <s v="No"/>
    <s v="No"/>
    <s v="No"/>
    <s v="No"/>
    <s v="No"/>
    <s v="No"/>
    <s v="No"/>
    <s v="Yes"/>
    <s v="Yes"/>
    <s v="No"/>
    <s v="No"/>
    <s v="Yes"/>
    <s v="No"/>
    <s v="No"/>
    <s v="No"/>
    <s v="No"/>
    <n v="3"/>
    <n v="0.1"/>
    <n v="1.5"/>
  </r>
  <r>
    <x v="3"/>
    <s v="Class 4"/>
    <x v="9"/>
    <x v="11"/>
    <s v="Mid"/>
    <n v="6"/>
    <n v="80865"/>
    <s v="13.48K"/>
    <s v="Full-time "/>
    <s v=" Mid-Senior level"/>
    <n v="1200"/>
    <s v=" IT Services and IT Consulting"/>
    <n v="1353380"/>
    <s v="No"/>
    <s v="No"/>
    <s v="No"/>
    <s v="No"/>
    <s v="No"/>
    <s v="No"/>
    <s v="No"/>
    <s v="No"/>
    <s v="No"/>
    <s v="No"/>
    <s v="No"/>
    <s v="No"/>
    <s v="No"/>
    <s v="No"/>
    <s v="No"/>
    <s v="No"/>
    <s v="No"/>
    <s v="No"/>
    <s v="No"/>
    <s v="No"/>
    <s v="No"/>
    <s v="No"/>
    <s v="Yes"/>
    <s v="Yes"/>
    <s v="No"/>
    <s v="No"/>
    <s v="Yes"/>
    <s v="No"/>
    <s v="No"/>
    <s v="No"/>
    <s v="Yes"/>
    <n v="4"/>
    <n v="0.13333333333333333"/>
    <n v="1.2"/>
  </r>
  <r>
    <x v="3"/>
    <s v="Class 4"/>
    <x v="246"/>
    <x v="15"/>
    <s v="Mid"/>
    <n v="6"/>
    <n v="80865"/>
    <s v="13.48K"/>
    <s v="Full-time "/>
    <s v=" Mid-Senior level"/>
    <n v="1200"/>
    <s v=" IT Services and IT Consulting"/>
    <n v="883020"/>
    <s v="No"/>
    <s v="No"/>
    <s v="No"/>
    <s v="No"/>
    <s v="No"/>
    <s v="No"/>
    <s v="No"/>
    <s v="No"/>
    <s v="No"/>
    <s v="No"/>
    <s v="No"/>
    <s v="No"/>
    <s v="No"/>
    <s v="No"/>
    <s v="No"/>
    <s v="No"/>
    <s v="No"/>
    <s v="No"/>
    <s v="No"/>
    <s v="No"/>
    <s v="No"/>
    <s v="No"/>
    <s v="Yes"/>
    <s v="Yes"/>
    <s v="No"/>
    <s v="No"/>
    <s v="No"/>
    <s v="No"/>
    <s v="No"/>
    <s v="No"/>
    <s v="No"/>
    <n v="2"/>
    <n v="6.6666666666666666E-2"/>
    <n v="2"/>
  </r>
  <r>
    <x v="2"/>
    <s v="Class 3"/>
    <x v="247"/>
    <x v="3"/>
    <s v="Mid"/>
    <n v="6"/>
    <n v="6737300"/>
    <s v="1122.88K"/>
    <s v="Full-time "/>
    <s v=" Mid-Senior level"/>
    <n v="10001"/>
    <s v=" IT Services and IT Consulting"/>
    <n v="1123891"/>
    <s v="No"/>
    <s v="No"/>
    <s v="No"/>
    <s v="No"/>
    <s v="No"/>
    <s v="No"/>
    <s v="No"/>
    <s v="No"/>
    <s v="No"/>
    <s v="No"/>
    <s v="No"/>
    <s v="No"/>
    <s v="No"/>
    <s v="No"/>
    <s v="No"/>
    <s v="No"/>
    <s v="No"/>
    <s v="No"/>
    <s v="No"/>
    <s v="No"/>
    <s v="No"/>
    <s v="No"/>
    <s v="Yes"/>
    <s v="Yes"/>
    <s v="No"/>
    <s v="No"/>
    <s v="Yes"/>
    <s v="No"/>
    <s v="No"/>
    <s v="No"/>
    <s v="Yes"/>
    <n v="4"/>
    <n v="0.13333333333333333"/>
    <n v="1.2"/>
  </r>
  <r>
    <x v="8"/>
    <s v="Class 4"/>
    <x v="248"/>
    <x v="2"/>
    <s v="Mid"/>
    <n v="5"/>
    <n v="11245"/>
    <s v="2.25K"/>
    <s v="Full-time "/>
    <s v=" Mid-Senior level"/>
    <n v="110"/>
    <s v=" Real Estate"/>
    <n v="1197048"/>
    <s v="No"/>
    <s v="No"/>
    <s v="No"/>
    <s v="No"/>
    <s v="No"/>
    <s v="No"/>
    <s v="No"/>
    <s v="No"/>
    <s v="No"/>
    <s v="No"/>
    <s v="No"/>
    <s v="No"/>
    <s v="No"/>
    <s v="No"/>
    <s v="No"/>
    <s v="No"/>
    <s v="No"/>
    <s v="No"/>
    <s v="No"/>
    <s v="No"/>
    <s v="No"/>
    <s v="No"/>
    <s v="No"/>
    <s v="Yes"/>
    <s v="No"/>
    <s v="No"/>
    <s v="No"/>
    <s v="No"/>
    <s v="No"/>
    <s v="No"/>
    <s v="No"/>
    <n v="1"/>
    <n v="3.3333333333333333E-2"/>
    <n v="2.5"/>
  </r>
  <r>
    <x v="7"/>
    <s v="Class 1"/>
    <x v="176"/>
    <x v="1"/>
    <s v="Junior"/>
    <n v="5"/>
    <n v="270280"/>
    <s v="54.06K"/>
    <s v="Full-time "/>
    <s v=" Entry level"/>
    <n v="10001"/>
    <s v=" IT Services and IT Consulting"/>
    <n v="503585"/>
    <s v="No"/>
    <s v="No"/>
    <s v="No"/>
    <s v="No"/>
    <s v="No"/>
    <s v="No"/>
    <s v="No"/>
    <s v="No"/>
    <s v="No"/>
    <s v="No"/>
    <s v="No"/>
    <s v="No"/>
    <s v="No"/>
    <s v="No"/>
    <s v="No"/>
    <s v="No"/>
    <s v="No"/>
    <s v="No"/>
    <s v="No"/>
    <s v="No"/>
    <s v="No"/>
    <s v="No"/>
    <s v="Yes"/>
    <s v="Yes"/>
    <s v="No"/>
    <s v="No"/>
    <s v="No"/>
    <s v="No"/>
    <s v="No"/>
    <s v="No"/>
    <s v="No"/>
    <n v="2"/>
    <n v="6.6666666666666666E-2"/>
    <n v="1.6666666666666667"/>
  </r>
  <r>
    <x v="8"/>
    <s v="Class 4"/>
    <x v="249"/>
    <x v="0"/>
    <s v="Mid"/>
    <n v="5"/>
    <n v="11245"/>
    <s v="2.25K"/>
    <s v="Full-time "/>
    <s v=" Mid-Senior level"/>
    <n v="110"/>
    <s v=" Real Estate"/>
    <n v="1182592"/>
    <s v="No"/>
    <s v="No"/>
    <s v="No"/>
    <s v="No"/>
    <s v="No"/>
    <s v="No"/>
    <s v="No"/>
    <s v="No"/>
    <s v="No"/>
    <s v="No"/>
    <s v="Yes"/>
    <s v="No"/>
    <s v="No"/>
    <s v="No"/>
    <s v="No"/>
    <s v="No"/>
    <s v="No"/>
    <s v="No"/>
    <s v="No"/>
    <s v="No"/>
    <s v="No"/>
    <s v="No"/>
    <s v="No"/>
    <s v="No"/>
    <s v="No"/>
    <s v="No"/>
    <s v="No"/>
    <s v="No"/>
    <s v="No"/>
    <s v="No"/>
    <s v="No"/>
    <n v="1"/>
    <n v="3.3333333333333333E-2"/>
    <n v="2.5"/>
  </r>
  <r>
    <x v="4"/>
    <s v="Class 2"/>
    <x v="250"/>
    <x v="0"/>
    <s v="Mid"/>
    <n v="5"/>
    <n v="793022"/>
    <s v="158.6K"/>
    <s v="Full-time "/>
    <s v=" Mid-Senior level"/>
    <n v="5000"/>
    <s v=" IT Services and IT Consulting"/>
    <n v="1286953"/>
    <s v="No"/>
    <s v="No"/>
    <s v="No"/>
    <s v="No"/>
    <s v="No"/>
    <s v="No"/>
    <s v="No"/>
    <s v="No"/>
    <s v="No"/>
    <s v="No"/>
    <s v="No"/>
    <s v="No"/>
    <s v="No"/>
    <s v="No"/>
    <s v="No"/>
    <s v="No"/>
    <s v="No"/>
    <s v="No"/>
    <s v="No"/>
    <s v="No"/>
    <s v="No"/>
    <s v="No"/>
    <s v="Yes"/>
    <s v="Yes"/>
    <s v="No"/>
    <s v="No"/>
    <s v="Yes"/>
    <s v="No"/>
    <s v="No"/>
    <s v="No"/>
    <s v="No"/>
    <n v="3"/>
    <n v="0.1"/>
    <n v="1.25"/>
  </r>
  <r>
    <x v="7"/>
    <s v="Class 1"/>
    <x v="205"/>
    <x v="2"/>
    <s v="Junior"/>
    <n v="5"/>
    <n v="270280"/>
    <s v="54.06K"/>
    <s v="Full-time "/>
    <s v=" Entry level"/>
    <n v="10001"/>
    <s v=" IT Services and IT Consulting"/>
    <n v="549625"/>
    <s v="No"/>
    <s v="No"/>
    <s v="No"/>
    <s v="No"/>
    <s v="No"/>
    <s v="No"/>
    <s v="No"/>
    <s v="No"/>
    <s v="No"/>
    <s v="No"/>
    <s v="Yes"/>
    <s v="No"/>
    <s v="No"/>
    <s v="No"/>
    <s v="No"/>
    <s v="No"/>
    <s v="No"/>
    <s v="No"/>
    <s v="No"/>
    <s v="No"/>
    <s v="No"/>
    <s v="No"/>
    <s v="Yes"/>
    <s v="Yes"/>
    <s v="No"/>
    <s v="No"/>
    <s v="No"/>
    <s v="No"/>
    <s v="No"/>
    <s v="No"/>
    <s v="No"/>
    <n v="3"/>
    <n v="0.1"/>
    <n v="1.25"/>
  </r>
  <r>
    <x v="3"/>
    <s v="Class 4"/>
    <x v="79"/>
    <x v="2"/>
    <s v="Junior"/>
    <n v="5"/>
    <n v="80865"/>
    <s v="16.17K"/>
    <s v="Full-time "/>
    <s v=" Entry level"/>
    <n v="1200"/>
    <s v=" IT Services and IT Consulting"/>
    <n v="300057"/>
    <s v="No"/>
    <s v="No"/>
    <s v="No"/>
    <s v="No"/>
    <s v="No"/>
    <s v="No"/>
    <s v="No"/>
    <s v="No"/>
    <s v="No"/>
    <s v="No"/>
    <s v="No"/>
    <s v="No"/>
    <s v="No"/>
    <s v="No"/>
    <s v="No"/>
    <s v="No"/>
    <s v="No"/>
    <s v="No"/>
    <s v="No"/>
    <s v="No"/>
    <s v="No"/>
    <s v="No"/>
    <s v="Yes"/>
    <s v="Yes"/>
    <s v="No"/>
    <s v="No"/>
    <s v="No"/>
    <s v="No"/>
    <s v="No"/>
    <s v="No"/>
    <s v="No"/>
    <n v="2"/>
    <n v="6.6666666666666666E-2"/>
    <n v="1.6666666666666667"/>
  </r>
  <r>
    <x v="7"/>
    <s v="Class 1"/>
    <x v="251"/>
    <x v="0"/>
    <s v="Mid"/>
    <n v="5"/>
    <n v="270280"/>
    <s v="54.06K"/>
    <s v="Full-time "/>
    <s v=" Mid-Senior level"/>
    <n v="10001"/>
    <s v=" IT Services and IT Consulting"/>
    <n v="1484965"/>
    <s v="No"/>
    <s v="No"/>
    <s v="No"/>
    <s v="No"/>
    <s v="No"/>
    <s v="No"/>
    <s v="No"/>
    <s v="No"/>
    <s v="No"/>
    <s v="No"/>
    <s v="No"/>
    <s v="No"/>
    <s v="No"/>
    <s v="No"/>
    <s v="No"/>
    <s v="No"/>
    <s v="No"/>
    <s v="No"/>
    <s v="No"/>
    <s v="No"/>
    <s v="No"/>
    <s v="No"/>
    <s v="Yes"/>
    <s v="Yes"/>
    <s v="No"/>
    <s v="No"/>
    <s v="No"/>
    <s v="No"/>
    <s v="No"/>
    <s v="No"/>
    <s v="No"/>
    <n v="2"/>
    <n v="6.6666666666666666E-2"/>
    <n v="1.6666666666666667"/>
  </r>
  <r>
    <x v="7"/>
    <s v="Class 1"/>
    <x v="195"/>
    <x v="2"/>
    <s v="Junior"/>
    <n v="5"/>
    <n v="270280"/>
    <s v="54.06K"/>
    <s v="Full-time "/>
    <s v=" Entry level"/>
    <n v="10001"/>
    <s v=" IT Services and IT Consulting"/>
    <n v="667837"/>
    <s v="No"/>
    <s v="No"/>
    <s v="No"/>
    <s v="No"/>
    <s v="No"/>
    <s v="No"/>
    <s v="No"/>
    <s v="No"/>
    <s v="No"/>
    <s v="No"/>
    <s v="Yes"/>
    <s v="No"/>
    <s v="No"/>
    <s v="No"/>
    <s v="No"/>
    <s v="No"/>
    <s v="No"/>
    <s v="No"/>
    <s v="No"/>
    <s v="No"/>
    <s v="No"/>
    <s v="No"/>
    <s v="No"/>
    <s v="Yes"/>
    <s v="No"/>
    <s v="No"/>
    <s v="No"/>
    <s v="No"/>
    <s v="No"/>
    <s v="No"/>
    <s v="No"/>
    <n v="2"/>
    <n v="6.6666666666666666E-2"/>
    <n v="1.6666666666666667"/>
  </r>
  <r>
    <x v="3"/>
    <s v="Class 4"/>
    <x v="86"/>
    <x v="3"/>
    <s v="Mid"/>
    <n v="5"/>
    <n v="80865"/>
    <s v="16.17K"/>
    <s v="Full-time "/>
    <s v=" Mid-Senior level"/>
    <n v="1200"/>
    <s v=" IT Services and IT Consulting"/>
    <n v="1379185"/>
    <s v="No"/>
    <s v="No"/>
    <s v="No"/>
    <s v="No"/>
    <s v="No"/>
    <s v="No"/>
    <s v="No"/>
    <s v="No"/>
    <s v="No"/>
    <s v="No"/>
    <s v="No"/>
    <s v="No"/>
    <s v="No"/>
    <s v="No"/>
    <s v="No"/>
    <s v="No"/>
    <s v="No"/>
    <s v="No"/>
    <s v="No"/>
    <s v="No"/>
    <s v="No"/>
    <s v="No"/>
    <s v="Yes"/>
    <s v="Yes"/>
    <s v="No"/>
    <s v="No"/>
    <s v="No"/>
    <s v="No"/>
    <s v="No"/>
    <s v="No"/>
    <s v="No"/>
    <n v="2"/>
    <n v="6.6666666666666666E-2"/>
    <n v="1.6666666666666667"/>
  </r>
  <r>
    <x v="8"/>
    <s v="Class 4"/>
    <x v="252"/>
    <x v="2"/>
    <s v="Junior"/>
    <n v="5"/>
    <n v="11245"/>
    <s v="2.25K"/>
    <s v="Full-time "/>
    <s v=" Entry level"/>
    <n v="110"/>
    <s v=" Real Estate"/>
    <n v="560051"/>
    <s v="No"/>
    <s v="No"/>
    <s v="No"/>
    <s v="No"/>
    <s v="No"/>
    <s v="No"/>
    <s v="No"/>
    <s v="No"/>
    <s v="No"/>
    <s v="No"/>
    <s v="No"/>
    <s v="No"/>
    <s v="No"/>
    <s v="No"/>
    <s v="No"/>
    <s v="No"/>
    <s v="No"/>
    <s v="No"/>
    <s v="No"/>
    <s v="No"/>
    <s v="No"/>
    <s v="No"/>
    <s v="Yes"/>
    <s v="No"/>
    <s v="No"/>
    <s v="No"/>
    <s v="No"/>
    <s v="No"/>
    <s v="No"/>
    <s v="No"/>
    <s v="No"/>
    <n v="1"/>
    <n v="3.3333333333333333E-2"/>
    <n v="2.5"/>
  </r>
  <r>
    <x v="3"/>
    <s v="Class 4"/>
    <x v="253"/>
    <x v="3"/>
    <s v="Junior"/>
    <n v="5"/>
    <n v="80865"/>
    <s v="16.17K"/>
    <s v="Full-time "/>
    <s v=" Entry level"/>
    <n v="1200"/>
    <s v=" IT Services and IT Consulting"/>
    <n v="655043"/>
    <s v="No"/>
    <s v="No"/>
    <s v="Yes"/>
    <s v="No"/>
    <s v="No"/>
    <s v="No"/>
    <s v="No"/>
    <s v="No"/>
    <s v="No"/>
    <s v="No"/>
    <s v="No"/>
    <s v="No"/>
    <s v="No"/>
    <s v="No"/>
    <s v="No"/>
    <s v="No"/>
    <s v="No"/>
    <s v="No"/>
    <s v="No"/>
    <s v="No"/>
    <s v="No"/>
    <s v="No"/>
    <s v="Yes"/>
    <s v="Yes"/>
    <s v="No"/>
    <s v="No"/>
    <s v="No"/>
    <s v="No"/>
    <s v="No"/>
    <s v="No"/>
    <s v="No"/>
    <n v="3"/>
    <n v="0.1"/>
    <n v="1.25"/>
  </r>
  <r>
    <x v="8"/>
    <s v="Class 4"/>
    <x v="254"/>
    <x v="7"/>
    <s v="Mid"/>
    <n v="5"/>
    <n v="11245"/>
    <s v="2.25K"/>
    <s v="Full-time "/>
    <s v=" Mid-Senior level"/>
    <n v="110"/>
    <s v=" Real Estate"/>
    <n v="1056150"/>
    <s v="No"/>
    <s v="No"/>
    <s v="No"/>
    <s v="No"/>
    <s v="No"/>
    <s v="No"/>
    <s v="No"/>
    <s v="No"/>
    <s v="No"/>
    <s v="No"/>
    <s v="No"/>
    <s v="No"/>
    <s v="No"/>
    <s v="No"/>
    <s v="No"/>
    <s v="No"/>
    <s v="No"/>
    <s v="No"/>
    <s v="No"/>
    <s v="No"/>
    <s v="No"/>
    <s v="No"/>
    <s v="Yes"/>
    <s v="Yes"/>
    <s v="No"/>
    <s v="No"/>
    <s v="No"/>
    <s v="No"/>
    <s v="No"/>
    <s v="No"/>
    <s v="No"/>
    <n v="2"/>
    <n v="6.6666666666666666E-2"/>
    <n v="1.6666666666666667"/>
  </r>
  <r>
    <x v="7"/>
    <s v="Class 1"/>
    <x v="211"/>
    <x v="6"/>
    <s v="Mid"/>
    <n v="5"/>
    <n v="270280"/>
    <s v="54.06K"/>
    <s v="Full-time "/>
    <s v=" Mid-Senior level"/>
    <n v="10001"/>
    <s v=" IT Services and IT Consulting"/>
    <n v="1367485"/>
    <s v="No"/>
    <s v="No"/>
    <s v="No"/>
    <s v="No"/>
    <s v="No"/>
    <s v="No"/>
    <s v="No"/>
    <s v="No"/>
    <s v="No"/>
    <s v="No"/>
    <s v="No"/>
    <s v="No"/>
    <s v="No"/>
    <s v="No"/>
    <s v="No"/>
    <s v="No"/>
    <s v="No"/>
    <s v="No"/>
    <s v="No"/>
    <s v="No"/>
    <s v="No"/>
    <s v="No"/>
    <s v="Yes"/>
    <s v="No"/>
    <s v="No"/>
    <s v="No"/>
    <s v="No"/>
    <s v="No"/>
    <s v="No"/>
    <s v="No"/>
    <s v="No"/>
    <n v="1"/>
    <n v="3.3333333333333333E-2"/>
    <n v="2.5"/>
  </r>
  <r>
    <x v="7"/>
    <s v="Class 1"/>
    <x v="25"/>
    <x v="7"/>
    <s v="Mid"/>
    <n v="5"/>
    <n v="270280"/>
    <s v="54.06K"/>
    <s v="Full-time "/>
    <s v=" Mid-Senior level"/>
    <n v="10001"/>
    <s v=" IT Services and IT Consulting"/>
    <n v="1326139"/>
    <s v="No"/>
    <s v="No"/>
    <s v="No"/>
    <s v="No"/>
    <s v="No"/>
    <s v="No"/>
    <s v="No"/>
    <s v="No"/>
    <s v="No"/>
    <s v="No"/>
    <s v="No"/>
    <s v="No"/>
    <s v="No"/>
    <s v="No"/>
    <s v="No"/>
    <s v="No"/>
    <s v="No"/>
    <s v="No"/>
    <s v="No"/>
    <s v="No"/>
    <s v="No"/>
    <s v="No"/>
    <s v="Yes"/>
    <s v="Yes"/>
    <s v="No"/>
    <s v="No"/>
    <s v="Yes"/>
    <s v="No"/>
    <s v="No"/>
    <s v="No"/>
    <s v="No"/>
    <n v="3"/>
    <n v="0.1"/>
    <n v="1.25"/>
  </r>
  <r>
    <x v="4"/>
    <s v="Class 2"/>
    <x v="255"/>
    <x v="3"/>
    <s v="Mid"/>
    <n v="5"/>
    <n v="793022"/>
    <s v="158.6K"/>
    <s v="Full-time "/>
    <s v=" Mid-Senior level"/>
    <n v="5000"/>
    <s v=" IT Services and IT Consulting"/>
    <n v="1067704"/>
    <s v="Yes"/>
    <s v="Yes"/>
    <s v="No"/>
    <s v="No"/>
    <s v="No"/>
    <s v="No"/>
    <s v="No"/>
    <s v="No"/>
    <s v="No"/>
    <s v="No"/>
    <s v="No"/>
    <s v="No"/>
    <s v="No"/>
    <s v="No"/>
    <s v="No"/>
    <s v="No"/>
    <s v="No"/>
    <s v="No"/>
    <s v="No"/>
    <s v="No"/>
    <s v="No"/>
    <s v="No"/>
    <s v="Yes"/>
    <s v="Yes"/>
    <s v="No"/>
    <s v="No"/>
    <s v="No"/>
    <s v="No"/>
    <s v="No"/>
    <s v="No"/>
    <s v="No"/>
    <n v="4"/>
    <n v="0.13333333333333333"/>
    <n v="1"/>
  </r>
  <r>
    <x v="8"/>
    <s v="Class 4"/>
    <x v="256"/>
    <x v="7"/>
    <s v="Mid"/>
    <n v="5"/>
    <n v="11245"/>
    <s v="2.25K"/>
    <s v="Full-time "/>
    <s v=" Mid-Senior level"/>
    <n v="110"/>
    <s v=" Real Estate"/>
    <n v="1150697"/>
    <s v="No"/>
    <s v="No"/>
    <s v="No"/>
    <s v="No"/>
    <s v="No"/>
    <s v="No"/>
    <s v="No"/>
    <s v="No"/>
    <s v="No"/>
    <s v="No"/>
    <s v="No"/>
    <s v="No"/>
    <s v="No"/>
    <s v="No"/>
    <s v="No"/>
    <s v="No"/>
    <s v="No"/>
    <s v="No"/>
    <s v="No"/>
    <s v="No"/>
    <s v="No"/>
    <s v="No"/>
    <s v="Yes"/>
    <s v="Yes"/>
    <s v="No"/>
    <s v="No"/>
    <s v="No"/>
    <s v="No"/>
    <s v="No"/>
    <s v="No"/>
    <s v="No"/>
    <n v="2"/>
    <n v="6.6666666666666666E-2"/>
    <n v="1.6666666666666667"/>
  </r>
  <r>
    <x v="7"/>
    <s v="Class 1"/>
    <x v="157"/>
    <x v="1"/>
    <s v="Mid"/>
    <n v="5"/>
    <n v="270280"/>
    <s v="54.06K"/>
    <s v="Full-time "/>
    <s v=" Mid-Senior level"/>
    <n v="10001"/>
    <s v=" IT Services and IT Consulting"/>
    <n v="856801"/>
    <s v="No"/>
    <s v="No"/>
    <s v="No"/>
    <s v="No"/>
    <s v="No"/>
    <s v="No"/>
    <s v="No"/>
    <s v="No"/>
    <s v="No"/>
    <s v="No"/>
    <s v="Yes"/>
    <s v="No"/>
    <s v="No"/>
    <s v="No"/>
    <s v="No"/>
    <s v="No"/>
    <s v="No"/>
    <s v="No"/>
    <s v="No"/>
    <s v="No"/>
    <s v="No"/>
    <s v="No"/>
    <s v="Yes"/>
    <s v="Yes"/>
    <s v="No"/>
    <s v="No"/>
    <s v="No"/>
    <s v="No"/>
    <s v="No"/>
    <s v="No"/>
    <s v="No"/>
    <n v="3"/>
    <n v="0.1"/>
    <n v="1.25"/>
  </r>
  <r>
    <x v="4"/>
    <s v="Class 2"/>
    <x v="257"/>
    <x v="6"/>
    <s v="Mid"/>
    <n v="5"/>
    <n v="793022"/>
    <s v="158.6K"/>
    <s v="Full-time "/>
    <s v=" Mid-Senior level"/>
    <n v="5000"/>
    <s v=" IT Services and IT Consulting"/>
    <n v="814497"/>
    <s v="No"/>
    <s v="No"/>
    <s v="No"/>
    <s v="No"/>
    <s v="Yes"/>
    <s v="No"/>
    <s v="No"/>
    <s v="No"/>
    <s v="No"/>
    <s v="No"/>
    <s v="No"/>
    <s v="No"/>
    <s v="No"/>
    <s v="No"/>
    <s v="No"/>
    <s v="No"/>
    <s v="No"/>
    <s v="No"/>
    <s v="No"/>
    <s v="No"/>
    <s v="No"/>
    <s v="No"/>
    <s v="Yes"/>
    <s v="Yes"/>
    <s v="No"/>
    <s v="No"/>
    <s v="Yes"/>
    <s v="No"/>
    <s v="No"/>
    <s v="No"/>
    <s v="No"/>
    <n v="4"/>
    <n v="0.13333333333333333"/>
    <n v="1"/>
  </r>
  <r>
    <x v="3"/>
    <s v="Class 4"/>
    <x v="258"/>
    <x v="15"/>
    <s v="Mid"/>
    <n v="5"/>
    <n v="80865"/>
    <s v="16.17K"/>
    <s v="Full-time "/>
    <s v=" Mid-Senior level"/>
    <n v="1200"/>
    <s v=" IT Services and IT Consulting"/>
    <n v="1745165"/>
    <s v="No"/>
    <s v="No"/>
    <s v="No"/>
    <s v="No"/>
    <s v="No"/>
    <s v="No"/>
    <s v="No"/>
    <s v="No"/>
    <s v="No"/>
    <s v="No"/>
    <s v="Yes"/>
    <s v="No"/>
    <s v="No"/>
    <s v="No"/>
    <s v="No"/>
    <s v="No"/>
    <s v="No"/>
    <s v="No"/>
    <s v="No"/>
    <s v="No"/>
    <s v="No"/>
    <s v="No"/>
    <s v="Yes"/>
    <s v="Yes"/>
    <s v="No"/>
    <s v="No"/>
    <s v="No"/>
    <s v="No"/>
    <s v="No"/>
    <s v="No"/>
    <s v="No"/>
    <n v="3"/>
    <n v="0.1"/>
    <n v="1.25"/>
  </r>
  <r>
    <x v="7"/>
    <s v="Class 1"/>
    <x v="157"/>
    <x v="3"/>
    <s v="Mid"/>
    <n v="5"/>
    <n v="270280"/>
    <s v="54.06K"/>
    <s v="Full-time "/>
    <s v=" Mid-Senior level"/>
    <n v="10001"/>
    <s v=" IT Services and IT Consulting"/>
    <n v="1323874"/>
    <s v="No"/>
    <s v="No"/>
    <s v="No"/>
    <s v="No"/>
    <s v="No"/>
    <s v="No"/>
    <s v="No"/>
    <s v="No"/>
    <s v="No"/>
    <s v="No"/>
    <s v="Yes"/>
    <s v="No"/>
    <s v="No"/>
    <s v="No"/>
    <s v="No"/>
    <s v="No"/>
    <s v="No"/>
    <s v="No"/>
    <s v="No"/>
    <s v="No"/>
    <s v="No"/>
    <s v="No"/>
    <s v="Yes"/>
    <s v="Yes"/>
    <s v="No"/>
    <s v="No"/>
    <s v="No"/>
    <s v="No"/>
    <s v="No"/>
    <s v="No"/>
    <s v="No"/>
    <n v="3"/>
    <n v="0.1"/>
    <n v="1.25"/>
  </r>
  <r>
    <x v="7"/>
    <s v="Class 1"/>
    <x v="220"/>
    <x v="3"/>
    <s v="Junior"/>
    <n v="5"/>
    <n v="270280"/>
    <s v="54.06K"/>
    <s v="Full-time "/>
    <s v=" Entry level"/>
    <n v="10001"/>
    <s v=" IT Services and IT Consulting"/>
    <n v="560861"/>
    <s v="No"/>
    <s v="No"/>
    <s v="No"/>
    <s v="No"/>
    <s v="No"/>
    <s v="No"/>
    <s v="No"/>
    <s v="No"/>
    <s v="No"/>
    <s v="No"/>
    <s v="No"/>
    <s v="No"/>
    <s v="No"/>
    <s v="No"/>
    <s v="No"/>
    <s v="No"/>
    <s v="No"/>
    <s v="No"/>
    <s v="No"/>
    <s v="No"/>
    <s v="No"/>
    <s v="No"/>
    <s v="No"/>
    <s v="Yes"/>
    <s v="No"/>
    <s v="No"/>
    <s v="Yes"/>
    <s v="No"/>
    <s v="No"/>
    <s v="No"/>
    <s v="No"/>
    <n v="2"/>
    <n v="6.6666666666666666E-2"/>
    <n v="1.6666666666666667"/>
  </r>
  <r>
    <x v="3"/>
    <s v="Class 4"/>
    <x v="259"/>
    <x v="3"/>
    <s v="Mid"/>
    <n v="5"/>
    <n v="80865"/>
    <s v="16.17K"/>
    <s v="Full-time "/>
    <s v=" Mid-Senior level"/>
    <n v="1200"/>
    <s v=" IT Services and IT Consulting"/>
    <n v="1031219"/>
    <s v="No"/>
    <s v="No"/>
    <s v="No"/>
    <s v="No"/>
    <s v="No"/>
    <s v="No"/>
    <s v="No"/>
    <s v="No"/>
    <s v="No"/>
    <s v="No"/>
    <s v="No"/>
    <s v="No"/>
    <s v="No"/>
    <s v="No"/>
    <s v="No"/>
    <s v="No"/>
    <s v="No"/>
    <s v="No"/>
    <s v="No"/>
    <s v="No"/>
    <s v="No"/>
    <s v="No"/>
    <s v="Yes"/>
    <s v="Yes"/>
    <s v="No"/>
    <s v="No"/>
    <s v="No"/>
    <s v="No"/>
    <s v="No"/>
    <s v="No"/>
    <s v="No"/>
    <n v="2"/>
    <n v="6.6666666666666666E-2"/>
    <n v="1.6666666666666667"/>
  </r>
  <r>
    <x v="4"/>
    <s v="Class 2"/>
    <x v="146"/>
    <x v="1"/>
    <s v="Mid"/>
    <n v="5"/>
    <n v="793022"/>
    <s v="158.6K"/>
    <s v="Full-time "/>
    <s v=" Mid-Senior level"/>
    <n v="5000"/>
    <s v=" IT Services and IT Consulting"/>
    <n v="1529167"/>
    <s v="Yes"/>
    <s v="No"/>
    <s v="Yes"/>
    <s v="No"/>
    <s v="Yes"/>
    <s v="No"/>
    <s v="No"/>
    <s v="No"/>
    <s v="No"/>
    <s v="Yes"/>
    <s v="Yes"/>
    <s v="Yes"/>
    <s v="No"/>
    <s v="Yes"/>
    <s v="No"/>
    <s v="No"/>
    <s v="No"/>
    <s v="No"/>
    <s v="Yes"/>
    <s v="No"/>
    <s v="Yes"/>
    <s v="No"/>
    <s v="Yes"/>
    <s v="Yes"/>
    <s v="No"/>
    <s v="Yes"/>
    <s v="Yes"/>
    <s v="No"/>
    <s v="No"/>
    <s v="No"/>
    <s v="No"/>
    <n v="13"/>
    <n v="0.43333333333333335"/>
    <n v="0.35714285714285715"/>
  </r>
  <r>
    <x v="3"/>
    <s v="Class 4"/>
    <x v="235"/>
    <x v="0"/>
    <s v="Junior"/>
    <n v="5"/>
    <n v="80865"/>
    <s v="16.17K"/>
    <s v="Full-time "/>
    <s v=" Entry level"/>
    <n v="1200"/>
    <s v=" IT Services and IT Consulting"/>
    <n v="611058"/>
    <s v="No"/>
    <s v="No"/>
    <s v="No"/>
    <s v="No"/>
    <s v="No"/>
    <s v="No"/>
    <s v="No"/>
    <s v="No"/>
    <s v="No"/>
    <s v="No"/>
    <s v="No"/>
    <s v="No"/>
    <s v="No"/>
    <s v="No"/>
    <s v="No"/>
    <s v="No"/>
    <s v="No"/>
    <s v="No"/>
    <s v="No"/>
    <s v="No"/>
    <s v="No"/>
    <s v="No"/>
    <s v="Yes"/>
    <s v="Yes"/>
    <s v="No"/>
    <s v="No"/>
    <s v="No"/>
    <s v="No"/>
    <s v="No"/>
    <s v="No"/>
    <s v="No"/>
    <n v="2"/>
    <n v="6.6666666666666666E-2"/>
    <n v="1.6666666666666667"/>
  </r>
  <r>
    <x v="2"/>
    <s v="Class 3"/>
    <x v="127"/>
    <x v="2"/>
    <s v="Mid"/>
    <n v="5"/>
    <n v="6737300"/>
    <s v="1347.46K"/>
    <s v="Full-time "/>
    <s v=" Mid-Senior level"/>
    <n v="10001"/>
    <s v=" IT Services and IT Consulting"/>
    <n v="1322536"/>
    <s v="No"/>
    <s v="No"/>
    <s v="No"/>
    <s v="No"/>
    <s v="Yes"/>
    <s v="No"/>
    <s v="No"/>
    <s v="No"/>
    <s v="No"/>
    <s v="No"/>
    <s v="No"/>
    <s v="No"/>
    <s v="No"/>
    <s v="No"/>
    <s v="No"/>
    <s v="No"/>
    <s v="No"/>
    <s v="No"/>
    <s v="No"/>
    <s v="No"/>
    <s v="No"/>
    <s v="No"/>
    <s v="Yes"/>
    <s v="Yes"/>
    <s v="No"/>
    <s v="No"/>
    <s v="Yes"/>
    <s v="No"/>
    <s v="No"/>
    <s v="No"/>
    <s v="No"/>
    <n v="4"/>
    <n v="0.13333333333333333"/>
    <n v="1"/>
  </r>
  <r>
    <x v="3"/>
    <s v="Class 4"/>
    <x v="260"/>
    <x v="2"/>
    <s v="Junior"/>
    <n v="5"/>
    <n v="80865"/>
    <s v="16.17K"/>
    <s v="Full-time "/>
    <s v=" Entry level"/>
    <n v="1200"/>
    <s v=" IT Services and IT Consulting"/>
    <n v="536798"/>
    <s v="No"/>
    <s v="No"/>
    <s v="No"/>
    <s v="No"/>
    <s v="Yes"/>
    <s v="No"/>
    <s v="No"/>
    <s v="No"/>
    <s v="No"/>
    <s v="No"/>
    <s v="No"/>
    <s v="No"/>
    <s v="No"/>
    <s v="No"/>
    <s v="No"/>
    <s v="No"/>
    <s v="No"/>
    <s v="No"/>
    <s v="No"/>
    <s v="No"/>
    <s v="No"/>
    <s v="No"/>
    <s v="Yes"/>
    <s v="No"/>
    <s v="No"/>
    <s v="No"/>
    <s v="No"/>
    <s v="No"/>
    <s v="No"/>
    <s v="No"/>
    <s v="No"/>
    <n v="2"/>
    <n v="6.6666666666666666E-2"/>
    <n v="1.6666666666666667"/>
  </r>
  <r>
    <x v="7"/>
    <s v="Class 1"/>
    <x v="29"/>
    <x v="2"/>
    <s v="Junior"/>
    <n v="5"/>
    <n v="270280"/>
    <s v="54.06K"/>
    <s v="Full-time "/>
    <s v=" Entry level"/>
    <n v="10001"/>
    <s v=" IT Services and IT Consulting"/>
    <n v="547082"/>
    <s v="No"/>
    <s v="No"/>
    <s v="Yes"/>
    <s v="No"/>
    <s v="No"/>
    <s v="No"/>
    <s v="No"/>
    <s v="No"/>
    <s v="No"/>
    <s v="No"/>
    <s v="Yes"/>
    <s v="No"/>
    <s v="No"/>
    <s v="No"/>
    <s v="No"/>
    <s v="No"/>
    <s v="Yes"/>
    <s v="No"/>
    <s v="No"/>
    <s v="No"/>
    <s v="No"/>
    <s v="No"/>
    <s v="Yes"/>
    <s v="No"/>
    <s v="No"/>
    <s v="No"/>
    <s v="No"/>
    <s v="No"/>
    <s v="No"/>
    <s v="No"/>
    <s v="No"/>
    <n v="4"/>
    <n v="0.13333333333333333"/>
    <n v="1"/>
  </r>
  <r>
    <x v="3"/>
    <s v="Class 4"/>
    <x v="25"/>
    <x v="0"/>
    <s v="Mid"/>
    <n v="5"/>
    <n v="80865"/>
    <s v="16.17K"/>
    <s v="Full-time "/>
    <s v=" Mid-Senior level"/>
    <n v="1200"/>
    <s v=" IT Services and IT Consulting"/>
    <n v="1098345"/>
    <s v="No"/>
    <s v="No"/>
    <s v="No"/>
    <s v="No"/>
    <s v="No"/>
    <s v="No"/>
    <s v="No"/>
    <s v="No"/>
    <s v="No"/>
    <s v="No"/>
    <s v="No"/>
    <s v="No"/>
    <s v="No"/>
    <s v="No"/>
    <s v="No"/>
    <s v="No"/>
    <s v="No"/>
    <s v="No"/>
    <s v="No"/>
    <s v="No"/>
    <s v="No"/>
    <s v="No"/>
    <s v="Yes"/>
    <s v="No"/>
    <s v="No"/>
    <s v="No"/>
    <s v="No"/>
    <s v="No"/>
    <s v="No"/>
    <s v="No"/>
    <s v="No"/>
    <n v="1"/>
    <n v="3.3333333333333333E-2"/>
    <n v="2.5"/>
  </r>
  <r>
    <x v="7"/>
    <s v="Class 1"/>
    <x v="261"/>
    <x v="7"/>
    <s v="Junior"/>
    <n v="5"/>
    <n v="270280"/>
    <s v="54.06K"/>
    <s v="Full-time "/>
    <s v=" Entry level"/>
    <n v="10001"/>
    <s v=" IT Services and IT Consulting"/>
    <n v="783784"/>
    <s v="No"/>
    <s v="No"/>
    <s v="No"/>
    <s v="No"/>
    <s v="No"/>
    <s v="No"/>
    <s v="No"/>
    <s v="No"/>
    <s v="No"/>
    <s v="No"/>
    <s v="No"/>
    <s v="No"/>
    <s v="No"/>
    <s v="No"/>
    <s v="No"/>
    <s v="No"/>
    <s v="No"/>
    <s v="No"/>
    <s v="No"/>
    <s v="No"/>
    <s v="No"/>
    <s v="No"/>
    <s v="Yes"/>
    <s v="Yes"/>
    <s v="No"/>
    <s v="No"/>
    <s v="Yes"/>
    <s v="No"/>
    <s v="No"/>
    <s v="No"/>
    <s v="No"/>
    <n v="3"/>
    <n v="0.1"/>
    <n v="1.25"/>
  </r>
  <r>
    <x v="7"/>
    <s v="Class 1"/>
    <x v="262"/>
    <x v="9"/>
    <s v="Mid"/>
    <n v="4"/>
    <n v="270280"/>
    <s v="67.57K"/>
    <s v="Full-time "/>
    <s v=" Mid-Senior level"/>
    <n v="10001"/>
    <s v=" IT Services and IT Consulting"/>
    <n v="1271825"/>
    <s v="No"/>
    <s v="No"/>
    <s v="No"/>
    <s v="No"/>
    <s v="No"/>
    <s v="No"/>
    <s v="No"/>
    <s v="No"/>
    <s v="No"/>
    <s v="No"/>
    <s v="No"/>
    <s v="No"/>
    <s v="No"/>
    <s v="No"/>
    <s v="No"/>
    <s v="No"/>
    <s v="No"/>
    <s v="No"/>
    <s v="No"/>
    <s v="No"/>
    <s v="No"/>
    <s v="No"/>
    <s v="Yes"/>
    <s v="Yes"/>
    <s v="No"/>
    <s v="No"/>
    <s v="Yes"/>
    <s v="No"/>
    <s v="No"/>
    <s v="No"/>
    <s v="Yes"/>
    <n v="4"/>
    <n v="0.13333333333333333"/>
    <n v="0.8"/>
  </r>
  <r>
    <x v="8"/>
    <s v="Class 4"/>
    <x v="263"/>
    <x v="11"/>
    <s v="Junior"/>
    <n v="4"/>
    <n v="11245"/>
    <s v="2.81K"/>
    <s v="Full-time "/>
    <s v=" Entry level"/>
    <n v="110"/>
    <s v=" Real Estate"/>
    <n v="641002"/>
    <s v="No"/>
    <s v="No"/>
    <s v="No"/>
    <s v="No"/>
    <s v="No"/>
    <s v="No"/>
    <s v="No"/>
    <s v="No"/>
    <s v="No"/>
    <s v="No"/>
    <s v="No"/>
    <s v="No"/>
    <s v="No"/>
    <s v="No"/>
    <s v="No"/>
    <s v="No"/>
    <s v="No"/>
    <s v="No"/>
    <s v="No"/>
    <s v="No"/>
    <s v="No"/>
    <s v="No"/>
    <s v="Yes"/>
    <s v="Yes"/>
    <s v="No"/>
    <s v="No"/>
    <s v="No"/>
    <s v="No"/>
    <s v="No"/>
    <s v="No"/>
    <s v="No"/>
    <n v="2"/>
    <n v="6.6666666666666666E-2"/>
    <n v="1.3333333333333333"/>
  </r>
  <r>
    <x v="3"/>
    <s v="Class 4"/>
    <x v="264"/>
    <x v="3"/>
    <s v="Junior"/>
    <n v="4"/>
    <n v="80865"/>
    <s v="20.22K"/>
    <s v="Full-time "/>
    <s v=" Entry level"/>
    <n v="1200"/>
    <s v=" IT Services and IT Consulting"/>
    <n v="318698"/>
    <s v="No"/>
    <s v="No"/>
    <s v="No"/>
    <s v="No"/>
    <s v="No"/>
    <s v="No"/>
    <s v="No"/>
    <s v="No"/>
    <s v="No"/>
    <s v="No"/>
    <s v="No"/>
    <s v="No"/>
    <s v="No"/>
    <s v="No"/>
    <s v="No"/>
    <s v="No"/>
    <s v="No"/>
    <s v="No"/>
    <s v="No"/>
    <s v="No"/>
    <s v="No"/>
    <s v="No"/>
    <s v="Yes"/>
    <s v="No"/>
    <s v="No"/>
    <s v="No"/>
    <s v="No"/>
    <s v="No"/>
    <s v="No"/>
    <s v="No"/>
    <s v="No"/>
    <n v="1"/>
    <n v="3.3333333333333333E-2"/>
    <n v="2"/>
  </r>
  <r>
    <x v="7"/>
    <s v="Class 1"/>
    <x v="265"/>
    <x v="2"/>
    <s v="Mid"/>
    <n v="4"/>
    <n v="270280"/>
    <s v="67.57K"/>
    <s v="Full-time "/>
    <s v=" Mid-Senior level"/>
    <n v="10001"/>
    <s v=" IT Services and IT Consulting"/>
    <n v="1472962"/>
    <s v="No"/>
    <s v="No"/>
    <s v="No"/>
    <s v="No"/>
    <s v="No"/>
    <s v="No"/>
    <s v="No"/>
    <s v="No"/>
    <s v="No"/>
    <s v="No"/>
    <s v="No"/>
    <s v="No"/>
    <s v="No"/>
    <s v="No"/>
    <s v="No"/>
    <s v="No"/>
    <s v="No"/>
    <s v="No"/>
    <s v="No"/>
    <s v="No"/>
    <s v="No"/>
    <s v="No"/>
    <s v="Yes"/>
    <s v="Yes"/>
    <s v="No"/>
    <s v="No"/>
    <s v="No"/>
    <s v="No"/>
    <s v="No"/>
    <s v="No"/>
    <s v="No"/>
    <n v="2"/>
    <n v="6.6666666666666666E-2"/>
    <n v="1.3333333333333333"/>
  </r>
  <r>
    <x v="7"/>
    <s v="Class 1"/>
    <x v="261"/>
    <x v="0"/>
    <s v="Junior"/>
    <n v="4"/>
    <n v="270280"/>
    <s v="67.57K"/>
    <s v="Full-time "/>
    <s v=" Entry level"/>
    <n v="10001"/>
    <s v=" IT Services and IT Consulting"/>
    <n v="779706"/>
    <s v="No"/>
    <s v="No"/>
    <s v="No"/>
    <s v="No"/>
    <s v="No"/>
    <s v="No"/>
    <s v="No"/>
    <s v="No"/>
    <s v="No"/>
    <s v="No"/>
    <s v="No"/>
    <s v="No"/>
    <s v="No"/>
    <s v="No"/>
    <s v="No"/>
    <s v="No"/>
    <s v="No"/>
    <s v="No"/>
    <s v="No"/>
    <s v="No"/>
    <s v="No"/>
    <s v="No"/>
    <s v="Yes"/>
    <s v="Yes"/>
    <s v="No"/>
    <s v="No"/>
    <s v="Yes"/>
    <s v="No"/>
    <s v="No"/>
    <s v="No"/>
    <s v="No"/>
    <n v="3"/>
    <n v="0.1"/>
    <n v="1"/>
  </r>
  <r>
    <x v="3"/>
    <s v="Class 4"/>
    <x v="235"/>
    <x v="0"/>
    <s v="Junior"/>
    <n v="4"/>
    <n v="80865"/>
    <s v="20.22K"/>
    <s v="Full-time "/>
    <s v=" Entry level"/>
    <n v="1200"/>
    <s v=" IT Services and IT Consulting"/>
    <n v="562452"/>
    <s v="No"/>
    <s v="No"/>
    <s v="No"/>
    <s v="No"/>
    <s v="No"/>
    <s v="No"/>
    <s v="No"/>
    <s v="No"/>
    <s v="No"/>
    <s v="No"/>
    <s v="No"/>
    <s v="No"/>
    <s v="No"/>
    <s v="No"/>
    <s v="No"/>
    <s v="No"/>
    <s v="No"/>
    <s v="No"/>
    <s v="No"/>
    <s v="No"/>
    <s v="No"/>
    <s v="No"/>
    <s v="Yes"/>
    <s v="Yes"/>
    <s v="No"/>
    <s v="No"/>
    <s v="No"/>
    <s v="No"/>
    <s v="No"/>
    <s v="No"/>
    <s v="No"/>
    <n v="2"/>
    <n v="6.6666666666666666E-2"/>
    <n v="1.3333333333333333"/>
  </r>
  <r>
    <x v="7"/>
    <s v="Class 1"/>
    <x v="211"/>
    <x v="0"/>
    <s v="Mid"/>
    <n v="4"/>
    <n v="270280"/>
    <s v="67.57K"/>
    <s v="Full-time "/>
    <s v=" Mid-Senior level"/>
    <n v="10001"/>
    <s v=" IT Services and IT Consulting"/>
    <n v="1184416"/>
    <s v="No"/>
    <s v="No"/>
    <s v="No"/>
    <s v="No"/>
    <s v="No"/>
    <s v="No"/>
    <s v="No"/>
    <s v="No"/>
    <s v="No"/>
    <s v="No"/>
    <s v="No"/>
    <s v="No"/>
    <s v="No"/>
    <s v="No"/>
    <s v="No"/>
    <s v="No"/>
    <s v="No"/>
    <s v="No"/>
    <s v="No"/>
    <s v="No"/>
    <s v="No"/>
    <s v="No"/>
    <s v="Yes"/>
    <s v="No"/>
    <s v="No"/>
    <s v="No"/>
    <s v="No"/>
    <s v="No"/>
    <s v="No"/>
    <s v="No"/>
    <s v="No"/>
    <n v="1"/>
    <n v="3.3333333333333333E-2"/>
    <n v="2"/>
  </r>
  <r>
    <x v="7"/>
    <s v="Class 1"/>
    <x v="25"/>
    <x v="7"/>
    <s v="Mid"/>
    <n v="4"/>
    <n v="270280"/>
    <s v="67.57K"/>
    <s v="Full-time "/>
    <s v=" Mid-Senior level"/>
    <n v="10001"/>
    <s v=" IT Services and IT Consulting"/>
    <n v="847577"/>
    <s v="No"/>
    <s v="No"/>
    <s v="No"/>
    <s v="No"/>
    <s v="No"/>
    <s v="No"/>
    <s v="No"/>
    <s v="No"/>
    <s v="No"/>
    <s v="No"/>
    <s v="No"/>
    <s v="No"/>
    <s v="No"/>
    <s v="No"/>
    <s v="No"/>
    <s v="No"/>
    <s v="No"/>
    <s v="No"/>
    <s v="No"/>
    <s v="No"/>
    <s v="No"/>
    <s v="No"/>
    <s v="Yes"/>
    <s v="Yes"/>
    <s v="No"/>
    <s v="No"/>
    <s v="Yes"/>
    <s v="No"/>
    <s v="No"/>
    <s v="No"/>
    <s v="No"/>
    <n v="3"/>
    <n v="0.1"/>
    <n v="1"/>
  </r>
  <r>
    <x v="7"/>
    <s v="Class 1"/>
    <x v="266"/>
    <x v="6"/>
    <s v="Junior"/>
    <n v="4"/>
    <n v="270280"/>
    <s v="67.57K"/>
    <s v="Full-time "/>
    <s v=" Entry level"/>
    <n v="10001"/>
    <s v=" IT Services and IT Consulting"/>
    <n v="441625"/>
    <s v="No"/>
    <s v="No"/>
    <s v="No"/>
    <s v="No"/>
    <s v="No"/>
    <s v="No"/>
    <s v="No"/>
    <s v="No"/>
    <s v="No"/>
    <s v="No"/>
    <s v="No"/>
    <s v="No"/>
    <s v="No"/>
    <s v="No"/>
    <s v="No"/>
    <s v="No"/>
    <s v="No"/>
    <s v="No"/>
    <s v="No"/>
    <s v="No"/>
    <s v="No"/>
    <s v="No"/>
    <s v="Yes"/>
    <s v="No"/>
    <s v="No"/>
    <s v="No"/>
    <s v="No"/>
    <s v="No"/>
    <s v="No"/>
    <s v="No"/>
    <s v="No"/>
    <n v="1"/>
    <n v="3.3333333333333333E-2"/>
    <n v="2"/>
  </r>
  <r>
    <x v="8"/>
    <s v="Class 4"/>
    <x v="267"/>
    <x v="11"/>
    <s v="Mid"/>
    <n v="4"/>
    <n v="11245"/>
    <s v="2.81K"/>
    <s v="Full-time "/>
    <s v=" Mid-Senior level"/>
    <n v="110"/>
    <s v=" Real Estate"/>
    <n v="1445506"/>
    <s v="No"/>
    <s v="No"/>
    <s v="No"/>
    <s v="No"/>
    <s v="No"/>
    <s v="No"/>
    <s v="No"/>
    <s v="No"/>
    <s v="No"/>
    <s v="No"/>
    <s v="No"/>
    <s v="No"/>
    <s v="No"/>
    <s v="No"/>
    <s v="No"/>
    <s v="No"/>
    <s v="No"/>
    <s v="No"/>
    <s v="No"/>
    <s v="No"/>
    <s v="No"/>
    <s v="No"/>
    <s v="Yes"/>
    <s v="No"/>
    <s v="No"/>
    <s v="No"/>
    <s v="No"/>
    <s v="No"/>
    <s v="No"/>
    <s v="No"/>
    <s v="No"/>
    <n v="1"/>
    <n v="3.3333333333333333E-2"/>
    <n v="2"/>
  </r>
  <r>
    <x v="7"/>
    <s v="Class 1"/>
    <x v="268"/>
    <x v="2"/>
    <s v="Mid"/>
    <n v="4"/>
    <n v="270280"/>
    <s v="67.57K"/>
    <s v="Full-time "/>
    <s v=" Mid-Senior level"/>
    <n v="10001"/>
    <s v=" IT Services and IT Consulting"/>
    <n v="1198756"/>
    <s v="No"/>
    <s v="No"/>
    <s v="No"/>
    <s v="No"/>
    <s v="No"/>
    <s v="No"/>
    <s v="No"/>
    <s v="No"/>
    <s v="No"/>
    <s v="No"/>
    <s v="No"/>
    <s v="No"/>
    <s v="No"/>
    <s v="No"/>
    <s v="No"/>
    <s v="No"/>
    <s v="No"/>
    <s v="No"/>
    <s v="No"/>
    <s v="No"/>
    <s v="No"/>
    <s v="No"/>
    <s v="No"/>
    <s v="Yes"/>
    <s v="No"/>
    <s v="No"/>
    <s v="No"/>
    <s v="No"/>
    <s v="No"/>
    <s v="No"/>
    <s v="No"/>
    <n v="1"/>
    <n v="3.3333333333333333E-2"/>
    <n v="2"/>
  </r>
  <r>
    <x v="8"/>
    <s v="Class 4"/>
    <x v="269"/>
    <x v="7"/>
    <s v="Mid"/>
    <n v="4"/>
    <n v="11245"/>
    <s v="2.81K"/>
    <s v="Full-time "/>
    <s v=" Mid-Senior level"/>
    <n v="110"/>
    <s v=" Real Estate"/>
    <n v="1727918"/>
    <s v="No"/>
    <s v="No"/>
    <s v="No"/>
    <s v="No"/>
    <s v="No"/>
    <s v="No"/>
    <s v="No"/>
    <s v="No"/>
    <s v="No"/>
    <s v="No"/>
    <s v="No"/>
    <s v="No"/>
    <s v="No"/>
    <s v="No"/>
    <s v="No"/>
    <s v="No"/>
    <s v="No"/>
    <s v="No"/>
    <s v="No"/>
    <s v="No"/>
    <s v="No"/>
    <s v="No"/>
    <s v="No"/>
    <s v="No"/>
    <s v="Yes"/>
    <s v="No"/>
    <s v="No"/>
    <s v="Yes"/>
    <s v="No"/>
    <s v="No"/>
    <s v="No"/>
    <n v="2"/>
    <n v="6.6666666666666666E-2"/>
    <n v="1.3333333333333333"/>
  </r>
  <r>
    <x v="3"/>
    <s v="Class 4"/>
    <x v="270"/>
    <x v="0"/>
    <s v="Junior"/>
    <n v="4"/>
    <n v="80865"/>
    <s v="20.22K"/>
    <s v="Full-time "/>
    <s v=" Entry level"/>
    <n v="1200"/>
    <s v=" IT Services and IT Consulting"/>
    <n v="604930"/>
    <s v="No"/>
    <s v="No"/>
    <s v="No"/>
    <s v="No"/>
    <s v="Yes"/>
    <s v="No"/>
    <s v="No"/>
    <s v="No"/>
    <s v="No"/>
    <s v="No"/>
    <s v="No"/>
    <s v="No"/>
    <s v="No"/>
    <s v="No"/>
    <s v="No"/>
    <s v="No"/>
    <s v="No"/>
    <s v="No"/>
    <s v="No"/>
    <s v="No"/>
    <s v="No"/>
    <s v="No"/>
    <s v="Yes"/>
    <s v="Yes"/>
    <s v="No"/>
    <s v="No"/>
    <s v="Yes"/>
    <s v="No"/>
    <s v="No"/>
    <s v="No"/>
    <s v="No"/>
    <n v="4"/>
    <n v="0.13333333333333333"/>
    <n v="0.8"/>
  </r>
  <r>
    <x v="3"/>
    <s v="Class 4"/>
    <x v="63"/>
    <x v="2"/>
    <s v="Mid"/>
    <n v="4"/>
    <n v="80865"/>
    <s v="20.22K"/>
    <s v="Full-time "/>
    <s v=" Mid-Senior level"/>
    <n v="1200"/>
    <s v=" IT Services and IT Consulting"/>
    <n v="1094646"/>
    <s v="No"/>
    <s v="No"/>
    <s v="No"/>
    <s v="No"/>
    <s v="No"/>
    <s v="No"/>
    <s v="No"/>
    <s v="No"/>
    <s v="No"/>
    <s v="No"/>
    <s v="No"/>
    <s v="No"/>
    <s v="No"/>
    <s v="No"/>
    <s v="No"/>
    <s v="No"/>
    <s v="Yes"/>
    <s v="No"/>
    <s v="No"/>
    <s v="No"/>
    <s v="No"/>
    <s v="No"/>
    <s v="Yes"/>
    <s v="Yes"/>
    <s v="No"/>
    <s v="No"/>
    <s v="No"/>
    <s v="No"/>
    <s v="No"/>
    <s v="No"/>
    <s v="No"/>
    <n v="3"/>
    <n v="0.1"/>
    <n v="1"/>
  </r>
  <r>
    <x v="3"/>
    <s v="Class 4"/>
    <x v="36"/>
    <x v="2"/>
    <s v="Junior"/>
    <n v="4"/>
    <n v="80865"/>
    <s v="20.22K"/>
    <s v="Full-time "/>
    <s v=" Entry level"/>
    <n v="1200"/>
    <s v=" IT Services and IT Consulting"/>
    <n v="459899"/>
    <s v="No"/>
    <s v="No"/>
    <s v="No"/>
    <s v="No"/>
    <s v="No"/>
    <s v="No"/>
    <s v="No"/>
    <s v="No"/>
    <s v="No"/>
    <s v="No"/>
    <s v="No"/>
    <s v="No"/>
    <s v="No"/>
    <s v="No"/>
    <s v="No"/>
    <s v="No"/>
    <s v="No"/>
    <s v="No"/>
    <s v="No"/>
    <s v="No"/>
    <s v="No"/>
    <s v="No"/>
    <s v="Yes"/>
    <s v="Yes"/>
    <s v="No"/>
    <s v="No"/>
    <s v="No"/>
    <s v="No"/>
    <s v="No"/>
    <s v="No"/>
    <s v="No"/>
    <n v="2"/>
    <n v="6.6666666666666666E-2"/>
    <n v="1.3333333333333333"/>
  </r>
  <r>
    <x v="4"/>
    <s v="Class 2"/>
    <x v="271"/>
    <x v="1"/>
    <s v="Mid"/>
    <n v="4"/>
    <n v="793022"/>
    <s v="198.26K"/>
    <s v="Full-time "/>
    <s v=" Mid-Senior level"/>
    <n v="5000"/>
    <s v=" IT Services and IT Consulting"/>
    <n v="937937"/>
    <s v="Yes"/>
    <s v="No"/>
    <s v="Yes"/>
    <s v="No"/>
    <s v="Yes"/>
    <s v="No"/>
    <s v="No"/>
    <s v="No"/>
    <s v="No"/>
    <s v="Yes"/>
    <s v="Yes"/>
    <s v="Yes"/>
    <s v="No"/>
    <s v="Yes"/>
    <s v="No"/>
    <s v="No"/>
    <s v="No"/>
    <s v="No"/>
    <s v="Yes"/>
    <s v="No"/>
    <s v="Yes"/>
    <s v="No"/>
    <s v="Yes"/>
    <s v="Yes"/>
    <s v="No"/>
    <s v="Yes"/>
    <s v="Yes"/>
    <s v="No"/>
    <s v="No"/>
    <s v="No"/>
    <s v="No"/>
    <n v="13"/>
    <n v="0.43333333333333335"/>
    <n v="0.2857142857142857"/>
  </r>
  <r>
    <x v="8"/>
    <s v="Class 4"/>
    <x v="272"/>
    <x v="2"/>
    <s v="Mid"/>
    <n v="4"/>
    <n v="11245"/>
    <s v="2.81K"/>
    <s v="Full-time "/>
    <s v=" Mid-Senior level"/>
    <n v="110"/>
    <s v=" Real Estate"/>
    <n v="1379330"/>
    <s v="No"/>
    <s v="No"/>
    <s v="No"/>
    <s v="No"/>
    <s v="No"/>
    <s v="No"/>
    <s v="No"/>
    <s v="No"/>
    <s v="No"/>
    <s v="No"/>
    <s v="No"/>
    <s v="No"/>
    <s v="No"/>
    <s v="No"/>
    <s v="No"/>
    <s v="No"/>
    <s v="No"/>
    <s v="No"/>
    <s v="No"/>
    <s v="No"/>
    <s v="No"/>
    <s v="No"/>
    <s v="Yes"/>
    <s v="Yes"/>
    <s v="No"/>
    <s v="No"/>
    <s v="No"/>
    <s v="No"/>
    <s v="No"/>
    <s v="No"/>
    <s v="No"/>
    <n v="2"/>
    <n v="6.6666666666666666E-2"/>
    <n v="1.3333333333333333"/>
  </r>
  <r>
    <x v="3"/>
    <s v="Class 4"/>
    <x v="270"/>
    <x v="2"/>
    <s v="Junior"/>
    <n v="4"/>
    <n v="80865"/>
    <s v="20.22K"/>
    <s v="Full-time "/>
    <s v=" Entry level"/>
    <n v="1200"/>
    <s v=" IT Services and IT Consulting"/>
    <n v="527248"/>
    <s v="No"/>
    <s v="No"/>
    <s v="No"/>
    <s v="No"/>
    <s v="Yes"/>
    <s v="No"/>
    <s v="No"/>
    <s v="No"/>
    <s v="No"/>
    <s v="No"/>
    <s v="No"/>
    <s v="No"/>
    <s v="No"/>
    <s v="No"/>
    <s v="No"/>
    <s v="No"/>
    <s v="No"/>
    <s v="No"/>
    <s v="No"/>
    <s v="No"/>
    <s v="No"/>
    <s v="No"/>
    <s v="Yes"/>
    <s v="Yes"/>
    <s v="No"/>
    <s v="No"/>
    <s v="No"/>
    <s v="No"/>
    <s v="No"/>
    <s v="No"/>
    <s v="No"/>
    <n v="3"/>
    <n v="0.1"/>
    <n v="1"/>
  </r>
  <r>
    <x v="3"/>
    <s v="Class 4"/>
    <x v="273"/>
    <x v="3"/>
    <s v="Mid"/>
    <n v="4"/>
    <n v="80865"/>
    <s v="20.22K"/>
    <s v="Full-time "/>
    <s v=" Mid-Senior level"/>
    <n v="1200"/>
    <s v=" IT Services and IT Consulting"/>
    <n v="1149584"/>
    <s v="No"/>
    <s v="No"/>
    <s v="No"/>
    <s v="No"/>
    <s v="No"/>
    <s v="No"/>
    <s v="No"/>
    <s v="No"/>
    <s v="No"/>
    <s v="No"/>
    <s v="No"/>
    <s v="No"/>
    <s v="No"/>
    <s v="No"/>
    <s v="No"/>
    <s v="No"/>
    <s v="No"/>
    <s v="No"/>
    <s v="No"/>
    <s v="No"/>
    <s v="No"/>
    <s v="No"/>
    <s v="Yes"/>
    <s v="No"/>
    <s v="No"/>
    <s v="No"/>
    <s v="No"/>
    <s v="Yes"/>
    <s v="No"/>
    <s v="No"/>
    <s v="No"/>
    <n v="2"/>
    <n v="6.6666666666666666E-2"/>
    <n v="1.3333333333333333"/>
  </r>
  <r>
    <x v="3"/>
    <s v="Class 4"/>
    <x v="274"/>
    <x v="3"/>
    <s v="Mid"/>
    <n v="4"/>
    <n v="80865"/>
    <s v="20.22K"/>
    <s v="Full-time "/>
    <s v=" Mid-Senior level"/>
    <n v="1200"/>
    <s v=" IT Services and IT Consulting"/>
    <n v="1156076"/>
    <s v="No"/>
    <s v="No"/>
    <s v="Yes"/>
    <s v="No"/>
    <s v="No"/>
    <s v="No"/>
    <s v="No"/>
    <s v="No"/>
    <s v="No"/>
    <s v="No"/>
    <s v="Yes"/>
    <s v="Yes"/>
    <s v="No"/>
    <s v="No"/>
    <s v="No"/>
    <s v="No"/>
    <s v="No"/>
    <s v="No"/>
    <s v="Yes"/>
    <s v="No"/>
    <s v="No"/>
    <s v="No"/>
    <s v="Yes"/>
    <s v="Yes"/>
    <s v="No"/>
    <s v="No"/>
    <s v="No"/>
    <s v="No"/>
    <s v="No"/>
    <s v="Yes"/>
    <s v="Yes"/>
    <n v="8"/>
    <n v="0.26666666666666666"/>
    <n v="0.44444444444444442"/>
  </r>
  <r>
    <x v="8"/>
    <s v="Class 4"/>
    <x v="193"/>
    <x v="2"/>
    <s v="Junior"/>
    <n v="4"/>
    <n v="11245"/>
    <s v="2.81K"/>
    <s v="Full-time "/>
    <s v=" Entry level"/>
    <n v="110"/>
    <s v=" Real Estate"/>
    <n v="475488"/>
    <s v="No"/>
    <s v="No"/>
    <s v="No"/>
    <s v="No"/>
    <s v="No"/>
    <s v="No"/>
    <s v="No"/>
    <s v="No"/>
    <s v="No"/>
    <s v="No"/>
    <s v="No"/>
    <s v="No"/>
    <s v="No"/>
    <s v="No"/>
    <s v="No"/>
    <s v="No"/>
    <s v="No"/>
    <s v="No"/>
    <s v="No"/>
    <s v="No"/>
    <s v="Yes"/>
    <s v="Yes"/>
    <s v="Yes"/>
    <s v="Yes"/>
    <s v="No"/>
    <s v="Yes"/>
    <s v="No"/>
    <s v="No"/>
    <s v="No"/>
    <s v="No"/>
    <s v="No"/>
    <n v="5"/>
    <n v="0.16666666666666666"/>
    <n v="0.66666666666666663"/>
  </r>
  <r>
    <x v="7"/>
    <s v="Class 1"/>
    <x v="157"/>
    <x v="9"/>
    <s v="Mid"/>
    <n v="4"/>
    <n v="270280"/>
    <s v="67.57K"/>
    <s v="Full-time "/>
    <s v=" Mid-Senior level"/>
    <n v="10001"/>
    <s v=" IT Services and IT Consulting"/>
    <n v="1299830"/>
    <s v="No"/>
    <s v="No"/>
    <s v="No"/>
    <s v="No"/>
    <s v="No"/>
    <s v="No"/>
    <s v="No"/>
    <s v="No"/>
    <s v="No"/>
    <s v="No"/>
    <s v="Yes"/>
    <s v="No"/>
    <s v="No"/>
    <s v="No"/>
    <s v="No"/>
    <s v="No"/>
    <s v="No"/>
    <s v="No"/>
    <s v="No"/>
    <s v="No"/>
    <s v="No"/>
    <s v="No"/>
    <s v="Yes"/>
    <s v="Yes"/>
    <s v="No"/>
    <s v="No"/>
    <s v="No"/>
    <s v="No"/>
    <s v="No"/>
    <s v="No"/>
    <s v="No"/>
    <n v="3"/>
    <n v="0.1"/>
    <n v="1"/>
  </r>
  <r>
    <x v="4"/>
    <s v="Class 2"/>
    <x v="167"/>
    <x v="1"/>
    <s v="Mid"/>
    <n v="4"/>
    <n v="793022"/>
    <s v="198.26K"/>
    <s v="Full-time "/>
    <s v=" Mid-Senior level"/>
    <n v="5000"/>
    <s v=" IT Services and IT Consulting"/>
    <n v="1287336"/>
    <s v="Yes"/>
    <s v="Yes"/>
    <s v="Yes"/>
    <s v="Yes"/>
    <s v="Yes"/>
    <s v="No"/>
    <s v="No"/>
    <s v="Yes"/>
    <s v="No"/>
    <s v="No"/>
    <s v="Yes"/>
    <s v="No"/>
    <s v="No"/>
    <s v="No"/>
    <s v="No"/>
    <s v="No"/>
    <s v="No"/>
    <s v="No"/>
    <s v="No"/>
    <s v="No"/>
    <s v="No"/>
    <s v="No"/>
    <s v="Yes"/>
    <s v="Yes"/>
    <s v="No"/>
    <s v="No"/>
    <s v="No"/>
    <s v="No"/>
    <s v="No"/>
    <s v="No"/>
    <s v="No"/>
    <n v="9"/>
    <n v="0.3"/>
    <n v="0.4"/>
  </r>
  <r>
    <x v="7"/>
    <s v="Class 1"/>
    <x v="126"/>
    <x v="3"/>
    <s v="Mid"/>
    <n v="4"/>
    <n v="270280"/>
    <s v="67.57K"/>
    <s v="Full-time "/>
    <s v=" Mid-Senior level"/>
    <n v="10001"/>
    <s v=" IT Services and IT Consulting"/>
    <n v="1225412"/>
    <s v="No"/>
    <s v="No"/>
    <s v="No"/>
    <s v="No"/>
    <s v="No"/>
    <s v="No"/>
    <s v="No"/>
    <s v="No"/>
    <s v="No"/>
    <s v="No"/>
    <s v="No"/>
    <s v="No"/>
    <s v="No"/>
    <s v="No"/>
    <s v="No"/>
    <s v="No"/>
    <s v="No"/>
    <s v="No"/>
    <s v="No"/>
    <s v="No"/>
    <s v="No"/>
    <s v="No"/>
    <s v="Yes"/>
    <s v="No"/>
    <s v="No"/>
    <s v="No"/>
    <s v="No"/>
    <s v="No"/>
    <s v="No"/>
    <s v="No"/>
    <s v="No"/>
    <n v="1"/>
    <n v="3.3333333333333333E-2"/>
    <n v="2"/>
  </r>
  <r>
    <x v="8"/>
    <s v="Class 4"/>
    <x v="275"/>
    <x v="2"/>
    <s v="Mid"/>
    <n v="4"/>
    <n v="11245"/>
    <s v="2.81K"/>
    <s v="Full-time "/>
    <s v=" Mid-Senior level"/>
    <n v="110"/>
    <s v=" Real Estate"/>
    <n v="828771"/>
    <s v="No"/>
    <s v="No"/>
    <s v="No"/>
    <s v="No"/>
    <s v="No"/>
    <s v="No"/>
    <s v="No"/>
    <s v="No"/>
    <s v="No"/>
    <s v="No"/>
    <s v="No"/>
    <s v="No"/>
    <s v="No"/>
    <s v="No"/>
    <s v="No"/>
    <s v="No"/>
    <s v="No"/>
    <s v="No"/>
    <s v="No"/>
    <s v="No"/>
    <s v="No"/>
    <s v="No"/>
    <s v="Yes"/>
    <s v="Yes"/>
    <s v="No"/>
    <s v="No"/>
    <s v="No"/>
    <s v="No"/>
    <s v="No"/>
    <s v="No"/>
    <s v="No"/>
    <n v="2"/>
    <n v="6.6666666666666666E-2"/>
    <n v="1.3333333333333333"/>
  </r>
  <r>
    <x v="3"/>
    <s v="Class 4"/>
    <x v="125"/>
    <x v="7"/>
    <s v="Mid"/>
    <n v="4"/>
    <n v="80865"/>
    <s v="20.22K"/>
    <s v="Full-time "/>
    <s v=" Mid-Senior level"/>
    <n v="1200"/>
    <s v=" IT Services and IT Consulting"/>
    <n v="1422579"/>
    <s v="No"/>
    <s v="No"/>
    <s v="No"/>
    <s v="No"/>
    <s v="No"/>
    <s v="No"/>
    <s v="No"/>
    <s v="No"/>
    <s v="No"/>
    <s v="No"/>
    <s v="No"/>
    <s v="No"/>
    <s v="No"/>
    <s v="No"/>
    <s v="No"/>
    <s v="No"/>
    <s v="No"/>
    <s v="No"/>
    <s v="No"/>
    <s v="No"/>
    <s v="No"/>
    <s v="No"/>
    <s v="Yes"/>
    <s v="Yes"/>
    <s v="No"/>
    <s v="No"/>
    <s v="No"/>
    <s v="No"/>
    <s v="No"/>
    <s v="No"/>
    <s v="No"/>
    <n v="2"/>
    <n v="6.6666666666666666E-2"/>
    <n v="1.3333333333333333"/>
  </r>
  <r>
    <x v="8"/>
    <s v="Class 4"/>
    <x v="276"/>
    <x v="11"/>
    <s v="Mid"/>
    <n v="4"/>
    <n v="11245"/>
    <s v="2.81K"/>
    <s v="Full-time "/>
    <s v=" Mid-Senior level"/>
    <n v="110"/>
    <s v=" Real Estate"/>
    <n v="1158653"/>
    <s v="No"/>
    <s v="No"/>
    <s v="No"/>
    <s v="No"/>
    <s v="No"/>
    <s v="No"/>
    <s v="No"/>
    <s v="No"/>
    <s v="No"/>
    <s v="No"/>
    <s v="No"/>
    <s v="No"/>
    <s v="No"/>
    <s v="No"/>
    <s v="No"/>
    <s v="No"/>
    <s v="No"/>
    <s v="No"/>
    <s v="No"/>
    <s v="No"/>
    <s v="No"/>
    <s v="No"/>
    <s v="Yes"/>
    <s v="No"/>
    <s v="No"/>
    <s v="No"/>
    <s v="Yes"/>
    <s v="No"/>
    <s v="No"/>
    <s v="No"/>
    <s v="No"/>
    <n v="2"/>
    <n v="6.6666666666666666E-2"/>
    <n v="1.3333333333333333"/>
  </r>
  <r>
    <x v="4"/>
    <s v="Class 2"/>
    <x v="277"/>
    <x v="3"/>
    <s v="Mid"/>
    <n v="4"/>
    <n v="793022"/>
    <s v="198.26K"/>
    <s v="Full-time "/>
    <s v=" Mid-Senior level"/>
    <n v="5000"/>
    <s v=" IT Services and IT Consulting"/>
    <n v="1105805"/>
    <s v="Yes"/>
    <s v="No"/>
    <s v="No"/>
    <s v="Yes"/>
    <s v="Yes"/>
    <s v="No"/>
    <s v="No"/>
    <s v="Yes"/>
    <s v="No"/>
    <s v="No"/>
    <s v="Yes"/>
    <s v="No"/>
    <s v="No"/>
    <s v="Yes"/>
    <s v="No"/>
    <s v="No"/>
    <s v="No"/>
    <s v="No"/>
    <s v="No"/>
    <s v="No"/>
    <s v="No"/>
    <s v="No"/>
    <s v="Yes"/>
    <s v="Yes"/>
    <s v="No"/>
    <s v="No"/>
    <s v="Yes"/>
    <s v="No"/>
    <s v="No"/>
    <s v="No"/>
    <s v="No"/>
    <n v="9"/>
    <n v="0.3"/>
    <n v="0.4"/>
  </r>
  <r>
    <x v="7"/>
    <s v="Class 1"/>
    <x v="278"/>
    <x v="2"/>
    <s v="Junior"/>
    <n v="4"/>
    <n v="270280"/>
    <s v="67.57K"/>
    <s v="Full-time "/>
    <s v=" Entry level"/>
    <n v="10001"/>
    <s v=" IT Services and IT Consulting"/>
    <n v="652150"/>
    <s v="No"/>
    <s v="No"/>
    <s v="No"/>
    <s v="No"/>
    <s v="Yes"/>
    <s v="No"/>
    <s v="No"/>
    <s v="No"/>
    <s v="No"/>
    <s v="No"/>
    <s v="No"/>
    <s v="No"/>
    <s v="No"/>
    <s v="No"/>
    <s v="No"/>
    <s v="No"/>
    <s v="No"/>
    <s v="No"/>
    <s v="No"/>
    <s v="No"/>
    <s v="No"/>
    <s v="No"/>
    <s v="Yes"/>
    <s v="Yes"/>
    <s v="No"/>
    <s v="No"/>
    <s v="Yes"/>
    <s v="No"/>
    <s v="No"/>
    <s v="No"/>
    <s v="No"/>
    <n v="4"/>
    <n v="0.13333333333333333"/>
    <n v="0.8"/>
  </r>
  <r>
    <x v="3"/>
    <s v="Class 4"/>
    <x v="279"/>
    <x v="2"/>
    <s v="Mid"/>
    <n v="4"/>
    <n v="80865"/>
    <s v="20.22K"/>
    <s v="Full-time "/>
    <s v=" Mid-Senior level"/>
    <n v="1200"/>
    <s v=" IT Services and IT Consulting"/>
    <n v="1387474"/>
    <s v="No"/>
    <s v="No"/>
    <s v="Yes"/>
    <s v="No"/>
    <s v="No"/>
    <s v="No"/>
    <s v="No"/>
    <s v="No"/>
    <s v="No"/>
    <s v="No"/>
    <s v="No"/>
    <s v="No"/>
    <s v="No"/>
    <s v="No"/>
    <s v="No"/>
    <s v="No"/>
    <s v="No"/>
    <s v="No"/>
    <s v="No"/>
    <s v="No"/>
    <s v="No"/>
    <s v="No"/>
    <s v="Yes"/>
    <s v="No"/>
    <s v="No"/>
    <s v="No"/>
    <s v="Yes"/>
    <s v="No"/>
    <s v="Yes"/>
    <s v="No"/>
    <s v="No"/>
    <n v="4"/>
    <n v="0.13333333333333333"/>
    <n v="0.8"/>
  </r>
  <r>
    <x v="3"/>
    <s v="Class 4"/>
    <x v="80"/>
    <x v="7"/>
    <s v="Mid"/>
    <n v="4"/>
    <n v="80865"/>
    <s v="20.22K"/>
    <s v="Full-time "/>
    <s v=" Mid-Senior level"/>
    <n v="1200"/>
    <s v=" IT Services and IT Consulting"/>
    <n v="1265457"/>
    <s v="No"/>
    <s v="No"/>
    <s v="No"/>
    <s v="No"/>
    <s v="No"/>
    <s v="No"/>
    <s v="No"/>
    <s v="No"/>
    <s v="No"/>
    <s v="No"/>
    <s v="No"/>
    <s v="No"/>
    <s v="No"/>
    <s v="No"/>
    <s v="No"/>
    <s v="No"/>
    <s v="No"/>
    <s v="No"/>
    <s v="No"/>
    <s v="No"/>
    <s v="No"/>
    <s v="No"/>
    <s v="Yes"/>
    <s v="No"/>
    <s v="No"/>
    <s v="No"/>
    <s v="No"/>
    <s v="No"/>
    <s v="No"/>
    <s v="No"/>
    <s v="No"/>
    <n v="1"/>
    <n v="3.3333333333333333E-2"/>
    <n v="2"/>
  </r>
  <r>
    <x v="7"/>
    <s v="Class 1"/>
    <x v="262"/>
    <x v="2"/>
    <s v="Mid"/>
    <n v="4"/>
    <n v="270280"/>
    <s v="67.57K"/>
    <s v="Full-time "/>
    <s v=" Mid-Senior level"/>
    <n v="10001"/>
    <s v=" IT Services and IT Consulting"/>
    <n v="1285426"/>
    <s v="No"/>
    <s v="No"/>
    <s v="No"/>
    <s v="No"/>
    <s v="No"/>
    <s v="No"/>
    <s v="No"/>
    <s v="No"/>
    <s v="No"/>
    <s v="No"/>
    <s v="No"/>
    <s v="No"/>
    <s v="No"/>
    <s v="No"/>
    <s v="No"/>
    <s v="No"/>
    <s v="No"/>
    <s v="No"/>
    <s v="No"/>
    <s v="No"/>
    <s v="No"/>
    <s v="No"/>
    <s v="Yes"/>
    <s v="Yes"/>
    <s v="No"/>
    <s v="No"/>
    <s v="Yes"/>
    <s v="No"/>
    <s v="No"/>
    <s v="No"/>
    <s v="Yes"/>
    <n v="4"/>
    <n v="0.13333333333333333"/>
    <n v="0.8"/>
  </r>
  <r>
    <x v="7"/>
    <s v="Class 1"/>
    <x v="280"/>
    <x v="6"/>
    <s v="Junior"/>
    <n v="4"/>
    <n v="270280"/>
    <s v="67.57K"/>
    <s v="Full-time "/>
    <s v=" Entry level"/>
    <n v="10001"/>
    <s v=" IT Services and IT Consulting"/>
    <n v="498114"/>
    <s v="Yes"/>
    <s v="No"/>
    <s v="Yes"/>
    <s v="Yes"/>
    <s v="No"/>
    <s v="No"/>
    <s v="No"/>
    <s v="Yes"/>
    <s v="No"/>
    <s v="Yes"/>
    <s v="Yes"/>
    <s v="No"/>
    <s v="No"/>
    <s v="No"/>
    <s v="No"/>
    <s v="No"/>
    <s v="No"/>
    <s v="Yes"/>
    <s v="Yes"/>
    <s v="No"/>
    <s v="No"/>
    <s v="No"/>
    <s v="No"/>
    <s v="No"/>
    <s v="No"/>
    <s v="No"/>
    <s v="No"/>
    <s v="No"/>
    <s v="No"/>
    <s v="No"/>
    <s v="No"/>
    <n v="8"/>
    <n v="0.26666666666666666"/>
    <n v="0.44444444444444442"/>
  </r>
  <r>
    <x v="8"/>
    <s v="Class 4"/>
    <x v="269"/>
    <x v="11"/>
    <s v="Mid"/>
    <n v="3"/>
    <n v="11245"/>
    <s v="3.75K"/>
    <s v="Full-time "/>
    <s v=" Mid-Senior level"/>
    <n v="110"/>
    <s v=" Real Estate"/>
    <n v="1877003"/>
    <s v="No"/>
    <s v="No"/>
    <s v="No"/>
    <s v="No"/>
    <s v="No"/>
    <s v="No"/>
    <s v="No"/>
    <s v="No"/>
    <s v="No"/>
    <s v="No"/>
    <s v="No"/>
    <s v="No"/>
    <s v="No"/>
    <s v="No"/>
    <s v="No"/>
    <s v="No"/>
    <s v="No"/>
    <s v="No"/>
    <s v="No"/>
    <s v="No"/>
    <s v="No"/>
    <s v="No"/>
    <s v="No"/>
    <s v="No"/>
    <s v="Yes"/>
    <s v="No"/>
    <s v="No"/>
    <s v="Yes"/>
    <s v="No"/>
    <s v="No"/>
    <s v="No"/>
    <n v="2"/>
    <n v="6.6666666666666666E-2"/>
    <n v="1"/>
  </r>
  <r>
    <x v="8"/>
    <s v="Class 4"/>
    <x v="224"/>
    <x v="1"/>
    <s v="Mid"/>
    <n v="3"/>
    <n v="11245"/>
    <s v="3.75K"/>
    <s v="Full-time "/>
    <s v=" Mid-Senior level"/>
    <n v="110"/>
    <s v=" Real Estate"/>
    <n v="1343748"/>
    <s v="No"/>
    <s v="No"/>
    <s v="No"/>
    <s v="No"/>
    <s v="Yes"/>
    <s v="No"/>
    <s v="No"/>
    <s v="No"/>
    <s v="No"/>
    <s v="No"/>
    <s v="No"/>
    <s v="No"/>
    <s v="No"/>
    <s v="No"/>
    <s v="No"/>
    <s v="No"/>
    <s v="No"/>
    <s v="No"/>
    <s v="No"/>
    <s v="No"/>
    <s v="No"/>
    <s v="No"/>
    <s v="Yes"/>
    <s v="Yes"/>
    <s v="No"/>
    <s v="No"/>
    <s v="No"/>
    <s v="No"/>
    <s v="No"/>
    <s v="No"/>
    <s v="No"/>
    <n v="3"/>
    <n v="0.1"/>
    <n v="0.75"/>
  </r>
  <r>
    <x v="7"/>
    <s v="Class 1"/>
    <x v="73"/>
    <x v="7"/>
    <s v="Junior"/>
    <n v="3"/>
    <n v="270280"/>
    <s v="90.09K"/>
    <s v="Full-time "/>
    <s v=" Entry level"/>
    <n v="10001"/>
    <s v=" IT Services and IT Consulting"/>
    <n v="376213"/>
    <s v="No"/>
    <s v="No"/>
    <s v="No"/>
    <s v="No"/>
    <s v="No"/>
    <s v="No"/>
    <s v="No"/>
    <s v="No"/>
    <s v="No"/>
    <s v="No"/>
    <s v="No"/>
    <s v="No"/>
    <s v="No"/>
    <s v="No"/>
    <s v="No"/>
    <s v="No"/>
    <s v="No"/>
    <s v="No"/>
    <s v="No"/>
    <s v="No"/>
    <s v="No"/>
    <s v="No"/>
    <s v="Yes"/>
    <s v="Yes"/>
    <s v="No"/>
    <s v="No"/>
    <s v="Yes"/>
    <s v="No"/>
    <s v="No"/>
    <s v="No"/>
    <s v="No"/>
    <n v="3"/>
    <n v="0.1"/>
    <n v="0.75"/>
  </r>
  <r>
    <x v="8"/>
    <s v="Class 4"/>
    <x v="21"/>
    <x v="2"/>
    <s v="Junior"/>
    <n v="3"/>
    <n v="11245"/>
    <s v="3.75K"/>
    <s v="Full-time "/>
    <s v=" Entry level"/>
    <n v="110"/>
    <s v=" Real Estate"/>
    <n v="370429"/>
    <s v="No"/>
    <s v="No"/>
    <s v="No"/>
    <s v="No"/>
    <s v="No"/>
    <s v="No"/>
    <s v="No"/>
    <s v="No"/>
    <s v="No"/>
    <s v="No"/>
    <s v="No"/>
    <s v="No"/>
    <s v="No"/>
    <s v="No"/>
    <s v="No"/>
    <s v="No"/>
    <s v="No"/>
    <s v="No"/>
    <s v="No"/>
    <s v="No"/>
    <s v="No"/>
    <s v="No"/>
    <s v="Yes"/>
    <s v="Yes"/>
    <s v="No"/>
    <s v="No"/>
    <s v="No"/>
    <s v="No"/>
    <s v="No"/>
    <s v="No"/>
    <s v="No"/>
    <n v="2"/>
    <n v="6.6666666666666666E-2"/>
    <n v="1"/>
  </r>
  <r>
    <x v="2"/>
    <s v="Class 3"/>
    <x v="281"/>
    <x v="0"/>
    <s v="Mid"/>
    <n v="3"/>
    <n v="6737300"/>
    <s v="2245.77K"/>
    <s v="Full-time "/>
    <s v=" Mid-Senior level"/>
    <n v="10001"/>
    <s v=" IT Services and IT Consulting"/>
    <n v="1215736"/>
    <s v="No"/>
    <s v="No"/>
    <s v="No"/>
    <s v="No"/>
    <s v="Yes"/>
    <s v="No"/>
    <s v="No"/>
    <s v="No"/>
    <s v="No"/>
    <s v="No"/>
    <s v="No"/>
    <s v="No"/>
    <s v="No"/>
    <s v="No"/>
    <s v="No"/>
    <s v="No"/>
    <s v="No"/>
    <s v="No"/>
    <s v="No"/>
    <s v="No"/>
    <s v="No"/>
    <s v="No"/>
    <s v="Yes"/>
    <s v="Yes"/>
    <s v="No"/>
    <s v="No"/>
    <s v="Yes"/>
    <s v="No"/>
    <s v="No"/>
    <s v="No"/>
    <s v="No"/>
    <n v="4"/>
    <n v="0.13333333333333333"/>
    <n v="0.6"/>
  </r>
  <r>
    <x v="8"/>
    <s v="Class 4"/>
    <x v="282"/>
    <x v="15"/>
    <s v="Junior"/>
    <n v="3"/>
    <n v="11245"/>
    <s v="3.75K"/>
    <s v="Full-time "/>
    <s v=" Entry level"/>
    <n v="110"/>
    <s v=" Real Estate"/>
    <n v="508568"/>
    <s v="No"/>
    <s v="No"/>
    <s v="No"/>
    <s v="No"/>
    <s v="No"/>
    <s v="No"/>
    <s v="No"/>
    <s v="No"/>
    <s v="No"/>
    <s v="No"/>
    <s v="No"/>
    <s v="No"/>
    <s v="No"/>
    <s v="No"/>
    <s v="No"/>
    <s v="No"/>
    <s v="No"/>
    <s v="No"/>
    <s v="No"/>
    <s v="No"/>
    <s v="No"/>
    <s v="No"/>
    <s v="Yes"/>
    <s v="No"/>
    <s v="No"/>
    <s v="No"/>
    <s v="No"/>
    <s v="No"/>
    <s v="No"/>
    <s v="No"/>
    <s v="No"/>
    <n v="1"/>
    <n v="3.3333333333333333E-2"/>
    <n v="1.5"/>
  </r>
  <r>
    <x v="8"/>
    <s v="Class 4"/>
    <x v="193"/>
    <x v="3"/>
    <s v="Junior"/>
    <n v="3"/>
    <n v="11245"/>
    <s v="3.75K"/>
    <s v="Full-time "/>
    <s v=" Entry level"/>
    <n v="110"/>
    <s v=" Real Estate"/>
    <n v="657054"/>
    <s v="No"/>
    <s v="No"/>
    <s v="No"/>
    <s v="No"/>
    <s v="No"/>
    <s v="No"/>
    <s v="No"/>
    <s v="No"/>
    <s v="No"/>
    <s v="No"/>
    <s v="No"/>
    <s v="No"/>
    <s v="No"/>
    <s v="No"/>
    <s v="No"/>
    <s v="No"/>
    <s v="No"/>
    <s v="No"/>
    <s v="No"/>
    <s v="No"/>
    <s v="Yes"/>
    <s v="Yes"/>
    <s v="Yes"/>
    <s v="Yes"/>
    <s v="No"/>
    <s v="Yes"/>
    <s v="No"/>
    <s v="No"/>
    <s v="No"/>
    <s v="No"/>
    <s v="No"/>
    <n v="5"/>
    <n v="0.16666666666666666"/>
    <n v="0.5"/>
  </r>
  <r>
    <x v="8"/>
    <s v="Class 4"/>
    <x v="283"/>
    <x v="2"/>
    <s v="Junior"/>
    <n v="3"/>
    <n v="11245"/>
    <s v="3.75K"/>
    <s v="Full-time "/>
    <s v=" Entry level"/>
    <n v="110"/>
    <s v=" Real Estate"/>
    <n v="587215"/>
    <s v="No"/>
    <s v="No"/>
    <s v="Yes"/>
    <s v="No"/>
    <s v="No"/>
    <s v="No"/>
    <s v="No"/>
    <s v="No"/>
    <s v="No"/>
    <s v="Yes"/>
    <s v="No"/>
    <s v="No"/>
    <s v="Yes"/>
    <s v="No"/>
    <s v="No"/>
    <s v="No"/>
    <s v="No"/>
    <s v="No"/>
    <s v="Yes"/>
    <s v="No"/>
    <s v="No"/>
    <s v="No"/>
    <s v="No"/>
    <s v="Yes"/>
    <s v="No"/>
    <s v="No"/>
    <s v="No"/>
    <s v="No"/>
    <s v="No"/>
    <s v="Yes"/>
    <s v="Yes"/>
    <n v="7"/>
    <n v="0.23333333333333334"/>
    <n v="0.375"/>
  </r>
  <r>
    <x v="8"/>
    <s v="Class 4"/>
    <x v="284"/>
    <x v="0"/>
    <s v="Mid"/>
    <n v="3"/>
    <n v="11245"/>
    <s v="3.75K"/>
    <s v="Full-time "/>
    <s v=" Mid-Senior level"/>
    <n v="110"/>
    <s v=" Real Estate"/>
    <n v="1353914"/>
    <s v="No"/>
    <s v="No"/>
    <s v="No"/>
    <s v="No"/>
    <s v="Yes"/>
    <s v="No"/>
    <s v="No"/>
    <s v="No"/>
    <s v="No"/>
    <s v="No"/>
    <s v="No"/>
    <s v="No"/>
    <s v="No"/>
    <s v="No"/>
    <s v="No"/>
    <s v="No"/>
    <s v="No"/>
    <s v="No"/>
    <s v="No"/>
    <s v="No"/>
    <s v="No"/>
    <s v="No"/>
    <s v="Yes"/>
    <s v="Yes"/>
    <s v="No"/>
    <s v="No"/>
    <s v="No"/>
    <s v="No"/>
    <s v="No"/>
    <s v="No"/>
    <s v="No"/>
    <n v="3"/>
    <n v="0.1"/>
    <n v="0.75"/>
  </r>
  <r>
    <x v="8"/>
    <s v="Class 4"/>
    <x v="285"/>
    <x v="3"/>
    <s v="Mid"/>
    <n v="3"/>
    <n v="11245"/>
    <s v="3.75K"/>
    <s v="Full-time "/>
    <s v=" Mid-Senior level"/>
    <n v="110"/>
    <s v=" Real Estate"/>
    <n v="1029148"/>
    <s v="No"/>
    <s v="No"/>
    <s v="No"/>
    <s v="No"/>
    <s v="No"/>
    <s v="No"/>
    <s v="No"/>
    <s v="No"/>
    <s v="No"/>
    <s v="No"/>
    <s v="No"/>
    <s v="No"/>
    <s v="No"/>
    <s v="No"/>
    <s v="No"/>
    <s v="No"/>
    <s v="No"/>
    <s v="No"/>
    <s v="No"/>
    <s v="No"/>
    <s v="No"/>
    <s v="No"/>
    <s v="Yes"/>
    <s v="Yes"/>
    <s v="No"/>
    <s v="No"/>
    <s v="No"/>
    <s v="No"/>
    <s v="No"/>
    <s v="No"/>
    <s v="No"/>
    <n v="2"/>
    <n v="6.6666666666666666E-2"/>
    <n v="1"/>
  </r>
  <r>
    <x v="8"/>
    <s v="Class 4"/>
    <x v="286"/>
    <x v="1"/>
    <s v="Mid"/>
    <n v="3"/>
    <n v="11245"/>
    <s v="3.75K"/>
    <s v="Full-time "/>
    <s v=" Mid-Senior level"/>
    <n v="110"/>
    <s v=" Real Estate"/>
    <n v="1032199"/>
    <s v="No"/>
    <s v="No"/>
    <s v="No"/>
    <s v="No"/>
    <s v="No"/>
    <s v="No"/>
    <s v="No"/>
    <s v="No"/>
    <s v="No"/>
    <s v="No"/>
    <s v="No"/>
    <s v="No"/>
    <s v="No"/>
    <s v="No"/>
    <s v="No"/>
    <s v="No"/>
    <s v="No"/>
    <s v="No"/>
    <s v="No"/>
    <s v="No"/>
    <s v="No"/>
    <s v="No"/>
    <s v="No"/>
    <s v="Yes"/>
    <s v="No"/>
    <s v="No"/>
    <s v="No"/>
    <s v="No"/>
    <s v="No"/>
    <s v="No"/>
    <s v="No"/>
    <n v="1"/>
    <n v="3.3333333333333333E-2"/>
    <n v="1.5"/>
  </r>
  <r>
    <x v="7"/>
    <s v="Class 1"/>
    <x v="132"/>
    <x v="11"/>
    <s v="Mid"/>
    <n v="3"/>
    <n v="270280"/>
    <s v="90.09K"/>
    <s v="Full-time "/>
    <s v=" Mid-Senior level"/>
    <n v="10001"/>
    <s v=" IT Services and IT Consulting"/>
    <n v="907696"/>
    <s v="No"/>
    <s v="No"/>
    <s v="No"/>
    <s v="No"/>
    <s v="Yes"/>
    <s v="No"/>
    <s v="No"/>
    <s v="No"/>
    <s v="No"/>
    <s v="No"/>
    <s v="No"/>
    <s v="No"/>
    <s v="No"/>
    <s v="No"/>
    <s v="No"/>
    <s v="No"/>
    <s v="No"/>
    <s v="No"/>
    <s v="No"/>
    <s v="No"/>
    <s v="No"/>
    <s v="No"/>
    <s v="Yes"/>
    <s v="Yes"/>
    <s v="No"/>
    <s v="No"/>
    <s v="No"/>
    <s v="No"/>
    <s v="No"/>
    <s v="No"/>
    <s v="No"/>
    <n v="3"/>
    <n v="0.1"/>
    <n v="0.75"/>
  </r>
  <r>
    <x v="8"/>
    <s v="Class 4"/>
    <x v="275"/>
    <x v="7"/>
    <s v="Mid"/>
    <n v="3"/>
    <n v="11245"/>
    <s v="3.75K"/>
    <s v="Full-time "/>
    <s v=" Mid-Senior level"/>
    <n v="110"/>
    <s v=" Real Estate"/>
    <n v="1057100"/>
    <s v="No"/>
    <s v="No"/>
    <s v="No"/>
    <s v="No"/>
    <s v="No"/>
    <s v="No"/>
    <s v="No"/>
    <s v="No"/>
    <s v="No"/>
    <s v="No"/>
    <s v="No"/>
    <s v="No"/>
    <s v="No"/>
    <s v="No"/>
    <s v="No"/>
    <s v="No"/>
    <s v="No"/>
    <s v="No"/>
    <s v="No"/>
    <s v="No"/>
    <s v="No"/>
    <s v="No"/>
    <s v="Yes"/>
    <s v="Yes"/>
    <s v="No"/>
    <s v="No"/>
    <s v="No"/>
    <s v="No"/>
    <s v="No"/>
    <s v="No"/>
    <s v="No"/>
    <n v="2"/>
    <n v="6.6666666666666666E-2"/>
    <n v="1"/>
  </r>
  <r>
    <x v="3"/>
    <s v="Class 4"/>
    <x v="9"/>
    <x v="11"/>
    <s v="Mid"/>
    <n v="3"/>
    <n v="80865"/>
    <s v="26.96K"/>
    <s v="Full-time "/>
    <s v=" Mid-Senior level"/>
    <n v="1200"/>
    <s v=" IT Services and IT Consulting"/>
    <n v="1743845"/>
    <s v="No"/>
    <s v="No"/>
    <s v="No"/>
    <s v="No"/>
    <s v="No"/>
    <s v="No"/>
    <s v="No"/>
    <s v="No"/>
    <s v="No"/>
    <s v="No"/>
    <s v="Yes"/>
    <s v="No"/>
    <s v="No"/>
    <s v="No"/>
    <s v="No"/>
    <s v="No"/>
    <s v="No"/>
    <s v="No"/>
    <s v="No"/>
    <s v="No"/>
    <s v="No"/>
    <s v="No"/>
    <s v="Yes"/>
    <s v="No"/>
    <s v="No"/>
    <s v="No"/>
    <s v="No"/>
    <s v="No"/>
    <s v="No"/>
    <s v="No"/>
    <s v="Yes"/>
    <n v="3"/>
    <n v="0.1"/>
    <n v="0.75"/>
  </r>
  <r>
    <x v="3"/>
    <s v="Class 4"/>
    <x v="287"/>
    <x v="3"/>
    <s v="Junior"/>
    <n v="3"/>
    <n v="80865"/>
    <s v="26.96K"/>
    <s v="Full-time "/>
    <s v=" Entry level"/>
    <n v="1200"/>
    <s v=" IT Services and IT Consulting"/>
    <n v="428053"/>
    <s v="No"/>
    <s v="No"/>
    <s v="No"/>
    <s v="No"/>
    <s v="No"/>
    <s v="No"/>
    <s v="No"/>
    <s v="No"/>
    <s v="No"/>
    <s v="No"/>
    <s v="No"/>
    <s v="No"/>
    <s v="No"/>
    <s v="No"/>
    <s v="No"/>
    <s v="No"/>
    <s v="No"/>
    <s v="No"/>
    <s v="No"/>
    <s v="No"/>
    <s v="No"/>
    <s v="No"/>
    <s v="Yes"/>
    <s v="No"/>
    <s v="No"/>
    <s v="No"/>
    <s v="No"/>
    <s v="No"/>
    <s v="No"/>
    <s v="No"/>
    <s v="No"/>
    <n v="1"/>
    <n v="3.3333333333333333E-2"/>
    <n v="1.5"/>
  </r>
  <r>
    <x v="7"/>
    <s v="Class 1"/>
    <x v="220"/>
    <x v="2"/>
    <s v="Junior"/>
    <n v="3"/>
    <n v="270280"/>
    <s v="90.09K"/>
    <s v="Full-time "/>
    <s v=" Entry level"/>
    <n v="10001"/>
    <s v=" IT Services and IT Consulting"/>
    <n v="497246"/>
    <s v="No"/>
    <s v="No"/>
    <s v="No"/>
    <s v="No"/>
    <s v="No"/>
    <s v="No"/>
    <s v="No"/>
    <s v="No"/>
    <s v="No"/>
    <s v="No"/>
    <s v="No"/>
    <s v="No"/>
    <s v="No"/>
    <s v="No"/>
    <s v="No"/>
    <s v="No"/>
    <s v="No"/>
    <s v="No"/>
    <s v="No"/>
    <s v="No"/>
    <s v="No"/>
    <s v="No"/>
    <s v="No"/>
    <s v="Yes"/>
    <s v="No"/>
    <s v="No"/>
    <s v="Yes"/>
    <s v="No"/>
    <s v="No"/>
    <s v="No"/>
    <s v="No"/>
    <n v="2"/>
    <n v="6.6666666666666666E-2"/>
    <n v="1"/>
  </r>
  <r>
    <x v="4"/>
    <s v="Class 2"/>
    <x v="255"/>
    <x v="1"/>
    <s v="Mid"/>
    <n v="3"/>
    <n v="793022"/>
    <s v="264.34K"/>
    <s v="Full-time "/>
    <s v=" Mid-Senior level"/>
    <n v="5000"/>
    <s v=" IT Services and IT Consulting"/>
    <n v="1493352"/>
    <s v="Yes"/>
    <s v="Yes"/>
    <s v="No"/>
    <s v="No"/>
    <s v="No"/>
    <s v="No"/>
    <s v="No"/>
    <s v="No"/>
    <s v="No"/>
    <s v="No"/>
    <s v="No"/>
    <s v="No"/>
    <s v="No"/>
    <s v="No"/>
    <s v="No"/>
    <s v="No"/>
    <s v="No"/>
    <s v="No"/>
    <s v="No"/>
    <s v="No"/>
    <s v="No"/>
    <s v="No"/>
    <s v="Yes"/>
    <s v="Yes"/>
    <s v="No"/>
    <s v="No"/>
    <s v="No"/>
    <s v="No"/>
    <s v="No"/>
    <s v="No"/>
    <s v="No"/>
    <n v="4"/>
    <n v="0.13333333333333333"/>
    <n v="0.6"/>
  </r>
  <r>
    <x v="7"/>
    <s v="Class 1"/>
    <x v="220"/>
    <x v="0"/>
    <s v="Junior"/>
    <n v="3"/>
    <n v="270280"/>
    <s v="90.09K"/>
    <s v="Full-time "/>
    <s v=" Entry level"/>
    <n v="10001"/>
    <s v=" IT Services and IT Consulting"/>
    <n v="505749"/>
    <s v="No"/>
    <s v="No"/>
    <s v="No"/>
    <s v="No"/>
    <s v="No"/>
    <s v="No"/>
    <s v="No"/>
    <s v="No"/>
    <s v="No"/>
    <s v="No"/>
    <s v="No"/>
    <s v="No"/>
    <s v="No"/>
    <s v="No"/>
    <s v="No"/>
    <s v="No"/>
    <s v="No"/>
    <s v="No"/>
    <s v="No"/>
    <s v="No"/>
    <s v="No"/>
    <s v="No"/>
    <s v="No"/>
    <s v="Yes"/>
    <s v="No"/>
    <s v="No"/>
    <s v="Yes"/>
    <s v="No"/>
    <s v="No"/>
    <s v="No"/>
    <s v="No"/>
    <n v="2"/>
    <n v="6.6666666666666666E-2"/>
    <n v="1"/>
  </r>
  <r>
    <x v="3"/>
    <s v="Class 4"/>
    <x v="86"/>
    <x v="2"/>
    <s v="Mid"/>
    <n v="3"/>
    <n v="80865"/>
    <s v="26.96K"/>
    <s v="Full-time "/>
    <s v=" Mid-Senior level"/>
    <n v="1200"/>
    <s v=" IT Services and IT Consulting"/>
    <n v="1484536"/>
    <s v="No"/>
    <s v="No"/>
    <s v="No"/>
    <s v="No"/>
    <s v="No"/>
    <s v="No"/>
    <s v="No"/>
    <s v="No"/>
    <s v="No"/>
    <s v="No"/>
    <s v="No"/>
    <s v="No"/>
    <s v="No"/>
    <s v="No"/>
    <s v="No"/>
    <s v="No"/>
    <s v="No"/>
    <s v="No"/>
    <s v="No"/>
    <s v="No"/>
    <s v="No"/>
    <s v="No"/>
    <s v="Yes"/>
    <s v="Yes"/>
    <s v="No"/>
    <s v="No"/>
    <s v="No"/>
    <s v="No"/>
    <s v="No"/>
    <s v="No"/>
    <s v="No"/>
    <n v="2"/>
    <n v="6.6666666666666666E-2"/>
    <n v="1"/>
  </r>
  <r>
    <x v="7"/>
    <s v="Class 1"/>
    <x v="261"/>
    <x v="2"/>
    <s v="Junior"/>
    <n v="3"/>
    <n v="270280"/>
    <s v="90.09K"/>
    <s v="Full-time "/>
    <s v=" Entry level"/>
    <n v="10001"/>
    <s v=" IT Services and IT Consulting"/>
    <n v="417443"/>
    <s v="No"/>
    <s v="No"/>
    <s v="No"/>
    <s v="No"/>
    <s v="No"/>
    <s v="No"/>
    <s v="No"/>
    <s v="No"/>
    <s v="No"/>
    <s v="No"/>
    <s v="No"/>
    <s v="No"/>
    <s v="No"/>
    <s v="No"/>
    <s v="No"/>
    <s v="No"/>
    <s v="No"/>
    <s v="No"/>
    <s v="No"/>
    <s v="No"/>
    <s v="No"/>
    <s v="No"/>
    <s v="Yes"/>
    <s v="Yes"/>
    <s v="No"/>
    <s v="No"/>
    <s v="Yes"/>
    <s v="No"/>
    <s v="No"/>
    <s v="No"/>
    <s v="No"/>
    <n v="3"/>
    <n v="0.1"/>
    <n v="0.75"/>
  </r>
  <r>
    <x v="7"/>
    <s v="Class 1"/>
    <x v="288"/>
    <x v="2"/>
    <s v="Mid"/>
    <n v="3"/>
    <n v="270280"/>
    <s v="90.09K"/>
    <s v="Full-time "/>
    <s v=" Mid-Senior level"/>
    <n v="10001"/>
    <s v=" IT Services and IT Consulting"/>
    <n v="1432475"/>
    <s v="No"/>
    <s v="No"/>
    <s v="No"/>
    <s v="No"/>
    <s v="No"/>
    <s v="No"/>
    <s v="No"/>
    <s v="No"/>
    <s v="No"/>
    <s v="No"/>
    <s v="No"/>
    <s v="No"/>
    <s v="No"/>
    <s v="No"/>
    <s v="No"/>
    <s v="No"/>
    <s v="No"/>
    <s v="No"/>
    <s v="No"/>
    <s v="No"/>
    <s v="No"/>
    <s v="No"/>
    <s v="No"/>
    <s v="Yes"/>
    <s v="No"/>
    <s v="No"/>
    <s v="No"/>
    <s v="No"/>
    <s v="No"/>
    <s v="No"/>
    <s v="No"/>
    <n v="1"/>
    <n v="3.3333333333333333E-2"/>
    <n v="1.5"/>
  </r>
  <r>
    <x v="3"/>
    <s v="Class 4"/>
    <x v="289"/>
    <x v="3"/>
    <s v="Junior"/>
    <n v="3"/>
    <n v="80865"/>
    <s v="26.96K"/>
    <s v="Full-time "/>
    <s v=" Entry level"/>
    <n v="1200"/>
    <s v=" IT Services and IT Consulting"/>
    <n v="365660"/>
    <s v="No"/>
    <s v="No"/>
    <s v="No"/>
    <s v="No"/>
    <s v="Yes"/>
    <s v="No"/>
    <s v="No"/>
    <s v="No"/>
    <s v="No"/>
    <s v="No"/>
    <s v="No"/>
    <s v="No"/>
    <s v="No"/>
    <s v="No"/>
    <s v="No"/>
    <s v="No"/>
    <s v="No"/>
    <s v="No"/>
    <s v="No"/>
    <s v="No"/>
    <s v="No"/>
    <s v="No"/>
    <s v="Yes"/>
    <s v="Yes"/>
    <s v="No"/>
    <s v="No"/>
    <s v="No"/>
    <s v="No"/>
    <s v="No"/>
    <s v="No"/>
    <s v="No"/>
    <n v="3"/>
    <n v="0.1"/>
    <n v="0.75"/>
  </r>
  <r>
    <x v="3"/>
    <s v="Class 4"/>
    <x v="290"/>
    <x v="0"/>
    <s v="Mid"/>
    <n v="3"/>
    <n v="80865"/>
    <s v="26.96K"/>
    <s v="Full-time "/>
    <s v=" Mid-Senior level"/>
    <n v="1200"/>
    <s v=" IT Services and IT Consulting"/>
    <n v="816409"/>
    <s v="No"/>
    <s v="No"/>
    <s v="No"/>
    <s v="No"/>
    <s v="No"/>
    <s v="No"/>
    <s v="No"/>
    <s v="No"/>
    <s v="No"/>
    <s v="No"/>
    <s v="No"/>
    <s v="No"/>
    <s v="No"/>
    <s v="No"/>
    <s v="No"/>
    <s v="No"/>
    <s v="No"/>
    <s v="No"/>
    <s v="No"/>
    <s v="No"/>
    <s v="No"/>
    <s v="No"/>
    <s v="Yes"/>
    <s v="Yes"/>
    <s v="No"/>
    <s v="No"/>
    <s v="No"/>
    <s v="No"/>
    <s v="No"/>
    <s v="No"/>
    <s v="No"/>
    <n v="2"/>
    <n v="6.6666666666666666E-2"/>
    <n v="1"/>
  </r>
  <r>
    <x v="3"/>
    <s v="Class 4"/>
    <x v="291"/>
    <x v="0"/>
    <s v="Junior"/>
    <n v="3"/>
    <n v="80865"/>
    <s v="26.96K"/>
    <s v="Full-time "/>
    <s v=" Entry level"/>
    <n v="1200"/>
    <s v=" IT Services and IT Consulting"/>
    <n v="627162"/>
    <s v="No"/>
    <s v="No"/>
    <s v="Yes"/>
    <s v="No"/>
    <s v="No"/>
    <s v="No"/>
    <s v="No"/>
    <s v="No"/>
    <s v="No"/>
    <s v="No"/>
    <s v="Yes"/>
    <s v="No"/>
    <s v="Yes"/>
    <s v="No"/>
    <s v="No"/>
    <s v="No"/>
    <s v="No"/>
    <s v="No"/>
    <s v="Yes"/>
    <s v="No"/>
    <s v="No"/>
    <s v="No"/>
    <s v="Yes"/>
    <s v="Yes"/>
    <s v="No"/>
    <s v="No"/>
    <s v="No"/>
    <s v="No"/>
    <s v="No"/>
    <s v="Yes"/>
    <s v="Yes"/>
    <n v="8"/>
    <n v="0.26666666666666666"/>
    <n v="0.33333333333333331"/>
  </r>
  <r>
    <x v="4"/>
    <s v="Class 2"/>
    <x v="292"/>
    <x v="3"/>
    <s v="Mid"/>
    <n v="3"/>
    <n v="793022"/>
    <s v="264.34K"/>
    <s v="Full-time "/>
    <s v=" Mid-Senior level"/>
    <n v="5000"/>
    <s v=" IT Services and IT Consulting"/>
    <n v="952450"/>
    <s v="Yes"/>
    <s v="No"/>
    <s v="No"/>
    <s v="No"/>
    <s v="No"/>
    <s v="No"/>
    <s v="No"/>
    <s v="No"/>
    <s v="No"/>
    <s v="No"/>
    <s v="Yes"/>
    <s v="No"/>
    <s v="No"/>
    <s v="No"/>
    <s v="No"/>
    <s v="No"/>
    <s v="No"/>
    <s v="No"/>
    <s v="No"/>
    <s v="No"/>
    <s v="No"/>
    <s v="No"/>
    <s v="Yes"/>
    <s v="Yes"/>
    <s v="Yes"/>
    <s v="No"/>
    <s v="Yes"/>
    <s v="Yes"/>
    <s v="No"/>
    <s v="No"/>
    <s v="No"/>
    <n v="7"/>
    <n v="0.23333333333333334"/>
    <n v="0.375"/>
  </r>
  <r>
    <x v="4"/>
    <s v="Class 2"/>
    <x v="255"/>
    <x v="14"/>
    <s v="Mid"/>
    <n v="3"/>
    <n v="793022"/>
    <s v="264.34K"/>
    <s v="Full-time "/>
    <s v=" Mid-Senior level"/>
    <n v="5000"/>
    <s v=" IT Services and IT Consulting"/>
    <n v="1315070"/>
    <s v="Yes"/>
    <s v="Yes"/>
    <s v="No"/>
    <s v="No"/>
    <s v="No"/>
    <s v="No"/>
    <s v="No"/>
    <s v="No"/>
    <s v="No"/>
    <s v="No"/>
    <s v="No"/>
    <s v="No"/>
    <s v="No"/>
    <s v="No"/>
    <s v="No"/>
    <s v="No"/>
    <s v="No"/>
    <s v="No"/>
    <s v="No"/>
    <s v="No"/>
    <s v="No"/>
    <s v="No"/>
    <s v="Yes"/>
    <s v="Yes"/>
    <s v="No"/>
    <s v="No"/>
    <s v="No"/>
    <s v="No"/>
    <s v="No"/>
    <s v="No"/>
    <s v="No"/>
    <n v="4"/>
    <n v="0.13333333333333333"/>
    <n v="0.6"/>
  </r>
  <r>
    <x v="7"/>
    <s v="Class 1"/>
    <x v="293"/>
    <x v="2"/>
    <s v="Mid"/>
    <n v="3"/>
    <n v="270280"/>
    <s v="90.09K"/>
    <s v="Full-time "/>
    <s v=" Mid-Senior level"/>
    <n v="10001"/>
    <s v=" IT Services and IT Consulting"/>
    <n v="1067624"/>
    <s v="No"/>
    <s v="No"/>
    <s v="No"/>
    <s v="No"/>
    <s v="No"/>
    <s v="No"/>
    <s v="No"/>
    <s v="No"/>
    <s v="No"/>
    <s v="No"/>
    <s v="No"/>
    <s v="No"/>
    <s v="No"/>
    <s v="No"/>
    <s v="No"/>
    <s v="No"/>
    <s v="No"/>
    <s v="No"/>
    <s v="No"/>
    <s v="No"/>
    <s v="No"/>
    <s v="No"/>
    <s v="Yes"/>
    <s v="Yes"/>
    <s v="No"/>
    <s v="No"/>
    <s v="No"/>
    <s v="No"/>
    <s v="No"/>
    <s v="No"/>
    <s v="No"/>
    <n v="2"/>
    <n v="6.6666666666666666E-2"/>
    <n v="1"/>
  </r>
  <r>
    <x v="4"/>
    <s v="Class 2"/>
    <x v="294"/>
    <x v="0"/>
    <s v="Mid"/>
    <n v="3"/>
    <n v="793022"/>
    <s v="264.34K"/>
    <s v="Full-time "/>
    <s v=" Mid-Senior level"/>
    <n v="5000"/>
    <s v=" IT Services and IT Consulting"/>
    <n v="1775108"/>
    <s v="No"/>
    <s v="No"/>
    <s v="No"/>
    <s v="No"/>
    <s v="No"/>
    <s v="No"/>
    <s v="No"/>
    <s v="No"/>
    <s v="No"/>
    <s v="No"/>
    <s v="No"/>
    <s v="No"/>
    <s v="No"/>
    <s v="No"/>
    <s v="No"/>
    <s v="No"/>
    <s v="No"/>
    <s v="No"/>
    <s v="No"/>
    <s v="No"/>
    <s v="No"/>
    <s v="No"/>
    <s v="Yes"/>
    <s v="Yes"/>
    <s v="No"/>
    <s v="No"/>
    <s v="Yes"/>
    <s v="No"/>
    <s v="No"/>
    <s v="No"/>
    <s v="No"/>
    <n v="3"/>
    <n v="0.1"/>
    <n v="0.75"/>
  </r>
  <r>
    <x v="3"/>
    <s v="Class 4"/>
    <x v="295"/>
    <x v="15"/>
    <s v="Mid"/>
    <n v="3"/>
    <n v="80865"/>
    <s v="26.96K"/>
    <s v="Full-time "/>
    <s v=" Mid-Senior level"/>
    <n v="1200"/>
    <s v=" IT Services and IT Consulting"/>
    <n v="1359947"/>
    <s v="No"/>
    <s v="No"/>
    <s v="No"/>
    <s v="No"/>
    <s v="No"/>
    <s v="No"/>
    <s v="No"/>
    <s v="No"/>
    <s v="No"/>
    <s v="No"/>
    <s v="Yes"/>
    <s v="No"/>
    <s v="No"/>
    <s v="No"/>
    <s v="No"/>
    <s v="No"/>
    <s v="No"/>
    <s v="No"/>
    <s v="No"/>
    <s v="No"/>
    <s v="No"/>
    <s v="No"/>
    <s v="Yes"/>
    <s v="Yes"/>
    <s v="No"/>
    <s v="No"/>
    <s v="No"/>
    <s v="No"/>
    <s v="No"/>
    <s v="No"/>
    <s v="No"/>
    <n v="3"/>
    <n v="0.1"/>
    <n v="0.75"/>
  </r>
  <r>
    <x v="7"/>
    <s v="Class 1"/>
    <x v="296"/>
    <x v="2"/>
    <s v="Junior"/>
    <n v="3"/>
    <n v="270280"/>
    <s v="90.09K"/>
    <s v="Full-time "/>
    <s v=" Entry level"/>
    <n v="10001"/>
    <s v=" IT Services and IT Consulting"/>
    <n v="487183"/>
    <s v="No"/>
    <s v="No"/>
    <s v="No"/>
    <s v="No"/>
    <s v="No"/>
    <s v="No"/>
    <s v="No"/>
    <s v="No"/>
    <s v="No"/>
    <s v="No"/>
    <s v="No"/>
    <s v="No"/>
    <s v="No"/>
    <s v="No"/>
    <s v="No"/>
    <s v="No"/>
    <s v="No"/>
    <s v="No"/>
    <s v="No"/>
    <s v="No"/>
    <s v="No"/>
    <s v="No"/>
    <s v="No"/>
    <s v="Yes"/>
    <s v="No"/>
    <s v="No"/>
    <s v="No"/>
    <s v="No"/>
    <s v="No"/>
    <s v="No"/>
    <s v="No"/>
    <n v="1"/>
    <n v="3.3333333333333333E-2"/>
    <n v="1.5"/>
  </r>
  <r>
    <x v="7"/>
    <s v="Class 1"/>
    <x v="17"/>
    <x v="2"/>
    <s v="Junior"/>
    <n v="3"/>
    <n v="270280"/>
    <s v="90.09K"/>
    <s v="Full-time "/>
    <s v=" Entry level"/>
    <n v="10001"/>
    <s v=" IT Services and IT Consulting"/>
    <n v="761676"/>
    <s v="Yes"/>
    <s v="No"/>
    <s v="No"/>
    <s v="No"/>
    <s v="No"/>
    <s v="Yes"/>
    <s v="No"/>
    <s v="No"/>
    <s v="No"/>
    <s v="No"/>
    <s v="Yes"/>
    <s v="No"/>
    <s v="No"/>
    <s v="No"/>
    <s v="No"/>
    <s v="No"/>
    <s v="No"/>
    <s v="No"/>
    <s v="No"/>
    <s v="Yes"/>
    <s v="No"/>
    <s v="No"/>
    <s v="Yes"/>
    <s v="Yes"/>
    <s v="No"/>
    <s v="No"/>
    <s v="Yes"/>
    <s v="No"/>
    <s v="No"/>
    <s v="No"/>
    <s v="No"/>
    <n v="7"/>
    <n v="0.23333333333333334"/>
    <n v="0.375"/>
  </r>
  <r>
    <x v="3"/>
    <s v="Class 4"/>
    <x v="297"/>
    <x v="3"/>
    <s v="Junior"/>
    <n v="3"/>
    <n v="80865"/>
    <s v="26.96K"/>
    <s v="Full-time "/>
    <s v=" Entry level"/>
    <n v="1200"/>
    <s v=" IT Services and IT Consulting"/>
    <n v="449762"/>
    <s v="No"/>
    <s v="No"/>
    <s v="No"/>
    <s v="No"/>
    <s v="No"/>
    <s v="No"/>
    <s v="No"/>
    <s v="No"/>
    <s v="No"/>
    <s v="No"/>
    <s v="No"/>
    <s v="No"/>
    <s v="No"/>
    <s v="No"/>
    <s v="No"/>
    <s v="No"/>
    <s v="No"/>
    <s v="No"/>
    <s v="No"/>
    <s v="No"/>
    <s v="No"/>
    <s v="No"/>
    <s v="Yes"/>
    <s v="No"/>
    <s v="No"/>
    <s v="No"/>
    <s v="No"/>
    <s v="No"/>
    <s v="No"/>
    <s v="No"/>
    <s v="No"/>
    <n v="1"/>
    <n v="3.3333333333333333E-2"/>
    <n v="1.5"/>
  </r>
  <r>
    <x v="7"/>
    <s v="Class 1"/>
    <x v="170"/>
    <x v="2"/>
    <s v="Mid"/>
    <n v="3"/>
    <n v="270280"/>
    <s v="90.09K"/>
    <s v="Full-time "/>
    <s v=" Mid-Senior level"/>
    <n v="10001"/>
    <s v=" IT Services and IT Consulting"/>
    <n v="1121372"/>
    <s v="No"/>
    <s v="No"/>
    <s v="No"/>
    <s v="No"/>
    <s v="No"/>
    <s v="No"/>
    <s v="No"/>
    <s v="No"/>
    <s v="No"/>
    <s v="No"/>
    <s v="No"/>
    <s v="No"/>
    <s v="No"/>
    <s v="No"/>
    <s v="No"/>
    <s v="No"/>
    <s v="No"/>
    <s v="No"/>
    <s v="No"/>
    <s v="No"/>
    <s v="No"/>
    <s v="No"/>
    <s v="Yes"/>
    <s v="Yes"/>
    <s v="No"/>
    <s v="No"/>
    <s v="Yes"/>
    <s v="No"/>
    <s v="No"/>
    <s v="No"/>
    <s v="No"/>
    <n v="3"/>
    <n v="0.1"/>
    <n v="0.75"/>
  </r>
  <r>
    <x v="3"/>
    <s v="Class 4"/>
    <x v="298"/>
    <x v="3"/>
    <s v="Junior"/>
    <n v="3"/>
    <n v="80865"/>
    <s v="26.96K"/>
    <s v="Full-time "/>
    <s v=" Entry level"/>
    <n v="1200"/>
    <s v=" IT Services and IT Consulting"/>
    <n v="572827"/>
    <s v="No"/>
    <s v="No"/>
    <s v="No"/>
    <s v="No"/>
    <s v="No"/>
    <s v="No"/>
    <s v="No"/>
    <s v="No"/>
    <s v="No"/>
    <s v="No"/>
    <s v="No"/>
    <s v="No"/>
    <s v="No"/>
    <s v="No"/>
    <s v="No"/>
    <s v="No"/>
    <s v="No"/>
    <s v="No"/>
    <s v="No"/>
    <s v="No"/>
    <s v="No"/>
    <s v="No"/>
    <s v="Yes"/>
    <s v="Yes"/>
    <s v="No"/>
    <s v="No"/>
    <s v="No"/>
    <s v="No"/>
    <s v="No"/>
    <s v="No"/>
    <s v="No"/>
    <n v="2"/>
    <n v="6.6666666666666666E-2"/>
    <n v="1"/>
  </r>
  <r>
    <x v="3"/>
    <s v="Class 4"/>
    <x v="299"/>
    <x v="3"/>
    <s v="Mid"/>
    <n v="3"/>
    <n v="80865"/>
    <s v="26.96K"/>
    <s v="Full-time "/>
    <s v=" Mid-Senior level"/>
    <n v="1200"/>
    <s v=" IT Services and IT Consulting"/>
    <n v="833337"/>
    <s v="No"/>
    <s v="No"/>
    <s v="No"/>
    <s v="No"/>
    <s v="No"/>
    <s v="No"/>
    <s v="No"/>
    <s v="No"/>
    <s v="No"/>
    <s v="No"/>
    <s v="No"/>
    <s v="No"/>
    <s v="No"/>
    <s v="No"/>
    <s v="No"/>
    <s v="No"/>
    <s v="No"/>
    <s v="No"/>
    <s v="No"/>
    <s v="No"/>
    <s v="No"/>
    <s v="No"/>
    <s v="Yes"/>
    <s v="Yes"/>
    <s v="No"/>
    <s v="No"/>
    <s v="No"/>
    <s v="No"/>
    <s v="No"/>
    <s v="No"/>
    <s v="No"/>
    <n v="2"/>
    <n v="6.6666666666666666E-2"/>
    <n v="1"/>
  </r>
  <r>
    <x v="3"/>
    <s v="Class 4"/>
    <x v="9"/>
    <x v="11"/>
    <s v="Mid"/>
    <n v="3"/>
    <n v="80865"/>
    <s v="26.96K"/>
    <s v="Full-time "/>
    <s v=" Mid-Senior level"/>
    <n v="1200"/>
    <s v=" IT Services and IT Consulting"/>
    <n v="1427526"/>
    <s v="No"/>
    <s v="No"/>
    <s v="No"/>
    <s v="No"/>
    <s v="Yes"/>
    <s v="No"/>
    <s v="No"/>
    <s v="No"/>
    <s v="No"/>
    <s v="No"/>
    <s v="No"/>
    <s v="No"/>
    <s v="No"/>
    <s v="No"/>
    <s v="No"/>
    <s v="No"/>
    <s v="No"/>
    <s v="No"/>
    <s v="No"/>
    <s v="No"/>
    <s v="No"/>
    <s v="No"/>
    <s v="Yes"/>
    <s v="Yes"/>
    <s v="No"/>
    <s v="No"/>
    <s v="Yes"/>
    <s v="No"/>
    <s v="No"/>
    <s v="Yes"/>
    <s v="Yes"/>
    <n v="6"/>
    <n v="0.2"/>
    <n v="0.42857142857142855"/>
  </r>
  <r>
    <x v="3"/>
    <s v="Class 4"/>
    <x v="31"/>
    <x v="2"/>
    <s v="Junior"/>
    <n v="3"/>
    <n v="80865"/>
    <s v="26.96K"/>
    <s v="Full-time "/>
    <s v=" Entry level"/>
    <n v="1200"/>
    <s v=" IT Services and IT Consulting"/>
    <n v="357299"/>
    <s v="No"/>
    <s v="No"/>
    <s v="No"/>
    <s v="No"/>
    <s v="No"/>
    <s v="No"/>
    <s v="No"/>
    <s v="No"/>
    <s v="No"/>
    <s v="No"/>
    <s v="No"/>
    <s v="No"/>
    <s v="No"/>
    <s v="No"/>
    <s v="No"/>
    <s v="No"/>
    <s v="No"/>
    <s v="No"/>
    <s v="No"/>
    <s v="No"/>
    <s v="No"/>
    <s v="No"/>
    <s v="Yes"/>
    <s v="Yes"/>
    <s v="No"/>
    <s v="No"/>
    <s v="No"/>
    <s v="No"/>
    <s v="No"/>
    <s v="No"/>
    <s v="No"/>
    <n v="2"/>
    <n v="6.6666666666666666E-2"/>
    <n v="1"/>
  </r>
  <r>
    <x v="3"/>
    <s v="Class 4"/>
    <x v="80"/>
    <x v="0"/>
    <s v="Mid"/>
    <n v="3"/>
    <n v="80865"/>
    <s v="26.96K"/>
    <s v="Full-time "/>
    <s v=" Mid-Senior level"/>
    <n v="1200"/>
    <s v=" IT Services and IT Consulting"/>
    <n v="1385437"/>
    <s v="No"/>
    <s v="No"/>
    <s v="No"/>
    <s v="No"/>
    <s v="No"/>
    <s v="No"/>
    <s v="No"/>
    <s v="No"/>
    <s v="No"/>
    <s v="No"/>
    <s v="No"/>
    <s v="No"/>
    <s v="No"/>
    <s v="No"/>
    <s v="No"/>
    <s v="No"/>
    <s v="No"/>
    <s v="No"/>
    <s v="No"/>
    <s v="No"/>
    <s v="No"/>
    <s v="No"/>
    <s v="Yes"/>
    <s v="Yes"/>
    <s v="No"/>
    <s v="No"/>
    <s v="Yes"/>
    <s v="No"/>
    <s v="No"/>
    <s v="No"/>
    <s v="No"/>
    <n v="3"/>
    <n v="0.1"/>
    <n v="0.75"/>
  </r>
  <r>
    <x v="4"/>
    <s v="Class 2"/>
    <x v="300"/>
    <x v="0"/>
    <s v="Mid"/>
    <n v="3"/>
    <n v="793022"/>
    <s v="264.34K"/>
    <s v="Full-time "/>
    <s v=" Mid-Senior level"/>
    <n v="5000"/>
    <s v=" IT Services and IT Consulting"/>
    <n v="1098287"/>
    <s v="No"/>
    <s v="No"/>
    <s v="No"/>
    <s v="No"/>
    <s v="No"/>
    <s v="No"/>
    <s v="No"/>
    <s v="No"/>
    <s v="No"/>
    <s v="No"/>
    <s v="No"/>
    <s v="No"/>
    <s v="No"/>
    <s v="No"/>
    <s v="No"/>
    <s v="No"/>
    <s v="No"/>
    <s v="No"/>
    <s v="No"/>
    <s v="No"/>
    <s v="No"/>
    <s v="No"/>
    <s v="Yes"/>
    <s v="Yes"/>
    <s v="No"/>
    <s v="No"/>
    <s v="Yes"/>
    <s v="No"/>
    <s v="No"/>
    <s v="No"/>
    <s v="No"/>
    <n v="3"/>
    <n v="0.1"/>
    <n v="0.75"/>
  </r>
  <r>
    <x v="7"/>
    <s v="Class 1"/>
    <x v="301"/>
    <x v="9"/>
    <s v="Mid"/>
    <n v="3"/>
    <n v="270280"/>
    <s v="90.09K"/>
    <s v="Full-time "/>
    <s v=" Mid-Senior level"/>
    <n v="10001"/>
    <s v=" IT Services and IT Consulting"/>
    <n v="1182651"/>
    <s v="No"/>
    <s v="No"/>
    <s v="No"/>
    <s v="No"/>
    <s v="No"/>
    <s v="No"/>
    <s v="No"/>
    <s v="No"/>
    <s v="No"/>
    <s v="No"/>
    <s v="Yes"/>
    <s v="No"/>
    <s v="No"/>
    <s v="No"/>
    <s v="No"/>
    <s v="No"/>
    <s v="No"/>
    <s v="No"/>
    <s v="No"/>
    <s v="No"/>
    <s v="No"/>
    <s v="No"/>
    <s v="Yes"/>
    <s v="Yes"/>
    <s v="No"/>
    <s v="No"/>
    <s v="No"/>
    <s v="No"/>
    <s v="No"/>
    <s v="No"/>
    <s v="No"/>
    <n v="3"/>
    <n v="0.1"/>
    <n v="0.75"/>
  </r>
  <r>
    <x v="7"/>
    <s v="Class 1"/>
    <x v="302"/>
    <x v="7"/>
    <s v="Mid"/>
    <n v="3"/>
    <n v="270280"/>
    <s v="90.09K"/>
    <s v="Full-time "/>
    <s v=" Mid-Senior level"/>
    <n v="10001"/>
    <s v=" IT Services and IT Consulting"/>
    <n v="1040492"/>
    <s v="No"/>
    <s v="No"/>
    <s v="No"/>
    <s v="No"/>
    <s v="No"/>
    <s v="No"/>
    <s v="No"/>
    <s v="No"/>
    <s v="No"/>
    <s v="No"/>
    <s v="No"/>
    <s v="No"/>
    <s v="No"/>
    <s v="No"/>
    <s v="No"/>
    <s v="No"/>
    <s v="Yes"/>
    <s v="No"/>
    <s v="No"/>
    <s v="No"/>
    <s v="No"/>
    <s v="No"/>
    <s v="Yes"/>
    <s v="Yes"/>
    <s v="No"/>
    <s v="No"/>
    <s v="No"/>
    <s v="No"/>
    <s v="No"/>
    <s v="No"/>
    <s v="No"/>
    <n v="3"/>
    <n v="0.1"/>
    <n v="0.75"/>
  </r>
  <r>
    <x v="4"/>
    <s v="Class 2"/>
    <x v="257"/>
    <x v="6"/>
    <s v="Mid"/>
    <n v="3"/>
    <n v="793022"/>
    <s v="264.34K"/>
    <s v="Full-time "/>
    <s v=" Mid-Senior level"/>
    <n v="5000"/>
    <s v=" IT Services and IT Consulting"/>
    <n v="996515"/>
    <s v="No"/>
    <s v="No"/>
    <s v="No"/>
    <s v="No"/>
    <s v="Yes"/>
    <s v="No"/>
    <s v="No"/>
    <s v="No"/>
    <s v="No"/>
    <s v="No"/>
    <s v="No"/>
    <s v="No"/>
    <s v="No"/>
    <s v="No"/>
    <s v="No"/>
    <s v="No"/>
    <s v="No"/>
    <s v="No"/>
    <s v="No"/>
    <s v="No"/>
    <s v="No"/>
    <s v="No"/>
    <s v="Yes"/>
    <s v="Yes"/>
    <s v="No"/>
    <s v="No"/>
    <s v="Yes"/>
    <s v="No"/>
    <s v="No"/>
    <s v="No"/>
    <s v="No"/>
    <n v="4"/>
    <n v="0.13333333333333333"/>
    <n v="0.6"/>
  </r>
  <r>
    <x v="7"/>
    <s v="Class 1"/>
    <x v="217"/>
    <x v="6"/>
    <s v="Junior"/>
    <n v="3"/>
    <n v="270280"/>
    <s v="90.09K"/>
    <s v="Full-time "/>
    <s v=" Entry level"/>
    <n v="10001"/>
    <s v=" IT Services and IT Consulting"/>
    <n v="566394"/>
    <s v="No"/>
    <s v="No"/>
    <s v="Yes"/>
    <s v="No"/>
    <s v="No"/>
    <s v="No"/>
    <s v="No"/>
    <s v="No"/>
    <s v="No"/>
    <s v="No"/>
    <s v="Yes"/>
    <s v="No"/>
    <s v="No"/>
    <s v="No"/>
    <s v="No"/>
    <s v="No"/>
    <s v="No"/>
    <s v="No"/>
    <s v="No"/>
    <s v="No"/>
    <s v="No"/>
    <s v="No"/>
    <s v="Yes"/>
    <s v="Yes"/>
    <s v="No"/>
    <s v="No"/>
    <s v="Yes"/>
    <s v="No"/>
    <s v="No"/>
    <s v="No"/>
    <s v="No"/>
    <n v="5"/>
    <n v="0.16666666666666666"/>
    <n v="0.5"/>
  </r>
  <r>
    <x v="7"/>
    <s v="Class 1"/>
    <x v="157"/>
    <x v="7"/>
    <s v="Mid"/>
    <n v="3"/>
    <n v="270280"/>
    <s v="90.09K"/>
    <s v="Full-time "/>
    <s v=" Mid-Senior level"/>
    <n v="10001"/>
    <s v=" IT Services and IT Consulting"/>
    <n v="1435211"/>
    <s v="No"/>
    <s v="No"/>
    <s v="No"/>
    <s v="No"/>
    <s v="No"/>
    <s v="No"/>
    <s v="No"/>
    <s v="No"/>
    <s v="No"/>
    <s v="No"/>
    <s v="Yes"/>
    <s v="No"/>
    <s v="No"/>
    <s v="No"/>
    <s v="No"/>
    <s v="No"/>
    <s v="No"/>
    <s v="No"/>
    <s v="No"/>
    <s v="No"/>
    <s v="No"/>
    <s v="No"/>
    <s v="Yes"/>
    <s v="Yes"/>
    <s v="No"/>
    <s v="No"/>
    <s v="No"/>
    <s v="No"/>
    <s v="No"/>
    <s v="No"/>
    <s v="No"/>
    <n v="3"/>
    <n v="0.1"/>
    <n v="0.75"/>
  </r>
  <r>
    <x v="3"/>
    <s v="Class 4"/>
    <x v="303"/>
    <x v="3"/>
    <s v="Mid"/>
    <n v="3"/>
    <n v="80865"/>
    <s v="26.96K"/>
    <s v="Full-time "/>
    <s v=" Mid-Senior level"/>
    <n v="1200"/>
    <s v=" IT Services and IT Consulting"/>
    <n v="901693"/>
    <s v="No"/>
    <s v="No"/>
    <s v="No"/>
    <s v="No"/>
    <s v="No"/>
    <s v="No"/>
    <s v="No"/>
    <s v="No"/>
    <s v="No"/>
    <s v="No"/>
    <s v="No"/>
    <s v="No"/>
    <s v="No"/>
    <s v="No"/>
    <s v="No"/>
    <s v="No"/>
    <s v="No"/>
    <s v="No"/>
    <s v="No"/>
    <s v="No"/>
    <s v="No"/>
    <s v="No"/>
    <s v="Yes"/>
    <s v="Yes"/>
    <s v="No"/>
    <s v="No"/>
    <s v="No"/>
    <s v="No"/>
    <s v="No"/>
    <s v="No"/>
    <s v="No"/>
    <n v="2"/>
    <n v="6.6666666666666666E-2"/>
    <n v="1"/>
  </r>
  <r>
    <x v="7"/>
    <s v="Class 1"/>
    <x v="157"/>
    <x v="2"/>
    <s v="Mid"/>
    <n v="3"/>
    <n v="270280"/>
    <s v="90.09K"/>
    <s v="Full-time "/>
    <s v=" Mid-Senior level"/>
    <n v="10001"/>
    <s v=" IT Services and IT Consulting"/>
    <n v="1393433"/>
    <s v="No"/>
    <s v="No"/>
    <s v="No"/>
    <s v="No"/>
    <s v="No"/>
    <s v="No"/>
    <s v="No"/>
    <s v="No"/>
    <s v="No"/>
    <s v="No"/>
    <s v="Yes"/>
    <s v="No"/>
    <s v="No"/>
    <s v="No"/>
    <s v="No"/>
    <s v="No"/>
    <s v="No"/>
    <s v="No"/>
    <s v="No"/>
    <s v="No"/>
    <s v="No"/>
    <s v="No"/>
    <s v="Yes"/>
    <s v="Yes"/>
    <s v="No"/>
    <s v="No"/>
    <s v="No"/>
    <s v="No"/>
    <s v="No"/>
    <s v="No"/>
    <s v="No"/>
    <n v="3"/>
    <n v="0.1"/>
    <n v="0.75"/>
  </r>
  <r>
    <x v="7"/>
    <s v="Class 1"/>
    <x v="119"/>
    <x v="7"/>
    <s v="Junior"/>
    <n v="3"/>
    <n v="270280"/>
    <s v="90.09K"/>
    <s v="Full-time "/>
    <s v=" Entry level"/>
    <n v="10001"/>
    <s v=" IT Services and IT Consulting"/>
    <n v="587621"/>
    <s v="No"/>
    <s v="No"/>
    <s v="Yes"/>
    <s v="No"/>
    <s v="No"/>
    <s v="No"/>
    <s v="No"/>
    <s v="No"/>
    <s v="No"/>
    <s v="No"/>
    <s v="No"/>
    <s v="No"/>
    <s v="Yes"/>
    <s v="No"/>
    <s v="No"/>
    <s v="No"/>
    <s v="No"/>
    <s v="No"/>
    <s v="Yes"/>
    <s v="No"/>
    <s v="No"/>
    <s v="No"/>
    <s v="No"/>
    <s v="No"/>
    <s v="No"/>
    <s v="No"/>
    <s v="No"/>
    <s v="No"/>
    <s v="No"/>
    <s v="Yes"/>
    <s v="Yes"/>
    <n v="5"/>
    <n v="0.16666666666666666"/>
    <n v="0.5"/>
  </r>
  <r>
    <x v="7"/>
    <s v="Class 1"/>
    <x v="304"/>
    <x v="2"/>
    <s v="Mid"/>
    <n v="3"/>
    <n v="270280"/>
    <s v="90.09K"/>
    <s v="Full-time "/>
    <s v=" Mid-Senior level"/>
    <n v="10001"/>
    <s v=" IT Services and IT Consulting"/>
    <n v="1141187"/>
    <s v="No"/>
    <s v="No"/>
    <s v="No"/>
    <s v="No"/>
    <s v="No"/>
    <s v="No"/>
    <s v="No"/>
    <s v="No"/>
    <s v="No"/>
    <s v="No"/>
    <s v="Yes"/>
    <s v="No"/>
    <s v="No"/>
    <s v="No"/>
    <s v="No"/>
    <s v="No"/>
    <s v="No"/>
    <s v="No"/>
    <s v="No"/>
    <s v="No"/>
    <s v="No"/>
    <s v="No"/>
    <s v="No"/>
    <s v="Yes"/>
    <s v="No"/>
    <s v="No"/>
    <s v="No"/>
    <s v="No"/>
    <s v="No"/>
    <s v="No"/>
    <s v="Yes"/>
    <n v="3"/>
    <n v="0.1"/>
    <n v="0.75"/>
  </r>
  <r>
    <x v="7"/>
    <s v="Class 1"/>
    <x v="305"/>
    <x v="2"/>
    <s v="Junior"/>
    <n v="3"/>
    <n v="270280"/>
    <s v="90.09K"/>
    <s v="Full-time "/>
    <s v=" Entry level"/>
    <n v="10001"/>
    <s v=" IT Services and IT Consulting"/>
    <n v="582083"/>
    <s v="No"/>
    <s v="No"/>
    <s v="No"/>
    <s v="No"/>
    <s v="No"/>
    <s v="No"/>
    <s v="No"/>
    <s v="No"/>
    <s v="No"/>
    <s v="No"/>
    <s v="No"/>
    <s v="No"/>
    <s v="No"/>
    <s v="No"/>
    <s v="No"/>
    <s v="No"/>
    <s v="No"/>
    <s v="No"/>
    <s v="No"/>
    <s v="No"/>
    <s v="No"/>
    <s v="No"/>
    <s v="No"/>
    <s v="No"/>
    <s v="No"/>
    <s v="No"/>
    <s v="No"/>
    <s v="No"/>
    <s v="No"/>
    <s v="No"/>
    <s v="No"/>
    <n v="0"/>
    <n v="0"/>
    <n v="3"/>
  </r>
  <r>
    <x v="8"/>
    <s v="Class 4"/>
    <x v="269"/>
    <x v="1"/>
    <s v="Mid"/>
    <n v="2"/>
    <n v="11245"/>
    <s v="5.62K"/>
    <s v="Full-time "/>
    <s v=" Mid-Senior level"/>
    <n v="110"/>
    <s v=" Real Estate"/>
    <n v="1910445"/>
    <s v="No"/>
    <s v="No"/>
    <s v="No"/>
    <s v="No"/>
    <s v="No"/>
    <s v="No"/>
    <s v="No"/>
    <s v="No"/>
    <s v="No"/>
    <s v="No"/>
    <s v="No"/>
    <s v="No"/>
    <s v="No"/>
    <s v="No"/>
    <s v="No"/>
    <s v="No"/>
    <s v="No"/>
    <s v="No"/>
    <s v="No"/>
    <s v="No"/>
    <s v="No"/>
    <s v="No"/>
    <s v="No"/>
    <s v="No"/>
    <s v="Yes"/>
    <s v="No"/>
    <s v="No"/>
    <s v="Yes"/>
    <s v="No"/>
    <s v="No"/>
    <s v="No"/>
    <n v="2"/>
    <n v="6.6666666666666666E-2"/>
    <n v="0.66666666666666663"/>
  </r>
  <r>
    <x v="7"/>
    <s v="Class 1"/>
    <x v="302"/>
    <x v="3"/>
    <s v="Mid"/>
    <n v="2"/>
    <n v="270280"/>
    <s v="135.14K"/>
    <s v="Full-time "/>
    <s v=" Mid-Senior level"/>
    <n v="10001"/>
    <s v=" IT Services and IT Consulting"/>
    <n v="1153642"/>
    <s v="No"/>
    <s v="No"/>
    <s v="No"/>
    <s v="No"/>
    <s v="No"/>
    <s v="No"/>
    <s v="No"/>
    <s v="No"/>
    <s v="No"/>
    <s v="No"/>
    <s v="No"/>
    <s v="No"/>
    <s v="No"/>
    <s v="No"/>
    <s v="No"/>
    <s v="No"/>
    <s v="Yes"/>
    <s v="No"/>
    <s v="No"/>
    <s v="No"/>
    <s v="No"/>
    <s v="No"/>
    <s v="Yes"/>
    <s v="Yes"/>
    <s v="No"/>
    <s v="No"/>
    <s v="No"/>
    <s v="No"/>
    <s v="No"/>
    <s v="No"/>
    <s v="No"/>
    <n v="3"/>
    <n v="0.1"/>
    <n v="0.5"/>
  </r>
  <r>
    <x v="7"/>
    <s v="Class 1"/>
    <x v="176"/>
    <x v="7"/>
    <s v="Junior"/>
    <n v="2"/>
    <n v="270280"/>
    <s v="135.14K"/>
    <s v="Full-time "/>
    <s v=" Entry level"/>
    <n v="10001"/>
    <s v=" IT Services and IT Consulting"/>
    <n v="646397"/>
    <s v="No"/>
    <s v="No"/>
    <s v="No"/>
    <s v="No"/>
    <s v="No"/>
    <s v="No"/>
    <s v="No"/>
    <s v="No"/>
    <s v="No"/>
    <s v="No"/>
    <s v="No"/>
    <s v="No"/>
    <s v="No"/>
    <s v="No"/>
    <s v="No"/>
    <s v="No"/>
    <s v="No"/>
    <s v="No"/>
    <s v="No"/>
    <s v="No"/>
    <s v="No"/>
    <s v="No"/>
    <s v="Yes"/>
    <s v="Yes"/>
    <s v="No"/>
    <s v="No"/>
    <s v="No"/>
    <s v="No"/>
    <s v="No"/>
    <s v="No"/>
    <s v="No"/>
    <n v="2"/>
    <n v="6.6666666666666666E-2"/>
    <n v="0.66666666666666663"/>
  </r>
  <r>
    <x v="7"/>
    <s v="Class 1"/>
    <x v="278"/>
    <x v="0"/>
    <s v="Junior"/>
    <n v="2"/>
    <n v="270280"/>
    <s v="135.14K"/>
    <s v="Full-time "/>
    <s v=" Entry level"/>
    <n v="10001"/>
    <s v=" IT Services and IT Consulting"/>
    <n v="474171"/>
    <s v="No"/>
    <s v="No"/>
    <s v="No"/>
    <s v="No"/>
    <s v="Yes"/>
    <s v="No"/>
    <s v="No"/>
    <s v="No"/>
    <s v="No"/>
    <s v="No"/>
    <s v="No"/>
    <s v="No"/>
    <s v="No"/>
    <s v="No"/>
    <s v="No"/>
    <s v="No"/>
    <s v="No"/>
    <s v="No"/>
    <s v="No"/>
    <s v="No"/>
    <s v="No"/>
    <s v="No"/>
    <s v="Yes"/>
    <s v="Yes"/>
    <s v="No"/>
    <s v="No"/>
    <s v="Yes"/>
    <s v="No"/>
    <s v="No"/>
    <s v="No"/>
    <s v="No"/>
    <n v="4"/>
    <n v="0.13333333333333333"/>
    <n v="0.4"/>
  </r>
  <r>
    <x v="7"/>
    <s v="Class 1"/>
    <x v="302"/>
    <x v="9"/>
    <s v="Mid"/>
    <n v="2"/>
    <n v="270280"/>
    <s v="135.14K"/>
    <s v="Full-time "/>
    <s v=" Mid-Senior level"/>
    <n v="10001"/>
    <s v=" IT Services and IT Consulting"/>
    <n v="951262"/>
    <s v="No"/>
    <s v="No"/>
    <s v="No"/>
    <s v="No"/>
    <s v="No"/>
    <s v="No"/>
    <s v="No"/>
    <s v="No"/>
    <s v="No"/>
    <s v="No"/>
    <s v="No"/>
    <s v="No"/>
    <s v="No"/>
    <s v="No"/>
    <s v="No"/>
    <s v="No"/>
    <s v="Yes"/>
    <s v="No"/>
    <s v="No"/>
    <s v="No"/>
    <s v="No"/>
    <s v="No"/>
    <s v="Yes"/>
    <s v="Yes"/>
    <s v="No"/>
    <s v="No"/>
    <s v="No"/>
    <s v="No"/>
    <s v="No"/>
    <s v="No"/>
    <s v="No"/>
    <n v="3"/>
    <n v="0.1"/>
    <n v="0.5"/>
  </r>
  <r>
    <x v="3"/>
    <s v="Class 4"/>
    <x v="306"/>
    <x v="0"/>
    <s v="Junior"/>
    <n v="2"/>
    <n v="80865"/>
    <s v="40.43K"/>
    <s v="Full-time "/>
    <s v=" Entry level"/>
    <n v="1200"/>
    <s v=" IT Services and IT Consulting"/>
    <n v="549949"/>
    <s v="No"/>
    <s v="No"/>
    <s v="Yes"/>
    <s v="No"/>
    <s v="No"/>
    <s v="No"/>
    <s v="No"/>
    <s v="No"/>
    <s v="No"/>
    <s v="No"/>
    <s v="Yes"/>
    <s v="No"/>
    <s v="No"/>
    <s v="No"/>
    <s v="No"/>
    <s v="No"/>
    <s v="No"/>
    <s v="No"/>
    <s v="No"/>
    <s v="No"/>
    <s v="No"/>
    <s v="No"/>
    <s v="Yes"/>
    <s v="Yes"/>
    <s v="No"/>
    <s v="No"/>
    <s v="No"/>
    <s v="No"/>
    <s v="Yes"/>
    <s v="No"/>
    <s v="No"/>
    <n v="5"/>
    <n v="0.16666666666666666"/>
    <n v="0.33333333333333331"/>
  </r>
  <r>
    <x v="7"/>
    <s v="Class 1"/>
    <x v="261"/>
    <x v="3"/>
    <s v="Junior"/>
    <n v="2"/>
    <n v="270280"/>
    <s v="135.14K"/>
    <s v="Full-time "/>
    <s v=" Entry level"/>
    <n v="10001"/>
    <s v=" IT Services and IT Consulting"/>
    <n v="577457"/>
    <s v="No"/>
    <s v="No"/>
    <s v="No"/>
    <s v="No"/>
    <s v="No"/>
    <s v="No"/>
    <s v="No"/>
    <s v="No"/>
    <s v="No"/>
    <s v="No"/>
    <s v="No"/>
    <s v="No"/>
    <s v="No"/>
    <s v="No"/>
    <s v="No"/>
    <s v="No"/>
    <s v="No"/>
    <s v="No"/>
    <s v="No"/>
    <s v="No"/>
    <s v="No"/>
    <s v="No"/>
    <s v="Yes"/>
    <s v="Yes"/>
    <s v="No"/>
    <s v="No"/>
    <s v="Yes"/>
    <s v="No"/>
    <s v="No"/>
    <s v="No"/>
    <s v="No"/>
    <n v="3"/>
    <n v="0.1"/>
    <n v="0.5"/>
  </r>
  <r>
    <x v="2"/>
    <s v="Class 3"/>
    <x v="307"/>
    <x v="0"/>
    <s v="Mid"/>
    <n v="2"/>
    <n v="6737300"/>
    <s v="3368.65K"/>
    <s v="Full-time "/>
    <s v=" Mid-Senior level"/>
    <n v="10001"/>
    <s v=" IT Services and IT Consulting"/>
    <n v="1126109"/>
    <s v="No"/>
    <s v="No"/>
    <s v="No"/>
    <s v="No"/>
    <s v="No"/>
    <s v="No"/>
    <s v="No"/>
    <s v="No"/>
    <s v="No"/>
    <s v="No"/>
    <s v="No"/>
    <s v="No"/>
    <s v="No"/>
    <s v="No"/>
    <s v="No"/>
    <s v="No"/>
    <s v="No"/>
    <s v="No"/>
    <s v="No"/>
    <s v="No"/>
    <s v="No"/>
    <s v="No"/>
    <s v="Yes"/>
    <s v="Yes"/>
    <s v="No"/>
    <s v="No"/>
    <s v="Yes"/>
    <s v="No"/>
    <s v="No"/>
    <s v="No"/>
    <s v="No"/>
    <n v="3"/>
    <n v="0.1"/>
    <n v="0.5"/>
  </r>
  <r>
    <x v="3"/>
    <s v="Class 4"/>
    <x v="94"/>
    <x v="3"/>
    <s v="Junior"/>
    <n v="2"/>
    <n v="80865"/>
    <s v="40.43K"/>
    <s v="Full-time "/>
    <s v=" Entry level"/>
    <n v="1200"/>
    <s v=" IT Services and IT Consulting"/>
    <n v="686053"/>
    <s v="No"/>
    <s v="No"/>
    <s v="No"/>
    <s v="No"/>
    <s v="No"/>
    <s v="No"/>
    <s v="No"/>
    <s v="No"/>
    <s v="No"/>
    <s v="No"/>
    <s v="Yes"/>
    <s v="No"/>
    <s v="No"/>
    <s v="No"/>
    <s v="No"/>
    <s v="No"/>
    <s v="No"/>
    <s v="No"/>
    <s v="No"/>
    <s v="No"/>
    <s v="No"/>
    <s v="No"/>
    <s v="Yes"/>
    <s v="No"/>
    <s v="No"/>
    <s v="No"/>
    <s v="No"/>
    <s v="No"/>
    <s v="No"/>
    <s v="No"/>
    <s v="No"/>
    <n v="2"/>
    <n v="6.6666666666666666E-2"/>
    <n v="0.66666666666666663"/>
  </r>
  <r>
    <x v="7"/>
    <s v="Class 1"/>
    <x v="217"/>
    <x v="11"/>
    <s v="Junior"/>
    <n v="2"/>
    <n v="270280"/>
    <s v="135.14K"/>
    <s v="Full-time "/>
    <s v=" Entry level"/>
    <n v="10001"/>
    <s v=" IT Services and IT Consulting"/>
    <n v="455463"/>
    <s v="No"/>
    <s v="No"/>
    <s v="Yes"/>
    <s v="No"/>
    <s v="No"/>
    <s v="No"/>
    <s v="No"/>
    <s v="No"/>
    <s v="No"/>
    <s v="No"/>
    <s v="Yes"/>
    <s v="No"/>
    <s v="No"/>
    <s v="No"/>
    <s v="No"/>
    <s v="No"/>
    <s v="No"/>
    <s v="No"/>
    <s v="No"/>
    <s v="No"/>
    <s v="No"/>
    <s v="No"/>
    <s v="Yes"/>
    <s v="Yes"/>
    <s v="No"/>
    <s v="No"/>
    <s v="Yes"/>
    <s v="No"/>
    <s v="No"/>
    <s v="No"/>
    <s v="No"/>
    <n v="5"/>
    <n v="0.16666666666666666"/>
    <n v="0.33333333333333331"/>
  </r>
  <r>
    <x v="7"/>
    <s v="Class 1"/>
    <x v="280"/>
    <x v="7"/>
    <s v="Junior"/>
    <n v="2"/>
    <n v="270280"/>
    <s v="135.14K"/>
    <s v="Full-time "/>
    <s v=" Entry level"/>
    <n v="10001"/>
    <s v=" IT Services and IT Consulting"/>
    <n v="652338"/>
    <s v="Yes"/>
    <s v="No"/>
    <s v="Yes"/>
    <s v="Yes"/>
    <s v="No"/>
    <s v="No"/>
    <s v="No"/>
    <s v="Yes"/>
    <s v="No"/>
    <s v="Yes"/>
    <s v="Yes"/>
    <s v="No"/>
    <s v="No"/>
    <s v="No"/>
    <s v="No"/>
    <s v="No"/>
    <s v="No"/>
    <s v="Yes"/>
    <s v="Yes"/>
    <s v="No"/>
    <s v="No"/>
    <s v="No"/>
    <s v="No"/>
    <s v="No"/>
    <s v="No"/>
    <s v="No"/>
    <s v="No"/>
    <s v="No"/>
    <s v="No"/>
    <s v="No"/>
    <s v="No"/>
    <n v="8"/>
    <n v="0.26666666666666666"/>
    <n v="0.22222222222222221"/>
  </r>
  <r>
    <x v="7"/>
    <s v="Class 1"/>
    <x v="308"/>
    <x v="2"/>
    <s v="Junior"/>
    <n v="2"/>
    <n v="270280"/>
    <s v="135.14K"/>
    <s v="Full-time "/>
    <s v=" Entry level"/>
    <n v="10001"/>
    <s v=" IT Services and IT Consulting"/>
    <n v="485496"/>
    <s v="No"/>
    <s v="No"/>
    <s v="Yes"/>
    <s v="No"/>
    <s v="No"/>
    <s v="No"/>
    <s v="No"/>
    <s v="No"/>
    <s v="No"/>
    <s v="No"/>
    <s v="Yes"/>
    <s v="No"/>
    <s v="No"/>
    <s v="No"/>
    <s v="No"/>
    <s v="No"/>
    <s v="No"/>
    <s v="No"/>
    <s v="No"/>
    <s v="No"/>
    <s v="No"/>
    <s v="No"/>
    <s v="Yes"/>
    <s v="Yes"/>
    <s v="No"/>
    <s v="No"/>
    <s v="Yes"/>
    <s v="No"/>
    <s v="No"/>
    <s v="No"/>
    <s v="No"/>
    <n v="5"/>
    <n v="0.16666666666666666"/>
    <n v="0.33333333333333331"/>
  </r>
  <r>
    <x v="7"/>
    <s v="Class 1"/>
    <x v="157"/>
    <x v="11"/>
    <s v="Mid"/>
    <n v="2"/>
    <n v="270280"/>
    <s v="135.14K"/>
    <s v="Full-time "/>
    <s v=" Mid-Senior level"/>
    <n v="10001"/>
    <s v=" IT Services and IT Consulting"/>
    <n v="988497"/>
    <s v="No"/>
    <s v="No"/>
    <s v="No"/>
    <s v="No"/>
    <s v="No"/>
    <s v="No"/>
    <s v="No"/>
    <s v="No"/>
    <s v="No"/>
    <s v="No"/>
    <s v="Yes"/>
    <s v="No"/>
    <s v="No"/>
    <s v="No"/>
    <s v="No"/>
    <s v="No"/>
    <s v="No"/>
    <s v="No"/>
    <s v="No"/>
    <s v="No"/>
    <s v="No"/>
    <s v="No"/>
    <s v="Yes"/>
    <s v="Yes"/>
    <s v="No"/>
    <s v="No"/>
    <s v="No"/>
    <s v="No"/>
    <s v="No"/>
    <s v="No"/>
    <s v="No"/>
    <n v="3"/>
    <n v="0.1"/>
    <n v="0.5"/>
  </r>
  <r>
    <x v="8"/>
    <s v="Class 4"/>
    <x v="269"/>
    <x v="2"/>
    <s v="Mid"/>
    <n v="2"/>
    <n v="11245"/>
    <s v="5.62K"/>
    <s v="Full-time "/>
    <s v=" Mid-Senior level"/>
    <n v="110"/>
    <s v=" Real Estate"/>
    <n v="1282711"/>
    <s v="No"/>
    <s v="No"/>
    <s v="No"/>
    <s v="No"/>
    <s v="No"/>
    <s v="No"/>
    <s v="No"/>
    <s v="No"/>
    <s v="No"/>
    <s v="No"/>
    <s v="No"/>
    <s v="No"/>
    <s v="No"/>
    <s v="No"/>
    <s v="No"/>
    <s v="No"/>
    <s v="No"/>
    <s v="No"/>
    <s v="No"/>
    <s v="No"/>
    <s v="No"/>
    <s v="No"/>
    <s v="No"/>
    <s v="No"/>
    <s v="Yes"/>
    <s v="No"/>
    <s v="No"/>
    <s v="Yes"/>
    <s v="No"/>
    <s v="No"/>
    <s v="No"/>
    <n v="2"/>
    <n v="6.6666666666666666E-2"/>
    <n v="0.66666666666666663"/>
  </r>
  <r>
    <x v="3"/>
    <s v="Class 4"/>
    <x v="309"/>
    <x v="3"/>
    <s v="Mid"/>
    <n v="2"/>
    <n v="80865"/>
    <s v="40.43K"/>
    <s v="Full-time "/>
    <s v=" Mid-Senior level"/>
    <n v="1200"/>
    <s v=" IT Services and IT Consulting"/>
    <n v="1868798"/>
    <s v="No"/>
    <s v="No"/>
    <s v="No"/>
    <s v="No"/>
    <s v="No"/>
    <s v="No"/>
    <s v="No"/>
    <s v="No"/>
    <s v="No"/>
    <s v="No"/>
    <s v="No"/>
    <s v="No"/>
    <s v="No"/>
    <s v="No"/>
    <s v="No"/>
    <s v="No"/>
    <s v="No"/>
    <s v="No"/>
    <s v="No"/>
    <s v="No"/>
    <s v="No"/>
    <s v="No"/>
    <s v="Yes"/>
    <s v="Yes"/>
    <s v="No"/>
    <s v="No"/>
    <s v="No"/>
    <s v="No"/>
    <s v="No"/>
    <s v="No"/>
    <s v="No"/>
    <n v="2"/>
    <n v="6.6666666666666666E-2"/>
    <n v="0.66666666666666663"/>
  </r>
  <r>
    <x v="8"/>
    <s v="Class 4"/>
    <x v="310"/>
    <x v="1"/>
    <s v="Mid"/>
    <n v="2"/>
    <n v="11245"/>
    <s v="5.62K"/>
    <s v="Full-time "/>
    <s v=" Mid-Senior level"/>
    <n v="110"/>
    <s v=" Real Estate"/>
    <n v="1951170"/>
    <s v="No"/>
    <s v="No"/>
    <s v="No"/>
    <s v="No"/>
    <s v="No"/>
    <s v="No"/>
    <s v="No"/>
    <s v="No"/>
    <s v="No"/>
    <s v="No"/>
    <s v="No"/>
    <s v="No"/>
    <s v="No"/>
    <s v="No"/>
    <s v="No"/>
    <s v="No"/>
    <s v="No"/>
    <s v="No"/>
    <s v="No"/>
    <s v="No"/>
    <s v="No"/>
    <s v="No"/>
    <s v="Yes"/>
    <s v="No"/>
    <s v="No"/>
    <s v="No"/>
    <s v="No"/>
    <s v="No"/>
    <s v="No"/>
    <s v="No"/>
    <s v="No"/>
    <n v="1"/>
    <n v="3.3333333333333333E-2"/>
    <n v="1"/>
  </r>
  <r>
    <x v="8"/>
    <s v="Class 4"/>
    <x v="311"/>
    <x v="11"/>
    <s v="Junior"/>
    <n v="2"/>
    <n v="11245"/>
    <s v="5.62K"/>
    <s v="Full-time "/>
    <s v=" Entry level"/>
    <n v="110"/>
    <s v=" Real Estate"/>
    <n v="469385"/>
    <s v="Yes"/>
    <s v="No"/>
    <s v="Yes"/>
    <s v="No"/>
    <s v="No"/>
    <s v="No"/>
    <s v="No"/>
    <s v="No"/>
    <s v="No"/>
    <s v="No"/>
    <s v="Yes"/>
    <s v="No"/>
    <s v="No"/>
    <s v="No"/>
    <s v="No"/>
    <s v="No"/>
    <s v="No"/>
    <s v="No"/>
    <s v="Yes"/>
    <s v="No"/>
    <s v="No"/>
    <s v="No"/>
    <s v="Yes"/>
    <s v="Yes"/>
    <s v="No"/>
    <s v="No"/>
    <s v="Yes"/>
    <s v="No"/>
    <s v="No"/>
    <s v="No"/>
    <s v="No"/>
    <n v="7"/>
    <n v="0.23333333333333334"/>
    <n v="0.25"/>
  </r>
  <r>
    <x v="8"/>
    <s v="Class 4"/>
    <x v="269"/>
    <x v="0"/>
    <s v="Mid"/>
    <n v="2"/>
    <n v="11245"/>
    <s v="5.62K"/>
    <s v="Full-time "/>
    <s v=" Mid-Senior level"/>
    <n v="110"/>
    <s v=" Real Estate"/>
    <n v="1304719"/>
    <s v="No"/>
    <s v="No"/>
    <s v="No"/>
    <s v="No"/>
    <s v="No"/>
    <s v="No"/>
    <s v="No"/>
    <s v="No"/>
    <s v="No"/>
    <s v="No"/>
    <s v="No"/>
    <s v="No"/>
    <s v="No"/>
    <s v="No"/>
    <s v="No"/>
    <s v="No"/>
    <s v="No"/>
    <s v="No"/>
    <s v="No"/>
    <s v="No"/>
    <s v="No"/>
    <s v="No"/>
    <s v="No"/>
    <s v="No"/>
    <s v="Yes"/>
    <s v="No"/>
    <s v="No"/>
    <s v="Yes"/>
    <s v="No"/>
    <s v="No"/>
    <s v="No"/>
    <n v="2"/>
    <n v="6.6666666666666666E-2"/>
    <n v="0.66666666666666663"/>
  </r>
  <r>
    <x v="2"/>
    <s v="Class 3"/>
    <x v="127"/>
    <x v="2"/>
    <s v="Mid"/>
    <n v="2"/>
    <n v="6737300"/>
    <s v="3368.65K"/>
    <s v="Full-time "/>
    <s v=" Mid-Senior level"/>
    <n v="10001"/>
    <s v=" IT Services and IT Consulting"/>
    <n v="1454788"/>
    <s v="No"/>
    <s v="No"/>
    <s v="No"/>
    <s v="No"/>
    <s v="Yes"/>
    <s v="No"/>
    <s v="No"/>
    <s v="No"/>
    <s v="No"/>
    <s v="No"/>
    <s v="No"/>
    <s v="No"/>
    <s v="No"/>
    <s v="No"/>
    <s v="No"/>
    <s v="No"/>
    <s v="No"/>
    <s v="No"/>
    <s v="No"/>
    <s v="No"/>
    <s v="No"/>
    <s v="No"/>
    <s v="Yes"/>
    <s v="Yes"/>
    <s v="No"/>
    <s v="No"/>
    <s v="Yes"/>
    <s v="No"/>
    <s v="No"/>
    <s v="No"/>
    <s v="No"/>
    <n v="4"/>
    <n v="0.13333333333333333"/>
    <n v="0.4"/>
  </r>
  <r>
    <x v="7"/>
    <s v="Class 1"/>
    <x v="268"/>
    <x v="2"/>
    <s v="Mid"/>
    <n v="2"/>
    <n v="270280"/>
    <s v="135.14K"/>
    <s v="Full-time "/>
    <s v=" Mid-Senior level"/>
    <n v="10001"/>
    <s v=" IT Services and IT Consulting"/>
    <n v="810558"/>
    <s v="No"/>
    <s v="No"/>
    <s v="No"/>
    <s v="No"/>
    <s v="No"/>
    <s v="No"/>
    <s v="No"/>
    <s v="No"/>
    <s v="No"/>
    <s v="No"/>
    <s v="No"/>
    <s v="No"/>
    <s v="No"/>
    <s v="No"/>
    <s v="No"/>
    <s v="No"/>
    <s v="No"/>
    <s v="No"/>
    <s v="No"/>
    <s v="No"/>
    <s v="No"/>
    <s v="No"/>
    <s v="No"/>
    <s v="Yes"/>
    <s v="No"/>
    <s v="No"/>
    <s v="No"/>
    <s v="No"/>
    <s v="No"/>
    <s v="No"/>
    <s v="No"/>
    <n v="1"/>
    <n v="3.3333333333333333E-2"/>
    <n v="1"/>
  </r>
  <r>
    <x v="8"/>
    <s v="Class 4"/>
    <x v="312"/>
    <x v="2"/>
    <s v="Junior"/>
    <n v="2"/>
    <n v="11245"/>
    <s v="5.62K"/>
    <s v="Full-time "/>
    <s v=" Entry level"/>
    <n v="110"/>
    <s v=" Real Estate"/>
    <n v="613439"/>
    <s v="No"/>
    <s v="No"/>
    <s v="Yes"/>
    <s v="No"/>
    <s v="Yes"/>
    <s v="No"/>
    <s v="No"/>
    <s v="No"/>
    <s v="No"/>
    <s v="Yes"/>
    <s v="No"/>
    <s v="No"/>
    <s v="Yes"/>
    <s v="No"/>
    <s v="No"/>
    <s v="No"/>
    <s v="No"/>
    <s v="No"/>
    <s v="Yes"/>
    <s v="No"/>
    <s v="No"/>
    <s v="No"/>
    <s v="Yes"/>
    <s v="Yes"/>
    <s v="No"/>
    <s v="No"/>
    <s v="No"/>
    <s v="No"/>
    <s v="No"/>
    <s v="Yes"/>
    <s v="Yes"/>
    <n v="9"/>
    <n v="0.3"/>
    <n v="0.2"/>
  </r>
  <r>
    <x v="7"/>
    <s v="Class 1"/>
    <x v="313"/>
    <x v="2"/>
    <s v="Junior"/>
    <n v="2"/>
    <n v="270280"/>
    <s v="135.14K"/>
    <s v="Full-time "/>
    <s v=" Entry level"/>
    <n v="10001"/>
    <s v=" IT Services and IT Consulting"/>
    <n v="460705"/>
    <s v="No"/>
    <s v="No"/>
    <s v="No"/>
    <s v="No"/>
    <s v="No"/>
    <s v="No"/>
    <s v="No"/>
    <s v="No"/>
    <s v="No"/>
    <s v="No"/>
    <s v="No"/>
    <s v="No"/>
    <s v="No"/>
    <s v="No"/>
    <s v="No"/>
    <s v="No"/>
    <s v="No"/>
    <s v="No"/>
    <s v="No"/>
    <s v="No"/>
    <s v="No"/>
    <s v="No"/>
    <s v="Yes"/>
    <s v="Yes"/>
    <s v="No"/>
    <s v="No"/>
    <s v="No"/>
    <s v="No"/>
    <s v="No"/>
    <s v="No"/>
    <s v="No"/>
    <n v="2"/>
    <n v="6.6666666666666666E-2"/>
    <n v="0.66666666666666663"/>
  </r>
  <r>
    <x v="7"/>
    <s v="Class 1"/>
    <x v="314"/>
    <x v="9"/>
    <s v="Mid"/>
    <n v="2"/>
    <n v="270280"/>
    <s v="135.14K"/>
    <s v="Full-time "/>
    <s v=" Mid-Senior level"/>
    <n v="10001"/>
    <s v=" IT Services and IT Consulting"/>
    <n v="1072901"/>
    <s v="No"/>
    <s v="No"/>
    <s v="No"/>
    <s v="No"/>
    <s v="No"/>
    <s v="No"/>
    <s v="No"/>
    <s v="No"/>
    <s v="No"/>
    <s v="No"/>
    <s v="No"/>
    <s v="No"/>
    <s v="No"/>
    <s v="No"/>
    <s v="No"/>
    <s v="No"/>
    <s v="No"/>
    <s v="No"/>
    <s v="No"/>
    <s v="No"/>
    <s v="No"/>
    <s v="No"/>
    <s v="Yes"/>
    <s v="Yes"/>
    <s v="No"/>
    <s v="No"/>
    <s v="Yes"/>
    <s v="No"/>
    <s v="No"/>
    <s v="No"/>
    <s v="No"/>
    <n v="3"/>
    <n v="0.1"/>
    <n v="0.5"/>
  </r>
  <r>
    <x v="7"/>
    <s v="Class 1"/>
    <x v="313"/>
    <x v="11"/>
    <s v="Junior"/>
    <n v="2"/>
    <n v="270280"/>
    <s v="135.14K"/>
    <s v="Full-time "/>
    <s v=" Entry level"/>
    <n v="10001"/>
    <s v=" IT Services and IT Consulting"/>
    <n v="662307"/>
    <s v="No"/>
    <s v="No"/>
    <s v="No"/>
    <s v="No"/>
    <s v="No"/>
    <s v="No"/>
    <s v="No"/>
    <s v="No"/>
    <s v="No"/>
    <s v="No"/>
    <s v="No"/>
    <s v="No"/>
    <s v="No"/>
    <s v="No"/>
    <s v="No"/>
    <s v="No"/>
    <s v="No"/>
    <s v="No"/>
    <s v="No"/>
    <s v="No"/>
    <s v="No"/>
    <s v="No"/>
    <s v="Yes"/>
    <s v="Yes"/>
    <s v="No"/>
    <s v="No"/>
    <s v="No"/>
    <s v="No"/>
    <s v="No"/>
    <s v="No"/>
    <s v="No"/>
    <n v="2"/>
    <n v="6.6666666666666666E-2"/>
    <n v="0.66666666666666663"/>
  </r>
  <r>
    <x v="3"/>
    <s v="Class 4"/>
    <x v="315"/>
    <x v="3"/>
    <s v="Junior"/>
    <n v="2"/>
    <n v="80865"/>
    <s v="40.43K"/>
    <s v="Full-time "/>
    <s v=" Entry level"/>
    <n v="1200"/>
    <s v=" IT Services and IT Consulting"/>
    <n v="498762"/>
    <s v="No"/>
    <s v="No"/>
    <s v="No"/>
    <s v="No"/>
    <s v="No"/>
    <s v="No"/>
    <s v="No"/>
    <s v="No"/>
    <s v="No"/>
    <s v="No"/>
    <s v="No"/>
    <s v="No"/>
    <s v="No"/>
    <s v="No"/>
    <s v="No"/>
    <s v="No"/>
    <s v="No"/>
    <s v="No"/>
    <s v="No"/>
    <s v="No"/>
    <s v="No"/>
    <s v="No"/>
    <s v="Yes"/>
    <s v="No"/>
    <s v="No"/>
    <s v="No"/>
    <s v="No"/>
    <s v="No"/>
    <s v="No"/>
    <s v="No"/>
    <s v="No"/>
    <n v="1"/>
    <n v="3.3333333333333333E-2"/>
    <n v="1"/>
  </r>
  <r>
    <x v="2"/>
    <s v="Class 3"/>
    <x v="316"/>
    <x v="2"/>
    <s v="Mid"/>
    <n v="2"/>
    <n v="6737300"/>
    <s v="3368.65K"/>
    <s v="Full-time "/>
    <s v=" Mid-Senior level"/>
    <n v="10001"/>
    <s v=" IT Services and IT Consulting"/>
    <n v="1184461"/>
    <s v="No"/>
    <s v="No"/>
    <s v="No"/>
    <s v="No"/>
    <s v="Yes"/>
    <s v="No"/>
    <s v="No"/>
    <s v="No"/>
    <s v="No"/>
    <s v="No"/>
    <s v="No"/>
    <s v="No"/>
    <s v="No"/>
    <s v="No"/>
    <s v="No"/>
    <s v="No"/>
    <s v="No"/>
    <s v="No"/>
    <s v="No"/>
    <s v="No"/>
    <s v="No"/>
    <s v="No"/>
    <s v="Yes"/>
    <s v="Yes"/>
    <s v="No"/>
    <s v="No"/>
    <s v="Yes"/>
    <s v="No"/>
    <s v="No"/>
    <s v="No"/>
    <s v="Yes"/>
    <n v="5"/>
    <n v="0.16666666666666666"/>
    <n v="0.33333333333333331"/>
  </r>
  <r>
    <x v="3"/>
    <s v="Class 4"/>
    <x v="270"/>
    <x v="0"/>
    <s v="Junior"/>
    <n v="2"/>
    <n v="80865"/>
    <s v="40.43K"/>
    <s v="Full-time "/>
    <s v=" Entry level"/>
    <n v="1200"/>
    <s v=" IT Services and IT Consulting"/>
    <n v="603943"/>
    <s v="No"/>
    <s v="No"/>
    <s v="No"/>
    <s v="No"/>
    <s v="No"/>
    <s v="No"/>
    <s v="No"/>
    <s v="No"/>
    <s v="No"/>
    <s v="No"/>
    <s v="No"/>
    <s v="No"/>
    <s v="No"/>
    <s v="No"/>
    <s v="No"/>
    <s v="No"/>
    <s v="No"/>
    <s v="No"/>
    <s v="No"/>
    <s v="No"/>
    <s v="No"/>
    <s v="No"/>
    <s v="Yes"/>
    <s v="Yes"/>
    <s v="No"/>
    <s v="No"/>
    <s v="No"/>
    <s v="No"/>
    <s v="No"/>
    <s v="No"/>
    <s v="No"/>
    <n v="2"/>
    <n v="6.6666666666666666E-2"/>
    <n v="0.66666666666666663"/>
  </r>
  <r>
    <x v="7"/>
    <s v="Class 1"/>
    <x v="317"/>
    <x v="7"/>
    <s v="Senior"/>
    <n v="2"/>
    <n v="270280"/>
    <s v="135.14K"/>
    <s v="Full-time "/>
    <s v=" Director"/>
    <n v="10001"/>
    <s v=" IT Services and IT Consulting"/>
    <n v="4524785"/>
    <s v="No"/>
    <s v="No"/>
    <s v="Yes"/>
    <s v="No"/>
    <s v="No"/>
    <s v="No"/>
    <s v="No"/>
    <s v="No"/>
    <s v="No"/>
    <s v="No"/>
    <s v="Yes"/>
    <s v="No"/>
    <s v="No"/>
    <s v="No"/>
    <s v="No"/>
    <s v="No"/>
    <s v="No"/>
    <s v="No"/>
    <s v="No"/>
    <s v="No"/>
    <s v="No"/>
    <s v="No"/>
    <s v="Yes"/>
    <s v="Yes"/>
    <s v="No"/>
    <s v="No"/>
    <s v="No"/>
    <s v="No"/>
    <s v="No"/>
    <s v="No"/>
    <s v="No"/>
    <n v="4"/>
    <n v="0.13333333333333333"/>
    <n v="0.4"/>
  </r>
  <r>
    <x v="3"/>
    <s v="Class 4"/>
    <x v="79"/>
    <x v="2"/>
    <s v="Junior"/>
    <n v="2"/>
    <n v="80865"/>
    <s v="40.43K"/>
    <s v="Full-time "/>
    <s v=" Entry level"/>
    <n v="1200"/>
    <s v=" IT Services and IT Consulting"/>
    <n v="317475"/>
    <s v="No"/>
    <s v="No"/>
    <s v="Yes"/>
    <s v="No"/>
    <s v="No"/>
    <s v="No"/>
    <s v="No"/>
    <s v="No"/>
    <s v="No"/>
    <s v="No"/>
    <s v="Yes"/>
    <s v="Yes"/>
    <s v="No"/>
    <s v="No"/>
    <s v="No"/>
    <s v="No"/>
    <s v="No"/>
    <s v="No"/>
    <s v="No"/>
    <s v="No"/>
    <s v="No"/>
    <s v="No"/>
    <s v="Yes"/>
    <s v="Yes"/>
    <s v="No"/>
    <s v="No"/>
    <s v="No"/>
    <s v="No"/>
    <s v="No"/>
    <s v="No"/>
    <s v="Yes"/>
    <n v="6"/>
    <n v="0.2"/>
    <n v="0.2857142857142857"/>
  </r>
  <r>
    <x v="8"/>
    <s v="Class 4"/>
    <x v="282"/>
    <x v="3"/>
    <s v="Junior"/>
    <n v="2"/>
    <n v="11245"/>
    <s v="5.62K"/>
    <s v="Full-time "/>
    <s v=" Entry level"/>
    <n v="110"/>
    <s v=" Real Estate"/>
    <n v="600707"/>
    <s v="No"/>
    <s v="No"/>
    <s v="No"/>
    <s v="No"/>
    <s v="No"/>
    <s v="No"/>
    <s v="No"/>
    <s v="No"/>
    <s v="No"/>
    <s v="No"/>
    <s v="No"/>
    <s v="No"/>
    <s v="No"/>
    <s v="No"/>
    <s v="No"/>
    <s v="No"/>
    <s v="No"/>
    <s v="No"/>
    <s v="No"/>
    <s v="No"/>
    <s v="No"/>
    <s v="No"/>
    <s v="Yes"/>
    <s v="No"/>
    <s v="No"/>
    <s v="No"/>
    <s v="No"/>
    <s v="No"/>
    <s v="No"/>
    <s v="No"/>
    <s v="No"/>
    <n v="1"/>
    <n v="3.3333333333333333E-2"/>
    <n v="1"/>
  </r>
  <r>
    <x v="4"/>
    <s v="Class 2"/>
    <x v="255"/>
    <x v="9"/>
    <s v="Mid"/>
    <n v="2"/>
    <n v="793022"/>
    <s v="396.51K"/>
    <s v="Full-time "/>
    <s v=" Mid-Senior level"/>
    <n v="5000"/>
    <s v=" IT Services and IT Consulting"/>
    <n v="1271219"/>
    <s v="Yes"/>
    <s v="Yes"/>
    <s v="No"/>
    <s v="No"/>
    <s v="No"/>
    <s v="No"/>
    <s v="No"/>
    <s v="No"/>
    <s v="No"/>
    <s v="No"/>
    <s v="No"/>
    <s v="No"/>
    <s v="No"/>
    <s v="No"/>
    <s v="No"/>
    <s v="No"/>
    <s v="No"/>
    <s v="No"/>
    <s v="No"/>
    <s v="No"/>
    <s v="No"/>
    <s v="No"/>
    <s v="Yes"/>
    <s v="Yes"/>
    <s v="No"/>
    <s v="No"/>
    <s v="No"/>
    <s v="No"/>
    <s v="No"/>
    <s v="No"/>
    <s v="No"/>
    <n v="4"/>
    <n v="0.13333333333333333"/>
    <n v="0.4"/>
  </r>
  <r>
    <x v="3"/>
    <s v="Class 4"/>
    <x v="79"/>
    <x v="2"/>
    <s v="Junior"/>
    <n v="2"/>
    <n v="80865"/>
    <s v="40.43K"/>
    <s v="Full-time "/>
    <s v=" Entry level"/>
    <n v="1200"/>
    <s v=" IT Services and IT Consulting"/>
    <n v="570924"/>
    <s v="No"/>
    <s v="No"/>
    <s v="Yes"/>
    <s v="No"/>
    <s v="No"/>
    <s v="No"/>
    <s v="No"/>
    <s v="No"/>
    <s v="No"/>
    <s v="No"/>
    <s v="Yes"/>
    <s v="Yes"/>
    <s v="Yes"/>
    <s v="No"/>
    <s v="No"/>
    <s v="No"/>
    <s v="No"/>
    <s v="No"/>
    <s v="Yes"/>
    <s v="No"/>
    <s v="No"/>
    <s v="No"/>
    <s v="Yes"/>
    <s v="Yes"/>
    <s v="No"/>
    <s v="No"/>
    <s v="No"/>
    <s v="No"/>
    <s v="No"/>
    <s v="Yes"/>
    <s v="Yes"/>
    <n v="9"/>
    <n v="0.3"/>
    <n v="0.2"/>
  </r>
  <r>
    <x v="4"/>
    <s v="Class 2"/>
    <x v="318"/>
    <x v="3"/>
    <s v="Mid"/>
    <n v="2"/>
    <n v="793022"/>
    <s v="396.51K"/>
    <s v="Full-time "/>
    <s v=" Mid-Senior level"/>
    <n v="5000"/>
    <s v=" IT Services and IT Consulting"/>
    <n v="1080840"/>
    <s v="Yes"/>
    <s v="No"/>
    <s v="No"/>
    <s v="Yes"/>
    <s v="Yes"/>
    <s v="No"/>
    <s v="No"/>
    <s v="Yes"/>
    <s v="No"/>
    <s v="No"/>
    <s v="Yes"/>
    <s v="No"/>
    <s v="No"/>
    <s v="Yes"/>
    <s v="No"/>
    <s v="No"/>
    <s v="No"/>
    <s v="No"/>
    <s v="No"/>
    <s v="No"/>
    <s v="No"/>
    <s v="No"/>
    <s v="Yes"/>
    <s v="Yes"/>
    <s v="No"/>
    <s v="No"/>
    <s v="Yes"/>
    <s v="No"/>
    <s v="No"/>
    <s v="No"/>
    <s v="No"/>
    <n v="9"/>
    <n v="0.3"/>
    <n v="0.2"/>
  </r>
  <r>
    <x v="3"/>
    <s v="Class 4"/>
    <x v="319"/>
    <x v="3"/>
    <s v="Junior"/>
    <n v="2"/>
    <n v="80865"/>
    <s v="40.43K"/>
    <s v="Full-time "/>
    <s v=" Entry level"/>
    <n v="1200"/>
    <s v=" IT Services and IT Consulting"/>
    <n v="671313"/>
    <s v="No"/>
    <s v="No"/>
    <s v="No"/>
    <s v="No"/>
    <s v="Yes"/>
    <s v="No"/>
    <s v="No"/>
    <s v="No"/>
    <s v="No"/>
    <s v="No"/>
    <s v="No"/>
    <s v="No"/>
    <s v="No"/>
    <s v="No"/>
    <s v="No"/>
    <s v="No"/>
    <s v="No"/>
    <s v="No"/>
    <s v="No"/>
    <s v="No"/>
    <s v="No"/>
    <s v="No"/>
    <s v="Yes"/>
    <s v="Yes"/>
    <s v="No"/>
    <s v="No"/>
    <s v="No"/>
    <s v="No"/>
    <s v="No"/>
    <s v="No"/>
    <s v="No"/>
    <n v="3"/>
    <n v="0.1"/>
    <n v="0.5"/>
  </r>
  <r>
    <x v="3"/>
    <s v="Class 4"/>
    <x v="97"/>
    <x v="2"/>
    <s v="Junior"/>
    <n v="2"/>
    <n v="80865"/>
    <s v="40.43K"/>
    <s v="Contract "/>
    <s v=" Entry level"/>
    <n v="1200"/>
    <s v=" IT Services and IT Consulting"/>
    <n v="623460"/>
    <s v="No"/>
    <s v="No"/>
    <s v="Yes"/>
    <s v="No"/>
    <s v="No"/>
    <s v="No"/>
    <s v="No"/>
    <s v="No"/>
    <s v="No"/>
    <s v="No"/>
    <s v="No"/>
    <s v="No"/>
    <s v="Yes"/>
    <s v="No"/>
    <s v="No"/>
    <s v="No"/>
    <s v="No"/>
    <s v="No"/>
    <s v="Yes"/>
    <s v="No"/>
    <s v="Yes"/>
    <s v="No"/>
    <s v="Yes"/>
    <s v="Yes"/>
    <s v="No"/>
    <s v="No"/>
    <s v="No"/>
    <s v="No"/>
    <s v="No"/>
    <s v="Yes"/>
    <s v="Yes"/>
    <n v="8"/>
    <n v="0.26666666666666666"/>
    <n v="0.22222222222222221"/>
  </r>
  <r>
    <x v="8"/>
    <s v="Class 4"/>
    <x v="320"/>
    <x v="2"/>
    <s v="Junior"/>
    <n v="2"/>
    <n v="11245"/>
    <s v="5.62K"/>
    <s v="Full-time "/>
    <s v=" Entry level"/>
    <n v="110"/>
    <s v=" Real Estate"/>
    <n v="566447"/>
    <s v="No"/>
    <s v="No"/>
    <s v="No"/>
    <s v="No"/>
    <s v="Yes"/>
    <s v="No"/>
    <s v="No"/>
    <s v="No"/>
    <s v="No"/>
    <s v="No"/>
    <s v="Yes"/>
    <s v="No"/>
    <s v="No"/>
    <s v="No"/>
    <s v="No"/>
    <s v="No"/>
    <s v="No"/>
    <s v="No"/>
    <s v="No"/>
    <s v="No"/>
    <s v="No"/>
    <s v="No"/>
    <s v="Yes"/>
    <s v="No"/>
    <s v="No"/>
    <s v="Yes"/>
    <s v="No"/>
    <s v="No"/>
    <s v="No"/>
    <s v="No"/>
    <s v="No"/>
    <n v="4"/>
    <n v="0.13333333333333333"/>
    <n v="0.4"/>
  </r>
  <r>
    <x v="8"/>
    <s v="Class 4"/>
    <x v="321"/>
    <x v="2"/>
    <s v="Mid"/>
    <n v="2"/>
    <n v="11245"/>
    <s v="5.62K"/>
    <s v="Full-time "/>
    <s v=" Mid-Senior level"/>
    <n v="110"/>
    <s v=" Real Estate"/>
    <n v="1279493"/>
    <s v="No"/>
    <s v="No"/>
    <s v="No"/>
    <s v="No"/>
    <s v="No"/>
    <s v="No"/>
    <s v="No"/>
    <s v="No"/>
    <s v="No"/>
    <s v="No"/>
    <s v="No"/>
    <s v="No"/>
    <s v="No"/>
    <s v="No"/>
    <s v="No"/>
    <s v="No"/>
    <s v="No"/>
    <s v="No"/>
    <s v="No"/>
    <s v="No"/>
    <s v="No"/>
    <s v="No"/>
    <s v="No"/>
    <s v="Yes"/>
    <s v="No"/>
    <s v="No"/>
    <s v="Yes"/>
    <s v="No"/>
    <s v="No"/>
    <s v="No"/>
    <s v="No"/>
    <n v="2"/>
    <n v="6.6666666666666666E-2"/>
    <n v="0.66666666666666663"/>
  </r>
  <r>
    <x v="8"/>
    <s v="Class 4"/>
    <x v="282"/>
    <x v="0"/>
    <s v="Junior"/>
    <n v="2"/>
    <n v="11245"/>
    <s v="5.62K"/>
    <s v="Full-time "/>
    <s v=" Entry level"/>
    <n v="110"/>
    <s v=" Real Estate"/>
    <n v="459583"/>
    <s v="No"/>
    <s v="No"/>
    <s v="No"/>
    <s v="No"/>
    <s v="No"/>
    <s v="No"/>
    <s v="No"/>
    <s v="No"/>
    <s v="No"/>
    <s v="No"/>
    <s v="No"/>
    <s v="No"/>
    <s v="No"/>
    <s v="No"/>
    <s v="No"/>
    <s v="No"/>
    <s v="No"/>
    <s v="No"/>
    <s v="No"/>
    <s v="No"/>
    <s v="No"/>
    <s v="No"/>
    <s v="Yes"/>
    <s v="No"/>
    <s v="No"/>
    <s v="No"/>
    <s v="No"/>
    <s v="No"/>
    <s v="No"/>
    <s v="No"/>
    <s v="No"/>
    <n v="1"/>
    <n v="3.3333333333333333E-2"/>
    <n v="1"/>
  </r>
  <r>
    <x v="3"/>
    <s v="Class 4"/>
    <x v="86"/>
    <x v="3"/>
    <s v="Mid"/>
    <n v="2"/>
    <n v="80865"/>
    <s v="40.43K"/>
    <s v="Full-time "/>
    <s v=" Mid-Senior level"/>
    <n v="1200"/>
    <s v=" IT Services and IT Consulting"/>
    <n v="1929004"/>
    <s v="No"/>
    <s v="No"/>
    <s v="Yes"/>
    <s v="No"/>
    <s v="No"/>
    <s v="No"/>
    <s v="No"/>
    <s v="No"/>
    <s v="No"/>
    <s v="No"/>
    <s v="No"/>
    <s v="No"/>
    <s v="No"/>
    <s v="No"/>
    <s v="No"/>
    <s v="No"/>
    <s v="No"/>
    <s v="No"/>
    <s v="No"/>
    <s v="No"/>
    <s v="No"/>
    <s v="No"/>
    <s v="Yes"/>
    <s v="Yes"/>
    <s v="No"/>
    <s v="No"/>
    <s v="No"/>
    <s v="No"/>
    <s v="No"/>
    <s v="No"/>
    <s v="No"/>
    <n v="3"/>
    <n v="0.1"/>
    <n v="0.5"/>
  </r>
  <r>
    <x v="8"/>
    <s v="Class 4"/>
    <x v="322"/>
    <x v="11"/>
    <s v="Junior"/>
    <n v="2"/>
    <n v="11245"/>
    <s v="5.62K"/>
    <s v="Full-time "/>
    <s v=" Entry level"/>
    <n v="110"/>
    <s v=" Real Estate"/>
    <n v="606340"/>
    <s v="Yes"/>
    <s v="No"/>
    <s v="Yes"/>
    <s v="No"/>
    <s v="No"/>
    <s v="No"/>
    <s v="No"/>
    <s v="No"/>
    <s v="No"/>
    <s v="No"/>
    <s v="Yes"/>
    <s v="No"/>
    <s v="No"/>
    <s v="No"/>
    <s v="No"/>
    <s v="No"/>
    <s v="No"/>
    <s v="No"/>
    <s v="Yes"/>
    <s v="No"/>
    <s v="No"/>
    <s v="No"/>
    <s v="Yes"/>
    <s v="Yes"/>
    <s v="No"/>
    <s v="No"/>
    <s v="Yes"/>
    <s v="No"/>
    <s v="No"/>
    <s v="No"/>
    <s v="No"/>
    <n v="7"/>
    <n v="0.23333333333333334"/>
    <n v="0.25"/>
  </r>
  <r>
    <x v="3"/>
    <s v="Class 4"/>
    <x v="323"/>
    <x v="3"/>
    <s v="Junior"/>
    <n v="2"/>
    <n v="80865"/>
    <s v="40.43K"/>
    <s v="Full-time "/>
    <s v=" Entry level"/>
    <n v="1200"/>
    <s v=" IT Services and IT Consulting"/>
    <n v="668122"/>
    <s v="No"/>
    <s v="No"/>
    <s v="No"/>
    <s v="No"/>
    <s v="No"/>
    <s v="No"/>
    <s v="No"/>
    <s v="No"/>
    <s v="No"/>
    <s v="No"/>
    <s v="No"/>
    <s v="No"/>
    <s v="No"/>
    <s v="No"/>
    <s v="No"/>
    <s v="No"/>
    <s v="No"/>
    <s v="No"/>
    <s v="No"/>
    <s v="No"/>
    <s v="No"/>
    <s v="No"/>
    <s v="Yes"/>
    <s v="Yes"/>
    <s v="No"/>
    <s v="No"/>
    <s v="Yes"/>
    <s v="No"/>
    <s v="No"/>
    <s v="No"/>
    <s v="Yes"/>
    <n v="4"/>
    <n v="0.13333333333333333"/>
    <n v="0.4"/>
  </r>
  <r>
    <x v="3"/>
    <s v="Class 4"/>
    <x v="274"/>
    <x v="3"/>
    <s v="Mid"/>
    <n v="2"/>
    <n v="80865"/>
    <s v="40.43K"/>
    <s v="Full-time "/>
    <s v=" Mid-Senior level"/>
    <n v="1200"/>
    <s v=" IT Services and IT Consulting"/>
    <n v="1164711"/>
    <s v="No"/>
    <s v="No"/>
    <s v="No"/>
    <s v="No"/>
    <s v="Yes"/>
    <s v="No"/>
    <s v="No"/>
    <s v="No"/>
    <s v="No"/>
    <s v="No"/>
    <s v="No"/>
    <s v="No"/>
    <s v="No"/>
    <s v="No"/>
    <s v="No"/>
    <s v="No"/>
    <s v="No"/>
    <s v="No"/>
    <s v="No"/>
    <s v="No"/>
    <s v="No"/>
    <s v="No"/>
    <s v="Yes"/>
    <s v="Yes"/>
    <s v="No"/>
    <s v="No"/>
    <s v="No"/>
    <s v="No"/>
    <s v="No"/>
    <s v="No"/>
    <s v="No"/>
    <n v="3"/>
    <n v="0.1"/>
    <n v="0.5"/>
  </r>
  <r>
    <x v="7"/>
    <s v="Class 1"/>
    <x v="156"/>
    <x v="1"/>
    <s v="Mid"/>
    <n v="2"/>
    <n v="270280"/>
    <s v="135.14K"/>
    <s v="Full-time "/>
    <s v=" Mid-Senior level"/>
    <n v="10001"/>
    <s v=" IT Services and IT Consulting"/>
    <n v="1181781"/>
    <s v="No"/>
    <s v="No"/>
    <s v="No"/>
    <s v="No"/>
    <s v="No"/>
    <s v="No"/>
    <s v="No"/>
    <s v="No"/>
    <s v="No"/>
    <s v="No"/>
    <s v="No"/>
    <s v="No"/>
    <s v="No"/>
    <s v="No"/>
    <s v="No"/>
    <s v="No"/>
    <s v="No"/>
    <s v="No"/>
    <s v="No"/>
    <s v="No"/>
    <s v="No"/>
    <s v="No"/>
    <s v="No"/>
    <s v="Yes"/>
    <s v="No"/>
    <s v="No"/>
    <s v="No"/>
    <s v="No"/>
    <s v="No"/>
    <s v="No"/>
    <s v="No"/>
    <n v="1"/>
    <n v="3.3333333333333333E-2"/>
    <n v="1"/>
  </r>
  <r>
    <x v="3"/>
    <s v="Class 4"/>
    <x v="324"/>
    <x v="3"/>
    <s v="Mid"/>
    <n v="2"/>
    <n v="80865"/>
    <s v="40.43K"/>
    <s v="Full-time "/>
    <s v=" Mid-Senior level"/>
    <n v="1200"/>
    <s v=" IT Services and IT Consulting"/>
    <n v="928307"/>
    <s v="No"/>
    <s v="No"/>
    <s v="Yes"/>
    <s v="No"/>
    <s v="Yes"/>
    <s v="No"/>
    <s v="No"/>
    <s v="No"/>
    <s v="No"/>
    <s v="No"/>
    <s v="Yes"/>
    <s v="No"/>
    <s v="Yes"/>
    <s v="No"/>
    <s v="No"/>
    <s v="No"/>
    <s v="No"/>
    <s v="No"/>
    <s v="Yes"/>
    <s v="No"/>
    <s v="Yes"/>
    <s v="No"/>
    <s v="No"/>
    <s v="Yes"/>
    <s v="No"/>
    <s v="No"/>
    <s v="No"/>
    <s v="No"/>
    <s v="No"/>
    <s v="Yes"/>
    <s v="Yes"/>
    <n v="9"/>
    <n v="0.3"/>
    <n v="0.2"/>
  </r>
  <r>
    <x v="7"/>
    <s v="Class 1"/>
    <x v="29"/>
    <x v="6"/>
    <s v="Junior"/>
    <n v="2"/>
    <n v="270280"/>
    <s v="135.14K"/>
    <s v="Full-time "/>
    <s v=" Entry level"/>
    <n v="10001"/>
    <s v=" IT Services and IT Consulting"/>
    <n v="709732"/>
    <s v="No"/>
    <s v="No"/>
    <s v="Yes"/>
    <s v="No"/>
    <s v="No"/>
    <s v="No"/>
    <s v="No"/>
    <s v="No"/>
    <s v="No"/>
    <s v="No"/>
    <s v="Yes"/>
    <s v="No"/>
    <s v="No"/>
    <s v="No"/>
    <s v="No"/>
    <s v="No"/>
    <s v="Yes"/>
    <s v="No"/>
    <s v="No"/>
    <s v="No"/>
    <s v="No"/>
    <s v="No"/>
    <s v="Yes"/>
    <s v="No"/>
    <s v="No"/>
    <s v="No"/>
    <s v="No"/>
    <s v="No"/>
    <s v="No"/>
    <s v="No"/>
    <s v="No"/>
    <n v="4"/>
    <n v="0.13333333333333333"/>
    <n v="0.4"/>
  </r>
  <r>
    <x v="2"/>
    <s v="Class 3"/>
    <x v="21"/>
    <x v="2"/>
    <s v="Junior"/>
    <n v="1"/>
    <n v="6737300"/>
    <s v="6737.3K"/>
    <s v="Full-time "/>
    <s v=" Entry level"/>
    <n v="10001"/>
    <s v=" IT Services and IT Consulting"/>
    <n v="554355"/>
    <s v="No"/>
    <s v="No"/>
    <s v="No"/>
    <s v="No"/>
    <s v="Yes"/>
    <s v="No"/>
    <s v="No"/>
    <s v="No"/>
    <s v="No"/>
    <s v="No"/>
    <s v="No"/>
    <s v="No"/>
    <s v="No"/>
    <s v="No"/>
    <s v="No"/>
    <s v="No"/>
    <s v="No"/>
    <s v="No"/>
    <s v="No"/>
    <s v="No"/>
    <s v="No"/>
    <s v="No"/>
    <s v="Yes"/>
    <s v="Yes"/>
    <s v="No"/>
    <s v="No"/>
    <s v="Yes"/>
    <s v="No"/>
    <s v="No"/>
    <s v="No"/>
    <s v="Yes"/>
    <n v="5"/>
    <n v="0.16666666666666666"/>
    <n v="0.16666666666666666"/>
  </r>
  <r>
    <x v="7"/>
    <s v="Class 1"/>
    <x v="313"/>
    <x v="0"/>
    <s v="Junior"/>
    <n v="1"/>
    <n v="270280"/>
    <s v="270.28K"/>
    <s v="Full-time "/>
    <s v=" Entry level"/>
    <n v="10001"/>
    <s v=" IT Services and IT Consulting"/>
    <n v="382182"/>
    <s v="No"/>
    <s v="No"/>
    <s v="No"/>
    <s v="No"/>
    <s v="No"/>
    <s v="No"/>
    <s v="No"/>
    <s v="No"/>
    <s v="No"/>
    <s v="No"/>
    <s v="No"/>
    <s v="No"/>
    <s v="No"/>
    <s v="No"/>
    <s v="No"/>
    <s v="No"/>
    <s v="No"/>
    <s v="No"/>
    <s v="No"/>
    <s v="No"/>
    <s v="No"/>
    <s v="No"/>
    <s v="Yes"/>
    <s v="Yes"/>
    <s v="No"/>
    <s v="No"/>
    <s v="No"/>
    <s v="No"/>
    <s v="No"/>
    <s v="No"/>
    <s v="No"/>
    <n v="2"/>
    <n v="6.6666666666666666E-2"/>
    <n v="0.33333333333333331"/>
  </r>
  <r>
    <x v="7"/>
    <s v="Class 1"/>
    <x v="296"/>
    <x v="9"/>
    <s v="Junior"/>
    <n v="1"/>
    <n v="270280"/>
    <s v="270.28K"/>
    <s v="Full-time "/>
    <s v=" Entry level"/>
    <n v="10001"/>
    <s v=" IT Services and IT Consulting"/>
    <n v="472539"/>
    <s v="No"/>
    <s v="No"/>
    <s v="No"/>
    <s v="No"/>
    <s v="No"/>
    <s v="No"/>
    <s v="No"/>
    <s v="No"/>
    <s v="No"/>
    <s v="No"/>
    <s v="No"/>
    <s v="No"/>
    <s v="No"/>
    <s v="No"/>
    <s v="No"/>
    <s v="No"/>
    <s v="No"/>
    <s v="No"/>
    <s v="No"/>
    <s v="No"/>
    <s v="No"/>
    <s v="No"/>
    <s v="No"/>
    <s v="Yes"/>
    <s v="No"/>
    <s v="No"/>
    <s v="Yes"/>
    <s v="No"/>
    <s v="No"/>
    <s v="No"/>
    <s v="No"/>
    <n v="2"/>
    <n v="6.6666666666666666E-2"/>
    <n v="0.33333333333333331"/>
  </r>
  <r>
    <x v="2"/>
    <s v="Class 3"/>
    <x v="325"/>
    <x v="2"/>
    <s v="Mid"/>
    <n v="1"/>
    <n v="6737300"/>
    <s v="6737.3K"/>
    <s v="Full-time "/>
    <s v=" Mid-Senior level"/>
    <n v="10001"/>
    <s v=" IT Services and IT Consulting"/>
    <n v="1292765"/>
    <s v="No"/>
    <s v="No"/>
    <s v="No"/>
    <s v="No"/>
    <s v="Yes"/>
    <s v="No"/>
    <s v="No"/>
    <s v="No"/>
    <s v="No"/>
    <s v="No"/>
    <s v="No"/>
    <s v="No"/>
    <s v="No"/>
    <s v="No"/>
    <s v="No"/>
    <s v="No"/>
    <s v="No"/>
    <s v="No"/>
    <s v="No"/>
    <s v="No"/>
    <s v="No"/>
    <s v="No"/>
    <s v="Yes"/>
    <s v="Yes"/>
    <s v="No"/>
    <s v="No"/>
    <s v="Yes"/>
    <s v="No"/>
    <s v="No"/>
    <s v="No"/>
    <s v="Yes"/>
    <n v="5"/>
    <n v="0.16666666666666666"/>
    <n v="0.16666666666666666"/>
  </r>
  <r>
    <x v="7"/>
    <s v="Class 1"/>
    <x v="3"/>
    <x v="7"/>
    <s v="Mid"/>
    <n v="1"/>
    <n v="270280"/>
    <s v="270.28K"/>
    <s v="Full-time "/>
    <s v=" Mid-Senior level"/>
    <n v="10001"/>
    <s v=" IT Services and IT Consulting"/>
    <n v="865743"/>
    <s v="No"/>
    <s v="No"/>
    <s v="No"/>
    <s v="No"/>
    <s v="No"/>
    <s v="No"/>
    <s v="No"/>
    <s v="No"/>
    <s v="No"/>
    <s v="No"/>
    <s v="No"/>
    <s v="No"/>
    <s v="No"/>
    <s v="No"/>
    <s v="No"/>
    <s v="No"/>
    <s v="No"/>
    <s v="No"/>
    <s v="No"/>
    <s v="No"/>
    <s v="No"/>
    <s v="No"/>
    <s v="Yes"/>
    <s v="Yes"/>
    <s v="No"/>
    <s v="No"/>
    <s v="No"/>
    <s v="No"/>
    <s v="No"/>
    <s v="No"/>
    <s v="No"/>
    <n v="2"/>
    <n v="6.6666666666666666E-2"/>
    <n v="0.33333333333333331"/>
  </r>
  <r>
    <x v="3"/>
    <s v="Class 4"/>
    <x v="326"/>
    <x v="2"/>
    <s v="Mid"/>
    <n v="1"/>
    <n v="80865"/>
    <s v="80.87K"/>
    <s v="Full-time "/>
    <s v=" Mid-Senior level"/>
    <n v="1200"/>
    <s v=" IT Services and IT Consulting"/>
    <n v="1582401"/>
    <s v="No"/>
    <s v="No"/>
    <s v="No"/>
    <s v="No"/>
    <s v="No"/>
    <s v="No"/>
    <s v="No"/>
    <s v="No"/>
    <s v="No"/>
    <s v="No"/>
    <s v="No"/>
    <s v="No"/>
    <s v="No"/>
    <s v="No"/>
    <s v="No"/>
    <s v="No"/>
    <s v="No"/>
    <s v="No"/>
    <s v="No"/>
    <s v="No"/>
    <s v="No"/>
    <s v="No"/>
    <s v="Yes"/>
    <s v="No"/>
    <s v="No"/>
    <s v="No"/>
    <s v="No"/>
    <s v="No"/>
    <s v="No"/>
    <s v="No"/>
    <s v="No"/>
    <n v="1"/>
    <n v="3.3333333333333333E-2"/>
    <n v="0.5"/>
  </r>
  <r>
    <x v="3"/>
    <s v="Class 4"/>
    <x v="327"/>
    <x v="0"/>
    <s v="Mid"/>
    <n v="1"/>
    <n v="80865"/>
    <s v="80.87K"/>
    <s v="Full-time "/>
    <s v=" Mid-Senior level"/>
    <n v="1200"/>
    <s v=" IT Services and IT Consulting"/>
    <n v="1761692"/>
    <s v="No"/>
    <s v="No"/>
    <s v="No"/>
    <s v="No"/>
    <s v="No"/>
    <s v="No"/>
    <s v="No"/>
    <s v="No"/>
    <s v="No"/>
    <s v="No"/>
    <s v="No"/>
    <s v="No"/>
    <s v="No"/>
    <s v="No"/>
    <s v="No"/>
    <s v="No"/>
    <s v="No"/>
    <s v="No"/>
    <s v="No"/>
    <s v="No"/>
    <s v="No"/>
    <s v="No"/>
    <s v="Yes"/>
    <s v="Yes"/>
    <s v="No"/>
    <s v="No"/>
    <s v="No"/>
    <s v="No"/>
    <s v="No"/>
    <s v="No"/>
    <s v="No"/>
    <n v="2"/>
    <n v="6.6666666666666666E-2"/>
    <n v="0.33333333333333331"/>
  </r>
  <r>
    <x v="7"/>
    <s v="Class 1"/>
    <x v="149"/>
    <x v="3"/>
    <s v="Mid"/>
    <n v="1"/>
    <n v="270280"/>
    <s v="270.28K"/>
    <s v="Full-time "/>
    <s v=" Mid-Senior level"/>
    <n v="10001"/>
    <s v=" IT Services and IT Consulting"/>
    <n v="1144934"/>
    <s v="No"/>
    <s v="No"/>
    <s v="No"/>
    <s v="No"/>
    <s v="No"/>
    <s v="No"/>
    <s v="No"/>
    <s v="No"/>
    <s v="No"/>
    <s v="No"/>
    <s v="Yes"/>
    <s v="No"/>
    <s v="No"/>
    <s v="No"/>
    <s v="No"/>
    <s v="No"/>
    <s v="No"/>
    <s v="No"/>
    <s v="No"/>
    <s v="No"/>
    <s v="No"/>
    <s v="No"/>
    <s v="No"/>
    <s v="Yes"/>
    <s v="No"/>
    <s v="No"/>
    <s v="Yes"/>
    <s v="No"/>
    <s v="No"/>
    <s v="No"/>
    <s v="Yes"/>
    <n v="4"/>
    <n v="0.13333333333333333"/>
    <n v="0.2"/>
  </r>
  <r>
    <x v="7"/>
    <s v="Class 1"/>
    <x v="188"/>
    <x v="3"/>
    <s v="Junior"/>
    <n v="1"/>
    <n v="270280"/>
    <s v="270.28K"/>
    <s v="Full-time "/>
    <s v=" Entry level"/>
    <n v="10001"/>
    <s v=" IT Services and IT Consulting"/>
    <n v="545748"/>
    <s v="No"/>
    <s v="No"/>
    <s v="Yes"/>
    <s v="No"/>
    <s v="No"/>
    <s v="No"/>
    <s v="No"/>
    <s v="No"/>
    <s v="No"/>
    <s v="No"/>
    <s v="Yes"/>
    <s v="No"/>
    <s v="No"/>
    <s v="No"/>
    <s v="No"/>
    <s v="No"/>
    <s v="No"/>
    <s v="No"/>
    <s v="No"/>
    <s v="No"/>
    <s v="No"/>
    <s v="No"/>
    <s v="Yes"/>
    <s v="Yes"/>
    <s v="No"/>
    <s v="No"/>
    <s v="Yes"/>
    <s v="No"/>
    <s v="No"/>
    <s v="No"/>
    <s v="No"/>
    <n v="5"/>
    <n v="0.16666666666666666"/>
    <n v="0.16666666666666666"/>
  </r>
  <r>
    <x v="3"/>
    <s v="Class 4"/>
    <x v="122"/>
    <x v="11"/>
    <s v="Mid"/>
    <n v="1"/>
    <n v="80865"/>
    <s v="80.87K"/>
    <s v="Full-time "/>
    <s v=" Mid-Senior level"/>
    <n v="1200"/>
    <s v=" IT Services and IT Consulting"/>
    <n v="1741300"/>
    <s v="No"/>
    <s v="No"/>
    <s v="No"/>
    <s v="No"/>
    <s v="No"/>
    <s v="No"/>
    <s v="No"/>
    <s v="No"/>
    <s v="No"/>
    <s v="No"/>
    <s v="No"/>
    <s v="No"/>
    <s v="No"/>
    <s v="No"/>
    <s v="No"/>
    <s v="No"/>
    <s v="No"/>
    <s v="No"/>
    <s v="No"/>
    <s v="No"/>
    <s v="No"/>
    <s v="No"/>
    <s v="Yes"/>
    <s v="Yes"/>
    <s v="No"/>
    <s v="No"/>
    <s v="No"/>
    <s v="No"/>
    <s v="No"/>
    <s v="No"/>
    <s v="No"/>
    <n v="2"/>
    <n v="6.6666666666666666E-2"/>
    <n v="0.33333333333333331"/>
  </r>
  <r>
    <x v="7"/>
    <s v="Class 1"/>
    <x v="305"/>
    <x v="9"/>
    <s v="Junior"/>
    <n v="1"/>
    <n v="270280"/>
    <s v="270.28K"/>
    <s v="Full-time "/>
    <s v=" Entry level"/>
    <n v="10001"/>
    <s v=" IT Services and IT Consulting"/>
    <n v="608764"/>
    <s v="No"/>
    <s v="No"/>
    <s v="No"/>
    <s v="No"/>
    <s v="No"/>
    <s v="No"/>
    <s v="No"/>
    <s v="No"/>
    <s v="No"/>
    <s v="No"/>
    <s v="No"/>
    <s v="No"/>
    <s v="No"/>
    <s v="No"/>
    <s v="No"/>
    <s v="No"/>
    <s v="No"/>
    <s v="No"/>
    <s v="No"/>
    <s v="No"/>
    <s v="No"/>
    <s v="No"/>
    <s v="No"/>
    <s v="No"/>
    <s v="No"/>
    <s v="No"/>
    <s v="No"/>
    <s v="No"/>
    <s v="No"/>
    <s v="No"/>
    <s v="No"/>
    <n v="0"/>
    <n v="0"/>
    <n v="1"/>
  </r>
  <r>
    <x v="7"/>
    <s v="Class 1"/>
    <x v="157"/>
    <x v="7"/>
    <s v="Mid"/>
    <n v="1"/>
    <n v="270280"/>
    <s v="270.28K"/>
    <s v="Full-time "/>
    <s v=" Mid-Senior level"/>
    <n v="10001"/>
    <s v=" IT Services and IT Consulting"/>
    <n v="1076922"/>
    <s v="No"/>
    <s v="No"/>
    <s v="No"/>
    <s v="No"/>
    <s v="No"/>
    <s v="No"/>
    <s v="No"/>
    <s v="No"/>
    <s v="No"/>
    <s v="No"/>
    <s v="Yes"/>
    <s v="No"/>
    <s v="No"/>
    <s v="No"/>
    <s v="No"/>
    <s v="No"/>
    <s v="No"/>
    <s v="No"/>
    <s v="No"/>
    <s v="No"/>
    <s v="No"/>
    <s v="No"/>
    <s v="Yes"/>
    <s v="Yes"/>
    <s v="No"/>
    <s v="No"/>
    <s v="No"/>
    <s v="No"/>
    <s v="No"/>
    <s v="No"/>
    <s v="No"/>
    <n v="3"/>
    <n v="0.1"/>
    <n v="0.25"/>
  </r>
  <r>
    <x v="3"/>
    <s v="Class 4"/>
    <x v="328"/>
    <x v="3"/>
    <s v="Junior"/>
    <n v="1"/>
    <n v="80865"/>
    <s v="80.87K"/>
    <s v="Full-time "/>
    <s v=" Entry level"/>
    <n v="1200"/>
    <s v=" IT Services and IT Consulting"/>
    <n v="686010"/>
    <s v="No"/>
    <s v="No"/>
    <s v="No"/>
    <s v="No"/>
    <s v="No"/>
    <s v="No"/>
    <s v="No"/>
    <s v="No"/>
    <s v="No"/>
    <s v="No"/>
    <s v="No"/>
    <s v="No"/>
    <s v="No"/>
    <s v="No"/>
    <s v="No"/>
    <s v="No"/>
    <s v="No"/>
    <s v="No"/>
    <s v="No"/>
    <s v="No"/>
    <s v="No"/>
    <s v="No"/>
    <s v="Yes"/>
    <s v="No"/>
    <s v="No"/>
    <s v="No"/>
    <s v="No"/>
    <s v="No"/>
    <s v="No"/>
    <s v="No"/>
    <s v="No"/>
    <n v="1"/>
    <n v="3.3333333333333333E-2"/>
    <n v="0.5"/>
  </r>
  <r>
    <x v="7"/>
    <s v="Class 1"/>
    <x v="301"/>
    <x v="2"/>
    <s v="Mid"/>
    <n v="1"/>
    <n v="270280"/>
    <s v="270.28K"/>
    <s v="Full-time "/>
    <s v=" Mid-Senior level"/>
    <n v="10001"/>
    <s v=" IT Services and IT Consulting"/>
    <n v="1146386"/>
    <s v="No"/>
    <s v="No"/>
    <s v="No"/>
    <s v="No"/>
    <s v="No"/>
    <s v="No"/>
    <s v="No"/>
    <s v="No"/>
    <s v="No"/>
    <s v="No"/>
    <s v="Yes"/>
    <s v="No"/>
    <s v="No"/>
    <s v="No"/>
    <s v="No"/>
    <s v="No"/>
    <s v="No"/>
    <s v="No"/>
    <s v="No"/>
    <s v="No"/>
    <s v="No"/>
    <s v="No"/>
    <s v="Yes"/>
    <s v="Yes"/>
    <s v="No"/>
    <s v="No"/>
    <s v="No"/>
    <s v="No"/>
    <s v="No"/>
    <s v="No"/>
    <s v="No"/>
    <n v="3"/>
    <n v="0.1"/>
    <n v="0.25"/>
  </r>
  <r>
    <x v="3"/>
    <s v="Class 4"/>
    <x v="329"/>
    <x v="3"/>
    <s v="Mid"/>
    <n v="1"/>
    <n v="80865"/>
    <s v="80.87K"/>
    <s v="Full-time "/>
    <s v=" Mid-Senior level"/>
    <n v="1200"/>
    <s v=" IT Services and IT Consulting"/>
    <n v="967892"/>
    <s v="No"/>
    <s v="No"/>
    <s v="No"/>
    <s v="No"/>
    <s v="No"/>
    <s v="No"/>
    <s v="No"/>
    <s v="No"/>
    <s v="No"/>
    <s v="No"/>
    <s v="No"/>
    <s v="No"/>
    <s v="No"/>
    <s v="No"/>
    <s v="No"/>
    <s v="No"/>
    <s v="No"/>
    <s v="No"/>
    <s v="No"/>
    <s v="No"/>
    <s v="No"/>
    <s v="No"/>
    <s v="Yes"/>
    <s v="Yes"/>
    <s v="No"/>
    <s v="No"/>
    <s v="No"/>
    <s v="No"/>
    <s v="No"/>
    <s v="No"/>
    <s v="No"/>
    <n v="2"/>
    <n v="6.6666666666666666E-2"/>
    <n v="0.33333333333333331"/>
  </r>
  <r>
    <x v="3"/>
    <s v="Class 4"/>
    <x v="225"/>
    <x v="3"/>
    <s v="Junior"/>
    <n v="1"/>
    <n v="80865"/>
    <s v="80.87K"/>
    <s v="Full-time "/>
    <s v=" Entry level"/>
    <n v="1200"/>
    <s v=" IT Services and IT Consulting"/>
    <n v="781547"/>
    <s v="No"/>
    <s v="No"/>
    <s v="Yes"/>
    <s v="No"/>
    <s v="No"/>
    <s v="No"/>
    <s v="No"/>
    <s v="No"/>
    <s v="No"/>
    <s v="No"/>
    <s v="No"/>
    <s v="No"/>
    <s v="Yes"/>
    <s v="No"/>
    <s v="No"/>
    <s v="No"/>
    <s v="No"/>
    <s v="No"/>
    <s v="No"/>
    <s v="No"/>
    <s v="No"/>
    <s v="No"/>
    <s v="Yes"/>
    <s v="Yes"/>
    <s v="No"/>
    <s v="No"/>
    <s v="Yes"/>
    <s v="No"/>
    <s v="No"/>
    <s v="Yes"/>
    <s v="Yes"/>
    <n v="7"/>
    <n v="0.23333333333333334"/>
    <n v="0.125"/>
  </r>
  <r>
    <x v="7"/>
    <s v="Class 1"/>
    <x v="261"/>
    <x v="3"/>
    <s v="Junior"/>
    <n v="1"/>
    <n v="270280"/>
    <s v="270.28K"/>
    <s v="Full-time "/>
    <s v=" Entry level"/>
    <n v="10001"/>
    <s v=" IT Services and IT Consulting"/>
    <n v="524704"/>
    <s v="No"/>
    <s v="No"/>
    <s v="No"/>
    <s v="No"/>
    <s v="No"/>
    <s v="No"/>
    <s v="No"/>
    <s v="No"/>
    <s v="No"/>
    <s v="No"/>
    <s v="No"/>
    <s v="No"/>
    <s v="Yes"/>
    <s v="No"/>
    <s v="No"/>
    <s v="No"/>
    <s v="No"/>
    <s v="No"/>
    <s v="No"/>
    <s v="No"/>
    <s v="Yes"/>
    <s v="No"/>
    <s v="Yes"/>
    <s v="Yes"/>
    <s v="No"/>
    <s v="No"/>
    <s v="No"/>
    <s v="No"/>
    <s v="No"/>
    <s v="Yes"/>
    <s v="Yes"/>
    <n v="6"/>
    <n v="0.2"/>
    <n v="0.14285714285714285"/>
  </r>
  <r>
    <x v="3"/>
    <s v="Class 4"/>
    <x v="146"/>
    <x v="11"/>
    <s v="Mid"/>
    <n v="1"/>
    <n v="80865"/>
    <s v="80.87K"/>
    <s v="Full-time "/>
    <s v=" Mid-Senior level"/>
    <n v="1200"/>
    <s v=" IT Services and IT Consulting"/>
    <n v="1332002"/>
    <s v="No"/>
    <s v="No"/>
    <s v="Yes"/>
    <s v="No"/>
    <s v="No"/>
    <s v="No"/>
    <s v="No"/>
    <s v="No"/>
    <s v="No"/>
    <s v="No"/>
    <s v="Yes"/>
    <s v="No"/>
    <s v="No"/>
    <s v="No"/>
    <s v="No"/>
    <s v="No"/>
    <s v="No"/>
    <s v="No"/>
    <s v="No"/>
    <s v="No"/>
    <s v="No"/>
    <s v="No"/>
    <s v="Yes"/>
    <s v="Yes"/>
    <s v="No"/>
    <s v="No"/>
    <s v="No"/>
    <s v="No"/>
    <s v="No"/>
    <s v="No"/>
    <s v="No"/>
    <n v="4"/>
    <n v="0.13333333333333333"/>
    <n v="0.2"/>
  </r>
  <r>
    <x v="8"/>
    <s v="Class 4"/>
    <x v="276"/>
    <x v="7"/>
    <s v="Mid"/>
    <n v="1"/>
    <n v="11245"/>
    <s v="11.25K"/>
    <s v="Full-time "/>
    <s v=" Mid-Senior level"/>
    <n v="110"/>
    <s v=" Real Estate"/>
    <n v="1274362"/>
    <s v="No"/>
    <s v="No"/>
    <s v="No"/>
    <s v="No"/>
    <s v="No"/>
    <s v="No"/>
    <s v="No"/>
    <s v="No"/>
    <s v="No"/>
    <s v="No"/>
    <s v="No"/>
    <s v="No"/>
    <s v="No"/>
    <s v="No"/>
    <s v="No"/>
    <s v="No"/>
    <s v="No"/>
    <s v="No"/>
    <s v="No"/>
    <s v="No"/>
    <s v="No"/>
    <s v="No"/>
    <s v="Yes"/>
    <s v="No"/>
    <s v="No"/>
    <s v="No"/>
    <s v="Yes"/>
    <s v="No"/>
    <s v="No"/>
    <s v="No"/>
    <s v="No"/>
    <n v="2"/>
    <n v="6.6666666666666666E-2"/>
    <n v="0.33333333333333331"/>
  </r>
  <r>
    <x v="4"/>
    <s v="Class 2"/>
    <x v="330"/>
    <x v="6"/>
    <s v="Mid"/>
    <n v="1"/>
    <n v="793022"/>
    <s v="793.02K"/>
    <s v="Full-time "/>
    <s v=" Mid-Senior level"/>
    <n v="5000"/>
    <s v=" IT Services and IT Consulting"/>
    <n v="1278618"/>
    <s v="No"/>
    <s v="No"/>
    <s v="No"/>
    <s v="No"/>
    <s v="Yes"/>
    <s v="No"/>
    <s v="No"/>
    <s v="No"/>
    <s v="No"/>
    <s v="No"/>
    <s v="No"/>
    <s v="No"/>
    <s v="No"/>
    <s v="No"/>
    <s v="No"/>
    <s v="No"/>
    <s v="No"/>
    <s v="No"/>
    <s v="No"/>
    <s v="No"/>
    <s v="No"/>
    <s v="No"/>
    <s v="Yes"/>
    <s v="Yes"/>
    <s v="No"/>
    <s v="No"/>
    <s v="Yes"/>
    <s v="No"/>
    <s v="No"/>
    <s v="No"/>
    <s v="No"/>
    <n v="4"/>
    <n v="0.13333333333333333"/>
    <n v="0.2"/>
  </r>
  <r>
    <x v="8"/>
    <s v="Class 4"/>
    <x v="331"/>
    <x v="0"/>
    <s v="Mid"/>
    <n v="1"/>
    <n v="11245"/>
    <s v="11.25K"/>
    <s v="Full-time "/>
    <s v=" Mid-Senior level"/>
    <n v="110"/>
    <s v=" Real Estate"/>
    <n v="1185531"/>
    <s v="No"/>
    <s v="No"/>
    <s v="No"/>
    <s v="No"/>
    <s v="No"/>
    <s v="No"/>
    <s v="No"/>
    <s v="No"/>
    <s v="No"/>
    <s v="No"/>
    <s v="No"/>
    <s v="No"/>
    <s v="No"/>
    <s v="No"/>
    <s v="No"/>
    <s v="No"/>
    <s v="No"/>
    <s v="No"/>
    <s v="No"/>
    <s v="No"/>
    <s v="No"/>
    <s v="No"/>
    <s v="No"/>
    <s v="No"/>
    <s v="No"/>
    <s v="No"/>
    <s v="No"/>
    <s v="No"/>
    <s v="No"/>
    <s v="No"/>
    <s v="No"/>
    <n v="0"/>
    <n v="0"/>
    <n v="1"/>
  </r>
  <r>
    <x v="3"/>
    <s v="Class 4"/>
    <x v="332"/>
    <x v="3"/>
    <s v="Mid"/>
    <n v="1"/>
    <n v="80865"/>
    <s v="80.87K"/>
    <s v="Full-time "/>
    <s v=" Mid-Senior level"/>
    <n v="1200"/>
    <s v=" IT Services and IT Consulting"/>
    <n v="1708149"/>
    <s v="No"/>
    <s v="No"/>
    <s v="No"/>
    <s v="No"/>
    <s v="No"/>
    <s v="No"/>
    <s v="No"/>
    <s v="No"/>
    <s v="No"/>
    <s v="No"/>
    <s v="No"/>
    <s v="No"/>
    <s v="No"/>
    <s v="No"/>
    <s v="No"/>
    <s v="No"/>
    <s v="No"/>
    <s v="No"/>
    <s v="No"/>
    <s v="No"/>
    <s v="No"/>
    <s v="No"/>
    <s v="Yes"/>
    <s v="Yes"/>
    <s v="No"/>
    <s v="No"/>
    <s v="No"/>
    <s v="No"/>
    <s v="No"/>
    <s v="No"/>
    <s v="No"/>
    <n v="2"/>
    <n v="6.6666666666666666E-2"/>
    <n v="0.33333333333333331"/>
  </r>
  <r>
    <x v="7"/>
    <s v="Class 1"/>
    <x v="313"/>
    <x v="2"/>
    <s v="Junior"/>
    <n v="1"/>
    <n v="270280"/>
    <s v="270.28K"/>
    <s v="Full-time "/>
    <s v=" Entry level"/>
    <n v="10001"/>
    <s v=" IT Services and IT Consulting"/>
    <n v="369565"/>
    <s v="No"/>
    <s v="No"/>
    <s v="No"/>
    <s v="No"/>
    <s v="No"/>
    <s v="No"/>
    <s v="No"/>
    <s v="No"/>
    <s v="No"/>
    <s v="No"/>
    <s v="No"/>
    <s v="No"/>
    <s v="No"/>
    <s v="No"/>
    <s v="No"/>
    <s v="No"/>
    <s v="No"/>
    <s v="No"/>
    <s v="No"/>
    <s v="No"/>
    <s v="No"/>
    <s v="No"/>
    <s v="Yes"/>
    <s v="Yes"/>
    <s v="No"/>
    <s v="No"/>
    <s v="No"/>
    <s v="No"/>
    <s v="No"/>
    <s v="No"/>
    <s v="No"/>
    <n v="2"/>
    <n v="6.6666666666666666E-2"/>
    <n v="0.33333333333333331"/>
  </r>
  <r>
    <x v="7"/>
    <s v="Class 1"/>
    <x v="156"/>
    <x v="7"/>
    <s v="Mid"/>
    <n v="1"/>
    <n v="270280"/>
    <s v="270.28K"/>
    <s v="Full-time "/>
    <s v=" Mid-Senior level"/>
    <n v="10001"/>
    <s v=" IT Services and IT Consulting"/>
    <n v="1016997"/>
    <s v="No"/>
    <s v="No"/>
    <s v="No"/>
    <s v="No"/>
    <s v="No"/>
    <s v="No"/>
    <s v="No"/>
    <s v="No"/>
    <s v="No"/>
    <s v="No"/>
    <s v="No"/>
    <s v="No"/>
    <s v="No"/>
    <s v="No"/>
    <s v="No"/>
    <s v="No"/>
    <s v="No"/>
    <s v="No"/>
    <s v="No"/>
    <s v="No"/>
    <s v="No"/>
    <s v="No"/>
    <s v="Yes"/>
    <s v="Yes"/>
    <s v="No"/>
    <s v="No"/>
    <s v="No"/>
    <s v="No"/>
    <s v="No"/>
    <s v="No"/>
    <s v="No"/>
    <n v="2"/>
    <n v="6.6666666666666666E-2"/>
    <n v="0.33333333333333331"/>
  </r>
  <r>
    <x v="3"/>
    <s v="Class 4"/>
    <x v="333"/>
    <x v="3"/>
    <s v="Mid"/>
    <n v="1"/>
    <n v="80865"/>
    <s v="80.87K"/>
    <s v="Full-time "/>
    <s v=" Mid-Senior level"/>
    <n v="1200"/>
    <s v=" IT Services and IT Consulting"/>
    <n v="1358552"/>
    <s v="No"/>
    <s v="No"/>
    <s v="No"/>
    <s v="No"/>
    <s v="No"/>
    <s v="No"/>
    <s v="No"/>
    <s v="No"/>
    <s v="No"/>
    <s v="No"/>
    <s v="No"/>
    <s v="No"/>
    <s v="No"/>
    <s v="No"/>
    <s v="No"/>
    <s v="No"/>
    <s v="No"/>
    <s v="No"/>
    <s v="No"/>
    <s v="No"/>
    <s v="No"/>
    <s v="No"/>
    <s v="Yes"/>
    <s v="No"/>
    <s v="No"/>
    <s v="No"/>
    <s v="No"/>
    <s v="No"/>
    <s v="No"/>
    <s v="No"/>
    <s v="No"/>
    <n v="1"/>
    <n v="3.3333333333333333E-2"/>
    <n v="0.5"/>
  </r>
  <r>
    <x v="3"/>
    <s v="Class 4"/>
    <x v="334"/>
    <x v="3"/>
    <s v="Mid"/>
    <n v="1"/>
    <n v="80865"/>
    <s v="80.87K"/>
    <s v="Full-time "/>
    <s v=" Mid-Senior level"/>
    <n v="1200"/>
    <s v=" IT Services and IT Consulting"/>
    <n v="1276922"/>
    <s v="No"/>
    <s v="No"/>
    <s v="No"/>
    <s v="No"/>
    <s v="No"/>
    <s v="No"/>
    <s v="No"/>
    <s v="No"/>
    <s v="No"/>
    <s v="No"/>
    <s v="No"/>
    <s v="No"/>
    <s v="No"/>
    <s v="No"/>
    <s v="No"/>
    <s v="No"/>
    <s v="No"/>
    <s v="No"/>
    <s v="No"/>
    <s v="No"/>
    <s v="No"/>
    <s v="No"/>
    <s v="Yes"/>
    <s v="No"/>
    <s v="No"/>
    <s v="No"/>
    <s v="No"/>
    <s v="No"/>
    <s v="No"/>
    <s v="No"/>
    <s v="No"/>
    <n v="1"/>
    <n v="3.3333333333333333E-2"/>
    <n v="0.5"/>
  </r>
  <r>
    <x v="3"/>
    <s v="Class 4"/>
    <x v="9"/>
    <x v="2"/>
    <s v="Mid"/>
    <n v="1"/>
    <n v="80865"/>
    <s v="80.87K"/>
    <s v="Full-time "/>
    <s v=" Mid-Senior level"/>
    <n v="1200"/>
    <s v=" IT Services and IT Consulting"/>
    <n v="1660986"/>
    <s v="Yes"/>
    <s v="No"/>
    <s v="No"/>
    <s v="No"/>
    <s v="No"/>
    <s v="No"/>
    <s v="No"/>
    <s v="No"/>
    <s v="No"/>
    <s v="No"/>
    <s v="No"/>
    <s v="No"/>
    <s v="No"/>
    <s v="No"/>
    <s v="No"/>
    <s v="No"/>
    <s v="Yes"/>
    <s v="No"/>
    <s v="No"/>
    <s v="No"/>
    <s v="No"/>
    <s v="No"/>
    <s v="No"/>
    <s v="Yes"/>
    <s v="No"/>
    <s v="No"/>
    <s v="No"/>
    <s v="No"/>
    <s v="No"/>
    <s v="No"/>
    <s v="Yes"/>
    <n v="4"/>
    <n v="0.13333333333333333"/>
    <n v="0.2"/>
  </r>
  <r>
    <x v="8"/>
    <s v="Class 4"/>
    <x v="256"/>
    <x v="2"/>
    <s v="Mid"/>
    <n v="1"/>
    <n v="11245"/>
    <s v="11.25K"/>
    <s v="Full-time "/>
    <s v=" Mid-Senior level"/>
    <n v="110"/>
    <s v=" Real Estate"/>
    <n v="1430640"/>
    <s v="No"/>
    <s v="No"/>
    <s v="No"/>
    <s v="No"/>
    <s v="No"/>
    <s v="No"/>
    <s v="No"/>
    <s v="No"/>
    <s v="No"/>
    <s v="No"/>
    <s v="No"/>
    <s v="No"/>
    <s v="No"/>
    <s v="No"/>
    <s v="No"/>
    <s v="No"/>
    <s v="No"/>
    <s v="No"/>
    <s v="No"/>
    <s v="No"/>
    <s v="No"/>
    <s v="No"/>
    <s v="Yes"/>
    <s v="Yes"/>
    <s v="No"/>
    <s v="No"/>
    <s v="No"/>
    <s v="No"/>
    <s v="No"/>
    <s v="No"/>
    <s v="No"/>
    <n v="2"/>
    <n v="6.6666666666666666E-2"/>
    <n v="0.33333333333333331"/>
  </r>
  <r>
    <x v="3"/>
    <s v="Class 4"/>
    <x v="335"/>
    <x v="3"/>
    <s v="Junior"/>
    <n v="1"/>
    <n v="80865"/>
    <s v="80.87K"/>
    <s v="Full-time "/>
    <s v=" Entry level"/>
    <n v="1200"/>
    <s v=" IT Services and IT Consulting"/>
    <n v="533849"/>
    <s v="No"/>
    <s v="No"/>
    <s v="Yes"/>
    <s v="No"/>
    <s v="No"/>
    <s v="No"/>
    <s v="No"/>
    <s v="No"/>
    <s v="No"/>
    <s v="No"/>
    <s v="Yes"/>
    <s v="No"/>
    <s v="No"/>
    <s v="No"/>
    <s v="No"/>
    <s v="No"/>
    <s v="No"/>
    <s v="No"/>
    <s v="No"/>
    <s v="No"/>
    <s v="Yes"/>
    <s v="Yes"/>
    <s v="Yes"/>
    <s v="No"/>
    <s v="No"/>
    <s v="No"/>
    <s v="No"/>
    <s v="No"/>
    <s v="No"/>
    <s v="No"/>
    <s v="No"/>
    <n v="5"/>
    <n v="0.16666666666666666"/>
    <n v="0.16666666666666666"/>
  </r>
  <r>
    <x v="8"/>
    <s v="Class 4"/>
    <x v="282"/>
    <x v="4"/>
    <s v="Junior"/>
    <n v="1"/>
    <n v="11245"/>
    <s v="11.25K"/>
    <s v="Full-time "/>
    <s v=" Entry level"/>
    <n v="110"/>
    <s v=" Real Estate"/>
    <n v="685529"/>
    <s v="No"/>
    <s v="No"/>
    <s v="No"/>
    <s v="No"/>
    <s v="No"/>
    <s v="No"/>
    <s v="No"/>
    <s v="No"/>
    <s v="No"/>
    <s v="No"/>
    <s v="No"/>
    <s v="No"/>
    <s v="No"/>
    <s v="No"/>
    <s v="No"/>
    <s v="No"/>
    <s v="No"/>
    <s v="No"/>
    <s v="No"/>
    <s v="No"/>
    <s v="No"/>
    <s v="No"/>
    <s v="Yes"/>
    <s v="No"/>
    <s v="No"/>
    <s v="No"/>
    <s v="No"/>
    <s v="No"/>
    <s v="No"/>
    <s v="No"/>
    <s v="No"/>
    <n v="1"/>
    <n v="3.3333333333333333E-2"/>
    <n v="0.5"/>
  </r>
  <r>
    <x v="8"/>
    <s v="Class 4"/>
    <x v="336"/>
    <x v="2"/>
    <s v="Junior"/>
    <n v="1"/>
    <n v="11245"/>
    <s v="11.25K"/>
    <s v="Full-time "/>
    <s v=" Entry level"/>
    <n v="110"/>
    <s v=" Real Estate"/>
    <n v="679516"/>
    <s v="No"/>
    <s v="No"/>
    <s v="No"/>
    <s v="No"/>
    <s v="No"/>
    <s v="No"/>
    <s v="No"/>
    <s v="No"/>
    <s v="No"/>
    <s v="No"/>
    <s v="No"/>
    <s v="No"/>
    <s v="No"/>
    <s v="No"/>
    <s v="No"/>
    <s v="No"/>
    <s v="No"/>
    <s v="No"/>
    <s v="No"/>
    <s v="No"/>
    <s v="No"/>
    <s v="No"/>
    <s v="No"/>
    <s v="Yes"/>
    <s v="No"/>
    <s v="No"/>
    <s v="No"/>
    <s v="No"/>
    <s v="No"/>
    <s v="No"/>
    <s v="No"/>
    <n v="1"/>
    <n v="3.3333333333333333E-2"/>
    <n v="0.5"/>
  </r>
  <r>
    <x v="4"/>
    <s v="Class 2"/>
    <x v="244"/>
    <x v="3"/>
    <s v="Mid"/>
    <n v="1"/>
    <n v="793022"/>
    <s v="793.02K"/>
    <s v="Full-time "/>
    <s v=" Mid-Senior level"/>
    <n v="5000"/>
    <s v=" IT Services and IT Consulting"/>
    <n v="975133"/>
    <s v="Yes"/>
    <s v="No"/>
    <s v="No"/>
    <s v="Yes"/>
    <s v="Yes"/>
    <s v="No"/>
    <s v="No"/>
    <s v="Yes"/>
    <s v="No"/>
    <s v="No"/>
    <s v="Yes"/>
    <s v="No"/>
    <s v="No"/>
    <s v="Yes"/>
    <s v="No"/>
    <s v="No"/>
    <s v="No"/>
    <s v="No"/>
    <s v="No"/>
    <s v="No"/>
    <s v="No"/>
    <s v="No"/>
    <s v="Yes"/>
    <s v="Yes"/>
    <s v="No"/>
    <s v="No"/>
    <s v="Yes"/>
    <s v="No"/>
    <s v="No"/>
    <s v="No"/>
    <s v="No"/>
    <n v="9"/>
    <n v="0.3"/>
    <n v="0.1"/>
  </r>
  <r>
    <x v="8"/>
    <s v="Class 4"/>
    <x v="337"/>
    <x v="2"/>
    <s v="Mid"/>
    <n v="1"/>
    <n v="11245"/>
    <s v="11.25K"/>
    <s v="Full-time "/>
    <s v=" Mid-Senior level"/>
    <n v="110"/>
    <s v=" Real Estate"/>
    <n v="1358408"/>
    <s v="No"/>
    <s v="No"/>
    <s v="No"/>
    <s v="No"/>
    <s v="No"/>
    <s v="No"/>
    <s v="No"/>
    <s v="No"/>
    <s v="No"/>
    <s v="No"/>
    <s v="No"/>
    <s v="No"/>
    <s v="No"/>
    <s v="No"/>
    <s v="No"/>
    <s v="No"/>
    <s v="No"/>
    <s v="No"/>
    <s v="No"/>
    <s v="No"/>
    <s v="No"/>
    <s v="No"/>
    <s v="Yes"/>
    <s v="Yes"/>
    <s v="No"/>
    <s v="No"/>
    <s v="No"/>
    <s v="No"/>
    <s v="No"/>
    <s v="No"/>
    <s v="No"/>
    <n v="2"/>
    <n v="6.6666666666666666E-2"/>
    <n v="0.33333333333333331"/>
  </r>
  <r>
    <x v="3"/>
    <s v="Class 4"/>
    <x v="338"/>
    <x v="2"/>
    <s v="Mid"/>
    <n v="1"/>
    <n v="80865"/>
    <s v="80.87K"/>
    <s v="Full-time "/>
    <s v=" Mid-Senior level"/>
    <n v="1200"/>
    <s v=" IT Services and IT Consulting"/>
    <n v="986508"/>
    <s v="No"/>
    <s v="No"/>
    <s v="No"/>
    <s v="No"/>
    <s v="No"/>
    <s v="No"/>
    <s v="No"/>
    <s v="No"/>
    <s v="No"/>
    <s v="No"/>
    <s v="No"/>
    <s v="No"/>
    <s v="No"/>
    <s v="No"/>
    <s v="No"/>
    <s v="No"/>
    <s v="No"/>
    <s v="No"/>
    <s v="No"/>
    <s v="No"/>
    <s v="No"/>
    <s v="No"/>
    <s v="Yes"/>
    <s v="Yes"/>
    <s v="No"/>
    <s v="No"/>
    <s v="No"/>
    <s v="No"/>
    <s v="No"/>
    <s v="No"/>
    <s v="No"/>
    <n v="2"/>
    <n v="6.6666666666666666E-2"/>
    <n v="0.33333333333333331"/>
  </r>
  <r>
    <x v="3"/>
    <s v="Class 4"/>
    <x v="79"/>
    <x v="11"/>
    <s v="Junior"/>
    <n v="1"/>
    <n v="80865"/>
    <s v="80.87K"/>
    <s v="Full-time "/>
    <s v=" Entry level"/>
    <n v="1200"/>
    <s v=" IT Services and IT Consulting"/>
    <n v="541374"/>
    <s v="No"/>
    <s v="No"/>
    <s v="No"/>
    <s v="No"/>
    <s v="No"/>
    <s v="No"/>
    <s v="No"/>
    <s v="No"/>
    <s v="No"/>
    <s v="No"/>
    <s v="No"/>
    <s v="No"/>
    <s v="No"/>
    <s v="No"/>
    <s v="No"/>
    <s v="No"/>
    <s v="No"/>
    <s v="No"/>
    <s v="No"/>
    <s v="No"/>
    <s v="No"/>
    <s v="No"/>
    <s v="Yes"/>
    <s v="Yes"/>
    <s v="No"/>
    <s v="No"/>
    <s v="No"/>
    <s v="No"/>
    <s v="No"/>
    <s v="No"/>
    <s v="No"/>
    <n v="2"/>
    <n v="6.6666666666666666E-2"/>
    <n v="0.33333333333333331"/>
  </r>
  <r>
    <x v="8"/>
    <s v="Class 4"/>
    <x v="339"/>
    <x v="11"/>
    <s v="Junior"/>
    <n v="1"/>
    <n v="11245"/>
    <s v="11.25K"/>
    <s v="Full-time "/>
    <s v=" Entry level"/>
    <n v="110"/>
    <s v=" Real Estate"/>
    <n v="838920"/>
    <s v="No"/>
    <s v="No"/>
    <s v="Yes"/>
    <s v="No"/>
    <s v="No"/>
    <s v="No"/>
    <s v="No"/>
    <s v="No"/>
    <s v="No"/>
    <s v="No"/>
    <s v="Yes"/>
    <s v="No"/>
    <s v="No"/>
    <s v="No"/>
    <s v="No"/>
    <s v="No"/>
    <s v="No"/>
    <s v="No"/>
    <s v="Yes"/>
    <s v="No"/>
    <s v="No"/>
    <s v="No"/>
    <s v="Yes"/>
    <s v="Yes"/>
    <s v="No"/>
    <s v="No"/>
    <s v="No"/>
    <s v="No"/>
    <s v="No"/>
    <s v="Yes"/>
    <s v="Yes"/>
    <n v="7"/>
    <n v="0.23333333333333334"/>
    <n v="0.125"/>
  </r>
  <r>
    <x v="3"/>
    <s v="Class 4"/>
    <x v="340"/>
    <x v="11"/>
    <s v="Mid"/>
    <n v="1"/>
    <n v="80865"/>
    <s v="80.87K"/>
    <s v="Full-time "/>
    <s v=" Mid-Senior level"/>
    <n v="1200"/>
    <s v=" IT Services and IT Consulting"/>
    <n v="1387767"/>
    <s v="No"/>
    <s v="No"/>
    <s v="No"/>
    <s v="No"/>
    <s v="Yes"/>
    <s v="No"/>
    <s v="No"/>
    <s v="No"/>
    <s v="No"/>
    <s v="No"/>
    <s v="No"/>
    <s v="No"/>
    <s v="No"/>
    <s v="No"/>
    <s v="No"/>
    <s v="No"/>
    <s v="No"/>
    <s v="No"/>
    <s v="No"/>
    <s v="No"/>
    <s v="No"/>
    <s v="No"/>
    <s v="Yes"/>
    <s v="Yes"/>
    <s v="No"/>
    <s v="No"/>
    <s v="No"/>
    <s v="No"/>
    <s v="No"/>
    <s v="No"/>
    <s v="No"/>
    <n v="3"/>
    <n v="0.1"/>
    <n v="0.25"/>
  </r>
  <r>
    <x v="8"/>
    <s v="Class 4"/>
    <x v="256"/>
    <x v="0"/>
    <s v="Mid"/>
    <n v="1"/>
    <n v="11245"/>
    <s v="11.25K"/>
    <s v="Full-time "/>
    <s v=" Mid-Senior level"/>
    <n v="110"/>
    <s v=" Real Estate"/>
    <n v="1840217"/>
    <s v="No"/>
    <s v="No"/>
    <s v="No"/>
    <s v="No"/>
    <s v="No"/>
    <s v="No"/>
    <s v="No"/>
    <s v="No"/>
    <s v="No"/>
    <s v="No"/>
    <s v="No"/>
    <s v="No"/>
    <s v="No"/>
    <s v="No"/>
    <s v="No"/>
    <s v="No"/>
    <s v="No"/>
    <s v="No"/>
    <s v="No"/>
    <s v="No"/>
    <s v="No"/>
    <s v="No"/>
    <s v="Yes"/>
    <s v="Yes"/>
    <s v="No"/>
    <s v="No"/>
    <s v="No"/>
    <s v="No"/>
    <s v="No"/>
    <s v="No"/>
    <s v="No"/>
    <n v="2"/>
    <n v="6.6666666666666666E-2"/>
    <n v="0.33333333333333331"/>
  </r>
  <r>
    <x v="3"/>
    <s v="Class 4"/>
    <x v="9"/>
    <x v="11"/>
    <s v="Mid"/>
    <n v="1"/>
    <n v="80865"/>
    <s v="80.87K"/>
    <s v="Full-time "/>
    <s v=" Mid-Senior level"/>
    <n v="1200"/>
    <s v=" IT Services and IT Consulting"/>
    <n v="1503170"/>
    <s v="No"/>
    <s v="No"/>
    <s v="Yes"/>
    <s v="No"/>
    <s v="No"/>
    <s v="No"/>
    <s v="No"/>
    <s v="No"/>
    <s v="No"/>
    <s v="No"/>
    <s v="Yes"/>
    <s v="No"/>
    <s v="No"/>
    <s v="No"/>
    <s v="No"/>
    <s v="No"/>
    <s v="No"/>
    <s v="No"/>
    <s v="No"/>
    <s v="No"/>
    <s v="No"/>
    <s v="No"/>
    <s v="Yes"/>
    <s v="Yes"/>
    <s v="No"/>
    <s v="No"/>
    <s v="No"/>
    <s v="No"/>
    <s v="No"/>
    <s v="No"/>
    <s v="Yes"/>
    <n v="5"/>
    <n v="0.16666666666666666"/>
    <n v="0.16666666666666666"/>
  </r>
  <r>
    <x v="8"/>
    <s v="Class 4"/>
    <x v="341"/>
    <x v="2"/>
    <s v="Mid"/>
    <n v="1"/>
    <n v="11245"/>
    <s v="11.25K"/>
    <s v="Full-time "/>
    <s v=" Mid-Senior level"/>
    <n v="110"/>
    <s v=" Real Estate"/>
    <n v="1861345"/>
    <s v="No"/>
    <s v="No"/>
    <s v="No"/>
    <s v="No"/>
    <s v="No"/>
    <s v="No"/>
    <s v="No"/>
    <s v="No"/>
    <s v="No"/>
    <s v="No"/>
    <s v="No"/>
    <s v="No"/>
    <s v="No"/>
    <s v="No"/>
    <s v="No"/>
    <s v="No"/>
    <s v="No"/>
    <s v="No"/>
    <s v="No"/>
    <s v="No"/>
    <s v="No"/>
    <s v="No"/>
    <s v="Yes"/>
    <s v="Yes"/>
    <s v="No"/>
    <s v="No"/>
    <s v="Yes"/>
    <s v="No"/>
    <s v="No"/>
    <s v="No"/>
    <s v="No"/>
    <n v="3"/>
    <n v="0.1"/>
    <n v="0.25"/>
  </r>
  <r>
    <x v="3"/>
    <s v="Class 4"/>
    <x v="9"/>
    <x v="11"/>
    <s v="Mid"/>
    <n v="1"/>
    <n v="80865"/>
    <s v="80.87K"/>
    <s v="Full-time "/>
    <s v=" Mid-Senior level"/>
    <n v="1200"/>
    <s v=" IT Services and IT Consulting"/>
    <n v="1732746"/>
    <s v="Yes"/>
    <s v="No"/>
    <s v="Yes"/>
    <s v="No"/>
    <s v="Yes"/>
    <s v="No"/>
    <s v="No"/>
    <s v="No"/>
    <s v="No"/>
    <s v="No"/>
    <s v="No"/>
    <s v="No"/>
    <s v="No"/>
    <s v="No"/>
    <s v="No"/>
    <s v="No"/>
    <s v="No"/>
    <s v="No"/>
    <s v="Yes"/>
    <s v="No"/>
    <s v="No"/>
    <s v="No"/>
    <s v="No"/>
    <s v="Yes"/>
    <s v="No"/>
    <s v="No"/>
    <s v="No"/>
    <s v="No"/>
    <s v="No"/>
    <s v="No"/>
    <s v="No"/>
    <n v="5"/>
    <n v="0.16666666666666666"/>
    <n v="0.16666666666666666"/>
  </r>
  <r>
    <x v="8"/>
    <s v="Class 4"/>
    <x v="342"/>
    <x v="2"/>
    <s v="Junior"/>
    <n v="1"/>
    <n v="11245"/>
    <s v="11.25K"/>
    <s v="Full-time "/>
    <s v=" Entry level"/>
    <n v="110"/>
    <s v=" Real Estate"/>
    <n v="645213"/>
    <s v="No"/>
    <s v="No"/>
    <s v="No"/>
    <s v="No"/>
    <s v="No"/>
    <s v="No"/>
    <s v="No"/>
    <s v="No"/>
    <s v="No"/>
    <s v="No"/>
    <s v="No"/>
    <s v="No"/>
    <s v="No"/>
    <s v="No"/>
    <s v="No"/>
    <s v="No"/>
    <s v="No"/>
    <s v="No"/>
    <s v="No"/>
    <s v="No"/>
    <s v="No"/>
    <s v="No"/>
    <s v="Yes"/>
    <s v="Yes"/>
    <s v="No"/>
    <s v="No"/>
    <s v="No"/>
    <s v="No"/>
    <s v="No"/>
    <s v="No"/>
    <s v="No"/>
    <n v="2"/>
    <n v="6.6666666666666666E-2"/>
    <n v="0.33333333333333331"/>
  </r>
  <r>
    <x v="3"/>
    <s v="Class 4"/>
    <x v="94"/>
    <x v="3"/>
    <s v="Junior"/>
    <n v="1"/>
    <n v="80865"/>
    <s v="80.87K"/>
    <s v="Full-time "/>
    <s v=" Entry level"/>
    <n v="1200"/>
    <s v=" IT Services and IT Consulting"/>
    <n v="428179"/>
    <s v="No"/>
    <s v="No"/>
    <s v="No"/>
    <s v="No"/>
    <s v="Yes"/>
    <s v="No"/>
    <s v="No"/>
    <s v="No"/>
    <s v="No"/>
    <s v="No"/>
    <s v="No"/>
    <s v="No"/>
    <s v="No"/>
    <s v="No"/>
    <s v="No"/>
    <s v="No"/>
    <s v="No"/>
    <s v="No"/>
    <s v="No"/>
    <s v="No"/>
    <s v="No"/>
    <s v="No"/>
    <s v="Yes"/>
    <s v="Yes"/>
    <s v="No"/>
    <s v="No"/>
    <s v="No"/>
    <s v="No"/>
    <s v="No"/>
    <s v="No"/>
    <s v="No"/>
    <n v="3"/>
    <n v="0.1"/>
    <n v="0.25"/>
  </r>
  <r>
    <x v="8"/>
    <s v="Class 4"/>
    <x v="343"/>
    <x v="2"/>
    <s v="Junior"/>
    <n v="1"/>
    <n v="11245"/>
    <s v="11.25K"/>
    <s v="Full-time "/>
    <s v=" Entry level"/>
    <n v="110"/>
    <s v=" Real Estate"/>
    <n v="755953"/>
    <s v="No"/>
    <s v="No"/>
    <s v="No"/>
    <s v="No"/>
    <s v="Yes"/>
    <s v="No"/>
    <s v="No"/>
    <s v="No"/>
    <s v="No"/>
    <s v="No"/>
    <s v="Yes"/>
    <s v="No"/>
    <s v="No"/>
    <s v="No"/>
    <s v="No"/>
    <s v="No"/>
    <s v="No"/>
    <s v="No"/>
    <s v="No"/>
    <s v="No"/>
    <s v="No"/>
    <s v="No"/>
    <s v="Yes"/>
    <s v="No"/>
    <s v="No"/>
    <s v="Yes"/>
    <s v="No"/>
    <s v="No"/>
    <s v="No"/>
    <s v="No"/>
    <s v="No"/>
    <n v="4"/>
    <n v="0.13333333333333333"/>
    <n v="0.2"/>
  </r>
  <r>
    <x v="8"/>
    <s v="Class 4"/>
    <x v="267"/>
    <x v="5"/>
    <s v="Mid"/>
    <n v="1"/>
    <n v="11245"/>
    <s v="11.25K"/>
    <s v="Full-time "/>
    <s v=" Mid-Senior level"/>
    <n v="110"/>
    <s v=" Real Estate"/>
    <n v="1314059"/>
    <s v="No"/>
    <s v="No"/>
    <s v="No"/>
    <s v="No"/>
    <s v="No"/>
    <s v="No"/>
    <s v="No"/>
    <s v="No"/>
    <s v="No"/>
    <s v="No"/>
    <s v="No"/>
    <s v="No"/>
    <s v="No"/>
    <s v="No"/>
    <s v="No"/>
    <s v="No"/>
    <s v="No"/>
    <s v="No"/>
    <s v="No"/>
    <s v="No"/>
    <s v="No"/>
    <s v="No"/>
    <s v="Yes"/>
    <s v="No"/>
    <s v="No"/>
    <s v="No"/>
    <s v="No"/>
    <s v="No"/>
    <s v="No"/>
    <s v="No"/>
    <s v="No"/>
    <n v="1"/>
    <n v="3.3333333333333333E-2"/>
    <n v="0.5"/>
  </r>
  <r>
    <x v="8"/>
    <s v="Class 4"/>
    <x v="344"/>
    <x v="7"/>
    <s v="Mid"/>
    <n v="1"/>
    <n v="11245"/>
    <s v="11.25K"/>
    <s v="Full-time "/>
    <s v=" Mid-Senior level"/>
    <n v="110"/>
    <s v=" Real Estate"/>
    <n v="1762658"/>
    <s v="No"/>
    <s v="No"/>
    <s v="No"/>
    <s v="No"/>
    <s v="No"/>
    <s v="No"/>
    <s v="No"/>
    <s v="No"/>
    <s v="No"/>
    <s v="No"/>
    <s v="No"/>
    <s v="No"/>
    <s v="No"/>
    <s v="No"/>
    <s v="No"/>
    <s v="No"/>
    <s v="No"/>
    <s v="No"/>
    <s v="No"/>
    <s v="No"/>
    <s v="No"/>
    <s v="No"/>
    <s v="Yes"/>
    <s v="Yes"/>
    <s v="No"/>
    <s v="No"/>
    <s v="No"/>
    <s v="No"/>
    <s v="No"/>
    <s v="No"/>
    <s v="No"/>
    <n v="2"/>
    <n v="6.6666666666666666E-2"/>
    <n v="0.33333333333333331"/>
  </r>
  <r>
    <x v="7"/>
    <s v="Class 1"/>
    <x v="156"/>
    <x v="9"/>
    <s v="Mid"/>
    <n v="1"/>
    <n v="270280"/>
    <s v="270.28K"/>
    <s v="Full-time "/>
    <s v=" Mid-Senior level"/>
    <n v="10001"/>
    <s v=" IT Services and IT Consulting"/>
    <n v="1635193"/>
    <s v="No"/>
    <s v="No"/>
    <s v="No"/>
    <s v="No"/>
    <s v="No"/>
    <s v="No"/>
    <s v="No"/>
    <s v="No"/>
    <s v="No"/>
    <s v="No"/>
    <s v="No"/>
    <s v="No"/>
    <s v="No"/>
    <s v="No"/>
    <s v="No"/>
    <s v="No"/>
    <s v="No"/>
    <s v="No"/>
    <s v="No"/>
    <s v="No"/>
    <s v="No"/>
    <s v="No"/>
    <s v="No"/>
    <s v="Yes"/>
    <s v="No"/>
    <s v="No"/>
    <s v="No"/>
    <s v="No"/>
    <s v="No"/>
    <s v="No"/>
    <s v="No"/>
    <n v="1"/>
    <n v="3.3333333333333333E-2"/>
    <n v="0.5"/>
  </r>
  <r>
    <x v="3"/>
    <s v="Class 4"/>
    <x v="345"/>
    <x v="3"/>
    <s v="Mid"/>
    <n v="1"/>
    <n v="80865"/>
    <s v="80.87K"/>
    <s v="Full-time "/>
    <s v=" Mid-Senior level"/>
    <n v="1200"/>
    <s v=" IT Services and IT Consulting"/>
    <n v="955762"/>
    <s v="No"/>
    <s v="No"/>
    <s v="No"/>
    <s v="No"/>
    <s v="No"/>
    <s v="No"/>
    <s v="No"/>
    <s v="No"/>
    <s v="No"/>
    <s v="No"/>
    <s v="No"/>
    <s v="No"/>
    <s v="No"/>
    <s v="No"/>
    <s v="No"/>
    <s v="No"/>
    <s v="No"/>
    <s v="No"/>
    <s v="No"/>
    <s v="No"/>
    <s v="No"/>
    <s v="No"/>
    <s v="Yes"/>
    <s v="Yes"/>
    <s v="No"/>
    <s v="No"/>
    <s v="No"/>
    <s v="No"/>
    <s v="No"/>
    <s v="No"/>
    <s v="No"/>
    <n v="2"/>
    <n v="6.6666666666666666E-2"/>
    <n v="0.33333333333333331"/>
  </r>
  <r>
    <x v="7"/>
    <s v="Class 1"/>
    <x v="302"/>
    <x v="11"/>
    <s v="Mid"/>
    <n v="1"/>
    <n v="270280"/>
    <s v="270.28K"/>
    <s v="Full-time "/>
    <s v=" Mid-Senior level"/>
    <n v="10001"/>
    <s v=" IT Services and IT Consulting"/>
    <n v="1154650"/>
    <s v="No"/>
    <s v="No"/>
    <s v="No"/>
    <s v="No"/>
    <s v="No"/>
    <s v="No"/>
    <s v="No"/>
    <s v="No"/>
    <s v="No"/>
    <s v="No"/>
    <s v="No"/>
    <s v="No"/>
    <s v="No"/>
    <s v="No"/>
    <s v="No"/>
    <s v="No"/>
    <s v="Yes"/>
    <s v="No"/>
    <s v="No"/>
    <s v="No"/>
    <s v="No"/>
    <s v="No"/>
    <s v="Yes"/>
    <s v="Yes"/>
    <s v="No"/>
    <s v="No"/>
    <s v="No"/>
    <s v="No"/>
    <s v="No"/>
    <s v="No"/>
    <s v="No"/>
    <n v="3"/>
    <n v="0.1"/>
    <n v="0.25"/>
  </r>
  <r>
    <x v="3"/>
    <s v="Class 4"/>
    <x v="346"/>
    <x v="3"/>
    <s v="Mid"/>
    <n v="1"/>
    <n v="80865"/>
    <s v="80.87K"/>
    <s v="Full-time "/>
    <s v=" Mid-Senior level"/>
    <n v="1200"/>
    <s v=" IT Services and IT Consulting"/>
    <n v="950700"/>
    <s v="No"/>
    <s v="No"/>
    <s v="No"/>
    <s v="No"/>
    <s v="No"/>
    <s v="No"/>
    <s v="No"/>
    <s v="No"/>
    <s v="No"/>
    <s v="No"/>
    <s v="No"/>
    <s v="No"/>
    <s v="No"/>
    <s v="No"/>
    <s v="No"/>
    <s v="No"/>
    <s v="No"/>
    <s v="No"/>
    <s v="No"/>
    <s v="No"/>
    <s v="No"/>
    <s v="No"/>
    <s v="Yes"/>
    <s v="Yes"/>
    <s v="No"/>
    <s v="No"/>
    <s v="No"/>
    <s v="No"/>
    <s v="No"/>
    <s v="No"/>
    <s v="No"/>
    <n v="2"/>
    <n v="6.6666666666666666E-2"/>
    <n v="0.33333333333333331"/>
  </r>
  <r>
    <x v="7"/>
    <s v="Class 1"/>
    <x v="308"/>
    <x v="0"/>
    <s v="Junior"/>
    <n v="1"/>
    <n v="270280"/>
    <s v="270.28K"/>
    <s v="Full-time "/>
    <s v=" Entry level"/>
    <n v="10001"/>
    <s v=" IT Services and IT Consulting"/>
    <n v="365982"/>
    <s v="No"/>
    <s v="No"/>
    <s v="Yes"/>
    <s v="No"/>
    <s v="No"/>
    <s v="No"/>
    <s v="No"/>
    <s v="No"/>
    <s v="No"/>
    <s v="No"/>
    <s v="Yes"/>
    <s v="No"/>
    <s v="No"/>
    <s v="No"/>
    <s v="No"/>
    <s v="No"/>
    <s v="No"/>
    <s v="No"/>
    <s v="No"/>
    <s v="No"/>
    <s v="No"/>
    <s v="No"/>
    <s v="Yes"/>
    <s v="Yes"/>
    <s v="No"/>
    <s v="No"/>
    <s v="Yes"/>
    <s v="No"/>
    <s v="No"/>
    <s v="No"/>
    <s v="No"/>
    <n v="5"/>
    <n v="0.16666666666666666"/>
    <n v="0.16666666666666666"/>
  </r>
</pivotCacheRecords>
</file>

<file path=xl/pivotCache/pivotCacheRecords3.xml><?xml version="1.0" encoding="utf-8"?>
<pivotCacheRecords xmlns="http://schemas.openxmlformats.org/spreadsheetml/2006/main" xmlns:r="http://schemas.openxmlformats.org/officeDocument/2006/relationships" count="687">
  <r>
    <x v="0"/>
    <s v="Class 3"/>
    <x v="0"/>
    <s v=" Karnataka"/>
    <s v="Mid"/>
    <n v="196"/>
    <n v="11996967"/>
    <s v="61.21K"/>
    <s v="Full-time "/>
    <s v=" Mid-Senior level"/>
    <n v="10001"/>
    <s v=" IT Services and IT Consulting"/>
    <n v="988678"/>
    <s v="No"/>
    <s v="No"/>
    <s v="Yes"/>
    <s v="No"/>
    <s v="No"/>
    <s v="No"/>
    <s v="No"/>
    <s v="No"/>
    <s v="No"/>
    <s v="No"/>
    <s v="No"/>
    <s v="No"/>
    <s v="No"/>
    <s v="No"/>
    <s v="No"/>
    <s v="No"/>
    <s v="No"/>
    <s v="No"/>
    <s v="Yes"/>
    <s v="No"/>
    <s v="No"/>
    <s v="No"/>
    <s v="Yes"/>
    <s v="Yes"/>
    <s v="No"/>
    <s v="No"/>
    <s v="No"/>
    <s v="No"/>
    <s v="No"/>
    <s v="No"/>
    <s v="No"/>
    <x v="0"/>
    <n v="0.13333333333333333"/>
    <n v="39.200000000000003"/>
  </r>
  <r>
    <x v="1"/>
    <s v="Class 3"/>
    <x v="1"/>
    <s v=" Haryana"/>
    <s v="Senior"/>
    <n v="191"/>
    <n v="6790011"/>
    <s v="35.55K"/>
    <s v="Full-time "/>
    <s v=" Associate"/>
    <n v="10001"/>
    <s v=" IT Services and IT Consulting"/>
    <n v="1727062"/>
    <s v="No"/>
    <s v="No"/>
    <s v="No"/>
    <s v="No"/>
    <s v="No"/>
    <s v="No"/>
    <s v="No"/>
    <s v="No"/>
    <s v="No"/>
    <s v="No"/>
    <s v="No"/>
    <s v="No"/>
    <s v="No"/>
    <s v="No"/>
    <s v="No"/>
    <s v="No"/>
    <s v="No"/>
    <s v="No"/>
    <s v="No"/>
    <s v="No"/>
    <s v="No"/>
    <s v="No"/>
    <s v="Yes"/>
    <s v="Yes"/>
    <s v="No"/>
    <s v="No"/>
    <s v="No"/>
    <s v="No"/>
    <s v="No"/>
    <s v="No"/>
    <s v="No"/>
    <x v="1"/>
    <n v="6.6666666666666666E-2"/>
    <n v="63.666666666666664"/>
  </r>
  <r>
    <x v="2"/>
    <s v="Class 3"/>
    <x v="2"/>
    <s v=" Maharashtra"/>
    <s v="Junior"/>
    <n v="191"/>
    <n v="6737300"/>
    <s v="35.27K"/>
    <s v="Full-time "/>
    <s v=" Entry level"/>
    <n v="10001"/>
    <s v=" IT Services and IT Consulting"/>
    <n v="627502"/>
    <s v="No"/>
    <s v="No"/>
    <s v="No"/>
    <s v="No"/>
    <s v="No"/>
    <s v="No"/>
    <s v="No"/>
    <s v="No"/>
    <s v="No"/>
    <s v="No"/>
    <s v="No"/>
    <s v="No"/>
    <s v="No"/>
    <s v="No"/>
    <s v="No"/>
    <s v="No"/>
    <s v="No"/>
    <s v="No"/>
    <s v="No"/>
    <s v="No"/>
    <s v="No"/>
    <s v="No"/>
    <s v="Yes"/>
    <s v="Yes"/>
    <s v="No"/>
    <s v="No"/>
    <s v="Yes"/>
    <s v="No"/>
    <s v="No"/>
    <s v="No"/>
    <s v="No"/>
    <x v="2"/>
    <n v="0.1"/>
    <n v="47.75"/>
  </r>
  <r>
    <x v="2"/>
    <s v="Class 3"/>
    <x v="3"/>
    <s v=" Maharashtra"/>
    <s v="Mid"/>
    <n v="186"/>
    <n v="6737300"/>
    <s v="36.22K"/>
    <s v="Full-time "/>
    <s v=" Mid-Senior level"/>
    <n v="10001"/>
    <s v=" IT Services and IT Consulting"/>
    <n v="806354"/>
    <s v="No"/>
    <s v="No"/>
    <s v="No"/>
    <s v="No"/>
    <s v="No"/>
    <s v="No"/>
    <s v="No"/>
    <s v="No"/>
    <s v="No"/>
    <s v="No"/>
    <s v="No"/>
    <s v="No"/>
    <s v="No"/>
    <s v="No"/>
    <s v="No"/>
    <s v="No"/>
    <s v="No"/>
    <s v="No"/>
    <s v="No"/>
    <s v="No"/>
    <s v="No"/>
    <s v="No"/>
    <s v="Yes"/>
    <s v="Yes"/>
    <s v="No"/>
    <s v="No"/>
    <s v="No"/>
    <s v="No"/>
    <s v="No"/>
    <s v="No"/>
    <s v="No"/>
    <x v="1"/>
    <n v="6.6666666666666666E-2"/>
    <n v="62"/>
  </r>
  <r>
    <x v="3"/>
    <s v="Class 4"/>
    <x v="4"/>
    <s v=" Telangana"/>
    <s v="Junior"/>
    <n v="178"/>
    <n v="80865"/>
    <s v="0.45K"/>
    <s v="Full-time "/>
    <s v=" Entry level"/>
    <n v="1200"/>
    <s v=" IT Services and IT Consulting"/>
    <n v="557808"/>
    <s v="No"/>
    <s v="No"/>
    <s v="No"/>
    <s v="No"/>
    <s v="No"/>
    <s v="No"/>
    <s v="No"/>
    <s v="No"/>
    <s v="No"/>
    <s v="No"/>
    <s v="No"/>
    <s v="No"/>
    <s v="No"/>
    <s v="No"/>
    <s v="No"/>
    <s v="No"/>
    <s v="No"/>
    <s v="No"/>
    <s v="No"/>
    <s v="No"/>
    <s v="No"/>
    <s v="No"/>
    <s v="Yes"/>
    <s v="No"/>
    <s v="No"/>
    <s v="No"/>
    <s v="No"/>
    <s v="No"/>
    <s v="No"/>
    <s v="No"/>
    <s v="No"/>
    <x v="3"/>
    <n v="3.3333333333333333E-2"/>
    <n v="89"/>
  </r>
  <r>
    <x v="1"/>
    <s v="Class 3"/>
    <x v="5"/>
    <s v=" Kerala"/>
    <s v="Mid"/>
    <n v="170"/>
    <n v="6790011"/>
    <s v="39.94K"/>
    <s v="Full-time "/>
    <s v=" Mid-Senior level"/>
    <n v="10001"/>
    <s v=" IT Services and IT Consulting"/>
    <n v="1024008"/>
    <s v="No"/>
    <s v="No"/>
    <s v="No"/>
    <s v="No"/>
    <s v="No"/>
    <s v="No"/>
    <s v="No"/>
    <s v="No"/>
    <s v="No"/>
    <s v="No"/>
    <s v="No"/>
    <s v="No"/>
    <s v="No"/>
    <s v="No"/>
    <s v="No"/>
    <s v="No"/>
    <s v="No"/>
    <s v="No"/>
    <s v="No"/>
    <s v="No"/>
    <s v="No"/>
    <s v="No"/>
    <s v="Yes"/>
    <s v="Yes"/>
    <s v="No"/>
    <s v="No"/>
    <s v="No"/>
    <s v="No"/>
    <s v="No"/>
    <s v="No"/>
    <s v="No"/>
    <x v="1"/>
    <n v="6.6666666666666666E-2"/>
    <n v="56.666666666666664"/>
  </r>
  <r>
    <x v="0"/>
    <s v="Class 3"/>
    <x v="6"/>
    <s v=" Telangana"/>
    <s v="Senior"/>
    <n v="168"/>
    <n v="11996967"/>
    <s v="71.41K"/>
    <s v="Full-time "/>
    <s v=" Associate"/>
    <n v="10001"/>
    <s v=" IT Services and IT Consulting"/>
    <n v="2616000"/>
    <s v="Yes"/>
    <s v="No"/>
    <s v="No"/>
    <s v="No"/>
    <s v="Yes"/>
    <s v="Yes"/>
    <s v="No"/>
    <s v="No"/>
    <s v="No"/>
    <s v="No"/>
    <s v="No"/>
    <s v="No"/>
    <s v="No"/>
    <s v="No"/>
    <s v="No"/>
    <s v="No"/>
    <s v="No"/>
    <s v="No"/>
    <s v="No"/>
    <s v="Yes"/>
    <s v="No"/>
    <s v="No"/>
    <s v="Yes"/>
    <s v="Yes"/>
    <s v="No"/>
    <s v="No"/>
    <s v="No"/>
    <s v="No"/>
    <s v="No"/>
    <s v="No"/>
    <s v="Yes"/>
    <x v="4"/>
    <n v="0.23333333333333334"/>
    <n v="21"/>
  </r>
  <r>
    <x v="4"/>
    <s v="Class 2"/>
    <x v="7"/>
    <s v=" Rajasthan"/>
    <s v="Mid"/>
    <n v="167"/>
    <n v="793022"/>
    <s v="4.75K"/>
    <s v="Full-time "/>
    <s v=" Mid-Senior level"/>
    <n v="5000"/>
    <s v=" IT Services and IT Consulting"/>
    <n v="823441"/>
    <s v="No"/>
    <s v="No"/>
    <s v="Yes"/>
    <s v="No"/>
    <s v="No"/>
    <s v="No"/>
    <s v="No"/>
    <s v="No"/>
    <s v="No"/>
    <s v="Yes"/>
    <s v="Yes"/>
    <s v="No"/>
    <s v="Yes"/>
    <s v="No"/>
    <s v="No"/>
    <s v="No"/>
    <s v="No"/>
    <s v="No"/>
    <s v="No"/>
    <s v="No"/>
    <s v="No"/>
    <s v="No"/>
    <s v="Yes"/>
    <s v="Yes"/>
    <s v="No"/>
    <s v="No"/>
    <s v="Yes"/>
    <s v="No"/>
    <s v="No"/>
    <s v="Yes"/>
    <s v="Yes"/>
    <x v="5"/>
    <n v="0.3"/>
    <n v="16.7"/>
  </r>
  <r>
    <x v="3"/>
    <s v="Class 4"/>
    <x v="8"/>
    <s v=" Telangana"/>
    <s v="Mid"/>
    <n v="167"/>
    <n v="80865"/>
    <s v="0.48K"/>
    <s v="Full-time "/>
    <s v=" Mid-Senior level"/>
    <n v="1200"/>
    <s v=" IT Services and IT Consulting"/>
    <n v="1247932"/>
    <s v="No"/>
    <s v="No"/>
    <s v="No"/>
    <s v="No"/>
    <s v="Yes"/>
    <s v="No"/>
    <s v="No"/>
    <s v="No"/>
    <s v="No"/>
    <s v="No"/>
    <s v="No"/>
    <s v="No"/>
    <s v="No"/>
    <s v="No"/>
    <s v="No"/>
    <s v="No"/>
    <s v="No"/>
    <s v="No"/>
    <s v="No"/>
    <s v="No"/>
    <s v="No"/>
    <s v="No"/>
    <s v="Yes"/>
    <s v="Yes"/>
    <s v="No"/>
    <s v="No"/>
    <s v="No"/>
    <s v="No"/>
    <s v="No"/>
    <s v="No"/>
    <s v="No"/>
    <x v="2"/>
    <n v="0.1"/>
    <n v="41.75"/>
  </r>
  <r>
    <x v="4"/>
    <s v="Class 2"/>
    <x v="7"/>
    <s v=" Rajasthan"/>
    <s v="Mid"/>
    <n v="166"/>
    <n v="793022"/>
    <s v="4.78K"/>
    <s v="Full-time "/>
    <s v=" Mid-Senior level"/>
    <n v="5000"/>
    <s v=" IT Services and IT Consulting"/>
    <n v="1221395"/>
    <s v="No"/>
    <s v="No"/>
    <s v="Yes"/>
    <s v="No"/>
    <s v="No"/>
    <s v="No"/>
    <s v="No"/>
    <s v="No"/>
    <s v="No"/>
    <s v="Yes"/>
    <s v="Yes"/>
    <s v="No"/>
    <s v="Yes"/>
    <s v="No"/>
    <s v="No"/>
    <s v="No"/>
    <s v="No"/>
    <s v="No"/>
    <s v="No"/>
    <s v="No"/>
    <s v="No"/>
    <s v="No"/>
    <s v="Yes"/>
    <s v="Yes"/>
    <s v="No"/>
    <s v="No"/>
    <s v="Yes"/>
    <s v="No"/>
    <s v="No"/>
    <s v="Yes"/>
    <s v="Yes"/>
    <x v="5"/>
    <n v="0.3"/>
    <n v="16.600000000000001"/>
  </r>
  <r>
    <x v="3"/>
    <s v="Class 4"/>
    <x v="9"/>
    <s v=" Telangana"/>
    <s v="Mid"/>
    <n v="158"/>
    <n v="80865"/>
    <s v="0.51K"/>
    <s v="Full-time "/>
    <s v=" Mid-Senior level"/>
    <n v="1200"/>
    <s v=" IT Services and IT Consulting"/>
    <n v="1596229"/>
    <s v="No"/>
    <s v="No"/>
    <s v="No"/>
    <s v="No"/>
    <s v="No"/>
    <s v="No"/>
    <s v="No"/>
    <s v="No"/>
    <s v="No"/>
    <s v="No"/>
    <s v="No"/>
    <s v="No"/>
    <s v="No"/>
    <s v="No"/>
    <s v="No"/>
    <s v="No"/>
    <s v="No"/>
    <s v="No"/>
    <s v="No"/>
    <s v="No"/>
    <s v="No"/>
    <s v="No"/>
    <s v="Yes"/>
    <s v="Yes"/>
    <s v="No"/>
    <s v="No"/>
    <s v="No"/>
    <s v="No"/>
    <s v="No"/>
    <s v="No"/>
    <s v="No"/>
    <x v="1"/>
    <n v="6.6666666666666666E-2"/>
    <n v="52.666666666666664"/>
  </r>
  <r>
    <x v="2"/>
    <s v="Class 3"/>
    <x v="10"/>
    <s v=" Maharashtra"/>
    <s v="Junior"/>
    <n v="158"/>
    <n v="6737300"/>
    <s v="42.64K"/>
    <s v="Full-time "/>
    <s v=" Entry level"/>
    <n v="10001"/>
    <s v=" IT Services and IT Consulting"/>
    <n v="772094"/>
    <s v="No"/>
    <s v="No"/>
    <s v="No"/>
    <s v="No"/>
    <s v="No"/>
    <s v="No"/>
    <s v="No"/>
    <s v="No"/>
    <s v="No"/>
    <s v="No"/>
    <s v="No"/>
    <s v="No"/>
    <s v="No"/>
    <s v="No"/>
    <s v="No"/>
    <s v="No"/>
    <s v="No"/>
    <s v="No"/>
    <s v="No"/>
    <s v="No"/>
    <s v="No"/>
    <s v="No"/>
    <s v="Yes"/>
    <s v="Yes"/>
    <s v="No"/>
    <s v="No"/>
    <s v="Yes"/>
    <s v="No"/>
    <s v="No"/>
    <s v="No"/>
    <s v="No"/>
    <x v="2"/>
    <n v="0.1"/>
    <n v="39.5"/>
  </r>
  <r>
    <x v="2"/>
    <s v="Class 3"/>
    <x v="2"/>
    <s v=" Maharashtra"/>
    <s v="Junior"/>
    <n v="156"/>
    <n v="6737300"/>
    <s v="43.19K"/>
    <s v="Full-time "/>
    <s v=" Entry level"/>
    <n v="10001"/>
    <s v=" IT Services and IT Consulting"/>
    <n v="406487"/>
    <s v="No"/>
    <s v="No"/>
    <s v="Yes"/>
    <s v="No"/>
    <s v="No"/>
    <s v="No"/>
    <s v="No"/>
    <s v="No"/>
    <s v="No"/>
    <s v="No"/>
    <s v="Yes"/>
    <s v="No"/>
    <s v="Yes"/>
    <s v="No"/>
    <s v="No"/>
    <s v="No"/>
    <s v="No"/>
    <s v="No"/>
    <s v="Yes"/>
    <s v="No"/>
    <s v="Yes"/>
    <s v="No"/>
    <s v="No"/>
    <s v="Yes"/>
    <s v="No"/>
    <s v="Yes"/>
    <s v="No"/>
    <s v="No"/>
    <s v="No"/>
    <s v="Yes"/>
    <s v="Yes"/>
    <x v="5"/>
    <n v="0.3"/>
    <n v="15.6"/>
  </r>
  <r>
    <x v="3"/>
    <s v="Class 4"/>
    <x v="11"/>
    <s v=" Maharashtra"/>
    <s v="Mid"/>
    <n v="156"/>
    <n v="80865"/>
    <s v="0.52K"/>
    <s v="Full-time "/>
    <s v=" Mid-Senior level"/>
    <n v="1200"/>
    <s v=" IT Services and IT Consulting"/>
    <n v="1426011"/>
    <s v="No"/>
    <s v="No"/>
    <s v="No"/>
    <s v="No"/>
    <s v="No"/>
    <s v="No"/>
    <s v="No"/>
    <s v="No"/>
    <s v="No"/>
    <s v="No"/>
    <s v="No"/>
    <s v="No"/>
    <s v="No"/>
    <s v="No"/>
    <s v="No"/>
    <s v="No"/>
    <s v="No"/>
    <s v="No"/>
    <s v="No"/>
    <s v="No"/>
    <s v="No"/>
    <s v="No"/>
    <s v="Yes"/>
    <s v="Yes"/>
    <s v="No"/>
    <s v="No"/>
    <s v="No"/>
    <s v="No"/>
    <s v="No"/>
    <s v="No"/>
    <s v="No"/>
    <x v="1"/>
    <n v="6.6666666666666666E-2"/>
    <n v="52"/>
  </r>
  <r>
    <x v="2"/>
    <s v="Class 3"/>
    <x v="12"/>
    <s v=" Kerala"/>
    <s v="Junior"/>
    <n v="156"/>
    <n v="6737300"/>
    <s v="43.19K"/>
    <s v="Full-time "/>
    <s v=" Entry level"/>
    <n v="10001"/>
    <s v=" IT Services and IT Consulting"/>
    <n v="418063"/>
    <s v="No"/>
    <s v="No"/>
    <s v="No"/>
    <s v="No"/>
    <s v="Yes"/>
    <s v="No"/>
    <s v="No"/>
    <s v="No"/>
    <s v="No"/>
    <s v="No"/>
    <s v="No"/>
    <s v="No"/>
    <s v="No"/>
    <s v="No"/>
    <s v="No"/>
    <s v="No"/>
    <s v="No"/>
    <s v="No"/>
    <s v="No"/>
    <s v="No"/>
    <s v="No"/>
    <s v="No"/>
    <s v="Yes"/>
    <s v="Yes"/>
    <s v="No"/>
    <s v="No"/>
    <s v="Yes"/>
    <s v="No"/>
    <s v="No"/>
    <s v="No"/>
    <s v="No"/>
    <x v="0"/>
    <n v="0.13333333333333333"/>
    <n v="31.2"/>
  </r>
  <r>
    <x v="2"/>
    <s v="Class 3"/>
    <x v="8"/>
    <s v=" Karnataka"/>
    <s v="Mid"/>
    <n v="153"/>
    <n v="6737300"/>
    <s v="44.03K"/>
    <s v="Full-time "/>
    <s v=" Mid-Senior level"/>
    <n v="10001"/>
    <s v=" IT Services and IT Consulting"/>
    <n v="1128692"/>
    <s v="No"/>
    <s v="No"/>
    <s v="No"/>
    <s v="No"/>
    <s v="Yes"/>
    <s v="No"/>
    <s v="No"/>
    <s v="No"/>
    <s v="No"/>
    <s v="No"/>
    <s v="No"/>
    <s v="No"/>
    <s v="No"/>
    <s v="No"/>
    <s v="No"/>
    <s v="No"/>
    <s v="No"/>
    <s v="No"/>
    <s v="No"/>
    <s v="No"/>
    <s v="No"/>
    <s v="No"/>
    <s v="Yes"/>
    <s v="Yes"/>
    <s v="No"/>
    <s v="No"/>
    <s v="Yes"/>
    <s v="No"/>
    <s v="No"/>
    <s v="No"/>
    <s v="No"/>
    <x v="0"/>
    <n v="0.13333333333333333"/>
    <n v="30.6"/>
  </r>
  <r>
    <x v="2"/>
    <s v="Class 3"/>
    <x v="13"/>
    <s v=" Karnataka"/>
    <s v="Mid"/>
    <n v="152"/>
    <n v="6737300"/>
    <s v="44.32K"/>
    <s v="Full-time "/>
    <s v=" Mid-Senior level"/>
    <n v="10001"/>
    <s v=" IT Services and IT Consulting"/>
    <n v="1572174"/>
    <s v="No"/>
    <s v="No"/>
    <s v="No"/>
    <s v="No"/>
    <s v="No"/>
    <s v="No"/>
    <s v="No"/>
    <s v="No"/>
    <s v="No"/>
    <s v="No"/>
    <s v="No"/>
    <s v="No"/>
    <s v="No"/>
    <s v="No"/>
    <s v="No"/>
    <s v="No"/>
    <s v="No"/>
    <s v="No"/>
    <s v="No"/>
    <s v="No"/>
    <s v="No"/>
    <s v="No"/>
    <s v="Yes"/>
    <s v="Yes"/>
    <s v="No"/>
    <s v="No"/>
    <s v="No"/>
    <s v="No"/>
    <s v="No"/>
    <s v="No"/>
    <s v="No"/>
    <x v="1"/>
    <n v="6.6666666666666666E-2"/>
    <n v="50.666666666666664"/>
  </r>
  <r>
    <x v="0"/>
    <s v="Class 3"/>
    <x v="6"/>
    <s v=" Telangana"/>
    <s v="Mid"/>
    <n v="148"/>
    <n v="11996967"/>
    <s v="81.06K"/>
    <s v="Full-time "/>
    <s v=" Mid-Senior level"/>
    <n v="10001"/>
    <s v=" IT Services and IT Consulting"/>
    <n v="1189520"/>
    <s v="Yes"/>
    <s v="No"/>
    <s v="No"/>
    <s v="No"/>
    <s v="Yes"/>
    <s v="No"/>
    <s v="No"/>
    <s v="No"/>
    <s v="No"/>
    <s v="No"/>
    <s v="No"/>
    <s v="No"/>
    <s v="No"/>
    <s v="No"/>
    <s v="No"/>
    <s v="No"/>
    <s v="No"/>
    <s v="No"/>
    <s v="No"/>
    <s v="No"/>
    <s v="No"/>
    <s v="No"/>
    <s v="Yes"/>
    <s v="Yes"/>
    <s v="No"/>
    <s v="No"/>
    <s v="Yes"/>
    <s v="No"/>
    <s v="No"/>
    <s v="No"/>
    <s v="Yes"/>
    <x v="6"/>
    <n v="0.2"/>
    <n v="21.142857142857142"/>
  </r>
  <r>
    <x v="2"/>
    <s v="Class 3"/>
    <x v="2"/>
    <s v=" Haryana"/>
    <s v="Junior"/>
    <n v="148"/>
    <n v="6737300"/>
    <s v="45.52K"/>
    <s v="Full-time "/>
    <s v=" Entry level"/>
    <n v="10001"/>
    <s v=" IT Services and IT Consulting"/>
    <n v="659614"/>
    <s v="No"/>
    <s v="No"/>
    <s v="No"/>
    <s v="No"/>
    <s v="No"/>
    <s v="No"/>
    <s v="No"/>
    <s v="No"/>
    <s v="No"/>
    <s v="No"/>
    <s v="No"/>
    <s v="No"/>
    <s v="No"/>
    <s v="No"/>
    <s v="No"/>
    <s v="No"/>
    <s v="No"/>
    <s v="No"/>
    <s v="No"/>
    <s v="No"/>
    <s v="No"/>
    <s v="No"/>
    <s v="Yes"/>
    <s v="Yes"/>
    <s v="No"/>
    <s v="No"/>
    <s v="No"/>
    <s v="No"/>
    <s v="No"/>
    <s v="No"/>
    <s v="No"/>
    <x v="1"/>
    <n v="6.6666666666666666E-2"/>
    <n v="49.333333333333336"/>
  </r>
  <r>
    <x v="2"/>
    <s v="Class 3"/>
    <x v="14"/>
    <s v=" Karnataka"/>
    <s v="Mid"/>
    <n v="145"/>
    <n v="6737300"/>
    <s v="46.46K"/>
    <s v="Full-time "/>
    <s v=" Mid-Senior level"/>
    <n v="10001"/>
    <s v=" IT Services and IT Consulting"/>
    <n v="1881444"/>
    <s v="No"/>
    <s v="No"/>
    <s v="No"/>
    <s v="No"/>
    <s v="No"/>
    <s v="No"/>
    <s v="No"/>
    <s v="No"/>
    <s v="No"/>
    <s v="No"/>
    <s v="No"/>
    <s v="No"/>
    <s v="No"/>
    <s v="No"/>
    <s v="No"/>
    <s v="No"/>
    <s v="No"/>
    <s v="No"/>
    <s v="No"/>
    <s v="No"/>
    <s v="No"/>
    <s v="No"/>
    <s v="Yes"/>
    <s v="Yes"/>
    <s v="No"/>
    <s v="No"/>
    <s v="Yes"/>
    <s v="No"/>
    <s v="No"/>
    <s v="No"/>
    <s v="No"/>
    <x v="2"/>
    <n v="0.1"/>
    <n v="36.25"/>
  </r>
  <r>
    <x v="1"/>
    <s v="Class 3"/>
    <x v="1"/>
    <s v=" Tamil Nadu"/>
    <s v="Senior"/>
    <n v="144"/>
    <n v="6790011"/>
    <s v="47.15K"/>
    <s v="Full-time "/>
    <s v=" Associate"/>
    <n v="10001"/>
    <s v=" IT Services and IT Consulting"/>
    <n v="1364662"/>
    <s v="No"/>
    <s v="No"/>
    <s v="No"/>
    <s v="No"/>
    <s v="No"/>
    <s v="No"/>
    <s v="No"/>
    <s v="No"/>
    <s v="No"/>
    <s v="No"/>
    <s v="No"/>
    <s v="No"/>
    <s v="No"/>
    <s v="No"/>
    <s v="No"/>
    <s v="No"/>
    <s v="No"/>
    <s v="No"/>
    <s v="No"/>
    <s v="No"/>
    <s v="No"/>
    <s v="No"/>
    <s v="Yes"/>
    <s v="Yes"/>
    <s v="No"/>
    <s v="No"/>
    <s v="No"/>
    <s v="No"/>
    <s v="No"/>
    <s v="No"/>
    <s v="No"/>
    <x v="1"/>
    <n v="6.6666666666666666E-2"/>
    <n v="48"/>
  </r>
  <r>
    <x v="2"/>
    <s v="Class 3"/>
    <x v="15"/>
    <s v=" Tamil Nadu"/>
    <s v="Mid"/>
    <n v="142"/>
    <n v="6737300"/>
    <s v="47.45K"/>
    <s v="Full-time "/>
    <s v=" Mid-Senior level"/>
    <n v="10001"/>
    <s v=" IT Services and IT Consulting"/>
    <n v="1454526"/>
    <s v="No"/>
    <s v="No"/>
    <s v="No"/>
    <s v="No"/>
    <s v="Yes"/>
    <s v="No"/>
    <s v="No"/>
    <s v="No"/>
    <s v="No"/>
    <s v="No"/>
    <s v="No"/>
    <s v="No"/>
    <s v="No"/>
    <s v="No"/>
    <s v="No"/>
    <s v="No"/>
    <s v="No"/>
    <s v="No"/>
    <s v="No"/>
    <s v="No"/>
    <s v="No"/>
    <s v="No"/>
    <s v="Yes"/>
    <s v="Yes"/>
    <s v="No"/>
    <s v="No"/>
    <s v="Yes"/>
    <s v="No"/>
    <s v="No"/>
    <s v="No"/>
    <s v="Yes"/>
    <x v="7"/>
    <n v="0.16666666666666666"/>
    <n v="23.666666666666668"/>
  </r>
  <r>
    <x v="2"/>
    <s v="Class 3"/>
    <x v="16"/>
    <s v=" Delhi"/>
    <s v="Mid"/>
    <n v="141"/>
    <n v="6737300"/>
    <s v="47.78K"/>
    <s v="Full-time "/>
    <s v=" Mid-Senior level"/>
    <n v="10001"/>
    <s v=" IT Services and IT Consulting"/>
    <n v="1205147"/>
    <s v="No"/>
    <s v="No"/>
    <s v="No"/>
    <s v="No"/>
    <s v="Yes"/>
    <s v="No"/>
    <s v="No"/>
    <s v="No"/>
    <s v="No"/>
    <s v="No"/>
    <s v="No"/>
    <s v="No"/>
    <s v="No"/>
    <s v="No"/>
    <s v="No"/>
    <s v="No"/>
    <s v="No"/>
    <s v="No"/>
    <s v="No"/>
    <s v="No"/>
    <s v="No"/>
    <s v="No"/>
    <s v="Yes"/>
    <s v="Yes"/>
    <s v="No"/>
    <s v="No"/>
    <s v="No"/>
    <s v="No"/>
    <s v="No"/>
    <s v="No"/>
    <s v="No"/>
    <x v="2"/>
    <n v="0.1"/>
    <n v="35.25"/>
  </r>
  <r>
    <x v="4"/>
    <s v="Class 2"/>
    <x v="17"/>
    <s v=" Maharashtra"/>
    <s v="Mid"/>
    <n v="136"/>
    <n v="793022"/>
    <s v="5.83K"/>
    <s v="Full-time "/>
    <s v=" Mid-Senior level"/>
    <n v="5000"/>
    <s v=" IT Services and IT Consulting"/>
    <n v="1340308"/>
    <s v="Yes"/>
    <s v="Yes"/>
    <s v="Yes"/>
    <s v="Yes"/>
    <s v="Yes"/>
    <s v="No"/>
    <s v="No"/>
    <s v="Yes"/>
    <s v="No"/>
    <s v="No"/>
    <s v="Yes"/>
    <s v="No"/>
    <s v="No"/>
    <s v="No"/>
    <s v="No"/>
    <s v="No"/>
    <s v="No"/>
    <s v="No"/>
    <s v="No"/>
    <s v="No"/>
    <s v="No"/>
    <s v="No"/>
    <s v="Yes"/>
    <s v="Yes"/>
    <s v="No"/>
    <s v="No"/>
    <s v="No"/>
    <s v="No"/>
    <s v="No"/>
    <s v="No"/>
    <s v="No"/>
    <x v="5"/>
    <n v="0.3"/>
    <n v="13.6"/>
  </r>
  <r>
    <x v="5"/>
    <s v="Class 1"/>
    <x v="18"/>
    <s v=" Rajasthan"/>
    <s v="Senior"/>
    <n v="133"/>
    <n v="2519518"/>
    <s v="18.94K"/>
    <s v="Full-time "/>
    <s v=" Associate"/>
    <n v="10001"/>
    <s v=" IT Services and IT Consulting"/>
    <n v="2393612"/>
    <s v="No"/>
    <s v="No"/>
    <s v="No"/>
    <s v="No"/>
    <s v="No"/>
    <s v="No"/>
    <s v="No"/>
    <s v="No"/>
    <s v="No"/>
    <s v="No"/>
    <s v="No"/>
    <s v="No"/>
    <s v="No"/>
    <s v="No"/>
    <s v="No"/>
    <s v="No"/>
    <s v="No"/>
    <s v="No"/>
    <s v="No"/>
    <s v="No"/>
    <s v="No"/>
    <s v="No"/>
    <s v="Yes"/>
    <s v="Yes"/>
    <s v="No"/>
    <s v="No"/>
    <s v="Yes"/>
    <s v="No"/>
    <s v="No"/>
    <s v="No"/>
    <s v="No"/>
    <x v="2"/>
    <n v="0.1"/>
    <n v="33.25"/>
  </r>
  <r>
    <x v="2"/>
    <s v="Class 3"/>
    <x v="14"/>
    <s v=" Karnataka"/>
    <s v="Mid"/>
    <n v="127"/>
    <n v="6737300"/>
    <s v="53.05K"/>
    <s v="Full-time "/>
    <s v=" Mid-Senior level"/>
    <n v="10001"/>
    <s v=" IT Services and IT Consulting"/>
    <n v="1426481"/>
    <s v="No"/>
    <s v="No"/>
    <s v="No"/>
    <s v="No"/>
    <s v="No"/>
    <s v="No"/>
    <s v="No"/>
    <s v="No"/>
    <s v="No"/>
    <s v="No"/>
    <s v="No"/>
    <s v="No"/>
    <s v="No"/>
    <s v="No"/>
    <s v="No"/>
    <s v="No"/>
    <s v="No"/>
    <s v="No"/>
    <s v="No"/>
    <s v="No"/>
    <s v="No"/>
    <s v="No"/>
    <s v="Yes"/>
    <s v="Yes"/>
    <s v="No"/>
    <s v="No"/>
    <s v="Yes"/>
    <s v="No"/>
    <s v="No"/>
    <s v="No"/>
    <s v="No"/>
    <x v="2"/>
    <n v="0.1"/>
    <n v="31.75"/>
  </r>
  <r>
    <x v="2"/>
    <s v="Class 3"/>
    <x v="19"/>
    <s v=" Maharashtra"/>
    <s v="Junior"/>
    <n v="126"/>
    <n v="6737300"/>
    <s v="53.47K"/>
    <s v="Full-time "/>
    <s v=" Entry level"/>
    <n v="10001"/>
    <s v=" IT Services and IT Consulting"/>
    <n v="748448"/>
    <s v="No"/>
    <s v="No"/>
    <s v="No"/>
    <s v="No"/>
    <s v="Yes"/>
    <s v="No"/>
    <s v="No"/>
    <s v="No"/>
    <s v="No"/>
    <s v="No"/>
    <s v="No"/>
    <s v="No"/>
    <s v="No"/>
    <s v="No"/>
    <s v="No"/>
    <s v="No"/>
    <s v="No"/>
    <s v="No"/>
    <s v="No"/>
    <s v="No"/>
    <s v="No"/>
    <s v="No"/>
    <s v="Yes"/>
    <s v="Yes"/>
    <s v="No"/>
    <s v="No"/>
    <s v="Yes"/>
    <s v="No"/>
    <s v="No"/>
    <s v="No"/>
    <s v="No"/>
    <x v="0"/>
    <n v="0.13333333333333333"/>
    <n v="25.2"/>
  </r>
  <r>
    <x v="1"/>
    <s v="Class 3"/>
    <x v="20"/>
    <s v=" Odisha"/>
    <s v="Mid"/>
    <n v="126"/>
    <n v="6790011"/>
    <s v="53.89K"/>
    <s v="Full-time "/>
    <s v=" Mid-Senior level"/>
    <n v="10001"/>
    <s v=" IT Services and IT Consulting"/>
    <n v="711052"/>
    <s v="No"/>
    <s v="No"/>
    <s v="No"/>
    <s v="No"/>
    <s v="No"/>
    <s v="No"/>
    <s v="No"/>
    <s v="No"/>
    <s v="No"/>
    <s v="No"/>
    <s v="No"/>
    <s v="No"/>
    <s v="No"/>
    <s v="No"/>
    <s v="No"/>
    <s v="No"/>
    <s v="No"/>
    <s v="No"/>
    <s v="No"/>
    <s v="No"/>
    <s v="No"/>
    <s v="No"/>
    <s v="Yes"/>
    <s v="Yes"/>
    <s v="No"/>
    <s v="No"/>
    <s v="No"/>
    <s v="No"/>
    <s v="No"/>
    <s v="No"/>
    <s v="No"/>
    <x v="1"/>
    <n v="6.6666666666666666E-2"/>
    <n v="42"/>
  </r>
  <r>
    <x v="2"/>
    <s v="Class 3"/>
    <x v="21"/>
    <s v=" Delhi"/>
    <s v="Junior"/>
    <n v="121"/>
    <n v="6737300"/>
    <s v="55.68K"/>
    <s v="Full-time "/>
    <s v=" Entry level"/>
    <n v="10001"/>
    <s v=" IT Services and IT Consulting"/>
    <n v="527029"/>
    <s v="No"/>
    <s v="No"/>
    <s v="No"/>
    <s v="No"/>
    <s v="Yes"/>
    <s v="No"/>
    <s v="No"/>
    <s v="No"/>
    <s v="No"/>
    <s v="No"/>
    <s v="No"/>
    <s v="No"/>
    <s v="No"/>
    <s v="No"/>
    <s v="No"/>
    <s v="No"/>
    <s v="No"/>
    <s v="No"/>
    <s v="No"/>
    <s v="No"/>
    <s v="No"/>
    <s v="No"/>
    <s v="Yes"/>
    <s v="Yes"/>
    <s v="No"/>
    <s v="No"/>
    <s v="Yes"/>
    <s v="No"/>
    <s v="No"/>
    <s v="No"/>
    <s v="Yes"/>
    <x v="7"/>
    <n v="0.16666666666666666"/>
    <n v="20.166666666666668"/>
  </r>
  <r>
    <x v="2"/>
    <s v="Class 3"/>
    <x v="21"/>
    <s v=" Maharashtra"/>
    <s v="Junior"/>
    <n v="119"/>
    <n v="6737300"/>
    <s v="56.62K"/>
    <s v="Full-time "/>
    <s v=" Entry level"/>
    <n v="10001"/>
    <s v=" IT Services and IT Consulting"/>
    <n v="513682"/>
    <s v="No"/>
    <s v="No"/>
    <s v="No"/>
    <s v="No"/>
    <s v="Yes"/>
    <s v="No"/>
    <s v="No"/>
    <s v="No"/>
    <s v="No"/>
    <s v="No"/>
    <s v="No"/>
    <s v="No"/>
    <s v="No"/>
    <s v="No"/>
    <s v="No"/>
    <s v="No"/>
    <s v="No"/>
    <s v="No"/>
    <s v="No"/>
    <s v="No"/>
    <s v="No"/>
    <s v="No"/>
    <s v="Yes"/>
    <s v="Yes"/>
    <s v="No"/>
    <s v="No"/>
    <s v="Yes"/>
    <s v="No"/>
    <s v="No"/>
    <s v="No"/>
    <s v="Yes"/>
    <x v="7"/>
    <n v="0.16666666666666666"/>
    <n v="19.833333333333332"/>
  </r>
  <r>
    <x v="3"/>
    <s v="Class 4"/>
    <x v="3"/>
    <s v=" Maharashtra"/>
    <s v="Mid"/>
    <n v="118"/>
    <n v="80865"/>
    <s v="0.69K"/>
    <s v="Full-time "/>
    <s v=" Mid-Senior level"/>
    <n v="1200"/>
    <s v=" IT Services and IT Consulting"/>
    <n v="836520"/>
    <s v="No"/>
    <s v="No"/>
    <s v="No"/>
    <s v="No"/>
    <s v="No"/>
    <s v="No"/>
    <s v="No"/>
    <s v="No"/>
    <s v="No"/>
    <s v="No"/>
    <s v="Yes"/>
    <s v="No"/>
    <s v="No"/>
    <s v="No"/>
    <s v="No"/>
    <s v="No"/>
    <s v="No"/>
    <s v="No"/>
    <s v="No"/>
    <s v="No"/>
    <s v="No"/>
    <s v="No"/>
    <s v="Yes"/>
    <s v="Yes"/>
    <s v="No"/>
    <s v="No"/>
    <s v="No"/>
    <s v="No"/>
    <s v="No"/>
    <s v="No"/>
    <s v="No"/>
    <x v="2"/>
    <n v="0.1"/>
    <n v="29.5"/>
  </r>
  <r>
    <x v="6"/>
    <s v="Class 1"/>
    <x v="22"/>
    <s v=" Maharashtra"/>
    <s v="Mid"/>
    <n v="115"/>
    <n v="235117"/>
    <s v="2.04K"/>
    <s v="Full-time "/>
    <s v=" Mid-Senior level"/>
    <n v="10001"/>
    <s v=" Telecommunications"/>
    <n v="1692685"/>
    <s v="No"/>
    <s v="No"/>
    <s v="No"/>
    <s v="No"/>
    <s v="Yes"/>
    <s v="No"/>
    <s v="No"/>
    <s v="No"/>
    <s v="No"/>
    <s v="No"/>
    <s v="No"/>
    <s v="No"/>
    <s v="No"/>
    <s v="No"/>
    <s v="No"/>
    <s v="No"/>
    <s v="No"/>
    <s v="No"/>
    <s v="No"/>
    <s v="No"/>
    <s v="Yes"/>
    <s v="No"/>
    <s v="Yes"/>
    <s v="Yes"/>
    <s v="No"/>
    <s v="No"/>
    <s v="No"/>
    <s v="No"/>
    <s v="No"/>
    <s v="No"/>
    <s v="No"/>
    <x v="0"/>
    <n v="0.13333333333333333"/>
    <n v="23"/>
  </r>
  <r>
    <x v="1"/>
    <s v="Class 3"/>
    <x v="5"/>
    <s v=" Odisha"/>
    <s v="Senior"/>
    <n v="115"/>
    <n v="6790011"/>
    <s v="59.04K"/>
    <s v="Full-time "/>
    <s v=" Associate"/>
    <n v="10001"/>
    <s v=" IT Services and IT Consulting"/>
    <n v="2453534"/>
    <s v="No"/>
    <s v="No"/>
    <s v="No"/>
    <s v="No"/>
    <s v="No"/>
    <s v="No"/>
    <s v="No"/>
    <s v="No"/>
    <s v="No"/>
    <s v="No"/>
    <s v="No"/>
    <s v="No"/>
    <s v="No"/>
    <s v="No"/>
    <s v="No"/>
    <s v="No"/>
    <s v="No"/>
    <s v="No"/>
    <s v="No"/>
    <s v="No"/>
    <s v="No"/>
    <s v="No"/>
    <s v="Yes"/>
    <s v="Yes"/>
    <s v="No"/>
    <s v="No"/>
    <s v="No"/>
    <s v="No"/>
    <s v="No"/>
    <s v="No"/>
    <s v="No"/>
    <x v="1"/>
    <n v="6.6666666666666666E-2"/>
    <n v="38.333333333333336"/>
  </r>
  <r>
    <x v="4"/>
    <s v="Class 2"/>
    <x v="23"/>
    <s v=" Tamil Nadu"/>
    <s v="Mid"/>
    <n v="113"/>
    <n v="793022"/>
    <s v="7.02K"/>
    <s v="Full-time "/>
    <s v=" Mid-Senior level"/>
    <n v="5000"/>
    <s v=" IT Services and IT Consulting"/>
    <n v="867479"/>
    <s v="Yes"/>
    <s v="Yes"/>
    <s v="Yes"/>
    <s v="Yes"/>
    <s v="Yes"/>
    <s v="No"/>
    <s v="No"/>
    <s v="Yes"/>
    <s v="No"/>
    <s v="No"/>
    <s v="Yes"/>
    <s v="No"/>
    <s v="No"/>
    <s v="No"/>
    <s v="No"/>
    <s v="No"/>
    <s v="No"/>
    <s v="No"/>
    <s v="No"/>
    <s v="No"/>
    <s v="No"/>
    <s v="No"/>
    <s v="Yes"/>
    <s v="Yes"/>
    <s v="No"/>
    <s v="No"/>
    <s v="No"/>
    <s v="No"/>
    <s v="No"/>
    <s v="No"/>
    <s v="No"/>
    <x v="5"/>
    <n v="0.3"/>
    <n v="11.3"/>
  </r>
  <r>
    <x v="4"/>
    <s v="Class 2"/>
    <x v="24"/>
    <s v=" Karnataka"/>
    <s v="Mid"/>
    <n v="112"/>
    <n v="793022"/>
    <s v="7.08K"/>
    <s v="Full-time "/>
    <s v=" Mid-Senior level"/>
    <n v="5000"/>
    <s v=" IT Services and IT Consulting"/>
    <n v="1379165"/>
    <s v="Yes"/>
    <s v="No"/>
    <s v="Yes"/>
    <s v="No"/>
    <s v="No"/>
    <s v="Yes"/>
    <s v="No"/>
    <s v="No"/>
    <s v="No"/>
    <s v="No"/>
    <s v="Yes"/>
    <s v="Yes"/>
    <s v="Yes"/>
    <s v="Yes"/>
    <s v="No"/>
    <s v="No"/>
    <s v="No"/>
    <s v="No"/>
    <s v="Yes"/>
    <s v="Yes"/>
    <s v="No"/>
    <s v="No"/>
    <s v="Yes"/>
    <s v="Yes"/>
    <s v="No"/>
    <s v="No"/>
    <s v="No"/>
    <s v="No"/>
    <s v="No"/>
    <s v="Yes"/>
    <s v="Yes"/>
    <x v="8"/>
    <n v="0.43333333333333335"/>
    <n v="8"/>
  </r>
  <r>
    <x v="2"/>
    <s v="Class 3"/>
    <x v="25"/>
    <s v=" Telangana"/>
    <s v="Mid"/>
    <n v="112"/>
    <n v="6737300"/>
    <s v="60.15K"/>
    <s v="Full-time "/>
    <s v=" Mid-Senior level"/>
    <n v="10001"/>
    <s v=" IT Services and IT Consulting"/>
    <n v="904270"/>
    <s v="No"/>
    <s v="No"/>
    <s v="No"/>
    <s v="No"/>
    <s v="No"/>
    <s v="No"/>
    <s v="No"/>
    <s v="No"/>
    <s v="No"/>
    <s v="No"/>
    <s v="No"/>
    <s v="No"/>
    <s v="No"/>
    <s v="No"/>
    <s v="No"/>
    <s v="No"/>
    <s v="No"/>
    <s v="No"/>
    <s v="No"/>
    <s v="No"/>
    <s v="No"/>
    <s v="No"/>
    <s v="Yes"/>
    <s v="No"/>
    <s v="No"/>
    <s v="No"/>
    <s v="No"/>
    <s v="No"/>
    <s v="No"/>
    <s v="No"/>
    <s v="No"/>
    <x v="3"/>
    <n v="3.3333333333333333E-2"/>
    <n v="56"/>
  </r>
  <r>
    <x v="4"/>
    <s v="Class 2"/>
    <x v="26"/>
    <s v=" Maharashtra"/>
    <s v="Mid"/>
    <n v="112"/>
    <n v="793022"/>
    <s v="7.08K"/>
    <s v="Full-time "/>
    <s v=" Mid-Senior level"/>
    <n v="5000"/>
    <s v=" IT Services and IT Consulting"/>
    <n v="1293144"/>
    <s v="Yes"/>
    <s v="Yes"/>
    <s v="Yes"/>
    <s v="Yes"/>
    <s v="Yes"/>
    <s v="No"/>
    <s v="No"/>
    <s v="No"/>
    <s v="No"/>
    <s v="No"/>
    <s v="Yes"/>
    <s v="No"/>
    <s v="No"/>
    <s v="No"/>
    <s v="No"/>
    <s v="No"/>
    <s v="No"/>
    <s v="No"/>
    <s v="No"/>
    <s v="No"/>
    <s v="No"/>
    <s v="No"/>
    <s v="Yes"/>
    <s v="Yes"/>
    <s v="Yes"/>
    <s v="No"/>
    <s v="Yes"/>
    <s v="No"/>
    <s v="No"/>
    <s v="No"/>
    <s v="No"/>
    <x v="9"/>
    <n v="0.33333333333333331"/>
    <n v="10.181818181818182"/>
  </r>
  <r>
    <x v="3"/>
    <s v="Class 4"/>
    <x v="27"/>
    <s v=" Telangana"/>
    <s v="Mid"/>
    <n v="112"/>
    <n v="80865"/>
    <s v="0.72K"/>
    <s v="Full-time "/>
    <s v=" Mid-Senior level"/>
    <n v="1200"/>
    <s v=" IT Services and IT Consulting"/>
    <n v="1180512"/>
    <s v="No"/>
    <s v="No"/>
    <s v="No"/>
    <s v="No"/>
    <s v="No"/>
    <s v="No"/>
    <s v="No"/>
    <s v="No"/>
    <s v="No"/>
    <s v="No"/>
    <s v="No"/>
    <s v="No"/>
    <s v="No"/>
    <s v="No"/>
    <s v="No"/>
    <s v="No"/>
    <s v="No"/>
    <s v="No"/>
    <s v="No"/>
    <s v="No"/>
    <s v="No"/>
    <s v="No"/>
    <s v="Yes"/>
    <s v="Yes"/>
    <s v="No"/>
    <s v="No"/>
    <s v="No"/>
    <s v="No"/>
    <s v="No"/>
    <s v="No"/>
    <s v="No"/>
    <x v="1"/>
    <n v="6.6666666666666666E-2"/>
    <n v="37.333333333333336"/>
  </r>
  <r>
    <x v="2"/>
    <s v="Class 3"/>
    <x v="12"/>
    <s v=" Kerala"/>
    <s v="Junior"/>
    <n v="112"/>
    <n v="6737300"/>
    <s v="60.15K"/>
    <s v="Full-time "/>
    <s v=" Entry level"/>
    <n v="10001"/>
    <s v=" IT Services and IT Consulting"/>
    <n v="598198"/>
    <s v="No"/>
    <s v="No"/>
    <s v="No"/>
    <s v="No"/>
    <s v="Yes"/>
    <s v="No"/>
    <s v="No"/>
    <s v="No"/>
    <s v="No"/>
    <s v="No"/>
    <s v="No"/>
    <s v="No"/>
    <s v="No"/>
    <s v="No"/>
    <s v="No"/>
    <s v="No"/>
    <s v="No"/>
    <s v="No"/>
    <s v="No"/>
    <s v="No"/>
    <s v="No"/>
    <s v="No"/>
    <s v="Yes"/>
    <s v="Yes"/>
    <s v="No"/>
    <s v="No"/>
    <s v="Yes"/>
    <s v="No"/>
    <s v="No"/>
    <s v="No"/>
    <s v="No"/>
    <x v="0"/>
    <n v="0.13333333333333333"/>
    <n v="22.4"/>
  </r>
  <r>
    <x v="4"/>
    <s v="Class 2"/>
    <x v="28"/>
    <s v=" Telangana"/>
    <s v="Senior"/>
    <n v="111"/>
    <n v="793022"/>
    <s v="7.14K"/>
    <s v="Full-time "/>
    <s v=" Associate"/>
    <n v="5000"/>
    <s v=" IT Services and IT Consulting"/>
    <n v="1423143"/>
    <s v="No"/>
    <s v="Yes"/>
    <s v="No"/>
    <s v="No"/>
    <s v="No"/>
    <s v="No"/>
    <s v="No"/>
    <s v="No"/>
    <s v="No"/>
    <s v="No"/>
    <s v="Yes"/>
    <s v="No"/>
    <s v="No"/>
    <s v="No"/>
    <s v="No"/>
    <s v="No"/>
    <s v="No"/>
    <s v="No"/>
    <s v="No"/>
    <s v="No"/>
    <s v="No"/>
    <s v="No"/>
    <s v="Yes"/>
    <s v="Yes"/>
    <s v="No"/>
    <s v="No"/>
    <s v="Yes"/>
    <s v="No"/>
    <s v="Yes"/>
    <s v="No"/>
    <s v="Yes"/>
    <x v="4"/>
    <n v="0.23333333333333334"/>
    <n v="13.875"/>
  </r>
  <r>
    <x v="2"/>
    <s v="Class 3"/>
    <x v="19"/>
    <s v=" Maharashtra"/>
    <s v="Junior"/>
    <n v="104"/>
    <n v="6737300"/>
    <s v="64.78K"/>
    <s v="Full-time "/>
    <s v=" Entry level"/>
    <n v="10001"/>
    <s v=" IT Services and IT Consulting"/>
    <n v="846239"/>
    <s v="No"/>
    <s v="No"/>
    <s v="No"/>
    <s v="No"/>
    <s v="Yes"/>
    <s v="No"/>
    <s v="No"/>
    <s v="No"/>
    <s v="No"/>
    <s v="No"/>
    <s v="No"/>
    <s v="No"/>
    <s v="No"/>
    <s v="No"/>
    <s v="No"/>
    <s v="No"/>
    <s v="No"/>
    <s v="No"/>
    <s v="No"/>
    <s v="No"/>
    <s v="No"/>
    <s v="No"/>
    <s v="Yes"/>
    <s v="Yes"/>
    <s v="No"/>
    <s v="No"/>
    <s v="Yes"/>
    <s v="No"/>
    <s v="No"/>
    <s v="No"/>
    <s v="No"/>
    <x v="0"/>
    <n v="0.13333333333333333"/>
    <n v="20.8"/>
  </r>
  <r>
    <x v="3"/>
    <s v="Class 4"/>
    <x v="29"/>
    <s v=" Telangana"/>
    <s v="Junior"/>
    <n v="104"/>
    <n v="80865"/>
    <s v="0.78K"/>
    <s v="Full-time "/>
    <s v=" Entry level"/>
    <n v="1200"/>
    <s v=" IT Services and IT Consulting"/>
    <n v="519423"/>
    <s v="No"/>
    <s v="No"/>
    <s v="Yes"/>
    <s v="No"/>
    <s v="No"/>
    <s v="No"/>
    <s v="No"/>
    <s v="No"/>
    <s v="No"/>
    <s v="No"/>
    <s v="Yes"/>
    <s v="Yes"/>
    <s v="No"/>
    <s v="No"/>
    <s v="No"/>
    <s v="No"/>
    <s v="No"/>
    <s v="No"/>
    <s v="No"/>
    <s v="No"/>
    <s v="No"/>
    <s v="No"/>
    <s v="Yes"/>
    <s v="Yes"/>
    <s v="No"/>
    <s v="No"/>
    <s v="No"/>
    <s v="No"/>
    <s v="No"/>
    <s v="No"/>
    <s v="No"/>
    <x v="7"/>
    <n v="0.16666666666666666"/>
    <n v="17.333333333333332"/>
  </r>
  <r>
    <x v="1"/>
    <s v="Class 3"/>
    <x v="30"/>
    <s v=" Telangana"/>
    <s v="Mid"/>
    <n v="99"/>
    <n v="6790011"/>
    <s v="68.59K"/>
    <s v="Full-time "/>
    <s v=" Mid-Senior level"/>
    <n v="10001"/>
    <s v=" IT Services and IT Consulting"/>
    <n v="1735204"/>
    <s v="No"/>
    <s v="No"/>
    <s v="No"/>
    <s v="No"/>
    <s v="No"/>
    <s v="No"/>
    <s v="No"/>
    <s v="No"/>
    <s v="No"/>
    <s v="No"/>
    <s v="No"/>
    <s v="No"/>
    <s v="No"/>
    <s v="No"/>
    <s v="No"/>
    <s v="No"/>
    <s v="No"/>
    <s v="No"/>
    <s v="No"/>
    <s v="No"/>
    <s v="No"/>
    <s v="No"/>
    <s v="Yes"/>
    <s v="Yes"/>
    <s v="No"/>
    <s v="Yes"/>
    <s v="No"/>
    <s v="No"/>
    <s v="No"/>
    <s v="No"/>
    <s v="No"/>
    <x v="2"/>
    <n v="0.1"/>
    <n v="24.75"/>
  </r>
  <r>
    <x v="3"/>
    <s v="Class 4"/>
    <x v="31"/>
    <s v=" Karnataka"/>
    <s v="Junior"/>
    <n v="95"/>
    <n v="80865"/>
    <s v="0.85K"/>
    <s v="Contract "/>
    <s v=" Entry level"/>
    <n v="1200"/>
    <s v=" IT Services and IT Consulting"/>
    <n v="415012"/>
    <s v="No"/>
    <s v="No"/>
    <s v="No"/>
    <s v="No"/>
    <s v="No"/>
    <s v="No"/>
    <s v="No"/>
    <s v="No"/>
    <s v="No"/>
    <s v="No"/>
    <s v="No"/>
    <s v="No"/>
    <s v="No"/>
    <s v="No"/>
    <s v="No"/>
    <s v="No"/>
    <s v="No"/>
    <s v="No"/>
    <s v="No"/>
    <s v="No"/>
    <s v="No"/>
    <s v="No"/>
    <s v="Yes"/>
    <s v="Yes"/>
    <s v="No"/>
    <s v="No"/>
    <s v="No"/>
    <s v="No"/>
    <s v="No"/>
    <s v="No"/>
    <s v="No"/>
    <x v="1"/>
    <n v="6.6666666666666666E-2"/>
    <n v="31.666666666666668"/>
  </r>
  <r>
    <x v="2"/>
    <s v="Class 3"/>
    <x v="12"/>
    <s v=" Maharashtra"/>
    <s v="Junior"/>
    <n v="95"/>
    <n v="6737300"/>
    <s v="70.92K"/>
    <s v="Full-time "/>
    <s v=" Entry level"/>
    <n v="10001"/>
    <s v=" IT Services and IT Consulting"/>
    <n v="403608"/>
    <s v="No"/>
    <s v="No"/>
    <s v="No"/>
    <s v="No"/>
    <s v="Yes"/>
    <s v="No"/>
    <s v="No"/>
    <s v="No"/>
    <s v="No"/>
    <s v="No"/>
    <s v="No"/>
    <s v="No"/>
    <s v="No"/>
    <s v="No"/>
    <s v="No"/>
    <s v="No"/>
    <s v="No"/>
    <s v="No"/>
    <s v="No"/>
    <s v="No"/>
    <s v="No"/>
    <s v="No"/>
    <s v="Yes"/>
    <s v="Yes"/>
    <s v="No"/>
    <s v="No"/>
    <s v="No"/>
    <s v="No"/>
    <s v="No"/>
    <s v="No"/>
    <s v="No"/>
    <x v="2"/>
    <n v="0.1"/>
    <n v="23.75"/>
  </r>
  <r>
    <x v="0"/>
    <s v="Class 3"/>
    <x v="32"/>
    <s v=" Karnataka"/>
    <s v="Mid"/>
    <n v="93"/>
    <n v="11996967"/>
    <s v="129K"/>
    <s v="Full-time "/>
    <s v=" Mid-Senior level"/>
    <n v="10001"/>
    <s v=" IT Services and IT Consulting"/>
    <n v="1453368"/>
    <s v="Yes"/>
    <s v="Yes"/>
    <s v="No"/>
    <s v="No"/>
    <s v="Yes"/>
    <s v="No"/>
    <s v="No"/>
    <s v="No"/>
    <s v="No"/>
    <s v="No"/>
    <s v="No"/>
    <s v="No"/>
    <s v="No"/>
    <s v="No"/>
    <s v="No"/>
    <s v="No"/>
    <s v="No"/>
    <s v="No"/>
    <s v="No"/>
    <s v="No"/>
    <s v="No"/>
    <s v="No"/>
    <s v="No"/>
    <s v="Yes"/>
    <s v="No"/>
    <s v="No"/>
    <s v="No"/>
    <s v="No"/>
    <s v="No"/>
    <s v="No"/>
    <s v="No"/>
    <x v="0"/>
    <n v="0.13333333333333333"/>
    <n v="18.600000000000001"/>
  </r>
  <r>
    <x v="2"/>
    <s v="Class 3"/>
    <x v="33"/>
    <s v=" Delhi"/>
    <s v="Junior"/>
    <n v="92"/>
    <n v="6737300"/>
    <s v="73.23K"/>
    <s v="Full-time "/>
    <s v=" Entry level"/>
    <n v="10001"/>
    <s v=" IT Services and IT Consulting"/>
    <n v="403686"/>
    <s v="No"/>
    <s v="No"/>
    <s v="No"/>
    <s v="No"/>
    <s v="No"/>
    <s v="No"/>
    <s v="No"/>
    <s v="No"/>
    <s v="No"/>
    <s v="No"/>
    <s v="No"/>
    <s v="No"/>
    <s v="No"/>
    <s v="No"/>
    <s v="No"/>
    <s v="No"/>
    <s v="No"/>
    <s v="No"/>
    <s v="No"/>
    <s v="No"/>
    <s v="No"/>
    <s v="No"/>
    <s v="Yes"/>
    <s v="Yes"/>
    <s v="No"/>
    <s v="No"/>
    <s v="Yes"/>
    <s v="No"/>
    <s v="No"/>
    <s v="No"/>
    <s v="No"/>
    <x v="2"/>
    <n v="0.1"/>
    <n v="23"/>
  </r>
  <r>
    <x v="3"/>
    <s v="Class 4"/>
    <x v="34"/>
    <s v=" Maharashtra"/>
    <s v="Mid"/>
    <n v="92"/>
    <n v="80865"/>
    <s v="0.88K"/>
    <s v="Full-time "/>
    <s v=" Mid-Senior level"/>
    <n v="1200"/>
    <s v=" IT Services and IT Consulting"/>
    <n v="1328802"/>
    <s v="No"/>
    <s v="No"/>
    <s v="No"/>
    <s v="No"/>
    <s v="No"/>
    <s v="No"/>
    <s v="No"/>
    <s v="No"/>
    <s v="No"/>
    <s v="No"/>
    <s v="No"/>
    <s v="No"/>
    <s v="No"/>
    <s v="No"/>
    <s v="No"/>
    <s v="No"/>
    <s v="No"/>
    <s v="No"/>
    <s v="No"/>
    <s v="No"/>
    <s v="No"/>
    <s v="No"/>
    <s v="Yes"/>
    <s v="Yes"/>
    <s v="No"/>
    <s v="No"/>
    <s v="No"/>
    <s v="No"/>
    <s v="No"/>
    <s v="No"/>
    <s v="No"/>
    <x v="1"/>
    <n v="6.6666666666666666E-2"/>
    <n v="30.666666666666668"/>
  </r>
  <r>
    <x v="4"/>
    <s v="Class 2"/>
    <x v="35"/>
    <s v=" West Bengal"/>
    <s v="Mid"/>
    <n v="90"/>
    <n v="793022"/>
    <s v="8.81K"/>
    <s v="Full-time "/>
    <s v=" Mid-Senior level"/>
    <n v="5000"/>
    <s v=" IT Services and IT Consulting"/>
    <n v="968666"/>
    <s v="No"/>
    <s v="No"/>
    <s v="Yes"/>
    <s v="No"/>
    <s v="No"/>
    <s v="No"/>
    <s v="No"/>
    <s v="No"/>
    <s v="No"/>
    <s v="No"/>
    <s v="No"/>
    <s v="No"/>
    <s v="No"/>
    <s v="No"/>
    <s v="No"/>
    <s v="No"/>
    <s v="No"/>
    <s v="No"/>
    <s v="No"/>
    <s v="No"/>
    <s v="No"/>
    <s v="No"/>
    <s v="Yes"/>
    <s v="Yes"/>
    <s v="No"/>
    <s v="No"/>
    <s v="No"/>
    <s v="No"/>
    <s v="No"/>
    <s v="No"/>
    <s v="No"/>
    <x v="2"/>
    <n v="0.1"/>
    <n v="22.5"/>
  </r>
  <r>
    <x v="3"/>
    <s v="Class 4"/>
    <x v="36"/>
    <s v=" Telangana"/>
    <s v="Junior"/>
    <n v="88"/>
    <n v="80865"/>
    <s v="0.92K"/>
    <s v="Full-time "/>
    <s v=" Entry level"/>
    <n v="1200"/>
    <s v=" IT Services and IT Consulting"/>
    <n v="768354"/>
    <s v="No"/>
    <s v="No"/>
    <s v="No"/>
    <s v="No"/>
    <s v="No"/>
    <s v="No"/>
    <s v="No"/>
    <s v="No"/>
    <s v="No"/>
    <s v="No"/>
    <s v="No"/>
    <s v="No"/>
    <s v="No"/>
    <s v="No"/>
    <s v="No"/>
    <s v="No"/>
    <s v="No"/>
    <s v="No"/>
    <s v="No"/>
    <s v="No"/>
    <s v="No"/>
    <s v="No"/>
    <s v="Yes"/>
    <s v="Yes"/>
    <s v="No"/>
    <s v="No"/>
    <s v="No"/>
    <s v="No"/>
    <s v="No"/>
    <s v="No"/>
    <s v="No"/>
    <x v="1"/>
    <n v="6.6666666666666666E-2"/>
    <n v="29.333333333333332"/>
  </r>
  <r>
    <x v="3"/>
    <s v="Class 4"/>
    <x v="9"/>
    <s v=" Telangana"/>
    <s v="Mid"/>
    <n v="88"/>
    <n v="80865"/>
    <s v="0.92K"/>
    <s v="Full-time "/>
    <s v=" Mid-Senior level"/>
    <n v="1200"/>
    <s v=" IT Services and IT Consulting"/>
    <n v="1242861"/>
    <s v="No"/>
    <s v="No"/>
    <s v="No"/>
    <s v="No"/>
    <s v="No"/>
    <s v="No"/>
    <s v="No"/>
    <s v="No"/>
    <s v="No"/>
    <s v="No"/>
    <s v="No"/>
    <s v="No"/>
    <s v="No"/>
    <s v="No"/>
    <s v="No"/>
    <s v="No"/>
    <s v="No"/>
    <s v="No"/>
    <s v="No"/>
    <s v="No"/>
    <s v="No"/>
    <s v="No"/>
    <s v="Yes"/>
    <s v="Yes"/>
    <s v="No"/>
    <s v="No"/>
    <s v="No"/>
    <s v="No"/>
    <s v="No"/>
    <s v="No"/>
    <s v="No"/>
    <x v="1"/>
    <n v="6.6666666666666666E-2"/>
    <n v="29.333333333333332"/>
  </r>
  <r>
    <x v="3"/>
    <s v="Class 4"/>
    <x v="37"/>
    <s v=" Maharashtra"/>
    <s v="Junior"/>
    <n v="85"/>
    <n v="80865"/>
    <s v="0.95K"/>
    <s v="Full-time "/>
    <s v=" Entry level"/>
    <n v="1200"/>
    <s v=" IT Services and IT Consulting"/>
    <n v="849274"/>
    <s v="No"/>
    <s v="No"/>
    <s v="No"/>
    <s v="No"/>
    <s v="No"/>
    <s v="No"/>
    <s v="No"/>
    <s v="No"/>
    <s v="No"/>
    <s v="No"/>
    <s v="No"/>
    <s v="No"/>
    <s v="No"/>
    <s v="No"/>
    <s v="No"/>
    <s v="No"/>
    <s v="No"/>
    <s v="No"/>
    <s v="No"/>
    <s v="No"/>
    <s v="No"/>
    <s v="No"/>
    <s v="Yes"/>
    <s v="Yes"/>
    <s v="No"/>
    <s v="No"/>
    <s v="No"/>
    <s v="No"/>
    <s v="No"/>
    <s v="No"/>
    <s v="No"/>
    <x v="1"/>
    <n v="6.6666666666666666E-2"/>
    <n v="28.333333333333332"/>
  </r>
  <r>
    <x v="2"/>
    <s v="Class 3"/>
    <x v="2"/>
    <s v=" Kerala"/>
    <s v="Junior"/>
    <n v="85"/>
    <n v="6737300"/>
    <s v="79.26K"/>
    <s v="Full-time "/>
    <s v=" Entry level"/>
    <n v="10001"/>
    <s v=" IT Services and IT Consulting"/>
    <n v="751255"/>
    <s v="No"/>
    <s v="No"/>
    <s v="No"/>
    <s v="No"/>
    <s v="No"/>
    <s v="No"/>
    <s v="No"/>
    <s v="No"/>
    <s v="No"/>
    <s v="No"/>
    <s v="No"/>
    <s v="No"/>
    <s v="No"/>
    <s v="No"/>
    <s v="No"/>
    <s v="No"/>
    <s v="No"/>
    <s v="No"/>
    <s v="No"/>
    <s v="No"/>
    <s v="No"/>
    <s v="No"/>
    <s v="Yes"/>
    <s v="Yes"/>
    <s v="No"/>
    <s v="No"/>
    <s v="Yes"/>
    <s v="No"/>
    <s v="No"/>
    <s v="No"/>
    <s v="No"/>
    <x v="2"/>
    <n v="0.1"/>
    <n v="21.25"/>
  </r>
  <r>
    <x v="4"/>
    <s v="Class 2"/>
    <x v="38"/>
    <s v=" Maharashtra"/>
    <s v="Mid"/>
    <n v="84"/>
    <n v="793022"/>
    <s v="9.44K"/>
    <s v="Full-time "/>
    <s v=" Mid-Senior level"/>
    <n v="5000"/>
    <s v=" IT Services and IT Consulting"/>
    <n v="1292879"/>
    <s v="No"/>
    <s v="No"/>
    <s v="Yes"/>
    <s v="No"/>
    <s v="No"/>
    <s v="No"/>
    <s v="No"/>
    <s v="No"/>
    <s v="No"/>
    <s v="No"/>
    <s v="No"/>
    <s v="No"/>
    <s v="Yes"/>
    <s v="No"/>
    <s v="No"/>
    <s v="No"/>
    <s v="No"/>
    <s v="No"/>
    <s v="Yes"/>
    <s v="No"/>
    <s v="No"/>
    <s v="No"/>
    <s v="Yes"/>
    <s v="Yes"/>
    <s v="No"/>
    <s v="No"/>
    <s v="No"/>
    <s v="Yes"/>
    <s v="No"/>
    <s v="Yes"/>
    <s v="Yes"/>
    <x v="10"/>
    <n v="0.26666666666666666"/>
    <n v="9.3333333333333339"/>
  </r>
  <r>
    <x v="6"/>
    <s v="Class 1"/>
    <x v="39"/>
    <s v=" Maharashtra"/>
    <s v="Mid"/>
    <n v="82"/>
    <n v="235117"/>
    <s v="2.87K"/>
    <s v="Full-time "/>
    <s v=" Mid-Senior level"/>
    <n v="10001"/>
    <s v=" Telecommunications"/>
    <n v="1276622"/>
    <s v="No"/>
    <s v="No"/>
    <s v="No"/>
    <s v="No"/>
    <s v="No"/>
    <s v="No"/>
    <s v="No"/>
    <s v="No"/>
    <s v="No"/>
    <s v="No"/>
    <s v="No"/>
    <s v="No"/>
    <s v="No"/>
    <s v="No"/>
    <s v="No"/>
    <s v="No"/>
    <s v="No"/>
    <s v="No"/>
    <s v="No"/>
    <s v="No"/>
    <s v="No"/>
    <s v="No"/>
    <s v="Yes"/>
    <s v="Yes"/>
    <s v="No"/>
    <s v="No"/>
    <s v="No"/>
    <s v="No"/>
    <s v="No"/>
    <s v="No"/>
    <s v="No"/>
    <x v="1"/>
    <n v="6.6666666666666666E-2"/>
    <n v="27.333333333333332"/>
  </r>
  <r>
    <x v="3"/>
    <s v="Class 4"/>
    <x v="40"/>
    <s v=" Karnataka"/>
    <s v="Mid"/>
    <n v="82"/>
    <n v="80865"/>
    <s v="0.99K"/>
    <s v="Full-time "/>
    <s v=" Mid-Senior level"/>
    <n v="1200"/>
    <s v=" IT Services and IT Consulting"/>
    <n v="1054615"/>
    <s v="No"/>
    <s v="No"/>
    <s v="No"/>
    <s v="No"/>
    <s v="No"/>
    <s v="No"/>
    <s v="No"/>
    <s v="No"/>
    <s v="No"/>
    <s v="No"/>
    <s v="No"/>
    <s v="No"/>
    <s v="No"/>
    <s v="No"/>
    <s v="No"/>
    <s v="No"/>
    <s v="No"/>
    <s v="No"/>
    <s v="No"/>
    <s v="No"/>
    <s v="No"/>
    <s v="No"/>
    <s v="Yes"/>
    <s v="Yes"/>
    <s v="No"/>
    <s v="No"/>
    <s v="No"/>
    <s v="No"/>
    <s v="No"/>
    <s v="No"/>
    <s v="No"/>
    <x v="1"/>
    <n v="6.6666666666666666E-2"/>
    <n v="27.333333333333332"/>
  </r>
  <r>
    <x v="2"/>
    <s v="Class 3"/>
    <x v="41"/>
    <s v=" Karnataka"/>
    <s v="Junior"/>
    <n v="79"/>
    <n v="6737300"/>
    <s v="85.28K"/>
    <s v="Full-time "/>
    <s v=" Entry level"/>
    <n v="10001"/>
    <s v=" IT Services and IT Consulting"/>
    <n v="496360"/>
    <s v="No"/>
    <s v="No"/>
    <s v="No"/>
    <s v="No"/>
    <s v="No"/>
    <s v="No"/>
    <s v="No"/>
    <s v="No"/>
    <s v="No"/>
    <s v="No"/>
    <s v="No"/>
    <s v="No"/>
    <s v="No"/>
    <s v="No"/>
    <s v="No"/>
    <s v="No"/>
    <s v="No"/>
    <s v="No"/>
    <s v="No"/>
    <s v="No"/>
    <s v="No"/>
    <s v="No"/>
    <s v="Yes"/>
    <s v="Yes"/>
    <s v="No"/>
    <s v="No"/>
    <s v="Yes"/>
    <s v="No"/>
    <s v="No"/>
    <s v="No"/>
    <s v="No"/>
    <x v="2"/>
    <n v="0.1"/>
    <n v="19.75"/>
  </r>
  <r>
    <x v="4"/>
    <s v="Class 2"/>
    <x v="42"/>
    <s v=" Haryana"/>
    <s v="Mid"/>
    <n v="79"/>
    <n v="793022"/>
    <s v="10.04K"/>
    <s v="Full-time "/>
    <s v=" Mid-Senior level"/>
    <n v="5000"/>
    <s v=" IT Services and IT Consulting"/>
    <n v="979319"/>
    <s v="Yes"/>
    <s v="No"/>
    <s v="Yes"/>
    <s v="No"/>
    <s v="No"/>
    <s v="Yes"/>
    <s v="No"/>
    <s v="No"/>
    <s v="No"/>
    <s v="No"/>
    <s v="Yes"/>
    <s v="Yes"/>
    <s v="Yes"/>
    <s v="Yes"/>
    <s v="No"/>
    <s v="No"/>
    <s v="No"/>
    <s v="No"/>
    <s v="Yes"/>
    <s v="Yes"/>
    <s v="No"/>
    <s v="No"/>
    <s v="Yes"/>
    <s v="Yes"/>
    <s v="No"/>
    <s v="No"/>
    <s v="No"/>
    <s v="No"/>
    <s v="No"/>
    <s v="Yes"/>
    <s v="Yes"/>
    <x v="8"/>
    <n v="0.43333333333333335"/>
    <n v="5.6428571428571432"/>
  </r>
  <r>
    <x v="3"/>
    <s v="Class 4"/>
    <x v="21"/>
    <s v=" Telangana"/>
    <s v="Junior"/>
    <n v="78"/>
    <n v="80865"/>
    <s v="1.04K"/>
    <s v="Full-time "/>
    <s v=" Entry level"/>
    <n v="1200"/>
    <s v=" IT Services and IT Consulting"/>
    <n v="424682"/>
    <s v="No"/>
    <s v="No"/>
    <s v="No"/>
    <s v="No"/>
    <s v="No"/>
    <s v="No"/>
    <s v="No"/>
    <s v="No"/>
    <s v="No"/>
    <s v="No"/>
    <s v="Yes"/>
    <s v="No"/>
    <s v="No"/>
    <s v="No"/>
    <s v="No"/>
    <s v="No"/>
    <s v="No"/>
    <s v="No"/>
    <s v="No"/>
    <s v="No"/>
    <s v="No"/>
    <s v="No"/>
    <s v="Yes"/>
    <s v="Yes"/>
    <s v="No"/>
    <s v="No"/>
    <s v="No"/>
    <s v="No"/>
    <s v="No"/>
    <s v="No"/>
    <s v="Yes"/>
    <x v="0"/>
    <n v="0.13333333333333333"/>
    <n v="15.6"/>
  </r>
  <r>
    <x v="4"/>
    <s v="Class 2"/>
    <x v="43"/>
    <s v=" Gujarat"/>
    <s v="Mid"/>
    <n v="77"/>
    <n v="793022"/>
    <s v="10.3K"/>
    <s v="Full-time "/>
    <s v=" Mid-Senior level"/>
    <n v="5000"/>
    <s v=" IT Services and IT Consulting"/>
    <n v="1189607"/>
    <s v="No"/>
    <s v="No"/>
    <s v="Yes"/>
    <s v="No"/>
    <s v="No"/>
    <s v="No"/>
    <s v="No"/>
    <s v="No"/>
    <s v="No"/>
    <s v="No"/>
    <s v="No"/>
    <s v="No"/>
    <s v="No"/>
    <s v="No"/>
    <s v="No"/>
    <s v="No"/>
    <s v="No"/>
    <s v="No"/>
    <s v="Yes"/>
    <s v="No"/>
    <s v="Yes"/>
    <s v="Yes"/>
    <s v="No"/>
    <s v="Yes"/>
    <s v="No"/>
    <s v="No"/>
    <s v="No"/>
    <s v="No"/>
    <s v="No"/>
    <s v="No"/>
    <s v="No"/>
    <x v="7"/>
    <n v="0.16666666666666666"/>
    <n v="12.833333333333334"/>
  </r>
  <r>
    <x v="2"/>
    <s v="Class 3"/>
    <x v="21"/>
    <s v=" Karnataka"/>
    <s v="Junior"/>
    <n v="77"/>
    <n v="6737300"/>
    <s v="87.5K"/>
    <s v="Full-time "/>
    <s v=" Entry level"/>
    <n v="10001"/>
    <s v=" IT Services and IT Consulting"/>
    <n v="381815"/>
    <s v="No"/>
    <s v="No"/>
    <s v="No"/>
    <s v="No"/>
    <s v="Yes"/>
    <s v="No"/>
    <s v="No"/>
    <s v="No"/>
    <s v="No"/>
    <s v="No"/>
    <s v="No"/>
    <s v="No"/>
    <s v="No"/>
    <s v="No"/>
    <s v="No"/>
    <s v="No"/>
    <s v="No"/>
    <s v="No"/>
    <s v="No"/>
    <s v="No"/>
    <s v="No"/>
    <s v="No"/>
    <s v="Yes"/>
    <s v="Yes"/>
    <s v="No"/>
    <s v="No"/>
    <s v="Yes"/>
    <s v="No"/>
    <s v="No"/>
    <s v="No"/>
    <s v="Yes"/>
    <x v="7"/>
    <n v="0.16666666666666666"/>
    <n v="12.833333333333334"/>
  </r>
  <r>
    <x v="7"/>
    <s v="Class 1"/>
    <x v="44"/>
    <s v=" Maharashtra"/>
    <s v="Mid"/>
    <n v="77"/>
    <n v="270280"/>
    <s v="3.51K"/>
    <s v="Full-time "/>
    <s v=" Mid-Senior level"/>
    <n v="10001"/>
    <s v=" IT Services and IT Consulting"/>
    <n v="967938"/>
    <s v="No"/>
    <s v="No"/>
    <s v="No"/>
    <s v="No"/>
    <s v="No"/>
    <s v="No"/>
    <s v="No"/>
    <s v="No"/>
    <s v="No"/>
    <s v="No"/>
    <s v="Yes"/>
    <s v="No"/>
    <s v="No"/>
    <s v="No"/>
    <s v="No"/>
    <s v="No"/>
    <s v="No"/>
    <s v="No"/>
    <s v="No"/>
    <s v="No"/>
    <s v="No"/>
    <s v="No"/>
    <s v="Yes"/>
    <s v="Yes"/>
    <s v="No"/>
    <s v="No"/>
    <s v="No"/>
    <s v="No"/>
    <s v="No"/>
    <s v="No"/>
    <s v="No"/>
    <x v="2"/>
    <n v="0.1"/>
    <n v="19.25"/>
  </r>
  <r>
    <x v="1"/>
    <s v="Class 3"/>
    <x v="45"/>
    <s v=" Odisha"/>
    <s v="Junior"/>
    <n v="77"/>
    <n v="6790011"/>
    <s v="88.18K"/>
    <s v="Full-time "/>
    <s v=" Entry level"/>
    <n v="10001"/>
    <s v=" IT Services and IT Consulting"/>
    <n v="684004"/>
    <s v="No"/>
    <s v="No"/>
    <s v="No"/>
    <s v="No"/>
    <s v="No"/>
    <s v="No"/>
    <s v="No"/>
    <s v="No"/>
    <s v="No"/>
    <s v="No"/>
    <s v="No"/>
    <s v="No"/>
    <s v="No"/>
    <s v="No"/>
    <s v="No"/>
    <s v="No"/>
    <s v="No"/>
    <s v="No"/>
    <s v="No"/>
    <s v="No"/>
    <s v="No"/>
    <s v="No"/>
    <s v="Yes"/>
    <s v="Yes"/>
    <s v="No"/>
    <s v="Yes"/>
    <s v="No"/>
    <s v="No"/>
    <s v="No"/>
    <s v="No"/>
    <s v="No"/>
    <x v="2"/>
    <n v="0.1"/>
    <n v="19.25"/>
  </r>
  <r>
    <x v="3"/>
    <s v="Class 4"/>
    <x v="36"/>
    <s v=" Karnataka"/>
    <s v="Junior"/>
    <n v="76"/>
    <n v="80865"/>
    <s v="1.06K"/>
    <s v="Full-time "/>
    <s v=" Entry level"/>
    <n v="1200"/>
    <s v=" IT Services and IT Consulting"/>
    <n v="770249"/>
    <s v="No"/>
    <s v="No"/>
    <s v="No"/>
    <s v="No"/>
    <s v="No"/>
    <s v="No"/>
    <s v="No"/>
    <s v="No"/>
    <s v="No"/>
    <s v="No"/>
    <s v="No"/>
    <s v="No"/>
    <s v="No"/>
    <s v="No"/>
    <s v="No"/>
    <s v="No"/>
    <s v="No"/>
    <s v="No"/>
    <s v="No"/>
    <s v="No"/>
    <s v="No"/>
    <s v="No"/>
    <s v="Yes"/>
    <s v="Yes"/>
    <s v="No"/>
    <s v="No"/>
    <s v="No"/>
    <s v="No"/>
    <s v="No"/>
    <s v="No"/>
    <s v="No"/>
    <x v="1"/>
    <n v="6.6666666666666666E-2"/>
    <n v="25.333333333333332"/>
  </r>
  <r>
    <x v="3"/>
    <s v="Class 4"/>
    <x v="46"/>
    <s v=" Odisha"/>
    <s v="Junior"/>
    <n v="76"/>
    <n v="80865"/>
    <s v="1.06K"/>
    <s v="Full-time "/>
    <s v=" Entry level"/>
    <n v="1200"/>
    <s v=" IT Services and IT Consulting"/>
    <n v="582014"/>
    <s v="No"/>
    <s v="No"/>
    <s v="No"/>
    <s v="No"/>
    <s v="No"/>
    <s v="No"/>
    <s v="No"/>
    <s v="No"/>
    <s v="No"/>
    <s v="No"/>
    <s v="Yes"/>
    <s v="No"/>
    <s v="No"/>
    <s v="No"/>
    <s v="No"/>
    <s v="No"/>
    <s v="No"/>
    <s v="No"/>
    <s v="No"/>
    <s v="No"/>
    <s v="No"/>
    <s v="No"/>
    <s v="Yes"/>
    <s v="Yes"/>
    <s v="No"/>
    <s v="No"/>
    <s v="No"/>
    <s v="No"/>
    <s v="No"/>
    <s v="No"/>
    <s v="Yes"/>
    <x v="0"/>
    <n v="0.13333333333333333"/>
    <n v="15.2"/>
  </r>
  <r>
    <x v="4"/>
    <s v="Class 2"/>
    <x v="42"/>
    <s v=" Maharashtra"/>
    <s v="Mid"/>
    <n v="75"/>
    <n v="793022"/>
    <s v="10.57K"/>
    <s v="Full-time "/>
    <s v=" Mid-Senior level"/>
    <n v="5000"/>
    <s v=" IT Services and IT Consulting"/>
    <n v="935415"/>
    <s v="Yes"/>
    <s v="No"/>
    <s v="Yes"/>
    <s v="No"/>
    <s v="No"/>
    <s v="Yes"/>
    <s v="No"/>
    <s v="No"/>
    <s v="No"/>
    <s v="No"/>
    <s v="Yes"/>
    <s v="Yes"/>
    <s v="Yes"/>
    <s v="Yes"/>
    <s v="No"/>
    <s v="No"/>
    <s v="No"/>
    <s v="No"/>
    <s v="Yes"/>
    <s v="Yes"/>
    <s v="No"/>
    <s v="No"/>
    <s v="Yes"/>
    <s v="Yes"/>
    <s v="No"/>
    <s v="No"/>
    <s v="No"/>
    <s v="No"/>
    <s v="No"/>
    <s v="Yes"/>
    <s v="Yes"/>
    <x v="8"/>
    <n v="0.43333333333333335"/>
    <n v="5.3571428571428568"/>
  </r>
  <r>
    <x v="4"/>
    <s v="Class 2"/>
    <x v="47"/>
    <s v=" Telangana"/>
    <s v="Mid"/>
    <n v="75"/>
    <n v="793022"/>
    <s v="10.57K"/>
    <s v="Full-time "/>
    <s v=" Mid-Senior level"/>
    <n v="5000"/>
    <s v=" IT Services and IT Consulting"/>
    <n v="1397646"/>
    <s v="Yes"/>
    <s v="No"/>
    <s v="Yes"/>
    <s v="No"/>
    <s v="No"/>
    <s v="Yes"/>
    <s v="No"/>
    <s v="No"/>
    <s v="No"/>
    <s v="No"/>
    <s v="Yes"/>
    <s v="Yes"/>
    <s v="Yes"/>
    <s v="Yes"/>
    <s v="No"/>
    <s v="No"/>
    <s v="No"/>
    <s v="No"/>
    <s v="Yes"/>
    <s v="Yes"/>
    <s v="No"/>
    <s v="No"/>
    <s v="Yes"/>
    <s v="Yes"/>
    <s v="No"/>
    <s v="No"/>
    <s v="No"/>
    <s v="No"/>
    <s v="No"/>
    <s v="Yes"/>
    <s v="Yes"/>
    <x v="8"/>
    <n v="0.43333333333333335"/>
    <n v="5.3571428571428568"/>
  </r>
  <r>
    <x v="3"/>
    <s v="Class 4"/>
    <x v="31"/>
    <s v=" Karnataka"/>
    <s v="Junior"/>
    <n v="75"/>
    <n v="80865"/>
    <s v="1.08K"/>
    <s v="Contract "/>
    <s v=" Entry level"/>
    <n v="1200"/>
    <s v=" IT Services and IT Consulting"/>
    <n v="465145"/>
    <s v="No"/>
    <s v="No"/>
    <s v="No"/>
    <s v="No"/>
    <s v="No"/>
    <s v="No"/>
    <s v="No"/>
    <s v="No"/>
    <s v="No"/>
    <s v="No"/>
    <s v="No"/>
    <s v="No"/>
    <s v="No"/>
    <s v="No"/>
    <s v="No"/>
    <s v="No"/>
    <s v="No"/>
    <s v="No"/>
    <s v="No"/>
    <s v="No"/>
    <s v="No"/>
    <s v="No"/>
    <s v="Yes"/>
    <s v="Yes"/>
    <s v="No"/>
    <s v="No"/>
    <s v="No"/>
    <s v="No"/>
    <s v="No"/>
    <s v="No"/>
    <s v="No"/>
    <x v="1"/>
    <n v="6.6666666666666666E-2"/>
    <n v="25"/>
  </r>
  <r>
    <x v="1"/>
    <s v="Class 3"/>
    <x v="48"/>
    <s v=" Maharashtra"/>
    <s v="Mid"/>
    <n v="74"/>
    <n v="6790011"/>
    <s v="91.76K"/>
    <s v="Full-time "/>
    <s v=" Mid-Senior level"/>
    <n v="10001"/>
    <s v=" IT Services and IT Consulting"/>
    <n v="715393"/>
    <s v="No"/>
    <s v="No"/>
    <s v="No"/>
    <s v="No"/>
    <s v="No"/>
    <s v="No"/>
    <s v="No"/>
    <s v="No"/>
    <s v="No"/>
    <s v="No"/>
    <s v="No"/>
    <s v="No"/>
    <s v="No"/>
    <s v="No"/>
    <s v="No"/>
    <s v="No"/>
    <s v="No"/>
    <s v="No"/>
    <s v="No"/>
    <s v="No"/>
    <s v="No"/>
    <s v="No"/>
    <s v="Yes"/>
    <s v="Yes"/>
    <s v="No"/>
    <s v="No"/>
    <s v="No"/>
    <s v="No"/>
    <s v="No"/>
    <s v="No"/>
    <s v="No"/>
    <x v="1"/>
    <n v="6.6666666666666666E-2"/>
    <n v="24.666666666666668"/>
  </r>
  <r>
    <x v="4"/>
    <s v="Class 2"/>
    <x v="26"/>
    <s v=" Maharashtra"/>
    <s v="Mid"/>
    <n v="74"/>
    <n v="793022"/>
    <s v="10.72K"/>
    <s v="Full-time "/>
    <s v=" Mid-Senior level"/>
    <n v="5000"/>
    <s v=" IT Services and IT Consulting"/>
    <n v="908744"/>
    <s v="Yes"/>
    <s v="Yes"/>
    <s v="Yes"/>
    <s v="Yes"/>
    <s v="Yes"/>
    <s v="No"/>
    <s v="No"/>
    <s v="No"/>
    <s v="No"/>
    <s v="No"/>
    <s v="Yes"/>
    <s v="No"/>
    <s v="No"/>
    <s v="No"/>
    <s v="No"/>
    <s v="No"/>
    <s v="No"/>
    <s v="No"/>
    <s v="No"/>
    <s v="No"/>
    <s v="No"/>
    <s v="No"/>
    <s v="Yes"/>
    <s v="Yes"/>
    <s v="Yes"/>
    <s v="No"/>
    <s v="Yes"/>
    <s v="No"/>
    <s v="No"/>
    <s v="No"/>
    <s v="No"/>
    <x v="9"/>
    <n v="0.33333333333333331"/>
    <n v="6.7272727272727275"/>
  </r>
  <r>
    <x v="3"/>
    <s v="Class 4"/>
    <x v="36"/>
    <s v=" Uttar Pradesh"/>
    <s v="Junior"/>
    <n v="74"/>
    <n v="80865"/>
    <s v="1.09K"/>
    <s v="Full-time "/>
    <s v=" Entry level"/>
    <n v="1200"/>
    <s v=" IT Services and IT Consulting"/>
    <n v="545527"/>
    <s v="No"/>
    <s v="No"/>
    <s v="No"/>
    <s v="No"/>
    <s v="No"/>
    <s v="No"/>
    <s v="No"/>
    <s v="No"/>
    <s v="No"/>
    <s v="No"/>
    <s v="No"/>
    <s v="No"/>
    <s v="No"/>
    <s v="No"/>
    <s v="No"/>
    <s v="No"/>
    <s v="No"/>
    <s v="No"/>
    <s v="No"/>
    <s v="No"/>
    <s v="No"/>
    <s v="No"/>
    <s v="Yes"/>
    <s v="Yes"/>
    <s v="No"/>
    <s v="No"/>
    <s v="No"/>
    <s v="No"/>
    <s v="No"/>
    <s v="No"/>
    <s v="No"/>
    <x v="1"/>
    <n v="6.6666666666666666E-2"/>
    <n v="24.666666666666668"/>
  </r>
  <r>
    <x v="2"/>
    <s v="Class 3"/>
    <x v="16"/>
    <s v=" Karnataka"/>
    <s v="Mid"/>
    <n v="73"/>
    <n v="6737300"/>
    <s v="92.29K"/>
    <s v="Full-time "/>
    <s v=" Mid-Senior level"/>
    <n v="10001"/>
    <s v=" IT Services and IT Consulting"/>
    <n v="1263487"/>
    <s v="No"/>
    <s v="No"/>
    <s v="No"/>
    <s v="No"/>
    <s v="No"/>
    <s v="No"/>
    <s v="No"/>
    <s v="No"/>
    <s v="No"/>
    <s v="No"/>
    <s v="No"/>
    <s v="No"/>
    <s v="No"/>
    <s v="No"/>
    <s v="No"/>
    <s v="No"/>
    <s v="No"/>
    <s v="No"/>
    <s v="No"/>
    <s v="No"/>
    <s v="No"/>
    <s v="No"/>
    <s v="Yes"/>
    <s v="Yes"/>
    <s v="No"/>
    <s v="No"/>
    <s v="No"/>
    <s v="No"/>
    <s v="No"/>
    <s v="No"/>
    <s v="No"/>
    <x v="1"/>
    <n v="6.6666666666666666E-2"/>
    <n v="24.333333333333332"/>
  </r>
  <r>
    <x v="2"/>
    <s v="Class 3"/>
    <x v="49"/>
    <s v=" Maharashtra"/>
    <s v="Mid"/>
    <n v="72"/>
    <n v="6737300"/>
    <s v="93.57K"/>
    <s v="Full-time "/>
    <s v=" Mid-Senior level"/>
    <n v="10001"/>
    <s v=" IT Services and IT Consulting"/>
    <n v="994134"/>
    <s v="No"/>
    <s v="No"/>
    <s v="No"/>
    <s v="No"/>
    <s v="No"/>
    <s v="No"/>
    <s v="No"/>
    <s v="No"/>
    <s v="No"/>
    <s v="No"/>
    <s v="No"/>
    <s v="No"/>
    <s v="No"/>
    <s v="No"/>
    <s v="No"/>
    <s v="No"/>
    <s v="No"/>
    <s v="No"/>
    <s v="No"/>
    <s v="No"/>
    <s v="No"/>
    <s v="No"/>
    <s v="Yes"/>
    <s v="Yes"/>
    <s v="No"/>
    <s v="No"/>
    <s v="Yes"/>
    <s v="No"/>
    <s v="No"/>
    <s v="No"/>
    <s v="No"/>
    <x v="2"/>
    <n v="0.1"/>
    <n v="18"/>
  </r>
  <r>
    <x v="5"/>
    <s v="Class 1"/>
    <x v="50"/>
    <s v=" Telangana"/>
    <s v="Mid"/>
    <n v="72"/>
    <n v="2519518"/>
    <s v="34.99K"/>
    <s v="Full-time "/>
    <s v=" Mid-Senior level"/>
    <n v="10001"/>
    <s v=" IT Services and IT Consulting"/>
    <n v="1369186"/>
    <s v="Yes"/>
    <s v="Yes"/>
    <s v="Yes"/>
    <s v="No"/>
    <s v="No"/>
    <s v="No"/>
    <s v="No"/>
    <s v="No"/>
    <s v="No"/>
    <s v="No"/>
    <s v="No"/>
    <s v="No"/>
    <s v="No"/>
    <s v="No"/>
    <s v="No"/>
    <s v="No"/>
    <s v="No"/>
    <s v="No"/>
    <s v="Yes"/>
    <s v="No"/>
    <s v="No"/>
    <s v="No"/>
    <s v="Yes"/>
    <s v="Yes"/>
    <s v="No"/>
    <s v="No"/>
    <s v="No"/>
    <s v="No"/>
    <s v="No"/>
    <s v="No"/>
    <s v="No"/>
    <x v="6"/>
    <n v="0.2"/>
    <n v="10.285714285714286"/>
  </r>
  <r>
    <x v="2"/>
    <s v="Class 3"/>
    <x v="51"/>
    <s v=" Maharashtra"/>
    <s v="Mid"/>
    <n v="71"/>
    <n v="6737300"/>
    <s v="94.89K"/>
    <s v="Full-time "/>
    <s v=" Mid-Senior level"/>
    <n v="10001"/>
    <s v=" IT Services and IT Consulting"/>
    <n v="976174"/>
    <s v="No"/>
    <s v="No"/>
    <s v="No"/>
    <s v="No"/>
    <s v="Yes"/>
    <s v="No"/>
    <s v="No"/>
    <s v="No"/>
    <s v="No"/>
    <s v="No"/>
    <s v="No"/>
    <s v="No"/>
    <s v="No"/>
    <s v="No"/>
    <s v="No"/>
    <s v="No"/>
    <s v="No"/>
    <s v="No"/>
    <s v="No"/>
    <s v="No"/>
    <s v="No"/>
    <s v="No"/>
    <s v="Yes"/>
    <s v="Yes"/>
    <s v="No"/>
    <s v="No"/>
    <s v="Yes"/>
    <s v="No"/>
    <s v="No"/>
    <s v="No"/>
    <s v="No"/>
    <x v="0"/>
    <n v="0.13333333333333333"/>
    <n v="14.2"/>
  </r>
  <r>
    <x v="2"/>
    <s v="Class 3"/>
    <x v="15"/>
    <s v=" Maharashtra"/>
    <s v="Mid"/>
    <n v="71"/>
    <n v="6737300"/>
    <s v="94.89K"/>
    <s v="Full-time "/>
    <s v=" Mid-Senior level"/>
    <n v="10001"/>
    <s v=" IT Services and IT Consulting"/>
    <n v="1293360"/>
    <s v="No"/>
    <s v="No"/>
    <s v="No"/>
    <s v="No"/>
    <s v="Yes"/>
    <s v="No"/>
    <s v="No"/>
    <s v="No"/>
    <s v="No"/>
    <s v="No"/>
    <s v="No"/>
    <s v="No"/>
    <s v="No"/>
    <s v="No"/>
    <s v="No"/>
    <s v="No"/>
    <s v="No"/>
    <s v="No"/>
    <s v="No"/>
    <s v="No"/>
    <s v="No"/>
    <s v="No"/>
    <s v="Yes"/>
    <s v="Yes"/>
    <s v="No"/>
    <s v="No"/>
    <s v="Yes"/>
    <s v="No"/>
    <s v="No"/>
    <s v="No"/>
    <s v="Yes"/>
    <x v="7"/>
    <n v="0.16666666666666666"/>
    <n v="11.833333333333334"/>
  </r>
  <r>
    <x v="3"/>
    <s v="Class 4"/>
    <x v="52"/>
    <s v=" Maharashtra"/>
    <s v="Junior"/>
    <n v="71"/>
    <n v="80865"/>
    <s v="1.14K"/>
    <s v="Full-time "/>
    <s v=" Entry level"/>
    <n v="1200"/>
    <s v=" IT Services and IT Consulting"/>
    <n v="751440"/>
    <s v="No"/>
    <s v="No"/>
    <s v="No"/>
    <s v="No"/>
    <s v="No"/>
    <s v="No"/>
    <s v="No"/>
    <s v="No"/>
    <s v="No"/>
    <s v="No"/>
    <s v="Yes"/>
    <s v="No"/>
    <s v="No"/>
    <s v="No"/>
    <s v="No"/>
    <s v="No"/>
    <s v="No"/>
    <s v="No"/>
    <s v="No"/>
    <s v="No"/>
    <s v="No"/>
    <s v="No"/>
    <s v="Yes"/>
    <s v="Yes"/>
    <s v="No"/>
    <s v="No"/>
    <s v="No"/>
    <s v="No"/>
    <s v="No"/>
    <s v="No"/>
    <s v="No"/>
    <x v="2"/>
    <n v="0.1"/>
    <n v="17.75"/>
  </r>
  <r>
    <x v="4"/>
    <s v="Class 2"/>
    <x v="43"/>
    <s v=" Rajasthan"/>
    <s v="Mid"/>
    <n v="70"/>
    <n v="793022"/>
    <s v="11.33K"/>
    <s v="Full-time "/>
    <s v=" Mid-Senior level"/>
    <n v="5000"/>
    <s v=" IT Services and IT Consulting"/>
    <n v="838228"/>
    <s v="No"/>
    <s v="No"/>
    <s v="Yes"/>
    <s v="No"/>
    <s v="No"/>
    <s v="No"/>
    <s v="No"/>
    <s v="No"/>
    <s v="No"/>
    <s v="No"/>
    <s v="No"/>
    <s v="No"/>
    <s v="No"/>
    <s v="No"/>
    <s v="No"/>
    <s v="No"/>
    <s v="No"/>
    <s v="No"/>
    <s v="Yes"/>
    <s v="No"/>
    <s v="Yes"/>
    <s v="Yes"/>
    <s v="No"/>
    <s v="Yes"/>
    <s v="No"/>
    <s v="No"/>
    <s v="No"/>
    <s v="No"/>
    <s v="No"/>
    <s v="No"/>
    <s v="No"/>
    <x v="7"/>
    <n v="0.16666666666666666"/>
    <n v="11.666666666666666"/>
  </r>
  <r>
    <x v="3"/>
    <s v="Class 4"/>
    <x v="29"/>
    <s v=" Karnataka"/>
    <s v="Junior"/>
    <n v="70"/>
    <n v="80865"/>
    <s v="1.16K"/>
    <s v="Full-time "/>
    <s v=" Entry level"/>
    <n v="1200"/>
    <s v=" IT Services and IT Consulting"/>
    <n v="764769"/>
    <s v="No"/>
    <s v="No"/>
    <s v="Yes"/>
    <s v="No"/>
    <s v="No"/>
    <s v="No"/>
    <s v="No"/>
    <s v="No"/>
    <s v="No"/>
    <s v="No"/>
    <s v="No"/>
    <s v="No"/>
    <s v="No"/>
    <s v="No"/>
    <s v="No"/>
    <s v="No"/>
    <s v="No"/>
    <s v="No"/>
    <s v="No"/>
    <s v="No"/>
    <s v="No"/>
    <s v="No"/>
    <s v="Yes"/>
    <s v="Yes"/>
    <s v="No"/>
    <s v="No"/>
    <s v="No"/>
    <s v="No"/>
    <s v="No"/>
    <s v="No"/>
    <s v="No"/>
    <x v="2"/>
    <n v="0.1"/>
    <n v="17.5"/>
  </r>
  <r>
    <x v="1"/>
    <s v="Class 3"/>
    <x v="30"/>
    <s v=" Maharashtra"/>
    <s v="Mid"/>
    <n v="69"/>
    <n v="6790011"/>
    <s v="98.41K"/>
    <s v="Full-time "/>
    <s v=" Mid-Senior level"/>
    <n v="10001"/>
    <s v=" IT Services and IT Consulting"/>
    <n v="1627779"/>
    <s v="No"/>
    <s v="No"/>
    <s v="No"/>
    <s v="No"/>
    <s v="No"/>
    <s v="No"/>
    <s v="No"/>
    <s v="No"/>
    <s v="No"/>
    <s v="No"/>
    <s v="No"/>
    <s v="No"/>
    <s v="No"/>
    <s v="No"/>
    <s v="No"/>
    <s v="No"/>
    <s v="No"/>
    <s v="No"/>
    <s v="No"/>
    <s v="No"/>
    <s v="No"/>
    <s v="No"/>
    <s v="Yes"/>
    <s v="Yes"/>
    <s v="No"/>
    <s v="Yes"/>
    <s v="No"/>
    <s v="No"/>
    <s v="No"/>
    <s v="No"/>
    <s v="No"/>
    <x v="2"/>
    <n v="0.1"/>
    <n v="17.25"/>
  </r>
  <r>
    <x v="4"/>
    <s v="Class 2"/>
    <x v="23"/>
    <s v=" Gujarat"/>
    <s v="Mid"/>
    <n v="68"/>
    <n v="793022"/>
    <s v="11.66K"/>
    <s v="Full-time "/>
    <s v=" Mid-Senior level"/>
    <n v="5000"/>
    <s v=" IT Services and IT Consulting"/>
    <n v="1262909"/>
    <s v="Yes"/>
    <s v="Yes"/>
    <s v="Yes"/>
    <s v="Yes"/>
    <s v="Yes"/>
    <s v="No"/>
    <s v="No"/>
    <s v="Yes"/>
    <s v="No"/>
    <s v="No"/>
    <s v="Yes"/>
    <s v="No"/>
    <s v="No"/>
    <s v="No"/>
    <s v="No"/>
    <s v="No"/>
    <s v="No"/>
    <s v="No"/>
    <s v="No"/>
    <s v="No"/>
    <s v="No"/>
    <s v="No"/>
    <s v="Yes"/>
    <s v="Yes"/>
    <s v="No"/>
    <s v="No"/>
    <s v="No"/>
    <s v="No"/>
    <s v="No"/>
    <s v="No"/>
    <s v="No"/>
    <x v="5"/>
    <n v="0.3"/>
    <n v="6.8"/>
  </r>
  <r>
    <x v="3"/>
    <s v="Class 4"/>
    <x v="3"/>
    <s v=" Telangana"/>
    <s v="Mid"/>
    <n v="66"/>
    <n v="80865"/>
    <s v="1.23K"/>
    <s v="Full-time "/>
    <s v=" Mid-Senior level"/>
    <n v="1200"/>
    <s v=" IT Services and IT Consulting"/>
    <n v="736778"/>
    <s v="No"/>
    <s v="No"/>
    <s v="No"/>
    <s v="No"/>
    <s v="No"/>
    <s v="No"/>
    <s v="No"/>
    <s v="No"/>
    <s v="No"/>
    <s v="No"/>
    <s v="No"/>
    <s v="No"/>
    <s v="No"/>
    <s v="No"/>
    <s v="No"/>
    <s v="No"/>
    <s v="No"/>
    <s v="No"/>
    <s v="No"/>
    <s v="No"/>
    <s v="No"/>
    <s v="No"/>
    <s v="Yes"/>
    <s v="Yes"/>
    <s v="No"/>
    <s v="No"/>
    <s v="No"/>
    <s v="No"/>
    <s v="No"/>
    <s v="No"/>
    <s v="No"/>
    <x v="1"/>
    <n v="6.6666666666666666E-2"/>
    <n v="22"/>
  </r>
  <r>
    <x v="4"/>
    <s v="Class 2"/>
    <x v="24"/>
    <s v=" Tamil Nadu"/>
    <s v="Mid"/>
    <n v="66"/>
    <n v="793022"/>
    <s v="12.02K"/>
    <s v="Full-time "/>
    <s v=" Mid-Senior level"/>
    <n v="5000"/>
    <s v=" IT Services and IT Consulting"/>
    <n v="844911"/>
    <s v="Yes"/>
    <s v="No"/>
    <s v="Yes"/>
    <s v="No"/>
    <s v="No"/>
    <s v="Yes"/>
    <s v="No"/>
    <s v="No"/>
    <s v="No"/>
    <s v="No"/>
    <s v="Yes"/>
    <s v="Yes"/>
    <s v="Yes"/>
    <s v="Yes"/>
    <s v="No"/>
    <s v="No"/>
    <s v="No"/>
    <s v="No"/>
    <s v="Yes"/>
    <s v="Yes"/>
    <s v="No"/>
    <s v="No"/>
    <s v="Yes"/>
    <s v="Yes"/>
    <s v="No"/>
    <s v="No"/>
    <s v="No"/>
    <s v="No"/>
    <s v="No"/>
    <s v="Yes"/>
    <s v="Yes"/>
    <x v="8"/>
    <n v="0.43333333333333335"/>
    <n v="4.7142857142857144"/>
  </r>
  <r>
    <x v="4"/>
    <s v="Class 2"/>
    <x v="17"/>
    <s v=" Karnataka"/>
    <s v="Mid"/>
    <n v="65"/>
    <n v="793022"/>
    <s v="12.2K"/>
    <s v="Full-time "/>
    <s v=" Mid-Senior level"/>
    <n v="5000"/>
    <s v=" IT Services and IT Consulting"/>
    <n v="1169767"/>
    <s v="Yes"/>
    <s v="Yes"/>
    <s v="Yes"/>
    <s v="Yes"/>
    <s v="Yes"/>
    <s v="No"/>
    <s v="No"/>
    <s v="Yes"/>
    <s v="No"/>
    <s v="No"/>
    <s v="Yes"/>
    <s v="No"/>
    <s v="No"/>
    <s v="No"/>
    <s v="No"/>
    <s v="No"/>
    <s v="No"/>
    <s v="No"/>
    <s v="No"/>
    <s v="No"/>
    <s v="No"/>
    <s v="No"/>
    <s v="Yes"/>
    <s v="Yes"/>
    <s v="No"/>
    <s v="No"/>
    <s v="No"/>
    <s v="No"/>
    <s v="No"/>
    <s v="No"/>
    <s v="No"/>
    <x v="5"/>
    <n v="0.3"/>
    <n v="6.5"/>
  </r>
  <r>
    <x v="4"/>
    <s v="Class 2"/>
    <x v="53"/>
    <s v=" Maharashtra"/>
    <s v="Mid"/>
    <n v="64"/>
    <n v="793022"/>
    <s v="12.39K"/>
    <s v="Full-time "/>
    <s v=" Mid-Senior level"/>
    <n v="5000"/>
    <s v=" IT Services and IT Consulting"/>
    <n v="1251569"/>
    <s v="Yes"/>
    <s v="Yes"/>
    <s v="Yes"/>
    <s v="Yes"/>
    <s v="No"/>
    <s v="No"/>
    <s v="No"/>
    <s v="Yes"/>
    <s v="No"/>
    <s v="No"/>
    <s v="No"/>
    <s v="No"/>
    <s v="No"/>
    <s v="No"/>
    <s v="Yes"/>
    <s v="No"/>
    <s v="Yes"/>
    <s v="No"/>
    <s v="Yes"/>
    <s v="No"/>
    <s v="No"/>
    <s v="No"/>
    <s v="Yes"/>
    <s v="Yes"/>
    <s v="No"/>
    <s v="No"/>
    <s v="No"/>
    <s v="No"/>
    <s v="No"/>
    <s v="No"/>
    <s v="Yes"/>
    <x v="11"/>
    <n v="0.36666666666666664"/>
    <n v="5.333333333333333"/>
  </r>
  <r>
    <x v="2"/>
    <s v="Class 3"/>
    <x v="54"/>
    <s v=" Karnataka"/>
    <s v="Junior"/>
    <n v="64"/>
    <n v="6737300"/>
    <s v="105.27K"/>
    <s v="Full-time "/>
    <s v=" Entry level"/>
    <n v="10001"/>
    <s v=" IT Services and IT Consulting"/>
    <n v="384976"/>
    <s v="No"/>
    <s v="No"/>
    <s v="No"/>
    <s v="No"/>
    <s v="No"/>
    <s v="No"/>
    <s v="No"/>
    <s v="No"/>
    <s v="No"/>
    <s v="No"/>
    <s v="No"/>
    <s v="No"/>
    <s v="No"/>
    <s v="No"/>
    <s v="No"/>
    <s v="No"/>
    <s v="No"/>
    <s v="No"/>
    <s v="No"/>
    <s v="No"/>
    <s v="No"/>
    <s v="No"/>
    <s v="No"/>
    <s v="No"/>
    <s v="No"/>
    <s v="No"/>
    <s v="No"/>
    <s v="No"/>
    <s v="No"/>
    <s v="No"/>
    <s v="No"/>
    <x v="12"/>
    <n v="0"/>
    <n v="64"/>
  </r>
  <r>
    <x v="4"/>
    <s v="Class 2"/>
    <x v="55"/>
    <s v=" Telangana"/>
    <s v="Mid"/>
    <n v="64"/>
    <n v="793022"/>
    <s v="12.39K"/>
    <s v="Full-time "/>
    <s v=" Mid-Senior level"/>
    <n v="5000"/>
    <s v=" IT Services and IT Consulting"/>
    <n v="1192924"/>
    <s v="Yes"/>
    <s v="No"/>
    <s v="Yes"/>
    <s v="No"/>
    <s v="No"/>
    <s v="No"/>
    <s v="No"/>
    <s v="No"/>
    <s v="No"/>
    <s v="No"/>
    <s v="No"/>
    <s v="No"/>
    <s v="No"/>
    <s v="No"/>
    <s v="No"/>
    <s v="No"/>
    <s v="No"/>
    <s v="Yes"/>
    <s v="Yes"/>
    <s v="No"/>
    <s v="No"/>
    <s v="No"/>
    <s v="Yes"/>
    <s v="Yes"/>
    <s v="No"/>
    <s v="No"/>
    <s v="No"/>
    <s v="No"/>
    <s v="No"/>
    <s v="No"/>
    <s v="No"/>
    <x v="6"/>
    <n v="0.2"/>
    <n v="9.1428571428571423"/>
  </r>
  <r>
    <x v="3"/>
    <s v="Class 4"/>
    <x v="36"/>
    <s v=" Karnataka"/>
    <s v="Junior"/>
    <n v="64"/>
    <n v="80865"/>
    <s v="1.26K"/>
    <s v="Full-time "/>
    <s v=" Entry level"/>
    <n v="1200"/>
    <s v=" IT Services and IT Consulting"/>
    <n v="650934"/>
    <s v="No"/>
    <s v="No"/>
    <s v="No"/>
    <s v="No"/>
    <s v="No"/>
    <s v="No"/>
    <s v="No"/>
    <s v="No"/>
    <s v="No"/>
    <s v="No"/>
    <s v="No"/>
    <s v="No"/>
    <s v="No"/>
    <s v="No"/>
    <s v="No"/>
    <s v="No"/>
    <s v="No"/>
    <s v="No"/>
    <s v="No"/>
    <s v="No"/>
    <s v="No"/>
    <s v="No"/>
    <s v="Yes"/>
    <s v="Yes"/>
    <s v="No"/>
    <s v="No"/>
    <s v="No"/>
    <s v="No"/>
    <s v="No"/>
    <s v="No"/>
    <s v="No"/>
    <x v="1"/>
    <n v="6.6666666666666666E-2"/>
    <n v="21.333333333333332"/>
  </r>
  <r>
    <x v="3"/>
    <s v="Class 4"/>
    <x v="4"/>
    <s v=" Telangana"/>
    <s v="Junior"/>
    <n v="63"/>
    <n v="80865"/>
    <s v="1.28K"/>
    <s v="Full-time "/>
    <s v=" Entry level"/>
    <n v="1200"/>
    <s v=" IT Services and IT Consulting"/>
    <n v="481025"/>
    <s v="No"/>
    <s v="No"/>
    <s v="No"/>
    <s v="No"/>
    <s v="Yes"/>
    <s v="No"/>
    <s v="No"/>
    <s v="No"/>
    <s v="No"/>
    <s v="No"/>
    <s v="No"/>
    <s v="No"/>
    <s v="No"/>
    <s v="No"/>
    <s v="No"/>
    <s v="No"/>
    <s v="No"/>
    <s v="No"/>
    <s v="No"/>
    <s v="No"/>
    <s v="No"/>
    <s v="No"/>
    <s v="Yes"/>
    <s v="Yes"/>
    <s v="No"/>
    <s v="No"/>
    <s v="Yes"/>
    <s v="No"/>
    <s v="Yes"/>
    <s v="No"/>
    <s v="No"/>
    <x v="7"/>
    <n v="0.16666666666666666"/>
    <n v="10.5"/>
  </r>
  <r>
    <x v="3"/>
    <s v="Class 4"/>
    <x v="21"/>
    <s v=" Karnataka"/>
    <s v="Junior"/>
    <n v="62"/>
    <n v="80865"/>
    <s v="1.3K"/>
    <s v="Full-time "/>
    <s v=" Entry level"/>
    <n v="1200"/>
    <s v=" IT Services and IT Consulting"/>
    <n v="382946"/>
    <s v="No"/>
    <s v="No"/>
    <s v="No"/>
    <s v="No"/>
    <s v="No"/>
    <s v="No"/>
    <s v="No"/>
    <s v="No"/>
    <s v="No"/>
    <s v="No"/>
    <s v="No"/>
    <s v="No"/>
    <s v="No"/>
    <s v="No"/>
    <s v="No"/>
    <s v="No"/>
    <s v="No"/>
    <s v="No"/>
    <s v="No"/>
    <s v="No"/>
    <s v="No"/>
    <s v="No"/>
    <s v="Yes"/>
    <s v="Yes"/>
    <s v="No"/>
    <s v="No"/>
    <s v="Yes"/>
    <s v="No"/>
    <s v="No"/>
    <s v="No"/>
    <s v="No"/>
    <x v="2"/>
    <n v="0.1"/>
    <n v="15.5"/>
  </r>
  <r>
    <x v="3"/>
    <s v="Class 4"/>
    <x v="56"/>
    <s v=" Maharashtra"/>
    <s v="Junior"/>
    <n v="61"/>
    <n v="80865"/>
    <s v="1.33K"/>
    <s v="Full-time "/>
    <s v=" Entry level"/>
    <n v="1200"/>
    <s v=" IT Services and IT Consulting"/>
    <n v="630902"/>
    <s v="No"/>
    <s v="No"/>
    <s v="No"/>
    <s v="No"/>
    <s v="No"/>
    <s v="No"/>
    <s v="No"/>
    <s v="No"/>
    <s v="No"/>
    <s v="No"/>
    <s v="No"/>
    <s v="No"/>
    <s v="No"/>
    <s v="No"/>
    <s v="No"/>
    <s v="No"/>
    <s v="No"/>
    <s v="No"/>
    <s v="No"/>
    <s v="No"/>
    <s v="No"/>
    <s v="No"/>
    <s v="Yes"/>
    <s v="Yes"/>
    <s v="No"/>
    <s v="No"/>
    <s v="No"/>
    <s v="No"/>
    <s v="No"/>
    <s v="No"/>
    <s v="No"/>
    <x v="1"/>
    <n v="6.6666666666666666E-2"/>
    <n v="20.333333333333332"/>
  </r>
  <r>
    <x v="1"/>
    <s v="Class 3"/>
    <x v="57"/>
    <s v=" Karnataka"/>
    <s v="Mid"/>
    <n v="61"/>
    <n v="6790011"/>
    <s v="111.31K"/>
    <s v="Full-time "/>
    <s v=" Mid-Senior level"/>
    <n v="10001"/>
    <s v=" IT Services and IT Consulting"/>
    <n v="1482275"/>
    <s v="No"/>
    <s v="No"/>
    <s v="No"/>
    <s v="No"/>
    <s v="No"/>
    <s v="No"/>
    <s v="No"/>
    <s v="No"/>
    <s v="No"/>
    <s v="No"/>
    <s v="No"/>
    <s v="No"/>
    <s v="No"/>
    <s v="No"/>
    <s v="No"/>
    <s v="No"/>
    <s v="Yes"/>
    <s v="No"/>
    <s v="No"/>
    <s v="No"/>
    <s v="No"/>
    <s v="No"/>
    <s v="No"/>
    <s v="Yes"/>
    <s v="No"/>
    <s v="No"/>
    <s v="No"/>
    <s v="No"/>
    <s v="No"/>
    <s v="No"/>
    <s v="No"/>
    <x v="1"/>
    <n v="6.6666666666666666E-2"/>
    <n v="20.333333333333332"/>
  </r>
  <r>
    <x v="3"/>
    <s v="Class 4"/>
    <x v="3"/>
    <s v=" Karnataka"/>
    <s v="Mid"/>
    <n v="59"/>
    <n v="80865"/>
    <s v="1.37K"/>
    <s v="Full-time "/>
    <s v=" Mid-Senior level"/>
    <n v="1200"/>
    <s v=" IT Services and IT Consulting"/>
    <n v="796629"/>
    <s v="No"/>
    <s v="No"/>
    <s v="No"/>
    <s v="No"/>
    <s v="No"/>
    <s v="No"/>
    <s v="No"/>
    <s v="No"/>
    <s v="No"/>
    <s v="No"/>
    <s v="No"/>
    <s v="No"/>
    <s v="No"/>
    <s v="No"/>
    <s v="No"/>
    <s v="No"/>
    <s v="No"/>
    <s v="No"/>
    <s v="No"/>
    <s v="No"/>
    <s v="No"/>
    <s v="No"/>
    <s v="Yes"/>
    <s v="Yes"/>
    <s v="No"/>
    <s v="No"/>
    <s v="No"/>
    <s v="No"/>
    <s v="No"/>
    <s v="No"/>
    <s v="No"/>
    <x v="1"/>
    <n v="6.6666666666666666E-2"/>
    <n v="19.666666666666668"/>
  </r>
  <r>
    <x v="4"/>
    <s v="Class 2"/>
    <x v="58"/>
    <s v=" Gujarat"/>
    <s v="Mid"/>
    <n v="59"/>
    <n v="793022"/>
    <s v="13.44K"/>
    <s v="Full-time "/>
    <s v=" Mid-Senior level"/>
    <n v="5000"/>
    <s v=" IT Services and IT Consulting"/>
    <n v="1199956"/>
    <s v="Yes"/>
    <s v="No"/>
    <s v="Yes"/>
    <s v="No"/>
    <s v="No"/>
    <s v="Yes"/>
    <s v="No"/>
    <s v="No"/>
    <s v="No"/>
    <s v="No"/>
    <s v="Yes"/>
    <s v="Yes"/>
    <s v="Yes"/>
    <s v="Yes"/>
    <s v="No"/>
    <s v="No"/>
    <s v="No"/>
    <s v="No"/>
    <s v="Yes"/>
    <s v="Yes"/>
    <s v="No"/>
    <s v="No"/>
    <s v="Yes"/>
    <s v="Yes"/>
    <s v="No"/>
    <s v="No"/>
    <s v="No"/>
    <s v="No"/>
    <s v="No"/>
    <s v="Yes"/>
    <s v="Yes"/>
    <x v="8"/>
    <n v="0.43333333333333335"/>
    <n v="4.2142857142857144"/>
  </r>
  <r>
    <x v="0"/>
    <s v="Class 3"/>
    <x v="32"/>
    <s v=" Telangana"/>
    <s v="Mid"/>
    <n v="58"/>
    <n v="11996967"/>
    <s v="206.84K"/>
    <s v="Full-time "/>
    <s v=" Mid-Senior level"/>
    <n v="10001"/>
    <s v=" IT Services and IT Consulting"/>
    <n v="1464961"/>
    <s v="No"/>
    <s v="Yes"/>
    <s v="No"/>
    <s v="No"/>
    <s v="No"/>
    <s v="No"/>
    <s v="No"/>
    <s v="No"/>
    <s v="No"/>
    <s v="No"/>
    <s v="No"/>
    <s v="No"/>
    <s v="No"/>
    <s v="No"/>
    <s v="No"/>
    <s v="No"/>
    <s v="No"/>
    <s v="No"/>
    <s v="No"/>
    <s v="No"/>
    <s v="No"/>
    <s v="No"/>
    <s v="Yes"/>
    <s v="Yes"/>
    <s v="No"/>
    <s v="No"/>
    <s v="No"/>
    <s v="No"/>
    <s v="No"/>
    <s v="No"/>
    <s v="No"/>
    <x v="2"/>
    <n v="0.1"/>
    <n v="14.5"/>
  </r>
  <r>
    <x v="8"/>
    <s v="Class 4"/>
    <x v="59"/>
    <s v=" Gujarat"/>
    <s v="Mid"/>
    <n v="57"/>
    <n v="11245"/>
    <s v="0.2K"/>
    <s v="Full-time "/>
    <s v=" Mid-Senior level"/>
    <n v="110"/>
    <s v=" Real Estate"/>
    <n v="938973"/>
    <s v="No"/>
    <s v="No"/>
    <s v="No"/>
    <s v="No"/>
    <s v="No"/>
    <s v="No"/>
    <s v="No"/>
    <s v="No"/>
    <s v="No"/>
    <s v="No"/>
    <s v="No"/>
    <s v="No"/>
    <s v="No"/>
    <s v="No"/>
    <s v="No"/>
    <s v="No"/>
    <s v="No"/>
    <s v="No"/>
    <s v="No"/>
    <s v="No"/>
    <s v="No"/>
    <s v="No"/>
    <s v="No"/>
    <s v="No"/>
    <s v="No"/>
    <s v="No"/>
    <s v="Yes"/>
    <s v="No"/>
    <s v="No"/>
    <s v="No"/>
    <s v="No"/>
    <x v="3"/>
    <n v="3.3333333333333333E-2"/>
    <n v="28.5"/>
  </r>
  <r>
    <x v="2"/>
    <s v="Class 3"/>
    <x v="51"/>
    <s v=" Telangana"/>
    <s v="Mid"/>
    <n v="57"/>
    <n v="6737300"/>
    <s v="118.2K"/>
    <s v="Full-time "/>
    <s v=" Mid-Senior level"/>
    <n v="10001"/>
    <s v=" IT Services and IT Consulting"/>
    <n v="1283317"/>
    <s v="No"/>
    <s v="No"/>
    <s v="No"/>
    <s v="No"/>
    <s v="Yes"/>
    <s v="No"/>
    <s v="No"/>
    <s v="No"/>
    <s v="No"/>
    <s v="No"/>
    <s v="No"/>
    <s v="No"/>
    <s v="No"/>
    <s v="No"/>
    <s v="No"/>
    <s v="No"/>
    <s v="No"/>
    <s v="No"/>
    <s v="No"/>
    <s v="No"/>
    <s v="No"/>
    <s v="No"/>
    <s v="Yes"/>
    <s v="Yes"/>
    <s v="No"/>
    <s v="No"/>
    <s v="Yes"/>
    <s v="No"/>
    <s v="No"/>
    <s v="No"/>
    <s v="No"/>
    <x v="0"/>
    <n v="0.13333333333333333"/>
    <n v="11.4"/>
  </r>
  <r>
    <x v="0"/>
    <s v="Class 3"/>
    <x v="32"/>
    <s v=" Telangana"/>
    <s v="Mid"/>
    <n v="57"/>
    <n v="11996967"/>
    <s v="210.47K"/>
    <s v="Full-time "/>
    <s v=" Mid-Senior level"/>
    <n v="10001"/>
    <s v=" IT Services and IT Consulting"/>
    <n v="1275059"/>
    <s v="No"/>
    <s v="Yes"/>
    <s v="No"/>
    <s v="No"/>
    <s v="No"/>
    <s v="No"/>
    <s v="No"/>
    <s v="No"/>
    <s v="No"/>
    <s v="No"/>
    <s v="No"/>
    <s v="No"/>
    <s v="No"/>
    <s v="No"/>
    <s v="No"/>
    <s v="No"/>
    <s v="No"/>
    <s v="No"/>
    <s v="No"/>
    <s v="No"/>
    <s v="No"/>
    <s v="No"/>
    <s v="Yes"/>
    <s v="Yes"/>
    <s v="No"/>
    <s v="No"/>
    <s v="No"/>
    <s v="No"/>
    <s v="No"/>
    <s v="No"/>
    <s v="No"/>
    <x v="2"/>
    <n v="0.1"/>
    <n v="14.25"/>
  </r>
  <r>
    <x v="7"/>
    <s v="Class 1"/>
    <x v="60"/>
    <s v=" West Bengal"/>
    <s v="Junior"/>
    <n v="56"/>
    <n v="270280"/>
    <s v="4.83K"/>
    <s v="Full-time "/>
    <s v=" Entry level"/>
    <n v="10001"/>
    <s v=" IT Services and IT Consulting"/>
    <n v="605189"/>
    <s v="No"/>
    <s v="No"/>
    <s v="No"/>
    <s v="No"/>
    <s v="No"/>
    <s v="No"/>
    <s v="No"/>
    <s v="No"/>
    <s v="No"/>
    <s v="No"/>
    <s v="No"/>
    <s v="No"/>
    <s v="No"/>
    <s v="No"/>
    <s v="No"/>
    <s v="No"/>
    <s v="No"/>
    <s v="No"/>
    <s v="No"/>
    <s v="No"/>
    <s v="No"/>
    <s v="No"/>
    <s v="No"/>
    <s v="Yes"/>
    <s v="No"/>
    <s v="No"/>
    <s v="No"/>
    <s v="No"/>
    <s v="No"/>
    <s v="No"/>
    <s v="No"/>
    <x v="3"/>
    <n v="3.3333333333333333E-2"/>
    <n v="28"/>
  </r>
  <r>
    <x v="4"/>
    <s v="Class 2"/>
    <x v="28"/>
    <s v=" West Bengal"/>
    <s v="Senior"/>
    <n v="55"/>
    <n v="793022"/>
    <s v="14.42K"/>
    <s v="Full-time "/>
    <s v=" Associate"/>
    <n v="5000"/>
    <s v=" IT Services and IT Consulting"/>
    <n v="1309568"/>
    <s v="No"/>
    <s v="Yes"/>
    <s v="No"/>
    <s v="No"/>
    <s v="No"/>
    <s v="No"/>
    <s v="No"/>
    <s v="No"/>
    <s v="No"/>
    <s v="No"/>
    <s v="Yes"/>
    <s v="No"/>
    <s v="No"/>
    <s v="No"/>
    <s v="No"/>
    <s v="No"/>
    <s v="No"/>
    <s v="No"/>
    <s v="No"/>
    <s v="No"/>
    <s v="No"/>
    <s v="No"/>
    <s v="Yes"/>
    <s v="Yes"/>
    <s v="No"/>
    <s v="No"/>
    <s v="Yes"/>
    <s v="No"/>
    <s v="Yes"/>
    <s v="No"/>
    <s v="Yes"/>
    <x v="4"/>
    <n v="0.23333333333333334"/>
    <n v="6.875"/>
  </r>
  <r>
    <x v="3"/>
    <s v="Class 4"/>
    <x v="13"/>
    <s v=" Karnataka"/>
    <s v="Mid"/>
    <n v="53"/>
    <n v="80865"/>
    <s v="1.53K"/>
    <s v="Full-time "/>
    <s v=" Mid-Senior level"/>
    <n v="1200"/>
    <s v=" IT Services and IT Consulting"/>
    <n v="1289132"/>
    <s v="No"/>
    <s v="No"/>
    <s v="No"/>
    <s v="No"/>
    <s v="Yes"/>
    <s v="No"/>
    <s v="No"/>
    <s v="No"/>
    <s v="No"/>
    <s v="No"/>
    <s v="No"/>
    <s v="No"/>
    <s v="No"/>
    <s v="No"/>
    <s v="No"/>
    <s v="No"/>
    <s v="No"/>
    <s v="No"/>
    <s v="No"/>
    <s v="No"/>
    <s v="No"/>
    <s v="No"/>
    <s v="Yes"/>
    <s v="Yes"/>
    <s v="No"/>
    <s v="No"/>
    <s v="No"/>
    <s v="No"/>
    <s v="No"/>
    <s v="No"/>
    <s v="No"/>
    <x v="2"/>
    <n v="0.1"/>
    <n v="13.25"/>
  </r>
  <r>
    <x v="3"/>
    <s v="Class 4"/>
    <x v="61"/>
    <s v=" Telangana"/>
    <s v="Mid"/>
    <n v="53"/>
    <n v="80865"/>
    <s v="1.53K"/>
    <s v="Full-time "/>
    <s v=" Mid-Senior level"/>
    <n v="1200"/>
    <s v=" IT Services and IT Consulting"/>
    <n v="1368841"/>
    <s v="No"/>
    <s v="No"/>
    <s v="No"/>
    <s v="No"/>
    <s v="No"/>
    <s v="No"/>
    <s v="No"/>
    <s v="No"/>
    <s v="No"/>
    <s v="No"/>
    <s v="No"/>
    <s v="No"/>
    <s v="No"/>
    <s v="No"/>
    <s v="No"/>
    <s v="No"/>
    <s v="No"/>
    <s v="No"/>
    <s v="No"/>
    <s v="No"/>
    <s v="No"/>
    <s v="No"/>
    <s v="Yes"/>
    <s v="Yes"/>
    <s v="No"/>
    <s v="No"/>
    <s v="No"/>
    <s v="No"/>
    <s v="No"/>
    <s v="No"/>
    <s v="No"/>
    <x v="1"/>
    <n v="6.6666666666666666E-2"/>
    <n v="17.666666666666668"/>
  </r>
  <r>
    <x v="8"/>
    <s v="Class 4"/>
    <x v="59"/>
    <s v=" Maharashtra"/>
    <s v="Mid"/>
    <n v="53"/>
    <n v="11245"/>
    <s v="0.21K"/>
    <s v="Full-time "/>
    <s v=" Mid-Senior level"/>
    <n v="110"/>
    <s v=" Real Estate"/>
    <n v="1198280"/>
    <s v="No"/>
    <s v="No"/>
    <s v="No"/>
    <s v="No"/>
    <s v="No"/>
    <s v="No"/>
    <s v="No"/>
    <s v="No"/>
    <s v="No"/>
    <s v="No"/>
    <s v="No"/>
    <s v="No"/>
    <s v="No"/>
    <s v="No"/>
    <s v="No"/>
    <s v="No"/>
    <s v="No"/>
    <s v="No"/>
    <s v="No"/>
    <s v="No"/>
    <s v="No"/>
    <s v="No"/>
    <s v="No"/>
    <s v="No"/>
    <s v="No"/>
    <s v="No"/>
    <s v="Yes"/>
    <s v="No"/>
    <s v="No"/>
    <s v="No"/>
    <s v="No"/>
    <x v="3"/>
    <n v="3.3333333333333333E-2"/>
    <n v="26.5"/>
  </r>
  <r>
    <x v="3"/>
    <s v="Class 4"/>
    <x v="21"/>
    <s v=" Maharashtra"/>
    <s v="Junior"/>
    <n v="53"/>
    <n v="80865"/>
    <s v="1.53K"/>
    <s v="Full-time "/>
    <s v=" Entry level"/>
    <n v="1200"/>
    <s v=" IT Services and IT Consulting"/>
    <n v="620935"/>
    <s v="No"/>
    <s v="No"/>
    <s v="No"/>
    <s v="No"/>
    <s v="No"/>
    <s v="No"/>
    <s v="No"/>
    <s v="No"/>
    <s v="No"/>
    <s v="No"/>
    <s v="No"/>
    <s v="No"/>
    <s v="No"/>
    <s v="No"/>
    <s v="No"/>
    <s v="No"/>
    <s v="No"/>
    <s v="No"/>
    <s v="No"/>
    <s v="No"/>
    <s v="No"/>
    <s v="No"/>
    <s v="Yes"/>
    <s v="Yes"/>
    <s v="No"/>
    <s v="No"/>
    <s v="No"/>
    <s v="No"/>
    <s v="No"/>
    <s v="No"/>
    <s v="No"/>
    <x v="1"/>
    <n v="6.6666666666666666E-2"/>
    <n v="17.666666666666668"/>
  </r>
  <r>
    <x v="4"/>
    <s v="Class 2"/>
    <x v="62"/>
    <s v=" West Bengal"/>
    <s v="Mid"/>
    <n v="53"/>
    <n v="793022"/>
    <s v="14.96K"/>
    <s v="Full-time "/>
    <s v=" Mid-Senior level"/>
    <n v="5000"/>
    <s v=" IT Services and IT Consulting"/>
    <n v="1438039"/>
    <s v="No"/>
    <s v="No"/>
    <s v="No"/>
    <s v="No"/>
    <s v="No"/>
    <s v="No"/>
    <s v="No"/>
    <s v="No"/>
    <s v="No"/>
    <s v="No"/>
    <s v="No"/>
    <s v="No"/>
    <s v="No"/>
    <s v="No"/>
    <s v="No"/>
    <s v="No"/>
    <s v="No"/>
    <s v="No"/>
    <s v="No"/>
    <s v="No"/>
    <s v="No"/>
    <s v="No"/>
    <s v="Yes"/>
    <s v="Yes"/>
    <s v="No"/>
    <s v="No"/>
    <s v="No"/>
    <s v="No"/>
    <s v="No"/>
    <s v="No"/>
    <s v="No"/>
    <x v="1"/>
    <n v="6.6666666666666666E-2"/>
    <n v="17.666666666666668"/>
  </r>
  <r>
    <x v="2"/>
    <s v="Class 3"/>
    <x v="21"/>
    <s v=" West Bengal"/>
    <s v="Junior"/>
    <n v="52"/>
    <n v="6737300"/>
    <s v="129.56K"/>
    <s v="Full-time "/>
    <s v=" Entry level"/>
    <n v="10001"/>
    <s v=" IT Services and IT Consulting"/>
    <n v="434721"/>
    <s v="No"/>
    <s v="No"/>
    <s v="Yes"/>
    <s v="No"/>
    <s v="No"/>
    <s v="No"/>
    <s v="No"/>
    <s v="No"/>
    <s v="No"/>
    <s v="No"/>
    <s v="No"/>
    <s v="No"/>
    <s v="No"/>
    <s v="No"/>
    <s v="No"/>
    <s v="No"/>
    <s v="No"/>
    <s v="No"/>
    <s v="No"/>
    <s v="No"/>
    <s v="No"/>
    <s v="No"/>
    <s v="Yes"/>
    <s v="Yes"/>
    <s v="No"/>
    <s v="No"/>
    <s v="No"/>
    <s v="No"/>
    <s v="Yes"/>
    <s v="No"/>
    <s v="No"/>
    <x v="0"/>
    <n v="0.13333333333333333"/>
    <n v="10.4"/>
  </r>
  <r>
    <x v="3"/>
    <s v="Class 4"/>
    <x v="36"/>
    <s v=" Karnataka"/>
    <s v="Junior"/>
    <n v="52"/>
    <n v="80865"/>
    <s v="1.56K"/>
    <s v="Full-time "/>
    <s v=" Entry level"/>
    <n v="1200"/>
    <s v=" IT Services and IT Consulting"/>
    <n v="852806"/>
    <s v="No"/>
    <s v="No"/>
    <s v="No"/>
    <s v="No"/>
    <s v="No"/>
    <s v="No"/>
    <s v="No"/>
    <s v="No"/>
    <s v="No"/>
    <s v="No"/>
    <s v="No"/>
    <s v="No"/>
    <s v="No"/>
    <s v="No"/>
    <s v="No"/>
    <s v="No"/>
    <s v="No"/>
    <s v="No"/>
    <s v="No"/>
    <s v="No"/>
    <s v="No"/>
    <s v="No"/>
    <s v="Yes"/>
    <s v="Yes"/>
    <s v="No"/>
    <s v="No"/>
    <s v="No"/>
    <s v="No"/>
    <s v="No"/>
    <s v="No"/>
    <s v="No"/>
    <x v="1"/>
    <n v="6.6666666666666666E-2"/>
    <n v="17.333333333333332"/>
  </r>
  <r>
    <x v="3"/>
    <s v="Class 4"/>
    <x v="56"/>
    <s v=" Tamil Nadu"/>
    <s v="Junior"/>
    <n v="52"/>
    <n v="80865"/>
    <s v="1.56K"/>
    <s v="Full-time "/>
    <s v=" Entry level"/>
    <n v="1200"/>
    <s v=" IT Services and IT Consulting"/>
    <n v="798043"/>
    <s v="Yes"/>
    <s v="No"/>
    <s v="No"/>
    <s v="No"/>
    <s v="No"/>
    <s v="No"/>
    <s v="No"/>
    <s v="No"/>
    <s v="No"/>
    <s v="No"/>
    <s v="No"/>
    <s v="No"/>
    <s v="No"/>
    <s v="No"/>
    <s v="No"/>
    <s v="No"/>
    <s v="Yes"/>
    <s v="Yes"/>
    <s v="No"/>
    <s v="No"/>
    <s v="No"/>
    <s v="No"/>
    <s v="Yes"/>
    <s v="Yes"/>
    <s v="No"/>
    <s v="No"/>
    <s v="No"/>
    <s v="No"/>
    <s v="No"/>
    <s v="No"/>
    <s v="No"/>
    <x v="7"/>
    <n v="0.16666666666666666"/>
    <n v="8.6666666666666661"/>
  </r>
  <r>
    <x v="3"/>
    <s v="Class 4"/>
    <x v="63"/>
    <s v=" Telangana"/>
    <s v="Mid"/>
    <n v="52"/>
    <n v="80865"/>
    <s v="1.56K"/>
    <s v="Full-time "/>
    <s v=" Mid-Senior level"/>
    <n v="1200"/>
    <s v=" IT Services and IT Consulting"/>
    <n v="1190536"/>
    <s v="No"/>
    <s v="No"/>
    <s v="No"/>
    <s v="No"/>
    <s v="No"/>
    <s v="No"/>
    <s v="No"/>
    <s v="No"/>
    <s v="No"/>
    <s v="No"/>
    <s v="No"/>
    <s v="No"/>
    <s v="Yes"/>
    <s v="No"/>
    <s v="No"/>
    <s v="No"/>
    <s v="No"/>
    <s v="No"/>
    <s v="No"/>
    <s v="No"/>
    <s v="No"/>
    <s v="No"/>
    <s v="Yes"/>
    <s v="Yes"/>
    <s v="No"/>
    <s v="No"/>
    <s v="No"/>
    <s v="No"/>
    <s v="No"/>
    <s v="Yes"/>
    <s v="Yes"/>
    <x v="7"/>
    <n v="0.16666666666666666"/>
    <n v="8.6666666666666661"/>
  </r>
  <r>
    <x v="3"/>
    <s v="Class 4"/>
    <x v="21"/>
    <s v=" Maharashtra"/>
    <s v="Junior"/>
    <n v="51"/>
    <n v="80865"/>
    <s v="1.59K"/>
    <s v="Full-time "/>
    <s v=" Entry level"/>
    <n v="1200"/>
    <s v=" IT Services and IT Consulting"/>
    <n v="410064"/>
    <s v="No"/>
    <s v="No"/>
    <s v="No"/>
    <s v="No"/>
    <s v="No"/>
    <s v="No"/>
    <s v="No"/>
    <s v="No"/>
    <s v="No"/>
    <s v="No"/>
    <s v="No"/>
    <s v="No"/>
    <s v="No"/>
    <s v="No"/>
    <s v="No"/>
    <s v="No"/>
    <s v="No"/>
    <s v="No"/>
    <s v="No"/>
    <s v="No"/>
    <s v="No"/>
    <s v="No"/>
    <s v="Yes"/>
    <s v="Yes"/>
    <s v="No"/>
    <s v="No"/>
    <s v="Yes"/>
    <s v="No"/>
    <s v="No"/>
    <s v="No"/>
    <s v="No"/>
    <x v="2"/>
    <n v="0.1"/>
    <n v="12.75"/>
  </r>
  <r>
    <x v="3"/>
    <s v="Class 4"/>
    <x v="64"/>
    <s v=" Karnataka"/>
    <s v="Mid"/>
    <n v="51"/>
    <n v="80865"/>
    <s v="1.59K"/>
    <s v="Contract "/>
    <s v=" Mid-Senior level"/>
    <n v="1200"/>
    <s v=" IT Services and IT Consulting"/>
    <n v="1400595"/>
    <s v="No"/>
    <s v="No"/>
    <s v="No"/>
    <s v="No"/>
    <s v="Yes"/>
    <s v="No"/>
    <s v="No"/>
    <s v="No"/>
    <s v="No"/>
    <s v="No"/>
    <s v="No"/>
    <s v="No"/>
    <s v="No"/>
    <s v="No"/>
    <s v="No"/>
    <s v="No"/>
    <s v="No"/>
    <s v="No"/>
    <s v="No"/>
    <s v="No"/>
    <s v="No"/>
    <s v="No"/>
    <s v="Yes"/>
    <s v="Yes"/>
    <s v="No"/>
    <s v="No"/>
    <s v="No"/>
    <s v="No"/>
    <s v="No"/>
    <s v="No"/>
    <s v="No"/>
    <x v="2"/>
    <n v="0.1"/>
    <n v="12.75"/>
  </r>
  <r>
    <x v="4"/>
    <s v="Class 2"/>
    <x v="65"/>
    <s v=" Telangana"/>
    <s v="Mid"/>
    <n v="50"/>
    <n v="793022"/>
    <s v="15.86K"/>
    <s v="Full-time "/>
    <s v=" Mid-Senior level"/>
    <n v="5000"/>
    <s v=" IT Services and IT Consulting"/>
    <n v="1514075"/>
    <s v="Yes"/>
    <s v="No"/>
    <s v="No"/>
    <s v="No"/>
    <s v="No"/>
    <s v="No"/>
    <s v="No"/>
    <s v="No"/>
    <s v="No"/>
    <s v="No"/>
    <s v="Yes"/>
    <s v="No"/>
    <s v="No"/>
    <s v="No"/>
    <s v="No"/>
    <s v="No"/>
    <s v="No"/>
    <s v="Yes"/>
    <s v="No"/>
    <s v="No"/>
    <s v="No"/>
    <s v="No"/>
    <s v="Yes"/>
    <s v="Yes"/>
    <s v="No"/>
    <s v="Yes"/>
    <s v="No"/>
    <s v="No"/>
    <s v="No"/>
    <s v="No"/>
    <s v="No"/>
    <x v="6"/>
    <n v="0.2"/>
    <n v="7.1428571428571432"/>
  </r>
  <r>
    <x v="2"/>
    <s v="Class 3"/>
    <x v="51"/>
    <s v=" Tamil Nadu"/>
    <s v="Mid"/>
    <n v="50"/>
    <n v="6737300"/>
    <s v="134.75K"/>
    <s v="Full-time "/>
    <s v=" Mid-Senior level"/>
    <n v="10001"/>
    <s v=" IT Services and IT Consulting"/>
    <n v="982919"/>
    <s v="No"/>
    <s v="No"/>
    <s v="No"/>
    <s v="No"/>
    <s v="Yes"/>
    <s v="No"/>
    <s v="No"/>
    <s v="No"/>
    <s v="No"/>
    <s v="No"/>
    <s v="No"/>
    <s v="No"/>
    <s v="No"/>
    <s v="No"/>
    <s v="No"/>
    <s v="No"/>
    <s v="No"/>
    <s v="No"/>
    <s v="No"/>
    <s v="No"/>
    <s v="No"/>
    <s v="No"/>
    <s v="Yes"/>
    <s v="Yes"/>
    <s v="No"/>
    <s v="No"/>
    <s v="Yes"/>
    <s v="No"/>
    <s v="No"/>
    <s v="No"/>
    <s v="No"/>
    <x v="0"/>
    <n v="0.13333333333333333"/>
    <n v="10"/>
  </r>
  <r>
    <x v="2"/>
    <s v="Class 3"/>
    <x v="66"/>
    <s v=" Karnataka"/>
    <s v="Junior"/>
    <n v="50"/>
    <n v="6737300"/>
    <s v="134.75K"/>
    <s v="Full-time "/>
    <s v=" Entry level"/>
    <n v="10001"/>
    <s v=" IT Services and IT Consulting"/>
    <n v="676664"/>
    <s v="No"/>
    <s v="No"/>
    <s v="No"/>
    <s v="No"/>
    <s v="Yes"/>
    <s v="No"/>
    <s v="No"/>
    <s v="No"/>
    <s v="No"/>
    <s v="No"/>
    <s v="No"/>
    <s v="No"/>
    <s v="No"/>
    <s v="No"/>
    <s v="No"/>
    <s v="No"/>
    <s v="No"/>
    <s v="No"/>
    <s v="No"/>
    <s v="No"/>
    <s v="No"/>
    <s v="No"/>
    <s v="Yes"/>
    <s v="Yes"/>
    <s v="No"/>
    <s v="No"/>
    <s v="No"/>
    <s v="No"/>
    <s v="No"/>
    <s v="No"/>
    <s v="No"/>
    <x v="2"/>
    <n v="0.1"/>
    <n v="12.5"/>
  </r>
  <r>
    <x v="3"/>
    <s v="Class 4"/>
    <x v="21"/>
    <s v=" Maharashtra"/>
    <s v="Junior"/>
    <n v="50"/>
    <n v="80865"/>
    <s v="1.62K"/>
    <s v="Full-time "/>
    <s v=" Entry level"/>
    <n v="1200"/>
    <s v=" IT Services and IT Consulting"/>
    <n v="457598"/>
    <s v="No"/>
    <s v="No"/>
    <s v="No"/>
    <s v="No"/>
    <s v="No"/>
    <s v="No"/>
    <s v="No"/>
    <s v="No"/>
    <s v="No"/>
    <s v="No"/>
    <s v="No"/>
    <s v="No"/>
    <s v="No"/>
    <s v="No"/>
    <s v="No"/>
    <s v="No"/>
    <s v="No"/>
    <s v="No"/>
    <s v="No"/>
    <s v="No"/>
    <s v="No"/>
    <s v="No"/>
    <s v="Yes"/>
    <s v="Yes"/>
    <s v="No"/>
    <s v="No"/>
    <s v="Yes"/>
    <s v="No"/>
    <s v="No"/>
    <s v="No"/>
    <s v="No"/>
    <x v="2"/>
    <n v="0.1"/>
    <n v="12.5"/>
  </r>
  <r>
    <x v="3"/>
    <s v="Class 4"/>
    <x v="40"/>
    <s v=" Maharashtra"/>
    <s v="Mid"/>
    <n v="49"/>
    <n v="80865"/>
    <s v="1.65K"/>
    <s v="Full-time "/>
    <s v=" Mid-Senior level"/>
    <n v="1200"/>
    <s v=" IT Services and IT Consulting"/>
    <n v="1315339"/>
    <s v="No"/>
    <s v="No"/>
    <s v="No"/>
    <s v="No"/>
    <s v="No"/>
    <s v="No"/>
    <s v="No"/>
    <s v="No"/>
    <s v="No"/>
    <s v="No"/>
    <s v="No"/>
    <s v="No"/>
    <s v="No"/>
    <s v="No"/>
    <s v="No"/>
    <s v="No"/>
    <s v="No"/>
    <s v="No"/>
    <s v="No"/>
    <s v="No"/>
    <s v="No"/>
    <s v="No"/>
    <s v="Yes"/>
    <s v="Yes"/>
    <s v="No"/>
    <s v="No"/>
    <s v="No"/>
    <s v="No"/>
    <s v="No"/>
    <s v="No"/>
    <s v="No"/>
    <x v="1"/>
    <n v="6.6666666666666666E-2"/>
    <n v="16.333333333333332"/>
  </r>
  <r>
    <x v="3"/>
    <s v="Class 4"/>
    <x v="67"/>
    <s v=" Karnataka"/>
    <s v="Mid"/>
    <n v="49"/>
    <n v="80865"/>
    <s v="1.65K"/>
    <s v="Full-time "/>
    <s v=" Mid-Senior level"/>
    <n v="1200"/>
    <s v=" IT Services and IT Consulting"/>
    <n v="1477742"/>
    <s v="No"/>
    <s v="No"/>
    <s v="No"/>
    <s v="No"/>
    <s v="No"/>
    <s v="No"/>
    <s v="No"/>
    <s v="No"/>
    <s v="No"/>
    <s v="No"/>
    <s v="No"/>
    <s v="No"/>
    <s v="No"/>
    <s v="No"/>
    <s v="No"/>
    <s v="No"/>
    <s v="No"/>
    <s v="No"/>
    <s v="No"/>
    <s v="No"/>
    <s v="No"/>
    <s v="No"/>
    <s v="Yes"/>
    <s v="Yes"/>
    <s v="No"/>
    <s v="No"/>
    <s v="No"/>
    <s v="No"/>
    <s v="No"/>
    <s v="No"/>
    <s v="No"/>
    <x v="1"/>
    <n v="6.6666666666666666E-2"/>
    <n v="16.333333333333332"/>
  </r>
  <r>
    <x v="4"/>
    <s v="Class 2"/>
    <x v="68"/>
    <s v=" Telangana"/>
    <s v="Mid"/>
    <n v="48"/>
    <n v="793022"/>
    <s v="16.52K"/>
    <s v="Full-time "/>
    <s v=" Mid-Senior level"/>
    <n v="5000"/>
    <s v=" IT Services and IT Consulting"/>
    <n v="1066650"/>
    <s v="No"/>
    <s v="No"/>
    <s v="Yes"/>
    <s v="No"/>
    <s v="No"/>
    <s v="No"/>
    <s v="No"/>
    <s v="No"/>
    <s v="No"/>
    <s v="No"/>
    <s v="Yes"/>
    <s v="No"/>
    <s v="Yes"/>
    <s v="No"/>
    <s v="No"/>
    <s v="No"/>
    <s v="Yes"/>
    <s v="No"/>
    <s v="Yes"/>
    <s v="No"/>
    <s v="No"/>
    <s v="No"/>
    <s v="Yes"/>
    <s v="Yes"/>
    <s v="No"/>
    <s v="No"/>
    <s v="No"/>
    <s v="No"/>
    <s v="No"/>
    <s v="Yes"/>
    <s v="Yes"/>
    <x v="5"/>
    <n v="0.3"/>
    <n v="4.8"/>
  </r>
  <r>
    <x v="4"/>
    <s v="Class 2"/>
    <x v="26"/>
    <s v=" Tamil Nadu"/>
    <s v="Mid"/>
    <n v="48"/>
    <n v="793022"/>
    <s v="16.52K"/>
    <s v="Full-time "/>
    <s v=" Mid-Senior level"/>
    <n v="5000"/>
    <s v=" IT Services and IT Consulting"/>
    <n v="933219"/>
    <s v="Yes"/>
    <s v="Yes"/>
    <s v="Yes"/>
    <s v="Yes"/>
    <s v="Yes"/>
    <s v="No"/>
    <s v="No"/>
    <s v="No"/>
    <s v="No"/>
    <s v="No"/>
    <s v="Yes"/>
    <s v="No"/>
    <s v="No"/>
    <s v="No"/>
    <s v="No"/>
    <s v="No"/>
    <s v="No"/>
    <s v="No"/>
    <s v="No"/>
    <s v="No"/>
    <s v="No"/>
    <s v="No"/>
    <s v="Yes"/>
    <s v="Yes"/>
    <s v="Yes"/>
    <s v="No"/>
    <s v="Yes"/>
    <s v="No"/>
    <s v="No"/>
    <s v="No"/>
    <s v="No"/>
    <x v="9"/>
    <n v="0.33333333333333331"/>
    <n v="4.3636363636363633"/>
  </r>
  <r>
    <x v="3"/>
    <s v="Class 4"/>
    <x v="36"/>
    <s v=" Maharashtra"/>
    <s v="Junior"/>
    <n v="48"/>
    <n v="80865"/>
    <s v="1.68K"/>
    <s v="Full-time "/>
    <s v=" Entry level"/>
    <n v="1200"/>
    <s v=" IT Services and IT Consulting"/>
    <n v="688578"/>
    <s v="No"/>
    <s v="No"/>
    <s v="Yes"/>
    <s v="No"/>
    <s v="No"/>
    <s v="No"/>
    <s v="No"/>
    <s v="Yes"/>
    <s v="No"/>
    <s v="No"/>
    <s v="No"/>
    <s v="No"/>
    <s v="No"/>
    <s v="No"/>
    <s v="No"/>
    <s v="No"/>
    <s v="No"/>
    <s v="No"/>
    <s v="No"/>
    <s v="No"/>
    <s v="No"/>
    <s v="No"/>
    <s v="Yes"/>
    <s v="Yes"/>
    <s v="No"/>
    <s v="No"/>
    <s v="No"/>
    <s v="No"/>
    <s v="No"/>
    <s v="No"/>
    <s v="No"/>
    <x v="0"/>
    <n v="0.13333333333333333"/>
    <n v="9.6"/>
  </r>
  <r>
    <x v="7"/>
    <s v="Class 1"/>
    <x v="69"/>
    <s v=" Tamil Nadu"/>
    <s v="Junior"/>
    <n v="48"/>
    <n v="270280"/>
    <s v="5.63K"/>
    <s v="Full-time "/>
    <s v=" Entry level"/>
    <n v="10001"/>
    <s v=" IT Services and IT Consulting"/>
    <n v="512134"/>
    <s v="No"/>
    <s v="No"/>
    <s v="Yes"/>
    <s v="No"/>
    <s v="No"/>
    <s v="No"/>
    <s v="No"/>
    <s v="No"/>
    <s v="No"/>
    <s v="No"/>
    <s v="Yes"/>
    <s v="No"/>
    <s v="Yes"/>
    <s v="No"/>
    <s v="No"/>
    <s v="No"/>
    <s v="No"/>
    <s v="No"/>
    <s v="No"/>
    <s v="No"/>
    <s v="No"/>
    <s v="No"/>
    <s v="Yes"/>
    <s v="Yes"/>
    <s v="No"/>
    <s v="No"/>
    <s v="No"/>
    <s v="No"/>
    <s v="No"/>
    <s v="Yes"/>
    <s v="Yes"/>
    <x v="4"/>
    <n v="0.23333333333333334"/>
    <n v="6"/>
  </r>
  <r>
    <x v="3"/>
    <s v="Class 4"/>
    <x v="21"/>
    <s v=" Karnataka"/>
    <s v="Junior"/>
    <n v="47"/>
    <n v="80865"/>
    <s v="1.72K"/>
    <s v="Full-time "/>
    <s v=" Entry level"/>
    <n v="1200"/>
    <s v=" IT Services and IT Consulting"/>
    <n v="538573"/>
    <s v="No"/>
    <s v="No"/>
    <s v="No"/>
    <s v="No"/>
    <s v="No"/>
    <s v="No"/>
    <s v="No"/>
    <s v="No"/>
    <s v="No"/>
    <s v="No"/>
    <s v="No"/>
    <s v="No"/>
    <s v="No"/>
    <s v="No"/>
    <s v="No"/>
    <s v="No"/>
    <s v="No"/>
    <s v="No"/>
    <s v="No"/>
    <s v="No"/>
    <s v="No"/>
    <s v="No"/>
    <s v="Yes"/>
    <s v="Yes"/>
    <s v="No"/>
    <s v="No"/>
    <s v="Yes"/>
    <s v="No"/>
    <s v="No"/>
    <s v="No"/>
    <s v="No"/>
    <x v="2"/>
    <n v="0.1"/>
    <n v="11.75"/>
  </r>
  <r>
    <x v="2"/>
    <s v="Class 3"/>
    <x v="51"/>
    <s v=" Maharashtra"/>
    <s v="Mid"/>
    <n v="47"/>
    <n v="6737300"/>
    <s v="143.35K"/>
    <s v="Full-time "/>
    <s v=" Mid-Senior level"/>
    <n v="10001"/>
    <s v=" IT Services and IT Consulting"/>
    <n v="1087213"/>
    <s v="No"/>
    <s v="No"/>
    <s v="No"/>
    <s v="No"/>
    <s v="Yes"/>
    <s v="No"/>
    <s v="No"/>
    <s v="No"/>
    <s v="No"/>
    <s v="No"/>
    <s v="No"/>
    <s v="No"/>
    <s v="No"/>
    <s v="No"/>
    <s v="No"/>
    <s v="No"/>
    <s v="No"/>
    <s v="No"/>
    <s v="No"/>
    <s v="No"/>
    <s v="No"/>
    <s v="No"/>
    <s v="Yes"/>
    <s v="Yes"/>
    <s v="No"/>
    <s v="No"/>
    <s v="Yes"/>
    <s v="No"/>
    <s v="No"/>
    <s v="No"/>
    <s v="No"/>
    <x v="0"/>
    <n v="0.13333333333333333"/>
    <n v="9.4"/>
  </r>
  <r>
    <x v="4"/>
    <s v="Class 2"/>
    <x v="62"/>
    <s v=" Uttar Pradesh"/>
    <s v="Mid"/>
    <n v="47"/>
    <n v="793022"/>
    <s v="16.87K"/>
    <s v="Full-time "/>
    <s v=" Mid-Senior level"/>
    <n v="5000"/>
    <s v=" IT Services and IT Consulting"/>
    <n v="950110"/>
    <s v="No"/>
    <s v="No"/>
    <s v="No"/>
    <s v="No"/>
    <s v="No"/>
    <s v="No"/>
    <s v="No"/>
    <s v="No"/>
    <s v="No"/>
    <s v="No"/>
    <s v="No"/>
    <s v="No"/>
    <s v="No"/>
    <s v="No"/>
    <s v="No"/>
    <s v="No"/>
    <s v="No"/>
    <s v="No"/>
    <s v="No"/>
    <s v="No"/>
    <s v="No"/>
    <s v="No"/>
    <s v="Yes"/>
    <s v="Yes"/>
    <s v="No"/>
    <s v="No"/>
    <s v="No"/>
    <s v="No"/>
    <s v="No"/>
    <s v="No"/>
    <s v="No"/>
    <x v="1"/>
    <n v="6.6666666666666666E-2"/>
    <n v="15.666666666666666"/>
  </r>
  <r>
    <x v="5"/>
    <s v="Class 1"/>
    <x v="70"/>
    <s v=" Rajasthan"/>
    <s v="Junior"/>
    <n v="47"/>
    <n v="2519518"/>
    <s v="53.61K"/>
    <s v="Full-time "/>
    <s v=" Entry level"/>
    <n v="10001"/>
    <s v=" IT Services and IT Consulting"/>
    <n v="410125"/>
    <s v="No"/>
    <s v="No"/>
    <s v="No"/>
    <s v="No"/>
    <s v="No"/>
    <s v="No"/>
    <s v="No"/>
    <s v="No"/>
    <s v="No"/>
    <s v="No"/>
    <s v="No"/>
    <s v="No"/>
    <s v="No"/>
    <s v="No"/>
    <s v="No"/>
    <s v="No"/>
    <s v="No"/>
    <s v="No"/>
    <s v="No"/>
    <s v="No"/>
    <s v="No"/>
    <s v="No"/>
    <s v="Yes"/>
    <s v="No"/>
    <s v="No"/>
    <s v="No"/>
    <s v="Yes"/>
    <s v="No"/>
    <s v="No"/>
    <s v="No"/>
    <s v="No"/>
    <x v="1"/>
    <n v="6.6666666666666666E-2"/>
    <n v="15.666666666666666"/>
  </r>
  <r>
    <x v="4"/>
    <s v="Class 2"/>
    <x v="17"/>
    <s v=" Uttar Pradesh"/>
    <s v="Mid"/>
    <n v="47"/>
    <n v="793022"/>
    <s v="16.87K"/>
    <s v="Full-time "/>
    <s v=" Mid-Senior level"/>
    <n v="5000"/>
    <s v=" IT Services and IT Consulting"/>
    <n v="1239829"/>
    <s v="Yes"/>
    <s v="Yes"/>
    <s v="Yes"/>
    <s v="Yes"/>
    <s v="Yes"/>
    <s v="No"/>
    <s v="No"/>
    <s v="Yes"/>
    <s v="No"/>
    <s v="No"/>
    <s v="Yes"/>
    <s v="No"/>
    <s v="No"/>
    <s v="No"/>
    <s v="No"/>
    <s v="No"/>
    <s v="No"/>
    <s v="No"/>
    <s v="No"/>
    <s v="No"/>
    <s v="No"/>
    <s v="No"/>
    <s v="Yes"/>
    <s v="Yes"/>
    <s v="No"/>
    <s v="No"/>
    <s v="No"/>
    <s v="No"/>
    <s v="No"/>
    <s v="No"/>
    <s v="No"/>
    <x v="5"/>
    <n v="0.3"/>
    <n v="4.7"/>
  </r>
  <r>
    <x v="3"/>
    <s v="Class 4"/>
    <x v="10"/>
    <s v=" Maharashtra"/>
    <s v="Junior"/>
    <n v="46"/>
    <n v="80865"/>
    <s v="1.76K"/>
    <s v="Full-time "/>
    <s v=" Entry level"/>
    <n v="1200"/>
    <s v=" IT Services and IT Consulting"/>
    <n v="696593"/>
    <s v="No"/>
    <s v="No"/>
    <s v="No"/>
    <s v="No"/>
    <s v="No"/>
    <s v="No"/>
    <s v="No"/>
    <s v="No"/>
    <s v="No"/>
    <s v="No"/>
    <s v="No"/>
    <s v="No"/>
    <s v="No"/>
    <s v="No"/>
    <s v="No"/>
    <s v="No"/>
    <s v="No"/>
    <s v="No"/>
    <s v="No"/>
    <s v="No"/>
    <s v="No"/>
    <s v="No"/>
    <s v="No"/>
    <s v="Yes"/>
    <s v="No"/>
    <s v="No"/>
    <s v="No"/>
    <s v="No"/>
    <s v="No"/>
    <s v="No"/>
    <s v="No"/>
    <x v="3"/>
    <n v="3.3333333333333333E-2"/>
    <n v="23"/>
  </r>
  <r>
    <x v="3"/>
    <s v="Class 4"/>
    <x v="71"/>
    <s v=" Karnataka"/>
    <s v="Junior"/>
    <n v="46"/>
    <n v="80865"/>
    <s v="1.76K"/>
    <s v="Full-time "/>
    <s v=" Entry level"/>
    <n v="1200"/>
    <s v=" IT Services and IT Consulting"/>
    <n v="675704"/>
    <s v="No"/>
    <s v="No"/>
    <s v="No"/>
    <s v="No"/>
    <s v="No"/>
    <s v="No"/>
    <s v="No"/>
    <s v="No"/>
    <s v="No"/>
    <s v="No"/>
    <s v="Yes"/>
    <s v="No"/>
    <s v="No"/>
    <s v="No"/>
    <s v="No"/>
    <s v="No"/>
    <s v="No"/>
    <s v="No"/>
    <s v="No"/>
    <s v="No"/>
    <s v="No"/>
    <s v="No"/>
    <s v="Yes"/>
    <s v="Yes"/>
    <s v="No"/>
    <s v="No"/>
    <s v="No"/>
    <s v="No"/>
    <s v="No"/>
    <s v="No"/>
    <s v="No"/>
    <x v="2"/>
    <n v="0.1"/>
    <n v="11.5"/>
  </r>
  <r>
    <x v="3"/>
    <s v="Class 4"/>
    <x v="21"/>
    <s v=" Karnataka"/>
    <s v="Junior"/>
    <n v="46"/>
    <n v="80865"/>
    <s v="1.76K"/>
    <s v="Full-time "/>
    <s v=" Entry level"/>
    <n v="1200"/>
    <s v=" IT Services and IT Consulting"/>
    <n v="445560"/>
    <s v="No"/>
    <s v="No"/>
    <s v="No"/>
    <s v="No"/>
    <s v="No"/>
    <s v="No"/>
    <s v="No"/>
    <s v="No"/>
    <s v="No"/>
    <s v="No"/>
    <s v="No"/>
    <s v="No"/>
    <s v="No"/>
    <s v="No"/>
    <s v="No"/>
    <s v="No"/>
    <s v="No"/>
    <s v="No"/>
    <s v="No"/>
    <s v="No"/>
    <s v="No"/>
    <s v="No"/>
    <s v="Yes"/>
    <s v="Yes"/>
    <s v="No"/>
    <s v="No"/>
    <s v="Yes"/>
    <s v="No"/>
    <s v="No"/>
    <s v="No"/>
    <s v="No"/>
    <x v="2"/>
    <n v="0.1"/>
    <n v="11.5"/>
  </r>
  <r>
    <x v="7"/>
    <s v="Class 1"/>
    <x v="72"/>
    <s v=" Maharashtra"/>
    <s v="Junior"/>
    <n v="46"/>
    <n v="270280"/>
    <s v="5.88K"/>
    <s v="Full-time "/>
    <s v=" Entry level"/>
    <n v="10001"/>
    <s v=" IT Services and IT Consulting"/>
    <n v="494044"/>
    <s v="No"/>
    <s v="No"/>
    <s v="No"/>
    <s v="No"/>
    <s v="No"/>
    <s v="No"/>
    <s v="No"/>
    <s v="No"/>
    <s v="No"/>
    <s v="No"/>
    <s v="Yes"/>
    <s v="No"/>
    <s v="No"/>
    <s v="No"/>
    <s v="No"/>
    <s v="No"/>
    <s v="No"/>
    <s v="No"/>
    <s v="No"/>
    <s v="No"/>
    <s v="No"/>
    <s v="No"/>
    <s v="Yes"/>
    <s v="Yes"/>
    <s v="No"/>
    <s v="No"/>
    <s v="No"/>
    <s v="No"/>
    <s v="No"/>
    <s v="No"/>
    <s v="No"/>
    <x v="2"/>
    <n v="0.1"/>
    <n v="11.5"/>
  </r>
  <r>
    <x v="3"/>
    <s v="Class 4"/>
    <x v="31"/>
    <s v=" Telangana"/>
    <s v="Junior"/>
    <n v="46"/>
    <n v="80865"/>
    <s v="1.76K"/>
    <s v="Contract "/>
    <s v=" Entry level"/>
    <n v="1200"/>
    <s v=" IT Services and IT Consulting"/>
    <n v="416282"/>
    <s v="No"/>
    <s v="No"/>
    <s v="No"/>
    <s v="No"/>
    <s v="No"/>
    <s v="No"/>
    <s v="No"/>
    <s v="No"/>
    <s v="No"/>
    <s v="No"/>
    <s v="No"/>
    <s v="No"/>
    <s v="No"/>
    <s v="No"/>
    <s v="No"/>
    <s v="No"/>
    <s v="No"/>
    <s v="No"/>
    <s v="No"/>
    <s v="No"/>
    <s v="No"/>
    <s v="No"/>
    <s v="Yes"/>
    <s v="Yes"/>
    <s v="No"/>
    <s v="No"/>
    <s v="No"/>
    <s v="No"/>
    <s v="No"/>
    <s v="No"/>
    <s v="No"/>
    <x v="1"/>
    <n v="6.6666666666666666E-2"/>
    <n v="15.333333333333334"/>
  </r>
  <r>
    <x v="7"/>
    <s v="Class 1"/>
    <x v="73"/>
    <s v=" Delhi"/>
    <s v="Junior"/>
    <n v="45"/>
    <n v="270280"/>
    <s v="6.01K"/>
    <s v="Full-time "/>
    <s v=" Entry level"/>
    <n v="10001"/>
    <s v=" IT Services and IT Consulting"/>
    <n v="604233"/>
    <s v="No"/>
    <s v="No"/>
    <s v="No"/>
    <s v="No"/>
    <s v="No"/>
    <s v="No"/>
    <s v="No"/>
    <s v="No"/>
    <s v="No"/>
    <s v="No"/>
    <s v="No"/>
    <s v="No"/>
    <s v="No"/>
    <s v="No"/>
    <s v="No"/>
    <s v="No"/>
    <s v="No"/>
    <s v="No"/>
    <s v="No"/>
    <s v="No"/>
    <s v="No"/>
    <s v="No"/>
    <s v="Yes"/>
    <s v="Yes"/>
    <s v="No"/>
    <s v="No"/>
    <s v="Yes"/>
    <s v="No"/>
    <s v="No"/>
    <s v="No"/>
    <s v="No"/>
    <x v="2"/>
    <n v="0.1"/>
    <n v="11.25"/>
  </r>
  <r>
    <x v="1"/>
    <s v="Class 3"/>
    <x v="74"/>
    <s v=" Punjab"/>
    <s v="Mid"/>
    <n v="45"/>
    <n v="6790011"/>
    <s v="150.89K"/>
    <s v="Full-time "/>
    <s v=" Mid-Senior level"/>
    <n v="10001"/>
    <s v=" IT Services and IT Consulting"/>
    <n v="1072417"/>
    <s v="No"/>
    <s v="No"/>
    <s v="No"/>
    <s v="No"/>
    <s v="No"/>
    <s v="No"/>
    <s v="No"/>
    <s v="No"/>
    <s v="No"/>
    <s v="No"/>
    <s v="No"/>
    <s v="No"/>
    <s v="No"/>
    <s v="No"/>
    <s v="No"/>
    <s v="No"/>
    <s v="No"/>
    <s v="No"/>
    <s v="No"/>
    <s v="No"/>
    <s v="No"/>
    <s v="No"/>
    <s v="Yes"/>
    <s v="Yes"/>
    <s v="No"/>
    <s v="No"/>
    <s v="No"/>
    <s v="No"/>
    <s v="No"/>
    <s v="No"/>
    <s v="No"/>
    <x v="1"/>
    <n v="6.6666666666666666E-2"/>
    <n v="15"/>
  </r>
  <r>
    <x v="8"/>
    <s v="Class 4"/>
    <x v="75"/>
    <s v=" Haryana"/>
    <s v="Mid"/>
    <n v="45"/>
    <n v="11245"/>
    <s v="0.25K"/>
    <s v="Full-time "/>
    <s v=" Mid-Senior level"/>
    <n v="110"/>
    <s v=" Real Estate"/>
    <n v="1060612"/>
    <s v="No"/>
    <s v="No"/>
    <s v="No"/>
    <s v="No"/>
    <s v="No"/>
    <s v="No"/>
    <s v="No"/>
    <s v="No"/>
    <s v="No"/>
    <s v="No"/>
    <s v="No"/>
    <s v="No"/>
    <s v="No"/>
    <s v="No"/>
    <s v="No"/>
    <s v="No"/>
    <s v="No"/>
    <s v="No"/>
    <s v="No"/>
    <s v="No"/>
    <s v="No"/>
    <s v="No"/>
    <s v="Yes"/>
    <s v="No"/>
    <s v="No"/>
    <s v="No"/>
    <s v="No"/>
    <s v="No"/>
    <s v="No"/>
    <s v="No"/>
    <s v="Yes"/>
    <x v="1"/>
    <n v="6.6666666666666666E-2"/>
    <n v="15"/>
  </r>
  <r>
    <x v="4"/>
    <s v="Class 2"/>
    <x v="76"/>
    <s v=" Gujarat"/>
    <s v="Mid"/>
    <n v="44"/>
    <n v="793022"/>
    <s v="18.02K"/>
    <s v="Full-time "/>
    <s v=" Mid-Senior level"/>
    <n v="5000"/>
    <s v=" IT Services and IT Consulting"/>
    <n v="1449062"/>
    <s v="Yes"/>
    <s v="No"/>
    <s v="Yes"/>
    <s v="No"/>
    <s v="No"/>
    <s v="Yes"/>
    <s v="No"/>
    <s v="No"/>
    <s v="No"/>
    <s v="No"/>
    <s v="Yes"/>
    <s v="Yes"/>
    <s v="Yes"/>
    <s v="Yes"/>
    <s v="No"/>
    <s v="No"/>
    <s v="No"/>
    <s v="No"/>
    <s v="Yes"/>
    <s v="Yes"/>
    <s v="No"/>
    <s v="No"/>
    <s v="Yes"/>
    <s v="Yes"/>
    <s v="No"/>
    <s v="No"/>
    <s v="No"/>
    <s v="No"/>
    <s v="No"/>
    <s v="Yes"/>
    <s v="Yes"/>
    <x v="8"/>
    <n v="0.43333333333333335"/>
    <n v="3.1428571428571428"/>
  </r>
  <r>
    <x v="4"/>
    <s v="Class 2"/>
    <x v="77"/>
    <s v=" Karnataka"/>
    <s v="Mid"/>
    <n v="44"/>
    <n v="793022"/>
    <s v="18.02K"/>
    <s v="Full-time "/>
    <s v=" Mid-Senior level"/>
    <n v="5000"/>
    <s v=" IT Services and IT Consulting"/>
    <n v="1183463"/>
    <s v="No"/>
    <s v="No"/>
    <s v="No"/>
    <s v="No"/>
    <s v="No"/>
    <s v="No"/>
    <s v="No"/>
    <s v="No"/>
    <s v="No"/>
    <s v="No"/>
    <s v="No"/>
    <s v="No"/>
    <s v="No"/>
    <s v="No"/>
    <s v="No"/>
    <s v="No"/>
    <s v="No"/>
    <s v="No"/>
    <s v="No"/>
    <s v="No"/>
    <s v="No"/>
    <s v="No"/>
    <s v="Yes"/>
    <s v="Yes"/>
    <s v="No"/>
    <s v="No"/>
    <s v="Yes"/>
    <s v="No"/>
    <s v="No"/>
    <s v="No"/>
    <s v="No"/>
    <x v="2"/>
    <n v="0.1"/>
    <n v="11"/>
  </r>
  <r>
    <x v="1"/>
    <s v="Class 3"/>
    <x v="78"/>
    <s v=" Madhya Pradesh"/>
    <s v="Mid"/>
    <n v="44"/>
    <n v="6790011"/>
    <s v="154.32K"/>
    <s v="Full-time "/>
    <s v=" Mid-Senior level"/>
    <n v="10001"/>
    <s v=" IT Services and IT Consulting"/>
    <n v="1388325"/>
    <s v="No"/>
    <s v="No"/>
    <s v="Yes"/>
    <s v="No"/>
    <s v="No"/>
    <s v="No"/>
    <s v="No"/>
    <s v="No"/>
    <s v="No"/>
    <s v="No"/>
    <s v="No"/>
    <s v="No"/>
    <s v="No"/>
    <s v="No"/>
    <s v="No"/>
    <s v="No"/>
    <s v="No"/>
    <s v="No"/>
    <s v="No"/>
    <s v="No"/>
    <s v="No"/>
    <s v="No"/>
    <s v="Yes"/>
    <s v="Yes"/>
    <s v="No"/>
    <s v="No"/>
    <s v="Yes"/>
    <s v="No"/>
    <s v="No"/>
    <s v="No"/>
    <s v="No"/>
    <x v="0"/>
    <n v="0.13333333333333333"/>
    <n v="8.8000000000000007"/>
  </r>
  <r>
    <x v="3"/>
    <s v="Class 4"/>
    <x v="21"/>
    <s v=" Karnataka"/>
    <s v="Junior"/>
    <n v="43"/>
    <n v="80865"/>
    <s v="1.88K"/>
    <s v="Full-time "/>
    <s v=" Entry level"/>
    <n v="1200"/>
    <s v=" IT Services and IT Consulting"/>
    <n v="680080"/>
    <s v="No"/>
    <s v="No"/>
    <s v="No"/>
    <s v="No"/>
    <s v="No"/>
    <s v="No"/>
    <s v="No"/>
    <s v="No"/>
    <s v="No"/>
    <s v="No"/>
    <s v="No"/>
    <s v="No"/>
    <s v="No"/>
    <s v="No"/>
    <s v="No"/>
    <s v="No"/>
    <s v="No"/>
    <s v="No"/>
    <s v="No"/>
    <s v="No"/>
    <s v="No"/>
    <s v="No"/>
    <s v="Yes"/>
    <s v="Yes"/>
    <s v="No"/>
    <s v="No"/>
    <s v="Yes"/>
    <s v="No"/>
    <s v="No"/>
    <s v="No"/>
    <s v="No"/>
    <x v="2"/>
    <n v="0.1"/>
    <n v="10.75"/>
  </r>
  <r>
    <x v="3"/>
    <s v="Class 4"/>
    <x v="79"/>
    <s v=" Karnataka"/>
    <s v="Junior"/>
    <n v="43"/>
    <n v="80865"/>
    <s v="1.88K"/>
    <s v="Full-time "/>
    <s v=" Entry level"/>
    <n v="1200"/>
    <s v=" IT Services and IT Consulting"/>
    <n v="327701"/>
    <s v="No"/>
    <s v="No"/>
    <s v="No"/>
    <s v="No"/>
    <s v="No"/>
    <s v="No"/>
    <s v="No"/>
    <s v="No"/>
    <s v="No"/>
    <s v="No"/>
    <s v="No"/>
    <s v="No"/>
    <s v="No"/>
    <s v="No"/>
    <s v="No"/>
    <s v="No"/>
    <s v="No"/>
    <s v="No"/>
    <s v="No"/>
    <s v="No"/>
    <s v="No"/>
    <s v="No"/>
    <s v="Yes"/>
    <s v="Yes"/>
    <s v="No"/>
    <s v="No"/>
    <s v="No"/>
    <s v="No"/>
    <s v="No"/>
    <s v="No"/>
    <s v="No"/>
    <x v="1"/>
    <n v="6.6666666666666666E-2"/>
    <n v="14.333333333333334"/>
  </r>
  <r>
    <x v="3"/>
    <s v="Class 4"/>
    <x v="80"/>
    <s v=" Telangana"/>
    <s v="Mid"/>
    <n v="42"/>
    <n v="80865"/>
    <s v="1.93K"/>
    <s v="Full-time "/>
    <s v=" Mid-Senior level"/>
    <n v="1200"/>
    <s v=" IT Services and IT Consulting"/>
    <n v="1338712"/>
    <s v="No"/>
    <s v="No"/>
    <s v="No"/>
    <s v="No"/>
    <s v="No"/>
    <s v="No"/>
    <s v="No"/>
    <s v="No"/>
    <s v="No"/>
    <s v="No"/>
    <s v="No"/>
    <s v="No"/>
    <s v="No"/>
    <s v="No"/>
    <s v="No"/>
    <s v="No"/>
    <s v="No"/>
    <s v="No"/>
    <s v="No"/>
    <s v="No"/>
    <s v="No"/>
    <s v="No"/>
    <s v="Yes"/>
    <s v="Yes"/>
    <s v="No"/>
    <s v="No"/>
    <s v="No"/>
    <s v="No"/>
    <s v="No"/>
    <s v="No"/>
    <s v="No"/>
    <x v="1"/>
    <n v="6.6666666666666666E-2"/>
    <n v="14"/>
  </r>
  <r>
    <x v="3"/>
    <s v="Class 4"/>
    <x v="21"/>
    <s v=" Karnataka"/>
    <s v="Junior"/>
    <n v="42"/>
    <n v="80865"/>
    <s v="1.93K"/>
    <s v="Full-time "/>
    <s v=" Entry level"/>
    <n v="1200"/>
    <s v=" IT Services and IT Consulting"/>
    <n v="598566"/>
    <s v="No"/>
    <s v="No"/>
    <s v="No"/>
    <s v="No"/>
    <s v="No"/>
    <s v="No"/>
    <s v="No"/>
    <s v="No"/>
    <s v="No"/>
    <s v="No"/>
    <s v="No"/>
    <s v="No"/>
    <s v="No"/>
    <s v="No"/>
    <s v="No"/>
    <s v="No"/>
    <s v="No"/>
    <s v="No"/>
    <s v="No"/>
    <s v="No"/>
    <s v="No"/>
    <s v="No"/>
    <s v="Yes"/>
    <s v="Yes"/>
    <s v="No"/>
    <s v="No"/>
    <s v="Yes"/>
    <s v="No"/>
    <s v="No"/>
    <s v="No"/>
    <s v="No"/>
    <x v="2"/>
    <n v="0.1"/>
    <n v="10.5"/>
  </r>
  <r>
    <x v="1"/>
    <s v="Class 3"/>
    <x v="81"/>
    <s v=" Odisha"/>
    <s v="Senior"/>
    <n v="42"/>
    <n v="6790011"/>
    <s v="161.67K"/>
    <s v="Full-time "/>
    <s v=" Associate"/>
    <n v="10001"/>
    <s v=" IT Services and IT Consulting"/>
    <n v="1775678"/>
    <s v="No"/>
    <s v="No"/>
    <s v="Yes"/>
    <s v="No"/>
    <s v="No"/>
    <s v="No"/>
    <s v="No"/>
    <s v="No"/>
    <s v="No"/>
    <s v="No"/>
    <s v="No"/>
    <s v="No"/>
    <s v="No"/>
    <s v="No"/>
    <s v="No"/>
    <s v="No"/>
    <s v="No"/>
    <s v="No"/>
    <s v="No"/>
    <s v="No"/>
    <s v="No"/>
    <s v="No"/>
    <s v="Yes"/>
    <s v="Yes"/>
    <s v="No"/>
    <s v="No"/>
    <s v="Yes"/>
    <s v="No"/>
    <s v="No"/>
    <s v="No"/>
    <s v="No"/>
    <x v="0"/>
    <n v="0.13333333333333333"/>
    <n v="8.4"/>
  </r>
  <r>
    <x v="3"/>
    <s v="Class 4"/>
    <x v="8"/>
    <s v=" Karnataka"/>
    <s v="Mid"/>
    <n v="42"/>
    <n v="80865"/>
    <s v="1.93K"/>
    <s v="Full-time "/>
    <s v=" Mid-Senior level"/>
    <n v="1200"/>
    <s v=" IT Services and IT Consulting"/>
    <n v="1771278"/>
    <s v="No"/>
    <s v="No"/>
    <s v="No"/>
    <s v="No"/>
    <s v="No"/>
    <s v="No"/>
    <s v="No"/>
    <s v="No"/>
    <s v="No"/>
    <s v="No"/>
    <s v="No"/>
    <s v="No"/>
    <s v="No"/>
    <s v="No"/>
    <s v="No"/>
    <s v="No"/>
    <s v="No"/>
    <s v="No"/>
    <s v="No"/>
    <s v="No"/>
    <s v="No"/>
    <s v="No"/>
    <s v="Yes"/>
    <s v="Yes"/>
    <s v="No"/>
    <s v="No"/>
    <s v="Yes"/>
    <s v="No"/>
    <s v="No"/>
    <s v="No"/>
    <s v="No"/>
    <x v="2"/>
    <n v="0.1"/>
    <n v="10.5"/>
  </r>
  <r>
    <x v="7"/>
    <s v="Class 1"/>
    <x v="82"/>
    <s v=" Maharashtra"/>
    <s v="Junior"/>
    <n v="42"/>
    <n v="270280"/>
    <s v="6.44K"/>
    <s v="Full-time "/>
    <s v=" Entry level"/>
    <n v="10001"/>
    <s v=" IT Services and IT Consulting"/>
    <n v="525493"/>
    <s v="No"/>
    <s v="No"/>
    <s v="Yes"/>
    <s v="No"/>
    <s v="No"/>
    <s v="No"/>
    <s v="No"/>
    <s v="No"/>
    <s v="No"/>
    <s v="No"/>
    <s v="Yes"/>
    <s v="No"/>
    <s v="No"/>
    <s v="No"/>
    <s v="No"/>
    <s v="No"/>
    <s v="No"/>
    <s v="No"/>
    <s v="No"/>
    <s v="No"/>
    <s v="No"/>
    <s v="No"/>
    <s v="Yes"/>
    <s v="Yes"/>
    <s v="No"/>
    <s v="No"/>
    <s v="Yes"/>
    <s v="No"/>
    <s v="No"/>
    <s v="Yes"/>
    <s v="Yes"/>
    <x v="4"/>
    <n v="0.23333333333333334"/>
    <n v="5.25"/>
  </r>
  <r>
    <x v="4"/>
    <s v="Class 2"/>
    <x v="83"/>
    <s v=" Maharashtra"/>
    <s v="Mid"/>
    <n v="41"/>
    <n v="793022"/>
    <s v="19.34K"/>
    <s v="Full-time "/>
    <s v=" Mid-Senior level"/>
    <n v="5000"/>
    <s v=" IT Services and IT Consulting"/>
    <n v="1063393"/>
    <s v="Yes"/>
    <s v="No"/>
    <s v="No"/>
    <s v="No"/>
    <s v="Yes"/>
    <s v="Yes"/>
    <s v="No"/>
    <s v="No"/>
    <s v="No"/>
    <s v="No"/>
    <s v="Yes"/>
    <s v="No"/>
    <s v="No"/>
    <s v="No"/>
    <s v="No"/>
    <s v="No"/>
    <s v="No"/>
    <s v="No"/>
    <s v="No"/>
    <s v="No"/>
    <s v="No"/>
    <s v="No"/>
    <s v="Yes"/>
    <s v="Yes"/>
    <s v="No"/>
    <s v="No"/>
    <s v="No"/>
    <s v="No"/>
    <s v="No"/>
    <s v="No"/>
    <s v="No"/>
    <x v="6"/>
    <n v="0.2"/>
    <n v="5.8571428571428568"/>
  </r>
  <r>
    <x v="2"/>
    <s v="Class 3"/>
    <x v="13"/>
    <s v=" Karnataka"/>
    <s v="Mid"/>
    <n v="41"/>
    <n v="6737300"/>
    <s v="164.32K"/>
    <s v="Full-time "/>
    <s v=" Mid-Senior level"/>
    <n v="10001"/>
    <s v=" IT Services and IT Consulting"/>
    <n v="1375232"/>
    <s v="No"/>
    <s v="No"/>
    <s v="No"/>
    <s v="No"/>
    <s v="No"/>
    <s v="No"/>
    <s v="No"/>
    <s v="No"/>
    <s v="No"/>
    <s v="No"/>
    <s v="No"/>
    <s v="No"/>
    <s v="No"/>
    <s v="No"/>
    <s v="No"/>
    <s v="No"/>
    <s v="No"/>
    <s v="No"/>
    <s v="No"/>
    <s v="No"/>
    <s v="No"/>
    <s v="No"/>
    <s v="Yes"/>
    <s v="Yes"/>
    <s v="No"/>
    <s v="No"/>
    <s v="No"/>
    <s v="No"/>
    <s v="No"/>
    <s v="No"/>
    <s v="No"/>
    <x v="1"/>
    <n v="6.6666666666666666E-2"/>
    <n v="13.666666666666666"/>
  </r>
  <r>
    <x v="3"/>
    <s v="Class 4"/>
    <x v="40"/>
    <s v=" Uttar Pradesh"/>
    <s v="Mid"/>
    <n v="41"/>
    <n v="80865"/>
    <s v="1.97K"/>
    <s v="Full-time "/>
    <s v=" Mid-Senior level"/>
    <n v="1200"/>
    <s v=" IT Services and IT Consulting"/>
    <n v="953439"/>
    <s v="No"/>
    <s v="No"/>
    <s v="No"/>
    <s v="No"/>
    <s v="No"/>
    <s v="No"/>
    <s v="No"/>
    <s v="No"/>
    <s v="No"/>
    <s v="No"/>
    <s v="No"/>
    <s v="No"/>
    <s v="No"/>
    <s v="No"/>
    <s v="No"/>
    <s v="No"/>
    <s v="Yes"/>
    <s v="No"/>
    <s v="No"/>
    <s v="No"/>
    <s v="No"/>
    <s v="No"/>
    <s v="Yes"/>
    <s v="Yes"/>
    <s v="No"/>
    <s v="No"/>
    <s v="Yes"/>
    <s v="No"/>
    <s v="No"/>
    <s v="No"/>
    <s v="No"/>
    <x v="0"/>
    <n v="0.13333333333333333"/>
    <n v="8.1999999999999993"/>
  </r>
  <r>
    <x v="4"/>
    <s v="Class 2"/>
    <x v="83"/>
    <s v=" Gujarat"/>
    <s v="Mid"/>
    <n v="40"/>
    <n v="793022"/>
    <s v="19.83K"/>
    <s v="Full-time "/>
    <s v=" Mid-Senior level"/>
    <n v="5000"/>
    <s v=" IT Services and IT Consulting"/>
    <n v="1104405"/>
    <s v="Yes"/>
    <s v="No"/>
    <s v="No"/>
    <s v="No"/>
    <s v="Yes"/>
    <s v="Yes"/>
    <s v="No"/>
    <s v="No"/>
    <s v="No"/>
    <s v="No"/>
    <s v="Yes"/>
    <s v="No"/>
    <s v="No"/>
    <s v="No"/>
    <s v="No"/>
    <s v="No"/>
    <s v="No"/>
    <s v="No"/>
    <s v="No"/>
    <s v="No"/>
    <s v="No"/>
    <s v="No"/>
    <s v="Yes"/>
    <s v="Yes"/>
    <s v="No"/>
    <s v="No"/>
    <s v="No"/>
    <s v="No"/>
    <s v="No"/>
    <s v="No"/>
    <s v="No"/>
    <x v="6"/>
    <n v="0.2"/>
    <n v="5.7142857142857144"/>
  </r>
  <r>
    <x v="3"/>
    <s v="Class 4"/>
    <x v="79"/>
    <s v=" Telangana"/>
    <s v="Junior"/>
    <n v="40"/>
    <n v="80865"/>
    <s v="2.02K"/>
    <s v="Full-time "/>
    <s v=" Entry level"/>
    <n v="1200"/>
    <s v=" IT Services and IT Consulting"/>
    <n v="447320"/>
    <s v="No"/>
    <s v="No"/>
    <s v="No"/>
    <s v="No"/>
    <s v="No"/>
    <s v="No"/>
    <s v="No"/>
    <s v="No"/>
    <s v="No"/>
    <s v="No"/>
    <s v="No"/>
    <s v="No"/>
    <s v="No"/>
    <s v="No"/>
    <s v="No"/>
    <s v="No"/>
    <s v="No"/>
    <s v="No"/>
    <s v="No"/>
    <s v="No"/>
    <s v="No"/>
    <s v="No"/>
    <s v="Yes"/>
    <s v="Yes"/>
    <s v="No"/>
    <s v="No"/>
    <s v="No"/>
    <s v="No"/>
    <s v="No"/>
    <s v="No"/>
    <s v="No"/>
    <x v="1"/>
    <n v="6.6666666666666666E-2"/>
    <n v="13.333333333333334"/>
  </r>
  <r>
    <x v="3"/>
    <s v="Class 4"/>
    <x v="31"/>
    <s v=" Tamil Nadu"/>
    <s v="Junior"/>
    <n v="40"/>
    <n v="80865"/>
    <s v="2.02K"/>
    <s v="Contract "/>
    <s v=" Entry level"/>
    <n v="1200"/>
    <s v=" IT Services and IT Consulting"/>
    <n v="583823"/>
    <s v="No"/>
    <s v="No"/>
    <s v="No"/>
    <s v="No"/>
    <s v="No"/>
    <s v="No"/>
    <s v="No"/>
    <s v="No"/>
    <s v="No"/>
    <s v="No"/>
    <s v="No"/>
    <s v="No"/>
    <s v="No"/>
    <s v="No"/>
    <s v="No"/>
    <s v="No"/>
    <s v="No"/>
    <s v="No"/>
    <s v="No"/>
    <s v="No"/>
    <s v="No"/>
    <s v="No"/>
    <s v="Yes"/>
    <s v="Yes"/>
    <s v="No"/>
    <s v="No"/>
    <s v="No"/>
    <s v="No"/>
    <s v="No"/>
    <s v="No"/>
    <s v="No"/>
    <x v="1"/>
    <n v="6.6666666666666666E-2"/>
    <n v="13.333333333333334"/>
  </r>
  <r>
    <x v="3"/>
    <s v="Class 4"/>
    <x v="3"/>
    <s v=" Madhya Pradesh"/>
    <s v="Mid"/>
    <n v="39"/>
    <n v="80865"/>
    <s v="2.07K"/>
    <s v="Full-time "/>
    <s v=" Mid-Senior level"/>
    <n v="1200"/>
    <s v=" IT Services and IT Consulting"/>
    <n v="1003076"/>
    <s v="No"/>
    <s v="No"/>
    <s v="No"/>
    <s v="No"/>
    <s v="No"/>
    <s v="No"/>
    <s v="No"/>
    <s v="No"/>
    <s v="No"/>
    <s v="No"/>
    <s v="No"/>
    <s v="No"/>
    <s v="No"/>
    <s v="No"/>
    <s v="No"/>
    <s v="No"/>
    <s v="No"/>
    <s v="No"/>
    <s v="No"/>
    <s v="No"/>
    <s v="No"/>
    <s v="No"/>
    <s v="Yes"/>
    <s v="Yes"/>
    <s v="No"/>
    <s v="No"/>
    <s v="Yes"/>
    <s v="No"/>
    <s v="No"/>
    <s v="No"/>
    <s v="No"/>
    <x v="2"/>
    <n v="0.1"/>
    <n v="9.75"/>
  </r>
  <r>
    <x v="3"/>
    <s v="Class 4"/>
    <x v="13"/>
    <s v=" Telangana"/>
    <s v="Mid"/>
    <n v="39"/>
    <n v="80865"/>
    <s v="2.07K"/>
    <s v="Full-time "/>
    <s v=" Mid-Senior level"/>
    <n v="1200"/>
    <s v=" IT Services and IT Consulting"/>
    <n v="1103544"/>
    <s v="No"/>
    <s v="No"/>
    <s v="No"/>
    <s v="No"/>
    <s v="Yes"/>
    <s v="No"/>
    <s v="No"/>
    <s v="No"/>
    <s v="No"/>
    <s v="No"/>
    <s v="No"/>
    <s v="No"/>
    <s v="No"/>
    <s v="No"/>
    <s v="No"/>
    <s v="No"/>
    <s v="No"/>
    <s v="No"/>
    <s v="No"/>
    <s v="No"/>
    <s v="No"/>
    <s v="No"/>
    <s v="Yes"/>
    <s v="Yes"/>
    <s v="No"/>
    <s v="No"/>
    <s v="No"/>
    <s v="No"/>
    <s v="No"/>
    <s v="No"/>
    <s v="No"/>
    <x v="2"/>
    <n v="0.1"/>
    <n v="9.75"/>
  </r>
  <r>
    <x v="8"/>
    <s v="Class 4"/>
    <x v="84"/>
    <s v=" Gujarat"/>
    <s v="Mid"/>
    <n v="39"/>
    <n v="11245"/>
    <s v="0.29K"/>
    <s v="Full-time "/>
    <s v=" Mid-Senior level"/>
    <n v="110"/>
    <s v=" Real Estate"/>
    <n v="1095608"/>
    <s v="No"/>
    <s v="No"/>
    <s v="No"/>
    <s v="No"/>
    <s v="No"/>
    <s v="No"/>
    <s v="No"/>
    <s v="No"/>
    <s v="No"/>
    <s v="No"/>
    <s v="No"/>
    <s v="No"/>
    <s v="No"/>
    <s v="No"/>
    <s v="No"/>
    <s v="No"/>
    <s v="No"/>
    <s v="No"/>
    <s v="No"/>
    <s v="No"/>
    <s v="No"/>
    <s v="No"/>
    <s v="Yes"/>
    <s v="No"/>
    <s v="No"/>
    <s v="No"/>
    <s v="Yes"/>
    <s v="No"/>
    <s v="No"/>
    <s v="No"/>
    <s v="No"/>
    <x v="1"/>
    <n v="6.6666666666666666E-2"/>
    <n v="13"/>
  </r>
  <r>
    <x v="2"/>
    <s v="Class 3"/>
    <x v="51"/>
    <s v=" Telangana"/>
    <s v="Mid"/>
    <n v="39"/>
    <n v="6737300"/>
    <s v="172.75K"/>
    <s v="Full-time "/>
    <s v=" Mid-Senior level"/>
    <n v="10001"/>
    <s v=" IT Services and IT Consulting"/>
    <n v="1035973"/>
    <s v="No"/>
    <s v="No"/>
    <s v="No"/>
    <s v="No"/>
    <s v="Yes"/>
    <s v="No"/>
    <s v="No"/>
    <s v="No"/>
    <s v="No"/>
    <s v="No"/>
    <s v="No"/>
    <s v="No"/>
    <s v="No"/>
    <s v="No"/>
    <s v="No"/>
    <s v="No"/>
    <s v="No"/>
    <s v="No"/>
    <s v="No"/>
    <s v="No"/>
    <s v="No"/>
    <s v="No"/>
    <s v="Yes"/>
    <s v="Yes"/>
    <s v="No"/>
    <s v="No"/>
    <s v="Yes"/>
    <s v="No"/>
    <s v="No"/>
    <s v="No"/>
    <s v="No"/>
    <x v="0"/>
    <n v="0.13333333333333333"/>
    <n v="7.8"/>
  </r>
  <r>
    <x v="3"/>
    <s v="Class 4"/>
    <x v="85"/>
    <s v=" Karnataka"/>
    <s v="Junior"/>
    <n v="39"/>
    <n v="80865"/>
    <s v="2.07K"/>
    <s v="Full-time "/>
    <s v=" Entry level"/>
    <n v="1200"/>
    <s v=" IT Services and IT Consulting"/>
    <n v="645734"/>
    <s v="No"/>
    <s v="No"/>
    <s v="No"/>
    <s v="No"/>
    <s v="No"/>
    <s v="No"/>
    <s v="No"/>
    <s v="No"/>
    <s v="No"/>
    <s v="No"/>
    <s v="No"/>
    <s v="No"/>
    <s v="No"/>
    <s v="No"/>
    <s v="No"/>
    <s v="No"/>
    <s v="No"/>
    <s v="No"/>
    <s v="No"/>
    <s v="No"/>
    <s v="No"/>
    <s v="No"/>
    <s v="Yes"/>
    <s v="Yes"/>
    <s v="No"/>
    <s v="No"/>
    <s v="No"/>
    <s v="No"/>
    <s v="No"/>
    <s v="No"/>
    <s v="No"/>
    <x v="1"/>
    <n v="6.6666666666666666E-2"/>
    <n v="13"/>
  </r>
  <r>
    <x v="2"/>
    <s v="Class 3"/>
    <x v="56"/>
    <s v=" Tamil Nadu"/>
    <s v="Junior"/>
    <n v="39"/>
    <n v="6737300"/>
    <s v="172.75K"/>
    <s v="Full-time "/>
    <s v=" Entry level"/>
    <n v="10001"/>
    <s v=" IT Services and IT Consulting"/>
    <n v="869189"/>
    <s v="Yes"/>
    <s v="No"/>
    <s v="No"/>
    <s v="No"/>
    <s v="No"/>
    <s v="No"/>
    <s v="No"/>
    <s v="No"/>
    <s v="No"/>
    <s v="No"/>
    <s v="No"/>
    <s v="No"/>
    <s v="No"/>
    <s v="No"/>
    <s v="No"/>
    <s v="No"/>
    <s v="No"/>
    <s v="No"/>
    <s v="No"/>
    <s v="No"/>
    <s v="No"/>
    <s v="No"/>
    <s v="No"/>
    <s v="No"/>
    <s v="No"/>
    <s v="No"/>
    <s v="No"/>
    <s v="No"/>
    <s v="No"/>
    <s v="No"/>
    <s v="No"/>
    <x v="3"/>
    <n v="3.3333333333333333E-2"/>
    <n v="19.5"/>
  </r>
  <r>
    <x v="3"/>
    <s v="Class 4"/>
    <x v="86"/>
    <s v=" Telangana"/>
    <s v="Mid"/>
    <n v="39"/>
    <n v="80865"/>
    <s v="2.07K"/>
    <s v="Full-time "/>
    <s v=" Mid-Senior level"/>
    <n v="1200"/>
    <s v=" IT Services and IT Consulting"/>
    <n v="1849290"/>
    <s v="No"/>
    <s v="No"/>
    <s v="No"/>
    <s v="No"/>
    <s v="No"/>
    <s v="No"/>
    <s v="No"/>
    <s v="No"/>
    <s v="No"/>
    <s v="No"/>
    <s v="No"/>
    <s v="No"/>
    <s v="No"/>
    <s v="No"/>
    <s v="No"/>
    <s v="No"/>
    <s v="No"/>
    <s v="No"/>
    <s v="No"/>
    <s v="No"/>
    <s v="No"/>
    <s v="No"/>
    <s v="Yes"/>
    <s v="Yes"/>
    <s v="No"/>
    <s v="No"/>
    <s v="No"/>
    <s v="No"/>
    <s v="No"/>
    <s v="No"/>
    <s v="No"/>
    <x v="1"/>
    <n v="6.6666666666666666E-2"/>
    <n v="13"/>
  </r>
  <r>
    <x v="3"/>
    <s v="Class 4"/>
    <x v="9"/>
    <s v=" Telangana"/>
    <s v="Mid"/>
    <n v="39"/>
    <n v="80865"/>
    <s v="2.07K"/>
    <s v="Full-time "/>
    <s v=" Mid-Senior level"/>
    <n v="1200"/>
    <s v=" IT Services and IT Consulting"/>
    <n v="1322104"/>
    <s v="No"/>
    <s v="No"/>
    <s v="No"/>
    <s v="No"/>
    <s v="No"/>
    <s v="No"/>
    <s v="No"/>
    <s v="No"/>
    <s v="No"/>
    <s v="No"/>
    <s v="No"/>
    <s v="No"/>
    <s v="No"/>
    <s v="No"/>
    <s v="No"/>
    <s v="No"/>
    <s v="No"/>
    <s v="No"/>
    <s v="No"/>
    <s v="No"/>
    <s v="No"/>
    <s v="No"/>
    <s v="Yes"/>
    <s v="Yes"/>
    <s v="No"/>
    <s v="No"/>
    <s v="No"/>
    <s v="No"/>
    <s v="No"/>
    <s v="No"/>
    <s v="No"/>
    <x v="1"/>
    <n v="6.6666666666666666E-2"/>
    <n v="13"/>
  </r>
  <r>
    <x v="9"/>
    <s v="Class 2"/>
    <x v="87"/>
    <s v=" Maharashtra"/>
    <s v="Junior"/>
    <n v="39"/>
    <n v="531551"/>
    <s v="13.63K"/>
    <s v="Full-time "/>
    <s v=" Entry level"/>
    <n v="5000"/>
    <s v=" Technology, Information and Internet"/>
    <n v="548063"/>
    <s v="No"/>
    <s v="No"/>
    <s v="No"/>
    <s v="No"/>
    <s v="No"/>
    <s v="No"/>
    <s v="No"/>
    <s v="No"/>
    <s v="No"/>
    <s v="No"/>
    <s v="No"/>
    <s v="No"/>
    <s v="No"/>
    <s v="No"/>
    <s v="No"/>
    <s v="No"/>
    <s v="No"/>
    <s v="No"/>
    <s v="No"/>
    <s v="No"/>
    <s v="No"/>
    <s v="No"/>
    <s v="Yes"/>
    <s v="No"/>
    <s v="No"/>
    <s v="No"/>
    <s v="Yes"/>
    <s v="No"/>
    <s v="No"/>
    <s v="No"/>
    <s v="No"/>
    <x v="1"/>
    <n v="6.6666666666666666E-2"/>
    <n v="13"/>
  </r>
  <r>
    <x v="0"/>
    <s v="Class 3"/>
    <x v="0"/>
    <s v=" Odisha"/>
    <s v="Senior"/>
    <n v="38"/>
    <n v="11996967"/>
    <s v="315.71K"/>
    <s v="Full-time "/>
    <s v=" Associate"/>
    <n v="10001"/>
    <s v=" IT Services and IT Consulting"/>
    <n v="2326913"/>
    <s v="No"/>
    <s v="No"/>
    <s v="No"/>
    <s v="No"/>
    <s v="No"/>
    <s v="No"/>
    <s v="No"/>
    <s v="No"/>
    <s v="No"/>
    <s v="No"/>
    <s v="No"/>
    <s v="No"/>
    <s v="No"/>
    <s v="Yes"/>
    <s v="No"/>
    <s v="No"/>
    <s v="No"/>
    <s v="No"/>
    <s v="No"/>
    <s v="No"/>
    <s v="No"/>
    <s v="No"/>
    <s v="Yes"/>
    <s v="Yes"/>
    <s v="No"/>
    <s v="No"/>
    <s v="Yes"/>
    <s v="No"/>
    <s v="No"/>
    <s v="No"/>
    <s v="No"/>
    <x v="0"/>
    <n v="0.13333333333333333"/>
    <n v="7.6"/>
  </r>
  <r>
    <x v="4"/>
    <s v="Class 2"/>
    <x v="88"/>
    <s v=" Rajasthan"/>
    <s v="Mid"/>
    <n v="38"/>
    <n v="793022"/>
    <s v="20.87K"/>
    <s v="Full-time "/>
    <s v=" Mid-Senior level"/>
    <n v="5000"/>
    <s v=" IT Services and IT Consulting"/>
    <n v="1397059"/>
    <s v="No"/>
    <s v="No"/>
    <s v="No"/>
    <s v="No"/>
    <s v="No"/>
    <s v="No"/>
    <s v="No"/>
    <s v="No"/>
    <s v="No"/>
    <s v="No"/>
    <s v="No"/>
    <s v="No"/>
    <s v="Yes"/>
    <s v="No"/>
    <s v="No"/>
    <s v="No"/>
    <s v="No"/>
    <s v="No"/>
    <s v="No"/>
    <s v="No"/>
    <s v="Yes"/>
    <s v="No"/>
    <s v="Yes"/>
    <s v="Yes"/>
    <s v="No"/>
    <s v="No"/>
    <s v="No"/>
    <s v="No"/>
    <s v="No"/>
    <s v="Yes"/>
    <s v="Yes"/>
    <x v="6"/>
    <n v="0.2"/>
    <n v="5.4285714285714288"/>
  </r>
  <r>
    <x v="3"/>
    <s v="Class 4"/>
    <x v="89"/>
    <s v=" Karnataka"/>
    <s v="Mid"/>
    <n v="38"/>
    <n v="80865"/>
    <s v="2.13K"/>
    <s v="Full-time "/>
    <s v=" Mid-Senior level"/>
    <n v="1200"/>
    <s v=" IT Services and IT Consulting"/>
    <n v="1355212"/>
    <s v="No"/>
    <s v="No"/>
    <s v="Yes"/>
    <s v="No"/>
    <s v="No"/>
    <s v="No"/>
    <s v="No"/>
    <s v="No"/>
    <s v="No"/>
    <s v="No"/>
    <s v="No"/>
    <s v="No"/>
    <s v="Yes"/>
    <s v="No"/>
    <s v="No"/>
    <s v="No"/>
    <s v="No"/>
    <s v="No"/>
    <s v="Yes"/>
    <s v="No"/>
    <s v="Yes"/>
    <s v="No"/>
    <s v="Yes"/>
    <s v="Yes"/>
    <s v="No"/>
    <s v="No"/>
    <s v="No"/>
    <s v="No"/>
    <s v="No"/>
    <s v="Yes"/>
    <s v="Yes"/>
    <x v="10"/>
    <n v="0.26666666666666666"/>
    <n v="4.2222222222222223"/>
  </r>
  <r>
    <x v="4"/>
    <s v="Class 2"/>
    <x v="58"/>
    <s v=" India"/>
    <s v="Mid"/>
    <n v="38"/>
    <n v="793022"/>
    <s v="20.87K"/>
    <s v="Full-time "/>
    <s v=" Mid-Senior level"/>
    <n v="5000"/>
    <s v=" IT Services and IT Consulting"/>
    <n v="971445"/>
    <s v="Yes"/>
    <s v="No"/>
    <s v="Yes"/>
    <s v="No"/>
    <s v="No"/>
    <s v="Yes"/>
    <s v="No"/>
    <s v="No"/>
    <s v="No"/>
    <s v="No"/>
    <s v="Yes"/>
    <s v="Yes"/>
    <s v="Yes"/>
    <s v="Yes"/>
    <s v="No"/>
    <s v="No"/>
    <s v="No"/>
    <s v="No"/>
    <s v="Yes"/>
    <s v="Yes"/>
    <s v="No"/>
    <s v="No"/>
    <s v="Yes"/>
    <s v="Yes"/>
    <s v="No"/>
    <s v="No"/>
    <s v="No"/>
    <s v="No"/>
    <s v="No"/>
    <s v="Yes"/>
    <s v="Yes"/>
    <x v="8"/>
    <n v="0.43333333333333335"/>
    <n v="2.7142857142857144"/>
  </r>
  <r>
    <x v="3"/>
    <s v="Class 4"/>
    <x v="80"/>
    <s v=" Telangana"/>
    <s v="Mid"/>
    <n v="37"/>
    <n v="80865"/>
    <s v="2.19K"/>
    <s v="Full-time "/>
    <s v=" Mid-Senior level"/>
    <n v="1200"/>
    <s v=" IT Services and IT Consulting"/>
    <n v="1374871"/>
    <s v="No"/>
    <s v="No"/>
    <s v="No"/>
    <s v="No"/>
    <s v="No"/>
    <s v="No"/>
    <s v="No"/>
    <s v="No"/>
    <s v="No"/>
    <s v="No"/>
    <s v="No"/>
    <s v="No"/>
    <s v="No"/>
    <s v="No"/>
    <s v="No"/>
    <s v="No"/>
    <s v="No"/>
    <s v="No"/>
    <s v="No"/>
    <s v="No"/>
    <s v="No"/>
    <s v="No"/>
    <s v="Yes"/>
    <s v="Yes"/>
    <s v="No"/>
    <s v="No"/>
    <s v="No"/>
    <s v="No"/>
    <s v="No"/>
    <s v="No"/>
    <s v="No"/>
    <x v="1"/>
    <n v="6.6666666666666666E-2"/>
    <n v="12.333333333333334"/>
  </r>
  <r>
    <x v="7"/>
    <s v="Class 1"/>
    <x v="82"/>
    <s v=" Tamil Nadu"/>
    <s v="Junior"/>
    <n v="37"/>
    <n v="270280"/>
    <s v="7.3K"/>
    <s v="Full-time "/>
    <s v=" Entry level"/>
    <n v="10001"/>
    <s v=" IT Services and IT Consulting"/>
    <n v="412951"/>
    <s v="No"/>
    <s v="No"/>
    <s v="Yes"/>
    <s v="No"/>
    <s v="No"/>
    <s v="No"/>
    <s v="No"/>
    <s v="No"/>
    <s v="No"/>
    <s v="No"/>
    <s v="Yes"/>
    <s v="No"/>
    <s v="No"/>
    <s v="No"/>
    <s v="No"/>
    <s v="No"/>
    <s v="No"/>
    <s v="No"/>
    <s v="No"/>
    <s v="No"/>
    <s v="No"/>
    <s v="No"/>
    <s v="Yes"/>
    <s v="Yes"/>
    <s v="No"/>
    <s v="No"/>
    <s v="Yes"/>
    <s v="No"/>
    <s v="No"/>
    <s v="Yes"/>
    <s v="Yes"/>
    <x v="4"/>
    <n v="0.23333333333333334"/>
    <n v="4.625"/>
  </r>
  <r>
    <x v="3"/>
    <s v="Class 4"/>
    <x v="90"/>
    <s v=" West Bengal"/>
    <s v="Senior"/>
    <n v="36"/>
    <n v="80865"/>
    <s v="2.25K"/>
    <s v="Contract "/>
    <s v=" Director"/>
    <n v="1200"/>
    <s v=" IT Services and IT Consulting"/>
    <n v="2302211"/>
    <s v="No"/>
    <s v="No"/>
    <s v="No"/>
    <s v="No"/>
    <s v="No"/>
    <s v="No"/>
    <s v="No"/>
    <s v="No"/>
    <s v="No"/>
    <s v="No"/>
    <s v="No"/>
    <s v="No"/>
    <s v="No"/>
    <s v="No"/>
    <s v="No"/>
    <s v="No"/>
    <s v="No"/>
    <s v="No"/>
    <s v="No"/>
    <s v="No"/>
    <s v="No"/>
    <s v="No"/>
    <s v="Yes"/>
    <s v="Yes"/>
    <s v="No"/>
    <s v="No"/>
    <s v="No"/>
    <s v="No"/>
    <s v="No"/>
    <s v="No"/>
    <s v="No"/>
    <x v="1"/>
    <n v="6.6666666666666666E-2"/>
    <n v="12"/>
  </r>
  <r>
    <x v="4"/>
    <s v="Class 2"/>
    <x v="47"/>
    <s v=" India"/>
    <s v="Mid"/>
    <n v="36"/>
    <n v="793022"/>
    <s v="22.03K"/>
    <s v="Full-time "/>
    <s v=" Mid-Senior level"/>
    <n v="5000"/>
    <s v=" IT Services and IT Consulting"/>
    <n v="1109107"/>
    <s v="Yes"/>
    <s v="No"/>
    <s v="Yes"/>
    <s v="No"/>
    <s v="No"/>
    <s v="Yes"/>
    <s v="No"/>
    <s v="No"/>
    <s v="No"/>
    <s v="No"/>
    <s v="Yes"/>
    <s v="Yes"/>
    <s v="Yes"/>
    <s v="Yes"/>
    <s v="No"/>
    <s v="No"/>
    <s v="No"/>
    <s v="No"/>
    <s v="Yes"/>
    <s v="Yes"/>
    <s v="No"/>
    <s v="No"/>
    <s v="Yes"/>
    <s v="Yes"/>
    <s v="No"/>
    <s v="No"/>
    <s v="No"/>
    <s v="No"/>
    <s v="No"/>
    <s v="Yes"/>
    <s v="Yes"/>
    <x v="8"/>
    <n v="0.43333333333333335"/>
    <n v="2.5714285714285716"/>
  </r>
  <r>
    <x v="4"/>
    <s v="Class 2"/>
    <x v="91"/>
    <s v=" Delhi"/>
    <s v="Mid"/>
    <n v="36"/>
    <n v="793022"/>
    <s v="22.03K"/>
    <s v="Full-time "/>
    <s v=" Mid-Senior level"/>
    <n v="5000"/>
    <s v=" IT Services and IT Consulting"/>
    <n v="840155"/>
    <s v="No"/>
    <s v="No"/>
    <s v="No"/>
    <s v="No"/>
    <s v="No"/>
    <s v="No"/>
    <s v="No"/>
    <s v="No"/>
    <s v="No"/>
    <s v="No"/>
    <s v="Yes"/>
    <s v="No"/>
    <s v="Yes"/>
    <s v="No"/>
    <s v="No"/>
    <s v="No"/>
    <s v="No"/>
    <s v="No"/>
    <s v="No"/>
    <s v="No"/>
    <s v="No"/>
    <s v="No"/>
    <s v="Yes"/>
    <s v="Yes"/>
    <s v="No"/>
    <s v="No"/>
    <s v="No"/>
    <s v="No"/>
    <s v="No"/>
    <s v="Yes"/>
    <s v="Yes"/>
    <x v="6"/>
    <n v="0.2"/>
    <n v="5.1428571428571432"/>
  </r>
  <r>
    <x v="4"/>
    <s v="Class 2"/>
    <x v="92"/>
    <s v=" Telangana"/>
    <s v="Mid"/>
    <n v="36"/>
    <n v="793022"/>
    <s v="22.03K"/>
    <s v="Full-time "/>
    <s v=" Mid-Senior level"/>
    <n v="5000"/>
    <s v=" IT Services and IT Consulting"/>
    <n v="1198433"/>
    <s v="No"/>
    <s v="No"/>
    <s v="No"/>
    <s v="No"/>
    <s v="No"/>
    <s v="No"/>
    <s v="No"/>
    <s v="No"/>
    <s v="No"/>
    <s v="No"/>
    <s v="No"/>
    <s v="No"/>
    <s v="No"/>
    <s v="No"/>
    <s v="No"/>
    <s v="No"/>
    <s v="No"/>
    <s v="No"/>
    <s v="No"/>
    <s v="No"/>
    <s v="No"/>
    <s v="No"/>
    <s v="Yes"/>
    <s v="Yes"/>
    <s v="No"/>
    <s v="No"/>
    <s v="No"/>
    <s v="No"/>
    <s v="No"/>
    <s v="No"/>
    <s v="No"/>
    <x v="1"/>
    <n v="6.6666666666666666E-2"/>
    <n v="12"/>
  </r>
  <r>
    <x v="7"/>
    <s v="Class 1"/>
    <x v="93"/>
    <s v=" Delhi"/>
    <s v="Junior"/>
    <n v="36"/>
    <n v="270280"/>
    <s v="7.51K"/>
    <s v="Full-time "/>
    <s v=" Entry level"/>
    <n v="10001"/>
    <s v=" IT Services and IT Consulting"/>
    <n v="776689"/>
    <s v="No"/>
    <s v="No"/>
    <s v="Yes"/>
    <s v="No"/>
    <s v="No"/>
    <s v="No"/>
    <s v="No"/>
    <s v="No"/>
    <s v="No"/>
    <s v="Yes"/>
    <s v="Yes"/>
    <s v="Yes"/>
    <s v="Yes"/>
    <s v="No"/>
    <s v="No"/>
    <s v="No"/>
    <s v="Yes"/>
    <s v="No"/>
    <s v="Yes"/>
    <s v="No"/>
    <s v="No"/>
    <s v="No"/>
    <s v="No"/>
    <s v="No"/>
    <s v="No"/>
    <s v="No"/>
    <s v="No"/>
    <s v="No"/>
    <s v="No"/>
    <s v="Yes"/>
    <s v="Yes"/>
    <x v="5"/>
    <n v="0.3"/>
    <n v="3.6"/>
  </r>
  <r>
    <x v="7"/>
    <s v="Class 1"/>
    <x v="60"/>
    <s v=" Tamil Nadu"/>
    <s v="Junior"/>
    <n v="36"/>
    <n v="270280"/>
    <s v="7.51K"/>
    <s v="Full-time "/>
    <s v=" Entry level"/>
    <n v="10001"/>
    <s v=" IT Services and IT Consulting"/>
    <n v="390410"/>
    <s v="No"/>
    <s v="No"/>
    <s v="No"/>
    <s v="No"/>
    <s v="No"/>
    <s v="No"/>
    <s v="No"/>
    <s v="No"/>
    <s v="No"/>
    <s v="No"/>
    <s v="No"/>
    <s v="No"/>
    <s v="No"/>
    <s v="No"/>
    <s v="No"/>
    <s v="No"/>
    <s v="No"/>
    <s v="No"/>
    <s v="No"/>
    <s v="No"/>
    <s v="No"/>
    <s v="No"/>
    <s v="No"/>
    <s v="Yes"/>
    <s v="No"/>
    <s v="No"/>
    <s v="No"/>
    <s v="No"/>
    <s v="No"/>
    <s v="No"/>
    <s v="No"/>
    <x v="3"/>
    <n v="3.3333333333333333E-2"/>
    <n v="18"/>
  </r>
  <r>
    <x v="3"/>
    <s v="Class 4"/>
    <x v="94"/>
    <s v=" Karnataka"/>
    <s v="Junior"/>
    <n v="35"/>
    <n v="80865"/>
    <s v="2.31K"/>
    <s v="Full-time "/>
    <s v=" Entry level"/>
    <n v="1200"/>
    <s v=" IT Services and IT Consulting"/>
    <n v="422932"/>
    <s v="No"/>
    <s v="No"/>
    <s v="No"/>
    <s v="No"/>
    <s v="No"/>
    <s v="No"/>
    <s v="No"/>
    <s v="No"/>
    <s v="No"/>
    <s v="No"/>
    <s v="Yes"/>
    <s v="No"/>
    <s v="No"/>
    <s v="No"/>
    <s v="No"/>
    <s v="No"/>
    <s v="No"/>
    <s v="No"/>
    <s v="No"/>
    <s v="No"/>
    <s v="No"/>
    <s v="No"/>
    <s v="Yes"/>
    <s v="Yes"/>
    <s v="No"/>
    <s v="No"/>
    <s v="No"/>
    <s v="No"/>
    <s v="No"/>
    <s v="No"/>
    <s v="No"/>
    <x v="2"/>
    <n v="0.1"/>
    <n v="8.75"/>
  </r>
  <r>
    <x v="3"/>
    <s v="Class 4"/>
    <x v="9"/>
    <s v=" Telangana"/>
    <s v="Mid"/>
    <n v="35"/>
    <n v="80865"/>
    <s v="2.31K"/>
    <s v="Full-time "/>
    <s v=" Mid-Senior level"/>
    <n v="1200"/>
    <s v=" IT Services and IT Consulting"/>
    <n v="1496384"/>
    <s v="No"/>
    <s v="No"/>
    <s v="No"/>
    <s v="No"/>
    <s v="No"/>
    <s v="No"/>
    <s v="No"/>
    <s v="No"/>
    <s v="No"/>
    <s v="No"/>
    <s v="No"/>
    <s v="No"/>
    <s v="No"/>
    <s v="No"/>
    <s v="No"/>
    <s v="No"/>
    <s v="No"/>
    <s v="No"/>
    <s v="No"/>
    <s v="No"/>
    <s v="No"/>
    <s v="No"/>
    <s v="Yes"/>
    <s v="Yes"/>
    <s v="No"/>
    <s v="No"/>
    <s v="No"/>
    <s v="No"/>
    <s v="No"/>
    <s v="No"/>
    <s v="No"/>
    <x v="1"/>
    <n v="6.6666666666666666E-2"/>
    <n v="11.666666666666666"/>
  </r>
  <r>
    <x v="4"/>
    <s v="Class 2"/>
    <x v="55"/>
    <s v=" Maharashtra"/>
    <s v="Mid"/>
    <n v="35"/>
    <n v="793022"/>
    <s v="22.66K"/>
    <s v="Full-time "/>
    <s v=" Mid-Senior level"/>
    <n v="5000"/>
    <s v=" IT Services and IT Consulting"/>
    <n v="1216217"/>
    <s v="Yes"/>
    <s v="No"/>
    <s v="Yes"/>
    <s v="No"/>
    <s v="No"/>
    <s v="No"/>
    <s v="No"/>
    <s v="No"/>
    <s v="No"/>
    <s v="No"/>
    <s v="No"/>
    <s v="No"/>
    <s v="No"/>
    <s v="No"/>
    <s v="No"/>
    <s v="No"/>
    <s v="No"/>
    <s v="Yes"/>
    <s v="Yes"/>
    <s v="No"/>
    <s v="No"/>
    <s v="No"/>
    <s v="Yes"/>
    <s v="Yes"/>
    <s v="No"/>
    <s v="No"/>
    <s v="No"/>
    <s v="No"/>
    <s v="No"/>
    <s v="No"/>
    <s v="No"/>
    <x v="6"/>
    <n v="0.2"/>
    <n v="5"/>
  </r>
  <r>
    <x v="6"/>
    <s v="Class 1"/>
    <x v="95"/>
    <s v=" Maharashtra"/>
    <s v="Mid"/>
    <n v="35"/>
    <n v="235117"/>
    <s v="6.72K"/>
    <s v="Full-time "/>
    <s v=" Mid-Senior level"/>
    <n v="10001"/>
    <s v=" Telecommunications"/>
    <n v="1927863"/>
    <s v="No"/>
    <s v="No"/>
    <s v="No"/>
    <s v="No"/>
    <s v="No"/>
    <s v="No"/>
    <s v="No"/>
    <s v="No"/>
    <s v="No"/>
    <s v="No"/>
    <s v="No"/>
    <s v="No"/>
    <s v="No"/>
    <s v="No"/>
    <s v="No"/>
    <s v="No"/>
    <s v="No"/>
    <s v="No"/>
    <s v="No"/>
    <s v="No"/>
    <s v="No"/>
    <s v="No"/>
    <s v="Yes"/>
    <s v="Yes"/>
    <s v="No"/>
    <s v="No"/>
    <s v="Yes"/>
    <s v="No"/>
    <s v="No"/>
    <s v="No"/>
    <s v="No"/>
    <x v="2"/>
    <n v="0.1"/>
    <n v="8.75"/>
  </r>
  <r>
    <x v="3"/>
    <s v="Class 4"/>
    <x v="96"/>
    <s v=" Maharashtra"/>
    <s v="Junior"/>
    <n v="35"/>
    <n v="80865"/>
    <s v="2.31K"/>
    <s v="Full-time "/>
    <s v=" Entry level"/>
    <n v="1200"/>
    <s v=" IT Services and IT Consulting"/>
    <n v="647122"/>
    <s v="No"/>
    <s v="No"/>
    <s v="Yes"/>
    <s v="No"/>
    <s v="No"/>
    <s v="No"/>
    <s v="No"/>
    <s v="No"/>
    <s v="No"/>
    <s v="No"/>
    <s v="No"/>
    <s v="No"/>
    <s v="Yes"/>
    <s v="No"/>
    <s v="No"/>
    <s v="No"/>
    <s v="No"/>
    <s v="No"/>
    <s v="Yes"/>
    <s v="No"/>
    <s v="Yes"/>
    <s v="Yes"/>
    <s v="Yes"/>
    <s v="Yes"/>
    <s v="No"/>
    <s v="Yes"/>
    <s v="No"/>
    <s v="No"/>
    <s v="No"/>
    <s v="Yes"/>
    <s v="Yes"/>
    <x v="9"/>
    <n v="0.33333333333333331"/>
    <n v="3.1818181818181817"/>
  </r>
  <r>
    <x v="4"/>
    <s v="Class 2"/>
    <x v="76"/>
    <s v=" Tamil Nadu"/>
    <s v="Mid"/>
    <n v="35"/>
    <n v="793022"/>
    <s v="22.66K"/>
    <s v="Full-time "/>
    <s v=" Mid-Senior level"/>
    <n v="5000"/>
    <s v=" IT Services and IT Consulting"/>
    <n v="1071053"/>
    <s v="Yes"/>
    <s v="No"/>
    <s v="Yes"/>
    <s v="No"/>
    <s v="No"/>
    <s v="Yes"/>
    <s v="No"/>
    <s v="No"/>
    <s v="No"/>
    <s v="No"/>
    <s v="Yes"/>
    <s v="Yes"/>
    <s v="Yes"/>
    <s v="Yes"/>
    <s v="No"/>
    <s v="No"/>
    <s v="No"/>
    <s v="No"/>
    <s v="Yes"/>
    <s v="Yes"/>
    <s v="No"/>
    <s v="No"/>
    <s v="Yes"/>
    <s v="Yes"/>
    <s v="No"/>
    <s v="No"/>
    <s v="No"/>
    <s v="No"/>
    <s v="No"/>
    <s v="Yes"/>
    <s v="Yes"/>
    <x v="8"/>
    <n v="0.43333333333333335"/>
    <n v="2.5"/>
  </r>
  <r>
    <x v="7"/>
    <s v="Class 1"/>
    <x v="82"/>
    <s v=" Maharashtra"/>
    <s v="Junior"/>
    <n v="34"/>
    <n v="270280"/>
    <s v="7.95K"/>
    <s v="Full-time "/>
    <s v=" Entry level"/>
    <n v="10001"/>
    <s v=" IT Services and IT Consulting"/>
    <n v="778869"/>
    <s v="No"/>
    <s v="No"/>
    <s v="Yes"/>
    <s v="No"/>
    <s v="No"/>
    <s v="No"/>
    <s v="No"/>
    <s v="No"/>
    <s v="No"/>
    <s v="No"/>
    <s v="Yes"/>
    <s v="No"/>
    <s v="No"/>
    <s v="No"/>
    <s v="No"/>
    <s v="No"/>
    <s v="No"/>
    <s v="No"/>
    <s v="No"/>
    <s v="No"/>
    <s v="No"/>
    <s v="No"/>
    <s v="Yes"/>
    <s v="Yes"/>
    <s v="No"/>
    <s v="No"/>
    <s v="Yes"/>
    <s v="No"/>
    <s v="No"/>
    <s v="Yes"/>
    <s v="Yes"/>
    <x v="4"/>
    <n v="0.23333333333333334"/>
    <n v="4.25"/>
  </r>
  <r>
    <x v="7"/>
    <s v="Class 1"/>
    <x v="82"/>
    <s v=" Karnataka"/>
    <s v="Junior"/>
    <n v="34"/>
    <n v="270280"/>
    <s v="7.95K"/>
    <s v="Full-time "/>
    <s v=" Entry level"/>
    <n v="10001"/>
    <s v=" IT Services and IT Consulting"/>
    <n v="640266"/>
    <s v="No"/>
    <s v="No"/>
    <s v="Yes"/>
    <s v="No"/>
    <s v="No"/>
    <s v="No"/>
    <s v="No"/>
    <s v="No"/>
    <s v="No"/>
    <s v="No"/>
    <s v="Yes"/>
    <s v="No"/>
    <s v="No"/>
    <s v="No"/>
    <s v="No"/>
    <s v="No"/>
    <s v="No"/>
    <s v="No"/>
    <s v="No"/>
    <s v="No"/>
    <s v="No"/>
    <s v="No"/>
    <s v="Yes"/>
    <s v="Yes"/>
    <s v="No"/>
    <s v="No"/>
    <s v="Yes"/>
    <s v="No"/>
    <s v="No"/>
    <s v="Yes"/>
    <s v="Yes"/>
    <x v="4"/>
    <n v="0.23333333333333334"/>
    <n v="4.25"/>
  </r>
  <r>
    <x v="4"/>
    <s v="Class 2"/>
    <x v="97"/>
    <s v=" Karnataka"/>
    <s v="Mid"/>
    <n v="34"/>
    <n v="793022"/>
    <s v="23.32K"/>
    <s v="Full-time "/>
    <s v=" Mid-Senior level"/>
    <n v="5000"/>
    <s v=" IT Services and IT Consulting"/>
    <n v="1240597"/>
    <s v="No"/>
    <s v="No"/>
    <s v="No"/>
    <s v="No"/>
    <s v="No"/>
    <s v="No"/>
    <s v="No"/>
    <s v="No"/>
    <s v="No"/>
    <s v="No"/>
    <s v="Yes"/>
    <s v="No"/>
    <s v="Yes"/>
    <s v="No"/>
    <s v="No"/>
    <s v="No"/>
    <s v="No"/>
    <s v="No"/>
    <s v="No"/>
    <s v="No"/>
    <s v="No"/>
    <s v="No"/>
    <s v="Yes"/>
    <s v="Yes"/>
    <s v="No"/>
    <s v="No"/>
    <s v="No"/>
    <s v="No"/>
    <s v="No"/>
    <s v="Yes"/>
    <s v="Yes"/>
    <x v="6"/>
    <n v="0.2"/>
    <n v="4.8571428571428568"/>
  </r>
  <r>
    <x v="4"/>
    <s v="Class 2"/>
    <x v="98"/>
    <s v=" Uttar Pradesh"/>
    <s v="Mid"/>
    <n v="34"/>
    <n v="793022"/>
    <s v="23.32K"/>
    <s v="Full-time "/>
    <s v=" Mid-Senior level"/>
    <n v="5000"/>
    <s v=" IT Services and IT Consulting"/>
    <n v="1542808"/>
    <s v="No"/>
    <s v="No"/>
    <s v="Yes"/>
    <s v="No"/>
    <s v="No"/>
    <s v="No"/>
    <s v="No"/>
    <s v="No"/>
    <s v="No"/>
    <s v="No"/>
    <s v="Yes"/>
    <s v="No"/>
    <s v="Yes"/>
    <s v="No"/>
    <s v="No"/>
    <s v="No"/>
    <s v="Yes"/>
    <s v="No"/>
    <s v="Yes"/>
    <s v="No"/>
    <s v="No"/>
    <s v="No"/>
    <s v="Yes"/>
    <s v="Yes"/>
    <s v="No"/>
    <s v="No"/>
    <s v="No"/>
    <s v="No"/>
    <s v="No"/>
    <s v="Yes"/>
    <s v="Yes"/>
    <x v="5"/>
    <n v="0.3"/>
    <n v="3.4"/>
  </r>
  <r>
    <x v="2"/>
    <s v="Class 3"/>
    <x v="99"/>
    <s v=" Karnataka"/>
    <s v="Mid"/>
    <n v="34"/>
    <n v="6737300"/>
    <s v="198.16K"/>
    <s v="Full-time "/>
    <s v=" Mid-Senior level"/>
    <n v="10001"/>
    <s v=" IT Services and IT Consulting"/>
    <n v="1327632"/>
    <s v="No"/>
    <s v="No"/>
    <s v="No"/>
    <s v="No"/>
    <s v="No"/>
    <s v="No"/>
    <s v="No"/>
    <s v="No"/>
    <s v="No"/>
    <s v="No"/>
    <s v="No"/>
    <s v="No"/>
    <s v="No"/>
    <s v="No"/>
    <s v="No"/>
    <s v="No"/>
    <s v="No"/>
    <s v="No"/>
    <s v="No"/>
    <s v="No"/>
    <s v="No"/>
    <s v="No"/>
    <s v="Yes"/>
    <s v="Yes"/>
    <s v="No"/>
    <s v="No"/>
    <s v="Yes"/>
    <s v="No"/>
    <s v="No"/>
    <s v="No"/>
    <s v="No"/>
    <x v="2"/>
    <n v="0.1"/>
    <n v="8.5"/>
  </r>
  <r>
    <x v="2"/>
    <s v="Class 3"/>
    <x v="12"/>
    <s v=" Maharashtra"/>
    <s v="Junior"/>
    <n v="34"/>
    <n v="6737300"/>
    <s v="198.16K"/>
    <s v="Full-time "/>
    <s v=" Entry level"/>
    <n v="10001"/>
    <s v=" IT Services and IT Consulting"/>
    <n v="662742"/>
    <s v="No"/>
    <s v="No"/>
    <s v="No"/>
    <s v="No"/>
    <s v="Yes"/>
    <s v="No"/>
    <s v="No"/>
    <s v="No"/>
    <s v="No"/>
    <s v="No"/>
    <s v="No"/>
    <s v="No"/>
    <s v="No"/>
    <s v="No"/>
    <s v="No"/>
    <s v="No"/>
    <s v="No"/>
    <s v="No"/>
    <s v="No"/>
    <s v="No"/>
    <s v="No"/>
    <s v="No"/>
    <s v="Yes"/>
    <s v="Yes"/>
    <s v="No"/>
    <s v="No"/>
    <s v="Yes"/>
    <s v="No"/>
    <s v="No"/>
    <s v="No"/>
    <s v="No"/>
    <x v="0"/>
    <n v="0.13333333333333333"/>
    <n v="6.8"/>
  </r>
  <r>
    <x v="2"/>
    <s v="Class 3"/>
    <x v="2"/>
    <s v=" Maharashtra"/>
    <s v="Junior"/>
    <n v="34"/>
    <n v="6737300"/>
    <s v="198.16K"/>
    <s v="Full-time "/>
    <s v=" Entry level"/>
    <n v="10001"/>
    <s v=" IT Services and IT Consulting"/>
    <n v="545280"/>
    <s v="No"/>
    <s v="No"/>
    <s v="No"/>
    <s v="No"/>
    <s v="No"/>
    <s v="No"/>
    <s v="No"/>
    <s v="No"/>
    <s v="No"/>
    <s v="No"/>
    <s v="No"/>
    <s v="No"/>
    <s v="No"/>
    <s v="No"/>
    <s v="No"/>
    <s v="No"/>
    <s v="No"/>
    <s v="No"/>
    <s v="No"/>
    <s v="No"/>
    <s v="No"/>
    <s v="No"/>
    <s v="Yes"/>
    <s v="Yes"/>
    <s v="No"/>
    <s v="No"/>
    <s v="Yes"/>
    <s v="No"/>
    <s v="No"/>
    <s v="No"/>
    <s v="No"/>
    <x v="2"/>
    <n v="0.1"/>
    <n v="8.5"/>
  </r>
  <r>
    <x v="2"/>
    <s v="Class 3"/>
    <x v="13"/>
    <s v=" Maharashtra"/>
    <s v="Mid"/>
    <n v="34"/>
    <n v="6737300"/>
    <s v="198.16K"/>
    <s v="Full-time "/>
    <s v=" Mid-Senior level"/>
    <n v="10001"/>
    <s v=" IT Services and IT Consulting"/>
    <n v="1372494"/>
    <s v="No"/>
    <s v="No"/>
    <s v="No"/>
    <s v="No"/>
    <s v="No"/>
    <s v="No"/>
    <s v="No"/>
    <s v="No"/>
    <s v="No"/>
    <s v="No"/>
    <s v="No"/>
    <s v="No"/>
    <s v="No"/>
    <s v="No"/>
    <s v="No"/>
    <s v="No"/>
    <s v="No"/>
    <s v="No"/>
    <s v="No"/>
    <s v="No"/>
    <s v="No"/>
    <s v="No"/>
    <s v="Yes"/>
    <s v="Yes"/>
    <s v="No"/>
    <s v="No"/>
    <s v="No"/>
    <s v="No"/>
    <s v="No"/>
    <s v="No"/>
    <s v="No"/>
    <x v="1"/>
    <n v="6.6666666666666666E-2"/>
    <n v="11.333333333333334"/>
  </r>
  <r>
    <x v="3"/>
    <s v="Class 4"/>
    <x v="79"/>
    <s v=" Telangana"/>
    <s v="Junior"/>
    <n v="33"/>
    <n v="80865"/>
    <s v="2.45K"/>
    <s v="Full-time "/>
    <s v=" Entry level"/>
    <n v="1200"/>
    <s v=" IT Services and IT Consulting"/>
    <n v="550661"/>
    <s v="No"/>
    <s v="No"/>
    <s v="No"/>
    <s v="No"/>
    <s v="No"/>
    <s v="No"/>
    <s v="No"/>
    <s v="No"/>
    <s v="No"/>
    <s v="No"/>
    <s v="No"/>
    <s v="No"/>
    <s v="No"/>
    <s v="No"/>
    <s v="No"/>
    <s v="No"/>
    <s v="No"/>
    <s v="No"/>
    <s v="No"/>
    <s v="No"/>
    <s v="No"/>
    <s v="No"/>
    <s v="Yes"/>
    <s v="Yes"/>
    <s v="No"/>
    <s v="No"/>
    <s v="No"/>
    <s v="No"/>
    <s v="No"/>
    <s v="No"/>
    <s v="No"/>
    <x v="1"/>
    <n v="6.6666666666666666E-2"/>
    <n v="11"/>
  </r>
  <r>
    <x v="9"/>
    <s v="Class 2"/>
    <x v="100"/>
    <s v=" Maharashtra"/>
    <s v="Junior"/>
    <n v="33"/>
    <n v="531551"/>
    <s v="16.11K"/>
    <s v="Full-time "/>
    <s v=" Entry level"/>
    <n v="5000"/>
    <s v=" Technology, Information and Internet"/>
    <n v="370365"/>
    <s v="No"/>
    <s v="No"/>
    <s v="No"/>
    <s v="No"/>
    <s v="No"/>
    <s v="No"/>
    <s v="No"/>
    <s v="No"/>
    <s v="No"/>
    <s v="No"/>
    <s v="No"/>
    <s v="No"/>
    <s v="No"/>
    <s v="No"/>
    <s v="No"/>
    <s v="No"/>
    <s v="No"/>
    <s v="No"/>
    <s v="No"/>
    <s v="No"/>
    <s v="No"/>
    <s v="No"/>
    <s v="Yes"/>
    <s v="Yes"/>
    <s v="No"/>
    <s v="No"/>
    <s v="No"/>
    <s v="No"/>
    <s v="No"/>
    <s v="No"/>
    <s v="No"/>
    <x v="1"/>
    <n v="6.6666666666666666E-2"/>
    <n v="11"/>
  </r>
  <r>
    <x v="4"/>
    <s v="Class 2"/>
    <x v="35"/>
    <s v=" Tamil Nadu"/>
    <s v="Mid"/>
    <n v="33"/>
    <n v="793022"/>
    <s v="24.03K"/>
    <s v="Full-time "/>
    <s v=" Mid-Senior level"/>
    <n v="5000"/>
    <s v=" IT Services and IT Consulting"/>
    <n v="1129925"/>
    <s v="No"/>
    <s v="No"/>
    <s v="Yes"/>
    <s v="No"/>
    <s v="No"/>
    <s v="No"/>
    <s v="No"/>
    <s v="No"/>
    <s v="No"/>
    <s v="No"/>
    <s v="No"/>
    <s v="No"/>
    <s v="No"/>
    <s v="No"/>
    <s v="No"/>
    <s v="No"/>
    <s v="No"/>
    <s v="No"/>
    <s v="No"/>
    <s v="No"/>
    <s v="No"/>
    <s v="No"/>
    <s v="Yes"/>
    <s v="Yes"/>
    <s v="No"/>
    <s v="No"/>
    <s v="No"/>
    <s v="No"/>
    <s v="No"/>
    <s v="No"/>
    <s v="No"/>
    <x v="2"/>
    <n v="0.1"/>
    <n v="8.25"/>
  </r>
  <r>
    <x v="4"/>
    <s v="Class 2"/>
    <x v="101"/>
    <s v=" Maharashtra"/>
    <s v="Mid"/>
    <n v="33"/>
    <n v="793022"/>
    <s v="24.03K"/>
    <s v="Full-time "/>
    <s v=" Mid-Senior level"/>
    <n v="5000"/>
    <s v=" IT Services and IT Consulting"/>
    <n v="924907"/>
    <s v="No"/>
    <s v="No"/>
    <s v="No"/>
    <s v="No"/>
    <s v="Yes"/>
    <s v="No"/>
    <s v="No"/>
    <s v="No"/>
    <s v="No"/>
    <s v="No"/>
    <s v="No"/>
    <s v="No"/>
    <s v="No"/>
    <s v="No"/>
    <s v="No"/>
    <s v="No"/>
    <s v="No"/>
    <s v="No"/>
    <s v="No"/>
    <s v="No"/>
    <s v="No"/>
    <s v="No"/>
    <s v="Yes"/>
    <s v="Yes"/>
    <s v="No"/>
    <s v="No"/>
    <s v="No"/>
    <s v="No"/>
    <s v="No"/>
    <s v="No"/>
    <s v="No"/>
    <x v="2"/>
    <n v="0.1"/>
    <n v="8.25"/>
  </r>
  <r>
    <x v="7"/>
    <s v="Class 1"/>
    <x v="69"/>
    <s v=" Maharashtra"/>
    <s v="Junior"/>
    <n v="33"/>
    <n v="270280"/>
    <s v="8.19K"/>
    <s v="Full-time "/>
    <s v=" Entry level"/>
    <n v="10001"/>
    <s v=" IT Services and IT Consulting"/>
    <n v="463198"/>
    <s v="No"/>
    <s v="No"/>
    <s v="Yes"/>
    <s v="No"/>
    <s v="No"/>
    <s v="No"/>
    <s v="No"/>
    <s v="No"/>
    <s v="No"/>
    <s v="No"/>
    <s v="Yes"/>
    <s v="No"/>
    <s v="Yes"/>
    <s v="No"/>
    <s v="No"/>
    <s v="No"/>
    <s v="No"/>
    <s v="No"/>
    <s v="No"/>
    <s v="No"/>
    <s v="No"/>
    <s v="No"/>
    <s v="Yes"/>
    <s v="Yes"/>
    <s v="No"/>
    <s v="No"/>
    <s v="No"/>
    <s v="No"/>
    <s v="No"/>
    <s v="Yes"/>
    <s v="Yes"/>
    <x v="4"/>
    <n v="0.23333333333333334"/>
    <n v="4.125"/>
  </r>
  <r>
    <x v="3"/>
    <s v="Class 4"/>
    <x v="9"/>
    <s v=" Karnataka"/>
    <s v="Mid"/>
    <n v="33"/>
    <n v="80865"/>
    <s v="2.45K"/>
    <s v="Full-time "/>
    <s v=" Mid-Senior level"/>
    <n v="1200"/>
    <s v=" IT Services and IT Consulting"/>
    <n v="1163452"/>
    <s v="No"/>
    <s v="No"/>
    <s v="No"/>
    <s v="No"/>
    <s v="No"/>
    <s v="No"/>
    <s v="No"/>
    <s v="No"/>
    <s v="No"/>
    <s v="No"/>
    <s v="No"/>
    <s v="No"/>
    <s v="No"/>
    <s v="No"/>
    <s v="No"/>
    <s v="No"/>
    <s v="No"/>
    <s v="No"/>
    <s v="No"/>
    <s v="No"/>
    <s v="No"/>
    <s v="No"/>
    <s v="Yes"/>
    <s v="Yes"/>
    <s v="No"/>
    <s v="No"/>
    <s v="No"/>
    <s v="No"/>
    <s v="No"/>
    <s v="No"/>
    <s v="No"/>
    <x v="1"/>
    <n v="6.6666666666666666E-2"/>
    <n v="11"/>
  </r>
  <r>
    <x v="3"/>
    <s v="Class 4"/>
    <x v="21"/>
    <s v=" Tamil Nadu"/>
    <s v="Junior"/>
    <n v="33"/>
    <n v="80865"/>
    <s v="2.45K"/>
    <s v="Full-time "/>
    <s v=" Entry level"/>
    <n v="1200"/>
    <s v=" IT Services and IT Consulting"/>
    <n v="684002"/>
    <s v="No"/>
    <s v="No"/>
    <s v="No"/>
    <s v="No"/>
    <s v="No"/>
    <s v="No"/>
    <s v="No"/>
    <s v="No"/>
    <s v="No"/>
    <s v="No"/>
    <s v="No"/>
    <s v="No"/>
    <s v="No"/>
    <s v="No"/>
    <s v="No"/>
    <s v="No"/>
    <s v="No"/>
    <s v="No"/>
    <s v="No"/>
    <s v="No"/>
    <s v="No"/>
    <s v="No"/>
    <s v="Yes"/>
    <s v="Yes"/>
    <s v="No"/>
    <s v="No"/>
    <s v="Yes"/>
    <s v="No"/>
    <s v="No"/>
    <s v="No"/>
    <s v="No"/>
    <x v="2"/>
    <n v="0.1"/>
    <n v="8.25"/>
  </r>
  <r>
    <x v="3"/>
    <s v="Class 4"/>
    <x v="21"/>
    <s v=" Telangana"/>
    <s v="Junior"/>
    <n v="33"/>
    <n v="80865"/>
    <s v="2.45K"/>
    <s v="Full-time "/>
    <s v=" Entry level"/>
    <n v="1200"/>
    <s v=" IT Services and IT Consulting"/>
    <n v="510732"/>
    <s v="No"/>
    <s v="No"/>
    <s v="Yes"/>
    <s v="No"/>
    <s v="No"/>
    <s v="No"/>
    <s v="No"/>
    <s v="No"/>
    <s v="No"/>
    <s v="No"/>
    <s v="No"/>
    <s v="No"/>
    <s v="Yes"/>
    <s v="No"/>
    <s v="No"/>
    <s v="No"/>
    <s v="No"/>
    <s v="No"/>
    <s v="Yes"/>
    <s v="No"/>
    <s v="Yes"/>
    <s v="No"/>
    <s v="Yes"/>
    <s v="Yes"/>
    <s v="No"/>
    <s v="No"/>
    <s v="No"/>
    <s v="No"/>
    <s v="No"/>
    <s v="Yes"/>
    <s v="Yes"/>
    <x v="10"/>
    <n v="0.26666666666666666"/>
    <n v="3.6666666666666665"/>
  </r>
  <r>
    <x v="8"/>
    <s v="Class 4"/>
    <x v="102"/>
    <s v=" Tamil Nadu"/>
    <s v="Mid"/>
    <n v="33"/>
    <n v="11245"/>
    <s v="0.34K"/>
    <s v="Full-time "/>
    <s v=" Mid-Senior level"/>
    <n v="110"/>
    <s v=" Real Estate"/>
    <n v="924814"/>
    <s v="No"/>
    <s v="No"/>
    <s v="Yes"/>
    <s v="No"/>
    <s v="No"/>
    <s v="No"/>
    <s v="No"/>
    <s v="No"/>
    <s v="No"/>
    <s v="No"/>
    <s v="Yes"/>
    <s v="Yes"/>
    <s v="No"/>
    <s v="Yes"/>
    <s v="No"/>
    <s v="No"/>
    <s v="No"/>
    <s v="No"/>
    <s v="No"/>
    <s v="No"/>
    <s v="No"/>
    <s v="No"/>
    <s v="Yes"/>
    <s v="Yes"/>
    <s v="No"/>
    <s v="No"/>
    <s v="No"/>
    <s v="No"/>
    <s v="Yes"/>
    <s v="No"/>
    <s v="No"/>
    <x v="4"/>
    <n v="0.23333333333333334"/>
    <n v="4.125"/>
  </r>
  <r>
    <x v="4"/>
    <s v="Class 2"/>
    <x v="103"/>
    <s v=" Rajasthan"/>
    <s v="Mid"/>
    <n v="33"/>
    <n v="793022"/>
    <s v="24.03K"/>
    <s v="Full-time "/>
    <s v=" Mid-Senior level"/>
    <n v="5000"/>
    <s v=" IT Services and IT Consulting"/>
    <n v="1058302"/>
    <s v="No"/>
    <s v="No"/>
    <s v="No"/>
    <s v="No"/>
    <s v="No"/>
    <s v="No"/>
    <s v="No"/>
    <s v="No"/>
    <s v="No"/>
    <s v="No"/>
    <s v="No"/>
    <s v="No"/>
    <s v="Yes"/>
    <s v="No"/>
    <s v="No"/>
    <s v="No"/>
    <s v="No"/>
    <s v="No"/>
    <s v="No"/>
    <s v="No"/>
    <s v="Yes"/>
    <s v="No"/>
    <s v="Yes"/>
    <s v="Yes"/>
    <s v="No"/>
    <s v="No"/>
    <s v="No"/>
    <s v="No"/>
    <s v="No"/>
    <s v="Yes"/>
    <s v="Yes"/>
    <x v="6"/>
    <n v="0.2"/>
    <n v="4.7142857142857144"/>
  </r>
  <r>
    <x v="4"/>
    <s v="Class 2"/>
    <x v="104"/>
    <s v=" Gujarat"/>
    <s v="Mid"/>
    <n v="32"/>
    <n v="793022"/>
    <s v="24.78K"/>
    <s v="Full-time "/>
    <s v=" Mid-Senior level"/>
    <n v="5000"/>
    <s v=" IT Services and IT Consulting"/>
    <n v="1206796"/>
    <s v="No"/>
    <s v="No"/>
    <s v="No"/>
    <s v="No"/>
    <s v="No"/>
    <s v="No"/>
    <s v="No"/>
    <s v="No"/>
    <s v="No"/>
    <s v="No"/>
    <s v="Yes"/>
    <s v="No"/>
    <s v="Yes"/>
    <s v="No"/>
    <s v="No"/>
    <s v="No"/>
    <s v="No"/>
    <s v="No"/>
    <s v="No"/>
    <s v="No"/>
    <s v="No"/>
    <s v="No"/>
    <s v="Yes"/>
    <s v="Yes"/>
    <s v="No"/>
    <s v="No"/>
    <s v="No"/>
    <s v="No"/>
    <s v="No"/>
    <s v="Yes"/>
    <s v="Yes"/>
    <x v="6"/>
    <n v="0.2"/>
    <n v="4.5714285714285712"/>
  </r>
  <r>
    <x v="4"/>
    <s v="Class 2"/>
    <x v="55"/>
    <s v=" Delhi"/>
    <s v="Mid"/>
    <n v="32"/>
    <n v="793022"/>
    <s v="24.78K"/>
    <s v="Full-time "/>
    <s v=" Mid-Senior level"/>
    <n v="5000"/>
    <s v=" IT Services and IT Consulting"/>
    <n v="1591214"/>
    <s v="Yes"/>
    <s v="No"/>
    <s v="Yes"/>
    <s v="No"/>
    <s v="No"/>
    <s v="No"/>
    <s v="No"/>
    <s v="No"/>
    <s v="No"/>
    <s v="No"/>
    <s v="No"/>
    <s v="No"/>
    <s v="No"/>
    <s v="No"/>
    <s v="No"/>
    <s v="No"/>
    <s v="No"/>
    <s v="Yes"/>
    <s v="Yes"/>
    <s v="No"/>
    <s v="No"/>
    <s v="No"/>
    <s v="Yes"/>
    <s v="Yes"/>
    <s v="No"/>
    <s v="No"/>
    <s v="No"/>
    <s v="No"/>
    <s v="No"/>
    <s v="No"/>
    <s v="No"/>
    <x v="6"/>
    <n v="0.2"/>
    <n v="4.5714285714285712"/>
  </r>
  <r>
    <x v="3"/>
    <s v="Class 4"/>
    <x v="9"/>
    <s v=" Karnataka"/>
    <s v="Mid"/>
    <n v="32"/>
    <n v="80865"/>
    <s v="2.53K"/>
    <s v="Full-time "/>
    <s v=" Mid-Senior level"/>
    <n v="1200"/>
    <s v=" IT Services and IT Consulting"/>
    <n v="1525335"/>
    <s v="No"/>
    <s v="No"/>
    <s v="No"/>
    <s v="No"/>
    <s v="No"/>
    <s v="No"/>
    <s v="No"/>
    <s v="No"/>
    <s v="No"/>
    <s v="No"/>
    <s v="No"/>
    <s v="No"/>
    <s v="No"/>
    <s v="No"/>
    <s v="No"/>
    <s v="No"/>
    <s v="No"/>
    <s v="No"/>
    <s v="No"/>
    <s v="No"/>
    <s v="No"/>
    <s v="No"/>
    <s v="Yes"/>
    <s v="Yes"/>
    <s v="No"/>
    <s v="No"/>
    <s v="No"/>
    <s v="No"/>
    <s v="No"/>
    <s v="No"/>
    <s v="No"/>
    <x v="1"/>
    <n v="6.6666666666666666E-2"/>
    <n v="10.666666666666666"/>
  </r>
  <r>
    <x v="4"/>
    <s v="Class 2"/>
    <x v="105"/>
    <s v=" Telangana"/>
    <s v="Mid"/>
    <n v="31"/>
    <n v="793022"/>
    <s v="25.58K"/>
    <s v="Full-time "/>
    <s v=" Mid-Senior level"/>
    <n v="5000"/>
    <s v=" IT Services and IT Consulting"/>
    <n v="1199230"/>
    <s v="No"/>
    <s v="No"/>
    <s v="No"/>
    <s v="No"/>
    <s v="No"/>
    <s v="No"/>
    <s v="No"/>
    <s v="No"/>
    <s v="No"/>
    <s v="No"/>
    <s v="Yes"/>
    <s v="No"/>
    <s v="Yes"/>
    <s v="No"/>
    <s v="No"/>
    <s v="No"/>
    <s v="No"/>
    <s v="No"/>
    <s v="No"/>
    <s v="No"/>
    <s v="No"/>
    <s v="No"/>
    <s v="Yes"/>
    <s v="Yes"/>
    <s v="No"/>
    <s v="No"/>
    <s v="No"/>
    <s v="No"/>
    <s v="No"/>
    <s v="Yes"/>
    <s v="Yes"/>
    <x v="6"/>
    <n v="0.2"/>
    <n v="4.4285714285714288"/>
  </r>
  <r>
    <x v="3"/>
    <s v="Class 4"/>
    <x v="21"/>
    <s v=" Telangana"/>
    <s v="Junior"/>
    <n v="31"/>
    <n v="80865"/>
    <s v="2.61K"/>
    <s v="Full-time "/>
    <s v=" Entry level"/>
    <n v="1200"/>
    <s v=" IT Services and IT Consulting"/>
    <n v="610336"/>
    <s v="No"/>
    <s v="No"/>
    <s v="No"/>
    <s v="No"/>
    <s v="No"/>
    <s v="No"/>
    <s v="No"/>
    <s v="No"/>
    <s v="No"/>
    <s v="No"/>
    <s v="No"/>
    <s v="No"/>
    <s v="No"/>
    <s v="No"/>
    <s v="No"/>
    <s v="No"/>
    <s v="No"/>
    <s v="No"/>
    <s v="No"/>
    <s v="No"/>
    <s v="No"/>
    <s v="No"/>
    <s v="Yes"/>
    <s v="Yes"/>
    <s v="No"/>
    <s v="No"/>
    <s v="No"/>
    <s v="No"/>
    <s v="No"/>
    <s v="No"/>
    <s v="No"/>
    <x v="1"/>
    <n v="6.6666666666666666E-2"/>
    <n v="10.333333333333334"/>
  </r>
  <r>
    <x v="7"/>
    <s v="Class 1"/>
    <x v="106"/>
    <s v=" Karnataka"/>
    <s v="Junior"/>
    <n v="31"/>
    <n v="270280"/>
    <s v="8.72K"/>
    <s v="Full-time "/>
    <s v=" Entry level"/>
    <n v="10001"/>
    <s v=" IT Services and IT Consulting"/>
    <n v="432147"/>
    <s v="No"/>
    <s v="No"/>
    <s v="No"/>
    <s v="No"/>
    <s v="No"/>
    <s v="No"/>
    <s v="No"/>
    <s v="No"/>
    <s v="No"/>
    <s v="No"/>
    <s v="No"/>
    <s v="No"/>
    <s v="No"/>
    <s v="No"/>
    <s v="No"/>
    <s v="No"/>
    <s v="No"/>
    <s v="No"/>
    <s v="No"/>
    <s v="No"/>
    <s v="No"/>
    <s v="No"/>
    <s v="No"/>
    <s v="Yes"/>
    <s v="No"/>
    <s v="No"/>
    <s v="Yes"/>
    <s v="No"/>
    <s v="No"/>
    <s v="No"/>
    <s v="No"/>
    <x v="1"/>
    <n v="6.6666666666666666E-2"/>
    <n v="10.333333333333334"/>
  </r>
  <r>
    <x v="8"/>
    <s v="Class 4"/>
    <x v="102"/>
    <s v=" Karnataka"/>
    <s v="Mid"/>
    <n v="31"/>
    <n v="11245"/>
    <s v="0.36K"/>
    <s v="Full-time "/>
    <s v=" Mid-Senior level"/>
    <n v="110"/>
    <s v=" Real Estate"/>
    <n v="1193260"/>
    <s v="No"/>
    <s v="No"/>
    <s v="Yes"/>
    <s v="No"/>
    <s v="No"/>
    <s v="No"/>
    <s v="No"/>
    <s v="No"/>
    <s v="No"/>
    <s v="No"/>
    <s v="Yes"/>
    <s v="Yes"/>
    <s v="No"/>
    <s v="Yes"/>
    <s v="No"/>
    <s v="No"/>
    <s v="No"/>
    <s v="No"/>
    <s v="No"/>
    <s v="No"/>
    <s v="No"/>
    <s v="No"/>
    <s v="Yes"/>
    <s v="Yes"/>
    <s v="No"/>
    <s v="No"/>
    <s v="No"/>
    <s v="No"/>
    <s v="Yes"/>
    <s v="No"/>
    <s v="No"/>
    <x v="4"/>
    <n v="0.23333333333333334"/>
    <n v="3.875"/>
  </r>
  <r>
    <x v="7"/>
    <s v="Class 1"/>
    <x v="60"/>
    <s v=" Maharashtra"/>
    <s v="Junior"/>
    <n v="31"/>
    <n v="270280"/>
    <s v="8.72K"/>
    <s v="Full-time "/>
    <s v=" Entry level"/>
    <n v="10001"/>
    <s v=" IT Services and IT Consulting"/>
    <n v="436626"/>
    <s v="No"/>
    <s v="No"/>
    <s v="No"/>
    <s v="No"/>
    <s v="No"/>
    <s v="No"/>
    <s v="No"/>
    <s v="No"/>
    <s v="No"/>
    <s v="No"/>
    <s v="No"/>
    <s v="No"/>
    <s v="No"/>
    <s v="No"/>
    <s v="No"/>
    <s v="No"/>
    <s v="No"/>
    <s v="No"/>
    <s v="No"/>
    <s v="No"/>
    <s v="No"/>
    <s v="No"/>
    <s v="No"/>
    <s v="Yes"/>
    <s v="No"/>
    <s v="No"/>
    <s v="No"/>
    <s v="No"/>
    <s v="No"/>
    <s v="No"/>
    <s v="No"/>
    <x v="3"/>
    <n v="3.3333333333333333E-2"/>
    <n v="15.5"/>
  </r>
  <r>
    <x v="3"/>
    <s v="Class 4"/>
    <x v="80"/>
    <s v=" Telangana"/>
    <s v="Mid"/>
    <n v="31"/>
    <n v="80865"/>
    <s v="2.61K"/>
    <s v="Full-time "/>
    <s v=" Mid-Senior level"/>
    <n v="1200"/>
    <s v=" IT Services and IT Consulting"/>
    <n v="871066"/>
    <s v="No"/>
    <s v="No"/>
    <s v="No"/>
    <s v="No"/>
    <s v="No"/>
    <s v="No"/>
    <s v="No"/>
    <s v="No"/>
    <s v="No"/>
    <s v="No"/>
    <s v="No"/>
    <s v="No"/>
    <s v="No"/>
    <s v="No"/>
    <s v="No"/>
    <s v="No"/>
    <s v="No"/>
    <s v="No"/>
    <s v="No"/>
    <s v="No"/>
    <s v="No"/>
    <s v="No"/>
    <s v="Yes"/>
    <s v="Yes"/>
    <s v="No"/>
    <s v="No"/>
    <s v="No"/>
    <s v="No"/>
    <s v="No"/>
    <s v="No"/>
    <s v="No"/>
    <x v="1"/>
    <n v="6.6666666666666666E-2"/>
    <n v="10.333333333333334"/>
  </r>
  <r>
    <x v="1"/>
    <s v="Class 3"/>
    <x v="107"/>
    <s v=" Rajasthan"/>
    <s v="Mid"/>
    <n v="30"/>
    <n v="6790011"/>
    <s v="226.33K"/>
    <s v="Full-time "/>
    <s v=" Mid-Senior level"/>
    <n v="10001"/>
    <s v=" IT Services and IT Consulting"/>
    <n v="751037"/>
    <s v="No"/>
    <s v="No"/>
    <s v="No"/>
    <s v="No"/>
    <s v="No"/>
    <s v="No"/>
    <s v="No"/>
    <s v="No"/>
    <s v="No"/>
    <s v="No"/>
    <s v="No"/>
    <s v="No"/>
    <s v="No"/>
    <s v="No"/>
    <s v="No"/>
    <s v="No"/>
    <s v="No"/>
    <s v="No"/>
    <s v="No"/>
    <s v="No"/>
    <s v="No"/>
    <s v="No"/>
    <s v="Yes"/>
    <s v="Yes"/>
    <s v="No"/>
    <s v="No"/>
    <s v="No"/>
    <s v="No"/>
    <s v="No"/>
    <s v="No"/>
    <s v="No"/>
    <x v="1"/>
    <n v="6.6666666666666666E-2"/>
    <n v="10"/>
  </r>
  <r>
    <x v="4"/>
    <s v="Class 2"/>
    <x v="101"/>
    <s v=" Maharashtra"/>
    <s v="Mid"/>
    <n v="30"/>
    <n v="793022"/>
    <s v="26.43K"/>
    <s v="Full-time "/>
    <s v=" Mid-Senior level"/>
    <n v="5000"/>
    <s v=" IT Services and IT Consulting"/>
    <n v="1236125"/>
    <s v="No"/>
    <s v="No"/>
    <s v="No"/>
    <s v="No"/>
    <s v="Yes"/>
    <s v="No"/>
    <s v="No"/>
    <s v="No"/>
    <s v="No"/>
    <s v="No"/>
    <s v="No"/>
    <s v="No"/>
    <s v="No"/>
    <s v="No"/>
    <s v="No"/>
    <s v="No"/>
    <s v="No"/>
    <s v="No"/>
    <s v="No"/>
    <s v="No"/>
    <s v="No"/>
    <s v="No"/>
    <s v="Yes"/>
    <s v="Yes"/>
    <s v="No"/>
    <s v="No"/>
    <s v="No"/>
    <s v="No"/>
    <s v="No"/>
    <s v="No"/>
    <s v="No"/>
    <x v="2"/>
    <n v="0.1"/>
    <n v="7.5"/>
  </r>
  <r>
    <x v="4"/>
    <s v="Class 2"/>
    <x v="105"/>
    <s v=" Maharashtra"/>
    <s v="Mid"/>
    <n v="30"/>
    <n v="793022"/>
    <s v="26.43K"/>
    <s v="Full-time "/>
    <s v=" Mid-Senior level"/>
    <n v="5000"/>
    <s v=" IT Services and IT Consulting"/>
    <n v="1168597"/>
    <s v="No"/>
    <s v="No"/>
    <s v="No"/>
    <s v="No"/>
    <s v="No"/>
    <s v="No"/>
    <s v="No"/>
    <s v="No"/>
    <s v="No"/>
    <s v="No"/>
    <s v="Yes"/>
    <s v="No"/>
    <s v="Yes"/>
    <s v="No"/>
    <s v="No"/>
    <s v="No"/>
    <s v="No"/>
    <s v="No"/>
    <s v="No"/>
    <s v="No"/>
    <s v="No"/>
    <s v="No"/>
    <s v="Yes"/>
    <s v="Yes"/>
    <s v="No"/>
    <s v="No"/>
    <s v="No"/>
    <s v="No"/>
    <s v="No"/>
    <s v="Yes"/>
    <s v="Yes"/>
    <x v="6"/>
    <n v="0.2"/>
    <n v="4.2857142857142856"/>
  </r>
  <r>
    <x v="2"/>
    <s v="Class 3"/>
    <x v="108"/>
    <s v=" Karnataka"/>
    <s v="Mid"/>
    <n v="29"/>
    <n v="6737300"/>
    <s v="232.32K"/>
    <s v="Full-time "/>
    <s v=" Mid-Senior level"/>
    <n v="10001"/>
    <s v=" IT Services and IT Consulting"/>
    <n v="1496196"/>
    <s v="No"/>
    <s v="No"/>
    <s v="No"/>
    <s v="No"/>
    <s v="No"/>
    <s v="No"/>
    <s v="No"/>
    <s v="No"/>
    <s v="No"/>
    <s v="No"/>
    <s v="No"/>
    <s v="No"/>
    <s v="No"/>
    <s v="No"/>
    <s v="No"/>
    <s v="No"/>
    <s v="No"/>
    <s v="No"/>
    <s v="No"/>
    <s v="No"/>
    <s v="No"/>
    <s v="No"/>
    <s v="Yes"/>
    <s v="Yes"/>
    <s v="No"/>
    <s v="No"/>
    <s v="Yes"/>
    <s v="No"/>
    <s v="No"/>
    <s v="No"/>
    <s v="No"/>
    <x v="2"/>
    <n v="0.1"/>
    <n v="7.25"/>
  </r>
  <r>
    <x v="3"/>
    <s v="Class 4"/>
    <x v="109"/>
    <s v=" Tamil Nadu"/>
    <s v="Mid"/>
    <n v="29"/>
    <n v="80865"/>
    <s v="2.79K"/>
    <s v="Full-time "/>
    <s v=" Mid-Senior level"/>
    <n v="1200"/>
    <s v=" IT Services and IT Consulting"/>
    <n v="962268"/>
    <s v="No"/>
    <s v="No"/>
    <s v="No"/>
    <s v="No"/>
    <s v="No"/>
    <s v="No"/>
    <s v="No"/>
    <s v="No"/>
    <s v="No"/>
    <s v="No"/>
    <s v="No"/>
    <s v="No"/>
    <s v="No"/>
    <s v="No"/>
    <s v="No"/>
    <s v="No"/>
    <s v="No"/>
    <s v="No"/>
    <s v="No"/>
    <s v="No"/>
    <s v="No"/>
    <s v="No"/>
    <s v="Yes"/>
    <s v="Yes"/>
    <s v="No"/>
    <s v="No"/>
    <s v="No"/>
    <s v="No"/>
    <s v="No"/>
    <s v="No"/>
    <s v="No"/>
    <x v="1"/>
    <n v="6.6666666666666666E-2"/>
    <n v="9.6666666666666661"/>
  </r>
  <r>
    <x v="4"/>
    <s v="Class 2"/>
    <x v="105"/>
    <s v=" Karnataka"/>
    <s v="Mid"/>
    <n v="29"/>
    <n v="793022"/>
    <s v="27.35K"/>
    <s v="Full-time "/>
    <s v=" Mid-Senior level"/>
    <n v="5000"/>
    <s v=" IT Services and IT Consulting"/>
    <n v="1272143"/>
    <s v="No"/>
    <s v="No"/>
    <s v="No"/>
    <s v="No"/>
    <s v="No"/>
    <s v="No"/>
    <s v="No"/>
    <s v="No"/>
    <s v="No"/>
    <s v="No"/>
    <s v="Yes"/>
    <s v="No"/>
    <s v="Yes"/>
    <s v="No"/>
    <s v="No"/>
    <s v="No"/>
    <s v="No"/>
    <s v="No"/>
    <s v="No"/>
    <s v="No"/>
    <s v="No"/>
    <s v="No"/>
    <s v="Yes"/>
    <s v="Yes"/>
    <s v="No"/>
    <s v="No"/>
    <s v="No"/>
    <s v="No"/>
    <s v="No"/>
    <s v="Yes"/>
    <s v="Yes"/>
    <x v="6"/>
    <n v="0.2"/>
    <n v="4.1428571428571432"/>
  </r>
  <r>
    <x v="3"/>
    <s v="Class 4"/>
    <x v="21"/>
    <s v=" Tamil Nadu"/>
    <s v="Junior"/>
    <n v="29"/>
    <n v="80865"/>
    <s v="2.79K"/>
    <s v="Full-time "/>
    <s v=" Entry level"/>
    <n v="1200"/>
    <s v=" IT Services and IT Consulting"/>
    <n v="384474"/>
    <s v="No"/>
    <s v="No"/>
    <s v="No"/>
    <s v="No"/>
    <s v="No"/>
    <s v="No"/>
    <s v="No"/>
    <s v="No"/>
    <s v="No"/>
    <s v="No"/>
    <s v="No"/>
    <s v="No"/>
    <s v="No"/>
    <s v="No"/>
    <s v="No"/>
    <s v="No"/>
    <s v="No"/>
    <s v="No"/>
    <s v="No"/>
    <s v="No"/>
    <s v="No"/>
    <s v="No"/>
    <s v="Yes"/>
    <s v="Yes"/>
    <s v="No"/>
    <s v="No"/>
    <s v="Yes"/>
    <s v="No"/>
    <s v="No"/>
    <s v="No"/>
    <s v="No"/>
    <x v="2"/>
    <n v="0.1"/>
    <n v="7.25"/>
  </r>
  <r>
    <x v="8"/>
    <s v="Class 4"/>
    <x v="110"/>
    <s v=" Maharashtra"/>
    <s v="Mid"/>
    <n v="29"/>
    <n v="11245"/>
    <s v="0.39K"/>
    <s v="Full-time "/>
    <s v=" Mid-Senior level"/>
    <n v="110"/>
    <s v=" Real Estate"/>
    <n v="1965306"/>
    <s v="No"/>
    <s v="No"/>
    <s v="No"/>
    <s v="No"/>
    <s v="No"/>
    <s v="No"/>
    <s v="No"/>
    <s v="No"/>
    <s v="No"/>
    <s v="No"/>
    <s v="No"/>
    <s v="No"/>
    <s v="No"/>
    <s v="No"/>
    <s v="No"/>
    <s v="No"/>
    <s v="No"/>
    <s v="No"/>
    <s v="No"/>
    <s v="No"/>
    <s v="No"/>
    <s v="No"/>
    <s v="Yes"/>
    <s v="Yes"/>
    <s v="No"/>
    <s v="No"/>
    <s v="No"/>
    <s v="No"/>
    <s v="No"/>
    <s v="No"/>
    <s v="No"/>
    <x v="1"/>
    <n v="6.6666666666666666E-2"/>
    <n v="9.6666666666666661"/>
  </r>
  <r>
    <x v="4"/>
    <s v="Class 2"/>
    <x v="105"/>
    <s v=" Tamil Nadu"/>
    <s v="Mid"/>
    <n v="29"/>
    <n v="793022"/>
    <s v="27.35K"/>
    <s v="Full-time "/>
    <s v=" Mid-Senior level"/>
    <n v="5000"/>
    <s v=" IT Services and IT Consulting"/>
    <n v="923563"/>
    <s v="No"/>
    <s v="No"/>
    <s v="No"/>
    <s v="No"/>
    <s v="No"/>
    <s v="No"/>
    <s v="No"/>
    <s v="No"/>
    <s v="No"/>
    <s v="No"/>
    <s v="Yes"/>
    <s v="No"/>
    <s v="Yes"/>
    <s v="No"/>
    <s v="No"/>
    <s v="No"/>
    <s v="No"/>
    <s v="No"/>
    <s v="No"/>
    <s v="No"/>
    <s v="No"/>
    <s v="No"/>
    <s v="Yes"/>
    <s v="Yes"/>
    <s v="No"/>
    <s v="No"/>
    <s v="No"/>
    <s v="No"/>
    <s v="No"/>
    <s v="Yes"/>
    <s v="Yes"/>
    <x v="6"/>
    <n v="0.2"/>
    <n v="4.1428571428571432"/>
  </r>
  <r>
    <x v="4"/>
    <s v="Class 2"/>
    <x v="91"/>
    <s v=" Telangana"/>
    <s v="Mid"/>
    <n v="28"/>
    <n v="793022"/>
    <s v="28.32K"/>
    <s v="Full-time "/>
    <s v=" Mid-Senior level"/>
    <n v="5000"/>
    <s v=" IT Services and IT Consulting"/>
    <n v="1361636"/>
    <s v="No"/>
    <s v="No"/>
    <s v="No"/>
    <s v="No"/>
    <s v="No"/>
    <s v="No"/>
    <s v="No"/>
    <s v="No"/>
    <s v="No"/>
    <s v="No"/>
    <s v="Yes"/>
    <s v="No"/>
    <s v="Yes"/>
    <s v="No"/>
    <s v="No"/>
    <s v="No"/>
    <s v="No"/>
    <s v="No"/>
    <s v="No"/>
    <s v="No"/>
    <s v="No"/>
    <s v="No"/>
    <s v="Yes"/>
    <s v="Yes"/>
    <s v="No"/>
    <s v="No"/>
    <s v="No"/>
    <s v="No"/>
    <s v="No"/>
    <s v="Yes"/>
    <s v="Yes"/>
    <x v="6"/>
    <n v="0.2"/>
    <n v="4"/>
  </r>
  <r>
    <x v="4"/>
    <s v="Class 2"/>
    <x v="111"/>
    <s v=" Karnataka"/>
    <s v="Mid"/>
    <n v="28"/>
    <n v="793022"/>
    <s v="28.32K"/>
    <s v="Full-time "/>
    <s v=" Mid-Senior level"/>
    <n v="5000"/>
    <s v=" IT Services and IT Consulting"/>
    <n v="1070025"/>
    <s v="No"/>
    <s v="No"/>
    <s v="No"/>
    <s v="No"/>
    <s v="No"/>
    <s v="No"/>
    <s v="No"/>
    <s v="No"/>
    <s v="No"/>
    <s v="No"/>
    <s v="No"/>
    <s v="No"/>
    <s v="No"/>
    <s v="No"/>
    <s v="No"/>
    <s v="No"/>
    <s v="No"/>
    <s v="No"/>
    <s v="No"/>
    <s v="No"/>
    <s v="No"/>
    <s v="No"/>
    <s v="Yes"/>
    <s v="Yes"/>
    <s v="No"/>
    <s v="No"/>
    <s v="Yes"/>
    <s v="No"/>
    <s v="No"/>
    <s v="No"/>
    <s v="No"/>
    <x v="2"/>
    <n v="0.1"/>
    <n v="7"/>
  </r>
  <r>
    <x v="4"/>
    <s v="Class 2"/>
    <x v="91"/>
    <s v=" Tamil Nadu"/>
    <s v="Mid"/>
    <n v="27"/>
    <n v="793022"/>
    <s v="29.37K"/>
    <s v="Full-time "/>
    <s v=" Mid-Senior level"/>
    <n v="5000"/>
    <s v=" IT Services and IT Consulting"/>
    <n v="1482886"/>
    <s v="No"/>
    <s v="No"/>
    <s v="No"/>
    <s v="No"/>
    <s v="No"/>
    <s v="No"/>
    <s v="No"/>
    <s v="No"/>
    <s v="No"/>
    <s v="No"/>
    <s v="Yes"/>
    <s v="No"/>
    <s v="Yes"/>
    <s v="No"/>
    <s v="No"/>
    <s v="No"/>
    <s v="No"/>
    <s v="No"/>
    <s v="No"/>
    <s v="No"/>
    <s v="No"/>
    <s v="No"/>
    <s v="Yes"/>
    <s v="Yes"/>
    <s v="No"/>
    <s v="No"/>
    <s v="No"/>
    <s v="No"/>
    <s v="No"/>
    <s v="Yes"/>
    <s v="Yes"/>
    <x v="6"/>
    <n v="0.2"/>
    <n v="3.8571428571428572"/>
  </r>
  <r>
    <x v="2"/>
    <s v="Class 3"/>
    <x v="13"/>
    <s v=" Maharashtra"/>
    <s v="Mid"/>
    <n v="27"/>
    <n v="6737300"/>
    <s v="249.53K"/>
    <s v="Full-time "/>
    <s v=" Mid-Senior level"/>
    <n v="10001"/>
    <s v=" IT Services and IT Consulting"/>
    <n v="1225205"/>
    <s v="No"/>
    <s v="No"/>
    <s v="No"/>
    <s v="No"/>
    <s v="No"/>
    <s v="No"/>
    <s v="No"/>
    <s v="No"/>
    <s v="No"/>
    <s v="No"/>
    <s v="No"/>
    <s v="No"/>
    <s v="No"/>
    <s v="No"/>
    <s v="No"/>
    <s v="No"/>
    <s v="No"/>
    <s v="No"/>
    <s v="No"/>
    <s v="No"/>
    <s v="No"/>
    <s v="No"/>
    <s v="Yes"/>
    <s v="Yes"/>
    <s v="No"/>
    <s v="No"/>
    <s v="No"/>
    <s v="No"/>
    <s v="No"/>
    <s v="No"/>
    <s v="No"/>
    <x v="1"/>
    <n v="6.6666666666666666E-2"/>
    <n v="9"/>
  </r>
  <r>
    <x v="4"/>
    <s v="Class 2"/>
    <x v="112"/>
    <s v=" Telangana"/>
    <s v="Mid"/>
    <n v="27"/>
    <n v="793022"/>
    <s v="29.37K"/>
    <s v="Full-time "/>
    <s v=" Mid-Senior level"/>
    <n v="5000"/>
    <s v=" IT Services and IT Consulting"/>
    <n v="1140103"/>
    <s v="Yes"/>
    <s v="Yes"/>
    <s v="Yes"/>
    <s v="Yes"/>
    <s v="Yes"/>
    <s v="No"/>
    <s v="No"/>
    <s v="Yes"/>
    <s v="No"/>
    <s v="No"/>
    <s v="Yes"/>
    <s v="No"/>
    <s v="No"/>
    <s v="No"/>
    <s v="No"/>
    <s v="No"/>
    <s v="No"/>
    <s v="No"/>
    <s v="No"/>
    <s v="No"/>
    <s v="No"/>
    <s v="No"/>
    <s v="Yes"/>
    <s v="Yes"/>
    <s v="No"/>
    <s v="No"/>
    <s v="No"/>
    <s v="No"/>
    <s v="No"/>
    <s v="No"/>
    <s v="No"/>
    <x v="5"/>
    <n v="0.3"/>
    <n v="2.7"/>
  </r>
  <r>
    <x v="3"/>
    <s v="Class 4"/>
    <x v="21"/>
    <s v=" Tamil Nadu"/>
    <s v="Junior"/>
    <n v="27"/>
    <n v="80865"/>
    <s v="3K"/>
    <s v="Full-time "/>
    <s v=" Entry level"/>
    <n v="1200"/>
    <s v=" IT Services and IT Consulting"/>
    <n v="455176"/>
    <s v="No"/>
    <s v="No"/>
    <s v="No"/>
    <s v="No"/>
    <s v="No"/>
    <s v="No"/>
    <s v="No"/>
    <s v="No"/>
    <s v="No"/>
    <s v="No"/>
    <s v="No"/>
    <s v="No"/>
    <s v="No"/>
    <s v="No"/>
    <s v="No"/>
    <s v="No"/>
    <s v="No"/>
    <s v="No"/>
    <s v="No"/>
    <s v="No"/>
    <s v="No"/>
    <s v="No"/>
    <s v="Yes"/>
    <s v="Yes"/>
    <s v="No"/>
    <s v="No"/>
    <s v="Yes"/>
    <s v="No"/>
    <s v="No"/>
    <s v="No"/>
    <s v="No"/>
    <x v="2"/>
    <n v="0.1"/>
    <n v="6.75"/>
  </r>
  <r>
    <x v="4"/>
    <s v="Class 2"/>
    <x v="113"/>
    <s v=" Rajasthan"/>
    <s v="Mid"/>
    <n v="27"/>
    <n v="793022"/>
    <s v="29.37K"/>
    <s v="Full-time "/>
    <s v=" Mid-Senior level"/>
    <n v="5000"/>
    <s v=" IT Services and IT Consulting"/>
    <n v="988352"/>
    <s v="No"/>
    <s v="No"/>
    <s v="No"/>
    <s v="No"/>
    <s v="Yes"/>
    <s v="No"/>
    <s v="No"/>
    <s v="No"/>
    <s v="No"/>
    <s v="No"/>
    <s v="No"/>
    <s v="No"/>
    <s v="No"/>
    <s v="No"/>
    <s v="No"/>
    <s v="No"/>
    <s v="No"/>
    <s v="No"/>
    <s v="No"/>
    <s v="No"/>
    <s v="No"/>
    <s v="No"/>
    <s v="Yes"/>
    <s v="Yes"/>
    <s v="No"/>
    <s v="No"/>
    <s v="No"/>
    <s v="No"/>
    <s v="No"/>
    <s v="No"/>
    <s v="No"/>
    <x v="2"/>
    <n v="0.1"/>
    <n v="6.75"/>
  </r>
  <r>
    <x v="4"/>
    <s v="Class 2"/>
    <x v="114"/>
    <s v=" Telangana"/>
    <s v="Mid"/>
    <n v="27"/>
    <n v="793022"/>
    <s v="29.37K"/>
    <s v="Full-time "/>
    <s v=" Mid-Senior level"/>
    <n v="5000"/>
    <s v=" IT Services and IT Consulting"/>
    <n v="1118494"/>
    <s v="Yes"/>
    <s v="No"/>
    <s v="No"/>
    <s v="No"/>
    <s v="No"/>
    <s v="No"/>
    <s v="No"/>
    <s v="No"/>
    <s v="No"/>
    <s v="No"/>
    <s v="Yes"/>
    <s v="No"/>
    <s v="No"/>
    <s v="No"/>
    <s v="No"/>
    <s v="No"/>
    <s v="No"/>
    <s v="No"/>
    <s v="No"/>
    <s v="No"/>
    <s v="No"/>
    <s v="No"/>
    <s v="Yes"/>
    <s v="Yes"/>
    <s v="Yes"/>
    <s v="No"/>
    <s v="Yes"/>
    <s v="Yes"/>
    <s v="No"/>
    <s v="No"/>
    <s v="No"/>
    <x v="4"/>
    <n v="0.23333333333333334"/>
    <n v="3.375"/>
  </r>
  <r>
    <x v="3"/>
    <s v="Class 4"/>
    <x v="10"/>
    <s v=" Maharashtra"/>
    <s v="Junior"/>
    <n v="27"/>
    <n v="80865"/>
    <s v="3K"/>
    <s v="Full-time "/>
    <s v=" Entry level"/>
    <n v="1200"/>
    <s v=" IT Services and IT Consulting"/>
    <n v="777319"/>
    <s v="No"/>
    <s v="No"/>
    <s v="No"/>
    <s v="No"/>
    <s v="No"/>
    <s v="No"/>
    <s v="No"/>
    <s v="No"/>
    <s v="No"/>
    <s v="No"/>
    <s v="No"/>
    <s v="No"/>
    <s v="No"/>
    <s v="No"/>
    <s v="No"/>
    <s v="No"/>
    <s v="No"/>
    <s v="No"/>
    <s v="No"/>
    <s v="No"/>
    <s v="No"/>
    <s v="No"/>
    <s v="No"/>
    <s v="Yes"/>
    <s v="No"/>
    <s v="No"/>
    <s v="No"/>
    <s v="No"/>
    <s v="No"/>
    <s v="No"/>
    <s v="No"/>
    <x v="3"/>
    <n v="3.3333333333333333E-2"/>
    <n v="13.5"/>
  </r>
  <r>
    <x v="3"/>
    <s v="Class 4"/>
    <x v="9"/>
    <s v=" Karnataka"/>
    <s v="Mid"/>
    <n v="27"/>
    <n v="80865"/>
    <s v="3K"/>
    <s v="Full-time "/>
    <s v=" Mid-Senior level"/>
    <n v="1200"/>
    <s v=" IT Services and IT Consulting"/>
    <n v="1380138"/>
    <s v="No"/>
    <s v="No"/>
    <s v="No"/>
    <s v="No"/>
    <s v="No"/>
    <s v="No"/>
    <s v="No"/>
    <s v="No"/>
    <s v="No"/>
    <s v="No"/>
    <s v="No"/>
    <s v="No"/>
    <s v="No"/>
    <s v="No"/>
    <s v="No"/>
    <s v="No"/>
    <s v="No"/>
    <s v="No"/>
    <s v="No"/>
    <s v="No"/>
    <s v="No"/>
    <s v="No"/>
    <s v="Yes"/>
    <s v="Yes"/>
    <s v="No"/>
    <s v="No"/>
    <s v="No"/>
    <s v="No"/>
    <s v="No"/>
    <s v="No"/>
    <s v="No"/>
    <x v="1"/>
    <n v="6.6666666666666666E-2"/>
    <n v="9"/>
  </r>
  <r>
    <x v="4"/>
    <s v="Class 2"/>
    <x v="115"/>
    <s v=" Rajasthan"/>
    <s v="Mid"/>
    <n v="27"/>
    <n v="793022"/>
    <s v="29.37K"/>
    <s v="Full-time "/>
    <s v=" Mid-Senior level"/>
    <n v="5000"/>
    <s v=" IT Services and IT Consulting"/>
    <n v="867555"/>
    <s v="No"/>
    <s v="No"/>
    <s v="No"/>
    <s v="No"/>
    <s v="No"/>
    <s v="No"/>
    <s v="No"/>
    <s v="No"/>
    <s v="No"/>
    <s v="No"/>
    <s v="No"/>
    <s v="No"/>
    <s v="No"/>
    <s v="No"/>
    <s v="No"/>
    <s v="No"/>
    <s v="No"/>
    <s v="No"/>
    <s v="No"/>
    <s v="No"/>
    <s v="No"/>
    <s v="No"/>
    <s v="Yes"/>
    <s v="Yes"/>
    <s v="No"/>
    <s v="No"/>
    <s v="Yes"/>
    <s v="No"/>
    <s v="No"/>
    <s v="No"/>
    <s v="No"/>
    <x v="2"/>
    <n v="0.1"/>
    <n v="6.75"/>
  </r>
  <r>
    <x v="3"/>
    <s v="Class 4"/>
    <x v="10"/>
    <s v=" Karnataka"/>
    <s v="Junior"/>
    <n v="26"/>
    <n v="80865"/>
    <s v="3.11K"/>
    <s v="Full-time "/>
    <s v=" Entry level"/>
    <n v="1200"/>
    <s v=" IT Services and IT Consulting"/>
    <n v="657478"/>
    <s v="No"/>
    <s v="No"/>
    <s v="No"/>
    <s v="No"/>
    <s v="No"/>
    <s v="No"/>
    <s v="No"/>
    <s v="No"/>
    <s v="No"/>
    <s v="No"/>
    <s v="No"/>
    <s v="No"/>
    <s v="No"/>
    <s v="No"/>
    <s v="No"/>
    <s v="No"/>
    <s v="No"/>
    <s v="No"/>
    <s v="No"/>
    <s v="No"/>
    <s v="No"/>
    <s v="No"/>
    <s v="No"/>
    <s v="Yes"/>
    <s v="No"/>
    <s v="No"/>
    <s v="No"/>
    <s v="No"/>
    <s v="No"/>
    <s v="No"/>
    <s v="No"/>
    <x v="3"/>
    <n v="3.3333333333333333E-2"/>
    <n v="13"/>
  </r>
  <r>
    <x v="3"/>
    <s v="Class 4"/>
    <x v="9"/>
    <s v=" Karnataka"/>
    <s v="Mid"/>
    <n v="26"/>
    <n v="80865"/>
    <s v="3.11K"/>
    <s v="Full-time "/>
    <s v=" Mid-Senior level"/>
    <n v="1200"/>
    <s v=" IT Services and IT Consulting"/>
    <n v="1192625"/>
    <s v="No"/>
    <s v="No"/>
    <s v="No"/>
    <s v="No"/>
    <s v="No"/>
    <s v="No"/>
    <s v="No"/>
    <s v="No"/>
    <s v="No"/>
    <s v="No"/>
    <s v="No"/>
    <s v="No"/>
    <s v="No"/>
    <s v="No"/>
    <s v="No"/>
    <s v="No"/>
    <s v="No"/>
    <s v="No"/>
    <s v="No"/>
    <s v="No"/>
    <s v="No"/>
    <s v="No"/>
    <s v="Yes"/>
    <s v="Yes"/>
    <s v="No"/>
    <s v="No"/>
    <s v="No"/>
    <s v="No"/>
    <s v="No"/>
    <s v="No"/>
    <s v="No"/>
    <x v="1"/>
    <n v="6.6666666666666666E-2"/>
    <n v="8.6666666666666661"/>
  </r>
  <r>
    <x v="8"/>
    <s v="Class 4"/>
    <x v="102"/>
    <s v=" Tamil Nadu"/>
    <s v="Mid"/>
    <n v="26"/>
    <n v="11245"/>
    <s v="0.43K"/>
    <s v="Full-time "/>
    <s v=" Mid-Senior level"/>
    <n v="110"/>
    <s v=" Real Estate"/>
    <n v="1424294"/>
    <s v="No"/>
    <s v="No"/>
    <s v="Yes"/>
    <s v="No"/>
    <s v="No"/>
    <s v="No"/>
    <s v="No"/>
    <s v="No"/>
    <s v="No"/>
    <s v="No"/>
    <s v="Yes"/>
    <s v="Yes"/>
    <s v="No"/>
    <s v="Yes"/>
    <s v="No"/>
    <s v="No"/>
    <s v="No"/>
    <s v="No"/>
    <s v="No"/>
    <s v="No"/>
    <s v="No"/>
    <s v="No"/>
    <s v="Yes"/>
    <s v="Yes"/>
    <s v="No"/>
    <s v="No"/>
    <s v="No"/>
    <s v="No"/>
    <s v="Yes"/>
    <s v="No"/>
    <s v="No"/>
    <x v="4"/>
    <n v="0.23333333333333334"/>
    <n v="3.25"/>
  </r>
  <r>
    <x v="2"/>
    <s v="Class 3"/>
    <x v="15"/>
    <s v=" Karnataka"/>
    <s v="Mid"/>
    <n v="25"/>
    <n v="6737300"/>
    <s v="269.49K"/>
    <s v="Full-time "/>
    <s v=" Mid-Senior level"/>
    <n v="10001"/>
    <s v=" IT Services and IT Consulting"/>
    <n v="1708330"/>
    <s v="No"/>
    <s v="No"/>
    <s v="No"/>
    <s v="No"/>
    <s v="Yes"/>
    <s v="No"/>
    <s v="No"/>
    <s v="No"/>
    <s v="No"/>
    <s v="No"/>
    <s v="No"/>
    <s v="No"/>
    <s v="No"/>
    <s v="No"/>
    <s v="No"/>
    <s v="No"/>
    <s v="No"/>
    <s v="No"/>
    <s v="No"/>
    <s v="No"/>
    <s v="No"/>
    <s v="No"/>
    <s v="Yes"/>
    <s v="Yes"/>
    <s v="No"/>
    <s v="No"/>
    <s v="Yes"/>
    <s v="No"/>
    <s v="No"/>
    <s v="No"/>
    <s v="Yes"/>
    <x v="7"/>
    <n v="0.16666666666666666"/>
    <n v="4.166666666666667"/>
  </r>
  <r>
    <x v="3"/>
    <s v="Class 4"/>
    <x v="116"/>
    <s v=" Rajasthan"/>
    <s v="Junior"/>
    <n v="25"/>
    <n v="80865"/>
    <s v="3.23K"/>
    <s v="Full-time "/>
    <s v=" Entry level"/>
    <n v="1200"/>
    <s v=" IT Services and IT Consulting"/>
    <n v="420017"/>
    <s v="No"/>
    <s v="No"/>
    <s v="No"/>
    <s v="No"/>
    <s v="No"/>
    <s v="No"/>
    <s v="No"/>
    <s v="No"/>
    <s v="No"/>
    <s v="No"/>
    <s v="No"/>
    <s v="No"/>
    <s v="No"/>
    <s v="No"/>
    <s v="No"/>
    <s v="No"/>
    <s v="No"/>
    <s v="No"/>
    <s v="No"/>
    <s v="No"/>
    <s v="No"/>
    <s v="No"/>
    <s v="Yes"/>
    <s v="Yes"/>
    <s v="No"/>
    <s v="No"/>
    <s v="Yes"/>
    <s v="No"/>
    <s v="No"/>
    <s v="No"/>
    <s v="No"/>
    <x v="2"/>
    <n v="0.1"/>
    <n v="6.25"/>
  </r>
  <r>
    <x v="3"/>
    <s v="Class 4"/>
    <x v="117"/>
    <s v=" Telangana"/>
    <s v="Junior"/>
    <n v="25"/>
    <n v="80865"/>
    <s v="3.23K"/>
    <s v="Full-time "/>
    <s v=" Entry level"/>
    <n v="1200"/>
    <s v=" IT Services and IT Consulting"/>
    <n v="506111"/>
    <s v="No"/>
    <s v="No"/>
    <s v="No"/>
    <s v="No"/>
    <s v="No"/>
    <s v="No"/>
    <s v="No"/>
    <s v="No"/>
    <s v="No"/>
    <s v="No"/>
    <s v="No"/>
    <s v="No"/>
    <s v="No"/>
    <s v="No"/>
    <s v="No"/>
    <s v="No"/>
    <s v="No"/>
    <s v="No"/>
    <s v="No"/>
    <s v="No"/>
    <s v="No"/>
    <s v="No"/>
    <s v="Yes"/>
    <s v="No"/>
    <s v="No"/>
    <s v="No"/>
    <s v="No"/>
    <s v="No"/>
    <s v="No"/>
    <s v="No"/>
    <s v="No"/>
    <x v="3"/>
    <n v="3.3333333333333333E-2"/>
    <n v="12.5"/>
  </r>
  <r>
    <x v="8"/>
    <s v="Class 4"/>
    <x v="118"/>
    <s v=" Karnataka"/>
    <s v="Junior"/>
    <n v="25"/>
    <n v="11245"/>
    <s v="0.45K"/>
    <s v="Full-time "/>
    <s v=" Entry level"/>
    <n v="110"/>
    <s v=" Real Estate"/>
    <n v="637702"/>
    <s v="No"/>
    <s v="No"/>
    <s v="Yes"/>
    <s v="No"/>
    <s v="No"/>
    <s v="No"/>
    <s v="No"/>
    <s v="No"/>
    <s v="No"/>
    <s v="No"/>
    <s v="No"/>
    <s v="No"/>
    <s v="No"/>
    <s v="No"/>
    <s v="No"/>
    <s v="No"/>
    <s v="No"/>
    <s v="No"/>
    <s v="No"/>
    <s v="No"/>
    <s v="No"/>
    <s v="No"/>
    <s v="No"/>
    <s v="No"/>
    <s v="No"/>
    <s v="No"/>
    <s v="No"/>
    <s v="No"/>
    <s v="No"/>
    <s v="Yes"/>
    <s v="Yes"/>
    <x v="2"/>
    <n v="0.1"/>
    <n v="6.25"/>
  </r>
  <r>
    <x v="4"/>
    <s v="Class 2"/>
    <x v="91"/>
    <s v=" Karnataka"/>
    <s v="Mid"/>
    <n v="25"/>
    <n v="793022"/>
    <s v="31.72K"/>
    <s v="Full-time "/>
    <s v=" Mid-Senior level"/>
    <n v="5000"/>
    <s v=" IT Services and IT Consulting"/>
    <n v="858012"/>
    <s v="No"/>
    <s v="No"/>
    <s v="No"/>
    <s v="No"/>
    <s v="No"/>
    <s v="No"/>
    <s v="No"/>
    <s v="No"/>
    <s v="No"/>
    <s v="No"/>
    <s v="Yes"/>
    <s v="No"/>
    <s v="Yes"/>
    <s v="No"/>
    <s v="No"/>
    <s v="No"/>
    <s v="No"/>
    <s v="No"/>
    <s v="No"/>
    <s v="No"/>
    <s v="No"/>
    <s v="No"/>
    <s v="Yes"/>
    <s v="Yes"/>
    <s v="No"/>
    <s v="No"/>
    <s v="No"/>
    <s v="No"/>
    <s v="No"/>
    <s v="Yes"/>
    <s v="Yes"/>
    <x v="6"/>
    <n v="0.2"/>
    <n v="3.5714285714285716"/>
  </r>
  <r>
    <x v="7"/>
    <s v="Class 1"/>
    <x v="119"/>
    <s v=" Maharashtra"/>
    <s v="Junior"/>
    <n v="25"/>
    <n v="270280"/>
    <s v="10.81K"/>
    <s v="Full-time "/>
    <s v=" Entry level"/>
    <n v="10001"/>
    <s v=" IT Services and IT Consulting"/>
    <n v="401043"/>
    <s v="No"/>
    <s v="No"/>
    <s v="Yes"/>
    <s v="No"/>
    <s v="No"/>
    <s v="No"/>
    <s v="No"/>
    <s v="No"/>
    <s v="No"/>
    <s v="No"/>
    <s v="No"/>
    <s v="No"/>
    <s v="Yes"/>
    <s v="No"/>
    <s v="No"/>
    <s v="No"/>
    <s v="No"/>
    <s v="No"/>
    <s v="Yes"/>
    <s v="No"/>
    <s v="No"/>
    <s v="No"/>
    <s v="No"/>
    <s v="No"/>
    <s v="No"/>
    <s v="No"/>
    <s v="No"/>
    <s v="No"/>
    <s v="No"/>
    <s v="Yes"/>
    <s v="Yes"/>
    <x v="7"/>
    <n v="0.16666666666666666"/>
    <n v="4.166666666666667"/>
  </r>
  <r>
    <x v="2"/>
    <s v="Class 3"/>
    <x v="12"/>
    <s v=" Kerala"/>
    <s v="Junior"/>
    <n v="25"/>
    <n v="6737300"/>
    <s v="269.49K"/>
    <s v="Full-time "/>
    <s v=" Entry level"/>
    <n v="10001"/>
    <s v=" IT Services and IT Consulting"/>
    <n v="599602"/>
    <s v="No"/>
    <s v="No"/>
    <s v="No"/>
    <s v="No"/>
    <s v="Yes"/>
    <s v="No"/>
    <s v="No"/>
    <s v="No"/>
    <s v="No"/>
    <s v="No"/>
    <s v="No"/>
    <s v="No"/>
    <s v="No"/>
    <s v="No"/>
    <s v="No"/>
    <s v="No"/>
    <s v="No"/>
    <s v="No"/>
    <s v="No"/>
    <s v="No"/>
    <s v="No"/>
    <s v="No"/>
    <s v="Yes"/>
    <s v="Yes"/>
    <s v="No"/>
    <s v="No"/>
    <s v="Yes"/>
    <s v="No"/>
    <s v="No"/>
    <s v="No"/>
    <s v="No"/>
    <x v="0"/>
    <n v="0.13333333333333333"/>
    <n v="5"/>
  </r>
  <r>
    <x v="3"/>
    <s v="Class 4"/>
    <x v="120"/>
    <s v=" Uttar Pradesh"/>
    <s v="Mid"/>
    <n v="25"/>
    <n v="80865"/>
    <s v="3.23K"/>
    <s v="Full-time "/>
    <s v=" Mid-Senior level"/>
    <n v="1200"/>
    <s v=" IT Services and IT Consulting"/>
    <n v="1240314"/>
    <s v="No"/>
    <s v="No"/>
    <s v="No"/>
    <s v="No"/>
    <s v="Yes"/>
    <s v="No"/>
    <s v="No"/>
    <s v="No"/>
    <s v="No"/>
    <s v="No"/>
    <s v="No"/>
    <s v="No"/>
    <s v="No"/>
    <s v="No"/>
    <s v="No"/>
    <s v="No"/>
    <s v="No"/>
    <s v="No"/>
    <s v="No"/>
    <s v="No"/>
    <s v="No"/>
    <s v="No"/>
    <s v="Yes"/>
    <s v="Yes"/>
    <s v="No"/>
    <s v="No"/>
    <s v="No"/>
    <s v="No"/>
    <s v="No"/>
    <s v="No"/>
    <s v="No"/>
    <x v="2"/>
    <n v="0.1"/>
    <n v="6.25"/>
  </r>
  <r>
    <x v="7"/>
    <s v="Class 1"/>
    <x v="121"/>
    <s v=" Maharashtra"/>
    <s v="Junior"/>
    <n v="25"/>
    <n v="270280"/>
    <s v="10.81K"/>
    <s v="Full-time "/>
    <s v=" Entry level"/>
    <n v="10001"/>
    <s v=" IT Services and IT Consulting"/>
    <n v="677067"/>
    <s v="No"/>
    <s v="No"/>
    <s v="Yes"/>
    <s v="No"/>
    <s v="No"/>
    <s v="No"/>
    <s v="No"/>
    <s v="No"/>
    <s v="No"/>
    <s v="No"/>
    <s v="Yes"/>
    <s v="No"/>
    <s v="No"/>
    <s v="No"/>
    <s v="No"/>
    <s v="No"/>
    <s v="Yes"/>
    <s v="No"/>
    <s v="No"/>
    <s v="No"/>
    <s v="No"/>
    <s v="No"/>
    <s v="Yes"/>
    <s v="No"/>
    <s v="No"/>
    <s v="No"/>
    <s v="No"/>
    <s v="No"/>
    <s v="No"/>
    <s v="No"/>
    <s v="No"/>
    <x v="0"/>
    <n v="0.13333333333333333"/>
    <n v="5"/>
  </r>
  <r>
    <x v="4"/>
    <s v="Class 2"/>
    <x v="105"/>
    <s v=" Gujarat"/>
    <s v="Mid"/>
    <n v="25"/>
    <n v="793022"/>
    <s v="31.72K"/>
    <s v="Full-time "/>
    <s v=" Mid-Senior level"/>
    <n v="5000"/>
    <s v=" IT Services and IT Consulting"/>
    <n v="1317352"/>
    <s v="No"/>
    <s v="No"/>
    <s v="No"/>
    <s v="No"/>
    <s v="No"/>
    <s v="No"/>
    <s v="No"/>
    <s v="No"/>
    <s v="No"/>
    <s v="No"/>
    <s v="Yes"/>
    <s v="No"/>
    <s v="Yes"/>
    <s v="No"/>
    <s v="No"/>
    <s v="No"/>
    <s v="No"/>
    <s v="No"/>
    <s v="No"/>
    <s v="No"/>
    <s v="No"/>
    <s v="No"/>
    <s v="Yes"/>
    <s v="Yes"/>
    <s v="No"/>
    <s v="No"/>
    <s v="No"/>
    <s v="No"/>
    <s v="No"/>
    <s v="Yes"/>
    <s v="Yes"/>
    <x v="6"/>
    <n v="0.2"/>
    <n v="3.5714285714285716"/>
  </r>
  <r>
    <x v="3"/>
    <s v="Class 4"/>
    <x v="13"/>
    <s v=" Karnataka"/>
    <s v="Mid"/>
    <n v="25"/>
    <n v="80865"/>
    <s v="3.23K"/>
    <s v="Full-time "/>
    <s v=" Mid-Senior level"/>
    <n v="1200"/>
    <s v=" IT Services and IT Consulting"/>
    <n v="1575510"/>
    <s v="No"/>
    <s v="No"/>
    <s v="No"/>
    <s v="No"/>
    <s v="Yes"/>
    <s v="No"/>
    <s v="No"/>
    <s v="No"/>
    <s v="No"/>
    <s v="No"/>
    <s v="No"/>
    <s v="No"/>
    <s v="No"/>
    <s v="No"/>
    <s v="No"/>
    <s v="No"/>
    <s v="No"/>
    <s v="No"/>
    <s v="No"/>
    <s v="No"/>
    <s v="No"/>
    <s v="No"/>
    <s v="Yes"/>
    <s v="Yes"/>
    <s v="No"/>
    <s v="No"/>
    <s v="No"/>
    <s v="No"/>
    <s v="No"/>
    <s v="No"/>
    <s v="No"/>
    <x v="2"/>
    <n v="0.1"/>
    <n v="6.25"/>
  </r>
  <r>
    <x v="4"/>
    <s v="Class 2"/>
    <x v="91"/>
    <s v=" Maharashtra"/>
    <s v="Mid"/>
    <n v="24"/>
    <n v="793022"/>
    <s v="33.04K"/>
    <s v="Full-time "/>
    <s v=" Mid-Senior level"/>
    <n v="5000"/>
    <s v=" IT Services and IT Consulting"/>
    <n v="1103222"/>
    <s v="No"/>
    <s v="No"/>
    <s v="No"/>
    <s v="No"/>
    <s v="No"/>
    <s v="No"/>
    <s v="No"/>
    <s v="No"/>
    <s v="No"/>
    <s v="No"/>
    <s v="Yes"/>
    <s v="No"/>
    <s v="Yes"/>
    <s v="No"/>
    <s v="No"/>
    <s v="No"/>
    <s v="No"/>
    <s v="No"/>
    <s v="No"/>
    <s v="No"/>
    <s v="No"/>
    <s v="No"/>
    <s v="Yes"/>
    <s v="Yes"/>
    <s v="No"/>
    <s v="No"/>
    <s v="No"/>
    <s v="No"/>
    <s v="No"/>
    <s v="Yes"/>
    <s v="Yes"/>
    <x v="6"/>
    <n v="0.2"/>
    <n v="3.4285714285714284"/>
  </r>
  <r>
    <x v="4"/>
    <s v="Class 2"/>
    <x v="24"/>
    <s v=" Haryana"/>
    <s v="Mid"/>
    <n v="24"/>
    <n v="793022"/>
    <s v="33.04K"/>
    <s v="Full-time "/>
    <s v=" Mid-Senior level"/>
    <n v="5000"/>
    <s v=" IT Services and IT Consulting"/>
    <n v="981402"/>
    <s v="Yes"/>
    <s v="No"/>
    <s v="Yes"/>
    <s v="No"/>
    <s v="No"/>
    <s v="Yes"/>
    <s v="No"/>
    <s v="No"/>
    <s v="No"/>
    <s v="No"/>
    <s v="Yes"/>
    <s v="Yes"/>
    <s v="Yes"/>
    <s v="Yes"/>
    <s v="No"/>
    <s v="No"/>
    <s v="No"/>
    <s v="No"/>
    <s v="Yes"/>
    <s v="Yes"/>
    <s v="No"/>
    <s v="No"/>
    <s v="Yes"/>
    <s v="Yes"/>
    <s v="No"/>
    <s v="No"/>
    <s v="No"/>
    <s v="No"/>
    <s v="No"/>
    <s v="Yes"/>
    <s v="Yes"/>
    <x v="8"/>
    <n v="0.43333333333333335"/>
    <n v="1.7142857142857142"/>
  </r>
  <r>
    <x v="4"/>
    <s v="Class 2"/>
    <x v="77"/>
    <s v=" Karnataka"/>
    <s v="Mid"/>
    <n v="24"/>
    <n v="793022"/>
    <s v="33.04K"/>
    <s v="Full-time "/>
    <s v=" Mid-Senior level"/>
    <n v="5000"/>
    <s v=" IT Services and IT Consulting"/>
    <n v="1115059"/>
    <s v="No"/>
    <s v="No"/>
    <s v="No"/>
    <s v="No"/>
    <s v="No"/>
    <s v="No"/>
    <s v="No"/>
    <s v="No"/>
    <s v="No"/>
    <s v="No"/>
    <s v="No"/>
    <s v="No"/>
    <s v="No"/>
    <s v="No"/>
    <s v="No"/>
    <s v="No"/>
    <s v="No"/>
    <s v="No"/>
    <s v="No"/>
    <s v="No"/>
    <s v="No"/>
    <s v="No"/>
    <s v="Yes"/>
    <s v="Yes"/>
    <s v="No"/>
    <s v="No"/>
    <s v="Yes"/>
    <s v="No"/>
    <s v="No"/>
    <s v="No"/>
    <s v="No"/>
    <x v="2"/>
    <n v="0.1"/>
    <n v="6"/>
  </r>
  <r>
    <x v="2"/>
    <s v="Class 3"/>
    <x v="12"/>
    <s v=" Telangana"/>
    <s v="Junior"/>
    <n v="24"/>
    <n v="6737300"/>
    <s v="280.72K"/>
    <s v="Full-time "/>
    <s v=" Entry level"/>
    <n v="10001"/>
    <s v=" IT Services and IT Consulting"/>
    <n v="481144"/>
    <s v="No"/>
    <s v="No"/>
    <s v="No"/>
    <s v="No"/>
    <s v="Yes"/>
    <s v="No"/>
    <s v="No"/>
    <s v="No"/>
    <s v="No"/>
    <s v="No"/>
    <s v="No"/>
    <s v="No"/>
    <s v="No"/>
    <s v="No"/>
    <s v="No"/>
    <s v="No"/>
    <s v="No"/>
    <s v="No"/>
    <s v="No"/>
    <s v="No"/>
    <s v="No"/>
    <s v="No"/>
    <s v="Yes"/>
    <s v="Yes"/>
    <s v="No"/>
    <s v="No"/>
    <s v="Yes"/>
    <s v="No"/>
    <s v="No"/>
    <s v="No"/>
    <s v="No"/>
    <x v="0"/>
    <n v="0.13333333333333333"/>
    <n v="4.8"/>
  </r>
  <r>
    <x v="3"/>
    <s v="Class 4"/>
    <x v="122"/>
    <s v=" Telangana"/>
    <s v="Mid"/>
    <n v="23"/>
    <n v="80865"/>
    <s v="3.52K"/>
    <s v="Full-time "/>
    <s v=" Mid-Senior level"/>
    <n v="1200"/>
    <s v=" IT Services and IT Consulting"/>
    <n v="1256276"/>
    <s v="No"/>
    <s v="No"/>
    <s v="No"/>
    <s v="No"/>
    <s v="Yes"/>
    <s v="No"/>
    <s v="No"/>
    <s v="No"/>
    <s v="No"/>
    <s v="No"/>
    <s v="No"/>
    <s v="No"/>
    <s v="No"/>
    <s v="No"/>
    <s v="No"/>
    <s v="No"/>
    <s v="No"/>
    <s v="No"/>
    <s v="No"/>
    <s v="No"/>
    <s v="No"/>
    <s v="No"/>
    <s v="Yes"/>
    <s v="Yes"/>
    <s v="No"/>
    <s v="No"/>
    <s v="No"/>
    <s v="No"/>
    <s v="No"/>
    <s v="No"/>
    <s v="No"/>
    <x v="2"/>
    <n v="0.1"/>
    <n v="5.75"/>
  </r>
  <r>
    <x v="4"/>
    <s v="Class 2"/>
    <x v="123"/>
    <s v=" Telangana"/>
    <s v="Mid"/>
    <n v="23"/>
    <n v="793022"/>
    <s v="34.48K"/>
    <s v="Full-time "/>
    <s v=" Mid-Senior level"/>
    <n v="5000"/>
    <s v=" IT Services and IT Consulting"/>
    <n v="1403428"/>
    <s v="No"/>
    <s v="No"/>
    <s v="Yes"/>
    <s v="No"/>
    <s v="No"/>
    <s v="No"/>
    <s v="No"/>
    <s v="No"/>
    <s v="No"/>
    <s v="No"/>
    <s v="No"/>
    <s v="No"/>
    <s v="No"/>
    <s v="No"/>
    <s v="No"/>
    <s v="No"/>
    <s v="No"/>
    <s v="No"/>
    <s v="No"/>
    <s v="No"/>
    <s v="No"/>
    <s v="No"/>
    <s v="Yes"/>
    <s v="Yes"/>
    <s v="No"/>
    <s v="No"/>
    <s v="No"/>
    <s v="No"/>
    <s v="No"/>
    <s v="No"/>
    <s v="No"/>
    <x v="2"/>
    <n v="0.1"/>
    <n v="5.75"/>
  </r>
  <r>
    <x v="4"/>
    <s v="Class 2"/>
    <x v="88"/>
    <s v=" Rajasthan"/>
    <s v="Mid"/>
    <n v="23"/>
    <n v="793022"/>
    <s v="34.48K"/>
    <s v="Full-time "/>
    <s v=" Mid-Senior level"/>
    <n v="5000"/>
    <s v=" IT Services and IT Consulting"/>
    <n v="825913"/>
    <s v="No"/>
    <s v="No"/>
    <s v="No"/>
    <s v="No"/>
    <s v="No"/>
    <s v="No"/>
    <s v="No"/>
    <s v="No"/>
    <s v="No"/>
    <s v="No"/>
    <s v="No"/>
    <s v="No"/>
    <s v="Yes"/>
    <s v="No"/>
    <s v="No"/>
    <s v="No"/>
    <s v="No"/>
    <s v="No"/>
    <s v="No"/>
    <s v="No"/>
    <s v="Yes"/>
    <s v="No"/>
    <s v="Yes"/>
    <s v="Yes"/>
    <s v="No"/>
    <s v="No"/>
    <s v="No"/>
    <s v="No"/>
    <s v="No"/>
    <s v="Yes"/>
    <s v="Yes"/>
    <x v="6"/>
    <n v="0.2"/>
    <n v="3.2857142857142856"/>
  </r>
  <r>
    <x v="7"/>
    <s v="Class 1"/>
    <x v="119"/>
    <s v=" Tamil Nadu"/>
    <s v="Junior"/>
    <n v="23"/>
    <n v="270280"/>
    <s v="11.75K"/>
    <s v="Full-time "/>
    <s v=" Entry level"/>
    <n v="10001"/>
    <s v=" IT Services and IT Consulting"/>
    <n v="580049"/>
    <s v="No"/>
    <s v="No"/>
    <s v="Yes"/>
    <s v="No"/>
    <s v="No"/>
    <s v="No"/>
    <s v="No"/>
    <s v="No"/>
    <s v="No"/>
    <s v="No"/>
    <s v="No"/>
    <s v="No"/>
    <s v="Yes"/>
    <s v="No"/>
    <s v="No"/>
    <s v="No"/>
    <s v="No"/>
    <s v="No"/>
    <s v="Yes"/>
    <s v="No"/>
    <s v="No"/>
    <s v="No"/>
    <s v="No"/>
    <s v="No"/>
    <s v="No"/>
    <s v="No"/>
    <s v="No"/>
    <s v="No"/>
    <s v="No"/>
    <s v="Yes"/>
    <s v="Yes"/>
    <x v="7"/>
    <n v="0.16666666666666666"/>
    <n v="3.8333333333333335"/>
  </r>
  <r>
    <x v="7"/>
    <s v="Class 1"/>
    <x v="124"/>
    <s v=" Delhi"/>
    <s v="Mid"/>
    <n v="23"/>
    <n v="270280"/>
    <s v="11.75K"/>
    <s v="Full-time "/>
    <s v=" Mid-Senior level"/>
    <n v="10001"/>
    <s v=" IT Services and IT Consulting"/>
    <n v="1248547"/>
    <s v="No"/>
    <s v="No"/>
    <s v="No"/>
    <s v="No"/>
    <s v="No"/>
    <s v="No"/>
    <s v="No"/>
    <s v="No"/>
    <s v="No"/>
    <s v="No"/>
    <s v="No"/>
    <s v="No"/>
    <s v="No"/>
    <s v="No"/>
    <s v="No"/>
    <s v="No"/>
    <s v="No"/>
    <s v="No"/>
    <s v="No"/>
    <s v="No"/>
    <s v="No"/>
    <s v="No"/>
    <s v="Yes"/>
    <s v="Yes"/>
    <s v="No"/>
    <s v="No"/>
    <s v="Yes"/>
    <s v="No"/>
    <s v="No"/>
    <s v="No"/>
    <s v="No"/>
    <x v="2"/>
    <n v="0.1"/>
    <n v="5.75"/>
  </r>
  <r>
    <x v="3"/>
    <s v="Class 4"/>
    <x v="125"/>
    <s v=" Karnataka"/>
    <s v="Mid"/>
    <n v="23"/>
    <n v="80865"/>
    <s v="3.52K"/>
    <s v="Full-time "/>
    <s v=" Mid-Senior level"/>
    <n v="1200"/>
    <s v=" IT Services and IT Consulting"/>
    <n v="1149895"/>
    <s v="No"/>
    <s v="No"/>
    <s v="No"/>
    <s v="No"/>
    <s v="No"/>
    <s v="No"/>
    <s v="No"/>
    <s v="No"/>
    <s v="No"/>
    <s v="No"/>
    <s v="No"/>
    <s v="No"/>
    <s v="No"/>
    <s v="No"/>
    <s v="No"/>
    <s v="No"/>
    <s v="No"/>
    <s v="No"/>
    <s v="No"/>
    <s v="No"/>
    <s v="No"/>
    <s v="No"/>
    <s v="Yes"/>
    <s v="Yes"/>
    <s v="No"/>
    <s v="No"/>
    <s v="No"/>
    <s v="No"/>
    <s v="No"/>
    <s v="No"/>
    <s v="No"/>
    <x v="1"/>
    <n v="6.6666666666666666E-2"/>
    <n v="7.666666666666667"/>
  </r>
  <r>
    <x v="3"/>
    <s v="Class 4"/>
    <x v="126"/>
    <s v=" Telangana"/>
    <s v="Mid"/>
    <n v="23"/>
    <n v="80865"/>
    <s v="3.52K"/>
    <s v="Full-time "/>
    <s v=" Mid-Senior level"/>
    <n v="1200"/>
    <s v=" IT Services and IT Consulting"/>
    <n v="1975499"/>
    <s v="No"/>
    <s v="No"/>
    <s v="No"/>
    <s v="No"/>
    <s v="No"/>
    <s v="No"/>
    <s v="No"/>
    <s v="No"/>
    <s v="No"/>
    <s v="No"/>
    <s v="No"/>
    <s v="No"/>
    <s v="No"/>
    <s v="No"/>
    <s v="No"/>
    <s v="No"/>
    <s v="No"/>
    <s v="No"/>
    <s v="No"/>
    <s v="No"/>
    <s v="No"/>
    <s v="No"/>
    <s v="Yes"/>
    <s v="Yes"/>
    <s v="No"/>
    <s v="No"/>
    <s v="No"/>
    <s v="No"/>
    <s v="No"/>
    <s v="No"/>
    <s v="No"/>
    <x v="1"/>
    <n v="6.6666666666666666E-2"/>
    <n v="7.666666666666667"/>
  </r>
  <r>
    <x v="4"/>
    <s v="Class 2"/>
    <x v="105"/>
    <s v=" Delhi"/>
    <s v="Mid"/>
    <n v="23"/>
    <n v="793022"/>
    <s v="34.48K"/>
    <s v="Full-time "/>
    <s v=" Mid-Senior level"/>
    <n v="5000"/>
    <s v=" IT Services and IT Consulting"/>
    <n v="997472"/>
    <s v="No"/>
    <s v="No"/>
    <s v="No"/>
    <s v="No"/>
    <s v="No"/>
    <s v="No"/>
    <s v="No"/>
    <s v="No"/>
    <s v="No"/>
    <s v="No"/>
    <s v="Yes"/>
    <s v="No"/>
    <s v="Yes"/>
    <s v="No"/>
    <s v="No"/>
    <s v="No"/>
    <s v="No"/>
    <s v="No"/>
    <s v="No"/>
    <s v="No"/>
    <s v="No"/>
    <s v="No"/>
    <s v="Yes"/>
    <s v="Yes"/>
    <s v="No"/>
    <s v="No"/>
    <s v="No"/>
    <s v="No"/>
    <s v="No"/>
    <s v="Yes"/>
    <s v="Yes"/>
    <x v="6"/>
    <n v="0.2"/>
    <n v="3.2857142857142856"/>
  </r>
  <r>
    <x v="2"/>
    <s v="Class 3"/>
    <x v="33"/>
    <s v=" Maharashtra"/>
    <s v="Junior"/>
    <n v="23"/>
    <n v="6737300"/>
    <s v="292.93K"/>
    <s v="Full-time "/>
    <s v=" Entry level"/>
    <n v="10001"/>
    <s v=" IT Services and IT Consulting"/>
    <n v="449985"/>
    <s v="No"/>
    <s v="No"/>
    <s v="No"/>
    <s v="No"/>
    <s v="No"/>
    <s v="No"/>
    <s v="No"/>
    <s v="No"/>
    <s v="No"/>
    <s v="No"/>
    <s v="No"/>
    <s v="No"/>
    <s v="No"/>
    <s v="No"/>
    <s v="No"/>
    <s v="No"/>
    <s v="No"/>
    <s v="No"/>
    <s v="No"/>
    <s v="No"/>
    <s v="No"/>
    <s v="No"/>
    <s v="Yes"/>
    <s v="Yes"/>
    <s v="No"/>
    <s v="No"/>
    <s v="Yes"/>
    <s v="No"/>
    <s v="No"/>
    <s v="No"/>
    <s v="No"/>
    <x v="2"/>
    <n v="0.1"/>
    <n v="5.75"/>
  </r>
  <r>
    <x v="2"/>
    <s v="Class 3"/>
    <x v="51"/>
    <s v=" Telangana"/>
    <s v="Mid"/>
    <n v="22"/>
    <n v="6737300"/>
    <s v="306.24K"/>
    <s v="Full-time "/>
    <s v=" Mid-Senior level"/>
    <n v="10001"/>
    <s v=" IT Services and IT Consulting"/>
    <n v="1330874"/>
    <s v="No"/>
    <s v="No"/>
    <s v="No"/>
    <s v="No"/>
    <s v="Yes"/>
    <s v="No"/>
    <s v="No"/>
    <s v="No"/>
    <s v="No"/>
    <s v="No"/>
    <s v="No"/>
    <s v="No"/>
    <s v="No"/>
    <s v="No"/>
    <s v="No"/>
    <s v="No"/>
    <s v="No"/>
    <s v="No"/>
    <s v="No"/>
    <s v="No"/>
    <s v="No"/>
    <s v="No"/>
    <s v="Yes"/>
    <s v="Yes"/>
    <s v="No"/>
    <s v="No"/>
    <s v="Yes"/>
    <s v="No"/>
    <s v="No"/>
    <s v="No"/>
    <s v="No"/>
    <x v="0"/>
    <n v="0.13333333333333333"/>
    <n v="4.4000000000000004"/>
  </r>
  <r>
    <x v="10"/>
    <s v="Class 1"/>
    <x v="15"/>
    <s v=" Kerala"/>
    <s v="Mid"/>
    <n v="22"/>
    <n v="783349"/>
    <s v="35.61K"/>
    <s v="Full-time "/>
    <s v=" Mid-Senior level"/>
    <n v="10001"/>
    <s v=" IT Services and IT Consulting"/>
    <n v="1771104"/>
    <s v="No"/>
    <s v="No"/>
    <s v="Yes"/>
    <s v="No"/>
    <s v="No"/>
    <s v="No"/>
    <s v="No"/>
    <s v="No"/>
    <s v="No"/>
    <s v="No"/>
    <s v="No"/>
    <s v="No"/>
    <s v="No"/>
    <s v="No"/>
    <s v="No"/>
    <s v="No"/>
    <s v="No"/>
    <s v="No"/>
    <s v="No"/>
    <s v="No"/>
    <s v="No"/>
    <s v="No"/>
    <s v="No"/>
    <s v="No"/>
    <s v="No"/>
    <s v="No"/>
    <s v="No"/>
    <s v="No"/>
    <s v="No"/>
    <s v="No"/>
    <s v="No"/>
    <x v="3"/>
    <n v="3.3333333333333333E-2"/>
    <n v="11"/>
  </r>
  <r>
    <x v="2"/>
    <s v="Class 3"/>
    <x v="127"/>
    <s v=" Tamil Nadu"/>
    <s v="Mid"/>
    <n v="22"/>
    <n v="6737300"/>
    <s v="306.24K"/>
    <s v="Full-time "/>
    <s v=" Mid-Senior level"/>
    <n v="10001"/>
    <s v=" IT Services and IT Consulting"/>
    <n v="1121110"/>
    <s v="No"/>
    <s v="No"/>
    <s v="No"/>
    <s v="No"/>
    <s v="Yes"/>
    <s v="No"/>
    <s v="No"/>
    <s v="No"/>
    <s v="No"/>
    <s v="No"/>
    <s v="No"/>
    <s v="No"/>
    <s v="No"/>
    <s v="No"/>
    <s v="No"/>
    <s v="No"/>
    <s v="No"/>
    <s v="No"/>
    <s v="No"/>
    <s v="No"/>
    <s v="No"/>
    <s v="No"/>
    <s v="Yes"/>
    <s v="Yes"/>
    <s v="No"/>
    <s v="No"/>
    <s v="Yes"/>
    <s v="No"/>
    <s v="No"/>
    <s v="No"/>
    <s v="No"/>
    <x v="0"/>
    <n v="0.13333333333333333"/>
    <n v="4.4000000000000004"/>
  </r>
  <r>
    <x v="7"/>
    <s v="Class 1"/>
    <x v="29"/>
    <s v=" Telangana"/>
    <s v="Junior"/>
    <n v="22"/>
    <n v="270280"/>
    <s v="12.29K"/>
    <s v="Full-time "/>
    <s v=" Entry level"/>
    <n v="10001"/>
    <s v=" IT Services and IT Consulting"/>
    <n v="460223"/>
    <s v="No"/>
    <s v="No"/>
    <s v="Yes"/>
    <s v="No"/>
    <s v="No"/>
    <s v="No"/>
    <s v="No"/>
    <s v="No"/>
    <s v="No"/>
    <s v="No"/>
    <s v="No"/>
    <s v="No"/>
    <s v="Yes"/>
    <s v="No"/>
    <s v="No"/>
    <s v="No"/>
    <s v="No"/>
    <s v="No"/>
    <s v="No"/>
    <s v="No"/>
    <s v="No"/>
    <s v="No"/>
    <s v="No"/>
    <s v="No"/>
    <s v="No"/>
    <s v="No"/>
    <s v="No"/>
    <s v="No"/>
    <s v="No"/>
    <s v="Yes"/>
    <s v="Yes"/>
    <x v="0"/>
    <n v="0.13333333333333333"/>
    <n v="4.4000000000000004"/>
  </r>
  <r>
    <x v="3"/>
    <s v="Class 4"/>
    <x v="29"/>
    <s v=" Tamil Nadu"/>
    <s v="Junior"/>
    <n v="22"/>
    <n v="80865"/>
    <s v="3.68K"/>
    <s v="Full-time "/>
    <s v=" Entry level"/>
    <n v="1200"/>
    <s v=" IT Services and IT Consulting"/>
    <n v="699589"/>
    <s v="No"/>
    <s v="No"/>
    <s v="Yes"/>
    <s v="No"/>
    <s v="No"/>
    <s v="No"/>
    <s v="No"/>
    <s v="No"/>
    <s v="No"/>
    <s v="No"/>
    <s v="No"/>
    <s v="No"/>
    <s v="No"/>
    <s v="No"/>
    <s v="No"/>
    <s v="No"/>
    <s v="No"/>
    <s v="No"/>
    <s v="No"/>
    <s v="No"/>
    <s v="No"/>
    <s v="No"/>
    <s v="Yes"/>
    <s v="Yes"/>
    <s v="No"/>
    <s v="No"/>
    <s v="No"/>
    <s v="No"/>
    <s v="No"/>
    <s v="No"/>
    <s v="No"/>
    <x v="2"/>
    <n v="0.1"/>
    <n v="5.5"/>
  </r>
  <r>
    <x v="4"/>
    <s v="Class 2"/>
    <x v="128"/>
    <s v=" Rajasthan"/>
    <s v="Mid"/>
    <n v="22"/>
    <n v="793022"/>
    <s v="36.05K"/>
    <s v="Full-time "/>
    <s v=" Mid-Senior level"/>
    <n v="5000"/>
    <s v=" IT Services and IT Consulting"/>
    <n v="1242672"/>
    <s v="No"/>
    <s v="No"/>
    <s v="No"/>
    <s v="No"/>
    <s v="No"/>
    <s v="No"/>
    <s v="No"/>
    <s v="No"/>
    <s v="No"/>
    <s v="No"/>
    <s v="No"/>
    <s v="No"/>
    <s v="Yes"/>
    <s v="No"/>
    <s v="No"/>
    <s v="No"/>
    <s v="No"/>
    <s v="No"/>
    <s v="No"/>
    <s v="No"/>
    <s v="Yes"/>
    <s v="No"/>
    <s v="Yes"/>
    <s v="Yes"/>
    <s v="No"/>
    <s v="No"/>
    <s v="No"/>
    <s v="No"/>
    <s v="No"/>
    <s v="Yes"/>
    <s v="Yes"/>
    <x v="6"/>
    <n v="0.2"/>
    <n v="3.1428571428571428"/>
  </r>
  <r>
    <x v="3"/>
    <s v="Class 4"/>
    <x v="129"/>
    <s v=" Telangana"/>
    <s v="Junior"/>
    <n v="22"/>
    <n v="80865"/>
    <s v="3.68K"/>
    <s v="Full-time "/>
    <s v=" Entry level"/>
    <n v="1200"/>
    <s v=" IT Services and IT Consulting"/>
    <n v="504462"/>
    <s v="No"/>
    <s v="No"/>
    <s v="No"/>
    <s v="No"/>
    <s v="No"/>
    <s v="No"/>
    <s v="No"/>
    <s v="No"/>
    <s v="No"/>
    <s v="No"/>
    <s v="No"/>
    <s v="No"/>
    <s v="No"/>
    <s v="No"/>
    <s v="No"/>
    <s v="No"/>
    <s v="No"/>
    <s v="No"/>
    <s v="No"/>
    <s v="No"/>
    <s v="No"/>
    <s v="No"/>
    <s v="Yes"/>
    <s v="Yes"/>
    <s v="No"/>
    <s v="No"/>
    <s v="No"/>
    <s v="No"/>
    <s v="No"/>
    <s v="No"/>
    <s v="No"/>
    <x v="1"/>
    <n v="6.6666666666666666E-2"/>
    <n v="7.333333333333333"/>
  </r>
  <r>
    <x v="3"/>
    <s v="Class 4"/>
    <x v="9"/>
    <s v=" Telangana"/>
    <s v="Mid"/>
    <n v="22"/>
    <n v="80865"/>
    <s v="3.68K"/>
    <s v="Full-time "/>
    <s v=" Mid-Senior level"/>
    <n v="1200"/>
    <s v=" IT Services and IT Consulting"/>
    <n v="1523808"/>
    <s v="No"/>
    <s v="No"/>
    <s v="No"/>
    <s v="No"/>
    <s v="No"/>
    <s v="No"/>
    <s v="No"/>
    <s v="No"/>
    <s v="No"/>
    <s v="No"/>
    <s v="No"/>
    <s v="No"/>
    <s v="No"/>
    <s v="No"/>
    <s v="No"/>
    <s v="No"/>
    <s v="No"/>
    <s v="No"/>
    <s v="No"/>
    <s v="No"/>
    <s v="No"/>
    <s v="No"/>
    <s v="Yes"/>
    <s v="Yes"/>
    <s v="No"/>
    <s v="No"/>
    <s v="No"/>
    <s v="No"/>
    <s v="No"/>
    <s v="No"/>
    <s v="No"/>
    <x v="1"/>
    <n v="6.6666666666666666E-2"/>
    <n v="7.333333333333333"/>
  </r>
  <r>
    <x v="7"/>
    <s v="Class 1"/>
    <x v="60"/>
    <s v=" Karnataka"/>
    <s v="Junior"/>
    <n v="22"/>
    <n v="270280"/>
    <s v="12.29K"/>
    <s v="Full-time "/>
    <s v=" Entry level"/>
    <n v="10001"/>
    <s v=" IT Services and IT Consulting"/>
    <n v="354044"/>
    <s v="No"/>
    <s v="No"/>
    <s v="No"/>
    <s v="No"/>
    <s v="No"/>
    <s v="No"/>
    <s v="No"/>
    <s v="No"/>
    <s v="No"/>
    <s v="No"/>
    <s v="No"/>
    <s v="No"/>
    <s v="No"/>
    <s v="No"/>
    <s v="No"/>
    <s v="No"/>
    <s v="No"/>
    <s v="No"/>
    <s v="No"/>
    <s v="No"/>
    <s v="No"/>
    <s v="No"/>
    <s v="No"/>
    <s v="Yes"/>
    <s v="No"/>
    <s v="No"/>
    <s v="No"/>
    <s v="No"/>
    <s v="No"/>
    <s v="No"/>
    <s v="No"/>
    <x v="3"/>
    <n v="3.3333333333333333E-2"/>
    <n v="11"/>
  </r>
  <r>
    <x v="4"/>
    <s v="Class 2"/>
    <x v="91"/>
    <s v=" Maharashtra"/>
    <s v="Mid"/>
    <n v="22"/>
    <n v="793022"/>
    <s v="36.05K"/>
    <s v="Full-time "/>
    <s v=" Mid-Senior level"/>
    <n v="5000"/>
    <s v=" IT Services and IT Consulting"/>
    <n v="1295675"/>
    <s v="No"/>
    <s v="No"/>
    <s v="No"/>
    <s v="No"/>
    <s v="No"/>
    <s v="No"/>
    <s v="No"/>
    <s v="No"/>
    <s v="No"/>
    <s v="No"/>
    <s v="Yes"/>
    <s v="No"/>
    <s v="Yes"/>
    <s v="No"/>
    <s v="No"/>
    <s v="No"/>
    <s v="No"/>
    <s v="No"/>
    <s v="No"/>
    <s v="No"/>
    <s v="No"/>
    <s v="No"/>
    <s v="Yes"/>
    <s v="Yes"/>
    <s v="No"/>
    <s v="No"/>
    <s v="No"/>
    <s v="No"/>
    <s v="No"/>
    <s v="Yes"/>
    <s v="Yes"/>
    <x v="6"/>
    <n v="0.2"/>
    <n v="3.1428571428571428"/>
  </r>
  <r>
    <x v="2"/>
    <s v="Class 3"/>
    <x v="127"/>
    <s v=" Kerala"/>
    <s v="Mid"/>
    <n v="22"/>
    <n v="6737300"/>
    <s v="306.24K"/>
    <s v="Full-time "/>
    <s v=" Mid-Senior level"/>
    <n v="10001"/>
    <s v=" IT Services and IT Consulting"/>
    <n v="1285347"/>
    <s v="No"/>
    <s v="No"/>
    <s v="No"/>
    <s v="No"/>
    <s v="Yes"/>
    <s v="No"/>
    <s v="No"/>
    <s v="No"/>
    <s v="No"/>
    <s v="No"/>
    <s v="No"/>
    <s v="No"/>
    <s v="No"/>
    <s v="No"/>
    <s v="No"/>
    <s v="No"/>
    <s v="No"/>
    <s v="No"/>
    <s v="No"/>
    <s v="No"/>
    <s v="No"/>
    <s v="No"/>
    <s v="Yes"/>
    <s v="Yes"/>
    <s v="No"/>
    <s v="No"/>
    <s v="Yes"/>
    <s v="No"/>
    <s v="No"/>
    <s v="No"/>
    <s v="No"/>
    <x v="0"/>
    <n v="0.13333333333333333"/>
    <n v="4.4000000000000004"/>
  </r>
  <r>
    <x v="7"/>
    <s v="Class 1"/>
    <x v="130"/>
    <s v=" Maharashtra"/>
    <s v="Mid"/>
    <n v="21"/>
    <n v="270280"/>
    <s v="12.87K"/>
    <s v="Full-time "/>
    <s v=" Mid-Senior level"/>
    <n v="10001"/>
    <s v=" IT Services and IT Consulting"/>
    <n v="1109176"/>
    <s v="No"/>
    <s v="No"/>
    <s v="No"/>
    <s v="No"/>
    <s v="No"/>
    <s v="No"/>
    <s v="No"/>
    <s v="No"/>
    <s v="No"/>
    <s v="No"/>
    <s v="No"/>
    <s v="No"/>
    <s v="No"/>
    <s v="No"/>
    <s v="No"/>
    <s v="No"/>
    <s v="No"/>
    <s v="No"/>
    <s v="No"/>
    <s v="No"/>
    <s v="No"/>
    <s v="No"/>
    <s v="No"/>
    <s v="Yes"/>
    <s v="No"/>
    <s v="No"/>
    <s v="No"/>
    <s v="No"/>
    <s v="No"/>
    <s v="No"/>
    <s v="No"/>
    <x v="3"/>
    <n v="3.3333333333333333E-2"/>
    <n v="10.5"/>
  </r>
  <r>
    <x v="2"/>
    <s v="Class 3"/>
    <x v="127"/>
    <s v=" Tamil Nadu"/>
    <s v="Mid"/>
    <n v="21"/>
    <n v="6737300"/>
    <s v="320.82K"/>
    <s v="Full-time "/>
    <s v=" Mid-Senior level"/>
    <n v="10001"/>
    <s v=" IT Services and IT Consulting"/>
    <n v="1693521"/>
    <s v="No"/>
    <s v="No"/>
    <s v="No"/>
    <s v="No"/>
    <s v="Yes"/>
    <s v="No"/>
    <s v="No"/>
    <s v="No"/>
    <s v="No"/>
    <s v="No"/>
    <s v="No"/>
    <s v="No"/>
    <s v="No"/>
    <s v="No"/>
    <s v="No"/>
    <s v="No"/>
    <s v="No"/>
    <s v="No"/>
    <s v="No"/>
    <s v="No"/>
    <s v="No"/>
    <s v="No"/>
    <s v="Yes"/>
    <s v="Yes"/>
    <s v="No"/>
    <s v="No"/>
    <s v="Yes"/>
    <s v="No"/>
    <s v="No"/>
    <s v="No"/>
    <s v="No"/>
    <x v="0"/>
    <n v="0.13333333333333333"/>
    <n v="4.2"/>
  </r>
  <r>
    <x v="2"/>
    <s v="Class 3"/>
    <x v="131"/>
    <s v=" Tamil Nadu"/>
    <s v="Mid"/>
    <n v="21"/>
    <n v="6737300"/>
    <s v="320.82K"/>
    <s v="Full-time "/>
    <s v=" Mid-Senior level"/>
    <n v="10001"/>
    <s v=" IT Services and IT Consulting"/>
    <n v="1115247"/>
    <s v="No"/>
    <s v="No"/>
    <s v="No"/>
    <s v="No"/>
    <s v="No"/>
    <s v="No"/>
    <s v="No"/>
    <s v="No"/>
    <s v="No"/>
    <s v="No"/>
    <s v="No"/>
    <s v="No"/>
    <s v="No"/>
    <s v="No"/>
    <s v="No"/>
    <s v="No"/>
    <s v="No"/>
    <s v="No"/>
    <s v="No"/>
    <s v="No"/>
    <s v="No"/>
    <s v="No"/>
    <s v="Yes"/>
    <s v="Yes"/>
    <s v="No"/>
    <s v="No"/>
    <s v="Yes"/>
    <s v="No"/>
    <s v="No"/>
    <s v="No"/>
    <s v="No"/>
    <x v="2"/>
    <n v="0.1"/>
    <n v="5.25"/>
  </r>
  <r>
    <x v="4"/>
    <s v="Class 2"/>
    <x v="92"/>
    <s v=" Madhya Pradesh"/>
    <s v="Mid"/>
    <n v="21"/>
    <n v="793022"/>
    <s v="37.76K"/>
    <s v="Full-time "/>
    <s v=" Mid-Senior level"/>
    <n v="5000"/>
    <s v=" IT Services and IT Consulting"/>
    <n v="1086106"/>
    <s v="No"/>
    <s v="No"/>
    <s v="No"/>
    <s v="No"/>
    <s v="No"/>
    <s v="No"/>
    <s v="No"/>
    <s v="No"/>
    <s v="No"/>
    <s v="No"/>
    <s v="No"/>
    <s v="No"/>
    <s v="No"/>
    <s v="No"/>
    <s v="No"/>
    <s v="No"/>
    <s v="No"/>
    <s v="No"/>
    <s v="No"/>
    <s v="No"/>
    <s v="No"/>
    <s v="No"/>
    <s v="Yes"/>
    <s v="Yes"/>
    <s v="No"/>
    <s v="No"/>
    <s v="No"/>
    <s v="No"/>
    <s v="No"/>
    <s v="No"/>
    <s v="No"/>
    <x v="1"/>
    <n v="6.6666666666666666E-2"/>
    <n v="7"/>
  </r>
  <r>
    <x v="4"/>
    <s v="Class 2"/>
    <x v="123"/>
    <s v=" India"/>
    <s v="Mid"/>
    <n v="21"/>
    <n v="793022"/>
    <s v="37.76K"/>
    <s v="Full-time "/>
    <s v=" Mid-Senior level"/>
    <n v="5000"/>
    <s v=" IT Services and IT Consulting"/>
    <n v="1560359"/>
    <s v="No"/>
    <s v="No"/>
    <s v="Yes"/>
    <s v="No"/>
    <s v="No"/>
    <s v="No"/>
    <s v="No"/>
    <s v="No"/>
    <s v="No"/>
    <s v="No"/>
    <s v="No"/>
    <s v="No"/>
    <s v="No"/>
    <s v="No"/>
    <s v="No"/>
    <s v="No"/>
    <s v="No"/>
    <s v="No"/>
    <s v="No"/>
    <s v="No"/>
    <s v="No"/>
    <s v="No"/>
    <s v="Yes"/>
    <s v="Yes"/>
    <s v="No"/>
    <s v="No"/>
    <s v="No"/>
    <s v="No"/>
    <s v="No"/>
    <s v="No"/>
    <s v="No"/>
    <x v="2"/>
    <n v="0.1"/>
    <n v="5.25"/>
  </r>
  <r>
    <x v="7"/>
    <s v="Class 1"/>
    <x v="132"/>
    <s v=" Maharashtra"/>
    <s v="Mid"/>
    <n v="21"/>
    <n v="270280"/>
    <s v="12.87K"/>
    <s v="Full-time "/>
    <s v=" Mid-Senior level"/>
    <n v="10001"/>
    <s v=" IT Services and IT Consulting"/>
    <n v="1142427"/>
    <s v="No"/>
    <s v="No"/>
    <s v="No"/>
    <s v="No"/>
    <s v="Yes"/>
    <s v="No"/>
    <s v="No"/>
    <s v="No"/>
    <s v="No"/>
    <s v="No"/>
    <s v="No"/>
    <s v="No"/>
    <s v="No"/>
    <s v="No"/>
    <s v="No"/>
    <s v="No"/>
    <s v="No"/>
    <s v="No"/>
    <s v="No"/>
    <s v="No"/>
    <s v="No"/>
    <s v="No"/>
    <s v="Yes"/>
    <s v="Yes"/>
    <s v="No"/>
    <s v="No"/>
    <s v="No"/>
    <s v="No"/>
    <s v="No"/>
    <s v="No"/>
    <s v="No"/>
    <x v="2"/>
    <n v="0.1"/>
    <n v="5.25"/>
  </r>
  <r>
    <x v="4"/>
    <s v="Class 2"/>
    <x v="133"/>
    <s v=" Karnataka"/>
    <s v="Mid"/>
    <n v="21"/>
    <n v="793022"/>
    <s v="37.76K"/>
    <s v="Full-time "/>
    <s v=" Mid-Senior level"/>
    <n v="5000"/>
    <s v=" IT Services and IT Consulting"/>
    <n v="1446857"/>
    <s v="No"/>
    <s v="No"/>
    <s v="Yes"/>
    <s v="No"/>
    <s v="No"/>
    <s v="No"/>
    <s v="No"/>
    <s v="No"/>
    <s v="No"/>
    <s v="No"/>
    <s v="No"/>
    <s v="No"/>
    <s v="No"/>
    <s v="No"/>
    <s v="No"/>
    <s v="No"/>
    <s v="No"/>
    <s v="No"/>
    <s v="No"/>
    <s v="No"/>
    <s v="No"/>
    <s v="No"/>
    <s v="Yes"/>
    <s v="Yes"/>
    <s v="No"/>
    <s v="No"/>
    <s v="No"/>
    <s v="No"/>
    <s v="No"/>
    <s v="No"/>
    <s v="No"/>
    <x v="2"/>
    <n v="0.1"/>
    <n v="5.25"/>
  </r>
  <r>
    <x v="3"/>
    <s v="Class 4"/>
    <x v="85"/>
    <s v=" Karnataka"/>
    <s v="Junior"/>
    <n v="21"/>
    <n v="80865"/>
    <s v="3.85K"/>
    <s v="Full-time "/>
    <s v=" Entry level"/>
    <n v="1200"/>
    <s v=" IT Services and IT Consulting"/>
    <n v="486950"/>
    <s v="No"/>
    <s v="No"/>
    <s v="No"/>
    <s v="No"/>
    <s v="No"/>
    <s v="No"/>
    <s v="No"/>
    <s v="No"/>
    <s v="No"/>
    <s v="No"/>
    <s v="No"/>
    <s v="No"/>
    <s v="No"/>
    <s v="No"/>
    <s v="No"/>
    <s v="No"/>
    <s v="No"/>
    <s v="No"/>
    <s v="No"/>
    <s v="No"/>
    <s v="No"/>
    <s v="No"/>
    <s v="Yes"/>
    <s v="Yes"/>
    <s v="No"/>
    <s v="No"/>
    <s v="No"/>
    <s v="No"/>
    <s v="No"/>
    <s v="No"/>
    <s v="No"/>
    <x v="1"/>
    <n v="6.6666666666666666E-2"/>
    <n v="7"/>
  </r>
  <r>
    <x v="0"/>
    <s v="Class 3"/>
    <x v="134"/>
    <s v=" Telangana"/>
    <s v="Senior"/>
    <n v="21"/>
    <n v="11996967"/>
    <s v="571.28K"/>
    <s v="Full-time "/>
    <s v=" Associate"/>
    <n v="10001"/>
    <s v=" IT Services and IT Consulting"/>
    <n v="2872501"/>
    <s v="No"/>
    <s v="No"/>
    <s v="No"/>
    <s v="No"/>
    <s v="No"/>
    <s v="No"/>
    <s v="No"/>
    <s v="No"/>
    <s v="No"/>
    <s v="No"/>
    <s v="No"/>
    <s v="No"/>
    <s v="No"/>
    <s v="No"/>
    <s v="No"/>
    <s v="No"/>
    <s v="No"/>
    <s v="No"/>
    <s v="No"/>
    <s v="No"/>
    <s v="No"/>
    <s v="No"/>
    <s v="Yes"/>
    <s v="No"/>
    <s v="No"/>
    <s v="Yes"/>
    <s v="No"/>
    <s v="No"/>
    <s v="No"/>
    <s v="No"/>
    <s v="No"/>
    <x v="1"/>
    <n v="6.6666666666666666E-2"/>
    <n v="7"/>
  </r>
  <r>
    <x v="0"/>
    <s v="Class 3"/>
    <x v="134"/>
    <s v=" Maharashtra"/>
    <s v="Senior"/>
    <n v="20"/>
    <n v="11996967"/>
    <s v="599.85K"/>
    <s v="Full-time "/>
    <s v=" Associate"/>
    <n v="10001"/>
    <s v=" IT Services and IT Consulting"/>
    <n v="2483068"/>
    <s v="No"/>
    <s v="No"/>
    <s v="No"/>
    <s v="No"/>
    <s v="No"/>
    <s v="No"/>
    <s v="No"/>
    <s v="No"/>
    <s v="No"/>
    <s v="No"/>
    <s v="No"/>
    <s v="No"/>
    <s v="No"/>
    <s v="No"/>
    <s v="No"/>
    <s v="No"/>
    <s v="No"/>
    <s v="No"/>
    <s v="No"/>
    <s v="No"/>
    <s v="No"/>
    <s v="No"/>
    <s v="Yes"/>
    <s v="No"/>
    <s v="No"/>
    <s v="Yes"/>
    <s v="No"/>
    <s v="No"/>
    <s v="No"/>
    <s v="No"/>
    <s v="No"/>
    <x v="1"/>
    <n v="6.6666666666666666E-2"/>
    <n v="6.666666666666667"/>
  </r>
  <r>
    <x v="2"/>
    <s v="Class 3"/>
    <x v="135"/>
    <s v=" Maharashtra"/>
    <s v="Mid"/>
    <n v="20"/>
    <n v="6737300"/>
    <s v="336.87K"/>
    <s v="Full-time "/>
    <s v=" Mid-Senior level"/>
    <n v="10001"/>
    <s v=" IT Services and IT Consulting"/>
    <n v="1461068"/>
    <s v="No"/>
    <s v="No"/>
    <s v="No"/>
    <s v="No"/>
    <s v="No"/>
    <s v="No"/>
    <s v="No"/>
    <s v="No"/>
    <s v="No"/>
    <s v="No"/>
    <s v="No"/>
    <s v="No"/>
    <s v="No"/>
    <s v="No"/>
    <s v="No"/>
    <s v="No"/>
    <s v="No"/>
    <s v="No"/>
    <s v="No"/>
    <s v="No"/>
    <s v="No"/>
    <s v="No"/>
    <s v="Yes"/>
    <s v="Yes"/>
    <s v="No"/>
    <s v="No"/>
    <s v="Yes"/>
    <s v="No"/>
    <s v="No"/>
    <s v="No"/>
    <s v="No"/>
    <x v="2"/>
    <n v="0.1"/>
    <n v="5"/>
  </r>
  <r>
    <x v="3"/>
    <s v="Class 4"/>
    <x v="9"/>
    <s v=" Karnataka"/>
    <s v="Mid"/>
    <n v="20"/>
    <n v="80865"/>
    <s v="4.04K"/>
    <s v="Full-time "/>
    <s v=" Mid-Senior level"/>
    <n v="1200"/>
    <s v=" IT Services and IT Consulting"/>
    <n v="1268833"/>
    <s v="No"/>
    <s v="No"/>
    <s v="No"/>
    <s v="No"/>
    <s v="No"/>
    <s v="No"/>
    <s v="No"/>
    <s v="No"/>
    <s v="No"/>
    <s v="No"/>
    <s v="No"/>
    <s v="No"/>
    <s v="No"/>
    <s v="No"/>
    <s v="No"/>
    <s v="No"/>
    <s v="No"/>
    <s v="No"/>
    <s v="No"/>
    <s v="No"/>
    <s v="No"/>
    <s v="No"/>
    <s v="Yes"/>
    <s v="Yes"/>
    <s v="No"/>
    <s v="No"/>
    <s v="No"/>
    <s v="No"/>
    <s v="No"/>
    <s v="No"/>
    <s v="No"/>
    <x v="1"/>
    <n v="6.6666666666666666E-2"/>
    <n v="6.666666666666667"/>
  </r>
  <r>
    <x v="4"/>
    <s v="Class 2"/>
    <x v="136"/>
    <s v=" Tamil Nadu"/>
    <s v="Mid"/>
    <n v="20"/>
    <n v="793022"/>
    <s v="39.65K"/>
    <s v="Full-time "/>
    <s v=" Mid-Senior level"/>
    <n v="5000"/>
    <s v=" IT Services and IT Consulting"/>
    <n v="1266142"/>
    <s v="Yes"/>
    <s v="No"/>
    <s v="Yes"/>
    <s v="No"/>
    <s v="No"/>
    <s v="Yes"/>
    <s v="No"/>
    <s v="No"/>
    <s v="No"/>
    <s v="No"/>
    <s v="Yes"/>
    <s v="Yes"/>
    <s v="Yes"/>
    <s v="Yes"/>
    <s v="No"/>
    <s v="No"/>
    <s v="No"/>
    <s v="No"/>
    <s v="Yes"/>
    <s v="Yes"/>
    <s v="No"/>
    <s v="No"/>
    <s v="Yes"/>
    <s v="Yes"/>
    <s v="No"/>
    <s v="No"/>
    <s v="No"/>
    <s v="No"/>
    <s v="No"/>
    <s v="Yes"/>
    <s v="Yes"/>
    <x v="8"/>
    <n v="0.43333333333333335"/>
    <n v="1.4285714285714286"/>
  </r>
  <r>
    <x v="4"/>
    <s v="Class 2"/>
    <x v="137"/>
    <s v=" Karnataka"/>
    <s v="Mid"/>
    <n v="20"/>
    <n v="793022"/>
    <s v="39.65K"/>
    <s v="Full-time "/>
    <s v=" Mid-Senior level"/>
    <n v="5000"/>
    <s v=" IT Services and IT Consulting"/>
    <n v="1257948"/>
    <s v="No"/>
    <s v="No"/>
    <s v="No"/>
    <s v="No"/>
    <s v="No"/>
    <s v="No"/>
    <s v="No"/>
    <s v="No"/>
    <s v="No"/>
    <s v="No"/>
    <s v="No"/>
    <s v="No"/>
    <s v="No"/>
    <s v="No"/>
    <s v="No"/>
    <s v="No"/>
    <s v="No"/>
    <s v="No"/>
    <s v="No"/>
    <s v="No"/>
    <s v="No"/>
    <s v="No"/>
    <s v="Yes"/>
    <s v="Yes"/>
    <s v="No"/>
    <s v="No"/>
    <s v="Yes"/>
    <s v="No"/>
    <s v="No"/>
    <s v="No"/>
    <s v="No"/>
    <x v="2"/>
    <n v="0.1"/>
    <n v="5"/>
  </r>
  <r>
    <x v="4"/>
    <s v="Class 2"/>
    <x v="138"/>
    <s v=" Karnataka"/>
    <s v="Mid"/>
    <n v="20"/>
    <n v="793022"/>
    <s v="39.65K"/>
    <s v="Full-time "/>
    <s v=" Mid-Senior level"/>
    <n v="5000"/>
    <s v=" IT Services and IT Consulting"/>
    <n v="1059897"/>
    <s v="No"/>
    <s v="No"/>
    <s v="No"/>
    <s v="No"/>
    <s v="No"/>
    <s v="No"/>
    <s v="No"/>
    <s v="No"/>
    <s v="No"/>
    <s v="No"/>
    <s v="No"/>
    <s v="No"/>
    <s v="No"/>
    <s v="No"/>
    <s v="No"/>
    <s v="No"/>
    <s v="No"/>
    <s v="No"/>
    <s v="No"/>
    <s v="No"/>
    <s v="No"/>
    <s v="No"/>
    <s v="Yes"/>
    <s v="Yes"/>
    <s v="No"/>
    <s v="No"/>
    <s v="Yes"/>
    <s v="No"/>
    <s v="No"/>
    <s v="No"/>
    <s v="No"/>
    <x v="2"/>
    <n v="0.1"/>
    <n v="5"/>
  </r>
  <r>
    <x v="4"/>
    <s v="Class 2"/>
    <x v="139"/>
    <s v=" Madhya Pradesh"/>
    <s v="Mid"/>
    <n v="20"/>
    <n v="793022"/>
    <s v="39.65K"/>
    <s v="Full-time "/>
    <s v=" Mid-Senior level"/>
    <n v="5000"/>
    <s v=" IT Services and IT Consulting"/>
    <n v="1171625"/>
    <s v="No"/>
    <s v="No"/>
    <s v="Yes"/>
    <s v="No"/>
    <s v="No"/>
    <s v="No"/>
    <s v="No"/>
    <s v="No"/>
    <s v="No"/>
    <s v="No"/>
    <s v="No"/>
    <s v="No"/>
    <s v="Yes"/>
    <s v="No"/>
    <s v="No"/>
    <s v="No"/>
    <s v="No"/>
    <s v="No"/>
    <s v="Yes"/>
    <s v="No"/>
    <s v="No"/>
    <s v="No"/>
    <s v="Yes"/>
    <s v="Yes"/>
    <s v="No"/>
    <s v="No"/>
    <s v="No"/>
    <s v="No"/>
    <s v="No"/>
    <s v="Yes"/>
    <s v="Yes"/>
    <x v="4"/>
    <n v="0.23333333333333334"/>
    <n v="2.5"/>
  </r>
  <r>
    <x v="1"/>
    <s v="Class 3"/>
    <x v="140"/>
    <s v=" Odisha"/>
    <s v="Senior"/>
    <n v="20"/>
    <n v="6790011"/>
    <s v="339.5K"/>
    <s v="Full-time "/>
    <s v=" Associate"/>
    <n v="10001"/>
    <s v=" IT Services and IT Consulting"/>
    <n v="1941538"/>
    <s v="No"/>
    <s v="No"/>
    <s v="Yes"/>
    <s v="No"/>
    <s v="No"/>
    <s v="No"/>
    <s v="No"/>
    <s v="No"/>
    <s v="No"/>
    <s v="No"/>
    <s v="No"/>
    <s v="No"/>
    <s v="No"/>
    <s v="No"/>
    <s v="No"/>
    <s v="No"/>
    <s v="No"/>
    <s v="No"/>
    <s v="No"/>
    <s v="No"/>
    <s v="No"/>
    <s v="No"/>
    <s v="Yes"/>
    <s v="Yes"/>
    <s v="No"/>
    <s v="No"/>
    <s v="Yes"/>
    <s v="No"/>
    <s v="No"/>
    <s v="No"/>
    <s v="No"/>
    <x v="0"/>
    <n v="0.13333333333333333"/>
    <n v="4"/>
  </r>
  <r>
    <x v="0"/>
    <s v="Class 3"/>
    <x v="141"/>
    <s v=" Maharashtra"/>
    <s v="Mid"/>
    <n v="19"/>
    <n v="11996967"/>
    <s v="631.42K"/>
    <s v="Full-time "/>
    <s v=" Mid-Senior level"/>
    <n v="10001"/>
    <s v=" IT Services and IT Consulting"/>
    <n v="1137336"/>
    <s v="No"/>
    <s v="No"/>
    <s v="No"/>
    <s v="No"/>
    <s v="No"/>
    <s v="No"/>
    <s v="No"/>
    <s v="No"/>
    <s v="No"/>
    <s v="No"/>
    <s v="No"/>
    <s v="No"/>
    <s v="No"/>
    <s v="No"/>
    <s v="No"/>
    <s v="No"/>
    <s v="No"/>
    <s v="No"/>
    <s v="No"/>
    <s v="No"/>
    <s v="No"/>
    <s v="No"/>
    <s v="No"/>
    <s v="Yes"/>
    <s v="No"/>
    <s v="No"/>
    <s v="No"/>
    <s v="No"/>
    <s v="No"/>
    <s v="No"/>
    <s v="No"/>
    <x v="3"/>
    <n v="3.3333333333333333E-2"/>
    <n v="9.5"/>
  </r>
  <r>
    <x v="3"/>
    <s v="Class 4"/>
    <x v="9"/>
    <s v=" Tamil Nadu"/>
    <s v="Mid"/>
    <n v="19"/>
    <n v="80865"/>
    <s v="4.26K"/>
    <s v="Full-time "/>
    <s v=" Mid-Senior level"/>
    <n v="1200"/>
    <s v=" IT Services and IT Consulting"/>
    <n v="1275845"/>
    <s v="No"/>
    <s v="No"/>
    <s v="No"/>
    <s v="No"/>
    <s v="No"/>
    <s v="No"/>
    <s v="No"/>
    <s v="No"/>
    <s v="No"/>
    <s v="No"/>
    <s v="No"/>
    <s v="No"/>
    <s v="No"/>
    <s v="No"/>
    <s v="No"/>
    <s v="No"/>
    <s v="No"/>
    <s v="No"/>
    <s v="No"/>
    <s v="No"/>
    <s v="No"/>
    <s v="No"/>
    <s v="Yes"/>
    <s v="Yes"/>
    <s v="No"/>
    <s v="No"/>
    <s v="No"/>
    <s v="No"/>
    <s v="No"/>
    <s v="No"/>
    <s v="No"/>
    <x v="1"/>
    <n v="6.6666666666666666E-2"/>
    <n v="6.333333333333333"/>
  </r>
  <r>
    <x v="3"/>
    <s v="Class 4"/>
    <x v="142"/>
    <s v=" Karnataka"/>
    <s v="Junior"/>
    <n v="19"/>
    <n v="80865"/>
    <s v="4.26K"/>
    <s v="Full-time "/>
    <s v=" Entry level"/>
    <n v="1200"/>
    <s v=" IT Services and IT Consulting"/>
    <n v="697866"/>
    <s v="No"/>
    <s v="No"/>
    <s v="Yes"/>
    <s v="No"/>
    <s v="No"/>
    <s v="No"/>
    <s v="No"/>
    <s v="No"/>
    <s v="No"/>
    <s v="No"/>
    <s v="No"/>
    <s v="No"/>
    <s v="Yes"/>
    <s v="No"/>
    <s v="No"/>
    <s v="No"/>
    <s v="No"/>
    <s v="No"/>
    <s v="Yes"/>
    <s v="No"/>
    <s v="Yes"/>
    <s v="No"/>
    <s v="Yes"/>
    <s v="No"/>
    <s v="No"/>
    <s v="No"/>
    <s v="No"/>
    <s v="No"/>
    <s v="No"/>
    <s v="No"/>
    <s v="No"/>
    <x v="7"/>
    <n v="0.16666666666666666"/>
    <n v="3.1666666666666665"/>
  </r>
  <r>
    <x v="7"/>
    <s v="Class 1"/>
    <x v="143"/>
    <s v=" Tamil Nadu"/>
    <s v="Junior"/>
    <n v="19"/>
    <n v="270280"/>
    <s v="14.23K"/>
    <s v="Full-time "/>
    <s v=" Entry level"/>
    <n v="10001"/>
    <s v=" IT Services and IT Consulting"/>
    <n v="616638"/>
    <s v="No"/>
    <s v="No"/>
    <s v="Yes"/>
    <s v="No"/>
    <s v="No"/>
    <s v="No"/>
    <s v="No"/>
    <s v="No"/>
    <s v="No"/>
    <s v="No"/>
    <s v="Yes"/>
    <s v="No"/>
    <s v="Yes"/>
    <s v="No"/>
    <s v="No"/>
    <s v="No"/>
    <s v="No"/>
    <s v="No"/>
    <s v="Yes"/>
    <s v="No"/>
    <s v="No"/>
    <s v="No"/>
    <s v="Yes"/>
    <s v="No"/>
    <s v="No"/>
    <s v="No"/>
    <s v="Yes"/>
    <s v="No"/>
    <s v="No"/>
    <s v="Yes"/>
    <s v="Yes"/>
    <x v="10"/>
    <n v="0.26666666666666666"/>
    <n v="2.1111111111111112"/>
  </r>
  <r>
    <x v="4"/>
    <s v="Class 2"/>
    <x v="123"/>
    <s v=" India"/>
    <s v="Mid"/>
    <n v="19"/>
    <n v="793022"/>
    <s v="41.74K"/>
    <s v="Full-time "/>
    <s v=" Mid-Senior level"/>
    <n v="5000"/>
    <s v=" IT Services and IT Consulting"/>
    <n v="1311191"/>
    <s v="No"/>
    <s v="No"/>
    <s v="Yes"/>
    <s v="No"/>
    <s v="No"/>
    <s v="No"/>
    <s v="No"/>
    <s v="No"/>
    <s v="No"/>
    <s v="No"/>
    <s v="No"/>
    <s v="No"/>
    <s v="No"/>
    <s v="No"/>
    <s v="No"/>
    <s v="No"/>
    <s v="No"/>
    <s v="No"/>
    <s v="No"/>
    <s v="No"/>
    <s v="No"/>
    <s v="No"/>
    <s v="Yes"/>
    <s v="Yes"/>
    <s v="No"/>
    <s v="No"/>
    <s v="No"/>
    <s v="No"/>
    <s v="No"/>
    <s v="No"/>
    <s v="No"/>
    <x v="2"/>
    <n v="0.1"/>
    <n v="4.75"/>
  </r>
  <r>
    <x v="7"/>
    <s v="Class 1"/>
    <x v="69"/>
    <s v=" Delhi"/>
    <s v="Junior"/>
    <n v="19"/>
    <n v="270280"/>
    <s v="14.23K"/>
    <s v="Full-time "/>
    <s v=" Entry level"/>
    <n v="10001"/>
    <s v=" IT Services and IT Consulting"/>
    <n v="585937"/>
    <s v="No"/>
    <s v="No"/>
    <s v="Yes"/>
    <s v="No"/>
    <s v="No"/>
    <s v="No"/>
    <s v="No"/>
    <s v="No"/>
    <s v="No"/>
    <s v="No"/>
    <s v="Yes"/>
    <s v="No"/>
    <s v="Yes"/>
    <s v="No"/>
    <s v="No"/>
    <s v="No"/>
    <s v="No"/>
    <s v="No"/>
    <s v="No"/>
    <s v="No"/>
    <s v="No"/>
    <s v="No"/>
    <s v="Yes"/>
    <s v="Yes"/>
    <s v="No"/>
    <s v="No"/>
    <s v="No"/>
    <s v="No"/>
    <s v="No"/>
    <s v="Yes"/>
    <s v="Yes"/>
    <x v="4"/>
    <n v="0.23333333333333334"/>
    <n v="2.375"/>
  </r>
  <r>
    <x v="8"/>
    <s v="Class 4"/>
    <x v="144"/>
    <s v=" Haryana"/>
    <s v="Junior"/>
    <n v="19"/>
    <n v="11245"/>
    <s v="0.59K"/>
    <s v="Full-time "/>
    <s v=" Entry level"/>
    <n v="110"/>
    <s v=" Real Estate"/>
    <n v="359762"/>
    <s v="No"/>
    <s v="No"/>
    <s v="No"/>
    <s v="No"/>
    <s v="No"/>
    <s v="No"/>
    <s v="No"/>
    <s v="No"/>
    <s v="No"/>
    <s v="No"/>
    <s v="No"/>
    <s v="No"/>
    <s v="No"/>
    <s v="No"/>
    <s v="No"/>
    <s v="No"/>
    <s v="No"/>
    <s v="No"/>
    <s v="No"/>
    <s v="No"/>
    <s v="No"/>
    <s v="No"/>
    <s v="No"/>
    <s v="No"/>
    <s v="No"/>
    <s v="No"/>
    <s v="No"/>
    <s v="No"/>
    <s v="No"/>
    <s v="No"/>
    <s v="No"/>
    <x v="12"/>
    <n v="0"/>
    <n v="19"/>
  </r>
  <r>
    <x v="4"/>
    <s v="Class 2"/>
    <x v="145"/>
    <s v=" Maharashtra"/>
    <s v="Mid"/>
    <n v="19"/>
    <n v="793022"/>
    <s v="41.74K"/>
    <s v="Full-time "/>
    <s v=" Mid-Senior level"/>
    <n v="5000"/>
    <s v=" IT Services and IT Consulting"/>
    <n v="1059230"/>
    <s v="Yes"/>
    <s v="Yes"/>
    <s v="Yes"/>
    <s v="Yes"/>
    <s v="No"/>
    <s v="No"/>
    <s v="No"/>
    <s v="Yes"/>
    <s v="No"/>
    <s v="No"/>
    <s v="No"/>
    <s v="No"/>
    <s v="No"/>
    <s v="No"/>
    <s v="Yes"/>
    <s v="No"/>
    <s v="Yes"/>
    <s v="No"/>
    <s v="Yes"/>
    <s v="No"/>
    <s v="No"/>
    <s v="No"/>
    <s v="Yes"/>
    <s v="Yes"/>
    <s v="No"/>
    <s v="No"/>
    <s v="No"/>
    <s v="No"/>
    <s v="No"/>
    <s v="No"/>
    <s v="Yes"/>
    <x v="11"/>
    <n v="0.36666666666666664"/>
    <n v="1.5833333333333333"/>
  </r>
  <r>
    <x v="3"/>
    <s v="Class 4"/>
    <x v="79"/>
    <s v=" Karnataka"/>
    <s v="Junior"/>
    <n v="19"/>
    <n v="80865"/>
    <s v="4.26K"/>
    <s v="Full-time "/>
    <s v=" Entry level"/>
    <n v="1200"/>
    <s v=" IT Services and IT Consulting"/>
    <n v="357615"/>
    <s v="No"/>
    <s v="No"/>
    <s v="No"/>
    <s v="No"/>
    <s v="No"/>
    <s v="No"/>
    <s v="No"/>
    <s v="No"/>
    <s v="No"/>
    <s v="No"/>
    <s v="No"/>
    <s v="No"/>
    <s v="No"/>
    <s v="No"/>
    <s v="No"/>
    <s v="No"/>
    <s v="No"/>
    <s v="No"/>
    <s v="No"/>
    <s v="No"/>
    <s v="No"/>
    <s v="No"/>
    <s v="Yes"/>
    <s v="Yes"/>
    <s v="No"/>
    <s v="No"/>
    <s v="No"/>
    <s v="No"/>
    <s v="No"/>
    <s v="No"/>
    <s v="No"/>
    <x v="1"/>
    <n v="6.6666666666666666E-2"/>
    <n v="6.333333333333333"/>
  </r>
  <r>
    <x v="3"/>
    <s v="Class 4"/>
    <x v="109"/>
    <s v=" Telangana"/>
    <s v="Mid"/>
    <n v="18"/>
    <n v="80865"/>
    <s v="4.49K"/>
    <s v="Full-time "/>
    <s v=" Mid-Senior level"/>
    <n v="1200"/>
    <s v=" IT Services and IT Consulting"/>
    <n v="1119721"/>
    <s v="No"/>
    <s v="No"/>
    <s v="No"/>
    <s v="No"/>
    <s v="No"/>
    <s v="No"/>
    <s v="No"/>
    <s v="No"/>
    <s v="No"/>
    <s v="No"/>
    <s v="No"/>
    <s v="No"/>
    <s v="No"/>
    <s v="No"/>
    <s v="No"/>
    <s v="No"/>
    <s v="No"/>
    <s v="No"/>
    <s v="No"/>
    <s v="No"/>
    <s v="No"/>
    <s v="No"/>
    <s v="Yes"/>
    <s v="Yes"/>
    <s v="No"/>
    <s v="No"/>
    <s v="No"/>
    <s v="No"/>
    <s v="No"/>
    <s v="No"/>
    <s v="No"/>
    <x v="1"/>
    <n v="6.6666666666666666E-2"/>
    <n v="6"/>
  </r>
  <r>
    <x v="4"/>
    <s v="Class 2"/>
    <x v="92"/>
    <s v=" Uttar Pradesh"/>
    <s v="Mid"/>
    <n v="18"/>
    <n v="793022"/>
    <s v="44.06K"/>
    <s v="Full-time "/>
    <s v=" Mid-Senior level"/>
    <n v="5000"/>
    <s v=" IT Services and IT Consulting"/>
    <n v="1330973"/>
    <s v="No"/>
    <s v="No"/>
    <s v="No"/>
    <s v="No"/>
    <s v="No"/>
    <s v="No"/>
    <s v="No"/>
    <s v="No"/>
    <s v="No"/>
    <s v="No"/>
    <s v="No"/>
    <s v="No"/>
    <s v="No"/>
    <s v="No"/>
    <s v="No"/>
    <s v="No"/>
    <s v="No"/>
    <s v="No"/>
    <s v="No"/>
    <s v="No"/>
    <s v="No"/>
    <s v="No"/>
    <s v="Yes"/>
    <s v="Yes"/>
    <s v="No"/>
    <s v="No"/>
    <s v="No"/>
    <s v="No"/>
    <s v="No"/>
    <s v="No"/>
    <s v="No"/>
    <x v="1"/>
    <n v="6.6666666666666666E-2"/>
    <n v="6"/>
  </r>
  <r>
    <x v="4"/>
    <s v="Class 2"/>
    <x v="133"/>
    <s v=" Telangana"/>
    <s v="Mid"/>
    <n v="18"/>
    <n v="793022"/>
    <s v="44.06K"/>
    <s v="Full-time "/>
    <s v=" Mid-Senior level"/>
    <n v="5000"/>
    <s v=" IT Services and IT Consulting"/>
    <n v="1110557"/>
    <s v="No"/>
    <s v="No"/>
    <s v="Yes"/>
    <s v="No"/>
    <s v="No"/>
    <s v="No"/>
    <s v="No"/>
    <s v="No"/>
    <s v="No"/>
    <s v="No"/>
    <s v="No"/>
    <s v="No"/>
    <s v="No"/>
    <s v="No"/>
    <s v="No"/>
    <s v="No"/>
    <s v="No"/>
    <s v="No"/>
    <s v="No"/>
    <s v="No"/>
    <s v="No"/>
    <s v="No"/>
    <s v="Yes"/>
    <s v="Yes"/>
    <s v="No"/>
    <s v="No"/>
    <s v="No"/>
    <s v="No"/>
    <s v="No"/>
    <s v="No"/>
    <s v="No"/>
    <x v="2"/>
    <n v="0.1"/>
    <n v="4.5"/>
  </r>
  <r>
    <x v="3"/>
    <s v="Class 4"/>
    <x v="146"/>
    <s v=" Uttar Pradesh"/>
    <s v="Mid"/>
    <n v="18"/>
    <n v="80865"/>
    <s v="4.49K"/>
    <s v="Full-time "/>
    <s v=" Mid-Senior level"/>
    <n v="1200"/>
    <s v=" IT Services and IT Consulting"/>
    <n v="1499968"/>
    <s v="No"/>
    <s v="No"/>
    <s v="No"/>
    <s v="No"/>
    <s v="No"/>
    <s v="No"/>
    <s v="No"/>
    <s v="No"/>
    <s v="No"/>
    <s v="No"/>
    <s v="No"/>
    <s v="No"/>
    <s v="No"/>
    <s v="No"/>
    <s v="No"/>
    <s v="No"/>
    <s v="No"/>
    <s v="No"/>
    <s v="No"/>
    <s v="No"/>
    <s v="No"/>
    <s v="No"/>
    <s v="Yes"/>
    <s v="Yes"/>
    <s v="No"/>
    <s v="No"/>
    <s v="No"/>
    <s v="No"/>
    <s v="No"/>
    <s v="No"/>
    <s v="No"/>
    <x v="1"/>
    <n v="6.6666666666666666E-2"/>
    <n v="6"/>
  </r>
  <r>
    <x v="8"/>
    <s v="Class 4"/>
    <x v="118"/>
    <s v=" Delhi"/>
    <s v="Junior"/>
    <n v="18"/>
    <n v="11245"/>
    <s v="0.62K"/>
    <s v="Full-time "/>
    <s v=" Entry level"/>
    <n v="110"/>
    <s v=" Real Estate"/>
    <n v="466095"/>
    <s v="No"/>
    <s v="No"/>
    <s v="Yes"/>
    <s v="No"/>
    <s v="No"/>
    <s v="No"/>
    <s v="No"/>
    <s v="No"/>
    <s v="No"/>
    <s v="No"/>
    <s v="No"/>
    <s v="No"/>
    <s v="No"/>
    <s v="No"/>
    <s v="No"/>
    <s v="No"/>
    <s v="No"/>
    <s v="No"/>
    <s v="No"/>
    <s v="No"/>
    <s v="No"/>
    <s v="No"/>
    <s v="No"/>
    <s v="No"/>
    <s v="No"/>
    <s v="No"/>
    <s v="No"/>
    <s v="No"/>
    <s v="No"/>
    <s v="Yes"/>
    <s v="Yes"/>
    <x v="2"/>
    <n v="0.1"/>
    <n v="4.5"/>
  </r>
  <r>
    <x v="4"/>
    <s v="Class 2"/>
    <x v="147"/>
    <s v=" Rajasthan"/>
    <s v="Mid"/>
    <n v="18"/>
    <n v="793022"/>
    <s v="44.06K"/>
    <s v="Full-time "/>
    <s v=" Mid-Senior level"/>
    <n v="5000"/>
    <s v=" IT Services and IT Consulting"/>
    <n v="1582852"/>
    <s v="No"/>
    <s v="No"/>
    <s v="No"/>
    <s v="No"/>
    <s v="No"/>
    <s v="No"/>
    <s v="No"/>
    <s v="No"/>
    <s v="No"/>
    <s v="No"/>
    <s v="No"/>
    <s v="No"/>
    <s v="Yes"/>
    <s v="No"/>
    <s v="No"/>
    <s v="No"/>
    <s v="No"/>
    <s v="No"/>
    <s v="No"/>
    <s v="No"/>
    <s v="Yes"/>
    <s v="No"/>
    <s v="Yes"/>
    <s v="Yes"/>
    <s v="No"/>
    <s v="No"/>
    <s v="No"/>
    <s v="No"/>
    <s v="No"/>
    <s v="Yes"/>
    <s v="Yes"/>
    <x v="6"/>
    <n v="0.2"/>
    <n v="2.5714285714285716"/>
  </r>
  <r>
    <x v="3"/>
    <s v="Class 4"/>
    <x v="67"/>
    <s v=" Telangana"/>
    <s v="Mid"/>
    <n v="18"/>
    <n v="80865"/>
    <s v="4.49K"/>
    <s v="Full-time "/>
    <s v=" Mid-Senior level"/>
    <n v="1200"/>
    <s v=" IT Services and IT Consulting"/>
    <n v="1441123"/>
    <s v="No"/>
    <s v="No"/>
    <s v="No"/>
    <s v="No"/>
    <s v="No"/>
    <s v="No"/>
    <s v="No"/>
    <s v="No"/>
    <s v="No"/>
    <s v="No"/>
    <s v="No"/>
    <s v="No"/>
    <s v="No"/>
    <s v="No"/>
    <s v="No"/>
    <s v="No"/>
    <s v="No"/>
    <s v="No"/>
    <s v="No"/>
    <s v="No"/>
    <s v="No"/>
    <s v="No"/>
    <s v="Yes"/>
    <s v="Yes"/>
    <s v="No"/>
    <s v="No"/>
    <s v="No"/>
    <s v="No"/>
    <s v="No"/>
    <s v="No"/>
    <s v="No"/>
    <x v="1"/>
    <n v="6.6666666666666666E-2"/>
    <n v="6"/>
  </r>
  <r>
    <x v="2"/>
    <s v="Class 3"/>
    <x v="12"/>
    <s v=" Maharashtra"/>
    <s v="Junior"/>
    <n v="17"/>
    <n v="6737300"/>
    <s v="396.31K"/>
    <s v="Full-time "/>
    <s v=" Entry level"/>
    <n v="10001"/>
    <s v=" IT Services and IT Consulting"/>
    <n v="524964"/>
    <s v="No"/>
    <s v="No"/>
    <s v="No"/>
    <s v="No"/>
    <s v="Yes"/>
    <s v="No"/>
    <s v="No"/>
    <s v="No"/>
    <s v="No"/>
    <s v="No"/>
    <s v="No"/>
    <s v="No"/>
    <s v="No"/>
    <s v="No"/>
    <s v="No"/>
    <s v="No"/>
    <s v="No"/>
    <s v="No"/>
    <s v="No"/>
    <s v="No"/>
    <s v="No"/>
    <s v="No"/>
    <s v="Yes"/>
    <s v="Yes"/>
    <s v="No"/>
    <s v="No"/>
    <s v="Yes"/>
    <s v="No"/>
    <s v="No"/>
    <s v="No"/>
    <s v="No"/>
    <x v="0"/>
    <n v="0.13333333333333333"/>
    <n v="3.4"/>
  </r>
  <r>
    <x v="3"/>
    <s v="Class 4"/>
    <x v="85"/>
    <s v=" Tamil Nadu"/>
    <s v="Junior"/>
    <n v="17"/>
    <n v="80865"/>
    <s v="4.76K"/>
    <s v="Full-time "/>
    <s v=" Entry level"/>
    <n v="1200"/>
    <s v=" IT Services and IT Consulting"/>
    <n v="469881"/>
    <s v="No"/>
    <s v="No"/>
    <s v="No"/>
    <s v="No"/>
    <s v="No"/>
    <s v="No"/>
    <s v="No"/>
    <s v="No"/>
    <s v="No"/>
    <s v="No"/>
    <s v="No"/>
    <s v="No"/>
    <s v="No"/>
    <s v="No"/>
    <s v="No"/>
    <s v="No"/>
    <s v="No"/>
    <s v="No"/>
    <s v="No"/>
    <s v="No"/>
    <s v="No"/>
    <s v="No"/>
    <s v="Yes"/>
    <s v="Yes"/>
    <s v="No"/>
    <s v="No"/>
    <s v="No"/>
    <s v="No"/>
    <s v="No"/>
    <s v="No"/>
    <s v="No"/>
    <x v="1"/>
    <n v="6.6666666666666666E-2"/>
    <n v="5.666666666666667"/>
  </r>
  <r>
    <x v="2"/>
    <s v="Class 3"/>
    <x v="148"/>
    <s v=" Maharashtra"/>
    <s v="Junior"/>
    <n v="17"/>
    <n v="6737300"/>
    <s v="396.31K"/>
    <s v="Full-time "/>
    <s v=" Entry level"/>
    <n v="10001"/>
    <s v=" IT Services and IT Consulting"/>
    <n v="415719"/>
    <s v="No"/>
    <s v="No"/>
    <s v="No"/>
    <s v="No"/>
    <s v="No"/>
    <s v="No"/>
    <s v="No"/>
    <s v="No"/>
    <s v="No"/>
    <s v="No"/>
    <s v="No"/>
    <s v="No"/>
    <s v="No"/>
    <s v="No"/>
    <s v="No"/>
    <s v="No"/>
    <s v="No"/>
    <s v="No"/>
    <s v="No"/>
    <s v="No"/>
    <s v="No"/>
    <s v="No"/>
    <s v="Yes"/>
    <s v="Yes"/>
    <s v="No"/>
    <s v="No"/>
    <s v="Yes"/>
    <s v="No"/>
    <s v="No"/>
    <s v="No"/>
    <s v="No"/>
    <x v="2"/>
    <n v="0.1"/>
    <n v="4.25"/>
  </r>
  <r>
    <x v="3"/>
    <s v="Class 4"/>
    <x v="13"/>
    <s v=" Telangana"/>
    <s v="Mid"/>
    <n v="17"/>
    <n v="80865"/>
    <s v="4.76K"/>
    <s v="Full-time "/>
    <s v=" Mid-Senior level"/>
    <n v="1200"/>
    <s v=" IT Services and IT Consulting"/>
    <n v="1342496"/>
    <s v="No"/>
    <s v="No"/>
    <s v="No"/>
    <s v="No"/>
    <s v="Yes"/>
    <s v="No"/>
    <s v="No"/>
    <s v="No"/>
    <s v="No"/>
    <s v="No"/>
    <s v="No"/>
    <s v="No"/>
    <s v="No"/>
    <s v="No"/>
    <s v="No"/>
    <s v="No"/>
    <s v="No"/>
    <s v="No"/>
    <s v="No"/>
    <s v="No"/>
    <s v="No"/>
    <s v="No"/>
    <s v="Yes"/>
    <s v="Yes"/>
    <s v="No"/>
    <s v="No"/>
    <s v="No"/>
    <s v="No"/>
    <s v="No"/>
    <s v="No"/>
    <s v="No"/>
    <x v="2"/>
    <n v="0.1"/>
    <n v="4.25"/>
  </r>
  <r>
    <x v="7"/>
    <s v="Class 1"/>
    <x v="149"/>
    <s v=" Haryana"/>
    <s v="Mid"/>
    <n v="17"/>
    <n v="270280"/>
    <s v="15.9K"/>
    <s v="Full-time "/>
    <s v=" Mid-Senior level"/>
    <n v="10001"/>
    <s v=" IT Services and IT Consulting"/>
    <n v="930819"/>
    <s v="No"/>
    <s v="No"/>
    <s v="No"/>
    <s v="No"/>
    <s v="No"/>
    <s v="No"/>
    <s v="No"/>
    <s v="No"/>
    <s v="No"/>
    <s v="No"/>
    <s v="Yes"/>
    <s v="No"/>
    <s v="No"/>
    <s v="No"/>
    <s v="No"/>
    <s v="No"/>
    <s v="No"/>
    <s v="No"/>
    <s v="No"/>
    <s v="No"/>
    <s v="No"/>
    <s v="No"/>
    <s v="No"/>
    <s v="Yes"/>
    <s v="No"/>
    <s v="No"/>
    <s v="Yes"/>
    <s v="No"/>
    <s v="No"/>
    <s v="No"/>
    <s v="Yes"/>
    <x v="0"/>
    <n v="0.13333333333333333"/>
    <n v="3.4"/>
  </r>
  <r>
    <x v="4"/>
    <s v="Class 2"/>
    <x v="150"/>
    <s v=" Rajasthan"/>
    <s v="Mid"/>
    <n v="17"/>
    <n v="793022"/>
    <s v="46.65K"/>
    <s v="Full-time "/>
    <s v=" Mid-Senior level"/>
    <n v="5000"/>
    <s v=" IT Services and IT Consulting"/>
    <n v="1211594"/>
    <s v="No"/>
    <s v="No"/>
    <s v="No"/>
    <s v="No"/>
    <s v="No"/>
    <s v="No"/>
    <s v="No"/>
    <s v="No"/>
    <s v="No"/>
    <s v="No"/>
    <s v="No"/>
    <s v="No"/>
    <s v="No"/>
    <s v="No"/>
    <s v="No"/>
    <s v="No"/>
    <s v="No"/>
    <s v="No"/>
    <s v="No"/>
    <s v="No"/>
    <s v="No"/>
    <s v="No"/>
    <s v="Yes"/>
    <s v="Yes"/>
    <s v="No"/>
    <s v="No"/>
    <s v="Yes"/>
    <s v="No"/>
    <s v="No"/>
    <s v="No"/>
    <s v="No"/>
    <x v="2"/>
    <n v="0.1"/>
    <n v="4.25"/>
  </r>
  <r>
    <x v="3"/>
    <s v="Class 4"/>
    <x v="151"/>
    <s v=" India"/>
    <s v="Mid"/>
    <n v="17"/>
    <n v="80865"/>
    <s v="4.76K"/>
    <s v="Contract "/>
    <s v=" Mid-Senior level"/>
    <n v="1200"/>
    <s v=" IT Services and IT Consulting"/>
    <n v="1011909"/>
    <s v="No"/>
    <s v="No"/>
    <s v="No"/>
    <s v="No"/>
    <s v="No"/>
    <s v="No"/>
    <s v="No"/>
    <s v="No"/>
    <s v="No"/>
    <s v="No"/>
    <s v="No"/>
    <s v="No"/>
    <s v="No"/>
    <s v="No"/>
    <s v="No"/>
    <s v="No"/>
    <s v="No"/>
    <s v="No"/>
    <s v="No"/>
    <s v="No"/>
    <s v="No"/>
    <s v="No"/>
    <s v="Yes"/>
    <s v="Yes"/>
    <s v="No"/>
    <s v="No"/>
    <s v="Yes"/>
    <s v="No"/>
    <s v="No"/>
    <s v="No"/>
    <s v="No"/>
    <x v="2"/>
    <n v="0.1"/>
    <n v="4.25"/>
  </r>
  <r>
    <x v="7"/>
    <s v="Class 1"/>
    <x v="44"/>
    <s v=" Maharashtra"/>
    <s v="Mid"/>
    <n v="17"/>
    <n v="270280"/>
    <s v="15.9K"/>
    <s v="Full-time "/>
    <s v=" Mid-Senior level"/>
    <n v="10001"/>
    <s v=" IT Services and IT Consulting"/>
    <n v="824883"/>
    <s v="No"/>
    <s v="No"/>
    <s v="No"/>
    <s v="No"/>
    <s v="No"/>
    <s v="No"/>
    <s v="No"/>
    <s v="No"/>
    <s v="No"/>
    <s v="No"/>
    <s v="Yes"/>
    <s v="No"/>
    <s v="No"/>
    <s v="No"/>
    <s v="No"/>
    <s v="No"/>
    <s v="No"/>
    <s v="No"/>
    <s v="No"/>
    <s v="No"/>
    <s v="No"/>
    <s v="No"/>
    <s v="Yes"/>
    <s v="Yes"/>
    <s v="No"/>
    <s v="No"/>
    <s v="No"/>
    <s v="No"/>
    <s v="No"/>
    <s v="No"/>
    <s v="No"/>
    <x v="2"/>
    <n v="0.1"/>
    <n v="4.25"/>
  </r>
  <r>
    <x v="8"/>
    <s v="Class 4"/>
    <x v="152"/>
    <s v=" Uttar Pradesh"/>
    <s v="Mid"/>
    <n v="16"/>
    <n v="11245"/>
    <s v="0.7K"/>
    <s v="Full-time "/>
    <s v=" Mid-Senior level"/>
    <n v="110"/>
    <s v=" Real Estate"/>
    <n v="1180723"/>
    <s v="Yes"/>
    <s v="No"/>
    <s v="No"/>
    <s v="No"/>
    <s v="No"/>
    <s v="No"/>
    <s v="No"/>
    <s v="No"/>
    <s v="No"/>
    <s v="No"/>
    <s v="Yes"/>
    <s v="No"/>
    <s v="No"/>
    <s v="No"/>
    <s v="No"/>
    <s v="No"/>
    <s v="No"/>
    <s v="No"/>
    <s v="No"/>
    <s v="No"/>
    <s v="No"/>
    <s v="No"/>
    <s v="No"/>
    <s v="No"/>
    <s v="Yes"/>
    <s v="No"/>
    <s v="Yes"/>
    <s v="No"/>
    <s v="No"/>
    <s v="No"/>
    <s v="No"/>
    <x v="0"/>
    <n v="0.13333333333333333"/>
    <n v="3.2"/>
  </r>
  <r>
    <x v="4"/>
    <s v="Class 2"/>
    <x v="112"/>
    <s v=" India"/>
    <s v="Mid"/>
    <n v="16"/>
    <n v="793022"/>
    <s v="49.56K"/>
    <s v="Full-time "/>
    <s v=" Mid-Senior level"/>
    <n v="5000"/>
    <s v=" IT Services and IT Consulting"/>
    <n v="1450938"/>
    <s v="Yes"/>
    <s v="Yes"/>
    <s v="Yes"/>
    <s v="Yes"/>
    <s v="Yes"/>
    <s v="No"/>
    <s v="No"/>
    <s v="Yes"/>
    <s v="No"/>
    <s v="No"/>
    <s v="Yes"/>
    <s v="No"/>
    <s v="No"/>
    <s v="No"/>
    <s v="No"/>
    <s v="No"/>
    <s v="No"/>
    <s v="No"/>
    <s v="No"/>
    <s v="No"/>
    <s v="No"/>
    <s v="No"/>
    <s v="Yes"/>
    <s v="Yes"/>
    <s v="No"/>
    <s v="No"/>
    <s v="No"/>
    <s v="No"/>
    <s v="No"/>
    <s v="No"/>
    <s v="No"/>
    <x v="5"/>
    <n v="0.3"/>
    <n v="1.6"/>
  </r>
  <r>
    <x v="3"/>
    <s v="Class 4"/>
    <x v="122"/>
    <s v=" Telangana"/>
    <s v="Mid"/>
    <n v="16"/>
    <n v="80865"/>
    <s v="5.05K"/>
    <s v="Full-time "/>
    <s v=" Mid-Senior level"/>
    <n v="1200"/>
    <s v=" IT Services and IT Consulting"/>
    <n v="1429189"/>
    <s v="No"/>
    <s v="No"/>
    <s v="Yes"/>
    <s v="No"/>
    <s v="No"/>
    <s v="No"/>
    <s v="No"/>
    <s v="No"/>
    <s v="No"/>
    <s v="No"/>
    <s v="No"/>
    <s v="No"/>
    <s v="No"/>
    <s v="No"/>
    <s v="No"/>
    <s v="No"/>
    <s v="Yes"/>
    <s v="No"/>
    <s v="No"/>
    <s v="No"/>
    <s v="No"/>
    <s v="No"/>
    <s v="Yes"/>
    <s v="Yes"/>
    <s v="No"/>
    <s v="No"/>
    <s v="No"/>
    <s v="No"/>
    <s v="No"/>
    <s v="No"/>
    <s v="No"/>
    <x v="0"/>
    <n v="0.13333333333333333"/>
    <n v="3.2"/>
  </r>
  <r>
    <x v="3"/>
    <s v="Class 4"/>
    <x v="153"/>
    <s v=" Tamil Nadu"/>
    <s v="Junior"/>
    <n v="16"/>
    <n v="80865"/>
    <s v="5.05K"/>
    <s v="Contract "/>
    <s v=" Entry level"/>
    <n v="1200"/>
    <s v=" IT Services and IT Consulting"/>
    <n v="597769"/>
    <s v="No"/>
    <s v="No"/>
    <s v="No"/>
    <s v="No"/>
    <s v="No"/>
    <s v="No"/>
    <s v="No"/>
    <s v="No"/>
    <s v="No"/>
    <s v="No"/>
    <s v="No"/>
    <s v="No"/>
    <s v="Yes"/>
    <s v="No"/>
    <s v="No"/>
    <s v="No"/>
    <s v="No"/>
    <s v="No"/>
    <s v="No"/>
    <s v="No"/>
    <s v="No"/>
    <s v="No"/>
    <s v="Yes"/>
    <s v="Yes"/>
    <s v="No"/>
    <s v="No"/>
    <s v="No"/>
    <s v="No"/>
    <s v="No"/>
    <s v="Yes"/>
    <s v="Yes"/>
    <x v="7"/>
    <n v="0.16666666666666666"/>
    <n v="2.6666666666666665"/>
  </r>
  <r>
    <x v="8"/>
    <s v="Class 4"/>
    <x v="154"/>
    <s v=" Maharashtra"/>
    <s v="Junior"/>
    <n v="16"/>
    <n v="11245"/>
    <s v="0.7K"/>
    <s v="Full-time "/>
    <s v=" Entry level"/>
    <n v="110"/>
    <s v=" Real Estate"/>
    <n v="523590"/>
    <s v="No"/>
    <s v="No"/>
    <s v="No"/>
    <s v="No"/>
    <s v="No"/>
    <s v="No"/>
    <s v="No"/>
    <s v="No"/>
    <s v="No"/>
    <s v="No"/>
    <s v="No"/>
    <s v="No"/>
    <s v="No"/>
    <s v="No"/>
    <s v="No"/>
    <s v="No"/>
    <s v="No"/>
    <s v="No"/>
    <s v="No"/>
    <s v="No"/>
    <s v="No"/>
    <s v="No"/>
    <s v="Yes"/>
    <s v="No"/>
    <s v="No"/>
    <s v="No"/>
    <s v="No"/>
    <s v="No"/>
    <s v="No"/>
    <s v="No"/>
    <s v="No"/>
    <x v="3"/>
    <n v="3.3333333333333333E-2"/>
    <n v="8"/>
  </r>
  <r>
    <x v="2"/>
    <s v="Class 3"/>
    <x v="155"/>
    <s v=" Karnataka"/>
    <s v="Mid"/>
    <n v="16"/>
    <n v="6737300"/>
    <s v="421.08K"/>
    <s v="Full-time "/>
    <s v=" Mid-Senior level"/>
    <n v="10001"/>
    <s v=" IT Services and IT Consulting"/>
    <n v="904135"/>
    <s v="No"/>
    <s v="No"/>
    <s v="No"/>
    <s v="No"/>
    <s v="No"/>
    <s v="No"/>
    <s v="No"/>
    <s v="No"/>
    <s v="No"/>
    <s v="No"/>
    <s v="No"/>
    <s v="No"/>
    <s v="No"/>
    <s v="No"/>
    <s v="No"/>
    <s v="No"/>
    <s v="No"/>
    <s v="No"/>
    <s v="No"/>
    <s v="No"/>
    <s v="No"/>
    <s v="No"/>
    <s v="Yes"/>
    <s v="Yes"/>
    <s v="No"/>
    <s v="No"/>
    <s v="Yes"/>
    <s v="No"/>
    <s v="No"/>
    <s v="No"/>
    <s v="No"/>
    <x v="2"/>
    <n v="0.1"/>
    <n v="4"/>
  </r>
  <r>
    <x v="3"/>
    <s v="Class 4"/>
    <x v="9"/>
    <s v=" Karnataka"/>
    <s v="Mid"/>
    <n v="16"/>
    <n v="80865"/>
    <s v="5.05K"/>
    <s v="Full-time "/>
    <s v=" Mid-Senior level"/>
    <n v="1200"/>
    <s v=" IT Services and IT Consulting"/>
    <n v="1762417"/>
    <s v="No"/>
    <s v="No"/>
    <s v="No"/>
    <s v="No"/>
    <s v="No"/>
    <s v="No"/>
    <s v="No"/>
    <s v="No"/>
    <s v="No"/>
    <s v="No"/>
    <s v="Yes"/>
    <s v="No"/>
    <s v="No"/>
    <s v="No"/>
    <s v="No"/>
    <s v="No"/>
    <s v="No"/>
    <s v="No"/>
    <s v="No"/>
    <s v="No"/>
    <s v="No"/>
    <s v="No"/>
    <s v="Yes"/>
    <s v="Yes"/>
    <s v="No"/>
    <s v="No"/>
    <s v="No"/>
    <s v="No"/>
    <s v="No"/>
    <s v="No"/>
    <s v="No"/>
    <x v="2"/>
    <n v="0.1"/>
    <n v="4"/>
  </r>
  <r>
    <x v="0"/>
    <s v="Class 3"/>
    <x v="134"/>
    <s v=" Karnataka"/>
    <s v="Senior"/>
    <n v="16"/>
    <n v="11996967"/>
    <s v="749.81K"/>
    <s v="Full-time "/>
    <s v=" Associate"/>
    <n v="10001"/>
    <s v=" IT Services and IT Consulting"/>
    <n v="2105079"/>
    <s v="No"/>
    <s v="No"/>
    <s v="No"/>
    <s v="No"/>
    <s v="No"/>
    <s v="No"/>
    <s v="No"/>
    <s v="No"/>
    <s v="No"/>
    <s v="No"/>
    <s v="No"/>
    <s v="No"/>
    <s v="No"/>
    <s v="No"/>
    <s v="No"/>
    <s v="No"/>
    <s v="No"/>
    <s v="No"/>
    <s v="No"/>
    <s v="No"/>
    <s v="No"/>
    <s v="No"/>
    <s v="Yes"/>
    <s v="No"/>
    <s v="No"/>
    <s v="Yes"/>
    <s v="No"/>
    <s v="No"/>
    <s v="No"/>
    <s v="No"/>
    <s v="No"/>
    <x v="1"/>
    <n v="6.6666666666666666E-2"/>
    <n v="5.333333333333333"/>
  </r>
  <r>
    <x v="3"/>
    <s v="Class 4"/>
    <x v="86"/>
    <s v=" Karnataka"/>
    <s v="Mid"/>
    <n v="16"/>
    <n v="80865"/>
    <s v="5.05K"/>
    <s v="Full-time "/>
    <s v=" Mid-Senior level"/>
    <n v="1200"/>
    <s v=" IT Services and IT Consulting"/>
    <n v="1463978"/>
    <s v="No"/>
    <s v="No"/>
    <s v="No"/>
    <s v="No"/>
    <s v="No"/>
    <s v="No"/>
    <s v="No"/>
    <s v="No"/>
    <s v="No"/>
    <s v="No"/>
    <s v="No"/>
    <s v="No"/>
    <s v="No"/>
    <s v="No"/>
    <s v="No"/>
    <s v="No"/>
    <s v="No"/>
    <s v="No"/>
    <s v="No"/>
    <s v="No"/>
    <s v="No"/>
    <s v="No"/>
    <s v="Yes"/>
    <s v="Yes"/>
    <s v="No"/>
    <s v="No"/>
    <s v="No"/>
    <s v="No"/>
    <s v="No"/>
    <s v="No"/>
    <s v="No"/>
    <x v="1"/>
    <n v="6.6666666666666666E-2"/>
    <n v="5.333333333333333"/>
  </r>
  <r>
    <x v="8"/>
    <s v="Class 4"/>
    <x v="144"/>
    <s v=" Karnataka"/>
    <s v="Junior"/>
    <n v="16"/>
    <n v="11245"/>
    <s v="0.7K"/>
    <s v="Full-time "/>
    <s v=" Entry level"/>
    <n v="110"/>
    <s v=" Real Estate"/>
    <n v="469758"/>
    <s v="No"/>
    <s v="No"/>
    <s v="No"/>
    <s v="No"/>
    <s v="No"/>
    <s v="No"/>
    <s v="No"/>
    <s v="No"/>
    <s v="No"/>
    <s v="No"/>
    <s v="No"/>
    <s v="No"/>
    <s v="No"/>
    <s v="No"/>
    <s v="No"/>
    <s v="No"/>
    <s v="No"/>
    <s v="No"/>
    <s v="No"/>
    <s v="No"/>
    <s v="No"/>
    <s v="No"/>
    <s v="No"/>
    <s v="No"/>
    <s v="No"/>
    <s v="No"/>
    <s v="No"/>
    <s v="No"/>
    <s v="No"/>
    <s v="No"/>
    <s v="No"/>
    <x v="12"/>
    <n v="0"/>
    <n v="16"/>
  </r>
  <r>
    <x v="7"/>
    <s v="Class 1"/>
    <x v="156"/>
    <s v=" Maharashtra"/>
    <s v="Mid"/>
    <n v="16"/>
    <n v="270280"/>
    <s v="16.89K"/>
    <s v="Full-time "/>
    <s v=" Mid-Senior level"/>
    <n v="10001"/>
    <s v=" IT Services and IT Consulting"/>
    <n v="1892227"/>
    <s v="No"/>
    <s v="No"/>
    <s v="No"/>
    <s v="No"/>
    <s v="No"/>
    <s v="No"/>
    <s v="No"/>
    <s v="No"/>
    <s v="No"/>
    <s v="No"/>
    <s v="No"/>
    <s v="No"/>
    <s v="No"/>
    <s v="No"/>
    <s v="No"/>
    <s v="No"/>
    <s v="No"/>
    <s v="No"/>
    <s v="No"/>
    <s v="No"/>
    <s v="No"/>
    <s v="No"/>
    <s v="No"/>
    <s v="Yes"/>
    <s v="No"/>
    <s v="No"/>
    <s v="No"/>
    <s v="No"/>
    <s v="No"/>
    <s v="No"/>
    <s v="No"/>
    <x v="3"/>
    <n v="3.3333333333333333E-2"/>
    <n v="8"/>
  </r>
  <r>
    <x v="7"/>
    <s v="Class 1"/>
    <x v="157"/>
    <s v=" Maharashtra"/>
    <s v="Mid"/>
    <n v="16"/>
    <n v="270280"/>
    <s v="16.89K"/>
    <s v="Full-time "/>
    <s v=" Mid-Senior level"/>
    <n v="10001"/>
    <s v=" IT Services and IT Consulting"/>
    <n v="860613"/>
    <s v="No"/>
    <s v="No"/>
    <s v="No"/>
    <s v="No"/>
    <s v="No"/>
    <s v="No"/>
    <s v="No"/>
    <s v="No"/>
    <s v="No"/>
    <s v="No"/>
    <s v="Yes"/>
    <s v="No"/>
    <s v="No"/>
    <s v="No"/>
    <s v="No"/>
    <s v="No"/>
    <s v="No"/>
    <s v="No"/>
    <s v="No"/>
    <s v="No"/>
    <s v="No"/>
    <s v="No"/>
    <s v="Yes"/>
    <s v="Yes"/>
    <s v="No"/>
    <s v="No"/>
    <s v="No"/>
    <s v="No"/>
    <s v="No"/>
    <s v="No"/>
    <s v="No"/>
    <x v="2"/>
    <n v="0.1"/>
    <n v="4"/>
  </r>
  <r>
    <x v="3"/>
    <s v="Class 4"/>
    <x v="158"/>
    <s v=" Telangana"/>
    <s v="Mid"/>
    <n v="15"/>
    <n v="80865"/>
    <s v="5.39K"/>
    <s v="Full-time "/>
    <s v=" Mid-Senior level"/>
    <n v="1200"/>
    <s v=" IT Services and IT Consulting"/>
    <n v="1347400"/>
    <s v="No"/>
    <s v="No"/>
    <s v="No"/>
    <s v="No"/>
    <s v="No"/>
    <s v="No"/>
    <s v="No"/>
    <s v="No"/>
    <s v="No"/>
    <s v="No"/>
    <s v="No"/>
    <s v="No"/>
    <s v="No"/>
    <s v="No"/>
    <s v="No"/>
    <s v="No"/>
    <s v="No"/>
    <s v="No"/>
    <s v="No"/>
    <s v="No"/>
    <s v="No"/>
    <s v="No"/>
    <s v="Yes"/>
    <s v="Yes"/>
    <s v="No"/>
    <s v="No"/>
    <s v="No"/>
    <s v="No"/>
    <s v="No"/>
    <s v="No"/>
    <s v="No"/>
    <x v="1"/>
    <n v="6.6666666666666666E-2"/>
    <n v="5"/>
  </r>
  <r>
    <x v="4"/>
    <s v="Class 2"/>
    <x v="159"/>
    <s v=" Haryana"/>
    <s v="Mid"/>
    <n v="15"/>
    <n v="793022"/>
    <s v="52.87K"/>
    <s v="Full-time "/>
    <s v=" Mid-Senior level"/>
    <n v="5000"/>
    <s v=" IT Services and IT Consulting"/>
    <n v="1121226"/>
    <s v="No"/>
    <s v="No"/>
    <s v="Yes"/>
    <s v="No"/>
    <s v="No"/>
    <s v="No"/>
    <s v="No"/>
    <s v="No"/>
    <s v="No"/>
    <s v="No"/>
    <s v="Yes"/>
    <s v="No"/>
    <s v="Yes"/>
    <s v="No"/>
    <s v="No"/>
    <s v="No"/>
    <s v="Yes"/>
    <s v="No"/>
    <s v="Yes"/>
    <s v="No"/>
    <s v="No"/>
    <s v="No"/>
    <s v="Yes"/>
    <s v="Yes"/>
    <s v="No"/>
    <s v="No"/>
    <s v="No"/>
    <s v="No"/>
    <s v="No"/>
    <s v="Yes"/>
    <s v="Yes"/>
    <x v="5"/>
    <n v="0.3"/>
    <n v="1.5"/>
  </r>
  <r>
    <x v="7"/>
    <s v="Class 1"/>
    <x v="132"/>
    <s v=" Haryana"/>
    <s v="Mid"/>
    <n v="15"/>
    <n v="270280"/>
    <s v="18.02K"/>
    <s v="Full-time "/>
    <s v=" Mid-Senior level"/>
    <n v="10001"/>
    <s v=" IT Services and IT Consulting"/>
    <n v="1185419"/>
    <s v="No"/>
    <s v="No"/>
    <s v="No"/>
    <s v="No"/>
    <s v="Yes"/>
    <s v="No"/>
    <s v="No"/>
    <s v="No"/>
    <s v="No"/>
    <s v="No"/>
    <s v="No"/>
    <s v="No"/>
    <s v="No"/>
    <s v="No"/>
    <s v="No"/>
    <s v="No"/>
    <s v="No"/>
    <s v="No"/>
    <s v="No"/>
    <s v="No"/>
    <s v="No"/>
    <s v="No"/>
    <s v="Yes"/>
    <s v="Yes"/>
    <s v="No"/>
    <s v="No"/>
    <s v="No"/>
    <s v="No"/>
    <s v="No"/>
    <s v="No"/>
    <s v="No"/>
    <x v="2"/>
    <n v="0.1"/>
    <n v="3.75"/>
  </r>
  <r>
    <x v="4"/>
    <s v="Class 2"/>
    <x v="160"/>
    <s v=" Telangana"/>
    <s v="Mid"/>
    <n v="15"/>
    <n v="793022"/>
    <s v="52.87K"/>
    <s v="Full-time "/>
    <s v=" Mid-Senior level"/>
    <n v="5000"/>
    <s v=" IT Services and IT Consulting"/>
    <n v="1145319"/>
    <s v="No"/>
    <s v="No"/>
    <s v="No"/>
    <s v="No"/>
    <s v="No"/>
    <s v="No"/>
    <s v="No"/>
    <s v="No"/>
    <s v="No"/>
    <s v="No"/>
    <s v="No"/>
    <s v="No"/>
    <s v="No"/>
    <s v="No"/>
    <s v="No"/>
    <s v="No"/>
    <s v="No"/>
    <s v="No"/>
    <s v="No"/>
    <s v="No"/>
    <s v="No"/>
    <s v="No"/>
    <s v="Yes"/>
    <s v="Yes"/>
    <s v="No"/>
    <s v="No"/>
    <s v="Yes"/>
    <s v="No"/>
    <s v="No"/>
    <s v="No"/>
    <s v="No"/>
    <x v="2"/>
    <n v="0.1"/>
    <n v="3.75"/>
  </r>
  <r>
    <x v="7"/>
    <s v="Class 1"/>
    <x v="157"/>
    <s v=" Maharashtra"/>
    <s v="Mid"/>
    <n v="15"/>
    <n v="270280"/>
    <s v="18.02K"/>
    <s v="Full-time "/>
    <s v=" Mid-Senior level"/>
    <n v="10001"/>
    <s v=" IT Services and IT Consulting"/>
    <n v="1433477"/>
    <s v="No"/>
    <s v="No"/>
    <s v="No"/>
    <s v="No"/>
    <s v="No"/>
    <s v="No"/>
    <s v="No"/>
    <s v="No"/>
    <s v="No"/>
    <s v="No"/>
    <s v="Yes"/>
    <s v="No"/>
    <s v="No"/>
    <s v="No"/>
    <s v="No"/>
    <s v="No"/>
    <s v="No"/>
    <s v="No"/>
    <s v="No"/>
    <s v="No"/>
    <s v="No"/>
    <s v="No"/>
    <s v="Yes"/>
    <s v="Yes"/>
    <s v="No"/>
    <s v="No"/>
    <s v="No"/>
    <s v="No"/>
    <s v="No"/>
    <s v="No"/>
    <s v="No"/>
    <x v="2"/>
    <n v="0.1"/>
    <n v="3.75"/>
  </r>
  <r>
    <x v="3"/>
    <s v="Class 4"/>
    <x v="29"/>
    <s v=" Tamil Nadu"/>
    <s v="Junior"/>
    <n v="15"/>
    <n v="80865"/>
    <s v="5.39K"/>
    <s v="Contract "/>
    <s v=" Entry level"/>
    <n v="1200"/>
    <s v=" IT Services and IT Consulting"/>
    <n v="652608"/>
    <s v="No"/>
    <s v="No"/>
    <s v="Yes"/>
    <s v="No"/>
    <s v="No"/>
    <s v="No"/>
    <s v="No"/>
    <s v="No"/>
    <s v="No"/>
    <s v="No"/>
    <s v="No"/>
    <s v="No"/>
    <s v="No"/>
    <s v="No"/>
    <s v="No"/>
    <s v="No"/>
    <s v="Yes"/>
    <s v="No"/>
    <s v="No"/>
    <s v="No"/>
    <s v="No"/>
    <s v="No"/>
    <s v="Yes"/>
    <s v="Yes"/>
    <s v="No"/>
    <s v="No"/>
    <s v="No"/>
    <s v="No"/>
    <s v="No"/>
    <s v="No"/>
    <s v="No"/>
    <x v="0"/>
    <n v="0.13333333333333333"/>
    <n v="3"/>
  </r>
  <r>
    <x v="3"/>
    <s v="Class 4"/>
    <x v="79"/>
    <s v=" Telangana"/>
    <s v="Junior"/>
    <n v="15"/>
    <n v="80865"/>
    <s v="5.39K"/>
    <s v="Full-time "/>
    <s v=" Entry level"/>
    <n v="1200"/>
    <s v=" IT Services and IT Consulting"/>
    <n v="476686"/>
    <s v="No"/>
    <s v="No"/>
    <s v="No"/>
    <s v="No"/>
    <s v="No"/>
    <s v="No"/>
    <s v="No"/>
    <s v="No"/>
    <s v="No"/>
    <s v="No"/>
    <s v="No"/>
    <s v="No"/>
    <s v="No"/>
    <s v="No"/>
    <s v="No"/>
    <s v="No"/>
    <s v="No"/>
    <s v="No"/>
    <s v="No"/>
    <s v="No"/>
    <s v="No"/>
    <s v="No"/>
    <s v="Yes"/>
    <s v="Yes"/>
    <s v="No"/>
    <s v="No"/>
    <s v="No"/>
    <s v="No"/>
    <s v="No"/>
    <s v="No"/>
    <s v="No"/>
    <x v="1"/>
    <n v="6.6666666666666666E-2"/>
    <n v="5"/>
  </r>
  <r>
    <x v="3"/>
    <s v="Class 4"/>
    <x v="21"/>
    <s v=" Karnataka"/>
    <s v="Junior"/>
    <n v="15"/>
    <n v="80865"/>
    <s v="5.39K"/>
    <s v="Full-time "/>
    <s v=" Entry level"/>
    <n v="1200"/>
    <s v=" IT Services and IT Consulting"/>
    <n v="414835"/>
    <s v="No"/>
    <s v="No"/>
    <s v="No"/>
    <s v="No"/>
    <s v="Yes"/>
    <s v="No"/>
    <s v="No"/>
    <s v="No"/>
    <s v="No"/>
    <s v="No"/>
    <s v="No"/>
    <s v="No"/>
    <s v="No"/>
    <s v="No"/>
    <s v="No"/>
    <s v="No"/>
    <s v="No"/>
    <s v="No"/>
    <s v="No"/>
    <s v="No"/>
    <s v="No"/>
    <s v="No"/>
    <s v="Yes"/>
    <s v="Yes"/>
    <s v="No"/>
    <s v="No"/>
    <s v="No"/>
    <s v="No"/>
    <s v="No"/>
    <s v="No"/>
    <s v="No"/>
    <x v="2"/>
    <n v="0.1"/>
    <n v="3.75"/>
  </r>
  <r>
    <x v="4"/>
    <s v="Class 2"/>
    <x v="161"/>
    <s v=" West Bengal"/>
    <s v="Mid"/>
    <n v="15"/>
    <n v="793022"/>
    <s v="52.87K"/>
    <s v="Full-time "/>
    <s v=" Mid-Senior level"/>
    <n v="5000"/>
    <s v=" IT Services and IT Consulting"/>
    <n v="1008181"/>
    <s v="No"/>
    <s v="No"/>
    <s v="Yes"/>
    <s v="No"/>
    <s v="No"/>
    <s v="No"/>
    <s v="No"/>
    <s v="No"/>
    <s v="No"/>
    <s v="No"/>
    <s v="No"/>
    <s v="No"/>
    <s v="No"/>
    <s v="No"/>
    <s v="No"/>
    <s v="No"/>
    <s v="No"/>
    <s v="No"/>
    <s v="No"/>
    <s v="No"/>
    <s v="No"/>
    <s v="No"/>
    <s v="Yes"/>
    <s v="Yes"/>
    <s v="No"/>
    <s v="No"/>
    <s v="No"/>
    <s v="No"/>
    <s v="No"/>
    <s v="No"/>
    <s v="No"/>
    <x v="2"/>
    <n v="0.1"/>
    <n v="3.75"/>
  </r>
  <r>
    <x v="3"/>
    <s v="Class 4"/>
    <x v="109"/>
    <s v=" Telangana"/>
    <s v="Mid"/>
    <n v="15"/>
    <n v="80865"/>
    <s v="5.39K"/>
    <s v="Full-time "/>
    <s v=" Mid-Senior level"/>
    <n v="1200"/>
    <s v=" IT Services and IT Consulting"/>
    <n v="1284621"/>
    <s v="No"/>
    <s v="No"/>
    <s v="No"/>
    <s v="No"/>
    <s v="No"/>
    <s v="No"/>
    <s v="No"/>
    <s v="No"/>
    <s v="No"/>
    <s v="No"/>
    <s v="No"/>
    <s v="No"/>
    <s v="No"/>
    <s v="No"/>
    <s v="No"/>
    <s v="No"/>
    <s v="No"/>
    <s v="No"/>
    <s v="No"/>
    <s v="No"/>
    <s v="No"/>
    <s v="No"/>
    <s v="Yes"/>
    <s v="Yes"/>
    <s v="No"/>
    <s v="No"/>
    <s v="No"/>
    <s v="No"/>
    <s v="No"/>
    <s v="No"/>
    <s v="No"/>
    <x v="1"/>
    <n v="6.6666666666666666E-2"/>
    <n v="5"/>
  </r>
  <r>
    <x v="8"/>
    <s v="Class 4"/>
    <x v="162"/>
    <s v=" Maharashtra"/>
    <s v="Mid"/>
    <n v="15"/>
    <n v="11245"/>
    <s v="0.75K"/>
    <s v="Full-time "/>
    <s v=" Mid-Senior level"/>
    <n v="110"/>
    <s v=" Real Estate"/>
    <n v="932628"/>
    <s v="No"/>
    <s v="No"/>
    <s v="No"/>
    <s v="No"/>
    <s v="No"/>
    <s v="No"/>
    <s v="No"/>
    <s v="No"/>
    <s v="No"/>
    <s v="No"/>
    <s v="No"/>
    <s v="No"/>
    <s v="No"/>
    <s v="No"/>
    <s v="No"/>
    <s v="No"/>
    <s v="No"/>
    <s v="No"/>
    <s v="No"/>
    <s v="No"/>
    <s v="No"/>
    <s v="No"/>
    <s v="Yes"/>
    <s v="No"/>
    <s v="No"/>
    <s v="No"/>
    <s v="Yes"/>
    <s v="No"/>
    <s v="No"/>
    <s v="No"/>
    <s v="No"/>
    <x v="1"/>
    <n v="6.6666666666666666E-2"/>
    <n v="5"/>
  </r>
  <r>
    <x v="4"/>
    <s v="Class 2"/>
    <x v="163"/>
    <s v=" Rajasthan"/>
    <s v="Mid"/>
    <n v="14"/>
    <n v="793022"/>
    <s v="56.64K"/>
    <s v="Full-time "/>
    <s v=" Mid-Senior level"/>
    <n v="5000"/>
    <s v=" IT Services and IT Consulting"/>
    <n v="1505392"/>
    <s v="No"/>
    <s v="No"/>
    <s v="No"/>
    <s v="No"/>
    <s v="No"/>
    <s v="No"/>
    <s v="No"/>
    <s v="No"/>
    <s v="No"/>
    <s v="No"/>
    <s v="No"/>
    <s v="No"/>
    <s v="Yes"/>
    <s v="No"/>
    <s v="No"/>
    <s v="No"/>
    <s v="No"/>
    <s v="No"/>
    <s v="No"/>
    <s v="No"/>
    <s v="Yes"/>
    <s v="No"/>
    <s v="Yes"/>
    <s v="Yes"/>
    <s v="No"/>
    <s v="No"/>
    <s v="No"/>
    <s v="No"/>
    <s v="No"/>
    <s v="Yes"/>
    <s v="Yes"/>
    <x v="6"/>
    <n v="0.2"/>
    <n v="2"/>
  </r>
  <r>
    <x v="7"/>
    <s v="Class 1"/>
    <x v="164"/>
    <s v=" Maharashtra"/>
    <s v="Mid"/>
    <n v="14"/>
    <n v="270280"/>
    <s v="19.31K"/>
    <s v="Full-time "/>
    <s v=" Mid-Senior level"/>
    <n v="10001"/>
    <s v=" IT Services and IT Consulting"/>
    <n v="1481975"/>
    <s v="No"/>
    <s v="No"/>
    <s v="No"/>
    <s v="No"/>
    <s v="No"/>
    <s v="No"/>
    <s v="No"/>
    <s v="No"/>
    <s v="No"/>
    <s v="No"/>
    <s v="No"/>
    <s v="No"/>
    <s v="No"/>
    <s v="No"/>
    <s v="No"/>
    <s v="No"/>
    <s v="No"/>
    <s v="No"/>
    <s v="No"/>
    <s v="No"/>
    <s v="No"/>
    <s v="No"/>
    <s v="No"/>
    <s v="Yes"/>
    <s v="No"/>
    <s v="No"/>
    <s v="No"/>
    <s v="No"/>
    <s v="No"/>
    <s v="No"/>
    <s v="No"/>
    <x v="3"/>
    <n v="3.3333333333333333E-2"/>
    <n v="7"/>
  </r>
  <r>
    <x v="7"/>
    <s v="Class 1"/>
    <x v="165"/>
    <s v=" Maharashtra"/>
    <s v="Mid"/>
    <n v="14"/>
    <n v="270280"/>
    <s v="19.31K"/>
    <s v="Full-time "/>
    <s v=" Mid-Senior level"/>
    <n v="10001"/>
    <s v=" IT Services and IT Consulting"/>
    <n v="1361343"/>
    <s v="No"/>
    <s v="No"/>
    <s v="No"/>
    <s v="No"/>
    <s v="No"/>
    <s v="No"/>
    <s v="No"/>
    <s v="No"/>
    <s v="No"/>
    <s v="No"/>
    <s v="Yes"/>
    <s v="No"/>
    <s v="No"/>
    <s v="No"/>
    <s v="No"/>
    <s v="No"/>
    <s v="No"/>
    <s v="No"/>
    <s v="No"/>
    <s v="No"/>
    <s v="No"/>
    <s v="No"/>
    <s v="No"/>
    <s v="Yes"/>
    <s v="No"/>
    <s v="No"/>
    <s v="No"/>
    <s v="No"/>
    <s v="No"/>
    <s v="No"/>
    <s v="Yes"/>
    <x v="2"/>
    <n v="0.1"/>
    <n v="3.5"/>
  </r>
  <r>
    <x v="4"/>
    <s v="Class 2"/>
    <x v="133"/>
    <s v=" Haryana"/>
    <s v="Mid"/>
    <n v="14"/>
    <n v="793022"/>
    <s v="56.64K"/>
    <s v="Full-time "/>
    <s v=" Mid-Senior level"/>
    <n v="5000"/>
    <s v=" IT Services and IT Consulting"/>
    <n v="912168"/>
    <s v="No"/>
    <s v="No"/>
    <s v="Yes"/>
    <s v="No"/>
    <s v="No"/>
    <s v="No"/>
    <s v="No"/>
    <s v="No"/>
    <s v="No"/>
    <s v="No"/>
    <s v="No"/>
    <s v="No"/>
    <s v="No"/>
    <s v="No"/>
    <s v="No"/>
    <s v="No"/>
    <s v="No"/>
    <s v="No"/>
    <s v="No"/>
    <s v="No"/>
    <s v="No"/>
    <s v="No"/>
    <s v="Yes"/>
    <s v="Yes"/>
    <s v="No"/>
    <s v="No"/>
    <s v="No"/>
    <s v="No"/>
    <s v="No"/>
    <s v="No"/>
    <s v="No"/>
    <x v="2"/>
    <n v="0.1"/>
    <n v="3.5"/>
  </r>
  <r>
    <x v="7"/>
    <s v="Class 1"/>
    <x v="132"/>
    <s v=" Telangana"/>
    <s v="Mid"/>
    <n v="14"/>
    <n v="270280"/>
    <s v="19.31K"/>
    <s v="Full-time "/>
    <s v=" Mid-Senior level"/>
    <n v="10001"/>
    <s v=" IT Services and IT Consulting"/>
    <n v="1067957"/>
    <s v="No"/>
    <s v="No"/>
    <s v="No"/>
    <s v="No"/>
    <s v="Yes"/>
    <s v="No"/>
    <s v="No"/>
    <s v="No"/>
    <s v="No"/>
    <s v="No"/>
    <s v="No"/>
    <s v="No"/>
    <s v="No"/>
    <s v="No"/>
    <s v="No"/>
    <s v="No"/>
    <s v="No"/>
    <s v="No"/>
    <s v="No"/>
    <s v="No"/>
    <s v="No"/>
    <s v="No"/>
    <s v="Yes"/>
    <s v="Yes"/>
    <s v="No"/>
    <s v="No"/>
    <s v="No"/>
    <s v="No"/>
    <s v="No"/>
    <s v="No"/>
    <s v="No"/>
    <x v="2"/>
    <n v="0.1"/>
    <n v="3.5"/>
  </r>
  <r>
    <x v="7"/>
    <s v="Class 1"/>
    <x v="121"/>
    <s v=" Maharashtra"/>
    <s v="Junior"/>
    <n v="14"/>
    <n v="270280"/>
    <s v="19.31K"/>
    <s v="Full-time "/>
    <s v=" Entry level"/>
    <n v="10001"/>
    <s v=" IT Services and IT Consulting"/>
    <n v="766459"/>
    <s v="No"/>
    <s v="No"/>
    <s v="Yes"/>
    <s v="No"/>
    <s v="No"/>
    <s v="No"/>
    <s v="No"/>
    <s v="No"/>
    <s v="No"/>
    <s v="No"/>
    <s v="Yes"/>
    <s v="No"/>
    <s v="No"/>
    <s v="No"/>
    <s v="No"/>
    <s v="No"/>
    <s v="Yes"/>
    <s v="No"/>
    <s v="No"/>
    <s v="No"/>
    <s v="No"/>
    <s v="No"/>
    <s v="Yes"/>
    <s v="No"/>
    <s v="No"/>
    <s v="No"/>
    <s v="No"/>
    <s v="No"/>
    <s v="No"/>
    <s v="No"/>
    <s v="No"/>
    <x v="0"/>
    <n v="0.13333333333333333"/>
    <n v="2.8"/>
  </r>
  <r>
    <x v="3"/>
    <s v="Class 4"/>
    <x v="146"/>
    <s v=" Karnataka"/>
    <s v="Mid"/>
    <n v="14"/>
    <n v="80865"/>
    <s v="5.78K"/>
    <s v="Full-time "/>
    <s v=" Mid-Senior level"/>
    <n v="1200"/>
    <s v=" IT Services and IT Consulting"/>
    <n v="1552364"/>
    <s v="No"/>
    <s v="No"/>
    <s v="No"/>
    <s v="No"/>
    <s v="No"/>
    <s v="No"/>
    <s v="No"/>
    <s v="No"/>
    <s v="No"/>
    <s v="No"/>
    <s v="No"/>
    <s v="No"/>
    <s v="No"/>
    <s v="No"/>
    <s v="No"/>
    <s v="No"/>
    <s v="No"/>
    <s v="No"/>
    <s v="No"/>
    <s v="No"/>
    <s v="No"/>
    <s v="No"/>
    <s v="Yes"/>
    <s v="Yes"/>
    <s v="No"/>
    <s v="No"/>
    <s v="No"/>
    <s v="No"/>
    <s v="No"/>
    <s v="No"/>
    <s v="No"/>
    <x v="1"/>
    <n v="6.6666666666666666E-2"/>
    <n v="4.666666666666667"/>
  </r>
  <r>
    <x v="3"/>
    <s v="Class 4"/>
    <x v="166"/>
    <s v=" Karnataka"/>
    <s v="Junior"/>
    <n v="14"/>
    <n v="80865"/>
    <s v="5.78K"/>
    <s v="Full-time "/>
    <s v=" Entry level"/>
    <n v="1200"/>
    <s v=" IT Services and IT Consulting"/>
    <n v="581919"/>
    <s v="No"/>
    <s v="No"/>
    <s v="No"/>
    <s v="No"/>
    <s v="No"/>
    <s v="No"/>
    <s v="No"/>
    <s v="No"/>
    <s v="No"/>
    <s v="No"/>
    <s v="No"/>
    <s v="No"/>
    <s v="No"/>
    <s v="No"/>
    <s v="No"/>
    <s v="No"/>
    <s v="No"/>
    <s v="No"/>
    <s v="No"/>
    <s v="No"/>
    <s v="No"/>
    <s v="No"/>
    <s v="Yes"/>
    <s v="Yes"/>
    <s v="No"/>
    <s v="No"/>
    <s v="Yes"/>
    <s v="No"/>
    <s v="No"/>
    <s v="No"/>
    <s v="No"/>
    <x v="2"/>
    <n v="0.1"/>
    <n v="3.5"/>
  </r>
  <r>
    <x v="7"/>
    <s v="Class 1"/>
    <x v="132"/>
    <s v=" West Bengal"/>
    <s v="Mid"/>
    <n v="13"/>
    <n v="270280"/>
    <s v="20.79K"/>
    <s v="Full-time "/>
    <s v=" Mid-Senior level"/>
    <n v="10001"/>
    <s v=" IT Services and IT Consulting"/>
    <n v="1495565"/>
    <s v="No"/>
    <s v="No"/>
    <s v="No"/>
    <s v="No"/>
    <s v="Yes"/>
    <s v="No"/>
    <s v="No"/>
    <s v="No"/>
    <s v="No"/>
    <s v="No"/>
    <s v="No"/>
    <s v="No"/>
    <s v="No"/>
    <s v="No"/>
    <s v="No"/>
    <s v="No"/>
    <s v="No"/>
    <s v="No"/>
    <s v="No"/>
    <s v="No"/>
    <s v="No"/>
    <s v="No"/>
    <s v="Yes"/>
    <s v="Yes"/>
    <s v="No"/>
    <s v="No"/>
    <s v="No"/>
    <s v="No"/>
    <s v="No"/>
    <s v="No"/>
    <s v="No"/>
    <x v="2"/>
    <n v="0.1"/>
    <n v="3.25"/>
  </r>
  <r>
    <x v="4"/>
    <s v="Class 2"/>
    <x v="167"/>
    <s v=" Tamil Nadu"/>
    <s v="Mid"/>
    <n v="13"/>
    <n v="793022"/>
    <s v="61K"/>
    <s v="Full-time "/>
    <s v=" Mid-Senior level"/>
    <n v="5000"/>
    <s v=" IT Services and IT Consulting"/>
    <n v="1592720"/>
    <s v="Yes"/>
    <s v="Yes"/>
    <s v="Yes"/>
    <s v="Yes"/>
    <s v="Yes"/>
    <s v="No"/>
    <s v="No"/>
    <s v="Yes"/>
    <s v="No"/>
    <s v="No"/>
    <s v="Yes"/>
    <s v="No"/>
    <s v="No"/>
    <s v="No"/>
    <s v="No"/>
    <s v="No"/>
    <s v="No"/>
    <s v="No"/>
    <s v="No"/>
    <s v="No"/>
    <s v="No"/>
    <s v="No"/>
    <s v="Yes"/>
    <s v="Yes"/>
    <s v="No"/>
    <s v="No"/>
    <s v="No"/>
    <s v="No"/>
    <s v="No"/>
    <s v="No"/>
    <s v="No"/>
    <x v="5"/>
    <n v="0.3"/>
    <n v="1.3"/>
  </r>
  <r>
    <x v="3"/>
    <s v="Class 4"/>
    <x v="168"/>
    <s v=" Karnataka"/>
    <s v="Mid"/>
    <n v="13"/>
    <n v="80865"/>
    <s v="6.22K"/>
    <s v="Full-time "/>
    <s v=" Mid-Senior level"/>
    <n v="1200"/>
    <s v=" IT Services and IT Consulting"/>
    <n v="1059851"/>
    <s v="No"/>
    <s v="No"/>
    <s v="No"/>
    <s v="No"/>
    <s v="No"/>
    <s v="No"/>
    <s v="No"/>
    <s v="No"/>
    <s v="No"/>
    <s v="No"/>
    <s v="No"/>
    <s v="No"/>
    <s v="No"/>
    <s v="No"/>
    <s v="No"/>
    <s v="No"/>
    <s v="No"/>
    <s v="No"/>
    <s v="No"/>
    <s v="No"/>
    <s v="No"/>
    <s v="No"/>
    <s v="Yes"/>
    <s v="Yes"/>
    <s v="No"/>
    <s v="No"/>
    <s v="Yes"/>
    <s v="No"/>
    <s v="No"/>
    <s v="No"/>
    <s v="No"/>
    <x v="2"/>
    <n v="0.1"/>
    <n v="3.25"/>
  </r>
  <r>
    <x v="4"/>
    <s v="Class 2"/>
    <x v="169"/>
    <s v=" Gujarat"/>
    <s v="Mid"/>
    <n v="13"/>
    <n v="793022"/>
    <s v="61K"/>
    <s v="Full-time "/>
    <s v=" Mid-Senior level"/>
    <n v="5000"/>
    <s v=" IT Services and IT Consulting"/>
    <n v="1499261"/>
    <s v="No"/>
    <s v="No"/>
    <s v="Yes"/>
    <s v="No"/>
    <s v="No"/>
    <s v="No"/>
    <s v="No"/>
    <s v="No"/>
    <s v="No"/>
    <s v="No"/>
    <s v="No"/>
    <s v="No"/>
    <s v="Yes"/>
    <s v="No"/>
    <s v="No"/>
    <s v="No"/>
    <s v="No"/>
    <s v="No"/>
    <s v="Yes"/>
    <s v="No"/>
    <s v="No"/>
    <s v="No"/>
    <s v="Yes"/>
    <s v="Yes"/>
    <s v="No"/>
    <s v="No"/>
    <s v="No"/>
    <s v="Yes"/>
    <s v="No"/>
    <s v="Yes"/>
    <s v="Yes"/>
    <x v="10"/>
    <n v="0.26666666666666666"/>
    <n v="1.4444444444444444"/>
  </r>
  <r>
    <x v="7"/>
    <s v="Class 1"/>
    <x v="170"/>
    <s v=" Maharashtra"/>
    <s v="Mid"/>
    <n v="13"/>
    <n v="270280"/>
    <s v="20.79K"/>
    <s v="Full-time "/>
    <s v=" Mid-Senior level"/>
    <n v="10001"/>
    <s v=" IT Services and IT Consulting"/>
    <n v="1120238"/>
    <s v="No"/>
    <s v="No"/>
    <s v="No"/>
    <s v="No"/>
    <s v="No"/>
    <s v="No"/>
    <s v="No"/>
    <s v="No"/>
    <s v="No"/>
    <s v="No"/>
    <s v="No"/>
    <s v="No"/>
    <s v="No"/>
    <s v="No"/>
    <s v="No"/>
    <s v="No"/>
    <s v="No"/>
    <s v="No"/>
    <s v="No"/>
    <s v="No"/>
    <s v="No"/>
    <s v="No"/>
    <s v="Yes"/>
    <s v="Yes"/>
    <s v="No"/>
    <s v="No"/>
    <s v="Yes"/>
    <s v="No"/>
    <s v="No"/>
    <s v="No"/>
    <s v="No"/>
    <x v="2"/>
    <n v="0.1"/>
    <n v="3.25"/>
  </r>
  <r>
    <x v="3"/>
    <s v="Class 4"/>
    <x v="79"/>
    <s v=" Uttar Pradesh"/>
    <s v="Junior"/>
    <n v="13"/>
    <n v="80865"/>
    <s v="6.22K"/>
    <s v="Full-time "/>
    <s v=" Entry level"/>
    <n v="1200"/>
    <s v=" IT Services and IT Consulting"/>
    <n v="571369"/>
    <s v="No"/>
    <s v="No"/>
    <s v="No"/>
    <s v="No"/>
    <s v="No"/>
    <s v="No"/>
    <s v="No"/>
    <s v="No"/>
    <s v="No"/>
    <s v="No"/>
    <s v="No"/>
    <s v="No"/>
    <s v="No"/>
    <s v="No"/>
    <s v="No"/>
    <s v="No"/>
    <s v="No"/>
    <s v="No"/>
    <s v="No"/>
    <s v="No"/>
    <s v="No"/>
    <s v="No"/>
    <s v="Yes"/>
    <s v="Yes"/>
    <s v="No"/>
    <s v="No"/>
    <s v="No"/>
    <s v="No"/>
    <s v="No"/>
    <s v="No"/>
    <s v="No"/>
    <x v="1"/>
    <n v="6.6666666666666666E-2"/>
    <n v="4.333333333333333"/>
  </r>
  <r>
    <x v="4"/>
    <s v="Class 2"/>
    <x v="55"/>
    <s v=" Karnataka"/>
    <s v="Mid"/>
    <n v="13"/>
    <n v="793022"/>
    <s v="61K"/>
    <s v="Full-time "/>
    <s v=" Mid-Senior level"/>
    <n v="5000"/>
    <s v=" IT Services and IT Consulting"/>
    <n v="1144545"/>
    <s v="Yes"/>
    <s v="No"/>
    <s v="Yes"/>
    <s v="No"/>
    <s v="No"/>
    <s v="No"/>
    <s v="No"/>
    <s v="No"/>
    <s v="No"/>
    <s v="No"/>
    <s v="No"/>
    <s v="No"/>
    <s v="No"/>
    <s v="No"/>
    <s v="No"/>
    <s v="No"/>
    <s v="No"/>
    <s v="Yes"/>
    <s v="Yes"/>
    <s v="No"/>
    <s v="No"/>
    <s v="No"/>
    <s v="Yes"/>
    <s v="Yes"/>
    <s v="No"/>
    <s v="No"/>
    <s v="No"/>
    <s v="No"/>
    <s v="No"/>
    <s v="No"/>
    <s v="No"/>
    <x v="6"/>
    <n v="0.2"/>
    <n v="1.8571428571428572"/>
  </r>
  <r>
    <x v="3"/>
    <s v="Class 4"/>
    <x v="171"/>
    <s v=" Karnataka"/>
    <s v="Junior"/>
    <n v="13"/>
    <n v="80865"/>
    <s v="6.22K"/>
    <s v="Full-time "/>
    <s v=" Entry level"/>
    <n v="1200"/>
    <s v=" IT Services and IT Consulting"/>
    <n v="667872"/>
    <s v="No"/>
    <s v="No"/>
    <s v="Yes"/>
    <s v="No"/>
    <s v="No"/>
    <s v="No"/>
    <s v="No"/>
    <s v="No"/>
    <s v="No"/>
    <s v="No"/>
    <s v="Yes"/>
    <s v="No"/>
    <s v="Yes"/>
    <s v="No"/>
    <s v="No"/>
    <s v="No"/>
    <s v="Yes"/>
    <s v="No"/>
    <s v="Yes"/>
    <s v="No"/>
    <s v="No"/>
    <s v="No"/>
    <s v="Yes"/>
    <s v="Yes"/>
    <s v="No"/>
    <s v="No"/>
    <s v="No"/>
    <s v="No"/>
    <s v="No"/>
    <s v="Yes"/>
    <s v="Yes"/>
    <x v="5"/>
    <n v="0.3"/>
    <n v="1.3"/>
  </r>
  <r>
    <x v="2"/>
    <s v="Class 3"/>
    <x v="172"/>
    <s v=" Delhi"/>
    <s v="Mid"/>
    <n v="13"/>
    <n v="6737300"/>
    <s v="518.25K"/>
    <s v="Full-time "/>
    <s v=" Mid-Senior level"/>
    <n v="10001"/>
    <s v=" IT Services and IT Consulting"/>
    <n v="1302799"/>
    <s v="No"/>
    <s v="No"/>
    <s v="No"/>
    <s v="No"/>
    <s v="No"/>
    <s v="No"/>
    <s v="No"/>
    <s v="No"/>
    <s v="No"/>
    <s v="No"/>
    <s v="No"/>
    <s v="No"/>
    <s v="No"/>
    <s v="No"/>
    <s v="No"/>
    <s v="No"/>
    <s v="No"/>
    <s v="No"/>
    <s v="No"/>
    <s v="No"/>
    <s v="Yes"/>
    <s v="No"/>
    <s v="Yes"/>
    <s v="Yes"/>
    <s v="No"/>
    <s v="No"/>
    <s v="Yes"/>
    <s v="No"/>
    <s v="No"/>
    <s v="No"/>
    <s v="Yes"/>
    <x v="7"/>
    <n v="0.16666666666666666"/>
    <n v="2.1666666666666665"/>
  </r>
  <r>
    <x v="7"/>
    <s v="Class 1"/>
    <x v="157"/>
    <s v=" Maharashtra"/>
    <s v="Mid"/>
    <n v="12"/>
    <n v="270280"/>
    <s v="22.52K"/>
    <s v="Full-time "/>
    <s v=" Mid-Senior level"/>
    <n v="10001"/>
    <s v=" IT Services and IT Consulting"/>
    <n v="952292"/>
    <s v="No"/>
    <s v="No"/>
    <s v="No"/>
    <s v="No"/>
    <s v="No"/>
    <s v="No"/>
    <s v="No"/>
    <s v="No"/>
    <s v="No"/>
    <s v="No"/>
    <s v="Yes"/>
    <s v="No"/>
    <s v="No"/>
    <s v="No"/>
    <s v="No"/>
    <s v="No"/>
    <s v="No"/>
    <s v="No"/>
    <s v="No"/>
    <s v="No"/>
    <s v="No"/>
    <s v="No"/>
    <s v="Yes"/>
    <s v="Yes"/>
    <s v="No"/>
    <s v="No"/>
    <s v="No"/>
    <s v="No"/>
    <s v="No"/>
    <s v="No"/>
    <s v="No"/>
    <x v="2"/>
    <n v="0.1"/>
    <n v="3"/>
  </r>
  <r>
    <x v="3"/>
    <s v="Class 4"/>
    <x v="173"/>
    <s v=" Telangana"/>
    <s v="Mid"/>
    <n v="12"/>
    <n v="80865"/>
    <s v="6.74K"/>
    <s v="Full-time "/>
    <s v=" Mid-Senior level"/>
    <n v="1200"/>
    <s v=" IT Services and IT Consulting"/>
    <n v="946419"/>
    <s v="No"/>
    <s v="No"/>
    <s v="No"/>
    <s v="No"/>
    <s v="No"/>
    <s v="No"/>
    <s v="No"/>
    <s v="No"/>
    <s v="No"/>
    <s v="No"/>
    <s v="Yes"/>
    <s v="No"/>
    <s v="No"/>
    <s v="No"/>
    <s v="No"/>
    <s v="No"/>
    <s v="No"/>
    <s v="No"/>
    <s v="No"/>
    <s v="No"/>
    <s v="No"/>
    <s v="No"/>
    <s v="Yes"/>
    <s v="Yes"/>
    <s v="No"/>
    <s v="No"/>
    <s v="No"/>
    <s v="No"/>
    <s v="No"/>
    <s v="No"/>
    <s v="No"/>
    <x v="2"/>
    <n v="0.1"/>
    <n v="3"/>
  </r>
  <r>
    <x v="2"/>
    <s v="Class 3"/>
    <x v="174"/>
    <s v=" Telangana"/>
    <s v="Mid"/>
    <n v="12"/>
    <n v="6737300"/>
    <s v="561.44K"/>
    <s v="Full-time "/>
    <s v=" Mid-Senior level"/>
    <n v="10001"/>
    <s v=" IT Services and IT Consulting"/>
    <n v="1011764"/>
    <s v="No"/>
    <s v="No"/>
    <s v="No"/>
    <s v="No"/>
    <s v="No"/>
    <s v="No"/>
    <s v="No"/>
    <s v="No"/>
    <s v="No"/>
    <s v="No"/>
    <s v="No"/>
    <s v="No"/>
    <s v="No"/>
    <s v="No"/>
    <s v="No"/>
    <s v="No"/>
    <s v="No"/>
    <s v="No"/>
    <s v="No"/>
    <s v="No"/>
    <s v="No"/>
    <s v="No"/>
    <s v="Yes"/>
    <s v="Yes"/>
    <s v="No"/>
    <s v="No"/>
    <s v="Yes"/>
    <s v="No"/>
    <s v="No"/>
    <s v="No"/>
    <s v="No"/>
    <x v="2"/>
    <n v="0.1"/>
    <n v="3"/>
  </r>
  <r>
    <x v="3"/>
    <s v="Class 4"/>
    <x v="175"/>
    <s v=" Maharashtra"/>
    <s v="Junior"/>
    <n v="12"/>
    <n v="80865"/>
    <s v="6.74K"/>
    <s v="Contract "/>
    <s v=" Entry level"/>
    <n v="1200"/>
    <s v=" IT Services and IT Consulting"/>
    <n v="584304"/>
    <s v="No"/>
    <s v="No"/>
    <s v="No"/>
    <s v="No"/>
    <s v="No"/>
    <s v="No"/>
    <s v="No"/>
    <s v="No"/>
    <s v="No"/>
    <s v="No"/>
    <s v="No"/>
    <s v="No"/>
    <s v="No"/>
    <s v="No"/>
    <s v="No"/>
    <s v="No"/>
    <s v="No"/>
    <s v="No"/>
    <s v="No"/>
    <s v="No"/>
    <s v="Yes"/>
    <s v="No"/>
    <s v="Yes"/>
    <s v="Yes"/>
    <s v="No"/>
    <s v="No"/>
    <s v="No"/>
    <s v="No"/>
    <s v="No"/>
    <s v="Yes"/>
    <s v="Yes"/>
    <x v="7"/>
    <n v="0.16666666666666666"/>
    <n v="2"/>
  </r>
  <r>
    <x v="7"/>
    <s v="Class 1"/>
    <x v="176"/>
    <s v=" Telangana"/>
    <s v="Junior"/>
    <n v="12"/>
    <n v="270280"/>
    <s v="22.52K"/>
    <s v="Full-time "/>
    <s v=" Entry level"/>
    <n v="10001"/>
    <s v=" IT Services and IT Consulting"/>
    <n v="482507"/>
    <s v="No"/>
    <s v="No"/>
    <s v="No"/>
    <s v="No"/>
    <s v="No"/>
    <s v="No"/>
    <s v="No"/>
    <s v="No"/>
    <s v="No"/>
    <s v="No"/>
    <s v="No"/>
    <s v="No"/>
    <s v="No"/>
    <s v="No"/>
    <s v="No"/>
    <s v="No"/>
    <s v="No"/>
    <s v="No"/>
    <s v="No"/>
    <s v="No"/>
    <s v="No"/>
    <s v="No"/>
    <s v="Yes"/>
    <s v="Yes"/>
    <s v="No"/>
    <s v="No"/>
    <s v="No"/>
    <s v="No"/>
    <s v="No"/>
    <s v="No"/>
    <s v="No"/>
    <x v="1"/>
    <n v="6.6666666666666666E-2"/>
    <n v="4"/>
  </r>
  <r>
    <x v="2"/>
    <s v="Class 3"/>
    <x v="177"/>
    <s v=" Karnataka"/>
    <s v="Mid"/>
    <n v="12"/>
    <n v="6737300"/>
    <s v="561.44K"/>
    <s v="Full-time "/>
    <s v=" Mid-Senior level"/>
    <n v="10001"/>
    <s v=" IT Services and IT Consulting"/>
    <n v="1115476"/>
    <s v="No"/>
    <s v="No"/>
    <s v="No"/>
    <s v="No"/>
    <s v="No"/>
    <s v="No"/>
    <s v="No"/>
    <s v="No"/>
    <s v="No"/>
    <s v="No"/>
    <s v="No"/>
    <s v="No"/>
    <s v="No"/>
    <s v="No"/>
    <s v="No"/>
    <s v="No"/>
    <s v="No"/>
    <s v="No"/>
    <s v="No"/>
    <s v="No"/>
    <s v="No"/>
    <s v="No"/>
    <s v="Yes"/>
    <s v="Yes"/>
    <s v="No"/>
    <s v="No"/>
    <s v="Yes"/>
    <s v="No"/>
    <s v="No"/>
    <s v="No"/>
    <s v="No"/>
    <x v="2"/>
    <n v="0.1"/>
    <n v="3"/>
  </r>
  <r>
    <x v="7"/>
    <s v="Class 1"/>
    <x v="132"/>
    <s v=" Maharashtra"/>
    <s v="Mid"/>
    <n v="12"/>
    <n v="270280"/>
    <s v="22.52K"/>
    <s v="Full-time "/>
    <s v=" Mid-Senior level"/>
    <n v="10001"/>
    <s v=" IT Services and IT Consulting"/>
    <n v="1390709"/>
    <s v="No"/>
    <s v="No"/>
    <s v="No"/>
    <s v="No"/>
    <s v="Yes"/>
    <s v="No"/>
    <s v="No"/>
    <s v="No"/>
    <s v="No"/>
    <s v="No"/>
    <s v="No"/>
    <s v="No"/>
    <s v="No"/>
    <s v="No"/>
    <s v="No"/>
    <s v="No"/>
    <s v="No"/>
    <s v="No"/>
    <s v="No"/>
    <s v="No"/>
    <s v="No"/>
    <s v="No"/>
    <s v="Yes"/>
    <s v="Yes"/>
    <s v="No"/>
    <s v="No"/>
    <s v="No"/>
    <s v="No"/>
    <s v="No"/>
    <s v="No"/>
    <s v="No"/>
    <x v="2"/>
    <n v="0.1"/>
    <n v="3"/>
  </r>
  <r>
    <x v="8"/>
    <s v="Class 4"/>
    <x v="178"/>
    <s v=" Maharashtra"/>
    <s v="Mid"/>
    <n v="12"/>
    <n v="11245"/>
    <s v="0.94K"/>
    <s v="Full-time "/>
    <s v=" Mid-Senior level"/>
    <n v="110"/>
    <s v=" Real Estate"/>
    <n v="1906392"/>
    <s v="No"/>
    <s v="No"/>
    <s v="No"/>
    <s v="No"/>
    <s v="No"/>
    <s v="No"/>
    <s v="No"/>
    <s v="No"/>
    <s v="No"/>
    <s v="No"/>
    <s v="No"/>
    <s v="No"/>
    <s v="No"/>
    <s v="No"/>
    <s v="No"/>
    <s v="No"/>
    <s v="No"/>
    <s v="No"/>
    <s v="No"/>
    <s v="No"/>
    <s v="No"/>
    <s v="No"/>
    <s v="Yes"/>
    <s v="No"/>
    <s v="No"/>
    <s v="No"/>
    <s v="No"/>
    <s v="No"/>
    <s v="No"/>
    <s v="No"/>
    <s v="No"/>
    <x v="3"/>
    <n v="3.3333333333333333E-2"/>
    <n v="6"/>
  </r>
  <r>
    <x v="3"/>
    <s v="Class 4"/>
    <x v="79"/>
    <s v=" Telangana"/>
    <s v="Junior"/>
    <n v="12"/>
    <n v="80865"/>
    <s v="6.74K"/>
    <s v="Full-time "/>
    <s v=" Entry level"/>
    <n v="1200"/>
    <s v=" IT Services and IT Consulting"/>
    <n v="324960"/>
    <s v="No"/>
    <s v="No"/>
    <s v="No"/>
    <s v="No"/>
    <s v="No"/>
    <s v="No"/>
    <s v="No"/>
    <s v="No"/>
    <s v="No"/>
    <s v="No"/>
    <s v="No"/>
    <s v="No"/>
    <s v="No"/>
    <s v="No"/>
    <s v="No"/>
    <s v="No"/>
    <s v="No"/>
    <s v="No"/>
    <s v="No"/>
    <s v="No"/>
    <s v="No"/>
    <s v="No"/>
    <s v="Yes"/>
    <s v="Yes"/>
    <s v="No"/>
    <s v="No"/>
    <s v="No"/>
    <s v="No"/>
    <s v="No"/>
    <s v="No"/>
    <s v="No"/>
    <x v="1"/>
    <n v="6.6666666666666666E-2"/>
    <n v="4"/>
  </r>
  <r>
    <x v="4"/>
    <s v="Class 2"/>
    <x v="179"/>
    <s v=" India"/>
    <s v="Mid"/>
    <n v="12"/>
    <n v="793022"/>
    <s v="66.09K"/>
    <s v="Full-time "/>
    <s v=" Mid-Senior level"/>
    <n v="5000"/>
    <s v=" IT Services and IT Consulting"/>
    <n v="913141"/>
    <s v="Yes"/>
    <s v="Yes"/>
    <s v="Yes"/>
    <s v="Yes"/>
    <s v="No"/>
    <s v="No"/>
    <s v="No"/>
    <s v="Yes"/>
    <s v="No"/>
    <s v="No"/>
    <s v="No"/>
    <s v="No"/>
    <s v="No"/>
    <s v="No"/>
    <s v="Yes"/>
    <s v="No"/>
    <s v="Yes"/>
    <s v="No"/>
    <s v="Yes"/>
    <s v="No"/>
    <s v="No"/>
    <s v="No"/>
    <s v="Yes"/>
    <s v="Yes"/>
    <s v="No"/>
    <s v="No"/>
    <s v="No"/>
    <s v="No"/>
    <s v="No"/>
    <s v="No"/>
    <s v="Yes"/>
    <x v="11"/>
    <n v="0.36666666666666664"/>
    <n v="1"/>
  </r>
  <r>
    <x v="3"/>
    <s v="Class 4"/>
    <x v="180"/>
    <s v=" Telangana"/>
    <s v="Mid"/>
    <n v="12"/>
    <n v="80865"/>
    <s v="6.74K"/>
    <s v="Contract "/>
    <s v=" Mid-Senior level"/>
    <n v="1200"/>
    <s v=" IT Services and IT Consulting"/>
    <n v="1199574"/>
    <s v="No"/>
    <s v="No"/>
    <s v="No"/>
    <s v="No"/>
    <s v="Yes"/>
    <s v="No"/>
    <s v="No"/>
    <s v="No"/>
    <s v="No"/>
    <s v="No"/>
    <s v="Yes"/>
    <s v="No"/>
    <s v="No"/>
    <s v="No"/>
    <s v="No"/>
    <s v="No"/>
    <s v="No"/>
    <s v="No"/>
    <s v="No"/>
    <s v="No"/>
    <s v="No"/>
    <s v="No"/>
    <s v="Yes"/>
    <s v="Yes"/>
    <s v="No"/>
    <s v="No"/>
    <s v="Yes"/>
    <s v="No"/>
    <s v="No"/>
    <s v="No"/>
    <s v="No"/>
    <x v="7"/>
    <n v="0.16666666666666666"/>
    <n v="2"/>
  </r>
  <r>
    <x v="2"/>
    <s v="Class 3"/>
    <x v="181"/>
    <s v=" Maharashtra"/>
    <s v="Mid"/>
    <n v="12"/>
    <n v="6737300"/>
    <s v="561.44K"/>
    <s v="Full-time "/>
    <s v=" Mid-Senior level"/>
    <n v="10001"/>
    <s v=" IT Services and IT Consulting"/>
    <n v="1544995"/>
    <s v="No"/>
    <s v="No"/>
    <s v="No"/>
    <s v="No"/>
    <s v="Yes"/>
    <s v="No"/>
    <s v="No"/>
    <s v="No"/>
    <s v="No"/>
    <s v="No"/>
    <s v="No"/>
    <s v="No"/>
    <s v="No"/>
    <s v="No"/>
    <s v="No"/>
    <s v="No"/>
    <s v="No"/>
    <s v="No"/>
    <s v="No"/>
    <s v="No"/>
    <s v="No"/>
    <s v="No"/>
    <s v="Yes"/>
    <s v="Yes"/>
    <s v="No"/>
    <s v="No"/>
    <s v="Yes"/>
    <s v="No"/>
    <s v="No"/>
    <s v="No"/>
    <s v="Yes"/>
    <x v="7"/>
    <n v="0.16666666666666666"/>
    <n v="2"/>
  </r>
  <r>
    <x v="3"/>
    <s v="Class 4"/>
    <x v="182"/>
    <s v=" Karnataka"/>
    <s v="Junior"/>
    <n v="12"/>
    <n v="80865"/>
    <s v="6.74K"/>
    <s v="Full-time "/>
    <s v=" Entry level"/>
    <n v="1200"/>
    <s v=" IT Services and IT Consulting"/>
    <n v="447101"/>
    <s v="No"/>
    <s v="No"/>
    <s v="No"/>
    <s v="No"/>
    <s v="No"/>
    <s v="No"/>
    <s v="No"/>
    <s v="No"/>
    <s v="No"/>
    <s v="No"/>
    <s v="Yes"/>
    <s v="No"/>
    <s v="No"/>
    <s v="No"/>
    <s v="No"/>
    <s v="No"/>
    <s v="No"/>
    <s v="No"/>
    <s v="No"/>
    <s v="No"/>
    <s v="No"/>
    <s v="No"/>
    <s v="Yes"/>
    <s v="Yes"/>
    <s v="No"/>
    <s v="No"/>
    <s v="No"/>
    <s v="No"/>
    <s v="No"/>
    <s v="No"/>
    <s v="No"/>
    <x v="2"/>
    <n v="0.1"/>
    <n v="3"/>
  </r>
  <r>
    <x v="4"/>
    <s v="Class 2"/>
    <x v="183"/>
    <s v=" Uttar Pradesh"/>
    <s v="Mid"/>
    <n v="12"/>
    <n v="793022"/>
    <s v="66.09K"/>
    <s v="Full-time "/>
    <s v=" Mid-Senior level"/>
    <n v="5000"/>
    <s v=" IT Services and IT Consulting"/>
    <n v="1080039"/>
    <s v="Yes"/>
    <s v="Yes"/>
    <s v="Yes"/>
    <s v="Yes"/>
    <s v="Yes"/>
    <s v="No"/>
    <s v="No"/>
    <s v="Yes"/>
    <s v="No"/>
    <s v="No"/>
    <s v="Yes"/>
    <s v="No"/>
    <s v="No"/>
    <s v="No"/>
    <s v="No"/>
    <s v="No"/>
    <s v="No"/>
    <s v="No"/>
    <s v="No"/>
    <s v="No"/>
    <s v="No"/>
    <s v="No"/>
    <s v="Yes"/>
    <s v="Yes"/>
    <s v="No"/>
    <s v="No"/>
    <s v="No"/>
    <s v="No"/>
    <s v="No"/>
    <s v="No"/>
    <s v="No"/>
    <x v="5"/>
    <n v="0.3"/>
    <n v="1.2"/>
  </r>
  <r>
    <x v="7"/>
    <s v="Class 1"/>
    <x v="143"/>
    <s v=" Maharashtra"/>
    <s v="Junior"/>
    <n v="12"/>
    <n v="270280"/>
    <s v="22.52K"/>
    <s v="Full-time "/>
    <s v=" Entry level"/>
    <n v="10001"/>
    <s v=" IT Services and IT Consulting"/>
    <n v="533938"/>
    <s v="No"/>
    <s v="No"/>
    <s v="Yes"/>
    <s v="No"/>
    <s v="No"/>
    <s v="No"/>
    <s v="No"/>
    <s v="No"/>
    <s v="No"/>
    <s v="No"/>
    <s v="Yes"/>
    <s v="No"/>
    <s v="Yes"/>
    <s v="No"/>
    <s v="No"/>
    <s v="No"/>
    <s v="No"/>
    <s v="No"/>
    <s v="Yes"/>
    <s v="No"/>
    <s v="No"/>
    <s v="No"/>
    <s v="Yes"/>
    <s v="No"/>
    <s v="No"/>
    <s v="No"/>
    <s v="Yes"/>
    <s v="No"/>
    <s v="No"/>
    <s v="Yes"/>
    <s v="Yes"/>
    <x v="10"/>
    <n v="0.26666666666666666"/>
    <n v="1.3333333333333333"/>
  </r>
  <r>
    <x v="7"/>
    <s v="Class 1"/>
    <x v="170"/>
    <s v=" West Bengal"/>
    <s v="Mid"/>
    <n v="12"/>
    <n v="270280"/>
    <s v="22.52K"/>
    <s v="Full-time "/>
    <s v=" Mid-Senior level"/>
    <n v="10001"/>
    <s v=" IT Services and IT Consulting"/>
    <n v="1050125"/>
    <s v="No"/>
    <s v="No"/>
    <s v="No"/>
    <s v="No"/>
    <s v="No"/>
    <s v="No"/>
    <s v="No"/>
    <s v="No"/>
    <s v="No"/>
    <s v="No"/>
    <s v="No"/>
    <s v="No"/>
    <s v="No"/>
    <s v="No"/>
    <s v="No"/>
    <s v="No"/>
    <s v="No"/>
    <s v="No"/>
    <s v="No"/>
    <s v="No"/>
    <s v="No"/>
    <s v="No"/>
    <s v="Yes"/>
    <s v="Yes"/>
    <s v="No"/>
    <s v="No"/>
    <s v="Yes"/>
    <s v="No"/>
    <s v="No"/>
    <s v="No"/>
    <s v="No"/>
    <x v="2"/>
    <n v="0.1"/>
    <n v="3"/>
  </r>
  <r>
    <x v="3"/>
    <s v="Class 4"/>
    <x v="73"/>
    <s v=" Maharashtra"/>
    <s v="Junior"/>
    <n v="12"/>
    <n v="80865"/>
    <s v="6.74K"/>
    <s v="Contract "/>
    <s v=" Entry level"/>
    <n v="1200"/>
    <s v=" IT Services and IT Consulting"/>
    <n v="698361"/>
    <s v="No"/>
    <s v="No"/>
    <s v="Yes"/>
    <s v="No"/>
    <s v="No"/>
    <s v="No"/>
    <s v="No"/>
    <s v="No"/>
    <s v="No"/>
    <s v="No"/>
    <s v="Yes"/>
    <s v="No"/>
    <s v="No"/>
    <s v="No"/>
    <s v="No"/>
    <s v="No"/>
    <s v="No"/>
    <s v="No"/>
    <s v="No"/>
    <s v="No"/>
    <s v="No"/>
    <s v="No"/>
    <s v="Yes"/>
    <s v="Yes"/>
    <s v="No"/>
    <s v="No"/>
    <s v="Yes"/>
    <s v="No"/>
    <s v="No"/>
    <s v="Yes"/>
    <s v="Yes"/>
    <x v="4"/>
    <n v="0.23333333333333334"/>
    <n v="1.5"/>
  </r>
  <r>
    <x v="7"/>
    <s v="Class 1"/>
    <x v="157"/>
    <s v=" Uttar Pradesh"/>
    <s v="Mid"/>
    <n v="11"/>
    <n v="270280"/>
    <s v="24.57K"/>
    <s v="Full-time "/>
    <s v=" Mid-Senior level"/>
    <n v="10001"/>
    <s v=" IT Services and IT Consulting"/>
    <n v="1011684"/>
    <s v="No"/>
    <s v="No"/>
    <s v="No"/>
    <s v="No"/>
    <s v="No"/>
    <s v="No"/>
    <s v="No"/>
    <s v="No"/>
    <s v="No"/>
    <s v="No"/>
    <s v="Yes"/>
    <s v="No"/>
    <s v="No"/>
    <s v="No"/>
    <s v="No"/>
    <s v="No"/>
    <s v="No"/>
    <s v="No"/>
    <s v="No"/>
    <s v="No"/>
    <s v="No"/>
    <s v="No"/>
    <s v="Yes"/>
    <s v="Yes"/>
    <s v="No"/>
    <s v="No"/>
    <s v="No"/>
    <s v="No"/>
    <s v="No"/>
    <s v="No"/>
    <s v="No"/>
    <x v="2"/>
    <n v="0.1"/>
    <n v="2.75"/>
  </r>
  <r>
    <x v="3"/>
    <s v="Class 4"/>
    <x v="13"/>
    <s v=" Telangana"/>
    <s v="Mid"/>
    <n v="11"/>
    <n v="80865"/>
    <s v="7.35K"/>
    <s v="Full-time "/>
    <s v=" Mid-Senior level"/>
    <n v="1200"/>
    <s v=" IT Services and IT Consulting"/>
    <n v="1671302"/>
    <s v="No"/>
    <s v="No"/>
    <s v="No"/>
    <s v="No"/>
    <s v="Yes"/>
    <s v="No"/>
    <s v="No"/>
    <s v="No"/>
    <s v="No"/>
    <s v="No"/>
    <s v="No"/>
    <s v="No"/>
    <s v="No"/>
    <s v="No"/>
    <s v="No"/>
    <s v="No"/>
    <s v="No"/>
    <s v="No"/>
    <s v="No"/>
    <s v="No"/>
    <s v="No"/>
    <s v="No"/>
    <s v="Yes"/>
    <s v="Yes"/>
    <s v="No"/>
    <s v="No"/>
    <s v="No"/>
    <s v="No"/>
    <s v="No"/>
    <s v="No"/>
    <s v="No"/>
    <x v="2"/>
    <n v="0.1"/>
    <n v="2.75"/>
  </r>
  <r>
    <x v="8"/>
    <s v="Class 4"/>
    <x v="184"/>
    <s v=" Maharashtra"/>
    <s v="Mid"/>
    <n v="11"/>
    <n v="11245"/>
    <s v="1.02K"/>
    <s v="Full-time "/>
    <s v=" Mid-Senior level"/>
    <n v="110"/>
    <s v=" Real Estate"/>
    <n v="1085114"/>
    <s v="No"/>
    <s v="No"/>
    <s v="No"/>
    <s v="No"/>
    <s v="No"/>
    <s v="No"/>
    <s v="No"/>
    <s v="No"/>
    <s v="No"/>
    <s v="No"/>
    <s v="No"/>
    <s v="No"/>
    <s v="No"/>
    <s v="No"/>
    <s v="No"/>
    <s v="No"/>
    <s v="No"/>
    <s v="No"/>
    <s v="No"/>
    <s v="No"/>
    <s v="No"/>
    <s v="No"/>
    <s v="Yes"/>
    <s v="Yes"/>
    <s v="No"/>
    <s v="No"/>
    <s v="Yes"/>
    <s v="No"/>
    <s v="No"/>
    <s v="No"/>
    <s v="No"/>
    <x v="2"/>
    <n v="0.1"/>
    <n v="2.75"/>
  </r>
  <r>
    <x v="7"/>
    <s v="Class 1"/>
    <x v="185"/>
    <s v=" Maharashtra"/>
    <s v="Junior"/>
    <n v="11"/>
    <n v="270280"/>
    <s v="24.57K"/>
    <s v="Full-time "/>
    <s v=" Entry level"/>
    <n v="10001"/>
    <s v=" IT Services and IT Consulting"/>
    <n v="716028"/>
    <s v="No"/>
    <s v="No"/>
    <s v="No"/>
    <s v="No"/>
    <s v="No"/>
    <s v="No"/>
    <s v="No"/>
    <s v="Yes"/>
    <s v="No"/>
    <s v="No"/>
    <s v="Yes"/>
    <s v="No"/>
    <s v="No"/>
    <s v="No"/>
    <s v="No"/>
    <s v="No"/>
    <s v="No"/>
    <s v="No"/>
    <s v="No"/>
    <s v="No"/>
    <s v="No"/>
    <s v="No"/>
    <s v="Yes"/>
    <s v="No"/>
    <s v="No"/>
    <s v="No"/>
    <s v="No"/>
    <s v="No"/>
    <s v="No"/>
    <s v="No"/>
    <s v="No"/>
    <x v="2"/>
    <n v="0.1"/>
    <n v="2.75"/>
  </r>
  <r>
    <x v="2"/>
    <s v="Class 3"/>
    <x v="108"/>
    <s v=" Telangana"/>
    <s v="Mid"/>
    <n v="11"/>
    <n v="6737300"/>
    <s v="612.48K"/>
    <s v="Full-time "/>
    <s v=" Mid-Senior level"/>
    <n v="10001"/>
    <s v=" IT Services and IT Consulting"/>
    <n v="1290778"/>
    <s v="No"/>
    <s v="No"/>
    <s v="No"/>
    <s v="No"/>
    <s v="No"/>
    <s v="No"/>
    <s v="No"/>
    <s v="No"/>
    <s v="No"/>
    <s v="No"/>
    <s v="No"/>
    <s v="No"/>
    <s v="No"/>
    <s v="No"/>
    <s v="No"/>
    <s v="No"/>
    <s v="No"/>
    <s v="No"/>
    <s v="No"/>
    <s v="No"/>
    <s v="No"/>
    <s v="No"/>
    <s v="Yes"/>
    <s v="Yes"/>
    <s v="No"/>
    <s v="No"/>
    <s v="Yes"/>
    <s v="No"/>
    <s v="No"/>
    <s v="No"/>
    <s v="No"/>
    <x v="2"/>
    <n v="0.1"/>
    <n v="2.75"/>
  </r>
  <r>
    <x v="7"/>
    <s v="Class 1"/>
    <x v="176"/>
    <s v=" Maharashtra"/>
    <s v="Junior"/>
    <n v="11"/>
    <n v="270280"/>
    <s v="24.57K"/>
    <s v="Full-time "/>
    <s v=" Entry level"/>
    <n v="10001"/>
    <s v=" IT Services and IT Consulting"/>
    <n v="515207"/>
    <s v="No"/>
    <s v="No"/>
    <s v="No"/>
    <s v="No"/>
    <s v="No"/>
    <s v="No"/>
    <s v="No"/>
    <s v="No"/>
    <s v="No"/>
    <s v="No"/>
    <s v="No"/>
    <s v="No"/>
    <s v="No"/>
    <s v="No"/>
    <s v="No"/>
    <s v="No"/>
    <s v="No"/>
    <s v="No"/>
    <s v="No"/>
    <s v="No"/>
    <s v="No"/>
    <s v="No"/>
    <s v="Yes"/>
    <s v="Yes"/>
    <s v="No"/>
    <s v="No"/>
    <s v="No"/>
    <s v="No"/>
    <s v="No"/>
    <s v="No"/>
    <s v="No"/>
    <x v="1"/>
    <n v="6.6666666666666666E-2"/>
    <n v="3.6666666666666665"/>
  </r>
  <r>
    <x v="3"/>
    <s v="Class 4"/>
    <x v="186"/>
    <s v=" Telangana"/>
    <s v="Mid"/>
    <n v="11"/>
    <n v="80865"/>
    <s v="7.35K"/>
    <s v="Full-time "/>
    <s v=" Mid-Senior level"/>
    <n v="1200"/>
    <s v=" IT Services and IT Consulting"/>
    <n v="1087404"/>
    <s v="No"/>
    <s v="No"/>
    <s v="No"/>
    <s v="No"/>
    <s v="No"/>
    <s v="No"/>
    <s v="No"/>
    <s v="No"/>
    <s v="No"/>
    <s v="No"/>
    <s v="No"/>
    <s v="No"/>
    <s v="No"/>
    <s v="No"/>
    <s v="No"/>
    <s v="No"/>
    <s v="No"/>
    <s v="No"/>
    <s v="No"/>
    <s v="No"/>
    <s v="No"/>
    <s v="No"/>
    <s v="Yes"/>
    <s v="Yes"/>
    <s v="No"/>
    <s v="No"/>
    <s v="No"/>
    <s v="No"/>
    <s v="No"/>
    <s v="No"/>
    <s v="No"/>
    <x v="1"/>
    <n v="6.6666666666666666E-2"/>
    <n v="3.6666666666666665"/>
  </r>
  <r>
    <x v="8"/>
    <s v="Class 4"/>
    <x v="187"/>
    <s v=" Gujarat"/>
    <s v="Junior"/>
    <n v="11"/>
    <n v="11245"/>
    <s v="1.02K"/>
    <s v="Full-time "/>
    <s v=" Entry level"/>
    <n v="110"/>
    <s v=" Real Estate"/>
    <n v="371425"/>
    <s v="No"/>
    <s v="No"/>
    <s v="No"/>
    <s v="No"/>
    <s v="No"/>
    <s v="No"/>
    <s v="No"/>
    <s v="No"/>
    <s v="No"/>
    <s v="No"/>
    <s v="No"/>
    <s v="No"/>
    <s v="No"/>
    <s v="No"/>
    <s v="No"/>
    <s v="No"/>
    <s v="No"/>
    <s v="No"/>
    <s v="No"/>
    <s v="No"/>
    <s v="No"/>
    <s v="No"/>
    <s v="No"/>
    <s v="Yes"/>
    <s v="No"/>
    <s v="No"/>
    <s v="Yes"/>
    <s v="No"/>
    <s v="No"/>
    <s v="No"/>
    <s v="No"/>
    <x v="1"/>
    <n v="6.6666666666666666E-2"/>
    <n v="3.6666666666666665"/>
  </r>
  <r>
    <x v="3"/>
    <s v="Class 4"/>
    <x v="188"/>
    <s v=" Maharashtra"/>
    <s v="Junior"/>
    <n v="11"/>
    <n v="80865"/>
    <s v="7.35K"/>
    <s v="Full-time "/>
    <s v=" Entry level"/>
    <n v="1200"/>
    <s v=" IT Services and IT Consulting"/>
    <n v="530981"/>
    <s v="No"/>
    <s v="No"/>
    <s v="Yes"/>
    <s v="No"/>
    <s v="No"/>
    <s v="No"/>
    <s v="No"/>
    <s v="No"/>
    <s v="No"/>
    <s v="No"/>
    <s v="No"/>
    <s v="No"/>
    <s v="Yes"/>
    <s v="No"/>
    <s v="No"/>
    <s v="No"/>
    <s v="No"/>
    <s v="No"/>
    <s v="Yes"/>
    <s v="No"/>
    <s v="Yes"/>
    <s v="No"/>
    <s v="Yes"/>
    <s v="Yes"/>
    <s v="No"/>
    <s v="No"/>
    <s v="No"/>
    <s v="No"/>
    <s v="No"/>
    <s v="Yes"/>
    <s v="Yes"/>
    <x v="10"/>
    <n v="0.26666666666666666"/>
    <n v="1.2222222222222223"/>
  </r>
  <r>
    <x v="0"/>
    <s v="Class 3"/>
    <x v="134"/>
    <s v=" India"/>
    <s v="Senior"/>
    <n v="11"/>
    <n v="11996967"/>
    <s v="1090.63K"/>
    <s v="Full-time "/>
    <s v=" Associate"/>
    <n v="10001"/>
    <s v=" IT Services and IT Consulting"/>
    <n v="2100391"/>
    <s v="No"/>
    <s v="No"/>
    <s v="No"/>
    <s v="No"/>
    <s v="No"/>
    <s v="No"/>
    <s v="No"/>
    <s v="No"/>
    <s v="No"/>
    <s v="No"/>
    <s v="No"/>
    <s v="No"/>
    <s v="No"/>
    <s v="No"/>
    <s v="No"/>
    <s v="No"/>
    <s v="No"/>
    <s v="No"/>
    <s v="No"/>
    <s v="No"/>
    <s v="No"/>
    <s v="No"/>
    <s v="Yes"/>
    <s v="No"/>
    <s v="No"/>
    <s v="Yes"/>
    <s v="No"/>
    <s v="No"/>
    <s v="No"/>
    <s v="No"/>
    <s v="No"/>
    <x v="1"/>
    <n v="6.6666666666666666E-2"/>
    <n v="3.6666666666666665"/>
  </r>
  <r>
    <x v="4"/>
    <s v="Class 2"/>
    <x v="189"/>
    <s v=" Telangana"/>
    <s v="Mid"/>
    <n v="11"/>
    <n v="793022"/>
    <s v="72.09K"/>
    <s v="Full-time "/>
    <s v=" Mid-Senior level"/>
    <n v="5000"/>
    <s v=" IT Services and IT Consulting"/>
    <n v="1049012"/>
    <s v="Yes"/>
    <s v="No"/>
    <s v="No"/>
    <s v="No"/>
    <s v="No"/>
    <s v="No"/>
    <s v="No"/>
    <s v="No"/>
    <s v="No"/>
    <s v="No"/>
    <s v="Yes"/>
    <s v="No"/>
    <s v="No"/>
    <s v="No"/>
    <s v="No"/>
    <s v="No"/>
    <s v="No"/>
    <s v="No"/>
    <s v="No"/>
    <s v="No"/>
    <s v="No"/>
    <s v="No"/>
    <s v="Yes"/>
    <s v="Yes"/>
    <s v="Yes"/>
    <s v="No"/>
    <s v="Yes"/>
    <s v="Yes"/>
    <s v="No"/>
    <s v="No"/>
    <s v="No"/>
    <x v="4"/>
    <n v="0.23333333333333334"/>
    <n v="1.375"/>
  </r>
  <r>
    <x v="3"/>
    <s v="Class 4"/>
    <x v="190"/>
    <s v=" Delhi"/>
    <s v="Junior"/>
    <n v="11"/>
    <n v="80865"/>
    <s v="7.35K"/>
    <s v="Full-time "/>
    <s v=" Entry level"/>
    <n v="1200"/>
    <s v=" IT Services and IT Consulting"/>
    <n v="697208"/>
    <s v="No"/>
    <s v="No"/>
    <s v="Yes"/>
    <s v="No"/>
    <s v="No"/>
    <s v="No"/>
    <s v="No"/>
    <s v="No"/>
    <s v="No"/>
    <s v="No"/>
    <s v="No"/>
    <s v="No"/>
    <s v="Yes"/>
    <s v="No"/>
    <s v="No"/>
    <s v="No"/>
    <s v="No"/>
    <s v="No"/>
    <s v="Yes"/>
    <s v="No"/>
    <s v="No"/>
    <s v="No"/>
    <s v="Yes"/>
    <s v="Yes"/>
    <s v="No"/>
    <s v="No"/>
    <s v="No"/>
    <s v="No"/>
    <s v="No"/>
    <s v="Yes"/>
    <s v="Yes"/>
    <x v="4"/>
    <n v="0.23333333333333334"/>
    <n v="1.375"/>
  </r>
  <r>
    <x v="8"/>
    <s v="Class 4"/>
    <x v="191"/>
    <s v=" Uttar Pradesh"/>
    <s v="Junior"/>
    <n v="11"/>
    <n v="11245"/>
    <s v="1.02K"/>
    <s v="Full-time "/>
    <s v=" Entry level"/>
    <n v="110"/>
    <s v=" Real Estate"/>
    <n v="880343"/>
    <s v="No"/>
    <s v="No"/>
    <s v="Yes"/>
    <s v="No"/>
    <s v="No"/>
    <s v="No"/>
    <s v="No"/>
    <s v="No"/>
    <s v="No"/>
    <s v="No"/>
    <s v="Yes"/>
    <s v="Yes"/>
    <s v="Yes"/>
    <s v="Yes"/>
    <s v="No"/>
    <s v="No"/>
    <s v="No"/>
    <s v="Yes"/>
    <s v="Yes"/>
    <s v="No"/>
    <s v="Yes"/>
    <s v="No"/>
    <s v="Yes"/>
    <s v="No"/>
    <s v="No"/>
    <s v="No"/>
    <s v="Yes"/>
    <s v="No"/>
    <s v="No"/>
    <s v="Yes"/>
    <s v="Yes"/>
    <x v="13"/>
    <n v="0.4"/>
    <n v="0.84615384615384615"/>
  </r>
  <r>
    <x v="2"/>
    <s v="Class 3"/>
    <x v="51"/>
    <s v=" Maharashtra"/>
    <s v="Mid"/>
    <n v="11"/>
    <n v="6737300"/>
    <s v="612.48K"/>
    <s v="Full-time "/>
    <s v=" Mid-Senior level"/>
    <n v="10001"/>
    <s v=" IT Services and IT Consulting"/>
    <n v="922067"/>
    <s v="No"/>
    <s v="No"/>
    <s v="No"/>
    <s v="No"/>
    <s v="Yes"/>
    <s v="No"/>
    <s v="No"/>
    <s v="No"/>
    <s v="No"/>
    <s v="No"/>
    <s v="No"/>
    <s v="No"/>
    <s v="No"/>
    <s v="No"/>
    <s v="No"/>
    <s v="No"/>
    <s v="No"/>
    <s v="No"/>
    <s v="No"/>
    <s v="No"/>
    <s v="No"/>
    <s v="No"/>
    <s v="Yes"/>
    <s v="Yes"/>
    <s v="No"/>
    <s v="No"/>
    <s v="Yes"/>
    <s v="No"/>
    <s v="No"/>
    <s v="No"/>
    <s v="No"/>
    <x v="0"/>
    <n v="0.13333333333333333"/>
    <n v="2.2000000000000002"/>
  </r>
  <r>
    <x v="4"/>
    <s v="Class 2"/>
    <x v="55"/>
    <s v=" Tamil Nadu"/>
    <s v="Mid"/>
    <n v="11"/>
    <n v="793022"/>
    <s v="72.09K"/>
    <s v="Full-time "/>
    <s v=" Mid-Senior level"/>
    <n v="5000"/>
    <s v=" IT Services and IT Consulting"/>
    <n v="1119464"/>
    <s v="Yes"/>
    <s v="No"/>
    <s v="Yes"/>
    <s v="No"/>
    <s v="No"/>
    <s v="No"/>
    <s v="No"/>
    <s v="No"/>
    <s v="No"/>
    <s v="No"/>
    <s v="No"/>
    <s v="No"/>
    <s v="No"/>
    <s v="No"/>
    <s v="No"/>
    <s v="No"/>
    <s v="No"/>
    <s v="Yes"/>
    <s v="Yes"/>
    <s v="No"/>
    <s v="No"/>
    <s v="No"/>
    <s v="Yes"/>
    <s v="Yes"/>
    <s v="No"/>
    <s v="No"/>
    <s v="No"/>
    <s v="No"/>
    <s v="No"/>
    <s v="No"/>
    <s v="No"/>
    <x v="6"/>
    <n v="0.2"/>
    <n v="1.5714285714285714"/>
  </r>
  <r>
    <x v="4"/>
    <s v="Class 2"/>
    <x v="192"/>
    <s v=" Haryana"/>
    <s v="Mid"/>
    <n v="11"/>
    <n v="793022"/>
    <s v="72.09K"/>
    <s v="Full-time "/>
    <s v=" Mid-Senior level"/>
    <n v="5000"/>
    <s v=" IT Services and IT Consulting"/>
    <n v="1277324"/>
    <s v="Yes"/>
    <s v="No"/>
    <s v="Yes"/>
    <s v="No"/>
    <s v="Yes"/>
    <s v="No"/>
    <s v="No"/>
    <s v="No"/>
    <s v="No"/>
    <s v="Yes"/>
    <s v="Yes"/>
    <s v="Yes"/>
    <s v="No"/>
    <s v="Yes"/>
    <s v="No"/>
    <s v="No"/>
    <s v="No"/>
    <s v="No"/>
    <s v="Yes"/>
    <s v="No"/>
    <s v="Yes"/>
    <s v="No"/>
    <s v="Yes"/>
    <s v="Yes"/>
    <s v="No"/>
    <s v="Yes"/>
    <s v="Yes"/>
    <s v="No"/>
    <s v="No"/>
    <s v="No"/>
    <s v="No"/>
    <x v="8"/>
    <n v="0.43333333333333335"/>
    <n v="0.7857142857142857"/>
  </r>
  <r>
    <x v="8"/>
    <s v="Class 4"/>
    <x v="193"/>
    <s v=" Uttar Pradesh"/>
    <s v="Junior"/>
    <n v="11"/>
    <n v="11245"/>
    <s v="1.02K"/>
    <s v="Full-time "/>
    <s v=" Entry level"/>
    <n v="110"/>
    <s v=" Real Estate"/>
    <n v="692208"/>
    <s v="No"/>
    <s v="No"/>
    <s v="No"/>
    <s v="No"/>
    <s v="No"/>
    <s v="No"/>
    <s v="No"/>
    <s v="No"/>
    <s v="No"/>
    <s v="No"/>
    <s v="No"/>
    <s v="No"/>
    <s v="No"/>
    <s v="No"/>
    <s v="No"/>
    <s v="No"/>
    <s v="No"/>
    <s v="No"/>
    <s v="No"/>
    <s v="No"/>
    <s v="Yes"/>
    <s v="Yes"/>
    <s v="Yes"/>
    <s v="Yes"/>
    <s v="No"/>
    <s v="Yes"/>
    <s v="No"/>
    <s v="No"/>
    <s v="No"/>
    <s v="No"/>
    <s v="No"/>
    <x v="7"/>
    <n v="0.16666666666666666"/>
    <n v="1.8333333333333333"/>
  </r>
  <r>
    <x v="3"/>
    <s v="Class 4"/>
    <x v="194"/>
    <s v=" Karnataka"/>
    <s v="Mid"/>
    <n v="11"/>
    <n v="80865"/>
    <s v="7.35K"/>
    <s v="Full-time "/>
    <s v=" Mid-Senior level"/>
    <n v="1200"/>
    <s v=" IT Services and IT Consulting"/>
    <n v="857434"/>
    <s v="No"/>
    <s v="No"/>
    <s v="No"/>
    <s v="No"/>
    <s v="No"/>
    <s v="No"/>
    <s v="No"/>
    <s v="No"/>
    <s v="No"/>
    <s v="No"/>
    <s v="No"/>
    <s v="No"/>
    <s v="No"/>
    <s v="No"/>
    <s v="No"/>
    <s v="No"/>
    <s v="No"/>
    <s v="No"/>
    <s v="No"/>
    <s v="No"/>
    <s v="No"/>
    <s v="No"/>
    <s v="Yes"/>
    <s v="Yes"/>
    <s v="No"/>
    <s v="No"/>
    <s v="No"/>
    <s v="No"/>
    <s v="No"/>
    <s v="No"/>
    <s v="No"/>
    <x v="1"/>
    <n v="6.6666666666666666E-2"/>
    <n v="3.6666666666666665"/>
  </r>
  <r>
    <x v="7"/>
    <s v="Class 1"/>
    <x v="195"/>
    <s v=" West Bengal"/>
    <s v="Junior"/>
    <n v="11"/>
    <n v="270280"/>
    <s v="24.57K"/>
    <s v="Full-time "/>
    <s v=" Entry level"/>
    <n v="10001"/>
    <s v=" IT Services and IT Consulting"/>
    <n v="419884"/>
    <s v="No"/>
    <s v="No"/>
    <s v="No"/>
    <s v="No"/>
    <s v="No"/>
    <s v="No"/>
    <s v="No"/>
    <s v="No"/>
    <s v="No"/>
    <s v="No"/>
    <s v="Yes"/>
    <s v="No"/>
    <s v="No"/>
    <s v="No"/>
    <s v="No"/>
    <s v="No"/>
    <s v="No"/>
    <s v="No"/>
    <s v="No"/>
    <s v="No"/>
    <s v="No"/>
    <s v="No"/>
    <s v="No"/>
    <s v="Yes"/>
    <s v="No"/>
    <s v="No"/>
    <s v="No"/>
    <s v="No"/>
    <s v="No"/>
    <s v="No"/>
    <s v="No"/>
    <x v="1"/>
    <n v="6.6666666666666666E-2"/>
    <n v="3.6666666666666665"/>
  </r>
  <r>
    <x v="7"/>
    <s v="Class 1"/>
    <x v="196"/>
    <s v=" Maharashtra"/>
    <s v="Mid"/>
    <n v="10"/>
    <n v="270280"/>
    <s v="27.03K"/>
    <s v="Full-time "/>
    <s v=" Mid-Senior level"/>
    <n v="10001"/>
    <s v=" IT Services and IT Consulting"/>
    <n v="1175972"/>
    <s v="No"/>
    <s v="No"/>
    <s v="No"/>
    <s v="No"/>
    <s v="No"/>
    <s v="No"/>
    <s v="No"/>
    <s v="No"/>
    <s v="No"/>
    <s v="No"/>
    <s v="No"/>
    <s v="No"/>
    <s v="No"/>
    <s v="No"/>
    <s v="No"/>
    <s v="No"/>
    <s v="No"/>
    <s v="No"/>
    <s v="No"/>
    <s v="No"/>
    <s v="No"/>
    <s v="No"/>
    <s v="Yes"/>
    <s v="Yes"/>
    <s v="No"/>
    <s v="No"/>
    <s v="No"/>
    <s v="No"/>
    <s v="No"/>
    <s v="No"/>
    <s v="No"/>
    <x v="1"/>
    <n v="6.6666666666666666E-2"/>
    <n v="3.3333333333333335"/>
  </r>
  <r>
    <x v="3"/>
    <s v="Class 4"/>
    <x v="197"/>
    <s v=" Tamil Nadu"/>
    <s v="Junior"/>
    <n v="10"/>
    <n v="80865"/>
    <s v="8.09K"/>
    <s v="Full-time "/>
    <s v=" Entry level"/>
    <n v="1200"/>
    <s v=" IT Services and IT Consulting"/>
    <n v="737104"/>
    <s v="No"/>
    <s v="No"/>
    <s v="Yes"/>
    <s v="No"/>
    <s v="No"/>
    <s v="No"/>
    <s v="No"/>
    <s v="No"/>
    <s v="No"/>
    <s v="Yes"/>
    <s v="Yes"/>
    <s v="No"/>
    <s v="Yes"/>
    <s v="No"/>
    <s v="No"/>
    <s v="No"/>
    <s v="No"/>
    <s v="No"/>
    <s v="No"/>
    <s v="No"/>
    <s v="No"/>
    <s v="No"/>
    <s v="Yes"/>
    <s v="Yes"/>
    <s v="No"/>
    <s v="Yes"/>
    <s v="Yes"/>
    <s v="No"/>
    <s v="No"/>
    <s v="Yes"/>
    <s v="Yes"/>
    <x v="9"/>
    <n v="0.33333333333333331"/>
    <n v="0.90909090909090906"/>
  </r>
  <r>
    <x v="7"/>
    <s v="Class 1"/>
    <x v="198"/>
    <s v=" Haryana"/>
    <s v="Mid"/>
    <n v="10"/>
    <n v="270280"/>
    <s v="27.03K"/>
    <s v="Full-time "/>
    <s v=" Mid-Senior level"/>
    <n v="10001"/>
    <s v=" IT Services and IT Consulting"/>
    <n v="1835474"/>
    <s v="No"/>
    <s v="No"/>
    <s v="No"/>
    <s v="No"/>
    <s v="No"/>
    <s v="No"/>
    <s v="No"/>
    <s v="No"/>
    <s v="No"/>
    <s v="No"/>
    <s v="No"/>
    <s v="No"/>
    <s v="No"/>
    <s v="No"/>
    <s v="No"/>
    <s v="No"/>
    <s v="No"/>
    <s v="No"/>
    <s v="No"/>
    <s v="No"/>
    <s v="No"/>
    <s v="No"/>
    <s v="Yes"/>
    <s v="No"/>
    <s v="No"/>
    <s v="No"/>
    <s v="No"/>
    <s v="No"/>
    <s v="No"/>
    <s v="No"/>
    <s v="No"/>
    <x v="3"/>
    <n v="3.3333333333333333E-2"/>
    <n v="5"/>
  </r>
  <r>
    <x v="3"/>
    <s v="Class 4"/>
    <x v="79"/>
    <s v=" Haryana"/>
    <s v="Junior"/>
    <n v="10"/>
    <n v="80865"/>
    <s v="8.09K"/>
    <s v="Full-time "/>
    <s v=" Entry level"/>
    <n v="1200"/>
    <s v=" IT Services and IT Consulting"/>
    <n v="398251"/>
    <s v="No"/>
    <s v="No"/>
    <s v="Yes"/>
    <s v="No"/>
    <s v="No"/>
    <s v="No"/>
    <s v="No"/>
    <s v="No"/>
    <s v="No"/>
    <s v="No"/>
    <s v="Yes"/>
    <s v="No"/>
    <s v="No"/>
    <s v="No"/>
    <s v="No"/>
    <s v="No"/>
    <s v="No"/>
    <s v="No"/>
    <s v="No"/>
    <s v="No"/>
    <s v="No"/>
    <s v="No"/>
    <s v="Yes"/>
    <s v="Yes"/>
    <s v="No"/>
    <s v="No"/>
    <s v="No"/>
    <s v="No"/>
    <s v="No"/>
    <s v="No"/>
    <s v="Yes"/>
    <x v="7"/>
    <n v="0.16666666666666666"/>
    <n v="1.6666666666666667"/>
  </r>
  <r>
    <x v="3"/>
    <s v="Class 4"/>
    <x v="79"/>
    <s v=" Telangana"/>
    <s v="Junior"/>
    <n v="10"/>
    <n v="80865"/>
    <s v="8.09K"/>
    <s v="Full-time "/>
    <s v=" Entry level"/>
    <n v="1200"/>
    <s v=" IT Services and IT Consulting"/>
    <n v="639265"/>
    <s v="No"/>
    <s v="No"/>
    <s v="No"/>
    <s v="No"/>
    <s v="No"/>
    <s v="No"/>
    <s v="No"/>
    <s v="No"/>
    <s v="No"/>
    <s v="No"/>
    <s v="No"/>
    <s v="No"/>
    <s v="No"/>
    <s v="No"/>
    <s v="No"/>
    <s v="No"/>
    <s v="No"/>
    <s v="No"/>
    <s v="No"/>
    <s v="No"/>
    <s v="No"/>
    <s v="No"/>
    <s v="Yes"/>
    <s v="Yes"/>
    <s v="No"/>
    <s v="No"/>
    <s v="No"/>
    <s v="No"/>
    <s v="No"/>
    <s v="No"/>
    <s v="No"/>
    <x v="1"/>
    <n v="6.6666666666666666E-2"/>
    <n v="3.3333333333333335"/>
  </r>
  <r>
    <x v="7"/>
    <s v="Class 1"/>
    <x v="176"/>
    <s v=" Maharashtra"/>
    <s v="Junior"/>
    <n v="10"/>
    <n v="270280"/>
    <s v="27.03K"/>
    <s v="Full-time "/>
    <s v=" Entry level"/>
    <n v="10001"/>
    <s v=" IT Services and IT Consulting"/>
    <n v="404303"/>
    <s v="No"/>
    <s v="No"/>
    <s v="No"/>
    <s v="No"/>
    <s v="No"/>
    <s v="No"/>
    <s v="No"/>
    <s v="No"/>
    <s v="No"/>
    <s v="No"/>
    <s v="No"/>
    <s v="No"/>
    <s v="No"/>
    <s v="No"/>
    <s v="No"/>
    <s v="No"/>
    <s v="No"/>
    <s v="No"/>
    <s v="No"/>
    <s v="No"/>
    <s v="No"/>
    <s v="No"/>
    <s v="Yes"/>
    <s v="Yes"/>
    <s v="No"/>
    <s v="No"/>
    <s v="No"/>
    <s v="No"/>
    <s v="No"/>
    <s v="No"/>
    <s v="No"/>
    <x v="1"/>
    <n v="6.6666666666666666E-2"/>
    <n v="3.3333333333333335"/>
  </r>
  <r>
    <x v="4"/>
    <s v="Class 2"/>
    <x v="161"/>
    <s v=" Karnataka"/>
    <s v="Mid"/>
    <n v="10"/>
    <n v="793022"/>
    <s v="79.3K"/>
    <s v="Full-time "/>
    <s v=" Mid-Senior level"/>
    <n v="5000"/>
    <s v=" IT Services and IT Consulting"/>
    <n v="1426338"/>
    <s v="No"/>
    <s v="No"/>
    <s v="Yes"/>
    <s v="No"/>
    <s v="No"/>
    <s v="No"/>
    <s v="No"/>
    <s v="No"/>
    <s v="No"/>
    <s v="No"/>
    <s v="No"/>
    <s v="No"/>
    <s v="No"/>
    <s v="No"/>
    <s v="No"/>
    <s v="No"/>
    <s v="No"/>
    <s v="No"/>
    <s v="No"/>
    <s v="No"/>
    <s v="No"/>
    <s v="No"/>
    <s v="Yes"/>
    <s v="Yes"/>
    <s v="No"/>
    <s v="No"/>
    <s v="No"/>
    <s v="No"/>
    <s v="No"/>
    <s v="No"/>
    <s v="No"/>
    <x v="2"/>
    <n v="0.1"/>
    <n v="2.5"/>
  </r>
  <r>
    <x v="7"/>
    <s v="Class 1"/>
    <x v="199"/>
    <s v=" Madhya Pradesh"/>
    <s v="Junior"/>
    <n v="10"/>
    <n v="270280"/>
    <s v="27.03K"/>
    <s v="Full-time "/>
    <s v=" Entry level"/>
    <n v="10001"/>
    <s v=" IT Services and IT Consulting"/>
    <n v="535199"/>
    <s v="No"/>
    <s v="No"/>
    <s v="No"/>
    <s v="No"/>
    <s v="No"/>
    <s v="No"/>
    <s v="No"/>
    <s v="No"/>
    <s v="No"/>
    <s v="No"/>
    <s v="No"/>
    <s v="No"/>
    <s v="No"/>
    <s v="No"/>
    <s v="No"/>
    <s v="No"/>
    <s v="No"/>
    <s v="No"/>
    <s v="No"/>
    <s v="No"/>
    <s v="No"/>
    <s v="No"/>
    <s v="Yes"/>
    <s v="Yes"/>
    <s v="No"/>
    <s v="No"/>
    <s v="Yes"/>
    <s v="No"/>
    <s v="No"/>
    <s v="No"/>
    <s v="Yes"/>
    <x v="0"/>
    <n v="0.13333333333333333"/>
    <n v="2"/>
  </r>
  <r>
    <x v="7"/>
    <s v="Class 1"/>
    <x v="17"/>
    <s v=" Karnataka"/>
    <s v="Junior"/>
    <n v="10"/>
    <n v="270280"/>
    <s v="27.03K"/>
    <s v="Full-time "/>
    <s v=" Entry level"/>
    <n v="10001"/>
    <s v=" IT Services and IT Consulting"/>
    <n v="675598"/>
    <s v="Yes"/>
    <s v="No"/>
    <s v="No"/>
    <s v="No"/>
    <s v="No"/>
    <s v="Yes"/>
    <s v="No"/>
    <s v="No"/>
    <s v="No"/>
    <s v="No"/>
    <s v="Yes"/>
    <s v="No"/>
    <s v="No"/>
    <s v="No"/>
    <s v="No"/>
    <s v="No"/>
    <s v="No"/>
    <s v="No"/>
    <s v="No"/>
    <s v="Yes"/>
    <s v="No"/>
    <s v="No"/>
    <s v="Yes"/>
    <s v="Yes"/>
    <s v="No"/>
    <s v="No"/>
    <s v="Yes"/>
    <s v="No"/>
    <s v="No"/>
    <s v="No"/>
    <s v="No"/>
    <x v="4"/>
    <n v="0.23333333333333334"/>
    <n v="1.25"/>
  </r>
  <r>
    <x v="2"/>
    <s v="Class 3"/>
    <x v="155"/>
    <s v=" Karnataka"/>
    <s v="Mid"/>
    <n v="10"/>
    <n v="6737300"/>
    <s v="673.73K"/>
    <s v="Full-time "/>
    <s v=" Mid-Senior level"/>
    <n v="10001"/>
    <s v=" IT Services and IT Consulting"/>
    <n v="1223294"/>
    <s v="No"/>
    <s v="No"/>
    <s v="No"/>
    <s v="No"/>
    <s v="No"/>
    <s v="No"/>
    <s v="No"/>
    <s v="No"/>
    <s v="No"/>
    <s v="No"/>
    <s v="No"/>
    <s v="No"/>
    <s v="No"/>
    <s v="No"/>
    <s v="No"/>
    <s v="No"/>
    <s v="No"/>
    <s v="No"/>
    <s v="No"/>
    <s v="No"/>
    <s v="No"/>
    <s v="No"/>
    <s v="Yes"/>
    <s v="No"/>
    <s v="No"/>
    <s v="No"/>
    <s v="Yes"/>
    <s v="No"/>
    <s v="No"/>
    <s v="No"/>
    <s v="No"/>
    <x v="1"/>
    <n v="6.6666666666666666E-2"/>
    <n v="3.3333333333333335"/>
  </r>
  <r>
    <x v="3"/>
    <s v="Class 4"/>
    <x v="200"/>
    <s v=" Maharashtra"/>
    <s v="Mid"/>
    <n v="10"/>
    <n v="80865"/>
    <s v="8.09K"/>
    <s v="Full-time "/>
    <s v=" Mid-Senior level"/>
    <n v="1200"/>
    <s v=" IT Services and IT Consulting"/>
    <n v="1407103"/>
    <s v="No"/>
    <s v="No"/>
    <s v="No"/>
    <s v="Yes"/>
    <s v="No"/>
    <s v="No"/>
    <s v="No"/>
    <s v="No"/>
    <s v="No"/>
    <s v="No"/>
    <s v="Yes"/>
    <s v="Yes"/>
    <s v="No"/>
    <s v="Yes"/>
    <s v="No"/>
    <s v="No"/>
    <s v="Yes"/>
    <s v="No"/>
    <s v="No"/>
    <s v="No"/>
    <s v="No"/>
    <s v="No"/>
    <s v="Yes"/>
    <s v="Yes"/>
    <s v="No"/>
    <s v="No"/>
    <s v="No"/>
    <s v="No"/>
    <s v="No"/>
    <s v="No"/>
    <s v="No"/>
    <x v="4"/>
    <n v="0.23333333333333334"/>
    <n v="1.25"/>
  </r>
  <r>
    <x v="7"/>
    <s v="Class 1"/>
    <x v="149"/>
    <s v=" Maharashtra"/>
    <s v="Mid"/>
    <n v="10"/>
    <n v="270280"/>
    <s v="27.03K"/>
    <s v="Full-time "/>
    <s v=" Mid-Senior level"/>
    <n v="10001"/>
    <s v=" IT Services and IT Consulting"/>
    <n v="1309879"/>
    <s v="No"/>
    <s v="No"/>
    <s v="No"/>
    <s v="No"/>
    <s v="No"/>
    <s v="No"/>
    <s v="No"/>
    <s v="No"/>
    <s v="No"/>
    <s v="No"/>
    <s v="Yes"/>
    <s v="No"/>
    <s v="No"/>
    <s v="No"/>
    <s v="No"/>
    <s v="No"/>
    <s v="No"/>
    <s v="No"/>
    <s v="No"/>
    <s v="No"/>
    <s v="No"/>
    <s v="No"/>
    <s v="No"/>
    <s v="Yes"/>
    <s v="No"/>
    <s v="No"/>
    <s v="Yes"/>
    <s v="No"/>
    <s v="No"/>
    <s v="No"/>
    <s v="Yes"/>
    <x v="0"/>
    <n v="0.13333333333333333"/>
    <n v="2"/>
  </r>
  <r>
    <x v="3"/>
    <s v="Class 4"/>
    <x v="201"/>
    <s v=" Karnataka"/>
    <s v="Junior"/>
    <n v="10"/>
    <n v="80865"/>
    <s v="8.09K"/>
    <s v="Contract "/>
    <s v=" Entry level"/>
    <n v="1200"/>
    <s v=" IT Services and IT Consulting"/>
    <n v="599248"/>
    <s v="No"/>
    <s v="No"/>
    <s v="No"/>
    <s v="No"/>
    <s v="No"/>
    <s v="No"/>
    <s v="No"/>
    <s v="No"/>
    <s v="No"/>
    <s v="No"/>
    <s v="No"/>
    <s v="No"/>
    <s v="No"/>
    <s v="No"/>
    <s v="No"/>
    <s v="No"/>
    <s v="No"/>
    <s v="No"/>
    <s v="No"/>
    <s v="No"/>
    <s v="No"/>
    <s v="No"/>
    <s v="Yes"/>
    <s v="Yes"/>
    <s v="No"/>
    <s v="No"/>
    <s v="No"/>
    <s v="No"/>
    <s v="No"/>
    <s v="No"/>
    <s v="No"/>
    <x v="1"/>
    <n v="6.6666666666666666E-2"/>
    <n v="3.3333333333333335"/>
  </r>
  <r>
    <x v="3"/>
    <s v="Class 4"/>
    <x v="202"/>
    <s v=" Karnataka"/>
    <s v="Junior"/>
    <n v="10"/>
    <n v="80865"/>
    <s v="8.09K"/>
    <s v="Full-time "/>
    <s v=" Entry level"/>
    <n v="1200"/>
    <s v=" IT Services and IT Consulting"/>
    <n v="357429"/>
    <s v="No"/>
    <s v="No"/>
    <s v="No"/>
    <s v="No"/>
    <s v="No"/>
    <s v="No"/>
    <s v="No"/>
    <s v="No"/>
    <s v="No"/>
    <s v="No"/>
    <s v="No"/>
    <s v="No"/>
    <s v="No"/>
    <s v="No"/>
    <s v="No"/>
    <s v="No"/>
    <s v="No"/>
    <s v="No"/>
    <s v="No"/>
    <s v="No"/>
    <s v="No"/>
    <s v="No"/>
    <s v="Yes"/>
    <s v="Yes"/>
    <s v="No"/>
    <s v="No"/>
    <s v="Yes"/>
    <s v="No"/>
    <s v="No"/>
    <s v="No"/>
    <s v="No"/>
    <x v="2"/>
    <n v="0.1"/>
    <n v="2.5"/>
  </r>
  <r>
    <x v="3"/>
    <s v="Class 4"/>
    <x v="9"/>
    <s v=" Telangana"/>
    <s v="Mid"/>
    <n v="9"/>
    <n v="80865"/>
    <s v="8.99K"/>
    <s v="Full-time "/>
    <s v=" Mid-Senior level"/>
    <n v="1200"/>
    <s v=" IT Services and IT Consulting"/>
    <n v="1510179"/>
    <s v="No"/>
    <s v="No"/>
    <s v="No"/>
    <s v="No"/>
    <s v="No"/>
    <s v="No"/>
    <s v="No"/>
    <s v="No"/>
    <s v="No"/>
    <s v="No"/>
    <s v="No"/>
    <s v="No"/>
    <s v="No"/>
    <s v="No"/>
    <s v="No"/>
    <s v="No"/>
    <s v="No"/>
    <s v="No"/>
    <s v="No"/>
    <s v="No"/>
    <s v="No"/>
    <s v="No"/>
    <s v="Yes"/>
    <s v="Yes"/>
    <s v="No"/>
    <s v="No"/>
    <s v="No"/>
    <s v="No"/>
    <s v="No"/>
    <s v="No"/>
    <s v="No"/>
    <x v="1"/>
    <n v="6.6666666666666666E-2"/>
    <n v="3"/>
  </r>
  <r>
    <x v="3"/>
    <s v="Class 4"/>
    <x v="203"/>
    <s v=" Maharashtra"/>
    <s v="Junior"/>
    <n v="9"/>
    <n v="80865"/>
    <s v="8.99K"/>
    <s v="Full-time "/>
    <s v=" Entry level"/>
    <n v="1200"/>
    <s v=" IT Services and IT Consulting"/>
    <n v="732789"/>
    <s v="No"/>
    <s v="No"/>
    <s v="Yes"/>
    <s v="No"/>
    <s v="No"/>
    <s v="No"/>
    <s v="No"/>
    <s v="No"/>
    <s v="No"/>
    <s v="No"/>
    <s v="Yes"/>
    <s v="No"/>
    <s v="No"/>
    <s v="No"/>
    <s v="No"/>
    <s v="No"/>
    <s v="No"/>
    <s v="No"/>
    <s v="Yes"/>
    <s v="No"/>
    <s v="No"/>
    <s v="No"/>
    <s v="Yes"/>
    <s v="Yes"/>
    <s v="No"/>
    <s v="No"/>
    <s v="Yes"/>
    <s v="No"/>
    <s v="No"/>
    <s v="Yes"/>
    <s v="Yes"/>
    <x v="10"/>
    <n v="0.26666666666666666"/>
    <n v="1"/>
  </r>
  <r>
    <x v="2"/>
    <s v="Class 3"/>
    <x v="13"/>
    <s v=" Karnataka"/>
    <s v="Mid"/>
    <n v="9"/>
    <n v="6737300"/>
    <s v="748.59K"/>
    <s v="Full-time "/>
    <s v=" Mid-Senior level"/>
    <n v="10001"/>
    <s v=" IT Services and IT Consulting"/>
    <n v="1448061"/>
    <s v="No"/>
    <s v="No"/>
    <s v="No"/>
    <s v="No"/>
    <s v="No"/>
    <s v="No"/>
    <s v="No"/>
    <s v="No"/>
    <s v="No"/>
    <s v="No"/>
    <s v="No"/>
    <s v="No"/>
    <s v="No"/>
    <s v="No"/>
    <s v="No"/>
    <s v="No"/>
    <s v="No"/>
    <s v="No"/>
    <s v="No"/>
    <s v="No"/>
    <s v="No"/>
    <s v="No"/>
    <s v="Yes"/>
    <s v="Yes"/>
    <s v="No"/>
    <s v="No"/>
    <s v="No"/>
    <s v="No"/>
    <s v="No"/>
    <s v="No"/>
    <s v="No"/>
    <x v="1"/>
    <n v="6.6666666666666666E-2"/>
    <n v="3"/>
  </r>
  <r>
    <x v="3"/>
    <s v="Class 4"/>
    <x v="204"/>
    <s v=" Maharashtra"/>
    <s v="Junior"/>
    <n v="9"/>
    <n v="80865"/>
    <s v="8.99K"/>
    <s v="Full-time "/>
    <s v=" Entry level"/>
    <n v="1200"/>
    <s v=" IT Services and IT Consulting"/>
    <n v="556469"/>
    <s v="No"/>
    <s v="No"/>
    <s v="No"/>
    <s v="No"/>
    <s v="No"/>
    <s v="No"/>
    <s v="No"/>
    <s v="No"/>
    <s v="No"/>
    <s v="No"/>
    <s v="No"/>
    <s v="No"/>
    <s v="No"/>
    <s v="No"/>
    <s v="No"/>
    <s v="No"/>
    <s v="No"/>
    <s v="No"/>
    <s v="No"/>
    <s v="No"/>
    <s v="No"/>
    <s v="No"/>
    <s v="Yes"/>
    <s v="Yes"/>
    <s v="No"/>
    <s v="No"/>
    <s v="No"/>
    <s v="No"/>
    <s v="No"/>
    <s v="No"/>
    <s v="No"/>
    <x v="1"/>
    <n v="6.6666666666666666E-2"/>
    <n v="3"/>
  </r>
  <r>
    <x v="7"/>
    <s v="Class 1"/>
    <x v="205"/>
    <s v=" Maharashtra"/>
    <s v="Junior"/>
    <n v="9"/>
    <n v="270280"/>
    <s v="30.03K"/>
    <s v="Full-time "/>
    <s v=" Entry level"/>
    <n v="10001"/>
    <s v=" IT Services and IT Consulting"/>
    <n v="385183"/>
    <s v="No"/>
    <s v="No"/>
    <s v="No"/>
    <s v="No"/>
    <s v="No"/>
    <s v="No"/>
    <s v="No"/>
    <s v="No"/>
    <s v="No"/>
    <s v="No"/>
    <s v="Yes"/>
    <s v="No"/>
    <s v="No"/>
    <s v="No"/>
    <s v="No"/>
    <s v="No"/>
    <s v="No"/>
    <s v="No"/>
    <s v="No"/>
    <s v="No"/>
    <s v="No"/>
    <s v="No"/>
    <s v="Yes"/>
    <s v="Yes"/>
    <s v="No"/>
    <s v="No"/>
    <s v="No"/>
    <s v="No"/>
    <s v="No"/>
    <s v="No"/>
    <s v="No"/>
    <x v="2"/>
    <n v="0.1"/>
    <n v="2.25"/>
  </r>
  <r>
    <x v="4"/>
    <s v="Class 2"/>
    <x v="133"/>
    <s v=" Maharashtra"/>
    <s v="Mid"/>
    <n v="9"/>
    <n v="793022"/>
    <s v="88.11K"/>
    <s v="Full-time "/>
    <s v=" Mid-Senior level"/>
    <n v="5000"/>
    <s v=" IT Services and IT Consulting"/>
    <n v="1263932"/>
    <s v="No"/>
    <s v="No"/>
    <s v="Yes"/>
    <s v="No"/>
    <s v="No"/>
    <s v="No"/>
    <s v="No"/>
    <s v="No"/>
    <s v="No"/>
    <s v="No"/>
    <s v="No"/>
    <s v="No"/>
    <s v="No"/>
    <s v="No"/>
    <s v="No"/>
    <s v="No"/>
    <s v="No"/>
    <s v="No"/>
    <s v="No"/>
    <s v="No"/>
    <s v="No"/>
    <s v="No"/>
    <s v="Yes"/>
    <s v="Yes"/>
    <s v="No"/>
    <s v="No"/>
    <s v="No"/>
    <s v="No"/>
    <s v="No"/>
    <s v="No"/>
    <s v="No"/>
    <x v="2"/>
    <n v="0.1"/>
    <n v="2.25"/>
  </r>
  <r>
    <x v="4"/>
    <s v="Class 2"/>
    <x v="206"/>
    <s v=" Maharashtra"/>
    <s v="Mid"/>
    <n v="9"/>
    <n v="793022"/>
    <s v="88.11K"/>
    <s v="Full-time "/>
    <s v=" Mid-Senior level"/>
    <n v="5000"/>
    <s v=" IT Services and IT Consulting"/>
    <n v="858358"/>
    <s v="No"/>
    <s v="No"/>
    <s v="Yes"/>
    <s v="No"/>
    <s v="No"/>
    <s v="No"/>
    <s v="No"/>
    <s v="No"/>
    <s v="No"/>
    <s v="No"/>
    <s v="No"/>
    <s v="No"/>
    <s v="No"/>
    <s v="No"/>
    <s v="No"/>
    <s v="No"/>
    <s v="No"/>
    <s v="No"/>
    <s v="No"/>
    <s v="No"/>
    <s v="No"/>
    <s v="No"/>
    <s v="Yes"/>
    <s v="Yes"/>
    <s v="No"/>
    <s v="No"/>
    <s v="No"/>
    <s v="No"/>
    <s v="No"/>
    <s v="No"/>
    <s v="No"/>
    <x v="2"/>
    <n v="0.1"/>
    <n v="2.25"/>
  </r>
  <r>
    <x v="7"/>
    <s v="Class 1"/>
    <x v="207"/>
    <s v=" Maharashtra"/>
    <s v="Mid"/>
    <n v="9"/>
    <n v="270280"/>
    <s v="30.03K"/>
    <s v="Full-time "/>
    <s v=" Mid-Senior level"/>
    <n v="10001"/>
    <s v=" IT Services and IT Consulting"/>
    <n v="1183206"/>
    <s v="No"/>
    <s v="No"/>
    <s v="No"/>
    <s v="No"/>
    <s v="No"/>
    <s v="No"/>
    <s v="No"/>
    <s v="No"/>
    <s v="No"/>
    <s v="No"/>
    <s v="No"/>
    <s v="No"/>
    <s v="No"/>
    <s v="No"/>
    <s v="No"/>
    <s v="No"/>
    <s v="No"/>
    <s v="No"/>
    <s v="No"/>
    <s v="No"/>
    <s v="No"/>
    <s v="No"/>
    <s v="Yes"/>
    <s v="No"/>
    <s v="No"/>
    <s v="No"/>
    <s v="Yes"/>
    <s v="No"/>
    <s v="No"/>
    <s v="No"/>
    <s v="No"/>
    <x v="1"/>
    <n v="6.6666666666666666E-2"/>
    <n v="3"/>
  </r>
  <r>
    <x v="3"/>
    <s v="Class 4"/>
    <x v="9"/>
    <s v=" Telangana"/>
    <s v="Mid"/>
    <n v="9"/>
    <n v="80865"/>
    <s v="8.99K"/>
    <s v="Full-time "/>
    <s v=" Mid-Senior level"/>
    <n v="1200"/>
    <s v=" IT Services and IT Consulting"/>
    <n v="1506546"/>
    <s v="No"/>
    <s v="No"/>
    <s v="Yes"/>
    <s v="No"/>
    <s v="No"/>
    <s v="No"/>
    <s v="No"/>
    <s v="No"/>
    <s v="No"/>
    <s v="No"/>
    <s v="Yes"/>
    <s v="No"/>
    <s v="No"/>
    <s v="No"/>
    <s v="No"/>
    <s v="No"/>
    <s v="No"/>
    <s v="No"/>
    <s v="Yes"/>
    <s v="No"/>
    <s v="No"/>
    <s v="No"/>
    <s v="Yes"/>
    <s v="Yes"/>
    <s v="No"/>
    <s v="No"/>
    <s v="No"/>
    <s v="No"/>
    <s v="No"/>
    <s v="No"/>
    <s v="No"/>
    <x v="7"/>
    <n v="0.16666666666666666"/>
    <n v="1.5"/>
  </r>
  <r>
    <x v="7"/>
    <s v="Class 1"/>
    <x v="208"/>
    <s v=" Maharashtra"/>
    <s v="Junior"/>
    <n v="9"/>
    <n v="270280"/>
    <s v="30.03K"/>
    <s v="Full-time "/>
    <s v=" Entry level"/>
    <n v="10001"/>
    <s v=" IT Services and IT Consulting"/>
    <n v="560759"/>
    <s v="No"/>
    <s v="No"/>
    <s v="No"/>
    <s v="No"/>
    <s v="No"/>
    <s v="No"/>
    <s v="No"/>
    <s v="No"/>
    <s v="No"/>
    <s v="No"/>
    <s v="Yes"/>
    <s v="No"/>
    <s v="No"/>
    <s v="No"/>
    <s v="No"/>
    <s v="No"/>
    <s v="No"/>
    <s v="No"/>
    <s v="No"/>
    <s v="No"/>
    <s v="No"/>
    <s v="No"/>
    <s v="No"/>
    <s v="No"/>
    <s v="No"/>
    <s v="No"/>
    <s v="No"/>
    <s v="No"/>
    <s v="No"/>
    <s v="No"/>
    <s v="No"/>
    <x v="3"/>
    <n v="3.3333333333333333E-2"/>
    <n v="4.5"/>
  </r>
  <r>
    <x v="3"/>
    <s v="Class 4"/>
    <x v="209"/>
    <s v=" Telangana"/>
    <s v="Mid"/>
    <n v="9"/>
    <n v="80865"/>
    <s v="8.99K"/>
    <s v="Full-time "/>
    <s v=" Mid-Senior level"/>
    <n v="1200"/>
    <s v=" IT Services and IT Consulting"/>
    <n v="1146217"/>
    <s v="No"/>
    <s v="No"/>
    <s v="No"/>
    <s v="No"/>
    <s v="Yes"/>
    <s v="No"/>
    <s v="No"/>
    <s v="No"/>
    <s v="No"/>
    <s v="No"/>
    <s v="No"/>
    <s v="No"/>
    <s v="No"/>
    <s v="No"/>
    <s v="No"/>
    <s v="No"/>
    <s v="No"/>
    <s v="No"/>
    <s v="No"/>
    <s v="No"/>
    <s v="No"/>
    <s v="No"/>
    <s v="Yes"/>
    <s v="Yes"/>
    <s v="No"/>
    <s v="No"/>
    <s v="No"/>
    <s v="No"/>
    <s v="No"/>
    <s v="No"/>
    <s v="No"/>
    <x v="2"/>
    <n v="0.1"/>
    <n v="2.25"/>
  </r>
  <r>
    <x v="7"/>
    <s v="Class 1"/>
    <x v="198"/>
    <s v=" Maharashtra"/>
    <s v="Mid"/>
    <n v="9"/>
    <n v="270280"/>
    <s v="30.03K"/>
    <s v="Full-time "/>
    <s v=" Mid-Senior level"/>
    <n v="10001"/>
    <s v=" IT Services and IT Consulting"/>
    <n v="1518419"/>
    <s v="No"/>
    <s v="No"/>
    <s v="No"/>
    <s v="No"/>
    <s v="No"/>
    <s v="No"/>
    <s v="No"/>
    <s v="No"/>
    <s v="No"/>
    <s v="No"/>
    <s v="No"/>
    <s v="No"/>
    <s v="No"/>
    <s v="No"/>
    <s v="No"/>
    <s v="No"/>
    <s v="No"/>
    <s v="No"/>
    <s v="No"/>
    <s v="No"/>
    <s v="No"/>
    <s v="No"/>
    <s v="Yes"/>
    <s v="No"/>
    <s v="No"/>
    <s v="No"/>
    <s v="No"/>
    <s v="No"/>
    <s v="No"/>
    <s v="No"/>
    <s v="No"/>
    <x v="3"/>
    <n v="3.3333333333333333E-2"/>
    <n v="4.5"/>
  </r>
  <r>
    <x v="2"/>
    <s v="Class 3"/>
    <x v="15"/>
    <s v=" Maharashtra"/>
    <s v="Mid"/>
    <n v="8"/>
    <n v="6737300"/>
    <s v="842.16K"/>
    <s v="Full-time "/>
    <s v=" Mid-Senior level"/>
    <n v="10001"/>
    <s v=" IT Services and IT Consulting"/>
    <n v="1690401"/>
    <s v="No"/>
    <s v="No"/>
    <s v="No"/>
    <s v="No"/>
    <s v="Yes"/>
    <s v="No"/>
    <s v="No"/>
    <s v="No"/>
    <s v="No"/>
    <s v="No"/>
    <s v="No"/>
    <s v="No"/>
    <s v="No"/>
    <s v="No"/>
    <s v="No"/>
    <s v="No"/>
    <s v="No"/>
    <s v="No"/>
    <s v="No"/>
    <s v="No"/>
    <s v="No"/>
    <s v="No"/>
    <s v="Yes"/>
    <s v="Yes"/>
    <s v="No"/>
    <s v="No"/>
    <s v="Yes"/>
    <s v="No"/>
    <s v="No"/>
    <s v="No"/>
    <s v="Yes"/>
    <x v="7"/>
    <n v="0.16666666666666666"/>
    <n v="1.3333333333333333"/>
  </r>
  <r>
    <x v="8"/>
    <s v="Class 4"/>
    <x v="210"/>
    <s v=" Telangana"/>
    <s v="Junior"/>
    <n v="8"/>
    <n v="11245"/>
    <s v="1.41K"/>
    <s v="Full-time "/>
    <s v=" Entry level"/>
    <n v="110"/>
    <s v=" Real Estate"/>
    <n v="468389"/>
    <s v="No"/>
    <s v="No"/>
    <s v="No"/>
    <s v="No"/>
    <s v="No"/>
    <s v="No"/>
    <s v="No"/>
    <s v="No"/>
    <s v="No"/>
    <s v="No"/>
    <s v="Yes"/>
    <s v="No"/>
    <s v="No"/>
    <s v="No"/>
    <s v="No"/>
    <s v="No"/>
    <s v="No"/>
    <s v="No"/>
    <s v="No"/>
    <s v="No"/>
    <s v="No"/>
    <s v="No"/>
    <s v="Yes"/>
    <s v="Yes"/>
    <s v="No"/>
    <s v="No"/>
    <s v="Yes"/>
    <s v="No"/>
    <s v="No"/>
    <s v="No"/>
    <s v="No"/>
    <x v="0"/>
    <n v="0.13333333333333333"/>
    <n v="1.6"/>
  </r>
  <r>
    <x v="3"/>
    <s v="Class 4"/>
    <x v="9"/>
    <s v=" Telangana"/>
    <s v="Mid"/>
    <n v="8"/>
    <n v="80865"/>
    <s v="10.11K"/>
    <s v="Full-time "/>
    <s v=" Mid-Senior level"/>
    <n v="1200"/>
    <s v=" IT Services and IT Consulting"/>
    <n v="1233933"/>
    <s v="No"/>
    <s v="No"/>
    <s v="No"/>
    <s v="No"/>
    <s v="No"/>
    <s v="No"/>
    <s v="No"/>
    <s v="No"/>
    <s v="No"/>
    <s v="No"/>
    <s v="No"/>
    <s v="No"/>
    <s v="No"/>
    <s v="No"/>
    <s v="No"/>
    <s v="No"/>
    <s v="No"/>
    <s v="No"/>
    <s v="No"/>
    <s v="No"/>
    <s v="No"/>
    <s v="No"/>
    <s v="Yes"/>
    <s v="Yes"/>
    <s v="No"/>
    <s v="No"/>
    <s v="No"/>
    <s v="No"/>
    <s v="No"/>
    <s v="No"/>
    <s v="No"/>
    <x v="1"/>
    <n v="6.6666666666666666E-2"/>
    <n v="2.6666666666666665"/>
  </r>
  <r>
    <x v="2"/>
    <s v="Class 3"/>
    <x v="127"/>
    <s v=" Delhi"/>
    <s v="Mid"/>
    <n v="8"/>
    <n v="6737300"/>
    <s v="842.16K"/>
    <s v="Full-time "/>
    <s v=" Mid-Senior level"/>
    <n v="10001"/>
    <s v=" IT Services and IT Consulting"/>
    <n v="1414546"/>
    <s v="No"/>
    <s v="No"/>
    <s v="No"/>
    <s v="No"/>
    <s v="Yes"/>
    <s v="No"/>
    <s v="No"/>
    <s v="No"/>
    <s v="No"/>
    <s v="No"/>
    <s v="No"/>
    <s v="No"/>
    <s v="No"/>
    <s v="No"/>
    <s v="No"/>
    <s v="No"/>
    <s v="No"/>
    <s v="No"/>
    <s v="No"/>
    <s v="No"/>
    <s v="No"/>
    <s v="No"/>
    <s v="Yes"/>
    <s v="Yes"/>
    <s v="No"/>
    <s v="No"/>
    <s v="Yes"/>
    <s v="No"/>
    <s v="No"/>
    <s v="No"/>
    <s v="No"/>
    <x v="0"/>
    <n v="0.13333333333333333"/>
    <n v="1.6"/>
  </r>
  <r>
    <x v="7"/>
    <s v="Class 1"/>
    <x v="132"/>
    <s v=" Tamil Nadu"/>
    <s v="Mid"/>
    <n v="8"/>
    <n v="270280"/>
    <s v="33.79K"/>
    <s v="Full-time "/>
    <s v=" Mid-Senior level"/>
    <n v="10001"/>
    <s v=" IT Services and IT Consulting"/>
    <n v="1162174"/>
    <s v="No"/>
    <s v="No"/>
    <s v="No"/>
    <s v="No"/>
    <s v="Yes"/>
    <s v="No"/>
    <s v="No"/>
    <s v="No"/>
    <s v="No"/>
    <s v="No"/>
    <s v="No"/>
    <s v="No"/>
    <s v="No"/>
    <s v="No"/>
    <s v="No"/>
    <s v="No"/>
    <s v="No"/>
    <s v="No"/>
    <s v="No"/>
    <s v="No"/>
    <s v="No"/>
    <s v="No"/>
    <s v="Yes"/>
    <s v="Yes"/>
    <s v="No"/>
    <s v="No"/>
    <s v="No"/>
    <s v="No"/>
    <s v="No"/>
    <s v="No"/>
    <s v="No"/>
    <x v="2"/>
    <n v="0.1"/>
    <n v="2"/>
  </r>
  <r>
    <x v="7"/>
    <s v="Class 1"/>
    <x v="170"/>
    <s v=" Karnataka"/>
    <s v="Mid"/>
    <n v="8"/>
    <n v="270280"/>
    <s v="33.79K"/>
    <s v="Full-time "/>
    <s v=" Mid-Senior level"/>
    <n v="10001"/>
    <s v=" IT Services and IT Consulting"/>
    <n v="858566"/>
    <s v="No"/>
    <s v="No"/>
    <s v="No"/>
    <s v="No"/>
    <s v="No"/>
    <s v="No"/>
    <s v="No"/>
    <s v="No"/>
    <s v="No"/>
    <s v="No"/>
    <s v="No"/>
    <s v="No"/>
    <s v="No"/>
    <s v="No"/>
    <s v="No"/>
    <s v="No"/>
    <s v="No"/>
    <s v="No"/>
    <s v="No"/>
    <s v="No"/>
    <s v="No"/>
    <s v="No"/>
    <s v="Yes"/>
    <s v="Yes"/>
    <s v="No"/>
    <s v="No"/>
    <s v="Yes"/>
    <s v="No"/>
    <s v="No"/>
    <s v="No"/>
    <s v="No"/>
    <x v="2"/>
    <n v="0.1"/>
    <n v="2"/>
  </r>
  <r>
    <x v="7"/>
    <s v="Class 1"/>
    <x v="198"/>
    <s v=" Delhi"/>
    <s v="Mid"/>
    <n v="8"/>
    <n v="270280"/>
    <s v="33.79K"/>
    <s v="Full-time "/>
    <s v=" Mid-Senior level"/>
    <n v="10001"/>
    <s v=" IT Services and IT Consulting"/>
    <n v="1981612"/>
    <s v="No"/>
    <s v="No"/>
    <s v="No"/>
    <s v="No"/>
    <s v="No"/>
    <s v="No"/>
    <s v="No"/>
    <s v="No"/>
    <s v="No"/>
    <s v="No"/>
    <s v="No"/>
    <s v="No"/>
    <s v="No"/>
    <s v="No"/>
    <s v="No"/>
    <s v="No"/>
    <s v="No"/>
    <s v="No"/>
    <s v="No"/>
    <s v="No"/>
    <s v="No"/>
    <s v="No"/>
    <s v="Yes"/>
    <s v="No"/>
    <s v="No"/>
    <s v="No"/>
    <s v="No"/>
    <s v="No"/>
    <s v="No"/>
    <s v="No"/>
    <s v="No"/>
    <x v="3"/>
    <n v="3.3333333333333333E-2"/>
    <n v="4"/>
  </r>
  <r>
    <x v="7"/>
    <s v="Class 1"/>
    <x v="132"/>
    <s v=" Karnataka"/>
    <s v="Mid"/>
    <n v="8"/>
    <n v="270280"/>
    <s v="33.79K"/>
    <s v="Full-time "/>
    <s v=" Mid-Senior level"/>
    <n v="10001"/>
    <s v=" IT Services and IT Consulting"/>
    <n v="1252869"/>
    <s v="No"/>
    <s v="No"/>
    <s v="No"/>
    <s v="No"/>
    <s v="Yes"/>
    <s v="No"/>
    <s v="No"/>
    <s v="No"/>
    <s v="No"/>
    <s v="No"/>
    <s v="No"/>
    <s v="No"/>
    <s v="No"/>
    <s v="No"/>
    <s v="No"/>
    <s v="No"/>
    <s v="No"/>
    <s v="No"/>
    <s v="No"/>
    <s v="No"/>
    <s v="No"/>
    <s v="No"/>
    <s v="Yes"/>
    <s v="Yes"/>
    <s v="No"/>
    <s v="No"/>
    <s v="No"/>
    <s v="No"/>
    <s v="No"/>
    <s v="No"/>
    <s v="No"/>
    <x v="2"/>
    <n v="0.1"/>
    <n v="2"/>
  </r>
  <r>
    <x v="7"/>
    <s v="Class 1"/>
    <x v="211"/>
    <s v=" Maharashtra"/>
    <s v="Mid"/>
    <n v="8"/>
    <n v="270280"/>
    <s v="33.79K"/>
    <s v="Full-time "/>
    <s v=" Mid-Senior level"/>
    <n v="10001"/>
    <s v=" IT Services and IT Consulting"/>
    <n v="1067228"/>
    <s v="No"/>
    <s v="No"/>
    <s v="No"/>
    <s v="No"/>
    <s v="No"/>
    <s v="No"/>
    <s v="No"/>
    <s v="No"/>
    <s v="No"/>
    <s v="No"/>
    <s v="No"/>
    <s v="No"/>
    <s v="No"/>
    <s v="No"/>
    <s v="No"/>
    <s v="No"/>
    <s v="No"/>
    <s v="No"/>
    <s v="No"/>
    <s v="No"/>
    <s v="No"/>
    <s v="No"/>
    <s v="Yes"/>
    <s v="No"/>
    <s v="No"/>
    <s v="No"/>
    <s v="No"/>
    <s v="No"/>
    <s v="No"/>
    <s v="No"/>
    <s v="No"/>
    <x v="3"/>
    <n v="3.3333333333333333E-2"/>
    <n v="4"/>
  </r>
  <r>
    <x v="4"/>
    <s v="Class 2"/>
    <x v="212"/>
    <s v=" Haryana"/>
    <s v="Mid"/>
    <n v="8"/>
    <n v="793022"/>
    <s v="99.13K"/>
    <s v="Full-time "/>
    <s v=" Mid-Senior level"/>
    <n v="5000"/>
    <s v=" IT Services and IT Consulting"/>
    <n v="1304422"/>
    <s v="Yes"/>
    <s v="No"/>
    <s v="Yes"/>
    <s v="No"/>
    <s v="Yes"/>
    <s v="No"/>
    <s v="No"/>
    <s v="No"/>
    <s v="No"/>
    <s v="No"/>
    <s v="Yes"/>
    <s v="Yes"/>
    <s v="No"/>
    <s v="Yes"/>
    <s v="No"/>
    <s v="No"/>
    <s v="No"/>
    <s v="No"/>
    <s v="Yes"/>
    <s v="No"/>
    <s v="Yes"/>
    <s v="No"/>
    <s v="Yes"/>
    <s v="Yes"/>
    <s v="No"/>
    <s v="Yes"/>
    <s v="No"/>
    <s v="No"/>
    <s v="No"/>
    <s v="No"/>
    <s v="No"/>
    <x v="11"/>
    <n v="0.36666666666666664"/>
    <n v="0.66666666666666663"/>
  </r>
  <r>
    <x v="7"/>
    <s v="Class 1"/>
    <x v="213"/>
    <s v=" Karnataka"/>
    <s v="Junior"/>
    <n v="8"/>
    <n v="270280"/>
    <s v="33.79K"/>
    <s v="Full-time "/>
    <s v=" Entry level"/>
    <n v="10001"/>
    <s v=" IT Services and IT Consulting"/>
    <n v="568531"/>
    <s v="No"/>
    <s v="No"/>
    <s v="No"/>
    <s v="No"/>
    <s v="No"/>
    <s v="No"/>
    <s v="No"/>
    <s v="No"/>
    <s v="No"/>
    <s v="No"/>
    <s v="No"/>
    <s v="No"/>
    <s v="No"/>
    <s v="No"/>
    <s v="No"/>
    <s v="No"/>
    <s v="No"/>
    <s v="No"/>
    <s v="No"/>
    <s v="No"/>
    <s v="No"/>
    <s v="No"/>
    <s v="Yes"/>
    <s v="Yes"/>
    <s v="No"/>
    <s v="No"/>
    <s v="No"/>
    <s v="No"/>
    <s v="No"/>
    <s v="No"/>
    <s v="No"/>
    <x v="1"/>
    <n v="6.6666666666666666E-2"/>
    <n v="2.6666666666666665"/>
  </r>
  <r>
    <x v="3"/>
    <s v="Class 4"/>
    <x v="214"/>
    <s v=" Telangana"/>
    <s v="Junior"/>
    <n v="8"/>
    <n v="80865"/>
    <s v="10.11K"/>
    <s v="Full-time "/>
    <s v=" Entry level"/>
    <n v="1200"/>
    <s v=" IT Services and IT Consulting"/>
    <n v="358362"/>
    <s v="No"/>
    <s v="No"/>
    <s v="No"/>
    <s v="No"/>
    <s v="No"/>
    <s v="No"/>
    <s v="No"/>
    <s v="No"/>
    <s v="No"/>
    <s v="No"/>
    <s v="No"/>
    <s v="No"/>
    <s v="No"/>
    <s v="No"/>
    <s v="No"/>
    <s v="No"/>
    <s v="No"/>
    <s v="No"/>
    <s v="No"/>
    <s v="No"/>
    <s v="No"/>
    <s v="No"/>
    <s v="Yes"/>
    <s v="Yes"/>
    <s v="No"/>
    <s v="No"/>
    <s v="No"/>
    <s v="No"/>
    <s v="No"/>
    <s v="No"/>
    <s v="No"/>
    <x v="1"/>
    <n v="6.6666666666666666E-2"/>
    <n v="2.6666666666666665"/>
  </r>
  <r>
    <x v="8"/>
    <s v="Class 4"/>
    <x v="215"/>
    <s v=" Uttar Pradesh"/>
    <s v="Mid"/>
    <n v="8"/>
    <n v="11245"/>
    <s v="1.41K"/>
    <s v="Full-time "/>
    <s v=" Mid-Senior level"/>
    <n v="110"/>
    <s v=" Real Estate"/>
    <n v="1469743"/>
    <s v="Yes"/>
    <s v="No"/>
    <s v="Yes"/>
    <s v="No"/>
    <s v="No"/>
    <s v="No"/>
    <s v="No"/>
    <s v="No"/>
    <s v="No"/>
    <s v="No"/>
    <s v="Yes"/>
    <s v="No"/>
    <s v="No"/>
    <s v="No"/>
    <s v="No"/>
    <s v="No"/>
    <s v="No"/>
    <s v="No"/>
    <s v="Yes"/>
    <s v="No"/>
    <s v="No"/>
    <s v="No"/>
    <s v="No"/>
    <s v="Yes"/>
    <s v="No"/>
    <s v="No"/>
    <s v="No"/>
    <s v="No"/>
    <s v="No"/>
    <s v="No"/>
    <s v="Yes"/>
    <x v="6"/>
    <n v="0.2"/>
    <n v="1.1428571428571428"/>
  </r>
  <r>
    <x v="2"/>
    <s v="Class 3"/>
    <x v="127"/>
    <s v=" Maharashtra"/>
    <s v="Mid"/>
    <n v="8"/>
    <n v="6737300"/>
    <s v="842.16K"/>
    <s v="Full-time "/>
    <s v=" Mid-Senior level"/>
    <n v="10001"/>
    <s v=" IT Services and IT Consulting"/>
    <n v="1146759"/>
    <s v="Yes"/>
    <s v="No"/>
    <s v="No"/>
    <s v="No"/>
    <s v="No"/>
    <s v="No"/>
    <s v="No"/>
    <s v="No"/>
    <s v="No"/>
    <s v="No"/>
    <s v="Yes"/>
    <s v="No"/>
    <s v="No"/>
    <s v="Yes"/>
    <s v="No"/>
    <s v="No"/>
    <s v="No"/>
    <s v="No"/>
    <s v="No"/>
    <s v="No"/>
    <s v="No"/>
    <s v="No"/>
    <s v="Yes"/>
    <s v="No"/>
    <s v="No"/>
    <s v="No"/>
    <s v="No"/>
    <s v="No"/>
    <s v="No"/>
    <s v="No"/>
    <s v="No"/>
    <x v="0"/>
    <n v="0.13333333333333333"/>
    <n v="1.6"/>
  </r>
  <r>
    <x v="7"/>
    <s v="Class 1"/>
    <x v="216"/>
    <s v=" Maharashtra"/>
    <s v="Mid"/>
    <n v="8"/>
    <n v="270280"/>
    <s v="33.79K"/>
    <s v="Full-time "/>
    <s v=" Mid-Senior level"/>
    <n v="10001"/>
    <s v=" IT Services and IT Consulting"/>
    <n v="1402133"/>
    <s v="No"/>
    <s v="No"/>
    <s v="No"/>
    <s v="No"/>
    <s v="No"/>
    <s v="No"/>
    <s v="No"/>
    <s v="No"/>
    <s v="No"/>
    <s v="No"/>
    <s v="Yes"/>
    <s v="No"/>
    <s v="No"/>
    <s v="No"/>
    <s v="No"/>
    <s v="No"/>
    <s v="No"/>
    <s v="No"/>
    <s v="No"/>
    <s v="No"/>
    <s v="No"/>
    <s v="No"/>
    <s v="Yes"/>
    <s v="Yes"/>
    <s v="No"/>
    <s v="No"/>
    <s v="No"/>
    <s v="No"/>
    <s v="No"/>
    <s v="No"/>
    <s v="No"/>
    <x v="2"/>
    <n v="0.1"/>
    <n v="2"/>
  </r>
  <r>
    <x v="7"/>
    <s v="Class 1"/>
    <x v="217"/>
    <s v=" Maharashtra"/>
    <s v="Junior"/>
    <n v="8"/>
    <n v="270280"/>
    <s v="33.79K"/>
    <s v="Full-time "/>
    <s v=" Entry level"/>
    <n v="10001"/>
    <s v=" IT Services and IT Consulting"/>
    <n v="443056"/>
    <s v="No"/>
    <s v="No"/>
    <s v="Yes"/>
    <s v="No"/>
    <s v="No"/>
    <s v="No"/>
    <s v="No"/>
    <s v="No"/>
    <s v="No"/>
    <s v="No"/>
    <s v="Yes"/>
    <s v="No"/>
    <s v="No"/>
    <s v="No"/>
    <s v="No"/>
    <s v="No"/>
    <s v="No"/>
    <s v="No"/>
    <s v="No"/>
    <s v="No"/>
    <s v="No"/>
    <s v="No"/>
    <s v="Yes"/>
    <s v="Yes"/>
    <s v="No"/>
    <s v="No"/>
    <s v="Yes"/>
    <s v="No"/>
    <s v="No"/>
    <s v="No"/>
    <s v="No"/>
    <x v="7"/>
    <n v="0.16666666666666666"/>
    <n v="1.3333333333333333"/>
  </r>
  <r>
    <x v="2"/>
    <s v="Class 3"/>
    <x v="218"/>
    <s v=" Maharashtra"/>
    <s v="Mid"/>
    <n v="8"/>
    <n v="6737300"/>
    <s v="842.16K"/>
    <s v="Full-time "/>
    <s v=" Mid-Senior level"/>
    <n v="10001"/>
    <s v=" IT Services and IT Consulting"/>
    <n v="1377556"/>
    <s v="No"/>
    <s v="No"/>
    <s v="No"/>
    <s v="No"/>
    <s v="Yes"/>
    <s v="No"/>
    <s v="No"/>
    <s v="No"/>
    <s v="No"/>
    <s v="No"/>
    <s v="No"/>
    <s v="No"/>
    <s v="No"/>
    <s v="No"/>
    <s v="No"/>
    <s v="No"/>
    <s v="No"/>
    <s v="No"/>
    <s v="No"/>
    <s v="No"/>
    <s v="No"/>
    <s v="No"/>
    <s v="Yes"/>
    <s v="Yes"/>
    <s v="No"/>
    <s v="No"/>
    <s v="Yes"/>
    <s v="No"/>
    <s v="No"/>
    <s v="No"/>
    <s v="No"/>
    <x v="0"/>
    <n v="0.13333333333333333"/>
    <n v="1.6"/>
  </r>
  <r>
    <x v="7"/>
    <s v="Class 1"/>
    <x v="219"/>
    <s v=" Maharashtra"/>
    <s v="Mid"/>
    <n v="8"/>
    <n v="270280"/>
    <s v="33.79K"/>
    <s v="Full-time "/>
    <s v=" Mid-Senior level"/>
    <n v="10001"/>
    <s v=" IT Services and IT Consulting"/>
    <n v="1191152"/>
    <s v="No"/>
    <s v="No"/>
    <s v="No"/>
    <s v="No"/>
    <s v="No"/>
    <s v="No"/>
    <s v="No"/>
    <s v="No"/>
    <s v="No"/>
    <s v="No"/>
    <s v="No"/>
    <s v="No"/>
    <s v="No"/>
    <s v="No"/>
    <s v="No"/>
    <s v="No"/>
    <s v="No"/>
    <s v="No"/>
    <s v="No"/>
    <s v="No"/>
    <s v="No"/>
    <s v="No"/>
    <s v="Yes"/>
    <s v="Yes"/>
    <s v="No"/>
    <s v="No"/>
    <s v="No"/>
    <s v="No"/>
    <s v="No"/>
    <s v="No"/>
    <s v="No"/>
    <x v="1"/>
    <n v="6.6666666666666666E-2"/>
    <n v="2.6666666666666665"/>
  </r>
  <r>
    <x v="7"/>
    <s v="Class 1"/>
    <x v="220"/>
    <s v=" Maharashtra"/>
    <s v="Junior"/>
    <n v="7"/>
    <n v="270280"/>
    <s v="38.61K"/>
    <s v="Full-time "/>
    <s v=" Entry level"/>
    <n v="10001"/>
    <s v=" IT Services and IT Consulting"/>
    <n v="412908"/>
    <s v="No"/>
    <s v="No"/>
    <s v="No"/>
    <s v="No"/>
    <s v="No"/>
    <s v="No"/>
    <s v="No"/>
    <s v="No"/>
    <s v="No"/>
    <s v="No"/>
    <s v="No"/>
    <s v="No"/>
    <s v="No"/>
    <s v="No"/>
    <s v="No"/>
    <s v="No"/>
    <s v="No"/>
    <s v="No"/>
    <s v="No"/>
    <s v="No"/>
    <s v="No"/>
    <s v="No"/>
    <s v="No"/>
    <s v="Yes"/>
    <s v="No"/>
    <s v="No"/>
    <s v="Yes"/>
    <s v="No"/>
    <s v="No"/>
    <s v="No"/>
    <s v="No"/>
    <x v="1"/>
    <n v="6.6666666666666666E-2"/>
    <n v="2.3333333333333335"/>
  </r>
  <r>
    <x v="0"/>
    <s v="Class 3"/>
    <x v="134"/>
    <s v=" West Bengal"/>
    <s v="Senior"/>
    <n v="7"/>
    <n v="11996967"/>
    <s v="1713.85K"/>
    <s v="Full-time "/>
    <s v=" Associate"/>
    <n v="10001"/>
    <s v=" IT Services and IT Consulting"/>
    <n v="2005889"/>
    <s v="No"/>
    <s v="No"/>
    <s v="No"/>
    <s v="No"/>
    <s v="No"/>
    <s v="No"/>
    <s v="No"/>
    <s v="No"/>
    <s v="No"/>
    <s v="No"/>
    <s v="No"/>
    <s v="No"/>
    <s v="No"/>
    <s v="No"/>
    <s v="No"/>
    <s v="No"/>
    <s v="No"/>
    <s v="No"/>
    <s v="No"/>
    <s v="No"/>
    <s v="No"/>
    <s v="No"/>
    <s v="Yes"/>
    <s v="No"/>
    <s v="No"/>
    <s v="Yes"/>
    <s v="No"/>
    <s v="No"/>
    <s v="No"/>
    <s v="No"/>
    <s v="No"/>
    <x v="1"/>
    <n v="6.6666666666666666E-2"/>
    <n v="2.3333333333333335"/>
  </r>
  <r>
    <x v="7"/>
    <s v="Class 1"/>
    <x v="132"/>
    <s v=" Delhi"/>
    <s v="Mid"/>
    <n v="7"/>
    <n v="270280"/>
    <s v="38.61K"/>
    <s v="Full-time "/>
    <s v=" Mid-Senior level"/>
    <n v="10001"/>
    <s v=" IT Services and IT Consulting"/>
    <n v="1440511"/>
    <s v="No"/>
    <s v="No"/>
    <s v="No"/>
    <s v="No"/>
    <s v="Yes"/>
    <s v="No"/>
    <s v="No"/>
    <s v="No"/>
    <s v="No"/>
    <s v="No"/>
    <s v="No"/>
    <s v="No"/>
    <s v="No"/>
    <s v="No"/>
    <s v="No"/>
    <s v="No"/>
    <s v="No"/>
    <s v="No"/>
    <s v="No"/>
    <s v="No"/>
    <s v="No"/>
    <s v="No"/>
    <s v="Yes"/>
    <s v="Yes"/>
    <s v="No"/>
    <s v="No"/>
    <s v="No"/>
    <s v="No"/>
    <s v="No"/>
    <s v="No"/>
    <s v="No"/>
    <x v="2"/>
    <n v="0.1"/>
    <n v="1.75"/>
  </r>
  <r>
    <x v="8"/>
    <s v="Class 4"/>
    <x v="221"/>
    <s v=" Uttar Pradesh"/>
    <s v="Junior"/>
    <n v="7"/>
    <n v="11245"/>
    <s v="1.61K"/>
    <s v="Full-time "/>
    <s v=" Entry level"/>
    <n v="110"/>
    <s v=" Real Estate"/>
    <n v="473372"/>
    <s v="No"/>
    <s v="No"/>
    <s v="No"/>
    <s v="No"/>
    <s v="No"/>
    <s v="No"/>
    <s v="No"/>
    <s v="No"/>
    <s v="No"/>
    <s v="No"/>
    <s v="No"/>
    <s v="No"/>
    <s v="No"/>
    <s v="No"/>
    <s v="No"/>
    <s v="No"/>
    <s v="No"/>
    <s v="No"/>
    <s v="No"/>
    <s v="No"/>
    <s v="Yes"/>
    <s v="No"/>
    <s v="Yes"/>
    <s v="No"/>
    <s v="No"/>
    <s v="No"/>
    <s v="No"/>
    <s v="No"/>
    <s v="No"/>
    <s v="No"/>
    <s v="No"/>
    <x v="1"/>
    <n v="6.6666666666666666E-2"/>
    <n v="2.3333333333333335"/>
  </r>
  <r>
    <x v="3"/>
    <s v="Class 4"/>
    <x v="222"/>
    <s v=" Telangana"/>
    <s v="Junior"/>
    <n v="7"/>
    <n v="80865"/>
    <s v="11.55K"/>
    <s v="Full-time "/>
    <s v=" Entry level"/>
    <n v="1200"/>
    <s v=" IT Services and IT Consulting"/>
    <n v="624332"/>
    <s v="No"/>
    <s v="No"/>
    <s v="No"/>
    <s v="No"/>
    <s v="No"/>
    <s v="No"/>
    <s v="No"/>
    <s v="No"/>
    <s v="No"/>
    <s v="No"/>
    <s v="No"/>
    <s v="No"/>
    <s v="No"/>
    <s v="No"/>
    <s v="No"/>
    <s v="No"/>
    <s v="No"/>
    <s v="No"/>
    <s v="No"/>
    <s v="No"/>
    <s v="No"/>
    <s v="No"/>
    <s v="Yes"/>
    <s v="Yes"/>
    <s v="No"/>
    <s v="No"/>
    <s v="No"/>
    <s v="No"/>
    <s v="No"/>
    <s v="No"/>
    <s v="No"/>
    <x v="1"/>
    <n v="6.6666666666666666E-2"/>
    <n v="2.3333333333333335"/>
  </r>
  <r>
    <x v="3"/>
    <s v="Class 4"/>
    <x v="109"/>
    <s v=" Telangana"/>
    <s v="Mid"/>
    <n v="7"/>
    <n v="80865"/>
    <s v="11.55K"/>
    <s v="Full-time "/>
    <s v=" Mid-Senior level"/>
    <n v="1200"/>
    <s v=" IT Services and IT Consulting"/>
    <n v="1264045"/>
    <s v="No"/>
    <s v="No"/>
    <s v="No"/>
    <s v="No"/>
    <s v="No"/>
    <s v="No"/>
    <s v="No"/>
    <s v="No"/>
    <s v="No"/>
    <s v="No"/>
    <s v="No"/>
    <s v="No"/>
    <s v="No"/>
    <s v="No"/>
    <s v="No"/>
    <s v="No"/>
    <s v="No"/>
    <s v="No"/>
    <s v="No"/>
    <s v="No"/>
    <s v="No"/>
    <s v="No"/>
    <s v="Yes"/>
    <s v="Yes"/>
    <s v="No"/>
    <s v="No"/>
    <s v="No"/>
    <s v="No"/>
    <s v="No"/>
    <s v="No"/>
    <s v="No"/>
    <x v="1"/>
    <n v="6.6666666666666666E-2"/>
    <n v="2.3333333333333335"/>
  </r>
  <r>
    <x v="3"/>
    <s v="Class 4"/>
    <x v="223"/>
    <s v=" Odisha"/>
    <s v="Junior"/>
    <n v="7"/>
    <n v="80865"/>
    <s v="11.55K"/>
    <s v="Full-time "/>
    <s v=" Entry level"/>
    <n v="1200"/>
    <s v=" IT Services and IT Consulting"/>
    <n v="483163"/>
    <s v="No"/>
    <s v="No"/>
    <s v="Yes"/>
    <s v="No"/>
    <s v="No"/>
    <s v="No"/>
    <s v="No"/>
    <s v="No"/>
    <s v="No"/>
    <s v="No"/>
    <s v="Yes"/>
    <s v="No"/>
    <s v="No"/>
    <s v="No"/>
    <s v="No"/>
    <s v="No"/>
    <s v="No"/>
    <s v="No"/>
    <s v="Yes"/>
    <s v="No"/>
    <s v="No"/>
    <s v="No"/>
    <s v="Yes"/>
    <s v="Yes"/>
    <s v="No"/>
    <s v="No"/>
    <s v="No"/>
    <s v="No"/>
    <s v="No"/>
    <s v="No"/>
    <s v="Yes"/>
    <x v="6"/>
    <n v="0.2"/>
    <n v="1"/>
  </r>
  <r>
    <x v="7"/>
    <s v="Class 1"/>
    <x v="149"/>
    <s v=" West Bengal"/>
    <s v="Mid"/>
    <n v="7"/>
    <n v="270280"/>
    <s v="38.61K"/>
    <s v="Full-time "/>
    <s v=" Mid-Senior level"/>
    <n v="10001"/>
    <s v=" IT Services and IT Consulting"/>
    <n v="1377919"/>
    <s v="No"/>
    <s v="No"/>
    <s v="No"/>
    <s v="No"/>
    <s v="No"/>
    <s v="No"/>
    <s v="No"/>
    <s v="No"/>
    <s v="No"/>
    <s v="No"/>
    <s v="Yes"/>
    <s v="No"/>
    <s v="No"/>
    <s v="No"/>
    <s v="No"/>
    <s v="No"/>
    <s v="No"/>
    <s v="No"/>
    <s v="No"/>
    <s v="No"/>
    <s v="No"/>
    <s v="No"/>
    <s v="No"/>
    <s v="Yes"/>
    <s v="No"/>
    <s v="No"/>
    <s v="Yes"/>
    <s v="No"/>
    <s v="No"/>
    <s v="No"/>
    <s v="Yes"/>
    <x v="0"/>
    <n v="0.13333333333333333"/>
    <n v="1.4"/>
  </r>
  <r>
    <x v="3"/>
    <s v="Class 4"/>
    <x v="109"/>
    <s v=" Karnataka"/>
    <s v="Mid"/>
    <n v="7"/>
    <n v="80865"/>
    <s v="11.55K"/>
    <s v="Full-time "/>
    <s v=" Mid-Senior level"/>
    <n v="1200"/>
    <s v=" IT Services and IT Consulting"/>
    <n v="1064712"/>
    <s v="No"/>
    <s v="No"/>
    <s v="No"/>
    <s v="No"/>
    <s v="No"/>
    <s v="No"/>
    <s v="No"/>
    <s v="No"/>
    <s v="No"/>
    <s v="No"/>
    <s v="No"/>
    <s v="No"/>
    <s v="No"/>
    <s v="No"/>
    <s v="No"/>
    <s v="No"/>
    <s v="No"/>
    <s v="No"/>
    <s v="No"/>
    <s v="No"/>
    <s v="No"/>
    <s v="No"/>
    <s v="Yes"/>
    <s v="Yes"/>
    <s v="No"/>
    <s v="No"/>
    <s v="No"/>
    <s v="No"/>
    <s v="No"/>
    <s v="No"/>
    <s v="No"/>
    <x v="1"/>
    <n v="6.6666666666666666E-2"/>
    <n v="2.3333333333333335"/>
  </r>
  <r>
    <x v="8"/>
    <s v="Class 4"/>
    <x v="224"/>
    <s v=" Karnataka"/>
    <s v="Mid"/>
    <n v="7"/>
    <n v="11245"/>
    <s v="1.61K"/>
    <s v="Full-time "/>
    <s v=" Mid-Senior level"/>
    <n v="110"/>
    <s v=" Real Estate"/>
    <n v="902737"/>
    <s v="No"/>
    <s v="No"/>
    <s v="No"/>
    <s v="No"/>
    <s v="Yes"/>
    <s v="No"/>
    <s v="No"/>
    <s v="No"/>
    <s v="No"/>
    <s v="No"/>
    <s v="No"/>
    <s v="No"/>
    <s v="No"/>
    <s v="No"/>
    <s v="No"/>
    <s v="No"/>
    <s v="No"/>
    <s v="No"/>
    <s v="No"/>
    <s v="No"/>
    <s v="No"/>
    <s v="No"/>
    <s v="Yes"/>
    <s v="Yes"/>
    <s v="No"/>
    <s v="No"/>
    <s v="No"/>
    <s v="No"/>
    <s v="No"/>
    <s v="No"/>
    <s v="No"/>
    <x v="2"/>
    <n v="0.1"/>
    <n v="1.75"/>
  </r>
  <r>
    <x v="2"/>
    <s v="Class 3"/>
    <x v="155"/>
    <s v=" Karnataka"/>
    <s v="Mid"/>
    <n v="7"/>
    <n v="6737300"/>
    <s v="962.47K"/>
    <s v="Full-time "/>
    <s v=" Mid-Senior level"/>
    <n v="10001"/>
    <s v=" IT Services and IT Consulting"/>
    <n v="808799"/>
    <s v="No"/>
    <s v="No"/>
    <s v="No"/>
    <s v="No"/>
    <s v="No"/>
    <s v="No"/>
    <s v="No"/>
    <s v="No"/>
    <s v="No"/>
    <s v="No"/>
    <s v="No"/>
    <s v="No"/>
    <s v="No"/>
    <s v="No"/>
    <s v="No"/>
    <s v="No"/>
    <s v="No"/>
    <s v="No"/>
    <s v="No"/>
    <s v="No"/>
    <s v="No"/>
    <s v="No"/>
    <s v="Yes"/>
    <s v="Yes"/>
    <s v="No"/>
    <s v="No"/>
    <s v="Yes"/>
    <s v="No"/>
    <s v="No"/>
    <s v="No"/>
    <s v="No"/>
    <x v="2"/>
    <n v="0.1"/>
    <n v="1.75"/>
  </r>
  <r>
    <x v="3"/>
    <s v="Class 4"/>
    <x v="225"/>
    <s v=" Karnataka"/>
    <s v="Junior"/>
    <n v="7"/>
    <n v="80865"/>
    <s v="11.55K"/>
    <s v="Full-time "/>
    <s v=" Entry level"/>
    <n v="1200"/>
    <s v=" IT Services and IT Consulting"/>
    <n v="571863"/>
    <s v="No"/>
    <s v="No"/>
    <s v="Yes"/>
    <s v="No"/>
    <s v="No"/>
    <s v="No"/>
    <s v="No"/>
    <s v="No"/>
    <s v="No"/>
    <s v="No"/>
    <s v="No"/>
    <s v="No"/>
    <s v="No"/>
    <s v="No"/>
    <s v="No"/>
    <s v="No"/>
    <s v="No"/>
    <s v="No"/>
    <s v="No"/>
    <s v="No"/>
    <s v="Yes"/>
    <s v="No"/>
    <s v="Yes"/>
    <s v="Yes"/>
    <s v="No"/>
    <s v="No"/>
    <s v="No"/>
    <s v="No"/>
    <s v="No"/>
    <s v="No"/>
    <s v="No"/>
    <x v="0"/>
    <n v="0.13333333333333333"/>
    <n v="1.4"/>
  </r>
  <r>
    <x v="4"/>
    <s v="Class 2"/>
    <x v="226"/>
    <s v=" Madhya Pradesh"/>
    <s v="Mid"/>
    <n v="7"/>
    <n v="793022"/>
    <s v="113.29K"/>
    <s v="Full-time "/>
    <s v=" Mid-Senior level"/>
    <n v="5000"/>
    <s v=" IT Services and IT Consulting"/>
    <n v="1346112"/>
    <s v="No"/>
    <s v="No"/>
    <s v="No"/>
    <s v="No"/>
    <s v="No"/>
    <s v="No"/>
    <s v="No"/>
    <s v="No"/>
    <s v="No"/>
    <s v="No"/>
    <s v="No"/>
    <s v="No"/>
    <s v="No"/>
    <s v="No"/>
    <s v="No"/>
    <s v="No"/>
    <s v="No"/>
    <s v="No"/>
    <s v="No"/>
    <s v="No"/>
    <s v="No"/>
    <s v="No"/>
    <s v="Yes"/>
    <s v="Yes"/>
    <s v="No"/>
    <s v="No"/>
    <s v="Yes"/>
    <s v="No"/>
    <s v="No"/>
    <s v="No"/>
    <s v="No"/>
    <x v="2"/>
    <n v="0.1"/>
    <n v="1.75"/>
  </r>
  <r>
    <x v="8"/>
    <s v="Class 4"/>
    <x v="227"/>
    <s v=" Karnataka"/>
    <s v="Mid"/>
    <n v="7"/>
    <n v="11245"/>
    <s v="1.61K"/>
    <s v="Full-time "/>
    <s v=" Mid-Senior level"/>
    <n v="110"/>
    <s v=" Real Estate"/>
    <n v="975907"/>
    <s v="No"/>
    <s v="No"/>
    <s v="No"/>
    <s v="No"/>
    <s v="No"/>
    <s v="No"/>
    <s v="No"/>
    <s v="No"/>
    <s v="No"/>
    <s v="No"/>
    <s v="No"/>
    <s v="No"/>
    <s v="No"/>
    <s v="No"/>
    <s v="No"/>
    <s v="No"/>
    <s v="No"/>
    <s v="No"/>
    <s v="No"/>
    <s v="No"/>
    <s v="No"/>
    <s v="No"/>
    <s v="Yes"/>
    <s v="Yes"/>
    <s v="No"/>
    <s v="No"/>
    <s v="No"/>
    <s v="No"/>
    <s v="No"/>
    <s v="No"/>
    <s v="No"/>
    <x v="1"/>
    <n v="6.6666666666666666E-2"/>
    <n v="2.3333333333333335"/>
  </r>
  <r>
    <x v="4"/>
    <s v="Class 2"/>
    <x v="228"/>
    <s v=" Maharashtra"/>
    <s v="Mid"/>
    <n v="7"/>
    <n v="793022"/>
    <s v="113.29K"/>
    <s v="Full-time "/>
    <s v=" Mid-Senior level"/>
    <n v="5000"/>
    <s v=" IT Services and IT Consulting"/>
    <n v="1447364"/>
    <s v="Yes"/>
    <s v="No"/>
    <s v="Yes"/>
    <s v="No"/>
    <s v="No"/>
    <s v="Yes"/>
    <s v="No"/>
    <s v="No"/>
    <s v="No"/>
    <s v="No"/>
    <s v="Yes"/>
    <s v="Yes"/>
    <s v="Yes"/>
    <s v="Yes"/>
    <s v="No"/>
    <s v="No"/>
    <s v="No"/>
    <s v="No"/>
    <s v="Yes"/>
    <s v="Yes"/>
    <s v="No"/>
    <s v="No"/>
    <s v="Yes"/>
    <s v="Yes"/>
    <s v="No"/>
    <s v="No"/>
    <s v="No"/>
    <s v="No"/>
    <s v="No"/>
    <s v="Yes"/>
    <s v="Yes"/>
    <x v="8"/>
    <n v="0.43333333333333335"/>
    <n v="0.5"/>
  </r>
  <r>
    <x v="8"/>
    <s v="Class 4"/>
    <x v="215"/>
    <s v=" Karnataka"/>
    <s v="Mid"/>
    <n v="7"/>
    <n v="11245"/>
    <s v="1.61K"/>
    <s v="Full-time "/>
    <s v=" Mid-Senior level"/>
    <n v="110"/>
    <s v=" Real Estate"/>
    <n v="1112118"/>
    <s v="Yes"/>
    <s v="No"/>
    <s v="Yes"/>
    <s v="No"/>
    <s v="No"/>
    <s v="No"/>
    <s v="No"/>
    <s v="No"/>
    <s v="No"/>
    <s v="No"/>
    <s v="Yes"/>
    <s v="No"/>
    <s v="No"/>
    <s v="No"/>
    <s v="No"/>
    <s v="No"/>
    <s v="No"/>
    <s v="No"/>
    <s v="Yes"/>
    <s v="No"/>
    <s v="No"/>
    <s v="No"/>
    <s v="No"/>
    <s v="Yes"/>
    <s v="No"/>
    <s v="No"/>
    <s v="No"/>
    <s v="No"/>
    <s v="No"/>
    <s v="No"/>
    <s v="Yes"/>
    <x v="6"/>
    <n v="0.2"/>
    <n v="1"/>
  </r>
  <r>
    <x v="7"/>
    <s v="Class 1"/>
    <x v="198"/>
    <s v=" West Bengal"/>
    <s v="Mid"/>
    <n v="7"/>
    <n v="270280"/>
    <s v="38.61K"/>
    <s v="Full-time "/>
    <s v=" Mid-Senior level"/>
    <n v="10001"/>
    <s v=" IT Services and IT Consulting"/>
    <n v="1696485"/>
    <s v="No"/>
    <s v="No"/>
    <s v="No"/>
    <s v="No"/>
    <s v="No"/>
    <s v="No"/>
    <s v="No"/>
    <s v="No"/>
    <s v="No"/>
    <s v="No"/>
    <s v="No"/>
    <s v="No"/>
    <s v="No"/>
    <s v="No"/>
    <s v="No"/>
    <s v="No"/>
    <s v="No"/>
    <s v="No"/>
    <s v="No"/>
    <s v="No"/>
    <s v="No"/>
    <s v="No"/>
    <s v="Yes"/>
    <s v="No"/>
    <s v="No"/>
    <s v="No"/>
    <s v="No"/>
    <s v="No"/>
    <s v="No"/>
    <s v="No"/>
    <s v="No"/>
    <x v="3"/>
    <n v="3.3333333333333333E-2"/>
    <n v="3.5"/>
  </r>
  <r>
    <x v="4"/>
    <s v="Class 2"/>
    <x v="229"/>
    <s v=" Gujarat"/>
    <s v="Mid"/>
    <n v="7"/>
    <n v="793022"/>
    <s v="113.29K"/>
    <s v="Full-time "/>
    <s v=" Mid-Senior level"/>
    <n v="5000"/>
    <s v=" IT Services and IT Consulting"/>
    <n v="928175"/>
    <s v="Yes"/>
    <s v="No"/>
    <s v="Yes"/>
    <s v="No"/>
    <s v="No"/>
    <s v="No"/>
    <s v="No"/>
    <s v="No"/>
    <s v="No"/>
    <s v="No"/>
    <s v="No"/>
    <s v="No"/>
    <s v="No"/>
    <s v="No"/>
    <s v="No"/>
    <s v="No"/>
    <s v="No"/>
    <s v="Yes"/>
    <s v="Yes"/>
    <s v="No"/>
    <s v="No"/>
    <s v="No"/>
    <s v="Yes"/>
    <s v="Yes"/>
    <s v="No"/>
    <s v="No"/>
    <s v="No"/>
    <s v="No"/>
    <s v="No"/>
    <s v="No"/>
    <s v="No"/>
    <x v="6"/>
    <n v="0.2"/>
    <n v="1"/>
  </r>
  <r>
    <x v="2"/>
    <s v="Class 3"/>
    <x v="127"/>
    <s v=" Tamil Nadu"/>
    <s v="Mid"/>
    <n v="7"/>
    <n v="6737300"/>
    <s v="962.47K"/>
    <s v="Full-time "/>
    <s v=" Mid-Senior level"/>
    <n v="10001"/>
    <s v=" IT Services and IT Consulting"/>
    <n v="1636857"/>
    <s v="No"/>
    <s v="No"/>
    <s v="No"/>
    <s v="No"/>
    <s v="Yes"/>
    <s v="No"/>
    <s v="No"/>
    <s v="No"/>
    <s v="No"/>
    <s v="No"/>
    <s v="No"/>
    <s v="No"/>
    <s v="No"/>
    <s v="No"/>
    <s v="No"/>
    <s v="No"/>
    <s v="No"/>
    <s v="No"/>
    <s v="No"/>
    <s v="No"/>
    <s v="No"/>
    <s v="No"/>
    <s v="Yes"/>
    <s v="Yes"/>
    <s v="No"/>
    <s v="No"/>
    <s v="Yes"/>
    <s v="No"/>
    <s v="No"/>
    <s v="No"/>
    <s v="No"/>
    <x v="0"/>
    <n v="0.13333333333333333"/>
    <n v="1.4"/>
  </r>
  <r>
    <x v="3"/>
    <s v="Class 4"/>
    <x v="230"/>
    <s v=" Telangana"/>
    <s v="Mid"/>
    <n v="7"/>
    <n v="80865"/>
    <s v="11.55K"/>
    <s v="Full-time "/>
    <s v=" Mid-Senior level"/>
    <n v="1200"/>
    <s v=" IT Services and IT Consulting"/>
    <n v="1000698"/>
    <s v="No"/>
    <s v="No"/>
    <s v="No"/>
    <s v="No"/>
    <s v="No"/>
    <s v="No"/>
    <s v="No"/>
    <s v="No"/>
    <s v="No"/>
    <s v="No"/>
    <s v="No"/>
    <s v="No"/>
    <s v="No"/>
    <s v="No"/>
    <s v="No"/>
    <s v="No"/>
    <s v="No"/>
    <s v="No"/>
    <s v="No"/>
    <s v="No"/>
    <s v="No"/>
    <s v="No"/>
    <s v="Yes"/>
    <s v="Yes"/>
    <s v="No"/>
    <s v="No"/>
    <s v="No"/>
    <s v="No"/>
    <s v="No"/>
    <s v="No"/>
    <s v="No"/>
    <x v="1"/>
    <n v="6.6666666666666666E-2"/>
    <n v="2.3333333333333335"/>
  </r>
  <r>
    <x v="7"/>
    <s v="Class 1"/>
    <x v="217"/>
    <s v=" Delhi"/>
    <s v="Junior"/>
    <n v="7"/>
    <n v="270280"/>
    <s v="38.61K"/>
    <s v="Full-time "/>
    <s v=" Entry level"/>
    <n v="10001"/>
    <s v=" IT Services and IT Consulting"/>
    <n v="413358"/>
    <s v="No"/>
    <s v="No"/>
    <s v="Yes"/>
    <s v="No"/>
    <s v="No"/>
    <s v="No"/>
    <s v="No"/>
    <s v="No"/>
    <s v="No"/>
    <s v="No"/>
    <s v="Yes"/>
    <s v="No"/>
    <s v="No"/>
    <s v="No"/>
    <s v="No"/>
    <s v="No"/>
    <s v="No"/>
    <s v="No"/>
    <s v="No"/>
    <s v="No"/>
    <s v="No"/>
    <s v="No"/>
    <s v="Yes"/>
    <s v="Yes"/>
    <s v="No"/>
    <s v="No"/>
    <s v="Yes"/>
    <s v="No"/>
    <s v="No"/>
    <s v="No"/>
    <s v="No"/>
    <x v="7"/>
    <n v="0.16666666666666666"/>
    <n v="1.1666666666666667"/>
  </r>
  <r>
    <x v="3"/>
    <s v="Class 4"/>
    <x v="231"/>
    <s v=" Karnataka"/>
    <s v="Junior"/>
    <n v="7"/>
    <n v="80865"/>
    <s v="11.55K"/>
    <s v="Full-time "/>
    <s v=" Entry level"/>
    <n v="1200"/>
    <s v=" IT Services and IT Consulting"/>
    <n v="633391"/>
    <s v="No"/>
    <s v="No"/>
    <s v="No"/>
    <s v="No"/>
    <s v="No"/>
    <s v="No"/>
    <s v="No"/>
    <s v="No"/>
    <s v="No"/>
    <s v="No"/>
    <s v="No"/>
    <s v="No"/>
    <s v="No"/>
    <s v="No"/>
    <s v="No"/>
    <s v="No"/>
    <s v="Yes"/>
    <s v="No"/>
    <s v="No"/>
    <s v="No"/>
    <s v="No"/>
    <s v="No"/>
    <s v="Yes"/>
    <s v="Yes"/>
    <s v="No"/>
    <s v="No"/>
    <s v="No"/>
    <s v="No"/>
    <s v="No"/>
    <s v="No"/>
    <s v="No"/>
    <x v="2"/>
    <n v="0.1"/>
    <n v="1.75"/>
  </r>
  <r>
    <x v="7"/>
    <s v="Class 1"/>
    <x v="232"/>
    <s v=" Maharashtra"/>
    <s v="Mid"/>
    <n v="7"/>
    <n v="270280"/>
    <s v="38.61K"/>
    <s v="Full-time "/>
    <s v=" Mid-Senior level"/>
    <n v="10001"/>
    <s v=" IT Services and IT Consulting"/>
    <n v="1499613"/>
    <s v="No"/>
    <s v="No"/>
    <s v="No"/>
    <s v="No"/>
    <s v="No"/>
    <s v="No"/>
    <s v="No"/>
    <s v="No"/>
    <s v="No"/>
    <s v="No"/>
    <s v="No"/>
    <s v="No"/>
    <s v="No"/>
    <s v="No"/>
    <s v="No"/>
    <s v="No"/>
    <s v="No"/>
    <s v="No"/>
    <s v="No"/>
    <s v="No"/>
    <s v="No"/>
    <s v="No"/>
    <s v="No"/>
    <s v="Yes"/>
    <s v="No"/>
    <s v="No"/>
    <s v="Yes"/>
    <s v="No"/>
    <s v="No"/>
    <s v="No"/>
    <s v="No"/>
    <x v="1"/>
    <n v="6.6666666666666666E-2"/>
    <n v="2.3333333333333335"/>
  </r>
  <r>
    <x v="3"/>
    <s v="Class 4"/>
    <x v="86"/>
    <s v=" Telangana"/>
    <s v="Mid"/>
    <n v="7"/>
    <n v="80865"/>
    <s v="11.55K"/>
    <s v="Full-time "/>
    <s v=" Mid-Senior level"/>
    <n v="1200"/>
    <s v=" IT Services and IT Consulting"/>
    <n v="1951029"/>
    <s v="No"/>
    <s v="No"/>
    <s v="No"/>
    <s v="No"/>
    <s v="No"/>
    <s v="No"/>
    <s v="No"/>
    <s v="No"/>
    <s v="No"/>
    <s v="No"/>
    <s v="No"/>
    <s v="No"/>
    <s v="No"/>
    <s v="No"/>
    <s v="No"/>
    <s v="No"/>
    <s v="No"/>
    <s v="No"/>
    <s v="No"/>
    <s v="No"/>
    <s v="No"/>
    <s v="No"/>
    <s v="Yes"/>
    <s v="Yes"/>
    <s v="No"/>
    <s v="No"/>
    <s v="Yes"/>
    <s v="No"/>
    <s v="No"/>
    <s v="No"/>
    <s v="No"/>
    <x v="2"/>
    <n v="0.1"/>
    <n v="1.75"/>
  </r>
  <r>
    <x v="7"/>
    <s v="Class 1"/>
    <x v="195"/>
    <s v=" Karnataka"/>
    <s v="Junior"/>
    <n v="7"/>
    <n v="270280"/>
    <s v="38.61K"/>
    <s v="Full-time "/>
    <s v=" Entry level"/>
    <n v="10001"/>
    <s v=" IT Services and IT Consulting"/>
    <n v="492651"/>
    <s v="No"/>
    <s v="No"/>
    <s v="No"/>
    <s v="No"/>
    <s v="No"/>
    <s v="No"/>
    <s v="No"/>
    <s v="No"/>
    <s v="No"/>
    <s v="No"/>
    <s v="Yes"/>
    <s v="No"/>
    <s v="No"/>
    <s v="No"/>
    <s v="No"/>
    <s v="No"/>
    <s v="No"/>
    <s v="No"/>
    <s v="No"/>
    <s v="No"/>
    <s v="No"/>
    <s v="No"/>
    <s v="No"/>
    <s v="Yes"/>
    <s v="No"/>
    <s v="No"/>
    <s v="No"/>
    <s v="No"/>
    <s v="No"/>
    <s v="No"/>
    <s v="No"/>
    <x v="1"/>
    <n v="6.6666666666666666E-2"/>
    <n v="2.3333333333333335"/>
  </r>
  <r>
    <x v="3"/>
    <s v="Class 4"/>
    <x v="182"/>
    <s v=" Karnataka"/>
    <s v="Junior"/>
    <n v="7"/>
    <n v="80865"/>
    <s v="11.55K"/>
    <s v="Full-time "/>
    <s v=" Entry level"/>
    <n v="1200"/>
    <s v=" IT Services and IT Consulting"/>
    <n v="765959"/>
    <s v="No"/>
    <s v="No"/>
    <s v="No"/>
    <s v="No"/>
    <s v="No"/>
    <s v="No"/>
    <s v="No"/>
    <s v="No"/>
    <s v="No"/>
    <s v="No"/>
    <s v="No"/>
    <s v="No"/>
    <s v="No"/>
    <s v="No"/>
    <s v="No"/>
    <s v="No"/>
    <s v="No"/>
    <s v="No"/>
    <s v="No"/>
    <s v="No"/>
    <s v="No"/>
    <s v="No"/>
    <s v="Yes"/>
    <s v="Yes"/>
    <s v="No"/>
    <s v="No"/>
    <s v="No"/>
    <s v="No"/>
    <s v="No"/>
    <s v="No"/>
    <s v="No"/>
    <x v="1"/>
    <n v="6.6666666666666666E-2"/>
    <n v="2.3333333333333335"/>
  </r>
  <r>
    <x v="7"/>
    <s v="Class 1"/>
    <x v="233"/>
    <s v=" Maharashtra"/>
    <s v="Mid"/>
    <n v="7"/>
    <n v="270280"/>
    <s v="38.61K"/>
    <s v="Full-time "/>
    <s v=" Mid-Senior level"/>
    <n v="10001"/>
    <s v=" IT Services and IT Consulting"/>
    <n v="1452688"/>
    <s v="No"/>
    <s v="No"/>
    <s v="No"/>
    <s v="No"/>
    <s v="No"/>
    <s v="No"/>
    <s v="No"/>
    <s v="No"/>
    <s v="No"/>
    <s v="No"/>
    <s v="No"/>
    <s v="No"/>
    <s v="No"/>
    <s v="No"/>
    <s v="No"/>
    <s v="No"/>
    <s v="No"/>
    <s v="No"/>
    <s v="No"/>
    <s v="No"/>
    <s v="No"/>
    <s v="No"/>
    <s v="Yes"/>
    <s v="Yes"/>
    <s v="No"/>
    <s v="No"/>
    <s v="Yes"/>
    <s v="No"/>
    <s v="No"/>
    <s v="No"/>
    <s v="No"/>
    <x v="2"/>
    <n v="0.1"/>
    <n v="1.75"/>
  </r>
  <r>
    <x v="7"/>
    <s v="Class 1"/>
    <x v="170"/>
    <s v=" Tamil Nadu"/>
    <s v="Mid"/>
    <n v="7"/>
    <n v="270280"/>
    <s v="38.61K"/>
    <s v="Full-time "/>
    <s v=" Mid-Senior level"/>
    <n v="10001"/>
    <s v=" IT Services and IT Consulting"/>
    <n v="882590"/>
    <s v="No"/>
    <s v="No"/>
    <s v="No"/>
    <s v="No"/>
    <s v="No"/>
    <s v="No"/>
    <s v="No"/>
    <s v="No"/>
    <s v="No"/>
    <s v="No"/>
    <s v="No"/>
    <s v="No"/>
    <s v="No"/>
    <s v="No"/>
    <s v="No"/>
    <s v="No"/>
    <s v="No"/>
    <s v="No"/>
    <s v="No"/>
    <s v="No"/>
    <s v="No"/>
    <s v="No"/>
    <s v="Yes"/>
    <s v="Yes"/>
    <s v="No"/>
    <s v="No"/>
    <s v="Yes"/>
    <s v="No"/>
    <s v="No"/>
    <s v="No"/>
    <s v="No"/>
    <x v="2"/>
    <n v="0.1"/>
    <n v="1.75"/>
  </r>
  <r>
    <x v="3"/>
    <s v="Class 4"/>
    <x v="31"/>
    <s v=" Uttar Pradesh"/>
    <s v="Junior"/>
    <n v="7"/>
    <n v="80865"/>
    <s v="11.55K"/>
    <s v="Contract "/>
    <s v=" Entry level"/>
    <n v="1200"/>
    <s v=" IT Services and IT Consulting"/>
    <n v="498758"/>
    <s v="No"/>
    <s v="No"/>
    <s v="No"/>
    <s v="No"/>
    <s v="No"/>
    <s v="No"/>
    <s v="No"/>
    <s v="No"/>
    <s v="No"/>
    <s v="No"/>
    <s v="No"/>
    <s v="No"/>
    <s v="No"/>
    <s v="No"/>
    <s v="No"/>
    <s v="No"/>
    <s v="No"/>
    <s v="No"/>
    <s v="No"/>
    <s v="No"/>
    <s v="No"/>
    <s v="No"/>
    <s v="Yes"/>
    <s v="Yes"/>
    <s v="No"/>
    <s v="No"/>
    <s v="No"/>
    <s v="No"/>
    <s v="No"/>
    <s v="No"/>
    <s v="No"/>
    <x v="1"/>
    <n v="6.6666666666666666E-2"/>
    <n v="2.3333333333333335"/>
  </r>
  <r>
    <x v="4"/>
    <s v="Class 2"/>
    <x v="234"/>
    <s v=" Karnataka"/>
    <s v="Mid"/>
    <n v="6"/>
    <n v="793022"/>
    <s v="132.17K"/>
    <s v="Full-time "/>
    <s v=" Mid-Senior level"/>
    <n v="5000"/>
    <s v=" IT Services and IT Consulting"/>
    <n v="1086746"/>
    <s v="No"/>
    <s v="No"/>
    <s v="No"/>
    <s v="No"/>
    <s v="No"/>
    <s v="No"/>
    <s v="No"/>
    <s v="No"/>
    <s v="No"/>
    <s v="No"/>
    <s v="No"/>
    <s v="No"/>
    <s v="No"/>
    <s v="No"/>
    <s v="No"/>
    <s v="No"/>
    <s v="No"/>
    <s v="No"/>
    <s v="No"/>
    <s v="No"/>
    <s v="No"/>
    <s v="No"/>
    <s v="Yes"/>
    <s v="Yes"/>
    <s v="No"/>
    <s v="No"/>
    <s v="Yes"/>
    <s v="No"/>
    <s v="No"/>
    <s v="No"/>
    <s v="No"/>
    <x v="2"/>
    <n v="0.1"/>
    <n v="1.5"/>
  </r>
  <r>
    <x v="3"/>
    <s v="Class 4"/>
    <x v="235"/>
    <s v=" Karnataka"/>
    <s v="Junior"/>
    <n v="6"/>
    <n v="80865"/>
    <s v="13.48K"/>
    <s v="Full-time "/>
    <s v=" Entry level"/>
    <n v="1200"/>
    <s v=" IT Services and IT Consulting"/>
    <n v="521010"/>
    <s v="No"/>
    <s v="No"/>
    <s v="No"/>
    <s v="No"/>
    <s v="No"/>
    <s v="No"/>
    <s v="No"/>
    <s v="No"/>
    <s v="No"/>
    <s v="No"/>
    <s v="No"/>
    <s v="No"/>
    <s v="No"/>
    <s v="No"/>
    <s v="No"/>
    <s v="No"/>
    <s v="No"/>
    <s v="No"/>
    <s v="No"/>
    <s v="No"/>
    <s v="No"/>
    <s v="No"/>
    <s v="Yes"/>
    <s v="Yes"/>
    <s v="No"/>
    <s v="No"/>
    <s v="No"/>
    <s v="No"/>
    <s v="No"/>
    <s v="No"/>
    <s v="No"/>
    <x v="1"/>
    <n v="6.6666666666666666E-2"/>
    <n v="2"/>
  </r>
  <r>
    <x v="3"/>
    <s v="Class 4"/>
    <x v="236"/>
    <s v=" Telangana"/>
    <s v="Mid"/>
    <n v="6"/>
    <n v="80865"/>
    <s v="13.48K"/>
    <s v="Contract "/>
    <s v=" Mid-Senior level"/>
    <n v="1200"/>
    <s v=" IT Services and IT Consulting"/>
    <n v="1785584"/>
    <s v="No"/>
    <s v="No"/>
    <s v="No"/>
    <s v="No"/>
    <s v="Yes"/>
    <s v="No"/>
    <s v="No"/>
    <s v="No"/>
    <s v="No"/>
    <s v="No"/>
    <s v="No"/>
    <s v="No"/>
    <s v="No"/>
    <s v="No"/>
    <s v="No"/>
    <s v="No"/>
    <s v="No"/>
    <s v="No"/>
    <s v="No"/>
    <s v="No"/>
    <s v="No"/>
    <s v="No"/>
    <s v="Yes"/>
    <s v="Yes"/>
    <s v="No"/>
    <s v="No"/>
    <s v="No"/>
    <s v="No"/>
    <s v="No"/>
    <s v="No"/>
    <s v="No"/>
    <x v="2"/>
    <n v="0.1"/>
    <n v="1.5"/>
  </r>
  <r>
    <x v="3"/>
    <s v="Class 4"/>
    <x v="182"/>
    <s v=" Telangana"/>
    <s v="Mid"/>
    <n v="6"/>
    <n v="80865"/>
    <s v="13.48K"/>
    <s v="Contract "/>
    <s v=" Mid-Senior level"/>
    <n v="1200"/>
    <s v=" IT Services and IT Consulting"/>
    <n v="1046202"/>
    <s v="No"/>
    <s v="No"/>
    <s v="No"/>
    <s v="No"/>
    <s v="No"/>
    <s v="No"/>
    <s v="No"/>
    <s v="No"/>
    <s v="No"/>
    <s v="No"/>
    <s v="Yes"/>
    <s v="No"/>
    <s v="Yes"/>
    <s v="No"/>
    <s v="No"/>
    <s v="Yes"/>
    <s v="No"/>
    <s v="No"/>
    <s v="No"/>
    <s v="No"/>
    <s v="Yes"/>
    <s v="No"/>
    <s v="Yes"/>
    <s v="Yes"/>
    <s v="No"/>
    <s v="No"/>
    <s v="No"/>
    <s v="No"/>
    <s v="No"/>
    <s v="Yes"/>
    <s v="Yes"/>
    <x v="10"/>
    <n v="0.26666666666666666"/>
    <n v="0.66666666666666663"/>
  </r>
  <r>
    <x v="3"/>
    <s v="Class 4"/>
    <x v="237"/>
    <s v=" Telangana"/>
    <s v="Mid"/>
    <n v="6"/>
    <n v="80865"/>
    <s v="13.48K"/>
    <s v="Full-time "/>
    <s v=" Mid-Senior level"/>
    <n v="1200"/>
    <s v=" IT Services and IT Consulting"/>
    <n v="1375161"/>
    <s v="No"/>
    <s v="No"/>
    <s v="No"/>
    <s v="No"/>
    <s v="No"/>
    <s v="No"/>
    <s v="No"/>
    <s v="No"/>
    <s v="No"/>
    <s v="No"/>
    <s v="No"/>
    <s v="No"/>
    <s v="No"/>
    <s v="No"/>
    <s v="No"/>
    <s v="No"/>
    <s v="No"/>
    <s v="No"/>
    <s v="No"/>
    <s v="No"/>
    <s v="No"/>
    <s v="No"/>
    <s v="Yes"/>
    <s v="Yes"/>
    <s v="No"/>
    <s v="Yes"/>
    <s v="No"/>
    <s v="No"/>
    <s v="No"/>
    <s v="No"/>
    <s v="No"/>
    <x v="2"/>
    <n v="0.1"/>
    <n v="1.5"/>
  </r>
  <r>
    <x v="8"/>
    <s v="Class 4"/>
    <x v="238"/>
    <s v=" Karnataka"/>
    <s v="Mid"/>
    <n v="6"/>
    <n v="11245"/>
    <s v="1.87K"/>
    <s v="Full-time "/>
    <s v=" Mid-Senior level"/>
    <n v="110"/>
    <s v=" Real Estate"/>
    <n v="832023"/>
    <s v="No"/>
    <s v="No"/>
    <s v="No"/>
    <s v="No"/>
    <s v="No"/>
    <s v="No"/>
    <s v="No"/>
    <s v="No"/>
    <s v="No"/>
    <s v="No"/>
    <s v="No"/>
    <s v="No"/>
    <s v="No"/>
    <s v="No"/>
    <s v="No"/>
    <s v="No"/>
    <s v="No"/>
    <s v="No"/>
    <s v="No"/>
    <s v="No"/>
    <s v="No"/>
    <s v="No"/>
    <s v="Yes"/>
    <s v="Yes"/>
    <s v="No"/>
    <s v="No"/>
    <s v="No"/>
    <s v="No"/>
    <s v="No"/>
    <s v="No"/>
    <s v="No"/>
    <x v="1"/>
    <n v="6.6666666666666666E-2"/>
    <n v="2"/>
  </r>
  <r>
    <x v="7"/>
    <s v="Class 1"/>
    <x v="239"/>
    <s v=" Telangana"/>
    <s v="Mid"/>
    <n v="6"/>
    <n v="270280"/>
    <s v="45.05K"/>
    <s v="Full-time "/>
    <s v=" Mid-Senior level"/>
    <n v="10001"/>
    <s v=" IT Services and IT Consulting"/>
    <n v="1711046"/>
    <s v="Yes"/>
    <s v="No"/>
    <s v="No"/>
    <s v="No"/>
    <s v="Yes"/>
    <s v="No"/>
    <s v="Yes"/>
    <s v="No"/>
    <s v="Yes"/>
    <s v="No"/>
    <s v="Yes"/>
    <s v="No"/>
    <s v="No"/>
    <s v="No"/>
    <s v="No"/>
    <s v="No"/>
    <s v="No"/>
    <s v="No"/>
    <s v="No"/>
    <s v="No"/>
    <s v="No"/>
    <s v="No"/>
    <s v="No"/>
    <s v="Yes"/>
    <s v="No"/>
    <s v="No"/>
    <s v="No"/>
    <s v="No"/>
    <s v="No"/>
    <s v="No"/>
    <s v="No"/>
    <x v="6"/>
    <n v="0.2"/>
    <n v="0.8571428571428571"/>
  </r>
  <r>
    <x v="4"/>
    <s v="Class 2"/>
    <x v="240"/>
    <s v=" Karnataka"/>
    <s v="Mid"/>
    <n v="6"/>
    <n v="793022"/>
    <s v="132.17K"/>
    <s v="Full-time "/>
    <s v=" Mid-Senior level"/>
    <n v="5000"/>
    <s v=" IT Services and IT Consulting"/>
    <n v="992813"/>
    <s v="No"/>
    <s v="No"/>
    <s v="No"/>
    <s v="No"/>
    <s v="No"/>
    <s v="No"/>
    <s v="No"/>
    <s v="No"/>
    <s v="No"/>
    <s v="No"/>
    <s v="No"/>
    <s v="No"/>
    <s v="No"/>
    <s v="No"/>
    <s v="No"/>
    <s v="No"/>
    <s v="No"/>
    <s v="No"/>
    <s v="No"/>
    <s v="No"/>
    <s v="No"/>
    <s v="No"/>
    <s v="Yes"/>
    <s v="Yes"/>
    <s v="No"/>
    <s v="No"/>
    <s v="Yes"/>
    <s v="No"/>
    <s v="No"/>
    <s v="No"/>
    <s v="No"/>
    <x v="2"/>
    <n v="0.1"/>
    <n v="1.5"/>
  </r>
  <r>
    <x v="8"/>
    <s v="Class 4"/>
    <x v="193"/>
    <s v=" Delhi"/>
    <s v="Junior"/>
    <n v="6"/>
    <n v="11245"/>
    <s v="1.87K"/>
    <s v="Full-time "/>
    <s v=" Entry level"/>
    <n v="110"/>
    <s v=" Real Estate"/>
    <n v="536111"/>
    <s v="No"/>
    <s v="No"/>
    <s v="No"/>
    <s v="No"/>
    <s v="No"/>
    <s v="No"/>
    <s v="No"/>
    <s v="No"/>
    <s v="No"/>
    <s v="No"/>
    <s v="No"/>
    <s v="No"/>
    <s v="No"/>
    <s v="No"/>
    <s v="No"/>
    <s v="No"/>
    <s v="No"/>
    <s v="No"/>
    <s v="No"/>
    <s v="No"/>
    <s v="Yes"/>
    <s v="Yes"/>
    <s v="Yes"/>
    <s v="Yes"/>
    <s v="No"/>
    <s v="Yes"/>
    <s v="No"/>
    <s v="No"/>
    <s v="No"/>
    <s v="No"/>
    <s v="No"/>
    <x v="7"/>
    <n v="0.16666666666666666"/>
    <n v="1"/>
  </r>
  <r>
    <x v="3"/>
    <s v="Class 4"/>
    <x v="241"/>
    <s v=" Maharashtra"/>
    <s v="Junior"/>
    <n v="6"/>
    <n v="80865"/>
    <s v="13.48K"/>
    <s v="Full-time "/>
    <s v=" Entry level"/>
    <n v="1200"/>
    <s v=" IT Services and IT Consulting"/>
    <n v="392207"/>
    <s v="No"/>
    <s v="No"/>
    <s v="No"/>
    <s v="No"/>
    <s v="No"/>
    <s v="No"/>
    <s v="No"/>
    <s v="No"/>
    <s v="No"/>
    <s v="No"/>
    <s v="No"/>
    <s v="No"/>
    <s v="No"/>
    <s v="No"/>
    <s v="No"/>
    <s v="No"/>
    <s v="No"/>
    <s v="No"/>
    <s v="No"/>
    <s v="No"/>
    <s v="No"/>
    <s v="No"/>
    <s v="Yes"/>
    <s v="Yes"/>
    <s v="No"/>
    <s v="No"/>
    <s v="No"/>
    <s v="No"/>
    <s v="No"/>
    <s v="No"/>
    <s v="No"/>
    <x v="1"/>
    <n v="6.6666666666666666E-2"/>
    <n v="2"/>
  </r>
  <r>
    <x v="7"/>
    <s v="Class 1"/>
    <x v="217"/>
    <s v=" Karnataka"/>
    <s v="Junior"/>
    <n v="6"/>
    <n v="270280"/>
    <s v="45.05K"/>
    <s v="Full-time "/>
    <s v=" Entry level"/>
    <n v="10001"/>
    <s v=" IT Services and IT Consulting"/>
    <n v="580358"/>
    <s v="No"/>
    <s v="No"/>
    <s v="Yes"/>
    <s v="No"/>
    <s v="No"/>
    <s v="No"/>
    <s v="No"/>
    <s v="No"/>
    <s v="No"/>
    <s v="No"/>
    <s v="Yes"/>
    <s v="No"/>
    <s v="No"/>
    <s v="No"/>
    <s v="No"/>
    <s v="No"/>
    <s v="No"/>
    <s v="No"/>
    <s v="No"/>
    <s v="No"/>
    <s v="No"/>
    <s v="No"/>
    <s v="Yes"/>
    <s v="Yes"/>
    <s v="No"/>
    <s v="No"/>
    <s v="Yes"/>
    <s v="No"/>
    <s v="No"/>
    <s v="No"/>
    <s v="No"/>
    <x v="7"/>
    <n v="0.16666666666666666"/>
    <n v="1"/>
  </r>
  <r>
    <x v="7"/>
    <s v="Class 1"/>
    <x v="239"/>
    <s v=" Karnataka"/>
    <s v="Mid"/>
    <n v="6"/>
    <n v="270280"/>
    <s v="45.05K"/>
    <s v="Full-time "/>
    <s v=" Mid-Senior level"/>
    <n v="10001"/>
    <s v=" IT Services and IT Consulting"/>
    <n v="1407555"/>
    <s v="Yes"/>
    <s v="No"/>
    <s v="No"/>
    <s v="No"/>
    <s v="Yes"/>
    <s v="No"/>
    <s v="Yes"/>
    <s v="No"/>
    <s v="Yes"/>
    <s v="No"/>
    <s v="Yes"/>
    <s v="No"/>
    <s v="No"/>
    <s v="No"/>
    <s v="No"/>
    <s v="No"/>
    <s v="No"/>
    <s v="No"/>
    <s v="No"/>
    <s v="No"/>
    <s v="No"/>
    <s v="No"/>
    <s v="No"/>
    <s v="Yes"/>
    <s v="No"/>
    <s v="No"/>
    <s v="No"/>
    <s v="No"/>
    <s v="No"/>
    <s v="No"/>
    <s v="No"/>
    <x v="6"/>
    <n v="0.2"/>
    <n v="0.8571428571428571"/>
  </r>
  <r>
    <x v="7"/>
    <s v="Class 1"/>
    <x v="3"/>
    <s v=" Delhi"/>
    <s v="Mid"/>
    <n v="6"/>
    <n v="270280"/>
    <s v="45.05K"/>
    <s v="Full-time "/>
    <s v=" Mid-Senior level"/>
    <n v="10001"/>
    <s v=" IT Services and IT Consulting"/>
    <n v="712887"/>
    <s v="No"/>
    <s v="No"/>
    <s v="No"/>
    <s v="No"/>
    <s v="No"/>
    <s v="No"/>
    <s v="No"/>
    <s v="No"/>
    <s v="No"/>
    <s v="No"/>
    <s v="No"/>
    <s v="No"/>
    <s v="No"/>
    <s v="No"/>
    <s v="No"/>
    <s v="No"/>
    <s v="No"/>
    <s v="No"/>
    <s v="No"/>
    <s v="No"/>
    <s v="No"/>
    <s v="No"/>
    <s v="Yes"/>
    <s v="Yes"/>
    <s v="No"/>
    <s v="No"/>
    <s v="No"/>
    <s v="No"/>
    <s v="No"/>
    <s v="No"/>
    <s v="No"/>
    <x v="1"/>
    <n v="6.6666666666666666E-2"/>
    <n v="2"/>
  </r>
  <r>
    <x v="7"/>
    <s v="Class 1"/>
    <x v="195"/>
    <s v=" Maharashtra"/>
    <s v="Junior"/>
    <n v="6"/>
    <n v="270280"/>
    <s v="45.05K"/>
    <s v="Full-time "/>
    <s v=" Entry level"/>
    <n v="10001"/>
    <s v=" IT Services and IT Consulting"/>
    <n v="568494"/>
    <s v="No"/>
    <s v="No"/>
    <s v="No"/>
    <s v="No"/>
    <s v="No"/>
    <s v="No"/>
    <s v="No"/>
    <s v="No"/>
    <s v="No"/>
    <s v="No"/>
    <s v="Yes"/>
    <s v="No"/>
    <s v="No"/>
    <s v="No"/>
    <s v="No"/>
    <s v="No"/>
    <s v="No"/>
    <s v="No"/>
    <s v="No"/>
    <s v="No"/>
    <s v="No"/>
    <s v="No"/>
    <s v="No"/>
    <s v="Yes"/>
    <s v="No"/>
    <s v="No"/>
    <s v="No"/>
    <s v="No"/>
    <s v="No"/>
    <s v="No"/>
    <s v="No"/>
    <x v="1"/>
    <n v="6.6666666666666666E-2"/>
    <n v="2"/>
  </r>
  <r>
    <x v="3"/>
    <s v="Class 4"/>
    <x v="242"/>
    <s v=" Telangana"/>
    <s v="Mid"/>
    <n v="6"/>
    <n v="80865"/>
    <s v="13.48K"/>
    <s v="Full-time "/>
    <s v=" Mid-Senior level"/>
    <n v="1200"/>
    <s v=" IT Services and IT Consulting"/>
    <n v="1298071"/>
    <s v="No"/>
    <s v="No"/>
    <s v="No"/>
    <s v="No"/>
    <s v="No"/>
    <s v="No"/>
    <s v="No"/>
    <s v="No"/>
    <s v="No"/>
    <s v="No"/>
    <s v="No"/>
    <s v="No"/>
    <s v="No"/>
    <s v="No"/>
    <s v="No"/>
    <s v="No"/>
    <s v="No"/>
    <s v="No"/>
    <s v="No"/>
    <s v="No"/>
    <s v="No"/>
    <s v="No"/>
    <s v="Yes"/>
    <s v="Yes"/>
    <s v="No"/>
    <s v="No"/>
    <s v="No"/>
    <s v="No"/>
    <s v="No"/>
    <s v="No"/>
    <s v="No"/>
    <x v="1"/>
    <n v="6.6666666666666666E-2"/>
    <n v="2"/>
  </r>
  <r>
    <x v="7"/>
    <s v="Class 1"/>
    <x v="211"/>
    <s v=" Uttar Pradesh"/>
    <s v="Mid"/>
    <n v="6"/>
    <n v="270280"/>
    <s v="45.05K"/>
    <s v="Full-time "/>
    <s v=" Mid-Senior level"/>
    <n v="10001"/>
    <s v=" IT Services and IT Consulting"/>
    <n v="837562"/>
    <s v="No"/>
    <s v="No"/>
    <s v="No"/>
    <s v="No"/>
    <s v="No"/>
    <s v="No"/>
    <s v="No"/>
    <s v="No"/>
    <s v="No"/>
    <s v="No"/>
    <s v="No"/>
    <s v="No"/>
    <s v="No"/>
    <s v="No"/>
    <s v="No"/>
    <s v="No"/>
    <s v="No"/>
    <s v="No"/>
    <s v="No"/>
    <s v="No"/>
    <s v="No"/>
    <s v="No"/>
    <s v="Yes"/>
    <s v="No"/>
    <s v="No"/>
    <s v="No"/>
    <s v="No"/>
    <s v="No"/>
    <s v="No"/>
    <s v="No"/>
    <s v="No"/>
    <x v="3"/>
    <n v="3.3333333333333333E-2"/>
    <n v="3"/>
  </r>
  <r>
    <x v="7"/>
    <s v="Class 1"/>
    <x v="239"/>
    <s v=" Maharashtra"/>
    <s v="Mid"/>
    <n v="6"/>
    <n v="270280"/>
    <s v="45.05K"/>
    <s v="Full-time "/>
    <s v=" Mid-Senior level"/>
    <n v="10001"/>
    <s v=" IT Services and IT Consulting"/>
    <n v="1362087"/>
    <s v="Yes"/>
    <s v="No"/>
    <s v="No"/>
    <s v="No"/>
    <s v="Yes"/>
    <s v="No"/>
    <s v="Yes"/>
    <s v="No"/>
    <s v="Yes"/>
    <s v="No"/>
    <s v="Yes"/>
    <s v="No"/>
    <s v="No"/>
    <s v="No"/>
    <s v="No"/>
    <s v="No"/>
    <s v="No"/>
    <s v="No"/>
    <s v="No"/>
    <s v="No"/>
    <s v="No"/>
    <s v="No"/>
    <s v="No"/>
    <s v="Yes"/>
    <s v="No"/>
    <s v="No"/>
    <s v="No"/>
    <s v="No"/>
    <s v="No"/>
    <s v="No"/>
    <s v="No"/>
    <x v="6"/>
    <n v="0.2"/>
    <n v="0.8571428571428571"/>
  </r>
  <r>
    <x v="7"/>
    <s v="Class 1"/>
    <x v="29"/>
    <s v=" Maharashtra"/>
    <s v="Junior"/>
    <n v="6"/>
    <n v="270280"/>
    <s v="45.05K"/>
    <s v="Full-time "/>
    <s v=" Entry level"/>
    <n v="10001"/>
    <s v=" IT Services and IT Consulting"/>
    <n v="783087"/>
    <s v="No"/>
    <s v="No"/>
    <s v="Yes"/>
    <s v="No"/>
    <s v="No"/>
    <s v="No"/>
    <s v="No"/>
    <s v="No"/>
    <s v="No"/>
    <s v="No"/>
    <s v="Yes"/>
    <s v="No"/>
    <s v="No"/>
    <s v="No"/>
    <s v="No"/>
    <s v="No"/>
    <s v="Yes"/>
    <s v="No"/>
    <s v="No"/>
    <s v="No"/>
    <s v="No"/>
    <s v="No"/>
    <s v="Yes"/>
    <s v="No"/>
    <s v="No"/>
    <s v="No"/>
    <s v="No"/>
    <s v="No"/>
    <s v="No"/>
    <s v="No"/>
    <s v="No"/>
    <x v="0"/>
    <n v="0.13333333333333333"/>
    <n v="1.2"/>
  </r>
  <r>
    <x v="8"/>
    <s v="Class 4"/>
    <x v="193"/>
    <s v=" Kerala"/>
    <s v="Junior"/>
    <n v="6"/>
    <n v="11245"/>
    <s v="1.87K"/>
    <s v="Full-time "/>
    <s v=" Entry level"/>
    <n v="110"/>
    <s v=" Real Estate"/>
    <n v="745439"/>
    <s v="No"/>
    <s v="No"/>
    <s v="No"/>
    <s v="No"/>
    <s v="No"/>
    <s v="No"/>
    <s v="No"/>
    <s v="No"/>
    <s v="No"/>
    <s v="No"/>
    <s v="No"/>
    <s v="No"/>
    <s v="No"/>
    <s v="No"/>
    <s v="No"/>
    <s v="No"/>
    <s v="No"/>
    <s v="No"/>
    <s v="No"/>
    <s v="No"/>
    <s v="Yes"/>
    <s v="Yes"/>
    <s v="Yes"/>
    <s v="Yes"/>
    <s v="No"/>
    <s v="Yes"/>
    <s v="No"/>
    <s v="No"/>
    <s v="No"/>
    <s v="No"/>
    <s v="No"/>
    <x v="7"/>
    <n v="0.16666666666666666"/>
    <n v="1"/>
  </r>
  <r>
    <x v="7"/>
    <s v="Class 1"/>
    <x v="29"/>
    <s v=" Karnataka"/>
    <s v="Junior"/>
    <n v="6"/>
    <n v="270280"/>
    <s v="45.05K"/>
    <s v="Full-time "/>
    <s v=" Entry level"/>
    <n v="10001"/>
    <s v=" IT Services and IT Consulting"/>
    <n v="584577"/>
    <s v="No"/>
    <s v="No"/>
    <s v="Yes"/>
    <s v="No"/>
    <s v="No"/>
    <s v="No"/>
    <s v="No"/>
    <s v="No"/>
    <s v="No"/>
    <s v="No"/>
    <s v="No"/>
    <s v="No"/>
    <s v="Yes"/>
    <s v="No"/>
    <s v="No"/>
    <s v="No"/>
    <s v="No"/>
    <s v="No"/>
    <s v="No"/>
    <s v="No"/>
    <s v="No"/>
    <s v="No"/>
    <s v="No"/>
    <s v="No"/>
    <s v="No"/>
    <s v="No"/>
    <s v="No"/>
    <s v="No"/>
    <s v="No"/>
    <s v="Yes"/>
    <s v="Yes"/>
    <x v="0"/>
    <n v="0.13333333333333333"/>
    <n v="1.2"/>
  </r>
  <r>
    <x v="3"/>
    <s v="Class 4"/>
    <x v="243"/>
    <s v=" Maharashtra"/>
    <s v="Mid"/>
    <n v="6"/>
    <n v="80865"/>
    <s v="13.48K"/>
    <s v="Full-time "/>
    <s v=" Mid-Senior level"/>
    <n v="1200"/>
    <s v=" IT Services and IT Consulting"/>
    <n v="1287595"/>
    <s v="No"/>
    <s v="No"/>
    <s v="No"/>
    <s v="No"/>
    <s v="No"/>
    <s v="No"/>
    <s v="No"/>
    <s v="No"/>
    <s v="No"/>
    <s v="No"/>
    <s v="No"/>
    <s v="No"/>
    <s v="No"/>
    <s v="No"/>
    <s v="No"/>
    <s v="No"/>
    <s v="No"/>
    <s v="No"/>
    <s v="No"/>
    <s v="No"/>
    <s v="No"/>
    <s v="No"/>
    <s v="Yes"/>
    <s v="No"/>
    <s v="No"/>
    <s v="No"/>
    <s v="No"/>
    <s v="No"/>
    <s v="No"/>
    <s v="No"/>
    <s v="No"/>
    <x v="3"/>
    <n v="3.3333333333333333E-2"/>
    <n v="3"/>
  </r>
  <r>
    <x v="3"/>
    <s v="Class 4"/>
    <x v="244"/>
    <s v=" Karnataka"/>
    <s v="Mid"/>
    <n v="6"/>
    <n v="80865"/>
    <s v="13.48K"/>
    <s v="Full-time "/>
    <s v=" Mid-Senior level"/>
    <n v="1200"/>
    <s v=" IT Services and IT Consulting"/>
    <n v="823165"/>
    <s v="No"/>
    <s v="No"/>
    <s v="No"/>
    <s v="No"/>
    <s v="No"/>
    <s v="No"/>
    <s v="No"/>
    <s v="No"/>
    <s v="No"/>
    <s v="No"/>
    <s v="Yes"/>
    <s v="No"/>
    <s v="No"/>
    <s v="No"/>
    <s v="No"/>
    <s v="No"/>
    <s v="No"/>
    <s v="No"/>
    <s v="No"/>
    <s v="No"/>
    <s v="No"/>
    <s v="No"/>
    <s v="Yes"/>
    <s v="Yes"/>
    <s v="No"/>
    <s v="No"/>
    <s v="No"/>
    <s v="No"/>
    <s v="No"/>
    <s v="No"/>
    <s v="No"/>
    <x v="2"/>
    <n v="0.1"/>
    <n v="1.5"/>
  </r>
  <r>
    <x v="4"/>
    <s v="Class 2"/>
    <x v="245"/>
    <s v=" West Bengal"/>
    <s v="Mid"/>
    <n v="6"/>
    <n v="793022"/>
    <s v="132.17K"/>
    <s v="Full-time "/>
    <s v=" Mid-Senior level"/>
    <n v="5000"/>
    <s v=" IT Services and IT Consulting"/>
    <n v="991101"/>
    <s v="No"/>
    <s v="No"/>
    <s v="No"/>
    <s v="No"/>
    <s v="No"/>
    <s v="No"/>
    <s v="No"/>
    <s v="No"/>
    <s v="No"/>
    <s v="No"/>
    <s v="No"/>
    <s v="No"/>
    <s v="No"/>
    <s v="No"/>
    <s v="No"/>
    <s v="No"/>
    <s v="No"/>
    <s v="No"/>
    <s v="No"/>
    <s v="No"/>
    <s v="No"/>
    <s v="No"/>
    <s v="Yes"/>
    <s v="Yes"/>
    <s v="No"/>
    <s v="No"/>
    <s v="Yes"/>
    <s v="No"/>
    <s v="No"/>
    <s v="No"/>
    <s v="No"/>
    <x v="2"/>
    <n v="0.1"/>
    <n v="1.5"/>
  </r>
  <r>
    <x v="3"/>
    <s v="Class 4"/>
    <x v="9"/>
    <s v=" Uttar Pradesh"/>
    <s v="Mid"/>
    <n v="6"/>
    <n v="80865"/>
    <s v="13.48K"/>
    <s v="Full-time "/>
    <s v=" Mid-Senior level"/>
    <n v="1200"/>
    <s v=" IT Services and IT Consulting"/>
    <n v="1353380"/>
    <s v="No"/>
    <s v="No"/>
    <s v="No"/>
    <s v="No"/>
    <s v="No"/>
    <s v="No"/>
    <s v="No"/>
    <s v="No"/>
    <s v="No"/>
    <s v="No"/>
    <s v="No"/>
    <s v="No"/>
    <s v="No"/>
    <s v="No"/>
    <s v="No"/>
    <s v="No"/>
    <s v="No"/>
    <s v="No"/>
    <s v="No"/>
    <s v="No"/>
    <s v="No"/>
    <s v="No"/>
    <s v="Yes"/>
    <s v="Yes"/>
    <s v="No"/>
    <s v="No"/>
    <s v="Yes"/>
    <s v="No"/>
    <s v="No"/>
    <s v="No"/>
    <s v="Yes"/>
    <x v="0"/>
    <n v="0.13333333333333333"/>
    <n v="1.2"/>
  </r>
  <r>
    <x v="3"/>
    <s v="Class 4"/>
    <x v="246"/>
    <s v=" Andhra Pradesh"/>
    <s v="Mid"/>
    <n v="6"/>
    <n v="80865"/>
    <s v="13.48K"/>
    <s v="Full-time "/>
    <s v=" Mid-Senior level"/>
    <n v="1200"/>
    <s v=" IT Services and IT Consulting"/>
    <n v="883020"/>
    <s v="No"/>
    <s v="No"/>
    <s v="No"/>
    <s v="No"/>
    <s v="No"/>
    <s v="No"/>
    <s v="No"/>
    <s v="No"/>
    <s v="No"/>
    <s v="No"/>
    <s v="No"/>
    <s v="No"/>
    <s v="No"/>
    <s v="No"/>
    <s v="No"/>
    <s v="No"/>
    <s v="No"/>
    <s v="No"/>
    <s v="No"/>
    <s v="No"/>
    <s v="No"/>
    <s v="No"/>
    <s v="Yes"/>
    <s v="Yes"/>
    <s v="No"/>
    <s v="No"/>
    <s v="No"/>
    <s v="No"/>
    <s v="No"/>
    <s v="No"/>
    <s v="No"/>
    <x v="1"/>
    <n v="6.6666666666666666E-2"/>
    <n v="2"/>
  </r>
  <r>
    <x v="2"/>
    <s v="Class 3"/>
    <x v="247"/>
    <s v=" Telangana"/>
    <s v="Mid"/>
    <n v="6"/>
    <n v="6737300"/>
    <s v="1122.88K"/>
    <s v="Full-time "/>
    <s v=" Mid-Senior level"/>
    <n v="10001"/>
    <s v=" IT Services and IT Consulting"/>
    <n v="1123891"/>
    <s v="No"/>
    <s v="No"/>
    <s v="No"/>
    <s v="No"/>
    <s v="No"/>
    <s v="No"/>
    <s v="No"/>
    <s v="No"/>
    <s v="No"/>
    <s v="No"/>
    <s v="No"/>
    <s v="No"/>
    <s v="No"/>
    <s v="No"/>
    <s v="No"/>
    <s v="No"/>
    <s v="No"/>
    <s v="No"/>
    <s v="No"/>
    <s v="No"/>
    <s v="No"/>
    <s v="No"/>
    <s v="Yes"/>
    <s v="Yes"/>
    <s v="No"/>
    <s v="No"/>
    <s v="Yes"/>
    <s v="No"/>
    <s v="No"/>
    <s v="No"/>
    <s v="Yes"/>
    <x v="0"/>
    <n v="0.13333333333333333"/>
    <n v="1.2"/>
  </r>
  <r>
    <x v="8"/>
    <s v="Class 4"/>
    <x v="248"/>
    <s v=" Maharashtra"/>
    <s v="Mid"/>
    <n v="5"/>
    <n v="11245"/>
    <s v="2.25K"/>
    <s v="Full-time "/>
    <s v=" Mid-Senior level"/>
    <n v="110"/>
    <s v=" Real Estate"/>
    <n v="1197048"/>
    <s v="No"/>
    <s v="No"/>
    <s v="No"/>
    <s v="No"/>
    <s v="No"/>
    <s v="No"/>
    <s v="No"/>
    <s v="No"/>
    <s v="No"/>
    <s v="No"/>
    <s v="No"/>
    <s v="No"/>
    <s v="No"/>
    <s v="No"/>
    <s v="No"/>
    <s v="No"/>
    <s v="No"/>
    <s v="No"/>
    <s v="No"/>
    <s v="No"/>
    <s v="No"/>
    <s v="No"/>
    <s v="No"/>
    <s v="Yes"/>
    <s v="No"/>
    <s v="No"/>
    <s v="No"/>
    <s v="No"/>
    <s v="No"/>
    <s v="No"/>
    <s v="No"/>
    <x v="3"/>
    <n v="3.3333333333333333E-2"/>
    <n v="2.5"/>
  </r>
  <r>
    <x v="7"/>
    <s v="Class 1"/>
    <x v="176"/>
    <s v=" Haryana"/>
    <s v="Junior"/>
    <n v="5"/>
    <n v="270280"/>
    <s v="54.06K"/>
    <s v="Full-time "/>
    <s v=" Entry level"/>
    <n v="10001"/>
    <s v=" IT Services and IT Consulting"/>
    <n v="503585"/>
    <s v="No"/>
    <s v="No"/>
    <s v="No"/>
    <s v="No"/>
    <s v="No"/>
    <s v="No"/>
    <s v="No"/>
    <s v="No"/>
    <s v="No"/>
    <s v="No"/>
    <s v="No"/>
    <s v="No"/>
    <s v="No"/>
    <s v="No"/>
    <s v="No"/>
    <s v="No"/>
    <s v="No"/>
    <s v="No"/>
    <s v="No"/>
    <s v="No"/>
    <s v="No"/>
    <s v="No"/>
    <s v="Yes"/>
    <s v="Yes"/>
    <s v="No"/>
    <s v="No"/>
    <s v="No"/>
    <s v="No"/>
    <s v="No"/>
    <s v="No"/>
    <s v="No"/>
    <x v="1"/>
    <n v="6.6666666666666666E-2"/>
    <n v="1.6666666666666667"/>
  </r>
  <r>
    <x v="8"/>
    <s v="Class 4"/>
    <x v="249"/>
    <s v=" Karnataka"/>
    <s v="Mid"/>
    <n v="5"/>
    <n v="11245"/>
    <s v="2.25K"/>
    <s v="Full-time "/>
    <s v=" Mid-Senior level"/>
    <n v="110"/>
    <s v=" Real Estate"/>
    <n v="1182592"/>
    <s v="No"/>
    <s v="No"/>
    <s v="No"/>
    <s v="No"/>
    <s v="No"/>
    <s v="No"/>
    <s v="No"/>
    <s v="No"/>
    <s v="No"/>
    <s v="No"/>
    <s v="Yes"/>
    <s v="No"/>
    <s v="No"/>
    <s v="No"/>
    <s v="No"/>
    <s v="No"/>
    <s v="No"/>
    <s v="No"/>
    <s v="No"/>
    <s v="No"/>
    <s v="No"/>
    <s v="No"/>
    <s v="No"/>
    <s v="No"/>
    <s v="No"/>
    <s v="No"/>
    <s v="No"/>
    <s v="No"/>
    <s v="No"/>
    <s v="No"/>
    <s v="No"/>
    <x v="3"/>
    <n v="3.3333333333333333E-2"/>
    <n v="2.5"/>
  </r>
  <r>
    <x v="4"/>
    <s v="Class 2"/>
    <x v="250"/>
    <s v=" Karnataka"/>
    <s v="Mid"/>
    <n v="5"/>
    <n v="793022"/>
    <s v="158.6K"/>
    <s v="Full-time "/>
    <s v=" Mid-Senior level"/>
    <n v="5000"/>
    <s v=" IT Services and IT Consulting"/>
    <n v="1286953"/>
    <s v="No"/>
    <s v="No"/>
    <s v="No"/>
    <s v="No"/>
    <s v="No"/>
    <s v="No"/>
    <s v="No"/>
    <s v="No"/>
    <s v="No"/>
    <s v="No"/>
    <s v="No"/>
    <s v="No"/>
    <s v="No"/>
    <s v="No"/>
    <s v="No"/>
    <s v="No"/>
    <s v="No"/>
    <s v="No"/>
    <s v="No"/>
    <s v="No"/>
    <s v="No"/>
    <s v="No"/>
    <s v="Yes"/>
    <s v="Yes"/>
    <s v="No"/>
    <s v="No"/>
    <s v="Yes"/>
    <s v="No"/>
    <s v="No"/>
    <s v="No"/>
    <s v="No"/>
    <x v="2"/>
    <n v="0.1"/>
    <n v="1.25"/>
  </r>
  <r>
    <x v="7"/>
    <s v="Class 1"/>
    <x v="205"/>
    <s v=" Maharashtra"/>
    <s v="Junior"/>
    <n v="5"/>
    <n v="270280"/>
    <s v="54.06K"/>
    <s v="Full-time "/>
    <s v=" Entry level"/>
    <n v="10001"/>
    <s v=" IT Services and IT Consulting"/>
    <n v="549625"/>
    <s v="No"/>
    <s v="No"/>
    <s v="No"/>
    <s v="No"/>
    <s v="No"/>
    <s v="No"/>
    <s v="No"/>
    <s v="No"/>
    <s v="No"/>
    <s v="No"/>
    <s v="Yes"/>
    <s v="No"/>
    <s v="No"/>
    <s v="No"/>
    <s v="No"/>
    <s v="No"/>
    <s v="No"/>
    <s v="No"/>
    <s v="No"/>
    <s v="No"/>
    <s v="No"/>
    <s v="No"/>
    <s v="Yes"/>
    <s v="Yes"/>
    <s v="No"/>
    <s v="No"/>
    <s v="No"/>
    <s v="No"/>
    <s v="No"/>
    <s v="No"/>
    <s v="No"/>
    <x v="2"/>
    <n v="0.1"/>
    <n v="1.25"/>
  </r>
  <r>
    <x v="3"/>
    <s v="Class 4"/>
    <x v="79"/>
    <s v=" Maharashtra"/>
    <s v="Junior"/>
    <n v="5"/>
    <n v="80865"/>
    <s v="16.17K"/>
    <s v="Full-time "/>
    <s v=" Entry level"/>
    <n v="1200"/>
    <s v=" IT Services and IT Consulting"/>
    <n v="300057"/>
    <s v="No"/>
    <s v="No"/>
    <s v="No"/>
    <s v="No"/>
    <s v="No"/>
    <s v="No"/>
    <s v="No"/>
    <s v="No"/>
    <s v="No"/>
    <s v="No"/>
    <s v="No"/>
    <s v="No"/>
    <s v="No"/>
    <s v="No"/>
    <s v="No"/>
    <s v="No"/>
    <s v="No"/>
    <s v="No"/>
    <s v="No"/>
    <s v="No"/>
    <s v="No"/>
    <s v="No"/>
    <s v="Yes"/>
    <s v="Yes"/>
    <s v="No"/>
    <s v="No"/>
    <s v="No"/>
    <s v="No"/>
    <s v="No"/>
    <s v="No"/>
    <s v="No"/>
    <x v="1"/>
    <n v="6.6666666666666666E-2"/>
    <n v="1.6666666666666667"/>
  </r>
  <r>
    <x v="7"/>
    <s v="Class 1"/>
    <x v="251"/>
    <s v=" Karnataka"/>
    <s v="Mid"/>
    <n v="5"/>
    <n v="270280"/>
    <s v="54.06K"/>
    <s v="Full-time "/>
    <s v=" Mid-Senior level"/>
    <n v="10001"/>
    <s v=" IT Services and IT Consulting"/>
    <n v="1484965"/>
    <s v="No"/>
    <s v="No"/>
    <s v="No"/>
    <s v="No"/>
    <s v="No"/>
    <s v="No"/>
    <s v="No"/>
    <s v="No"/>
    <s v="No"/>
    <s v="No"/>
    <s v="No"/>
    <s v="No"/>
    <s v="No"/>
    <s v="No"/>
    <s v="No"/>
    <s v="No"/>
    <s v="No"/>
    <s v="No"/>
    <s v="No"/>
    <s v="No"/>
    <s v="No"/>
    <s v="No"/>
    <s v="Yes"/>
    <s v="Yes"/>
    <s v="No"/>
    <s v="No"/>
    <s v="No"/>
    <s v="No"/>
    <s v="No"/>
    <s v="No"/>
    <s v="No"/>
    <x v="1"/>
    <n v="6.6666666666666666E-2"/>
    <n v="1.6666666666666667"/>
  </r>
  <r>
    <x v="7"/>
    <s v="Class 1"/>
    <x v="195"/>
    <s v=" Maharashtra"/>
    <s v="Junior"/>
    <n v="5"/>
    <n v="270280"/>
    <s v="54.06K"/>
    <s v="Full-time "/>
    <s v=" Entry level"/>
    <n v="10001"/>
    <s v=" IT Services and IT Consulting"/>
    <n v="667837"/>
    <s v="No"/>
    <s v="No"/>
    <s v="No"/>
    <s v="No"/>
    <s v="No"/>
    <s v="No"/>
    <s v="No"/>
    <s v="No"/>
    <s v="No"/>
    <s v="No"/>
    <s v="Yes"/>
    <s v="No"/>
    <s v="No"/>
    <s v="No"/>
    <s v="No"/>
    <s v="No"/>
    <s v="No"/>
    <s v="No"/>
    <s v="No"/>
    <s v="No"/>
    <s v="No"/>
    <s v="No"/>
    <s v="No"/>
    <s v="Yes"/>
    <s v="No"/>
    <s v="No"/>
    <s v="No"/>
    <s v="No"/>
    <s v="No"/>
    <s v="No"/>
    <s v="No"/>
    <x v="1"/>
    <n v="6.6666666666666666E-2"/>
    <n v="1.6666666666666667"/>
  </r>
  <r>
    <x v="3"/>
    <s v="Class 4"/>
    <x v="86"/>
    <s v=" Telangana"/>
    <s v="Mid"/>
    <n v="5"/>
    <n v="80865"/>
    <s v="16.17K"/>
    <s v="Full-time "/>
    <s v=" Mid-Senior level"/>
    <n v="1200"/>
    <s v=" IT Services and IT Consulting"/>
    <n v="1379185"/>
    <s v="No"/>
    <s v="No"/>
    <s v="No"/>
    <s v="No"/>
    <s v="No"/>
    <s v="No"/>
    <s v="No"/>
    <s v="No"/>
    <s v="No"/>
    <s v="No"/>
    <s v="No"/>
    <s v="No"/>
    <s v="No"/>
    <s v="No"/>
    <s v="No"/>
    <s v="No"/>
    <s v="No"/>
    <s v="No"/>
    <s v="No"/>
    <s v="No"/>
    <s v="No"/>
    <s v="No"/>
    <s v="Yes"/>
    <s v="Yes"/>
    <s v="No"/>
    <s v="No"/>
    <s v="No"/>
    <s v="No"/>
    <s v="No"/>
    <s v="No"/>
    <s v="No"/>
    <x v="1"/>
    <n v="6.6666666666666666E-2"/>
    <n v="1.6666666666666667"/>
  </r>
  <r>
    <x v="8"/>
    <s v="Class 4"/>
    <x v="252"/>
    <s v=" Maharashtra"/>
    <s v="Junior"/>
    <n v="5"/>
    <n v="11245"/>
    <s v="2.25K"/>
    <s v="Full-time "/>
    <s v=" Entry level"/>
    <n v="110"/>
    <s v=" Real Estate"/>
    <n v="560051"/>
    <s v="No"/>
    <s v="No"/>
    <s v="No"/>
    <s v="No"/>
    <s v="No"/>
    <s v="No"/>
    <s v="No"/>
    <s v="No"/>
    <s v="No"/>
    <s v="No"/>
    <s v="No"/>
    <s v="No"/>
    <s v="No"/>
    <s v="No"/>
    <s v="No"/>
    <s v="No"/>
    <s v="No"/>
    <s v="No"/>
    <s v="No"/>
    <s v="No"/>
    <s v="No"/>
    <s v="No"/>
    <s v="Yes"/>
    <s v="No"/>
    <s v="No"/>
    <s v="No"/>
    <s v="No"/>
    <s v="No"/>
    <s v="No"/>
    <s v="No"/>
    <s v="No"/>
    <x v="3"/>
    <n v="3.3333333333333333E-2"/>
    <n v="2.5"/>
  </r>
  <r>
    <x v="3"/>
    <s v="Class 4"/>
    <x v="253"/>
    <s v=" Telangana"/>
    <s v="Junior"/>
    <n v="5"/>
    <n v="80865"/>
    <s v="16.17K"/>
    <s v="Full-time "/>
    <s v=" Entry level"/>
    <n v="1200"/>
    <s v=" IT Services and IT Consulting"/>
    <n v="655043"/>
    <s v="No"/>
    <s v="No"/>
    <s v="Yes"/>
    <s v="No"/>
    <s v="No"/>
    <s v="No"/>
    <s v="No"/>
    <s v="No"/>
    <s v="No"/>
    <s v="No"/>
    <s v="No"/>
    <s v="No"/>
    <s v="No"/>
    <s v="No"/>
    <s v="No"/>
    <s v="No"/>
    <s v="No"/>
    <s v="No"/>
    <s v="No"/>
    <s v="No"/>
    <s v="No"/>
    <s v="No"/>
    <s v="Yes"/>
    <s v="Yes"/>
    <s v="No"/>
    <s v="No"/>
    <s v="No"/>
    <s v="No"/>
    <s v="No"/>
    <s v="No"/>
    <s v="No"/>
    <x v="2"/>
    <n v="0.1"/>
    <n v="1.25"/>
  </r>
  <r>
    <x v="8"/>
    <s v="Class 4"/>
    <x v="254"/>
    <s v=" Delhi"/>
    <s v="Mid"/>
    <n v="5"/>
    <n v="11245"/>
    <s v="2.25K"/>
    <s v="Full-time "/>
    <s v=" Mid-Senior level"/>
    <n v="110"/>
    <s v=" Real Estate"/>
    <n v="1056150"/>
    <s v="No"/>
    <s v="No"/>
    <s v="No"/>
    <s v="No"/>
    <s v="No"/>
    <s v="No"/>
    <s v="No"/>
    <s v="No"/>
    <s v="No"/>
    <s v="No"/>
    <s v="No"/>
    <s v="No"/>
    <s v="No"/>
    <s v="No"/>
    <s v="No"/>
    <s v="No"/>
    <s v="No"/>
    <s v="No"/>
    <s v="No"/>
    <s v="No"/>
    <s v="No"/>
    <s v="No"/>
    <s v="Yes"/>
    <s v="Yes"/>
    <s v="No"/>
    <s v="No"/>
    <s v="No"/>
    <s v="No"/>
    <s v="No"/>
    <s v="No"/>
    <s v="No"/>
    <x v="1"/>
    <n v="6.6666666666666666E-2"/>
    <n v="1.6666666666666667"/>
  </r>
  <r>
    <x v="7"/>
    <s v="Class 1"/>
    <x v="211"/>
    <s v=" Tamil Nadu"/>
    <s v="Mid"/>
    <n v="5"/>
    <n v="270280"/>
    <s v="54.06K"/>
    <s v="Full-time "/>
    <s v=" Mid-Senior level"/>
    <n v="10001"/>
    <s v=" IT Services and IT Consulting"/>
    <n v="1367485"/>
    <s v="No"/>
    <s v="No"/>
    <s v="No"/>
    <s v="No"/>
    <s v="No"/>
    <s v="No"/>
    <s v="No"/>
    <s v="No"/>
    <s v="No"/>
    <s v="No"/>
    <s v="No"/>
    <s v="No"/>
    <s v="No"/>
    <s v="No"/>
    <s v="No"/>
    <s v="No"/>
    <s v="No"/>
    <s v="No"/>
    <s v="No"/>
    <s v="No"/>
    <s v="No"/>
    <s v="No"/>
    <s v="Yes"/>
    <s v="No"/>
    <s v="No"/>
    <s v="No"/>
    <s v="No"/>
    <s v="No"/>
    <s v="No"/>
    <s v="No"/>
    <s v="No"/>
    <x v="3"/>
    <n v="3.3333333333333333E-2"/>
    <n v="2.5"/>
  </r>
  <r>
    <x v="7"/>
    <s v="Class 1"/>
    <x v="25"/>
    <s v=" Delhi"/>
    <s v="Mid"/>
    <n v="5"/>
    <n v="270280"/>
    <s v="54.06K"/>
    <s v="Full-time "/>
    <s v=" Mid-Senior level"/>
    <n v="10001"/>
    <s v=" IT Services and IT Consulting"/>
    <n v="1326139"/>
    <s v="No"/>
    <s v="No"/>
    <s v="No"/>
    <s v="No"/>
    <s v="No"/>
    <s v="No"/>
    <s v="No"/>
    <s v="No"/>
    <s v="No"/>
    <s v="No"/>
    <s v="No"/>
    <s v="No"/>
    <s v="No"/>
    <s v="No"/>
    <s v="No"/>
    <s v="No"/>
    <s v="No"/>
    <s v="No"/>
    <s v="No"/>
    <s v="No"/>
    <s v="No"/>
    <s v="No"/>
    <s v="Yes"/>
    <s v="Yes"/>
    <s v="No"/>
    <s v="No"/>
    <s v="Yes"/>
    <s v="No"/>
    <s v="No"/>
    <s v="No"/>
    <s v="No"/>
    <x v="2"/>
    <n v="0.1"/>
    <n v="1.25"/>
  </r>
  <r>
    <x v="4"/>
    <s v="Class 2"/>
    <x v="255"/>
    <s v=" Telangana"/>
    <s v="Mid"/>
    <n v="5"/>
    <n v="793022"/>
    <s v="158.6K"/>
    <s v="Full-time "/>
    <s v=" Mid-Senior level"/>
    <n v="5000"/>
    <s v=" IT Services and IT Consulting"/>
    <n v="1067704"/>
    <s v="Yes"/>
    <s v="Yes"/>
    <s v="No"/>
    <s v="No"/>
    <s v="No"/>
    <s v="No"/>
    <s v="No"/>
    <s v="No"/>
    <s v="No"/>
    <s v="No"/>
    <s v="No"/>
    <s v="No"/>
    <s v="No"/>
    <s v="No"/>
    <s v="No"/>
    <s v="No"/>
    <s v="No"/>
    <s v="No"/>
    <s v="No"/>
    <s v="No"/>
    <s v="No"/>
    <s v="No"/>
    <s v="Yes"/>
    <s v="Yes"/>
    <s v="No"/>
    <s v="No"/>
    <s v="No"/>
    <s v="No"/>
    <s v="No"/>
    <s v="No"/>
    <s v="No"/>
    <x v="0"/>
    <n v="0.13333333333333333"/>
    <n v="1"/>
  </r>
  <r>
    <x v="8"/>
    <s v="Class 4"/>
    <x v="256"/>
    <s v=" Delhi"/>
    <s v="Mid"/>
    <n v="5"/>
    <n v="11245"/>
    <s v="2.25K"/>
    <s v="Full-time "/>
    <s v=" Mid-Senior level"/>
    <n v="110"/>
    <s v=" Real Estate"/>
    <n v="1150697"/>
    <s v="No"/>
    <s v="No"/>
    <s v="No"/>
    <s v="No"/>
    <s v="No"/>
    <s v="No"/>
    <s v="No"/>
    <s v="No"/>
    <s v="No"/>
    <s v="No"/>
    <s v="No"/>
    <s v="No"/>
    <s v="No"/>
    <s v="No"/>
    <s v="No"/>
    <s v="No"/>
    <s v="No"/>
    <s v="No"/>
    <s v="No"/>
    <s v="No"/>
    <s v="No"/>
    <s v="No"/>
    <s v="Yes"/>
    <s v="Yes"/>
    <s v="No"/>
    <s v="No"/>
    <s v="No"/>
    <s v="No"/>
    <s v="No"/>
    <s v="No"/>
    <s v="No"/>
    <x v="1"/>
    <n v="6.6666666666666666E-2"/>
    <n v="1.6666666666666667"/>
  </r>
  <r>
    <x v="7"/>
    <s v="Class 1"/>
    <x v="157"/>
    <s v=" Haryana"/>
    <s v="Mid"/>
    <n v="5"/>
    <n v="270280"/>
    <s v="54.06K"/>
    <s v="Full-time "/>
    <s v=" Mid-Senior level"/>
    <n v="10001"/>
    <s v=" IT Services and IT Consulting"/>
    <n v="856801"/>
    <s v="No"/>
    <s v="No"/>
    <s v="No"/>
    <s v="No"/>
    <s v="No"/>
    <s v="No"/>
    <s v="No"/>
    <s v="No"/>
    <s v="No"/>
    <s v="No"/>
    <s v="Yes"/>
    <s v="No"/>
    <s v="No"/>
    <s v="No"/>
    <s v="No"/>
    <s v="No"/>
    <s v="No"/>
    <s v="No"/>
    <s v="No"/>
    <s v="No"/>
    <s v="No"/>
    <s v="No"/>
    <s v="Yes"/>
    <s v="Yes"/>
    <s v="No"/>
    <s v="No"/>
    <s v="No"/>
    <s v="No"/>
    <s v="No"/>
    <s v="No"/>
    <s v="No"/>
    <x v="2"/>
    <n v="0.1"/>
    <n v="1.25"/>
  </r>
  <r>
    <x v="4"/>
    <s v="Class 2"/>
    <x v="257"/>
    <s v=" Tamil Nadu"/>
    <s v="Mid"/>
    <n v="5"/>
    <n v="793022"/>
    <s v="158.6K"/>
    <s v="Full-time "/>
    <s v=" Mid-Senior level"/>
    <n v="5000"/>
    <s v=" IT Services and IT Consulting"/>
    <n v="814497"/>
    <s v="No"/>
    <s v="No"/>
    <s v="No"/>
    <s v="No"/>
    <s v="Yes"/>
    <s v="No"/>
    <s v="No"/>
    <s v="No"/>
    <s v="No"/>
    <s v="No"/>
    <s v="No"/>
    <s v="No"/>
    <s v="No"/>
    <s v="No"/>
    <s v="No"/>
    <s v="No"/>
    <s v="No"/>
    <s v="No"/>
    <s v="No"/>
    <s v="No"/>
    <s v="No"/>
    <s v="No"/>
    <s v="Yes"/>
    <s v="Yes"/>
    <s v="No"/>
    <s v="No"/>
    <s v="Yes"/>
    <s v="No"/>
    <s v="No"/>
    <s v="No"/>
    <s v="No"/>
    <x v="0"/>
    <n v="0.13333333333333333"/>
    <n v="1"/>
  </r>
  <r>
    <x v="3"/>
    <s v="Class 4"/>
    <x v="258"/>
    <s v=" Andhra Pradesh"/>
    <s v="Mid"/>
    <n v="5"/>
    <n v="80865"/>
    <s v="16.17K"/>
    <s v="Full-time "/>
    <s v=" Mid-Senior level"/>
    <n v="1200"/>
    <s v=" IT Services and IT Consulting"/>
    <n v="1745165"/>
    <s v="No"/>
    <s v="No"/>
    <s v="No"/>
    <s v="No"/>
    <s v="No"/>
    <s v="No"/>
    <s v="No"/>
    <s v="No"/>
    <s v="No"/>
    <s v="No"/>
    <s v="Yes"/>
    <s v="No"/>
    <s v="No"/>
    <s v="No"/>
    <s v="No"/>
    <s v="No"/>
    <s v="No"/>
    <s v="No"/>
    <s v="No"/>
    <s v="No"/>
    <s v="No"/>
    <s v="No"/>
    <s v="Yes"/>
    <s v="Yes"/>
    <s v="No"/>
    <s v="No"/>
    <s v="No"/>
    <s v="No"/>
    <s v="No"/>
    <s v="No"/>
    <s v="No"/>
    <x v="2"/>
    <n v="0.1"/>
    <n v="1.25"/>
  </r>
  <r>
    <x v="7"/>
    <s v="Class 1"/>
    <x v="157"/>
    <s v=" Telangana"/>
    <s v="Mid"/>
    <n v="5"/>
    <n v="270280"/>
    <s v="54.06K"/>
    <s v="Full-time "/>
    <s v=" Mid-Senior level"/>
    <n v="10001"/>
    <s v=" IT Services and IT Consulting"/>
    <n v="1323874"/>
    <s v="No"/>
    <s v="No"/>
    <s v="No"/>
    <s v="No"/>
    <s v="No"/>
    <s v="No"/>
    <s v="No"/>
    <s v="No"/>
    <s v="No"/>
    <s v="No"/>
    <s v="Yes"/>
    <s v="No"/>
    <s v="No"/>
    <s v="No"/>
    <s v="No"/>
    <s v="No"/>
    <s v="No"/>
    <s v="No"/>
    <s v="No"/>
    <s v="No"/>
    <s v="No"/>
    <s v="No"/>
    <s v="Yes"/>
    <s v="Yes"/>
    <s v="No"/>
    <s v="No"/>
    <s v="No"/>
    <s v="No"/>
    <s v="No"/>
    <s v="No"/>
    <s v="No"/>
    <x v="2"/>
    <n v="0.1"/>
    <n v="1.25"/>
  </r>
  <r>
    <x v="7"/>
    <s v="Class 1"/>
    <x v="220"/>
    <s v=" Telangana"/>
    <s v="Junior"/>
    <n v="5"/>
    <n v="270280"/>
    <s v="54.06K"/>
    <s v="Full-time "/>
    <s v=" Entry level"/>
    <n v="10001"/>
    <s v=" IT Services and IT Consulting"/>
    <n v="560861"/>
    <s v="No"/>
    <s v="No"/>
    <s v="No"/>
    <s v="No"/>
    <s v="No"/>
    <s v="No"/>
    <s v="No"/>
    <s v="No"/>
    <s v="No"/>
    <s v="No"/>
    <s v="No"/>
    <s v="No"/>
    <s v="No"/>
    <s v="No"/>
    <s v="No"/>
    <s v="No"/>
    <s v="No"/>
    <s v="No"/>
    <s v="No"/>
    <s v="No"/>
    <s v="No"/>
    <s v="No"/>
    <s v="No"/>
    <s v="Yes"/>
    <s v="No"/>
    <s v="No"/>
    <s v="Yes"/>
    <s v="No"/>
    <s v="No"/>
    <s v="No"/>
    <s v="No"/>
    <x v="1"/>
    <n v="6.6666666666666666E-2"/>
    <n v="1.6666666666666667"/>
  </r>
  <r>
    <x v="3"/>
    <s v="Class 4"/>
    <x v="259"/>
    <s v=" Telangana"/>
    <s v="Mid"/>
    <n v="5"/>
    <n v="80865"/>
    <s v="16.17K"/>
    <s v="Full-time "/>
    <s v=" Mid-Senior level"/>
    <n v="1200"/>
    <s v=" IT Services and IT Consulting"/>
    <n v="1031219"/>
    <s v="No"/>
    <s v="No"/>
    <s v="No"/>
    <s v="No"/>
    <s v="No"/>
    <s v="No"/>
    <s v="No"/>
    <s v="No"/>
    <s v="No"/>
    <s v="No"/>
    <s v="No"/>
    <s v="No"/>
    <s v="No"/>
    <s v="No"/>
    <s v="No"/>
    <s v="No"/>
    <s v="No"/>
    <s v="No"/>
    <s v="No"/>
    <s v="No"/>
    <s v="No"/>
    <s v="No"/>
    <s v="Yes"/>
    <s v="Yes"/>
    <s v="No"/>
    <s v="No"/>
    <s v="No"/>
    <s v="No"/>
    <s v="No"/>
    <s v="No"/>
    <s v="No"/>
    <x v="1"/>
    <n v="6.6666666666666666E-2"/>
    <n v="1.6666666666666667"/>
  </r>
  <r>
    <x v="4"/>
    <s v="Class 2"/>
    <x v="146"/>
    <s v=" Haryana"/>
    <s v="Mid"/>
    <n v="5"/>
    <n v="793022"/>
    <s v="158.6K"/>
    <s v="Full-time "/>
    <s v=" Mid-Senior level"/>
    <n v="5000"/>
    <s v=" IT Services and IT Consulting"/>
    <n v="1529167"/>
    <s v="Yes"/>
    <s v="No"/>
    <s v="Yes"/>
    <s v="No"/>
    <s v="Yes"/>
    <s v="No"/>
    <s v="No"/>
    <s v="No"/>
    <s v="No"/>
    <s v="Yes"/>
    <s v="Yes"/>
    <s v="Yes"/>
    <s v="No"/>
    <s v="Yes"/>
    <s v="No"/>
    <s v="No"/>
    <s v="No"/>
    <s v="No"/>
    <s v="Yes"/>
    <s v="No"/>
    <s v="Yes"/>
    <s v="No"/>
    <s v="Yes"/>
    <s v="Yes"/>
    <s v="No"/>
    <s v="Yes"/>
    <s v="Yes"/>
    <s v="No"/>
    <s v="No"/>
    <s v="No"/>
    <s v="No"/>
    <x v="8"/>
    <n v="0.43333333333333335"/>
    <n v="0.35714285714285715"/>
  </r>
  <r>
    <x v="3"/>
    <s v="Class 4"/>
    <x v="235"/>
    <s v=" Karnataka"/>
    <s v="Junior"/>
    <n v="5"/>
    <n v="80865"/>
    <s v="16.17K"/>
    <s v="Full-time "/>
    <s v=" Entry level"/>
    <n v="1200"/>
    <s v=" IT Services and IT Consulting"/>
    <n v="611058"/>
    <s v="No"/>
    <s v="No"/>
    <s v="No"/>
    <s v="No"/>
    <s v="No"/>
    <s v="No"/>
    <s v="No"/>
    <s v="No"/>
    <s v="No"/>
    <s v="No"/>
    <s v="No"/>
    <s v="No"/>
    <s v="No"/>
    <s v="No"/>
    <s v="No"/>
    <s v="No"/>
    <s v="No"/>
    <s v="No"/>
    <s v="No"/>
    <s v="No"/>
    <s v="No"/>
    <s v="No"/>
    <s v="Yes"/>
    <s v="Yes"/>
    <s v="No"/>
    <s v="No"/>
    <s v="No"/>
    <s v="No"/>
    <s v="No"/>
    <s v="No"/>
    <s v="No"/>
    <x v="1"/>
    <n v="6.6666666666666666E-2"/>
    <n v="1.6666666666666667"/>
  </r>
  <r>
    <x v="2"/>
    <s v="Class 3"/>
    <x v="127"/>
    <s v=" Maharashtra"/>
    <s v="Mid"/>
    <n v="5"/>
    <n v="6737300"/>
    <s v="1347.46K"/>
    <s v="Full-time "/>
    <s v=" Mid-Senior level"/>
    <n v="10001"/>
    <s v=" IT Services and IT Consulting"/>
    <n v="1322536"/>
    <s v="No"/>
    <s v="No"/>
    <s v="No"/>
    <s v="No"/>
    <s v="Yes"/>
    <s v="No"/>
    <s v="No"/>
    <s v="No"/>
    <s v="No"/>
    <s v="No"/>
    <s v="No"/>
    <s v="No"/>
    <s v="No"/>
    <s v="No"/>
    <s v="No"/>
    <s v="No"/>
    <s v="No"/>
    <s v="No"/>
    <s v="No"/>
    <s v="No"/>
    <s v="No"/>
    <s v="No"/>
    <s v="Yes"/>
    <s v="Yes"/>
    <s v="No"/>
    <s v="No"/>
    <s v="Yes"/>
    <s v="No"/>
    <s v="No"/>
    <s v="No"/>
    <s v="No"/>
    <x v="0"/>
    <n v="0.13333333333333333"/>
    <n v="1"/>
  </r>
  <r>
    <x v="3"/>
    <s v="Class 4"/>
    <x v="260"/>
    <s v=" Maharashtra"/>
    <s v="Junior"/>
    <n v="5"/>
    <n v="80865"/>
    <s v="16.17K"/>
    <s v="Full-time "/>
    <s v=" Entry level"/>
    <n v="1200"/>
    <s v=" IT Services and IT Consulting"/>
    <n v="536798"/>
    <s v="No"/>
    <s v="No"/>
    <s v="No"/>
    <s v="No"/>
    <s v="Yes"/>
    <s v="No"/>
    <s v="No"/>
    <s v="No"/>
    <s v="No"/>
    <s v="No"/>
    <s v="No"/>
    <s v="No"/>
    <s v="No"/>
    <s v="No"/>
    <s v="No"/>
    <s v="No"/>
    <s v="No"/>
    <s v="No"/>
    <s v="No"/>
    <s v="No"/>
    <s v="No"/>
    <s v="No"/>
    <s v="Yes"/>
    <s v="No"/>
    <s v="No"/>
    <s v="No"/>
    <s v="No"/>
    <s v="No"/>
    <s v="No"/>
    <s v="No"/>
    <s v="No"/>
    <x v="1"/>
    <n v="6.6666666666666666E-2"/>
    <n v="1.6666666666666667"/>
  </r>
  <r>
    <x v="7"/>
    <s v="Class 1"/>
    <x v="29"/>
    <s v=" Maharashtra"/>
    <s v="Junior"/>
    <n v="5"/>
    <n v="270280"/>
    <s v="54.06K"/>
    <s v="Full-time "/>
    <s v=" Entry level"/>
    <n v="10001"/>
    <s v=" IT Services and IT Consulting"/>
    <n v="547082"/>
    <s v="No"/>
    <s v="No"/>
    <s v="Yes"/>
    <s v="No"/>
    <s v="No"/>
    <s v="No"/>
    <s v="No"/>
    <s v="No"/>
    <s v="No"/>
    <s v="No"/>
    <s v="Yes"/>
    <s v="No"/>
    <s v="No"/>
    <s v="No"/>
    <s v="No"/>
    <s v="No"/>
    <s v="Yes"/>
    <s v="No"/>
    <s v="No"/>
    <s v="No"/>
    <s v="No"/>
    <s v="No"/>
    <s v="Yes"/>
    <s v="No"/>
    <s v="No"/>
    <s v="No"/>
    <s v="No"/>
    <s v="No"/>
    <s v="No"/>
    <s v="No"/>
    <s v="No"/>
    <x v="0"/>
    <n v="0.13333333333333333"/>
    <n v="1"/>
  </r>
  <r>
    <x v="3"/>
    <s v="Class 4"/>
    <x v="25"/>
    <s v=" Karnataka"/>
    <s v="Mid"/>
    <n v="5"/>
    <n v="80865"/>
    <s v="16.17K"/>
    <s v="Full-time "/>
    <s v=" Mid-Senior level"/>
    <n v="1200"/>
    <s v=" IT Services and IT Consulting"/>
    <n v="1098345"/>
    <s v="No"/>
    <s v="No"/>
    <s v="No"/>
    <s v="No"/>
    <s v="No"/>
    <s v="No"/>
    <s v="No"/>
    <s v="No"/>
    <s v="No"/>
    <s v="No"/>
    <s v="No"/>
    <s v="No"/>
    <s v="No"/>
    <s v="No"/>
    <s v="No"/>
    <s v="No"/>
    <s v="No"/>
    <s v="No"/>
    <s v="No"/>
    <s v="No"/>
    <s v="No"/>
    <s v="No"/>
    <s v="Yes"/>
    <s v="No"/>
    <s v="No"/>
    <s v="No"/>
    <s v="No"/>
    <s v="No"/>
    <s v="No"/>
    <s v="No"/>
    <s v="No"/>
    <x v="3"/>
    <n v="3.3333333333333333E-2"/>
    <n v="2.5"/>
  </r>
  <r>
    <x v="7"/>
    <s v="Class 1"/>
    <x v="261"/>
    <s v=" Delhi"/>
    <s v="Junior"/>
    <n v="5"/>
    <n v="270280"/>
    <s v="54.06K"/>
    <s v="Full-time "/>
    <s v=" Entry level"/>
    <n v="10001"/>
    <s v=" IT Services and IT Consulting"/>
    <n v="783784"/>
    <s v="No"/>
    <s v="No"/>
    <s v="No"/>
    <s v="No"/>
    <s v="No"/>
    <s v="No"/>
    <s v="No"/>
    <s v="No"/>
    <s v="No"/>
    <s v="No"/>
    <s v="No"/>
    <s v="No"/>
    <s v="No"/>
    <s v="No"/>
    <s v="No"/>
    <s v="No"/>
    <s v="No"/>
    <s v="No"/>
    <s v="No"/>
    <s v="No"/>
    <s v="No"/>
    <s v="No"/>
    <s v="Yes"/>
    <s v="Yes"/>
    <s v="No"/>
    <s v="No"/>
    <s v="Yes"/>
    <s v="No"/>
    <s v="No"/>
    <s v="No"/>
    <s v="No"/>
    <x v="2"/>
    <n v="0.1"/>
    <n v="1.25"/>
  </r>
  <r>
    <x v="7"/>
    <s v="Class 1"/>
    <x v="262"/>
    <s v=" West Bengal"/>
    <s v="Mid"/>
    <n v="4"/>
    <n v="270280"/>
    <s v="67.57K"/>
    <s v="Full-time "/>
    <s v=" Mid-Senior level"/>
    <n v="10001"/>
    <s v=" IT Services and IT Consulting"/>
    <n v="1271825"/>
    <s v="No"/>
    <s v="No"/>
    <s v="No"/>
    <s v="No"/>
    <s v="No"/>
    <s v="No"/>
    <s v="No"/>
    <s v="No"/>
    <s v="No"/>
    <s v="No"/>
    <s v="No"/>
    <s v="No"/>
    <s v="No"/>
    <s v="No"/>
    <s v="No"/>
    <s v="No"/>
    <s v="No"/>
    <s v="No"/>
    <s v="No"/>
    <s v="No"/>
    <s v="No"/>
    <s v="No"/>
    <s v="Yes"/>
    <s v="Yes"/>
    <s v="No"/>
    <s v="No"/>
    <s v="Yes"/>
    <s v="No"/>
    <s v="No"/>
    <s v="No"/>
    <s v="Yes"/>
    <x v="0"/>
    <n v="0.13333333333333333"/>
    <n v="0.8"/>
  </r>
  <r>
    <x v="8"/>
    <s v="Class 4"/>
    <x v="263"/>
    <s v=" Uttar Pradesh"/>
    <s v="Junior"/>
    <n v="4"/>
    <n v="11245"/>
    <s v="2.81K"/>
    <s v="Full-time "/>
    <s v=" Entry level"/>
    <n v="110"/>
    <s v=" Real Estate"/>
    <n v="641002"/>
    <s v="No"/>
    <s v="No"/>
    <s v="No"/>
    <s v="No"/>
    <s v="No"/>
    <s v="No"/>
    <s v="No"/>
    <s v="No"/>
    <s v="No"/>
    <s v="No"/>
    <s v="No"/>
    <s v="No"/>
    <s v="No"/>
    <s v="No"/>
    <s v="No"/>
    <s v="No"/>
    <s v="No"/>
    <s v="No"/>
    <s v="No"/>
    <s v="No"/>
    <s v="No"/>
    <s v="No"/>
    <s v="Yes"/>
    <s v="Yes"/>
    <s v="No"/>
    <s v="No"/>
    <s v="No"/>
    <s v="No"/>
    <s v="No"/>
    <s v="No"/>
    <s v="No"/>
    <x v="1"/>
    <n v="6.6666666666666666E-2"/>
    <n v="1.3333333333333333"/>
  </r>
  <r>
    <x v="3"/>
    <s v="Class 4"/>
    <x v="264"/>
    <s v=" Telangana"/>
    <s v="Junior"/>
    <n v="4"/>
    <n v="80865"/>
    <s v="20.22K"/>
    <s v="Full-time "/>
    <s v=" Entry level"/>
    <n v="1200"/>
    <s v=" IT Services and IT Consulting"/>
    <n v="318698"/>
    <s v="No"/>
    <s v="No"/>
    <s v="No"/>
    <s v="No"/>
    <s v="No"/>
    <s v="No"/>
    <s v="No"/>
    <s v="No"/>
    <s v="No"/>
    <s v="No"/>
    <s v="No"/>
    <s v="No"/>
    <s v="No"/>
    <s v="No"/>
    <s v="No"/>
    <s v="No"/>
    <s v="No"/>
    <s v="No"/>
    <s v="No"/>
    <s v="No"/>
    <s v="No"/>
    <s v="No"/>
    <s v="Yes"/>
    <s v="No"/>
    <s v="No"/>
    <s v="No"/>
    <s v="No"/>
    <s v="No"/>
    <s v="No"/>
    <s v="No"/>
    <s v="No"/>
    <x v="3"/>
    <n v="3.3333333333333333E-2"/>
    <n v="2"/>
  </r>
  <r>
    <x v="7"/>
    <s v="Class 1"/>
    <x v="265"/>
    <s v=" Maharashtra"/>
    <s v="Mid"/>
    <n v="4"/>
    <n v="270280"/>
    <s v="67.57K"/>
    <s v="Full-time "/>
    <s v=" Mid-Senior level"/>
    <n v="10001"/>
    <s v=" IT Services and IT Consulting"/>
    <n v="1472962"/>
    <s v="No"/>
    <s v="No"/>
    <s v="No"/>
    <s v="No"/>
    <s v="No"/>
    <s v="No"/>
    <s v="No"/>
    <s v="No"/>
    <s v="No"/>
    <s v="No"/>
    <s v="No"/>
    <s v="No"/>
    <s v="No"/>
    <s v="No"/>
    <s v="No"/>
    <s v="No"/>
    <s v="No"/>
    <s v="No"/>
    <s v="No"/>
    <s v="No"/>
    <s v="No"/>
    <s v="No"/>
    <s v="Yes"/>
    <s v="Yes"/>
    <s v="No"/>
    <s v="No"/>
    <s v="No"/>
    <s v="No"/>
    <s v="No"/>
    <s v="No"/>
    <s v="No"/>
    <x v="1"/>
    <n v="6.6666666666666666E-2"/>
    <n v="1.3333333333333333"/>
  </r>
  <r>
    <x v="7"/>
    <s v="Class 1"/>
    <x v="261"/>
    <s v=" Karnataka"/>
    <s v="Junior"/>
    <n v="4"/>
    <n v="270280"/>
    <s v="67.57K"/>
    <s v="Full-time "/>
    <s v=" Entry level"/>
    <n v="10001"/>
    <s v=" IT Services and IT Consulting"/>
    <n v="779706"/>
    <s v="No"/>
    <s v="No"/>
    <s v="No"/>
    <s v="No"/>
    <s v="No"/>
    <s v="No"/>
    <s v="No"/>
    <s v="No"/>
    <s v="No"/>
    <s v="No"/>
    <s v="No"/>
    <s v="No"/>
    <s v="No"/>
    <s v="No"/>
    <s v="No"/>
    <s v="No"/>
    <s v="No"/>
    <s v="No"/>
    <s v="No"/>
    <s v="No"/>
    <s v="No"/>
    <s v="No"/>
    <s v="Yes"/>
    <s v="Yes"/>
    <s v="No"/>
    <s v="No"/>
    <s v="Yes"/>
    <s v="No"/>
    <s v="No"/>
    <s v="No"/>
    <s v="No"/>
    <x v="2"/>
    <n v="0.1"/>
    <n v="1"/>
  </r>
  <r>
    <x v="3"/>
    <s v="Class 4"/>
    <x v="235"/>
    <s v=" Karnataka"/>
    <s v="Junior"/>
    <n v="4"/>
    <n v="80865"/>
    <s v="20.22K"/>
    <s v="Full-time "/>
    <s v=" Entry level"/>
    <n v="1200"/>
    <s v=" IT Services and IT Consulting"/>
    <n v="562452"/>
    <s v="No"/>
    <s v="No"/>
    <s v="No"/>
    <s v="No"/>
    <s v="No"/>
    <s v="No"/>
    <s v="No"/>
    <s v="No"/>
    <s v="No"/>
    <s v="No"/>
    <s v="No"/>
    <s v="No"/>
    <s v="No"/>
    <s v="No"/>
    <s v="No"/>
    <s v="No"/>
    <s v="No"/>
    <s v="No"/>
    <s v="No"/>
    <s v="No"/>
    <s v="No"/>
    <s v="No"/>
    <s v="Yes"/>
    <s v="Yes"/>
    <s v="No"/>
    <s v="No"/>
    <s v="No"/>
    <s v="No"/>
    <s v="No"/>
    <s v="No"/>
    <s v="No"/>
    <x v="1"/>
    <n v="6.6666666666666666E-2"/>
    <n v="1.3333333333333333"/>
  </r>
  <r>
    <x v="7"/>
    <s v="Class 1"/>
    <x v="211"/>
    <s v=" Karnataka"/>
    <s v="Mid"/>
    <n v="4"/>
    <n v="270280"/>
    <s v="67.57K"/>
    <s v="Full-time "/>
    <s v=" Mid-Senior level"/>
    <n v="10001"/>
    <s v=" IT Services and IT Consulting"/>
    <n v="1184416"/>
    <s v="No"/>
    <s v="No"/>
    <s v="No"/>
    <s v="No"/>
    <s v="No"/>
    <s v="No"/>
    <s v="No"/>
    <s v="No"/>
    <s v="No"/>
    <s v="No"/>
    <s v="No"/>
    <s v="No"/>
    <s v="No"/>
    <s v="No"/>
    <s v="No"/>
    <s v="No"/>
    <s v="No"/>
    <s v="No"/>
    <s v="No"/>
    <s v="No"/>
    <s v="No"/>
    <s v="No"/>
    <s v="Yes"/>
    <s v="No"/>
    <s v="No"/>
    <s v="No"/>
    <s v="No"/>
    <s v="No"/>
    <s v="No"/>
    <s v="No"/>
    <s v="No"/>
    <x v="3"/>
    <n v="3.3333333333333333E-2"/>
    <n v="2"/>
  </r>
  <r>
    <x v="7"/>
    <s v="Class 1"/>
    <x v="25"/>
    <s v=" Delhi"/>
    <s v="Mid"/>
    <n v="4"/>
    <n v="270280"/>
    <s v="67.57K"/>
    <s v="Full-time "/>
    <s v=" Mid-Senior level"/>
    <n v="10001"/>
    <s v=" IT Services and IT Consulting"/>
    <n v="847577"/>
    <s v="No"/>
    <s v="No"/>
    <s v="No"/>
    <s v="No"/>
    <s v="No"/>
    <s v="No"/>
    <s v="No"/>
    <s v="No"/>
    <s v="No"/>
    <s v="No"/>
    <s v="No"/>
    <s v="No"/>
    <s v="No"/>
    <s v="No"/>
    <s v="No"/>
    <s v="No"/>
    <s v="No"/>
    <s v="No"/>
    <s v="No"/>
    <s v="No"/>
    <s v="No"/>
    <s v="No"/>
    <s v="Yes"/>
    <s v="Yes"/>
    <s v="No"/>
    <s v="No"/>
    <s v="Yes"/>
    <s v="No"/>
    <s v="No"/>
    <s v="No"/>
    <s v="No"/>
    <x v="2"/>
    <n v="0.1"/>
    <n v="1"/>
  </r>
  <r>
    <x v="7"/>
    <s v="Class 1"/>
    <x v="266"/>
    <s v=" Tamil Nadu"/>
    <s v="Junior"/>
    <n v="4"/>
    <n v="270280"/>
    <s v="67.57K"/>
    <s v="Full-time "/>
    <s v=" Entry level"/>
    <n v="10001"/>
    <s v=" IT Services and IT Consulting"/>
    <n v="441625"/>
    <s v="No"/>
    <s v="No"/>
    <s v="No"/>
    <s v="No"/>
    <s v="No"/>
    <s v="No"/>
    <s v="No"/>
    <s v="No"/>
    <s v="No"/>
    <s v="No"/>
    <s v="No"/>
    <s v="No"/>
    <s v="No"/>
    <s v="No"/>
    <s v="No"/>
    <s v="No"/>
    <s v="No"/>
    <s v="No"/>
    <s v="No"/>
    <s v="No"/>
    <s v="No"/>
    <s v="No"/>
    <s v="Yes"/>
    <s v="No"/>
    <s v="No"/>
    <s v="No"/>
    <s v="No"/>
    <s v="No"/>
    <s v="No"/>
    <s v="No"/>
    <s v="No"/>
    <x v="3"/>
    <n v="3.3333333333333333E-2"/>
    <n v="2"/>
  </r>
  <r>
    <x v="8"/>
    <s v="Class 4"/>
    <x v="267"/>
    <s v=" Uttar Pradesh"/>
    <s v="Mid"/>
    <n v="4"/>
    <n v="11245"/>
    <s v="2.81K"/>
    <s v="Full-time "/>
    <s v=" Mid-Senior level"/>
    <n v="110"/>
    <s v=" Real Estate"/>
    <n v="1445506"/>
    <s v="No"/>
    <s v="No"/>
    <s v="No"/>
    <s v="No"/>
    <s v="No"/>
    <s v="No"/>
    <s v="No"/>
    <s v="No"/>
    <s v="No"/>
    <s v="No"/>
    <s v="No"/>
    <s v="No"/>
    <s v="No"/>
    <s v="No"/>
    <s v="No"/>
    <s v="No"/>
    <s v="No"/>
    <s v="No"/>
    <s v="No"/>
    <s v="No"/>
    <s v="No"/>
    <s v="No"/>
    <s v="Yes"/>
    <s v="No"/>
    <s v="No"/>
    <s v="No"/>
    <s v="No"/>
    <s v="No"/>
    <s v="No"/>
    <s v="No"/>
    <s v="No"/>
    <x v="3"/>
    <n v="3.3333333333333333E-2"/>
    <n v="2"/>
  </r>
  <r>
    <x v="7"/>
    <s v="Class 1"/>
    <x v="268"/>
    <s v=" Maharashtra"/>
    <s v="Mid"/>
    <n v="4"/>
    <n v="270280"/>
    <s v="67.57K"/>
    <s v="Full-time "/>
    <s v=" Mid-Senior level"/>
    <n v="10001"/>
    <s v=" IT Services and IT Consulting"/>
    <n v="1198756"/>
    <s v="No"/>
    <s v="No"/>
    <s v="No"/>
    <s v="No"/>
    <s v="No"/>
    <s v="No"/>
    <s v="No"/>
    <s v="No"/>
    <s v="No"/>
    <s v="No"/>
    <s v="No"/>
    <s v="No"/>
    <s v="No"/>
    <s v="No"/>
    <s v="No"/>
    <s v="No"/>
    <s v="No"/>
    <s v="No"/>
    <s v="No"/>
    <s v="No"/>
    <s v="No"/>
    <s v="No"/>
    <s v="No"/>
    <s v="Yes"/>
    <s v="No"/>
    <s v="No"/>
    <s v="No"/>
    <s v="No"/>
    <s v="No"/>
    <s v="No"/>
    <s v="No"/>
    <x v="3"/>
    <n v="3.3333333333333333E-2"/>
    <n v="2"/>
  </r>
  <r>
    <x v="8"/>
    <s v="Class 4"/>
    <x v="269"/>
    <s v=" Delhi"/>
    <s v="Mid"/>
    <n v="4"/>
    <n v="11245"/>
    <s v="2.81K"/>
    <s v="Full-time "/>
    <s v=" Mid-Senior level"/>
    <n v="110"/>
    <s v=" Real Estate"/>
    <n v="1727918"/>
    <s v="No"/>
    <s v="No"/>
    <s v="No"/>
    <s v="No"/>
    <s v="No"/>
    <s v="No"/>
    <s v="No"/>
    <s v="No"/>
    <s v="No"/>
    <s v="No"/>
    <s v="No"/>
    <s v="No"/>
    <s v="No"/>
    <s v="No"/>
    <s v="No"/>
    <s v="No"/>
    <s v="No"/>
    <s v="No"/>
    <s v="No"/>
    <s v="No"/>
    <s v="No"/>
    <s v="No"/>
    <s v="No"/>
    <s v="No"/>
    <s v="Yes"/>
    <s v="No"/>
    <s v="No"/>
    <s v="Yes"/>
    <s v="No"/>
    <s v="No"/>
    <s v="No"/>
    <x v="1"/>
    <n v="6.6666666666666666E-2"/>
    <n v="1.3333333333333333"/>
  </r>
  <r>
    <x v="3"/>
    <s v="Class 4"/>
    <x v="270"/>
    <s v=" Karnataka"/>
    <s v="Junior"/>
    <n v="4"/>
    <n v="80865"/>
    <s v="20.22K"/>
    <s v="Full-time "/>
    <s v=" Entry level"/>
    <n v="1200"/>
    <s v=" IT Services and IT Consulting"/>
    <n v="604930"/>
    <s v="No"/>
    <s v="No"/>
    <s v="No"/>
    <s v="No"/>
    <s v="Yes"/>
    <s v="No"/>
    <s v="No"/>
    <s v="No"/>
    <s v="No"/>
    <s v="No"/>
    <s v="No"/>
    <s v="No"/>
    <s v="No"/>
    <s v="No"/>
    <s v="No"/>
    <s v="No"/>
    <s v="No"/>
    <s v="No"/>
    <s v="No"/>
    <s v="No"/>
    <s v="No"/>
    <s v="No"/>
    <s v="Yes"/>
    <s v="Yes"/>
    <s v="No"/>
    <s v="No"/>
    <s v="Yes"/>
    <s v="No"/>
    <s v="No"/>
    <s v="No"/>
    <s v="No"/>
    <x v="0"/>
    <n v="0.13333333333333333"/>
    <n v="0.8"/>
  </r>
  <r>
    <x v="3"/>
    <s v="Class 4"/>
    <x v="63"/>
    <s v=" Maharashtra"/>
    <s v="Mid"/>
    <n v="4"/>
    <n v="80865"/>
    <s v="20.22K"/>
    <s v="Full-time "/>
    <s v=" Mid-Senior level"/>
    <n v="1200"/>
    <s v=" IT Services and IT Consulting"/>
    <n v="1094646"/>
    <s v="No"/>
    <s v="No"/>
    <s v="No"/>
    <s v="No"/>
    <s v="No"/>
    <s v="No"/>
    <s v="No"/>
    <s v="No"/>
    <s v="No"/>
    <s v="No"/>
    <s v="No"/>
    <s v="No"/>
    <s v="No"/>
    <s v="No"/>
    <s v="No"/>
    <s v="No"/>
    <s v="Yes"/>
    <s v="No"/>
    <s v="No"/>
    <s v="No"/>
    <s v="No"/>
    <s v="No"/>
    <s v="Yes"/>
    <s v="Yes"/>
    <s v="No"/>
    <s v="No"/>
    <s v="No"/>
    <s v="No"/>
    <s v="No"/>
    <s v="No"/>
    <s v="No"/>
    <x v="2"/>
    <n v="0.1"/>
    <n v="1"/>
  </r>
  <r>
    <x v="3"/>
    <s v="Class 4"/>
    <x v="36"/>
    <s v=" Maharashtra"/>
    <s v="Junior"/>
    <n v="4"/>
    <n v="80865"/>
    <s v="20.22K"/>
    <s v="Full-time "/>
    <s v=" Entry level"/>
    <n v="1200"/>
    <s v=" IT Services and IT Consulting"/>
    <n v="459899"/>
    <s v="No"/>
    <s v="No"/>
    <s v="No"/>
    <s v="No"/>
    <s v="No"/>
    <s v="No"/>
    <s v="No"/>
    <s v="No"/>
    <s v="No"/>
    <s v="No"/>
    <s v="No"/>
    <s v="No"/>
    <s v="No"/>
    <s v="No"/>
    <s v="No"/>
    <s v="No"/>
    <s v="No"/>
    <s v="No"/>
    <s v="No"/>
    <s v="No"/>
    <s v="No"/>
    <s v="No"/>
    <s v="Yes"/>
    <s v="Yes"/>
    <s v="No"/>
    <s v="No"/>
    <s v="No"/>
    <s v="No"/>
    <s v="No"/>
    <s v="No"/>
    <s v="No"/>
    <x v="1"/>
    <n v="6.6666666666666666E-2"/>
    <n v="1.3333333333333333"/>
  </r>
  <r>
    <x v="4"/>
    <s v="Class 2"/>
    <x v="271"/>
    <s v=" Haryana"/>
    <s v="Mid"/>
    <n v="4"/>
    <n v="793022"/>
    <s v="198.26K"/>
    <s v="Full-time "/>
    <s v=" Mid-Senior level"/>
    <n v="5000"/>
    <s v=" IT Services and IT Consulting"/>
    <n v="937937"/>
    <s v="Yes"/>
    <s v="No"/>
    <s v="Yes"/>
    <s v="No"/>
    <s v="Yes"/>
    <s v="No"/>
    <s v="No"/>
    <s v="No"/>
    <s v="No"/>
    <s v="Yes"/>
    <s v="Yes"/>
    <s v="Yes"/>
    <s v="No"/>
    <s v="Yes"/>
    <s v="No"/>
    <s v="No"/>
    <s v="No"/>
    <s v="No"/>
    <s v="Yes"/>
    <s v="No"/>
    <s v="Yes"/>
    <s v="No"/>
    <s v="Yes"/>
    <s v="Yes"/>
    <s v="No"/>
    <s v="Yes"/>
    <s v="Yes"/>
    <s v="No"/>
    <s v="No"/>
    <s v="No"/>
    <s v="No"/>
    <x v="8"/>
    <n v="0.43333333333333335"/>
    <n v="0.2857142857142857"/>
  </r>
  <r>
    <x v="8"/>
    <s v="Class 4"/>
    <x v="272"/>
    <s v=" Maharashtra"/>
    <s v="Mid"/>
    <n v="4"/>
    <n v="11245"/>
    <s v="2.81K"/>
    <s v="Full-time "/>
    <s v=" Mid-Senior level"/>
    <n v="110"/>
    <s v=" Real Estate"/>
    <n v="1379330"/>
    <s v="No"/>
    <s v="No"/>
    <s v="No"/>
    <s v="No"/>
    <s v="No"/>
    <s v="No"/>
    <s v="No"/>
    <s v="No"/>
    <s v="No"/>
    <s v="No"/>
    <s v="No"/>
    <s v="No"/>
    <s v="No"/>
    <s v="No"/>
    <s v="No"/>
    <s v="No"/>
    <s v="No"/>
    <s v="No"/>
    <s v="No"/>
    <s v="No"/>
    <s v="No"/>
    <s v="No"/>
    <s v="Yes"/>
    <s v="Yes"/>
    <s v="No"/>
    <s v="No"/>
    <s v="No"/>
    <s v="No"/>
    <s v="No"/>
    <s v="No"/>
    <s v="No"/>
    <x v="1"/>
    <n v="6.6666666666666666E-2"/>
    <n v="1.3333333333333333"/>
  </r>
  <r>
    <x v="3"/>
    <s v="Class 4"/>
    <x v="270"/>
    <s v=" Maharashtra"/>
    <s v="Junior"/>
    <n v="4"/>
    <n v="80865"/>
    <s v="20.22K"/>
    <s v="Full-time "/>
    <s v=" Entry level"/>
    <n v="1200"/>
    <s v=" IT Services and IT Consulting"/>
    <n v="527248"/>
    <s v="No"/>
    <s v="No"/>
    <s v="No"/>
    <s v="No"/>
    <s v="Yes"/>
    <s v="No"/>
    <s v="No"/>
    <s v="No"/>
    <s v="No"/>
    <s v="No"/>
    <s v="No"/>
    <s v="No"/>
    <s v="No"/>
    <s v="No"/>
    <s v="No"/>
    <s v="No"/>
    <s v="No"/>
    <s v="No"/>
    <s v="No"/>
    <s v="No"/>
    <s v="No"/>
    <s v="No"/>
    <s v="Yes"/>
    <s v="Yes"/>
    <s v="No"/>
    <s v="No"/>
    <s v="No"/>
    <s v="No"/>
    <s v="No"/>
    <s v="No"/>
    <s v="No"/>
    <x v="2"/>
    <n v="0.1"/>
    <n v="1"/>
  </r>
  <r>
    <x v="3"/>
    <s v="Class 4"/>
    <x v="273"/>
    <s v=" Telangana"/>
    <s v="Mid"/>
    <n v="4"/>
    <n v="80865"/>
    <s v="20.22K"/>
    <s v="Full-time "/>
    <s v=" Mid-Senior level"/>
    <n v="1200"/>
    <s v=" IT Services and IT Consulting"/>
    <n v="1149584"/>
    <s v="No"/>
    <s v="No"/>
    <s v="No"/>
    <s v="No"/>
    <s v="No"/>
    <s v="No"/>
    <s v="No"/>
    <s v="No"/>
    <s v="No"/>
    <s v="No"/>
    <s v="No"/>
    <s v="No"/>
    <s v="No"/>
    <s v="No"/>
    <s v="No"/>
    <s v="No"/>
    <s v="No"/>
    <s v="No"/>
    <s v="No"/>
    <s v="No"/>
    <s v="No"/>
    <s v="No"/>
    <s v="Yes"/>
    <s v="No"/>
    <s v="No"/>
    <s v="No"/>
    <s v="No"/>
    <s v="Yes"/>
    <s v="No"/>
    <s v="No"/>
    <s v="No"/>
    <x v="1"/>
    <n v="6.6666666666666666E-2"/>
    <n v="1.3333333333333333"/>
  </r>
  <r>
    <x v="3"/>
    <s v="Class 4"/>
    <x v="274"/>
    <s v=" Telangana"/>
    <s v="Mid"/>
    <n v="4"/>
    <n v="80865"/>
    <s v="20.22K"/>
    <s v="Full-time "/>
    <s v=" Mid-Senior level"/>
    <n v="1200"/>
    <s v=" IT Services and IT Consulting"/>
    <n v="1156076"/>
    <s v="No"/>
    <s v="No"/>
    <s v="Yes"/>
    <s v="No"/>
    <s v="No"/>
    <s v="No"/>
    <s v="No"/>
    <s v="No"/>
    <s v="No"/>
    <s v="No"/>
    <s v="Yes"/>
    <s v="Yes"/>
    <s v="No"/>
    <s v="No"/>
    <s v="No"/>
    <s v="No"/>
    <s v="No"/>
    <s v="No"/>
    <s v="Yes"/>
    <s v="No"/>
    <s v="No"/>
    <s v="No"/>
    <s v="Yes"/>
    <s v="Yes"/>
    <s v="No"/>
    <s v="No"/>
    <s v="No"/>
    <s v="No"/>
    <s v="No"/>
    <s v="Yes"/>
    <s v="Yes"/>
    <x v="10"/>
    <n v="0.26666666666666666"/>
    <n v="0.44444444444444442"/>
  </r>
  <r>
    <x v="8"/>
    <s v="Class 4"/>
    <x v="193"/>
    <s v=" Maharashtra"/>
    <s v="Junior"/>
    <n v="4"/>
    <n v="11245"/>
    <s v="2.81K"/>
    <s v="Full-time "/>
    <s v=" Entry level"/>
    <n v="110"/>
    <s v=" Real Estate"/>
    <n v="475488"/>
    <s v="No"/>
    <s v="No"/>
    <s v="No"/>
    <s v="No"/>
    <s v="No"/>
    <s v="No"/>
    <s v="No"/>
    <s v="No"/>
    <s v="No"/>
    <s v="No"/>
    <s v="No"/>
    <s v="No"/>
    <s v="No"/>
    <s v="No"/>
    <s v="No"/>
    <s v="No"/>
    <s v="No"/>
    <s v="No"/>
    <s v="No"/>
    <s v="No"/>
    <s v="Yes"/>
    <s v="Yes"/>
    <s v="Yes"/>
    <s v="Yes"/>
    <s v="No"/>
    <s v="Yes"/>
    <s v="No"/>
    <s v="No"/>
    <s v="No"/>
    <s v="No"/>
    <s v="No"/>
    <x v="7"/>
    <n v="0.16666666666666666"/>
    <n v="0.66666666666666663"/>
  </r>
  <r>
    <x v="7"/>
    <s v="Class 1"/>
    <x v="157"/>
    <s v=" West Bengal"/>
    <s v="Mid"/>
    <n v="4"/>
    <n v="270280"/>
    <s v="67.57K"/>
    <s v="Full-time "/>
    <s v=" Mid-Senior level"/>
    <n v="10001"/>
    <s v=" IT Services and IT Consulting"/>
    <n v="1299830"/>
    <s v="No"/>
    <s v="No"/>
    <s v="No"/>
    <s v="No"/>
    <s v="No"/>
    <s v="No"/>
    <s v="No"/>
    <s v="No"/>
    <s v="No"/>
    <s v="No"/>
    <s v="Yes"/>
    <s v="No"/>
    <s v="No"/>
    <s v="No"/>
    <s v="No"/>
    <s v="No"/>
    <s v="No"/>
    <s v="No"/>
    <s v="No"/>
    <s v="No"/>
    <s v="No"/>
    <s v="No"/>
    <s v="Yes"/>
    <s v="Yes"/>
    <s v="No"/>
    <s v="No"/>
    <s v="No"/>
    <s v="No"/>
    <s v="No"/>
    <s v="No"/>
    <s v="No"/>
    <x v="2"/>
    <n v="0.1"/>
    <n v="1"/>
  </r>
  <r>
    <x v="4"/>
    <s v="Class 2"/>
    <x v="167"/>
    <s v=" Haryana"/>
    <s v="Mid"/>
    <n v="4"/>
    <n v="793022"/>
    <s v="198.26K"/>
    <s v="Full-time "/>
    <s v=" Mid-Senior level"/>
    <n v="5000"/>
    <s v=" IT Services and IT Consulting"/>
    <n v="1287336"/>
    <s v="Yes"/>
    <s v="Yes"/>
    <s v="Yes"/>
    <s v="Yes"/>
    <s v="Yes"/>
    <s v="No"/>
    <s v="No"/>
    <s v="Yes"/>
    <s v="No"/>
    <s v="No"/>
    <s v="Yes"/>
    <s v="No"/>
    <s v="No"/>
    <s v="No"/>
    <s v="No"/>
    <s v="No"/>
    <s v="No"/>
    <s v="No"/>
    <s v="No"/>
    <s v="No"/>
    <s v="No"/>
    <s v="No"/>
    <s v="Yes"/>
    <s v="Yes"/>
    <s v="No"/>
    <s v="No"/>
    <s v="No"/>
    <s v="No"/>
    <s v="No"/>
    <s v="No"/>
    <s v="No"/>
    <x v="5"/>
    <n v="0.3"/>
    <n v="0.4"/>
  </r>
  <r>
    <x v="7"/>
    <s v="Class 1"/>
    <x v="126"/>
    <s v=" Telangana"/>
    <s v="Mid"/>
    <n v="4"/>
    <n v="270280"/>
    <s v="67.57K"/>
    <s v="Full-time "/>
    <s v=" Mid-Senior level"/>
    <n v="10001"/>
    <s v=" IT Services and IT Consulting"/>
    <n v="1225412"/>
    <s v="No"/>
    <s v="No"/>
    <s v="No"/>
    <s v="No"/>
    <s v="No"/>
    <s v="No"/>
    <s v="No"/>
    <s v="No"/>
    <s v="No"/>
    <s v="No"/>
    <s v="No"/>
    <s v="No"/>
    <s v="No"/>
    <s v="No"/>
    <s v="No"/>
    <s v="No"/>
    <s v="No"/>
    <s v="No"/>
    <s v="No"/>
    <s v="No"/>
    <s v="No"/>
    <s v="No"/>
    <s v="Yes"/>
    <s v="No"/>
    <s v="No"/>
    <s v="No"/>
    <s v="No"/>
    <s v="No"/>
    <s v="No"/>
    <s v="No"/>
    <s v="No"/>
    <x v="3"/>
    <n v="3.3333333333333333E-2"/>
    <n v="2"/>
  </r>
  <r>
    <x v="8"/>
    <s v="Class 4"/>
    <x v="275"/>
    <s v=" Maharashtra"/>
    <s v="Mid"/>
    <n v="4"/>
    <n v="11245"/>
    <s v="2.81K"/>
    <s v="Full-time "/>
    <s v=" Mid-Senior level"/>
    <n v="110"/>
    <s v=" Real Estate"/>
    <n v="828771"/>
    <s v="No"/>
    <s v="No"/>
    <s v="No"/>
    <s v="No"/>
    <s v="No"/>
    <s v="No"/>
    <s v="No"/>
    <s v="No"/>
    <s v="No"/>
    <s v="No"/>
    <s v="No"/>
    <s v="No"/>
    <s v="No"/>
    <s v="No"/>
    <s v="No"/>
    <s v="No"/>
    <s v="No"/>
    <s v="No"/>
    <s v="No"/>
    <s v="No"/>
    <s v="No"/>
    <s v="No"/>
    <s v="Yes"/>
    <s v="Yes"/>
    <s v="No"/>
    <s v="No"/>
    <s v="No"/>
    <s v="No"/>
    <s v="No"/>
    <s v="No"/>
    <s v="No"/>
    <x v="1"/>
    <n v="6.6666666666666666E-2"/>
    <n v="1.3333333333333333"/>
  </r>
  <r>
    <x v="3"/>
    <s v="Class 4"/>
    <x v="125"/>
    <s v=" Delhi"/>
    <s v="Mid"/>
    <n v="4"/>
    <n v="80865"/>
    <s v="20.22K"/>
    <s v="Full-time "/>
    <s v=" Mid-Senior level"/>
    <n v="1200"/>
    <s v=" IT Services and IT Consulting"/>
    <n v="1422579"/>
    <s v="No"/>
    <s v="No"/>
    <s v="No"/>
    <s v="No"/>
    <s v="No"/>
    <s v="No"/>
    <s v="No"/>
    <s v="No"/>
    <s v="No"/>
    <s v="No"/>
    <s v="No"/>
    <s v="No"/>
    <s v="No"/>
    <s v="No"/>
    <s v="No"/>
    <s v="No"/>
    <s v="No"/>
    <s v="No"/>
    <s v="No"/>
    <s v="No"/>
    <s v="No"/>
    <s v="No"/>
    <s v="Yes"/>
    <s v="Yes"/>
    <s v="No"/>
    <s v="No"/>
    <s v="No"/>
    <s v="No"/>
    <s v="No"/>
    <s v="No"/>
    <s v="No"/>
    <x v="1"/>
    <n v="6.6666666666666666E-2"/>
    <n v="1.3333333333333333"/>
  </r>
  <r>
    <x v="8"/>
    <s v="Class 4"/>
    <x v="276"/>
    <s v=" Uttar Pradesh"/>
    <s v="Mid"/>
    <n v="4"/>
    <n v="11245"/>
    <s v="2.81K"/>
    <s v="Full-time "/>
    <s v=" Mid-Senior level"/>
    <n v="110"/>
    <s v=" Real Estate"/>
    <n v="1158653"/>
    <s v="No"/>
    <s v="No"/>
    <s v="No"/>
    <s v="No"/>
    <s v="No"/>
    <s v="No"/>
    <s v="No"/>
    <s v="No"/>
    <s v="No"/>
    <s v="No"/>
    <s v="No"/>
    <s v="No"/>
    <s v="No"/>
    <s v="No"/>
    <s v="No"/>
    <s v="No"/>
    <s v="No"/>
    <s v="No"/>
    <s v="No"/>
    <s v="No"/>
    <s v="No"/>
    <s v="No"/>
    <s v="Yes"/>
    <s v="No"/>
    <s v="No"/>
    <s v="No"/>
    <s v="Yes"/>
    <s v="No"/>
    <s v="No"/>
    <s v="No"/>
    <s v="No"/>
    <x v="1"/>
    <n v="6.6666666666666666E-2"/>
    <n v="1.3333333333333333"/>
  </r>
  <r>
    <x v="4"/>
    <s v="Class 2"/>
    <x v="277"/>
    <s v=" Telangana"/>
    <s v="Mid"/>
    <n v="4"/>
    <n v="793022"/>
    <s v="198.26K"/>
    <s v="Full-time "/>
    <s v=" Mid-Senior level"/>
    <n v="5000"/>
    <s v=" IT Services and IT Consulting"/>
    <n v="1105805"/>
    <s v="Yes"/>
    <s v="No"/>
    <s v="No"/>
    <s v="Yes"/>
    <s v="Yes"/>
    <s v="No"/>
    <s v="No"/>
    <s v="Yes"/>
    <s v="No"/>
    <s v="No"/>
    <s v="Yes"/>
    <s v="No"/>
    <s v="No"/>
    <s v="Yes"/>
    <s v="No"/>
    <s v="No"/>
    <s v="No"/>
    <s v="No"/>
    <s v="No"/>
    <s v="No"/>
    <s v="No"/>
    <s v="No"/>
    <s v="Yes"/>
    <s v="Yes"/>
    <s v="No"/>
    <s v="No"/>
    <s v="Yes"/>
    <s v="No"/>
    <s v="No"/>
    <s v="No"/>
    <s v="No"/>
    <x v="5"/>
    <n v="0.3"/>
    <n v="0.4"/>
  </r>
  <r>
    <x v="7"/>
    <s v="Class 1"/>
    <x v="278"/>
    <s v=" Maharashtra"/>
    <s v="Junior"/>
    <n v="4"/>
    <n v="270280"/>
    <s v="67.57K"/>
    <s v="Full-time "/>
    <s v=" Entry level"/>
    <n v="10001"/>
    <s v=" IT Services and IT Consulting"/>
    <n v="652150"/>
    <s v="No"/>
    <s v="No"/>
    <s v="No"/>
    <s v="No"/>
    <s v="Yes"/>
    <s v="No"/>
    <s v="No"/>
    <s v="No"/>
    <s v="No"/>
    <s v="No"/>
    <s v="No"/>
    <s v="No"/>
    <s v="No"/>
    <s v="No"/>
    <s v="No"/>
    <s v="No"/>
    <s v="No"/>
    <s v="No"/>
    <s v="No"/>
    <s v="No"/>
    <s v="No"/>
    <s v="No"/>
    <s v="Yes"/>
    <s v="Yes"/>
    <s v="No"/>
    <s v="No"/>
    <s v="Yes"/>
    <s v="No"/>
    <s v="No"/>
    <s v="No"/>
    <s v="No"/>
    <x v="0"/>
    <n v="0.13333333333333333"/>
    <n v="0.8"/>
  </r>
  <r>
    <x v="3"/>
    <s v="Class 4"/>
    <x v="279"/>
    <s v=" Maharashtra"/>
    <s v="Mid"/>
    <n v="4"/>
    <n v="80865"/>
    <s v="20.22K"/>
    <s v="Full-time "/>
    <s v=" Mid-Senior level"/>
    <n v="1200"/>
    <s v=" IT Services and IT Consulting"/>
    <n v="1387474"/>
    <s v="No"/>
    <s v="No"/>
    <s v="Yes"/>
    <s v="No"/>
    <s v="No"/>
    <s v="No"/>
    <s v="No"/>
    <s v="No"/>
    <s v="No"/>
    <s v="No"/>
    <s v="No"/>
    <s v="No"/>
    <s v="No"/>
    <s v="No"/>
    <s v="No"/>
    <s v="No"/>
    <s v="No"/>
    <s v="No"/>
    <s v="No"/>
    <s v="No"/>
    <s v="No"/>
    <s v="No"/>
    <s v="Yes"/>
    <s v="No"/>
    <s v="No"/>
    <s v="No"/>
    <s v="Yes"/>
    <s v="No"/>
    <s v="Yes"/>
    <s v="No"/>
    <s v="No"/>
    <x v="0"/>
    <n v="0.13333333333333333"/>
    <n v="0.8"/>
  </r>
  <r>
    <x v="3"/>
    <s v="Class 4"/>
    <x v="80"/>
    <s v=" Delhi"/>
    <s v="Mid"/>
    <n v="4"/>
    <n v="80865"/>
    <s v="20.22K"/>
    <s v="Full-time "/>
    <s v=" Mid-Senior level"/>
    <n v="1200"/>
    <s v=" IT Services and IT Consulting"/>
    <n v="1265457"/>
    <s v="No"/>
    <s v="No"/>
    <s v="No"/>
    <s v="No"/>
    <s v="No"/>
    <s v="No"/>
    <s v="No"/>
    <s v="No"/>
    <s v="No"/>
    <s v="No"/>
    <s v="No"/>
    <s v="No"/>
    <s v="No"/>
    <s v="No"/>
    <s v="No"/>
    <s v="No"/>
    <s v="No"/>
    <s v="No"/>
    <s v="No"/>
    <s v="No"/>
    <s v="No"/>
    <s v="No"/>
    <s v="Yes"/>
    <s v="No"/>
    <s v="No"/>
    <s v="No"/>
    <s v="No"/>
    <s v="No"/>
    <s v="No"/>
    <s v="No"/>
    <s v="No"/>
    <x v="3"/>
    <n v="3.3333333333333333E-2"/>
    <n v="2"/>
  </r>
  <r>
    <x v="7"/>
    <s v="Class 1"/>
    <x v="262"/>
    <s v=" Maharashtra"/>
    <s v="Mid"/>
    <n v="4"/>
    <n v="270280"/>
    <s v="67.57K"/>
    <s v="Full-time "/>
    <s v=" Mid-Senior level"/>
    <n v="10001"/>
    <s v=" IT Services and IT Consulting"/>
    <n v="1285426"/>
    <s v="No"/>
    <s v="No"/>
    <s v="No"/>
    <s v="No"/>
    <s v="No"/>
    <s v="No"/>
    <s v="No"/>
    <s v="No"/>
    <s v="No"/>
    <s v="No"/>
    <s v="No"/>
    <s v="No"/>
    <s v="No"/>
    <s v="No"/>
    <s v="No"/>
    <s v="No"/>
    <s v="No"/>
    <s v="No"/>
    <s v="No"/>
    <s v="No"/>
    <s v="No"/>
    <s v="No"/>
    <s v="Yes"/>
    <s v="Yes"/>
    <s v="No"/>
    <s v="No"/>
    <s v="Yes"/>
    <s v="No"/>
    <s v="No"/>
    <s v="No"/>
    <s v="Yes"/>
    <x v="0"/>
    <n v="0.13333333333333333"/>
    <n v="0.8"/>
  </r>
  <r>
    <x v="7"/>
    <s v="Class 1"/>
    <x v="280"/>
    <s v=" Tamil Nadu"/>
    <s v="Junior"/>
    <n v="4"/>
    <n v="270280"/>
    <s v="67.57K"/>
    <s v="Full-time "/>
    <s v=" Entry level"/>
    <n v="10001"/>
    <s v=" IT Services and IT Consulting"/>
    <n v="498114"/>
    <s v="Yes"/>
    <s v="No"/>
    <s v="Yes"/>
    <s v="Yes"/>
    <s v="No"/>
    <s v="No"/>
    <s v="No"/>
    <s v="Yes"/>
    <s v="No"/>
    <s v="Yes"/>
    <s v="Yes"/>
    <s v="No"/>
    <s v="No"/>
    <s v="No"/>
    <s v="No"/>
    <s v="No"/>
    <s v="No"/>
    <s v="Yes"/>
    <s v="Yes"/>
    <s v="No"/>
    <s v="No"/>
    <s v="No"/>
    <s v="No"/>
    <s v="No"/>
    <s v="No"/>
    <s v="No"/>
    <s v="No"/>
    <s v="No"/>
    <s v="No"/>
    <s v="No"/>
    <s v="No"/>
    <x v="10"/>
    <n v="0.26666666666666666"/>
    <n v="0.44444444444444442"/>
  </r>
  <r>
    <x v="8"/>
    <s v="Class 4"/>
    <x v="269"/>
    <s v=" Uttar Pradesh"/>
    <s v="Mid"/>
    <n v="3"/>
    <n v="11245"/>
    <s v="3.75K"/>
    <s v="Full-time "/>
    <s v=" Mid-Senior level"/>
    <n v="110"/>
    <s v=" Real Estate"/>
    <n v="1877003"/>
    <s v="No"/>
    <s v="No"/>
    <s v="No"/>
    <s v="No"/>
    <s v="No"/>
    <s v="No"/>
    <s v="No"/>
    <s v="No"/>
    <s v="No"/>
    <s v="No"/>
    <s v="No"/>
    <s v="No"/>
    <s v="No"/>
    <s v="No"/>
    <s v="No"/>
    <s v="No"/>
    <s v="No"/>
    <s v="No"/>
    <s v="No"/>
    <s v="No"/>
    <s v="No"/>
    <s v="No"/>
    <s v="No"/>
    <s v="No"/>
    <s v="Yes"/>
    <s v="No"/>
    <s v="No"/>
    <s v="Yes"/>
    <s v="No"/>
    <s v="No"/>
    <s v="No"/>
    <x v="1"/>
    <n v="6.6666666666666666E-2"/>
    <n v="1"/>
  </r>
  <r>
    <x v="8"/>
    <s v="Class 4"/>
    <x v="224"/>
    <s v=" Haryana"/>
    <s v="Mid"/>
    <n v="3"/>
    <n v="11245"/>
    <s v="3.75K"/>
    <s v="Full-time "/>
    <s v=" Mid-Senior level"/>
    <n v="110"/>
    <s v=" Real Estate"/>
    <n v="1343748"/>
    <s v="No"/>
    <s v="No"/>
    <s v="No"/>
    <s v="No"/>
    <s v="Yes"/>
    <s v="No"/>
    <s v="No"/>
    <s v="No"/>
    <s v="No"/>
    <s v="No"/>
    <s v="No"/>
    <s v="No"/>
    <s v="No"/>
    <s v="No"/>
    <s v="No"/>
    <s v="No"/>
    <s v="No"/>
    <s v="No"/>
    <s v="No"/>
    <s v="No"/>
    <s v="No"/>
    <s v="No"/>
    <s v="Yes"/>
    <s v="Yes"/>
    <s v="No"/>
    <s v="No"/>
    <s v="No"/>
    <s v="No"/>
    <s v="No"/>
    <s v="No"/>
    <s v="No"/>
    <x v="2"/>
    <n v="0.1"/>
    <n v="0.75"/>
  </r>
  <r>
    <x v="7"/>
    <s v="Class 1"/>
    <x v="73"/>
    <s v=" Delhi"/>
    <s v="Junior"/>
    <n v="3"/>
    <n v="270280"/>
    <s v="90.09K"/>
    <s v="Full-time "/>
    <s v=" Entry level"/>
    <n v="10001"/>
    <s v=" IT Services and IT Consulting"/>
    <n v="376213"/>
    <s v="No"/>
    <s v="No"/>
    <s v="No"/>
    <s v="No"/>
    <s v="No"/>
    <s v="No"/>
    <s v="No"/>
    <s v="No"/>
    <s v="No"/>
    <s v="No"/>
    <s v="No"/>
    <s v="No"/>
    <s v="No"/>
    <s v="No"/>
    <s v="No"/>
    <s v="No"/>
    <s v="No"/>
    <s v="No"/>
    <s v="No"/>
    <s v="No"/>
    <s v="No"/>
    <s v="No"/>
    <s v="Yes"/>
    <s v="Yes"/>
    <s v="No"/>
    <s v="No"/>
    <s v="Yes"/>
    <s v="No"/>
    <s v="No"/>
    <s v="No"/>
    <s v="No"/>
    <x v="2"/>
    <n v="0.1"/>
    <n v="0.75"/>
  </r>
  <r>
    <x v="8"/>
    <s v="Class 4"/>
    <x v="21"/>
    <s v=" Maharashtra"/>
    <s v="Junior"/>
    <n v="3"/>
    <n v="11245"/>
    <s v="3.75K"/>
    <s v="Full-time "/>
    <s v=" Entry level"/>
    <n v="110"/>
    <s v=" Real Estate"/>
    <n v="370429"/>
    <s v="No"/>
    <s v="No"/>
    <s v="No"/>
    <s v="No"/>
    <s v="No"/>
    <s v="No"/>
    <s v="No"/>
    <s v="No"/>
    <s v="No"/>
    <s v="No"/>
    <s v="No"/>
    <s v="No"/>
    <s v="No"/>
    <s v="No"/>
    <s v="No"/>
    <s v="No"/>
    <s v="No"/>
    <s v="No"/>
    <s v="No"/>
    <s v="No"/>
    <s v="No"/>
    <s v="No"/>
    <s v="Yes"/>
    <s v="Yes"/>
    <s v="No"/>
    <s v="No"/>
    <s v="No"/>
    <s v="No"/>
    <s v="No"/>
    <s v="No"/>
    <s v="No"/>
    <x v="1"/>
    <n v="6.6666666666666666E-2"/>
    <n v="1"/>
  </r>
  <r>
    <x v="2"/>
    <s v="Class 3"/>
    <x v="281"/>
    <s v=" Karnataka"/>
    <s v="Mid"/>
    <n v="3"/>
    <n v="6737300"/>
    <s v="2245.77K"/>
    <s v="Full-time "/>
    <s v=" Mid-Senior level"/>
    <n v="10001"/>
    <s v=" IT Services and IT Consulting"/>
    <n v="1215736"/>
    <s v="No"/>
    <s v="No"/>
    <s v="No"/>
    <s v="No"/>
    <s v="Yes"/>
    <s v="No"/>
    <s v="No"/>
    <s v="No"/>
    <s v="No"/>
    <s v="No"/>
    <s v="No"/>
    <s v="No"/>
    <s v="No"/>
    <s v="No"/>
    <s v="No"/>
    <s v="No"/>
    <s v="No"/>
    <s v="No"/>
    <s v="No"/>
    <s v="No"/>
    <s v="No"/>
    <s v="No"/>
    <s v="Yes"/>
    <s v="Yes"/>
    <s v="No"/>
    <s v="No"/>
    <s v="Yes"/>
    <s v="No"/>
    <s v="No"/>
    <s v="No"/>
    <s v="No"/>
    <x v="0"/>
    <n v="0.13333333333333333"/>
    <n v="0.6"/>
  </r>
  <r>
    <x v="8"/>
    <s v="Class 4"/>
    <x v="282"/>
    <s v=" Andhra Pradesh"/>
    <s v="Junior"/>
    <n v="3"/>
    <n v="11245"/>
    <s v="3.75K"/>
    <s v="Full-time "/>
    <s v=" Entry level"/>
    <n v="110"/>
    <s v=" Real Estate"/>
    <n v="508568"/>
    <s v="No"/>
    <s v="No"/>
    <s v="No"/>
    <s v="No"/>
    <s v="No"/>
    <s v="No"/>
    <s v="No"/>
    <s v="No"/>
    <s v="No"/>
    <s v="No"/>
    <s v="No"/>
    <s v="No"/>
    <s v="No"/>
    <s v="No"/>
    <s v="No"/>
    <s v="No"/>
    <s v="No"/>
    <s v="No"/>
    <s v="No"/>
    <s v="No"/>
    <s v="No"/>
    <s v="No"/>
    <s v="Yes"/>
    <s v="No"/>
    <s v="No"/>
    <s v="No"/>
    <s v="No"/>
    <s v="No"/>
    <s v="No"/>
    <s v="No"/>
    <s v="No"/>
    <x v="3"/>
    <n v="3.3333333333333333E-2"/>
    <n v="1.5"/>
  </r>
  <r>
    <x v="8"/>
    <s v="Class 4"/>
    <x v="193"/>
    <s v=" Telangana"/>
    <s v="Junior"/>
    <n v="3"/>
    <n v="11245"/>
    <s v="3.75K"/>
    <s v="Full-time "/>
    <s v=" Entry level"/>
    <n v="110"/>
    <s v=" Real Estate"/>
    <n v="657054"/>
    <s v="No"/>
    <s v="No"/>
    <s v="No"/>
    <s v="No"/>
    <s v="No"/>
    <s v="No"/>
    <s v="No"/>
    <s v="No"/>
    <s v="No"/>
    <s v="No"/>
    <s v="No"/>
    <s v="No"/>
    <s v="No"/>
    <s v="No"/>
    <s v="No"/>
    <s v="No"/>
    <s v="No"/>
    <s v="No"/>
    <s v="No"/>
    <s v="No"/>
    <s v="Yes"/>
    <s v="Yes"/>
    <s v="Yes"/>
    <s v="Yes"/>
    <s v="No"/>
    <s v="Yes"/>
    <s v="No"/>
    <s v="No"/>
    <s v="No"/>
    <s v="No"/>
    <s v="No"/>
    <x v="7"/>
    <n v="0.16666666666666666"/>
    <n v="0.5"/>
  </r>
  <r>
    <x v="8"/>
    <s v="Class 4"/>
    <x v="283"/>
    <s v=" Maharashtra"/>
    <s v="Junior"/>
    <n v="3"/>
    <n v="11245"/>
    <s v="3.75K"/>
    <s v="Full-time "/>
    <s v=" Entry level"/>
    <n v="110"/>
    <s v=" Real Estate"/>
    <n v="587215"/>
    <s v="No"/>
    <s v="No"/>
    <s v="Yes"/>
    <s v="No"/>
    <s v="No"/>
    <s v="No"/>
    <s v="No"/>
    <s v="No"/>
    <s v="No"/>
    <s v="Yes"/>
    <s v="No"/>
    <s v="No"/>
    <s v="Yes"/>
    <s v="No"/>
    <s v="No"/>
    <s v="No"/>
    <s v="No"/>
    <s v="No"/>
    <s v="Yes"/>
    <s v="No"/>
    <s v="No"/>
    <s v="No"/>
    <s v="No"/>
    <s v="Yes"/>
    <s v="No"/>
    <s v="No"/>
    <s v="No"/>
    <s v="No"/>
    <s v="No"/>
    <s v="Yes"/>
    <s v="Yes"/>
    <x v="4"/>
    <n v="0.23333333333333334"/>
    <n v="0.375"/>
  </r>
  <r>
    <x v="8"/>
    <s v="Class 4"/>
    <x v="284"/>
    <s v=" Karnataka"/>
    <s v="Mid"/>
    <n v="3"/>
    <n v="11245"/>
    <s v="3.75K"/>
    <s v="Full-time "/>
    <s v=" Mid-Senior level"/>
    <n v="110"/>
    <s v=" Real Estate"/>
    <n v="1353914"/>
    <s v="No"/>
    <s v="No"/>
    <s v="No"/>
    <s v="No"/>
    <s v="Yes"/>
    <s v="No"/>
    <s v="No"/>
    <s v="No"/>
    <s v="No"/>
    <s v="No"/>
    <s v="No"/>
    <s v="No"/>
    <s v="No"/>
    <s v="No"/>
    <s v="No"/>
    <s v="No"/>
    <s v="No"/>
    <s v="No"/>
    <s v="No"/>
    <s v="No"/>
    <s v="No"/>
    <s v="No"/>
    <s v="Yes"/>
    <s v="Yes"/>
    <s v="No"/>
    <s v="No"/>
    <s v="No"/>
    <s v="No"/>
    <s v="No"/>
    <s v="No"/>
    <s v="No"/>
    <x v="2"/>
    <n v="0.1"/>
    <n v="0.75"/>
  </r>
  <r>
    <x v="8"/>
    <s v="Class 4"/>
    <x v="285"/>
    <s v=" Telangana"/>
    <s v="Mid"/>
    <n v="3"/>
    <n v="11245"/>
    <s v="3.75K"/>
    <s v="Full-time "/>
    <s v=" Mid-Senior level"/>
    <n v="110"/>
    <s v=" Real Estate"/>
    <n v="1029148"/>
    <s v="No"/>
    <s v="No"/>
    <s v="No"/>
    <s v="No"/>
    <s v="No"/>
    <s v="No"/>
    <s v="No"/>
    <s v="No"/>
    <s v="No"/>
    <s v="No"/>
    <s v="No"/>
    <s v="No"/>
    <s v="No"/>
    <s v="No"/>
    <s v="No"/>
    <s v="No"/>
    <s v="No"/>
    <s v="No"/>
    <s v="No"/>
    <s v="No"/>
    <s v="No"/>
    <s v="No"/>
    <s v="Yes"/>
    <s v="Yes"/>
    <s v="No"/>
    <s v="No"/>
    <s v="No"/>
    <s v="No"/>
    <s v="No"/>
    <s v="No"/>
    <s v="No"/>
    <x v="1"/>
    <n v="6.6666666666666666E-2"/>
    <n v="1"/>
  </r>
  <r>
    <x v="8"/>
    <s v="Class 4"/>
    <x v="286"/>
    <s v=" Haryana"/>
    <s v="Mid"/>
    <n v="3"/>
    <n v="11245"/>
    <s v="3.75K"/>
    <s v="Full-time "/>
    <s v=" Mid-Senior level"/>
    <n v="110"/>
    <s v=" Real Estate"/>
    <n v="1032199"/>
    <s v="No"/>
    <s v="No"/>
    <s v="No"/>
    <s v="No"/>
    <s v="No"/>
    <s v="No"/>
    <s v="No"/>
    <s v="No"/>
    <s v="No"/>
    <s v="No"/>
    <s v="No"/>
    <s v="No"/>
    <s v="No"/>
    <s v="No"/>
    <s v="No"/>
    <s v="No"/>
    <s v="No"/>
    <s v="No"/>
    <s v="No"/>
    <s v="No"/>
    <s v="No"/>
    <s v="No"/>
    <s v="No"/>
    <s v="Yes"/>
    <s v="No"/>
    <s v="No"/>
    <s v="No"/>
    <s v="No"/>
    <s v="No"/>
    <s v="No"/>
    <s v="No"/>
    <x v="3"/>
    <n v="3.3333333333333333E-2"/>
    <n v="1.5"/>
  </r>
  <r>
    <x v="7"/>
    <s v="Class 1"/>
    <x v="132"/>
    <s v=" Uttar Pradesh"/>
    <s v="Mid"/>
    <n v="3"/>
    <n v="270280"/>
    <s v="90.09K"/>
    <s v="Full-time "/>
    <s v=" Mid-Senior level"/>
    <n v="10001"/>
    <s v=" IT Services and IT Consulting"/>
    <n v="907696"/>
    <s v="No"/>
    <s v="No"/>
    <s v="No"/>
    <s v="No"/>
    <s v="Yes"/>
    <s v="No"/>
    <s v="No"/>
    <s v="No"/>
    <s v="No"/>
    <s v="No"/>
    <s v="No"/>
    <s v="No"/>
    <s v="No"/>
    <s v="No"/>
    <s v="No"/>
    <s v="No"/>
    <s v="No"/>
    <s v="No"/>
    <s v="No"/>
    <s v="No"/>
    <s v="No"/>
    <s v="No"/>
    <s v="Yes"/>
    <s v="Yes"/>
    <s v="No"/>
    <s v="No"/>
    <s v="No"/>
    <s v="No"/>
    <s v="No"/>
    <s v="No"/>
    <s v="No"/>
    <x v="2"/>
    <n v="0.1"/>
    <n v="0.75"/>
  </r>
  <r>
    <x v="8"/>
    <s v="Class 4"/>
    <x v="275"/>
    <s v=" Delhi"/>
    <s v="Mid"/>
    <n v="3"/>
    <n v="11245"/>
    <s v="3.75K"/>
    <s v="Full-time "/>
    <s v=" Mid-Senior level"/>
    <n v="110"/>
    <s v=" Real Estate"/>
    <n v="1057100"/>
    <s v="No"/>
    <s v="No"/>
    <s v="No"/>
    <s v="No"/>
    <s v="No"/>
    <s v="No"/>
    <s v="No"/>
    <s v="No"/>
    <s v="No"/>
    <s v="No"/>
    <s v="No"/>
    <s v="No"/>
    <s v="No"/>
    <s v="No"/>
    <s v="No"/>
    <s v="No"/>
    <s v="No"/>
    <s v="No"/>
    <s v="No"/>
    <s v="No"/>
    <s v="No"/>
    <s v="No"/>
    <s v="Yes"/>
    <s v="Yes"/>
    <s v="No"/>
    <s v="No"/>
    <s v="No"/>
    <s v="No"/>
    <s v="No"/>
    <s v="No"/>
    <s v="No"/>
    <x v="1"/>
    <n v="6.6666666666666666E-2"/>
    <n v="1"/>
  </r>
  <r>
    <x v="3"/>
    <s v="Class 4"/>
    <x v="9"/>
    <s v=" Uttar Pradesh"/>
    <s v="Mid"/>
    <n v="3"/>
    <n v="80865"/>
    <s v="26.96K"/>
    <s v="Full-time "/>
    <s v=" Mid-Senior level"/>
    <n v="1200"/>
    <s v=" IT Services and IT Consulting"/>
    <n v="1743845"/>
    <s v="No"/>
    <s v="No"/>
    <s v="No"/>
    <s v="No"/>
    <s v="No"/>
    <s v="No"/>
    <s v="No"/>
    <s v="No"/>
    <s v="No"/>
    <s v="No"/>
    <s v="Yes"/>
    <s v="No"/>
    <s v="No"/>
    <s v="No"/>
    <s v="No"/>
    <s v="No"/>
    <s v="No"/>
    <s v="No"/>
    <s v="No"/>
    <s v="No"/>
    <s v="No"/>
    <s v="No"/>
    <s v="Yes"/>
    <s v="No"/>
    <s v="No"/>
    <s v="No"/>
    <s v="No"/>
    <s v="No"/>
    <s v="No"/>
    <s v="No"/>
    <s v="Yes"/>
    <x v="2"/>
    <n v="0.1"/>
    <n v="0.75"/>
  </r>
  <r>
    <x v="3"/>
    <s v="Class 4"/>
    <x v="287"/>
    <s v=" Telangana"/>
    <s v="Junior"/>
    <n v="3"/>
    <n v="80865"/>
    <s v="26.96K"/>
    <s v="Full-time "/>
    <s v=" Entry level"/>
    <n v="1200"/>
    <s v=" IT Services and IT Consulting"/>
    <n v="428053"/>
    <s v="No"/>
    <s v="No"/>
    <s v="No"/>
    <s v="No"/>
    <s v="No"/>
    <s v="No"/>
    <s v="No"/>
    <s v="No"/>
    <s v="No"/>
    <s v="No"/>
    <s v="No"/>
    <s v="No"/>
    <s v="No"/>
    <s v="No"/>
    <s v="No"/>
    <s v="No"/>
    <s v="No"/>
    <s v="No"/>
    <s v="No"/>
    <s v="No"/>
    <s v="No"/>
    <s v="No"/>
    <s v="Yes"/>
    <s v="No"/>
    <s v="No"/>
    <s v="No"/>
    <s v="No"/>
    <s v="No"/>
    <s v="No"/>
    <s v="No"/>
    <s v="No"/>
    <x v="3"/>
    <n v="3.3333333333333333E-2"/>
    <n v="1.5"/>
  </r>
  <r>
    <x v="7"/>
    <s v="Class 1"/>
    <x v="220"/>
    <s v=" Maharashtra"/>
    <s v="Junior"/>
    <n v="3"/>
    <n v="270280"/>
    <s v="90.09K"/>
    <s v="Full-time "/>
    <s v=" Entry level"/>
    <n v="10001"/>
    <s v=" IT Services and IT Consulting"/>
    <n v="497246"/>
    <s v="No"/>
    <s v="No"/>
    <s v="No"/>
    <s v="No"/>
    <s v="No"/>
    <s v="No"/>
    <s v="No"/>
    <s v="No"/>
    <s v="No"/>
    <s v="No"/>
    <s v="No"/>
    <s v="No"/>
    <s v="No"/>
    <s v="No"/>
    <s v="No"/>
    <s v="No"/>
    <s v="No"/>
    <s v="No"/>
    <s v="No"/>
    <s v="No"/>
    <s v="No"/>
    <s v="No"/>
    <s v="No"/>
    <s v="Yes"/>
    <s v="No"/>
    <s v="No"/>
    <s v="Yes"/>
    <s v="No"/>
    <s v="No"/>
    <s v="No"/>
    <s v="No"/>
    <x v="1"/>
    <n v="6.6666666666666666E-2"/>
    <n v="1"/>
  </r>
  <r>
    <x v="4"/>
    <s v="Class 2"/>
    <x v="255"/>
    <s v=" Haryana"/>
    <s v="Mid"/>
    <n v="3"/>
    <n v="793022"/>
    <s v="264.34K"/>
    <s v="Full-time "/>
    <s v=" Mid-Senior level"/>
    <n v="5000"/>
    <s v=" IT Services and IT Consulting"/>
    <n v="1493352"/>
    <s v="Yes"/>
    <s v="Yes"/>
    <s v="No"/>
    <s v="No"/>
    <s v="No"/>
    <s v="No"/>
    <s v="No"/>
    <s v="No"/>
    <s v="No"/>
    <s v="No"/>
    <s v="No"/>
    <s v="No"/>
    <s v="No"/>
    <s v="No"/>
    <s v="No"/>
    <s v="No"/>
    <s v="No"/>
    <s v="No"/>
    <s v="No"/>
    <s v="No"/>
    <s v="No"/>
    <s v="No"/>
    <s v="Yes"/>
    <s v="Yes"/>
    <s v="No"/>
    <s v="No"/>
    <s v="No"/>
    <s v="No"/>
    <s v="No"/>
    <s v="No"/>
    <s v="No"/>
    <x v="0"/>
    <n v="0.13333333333333333"/>
    <n v="0.6"/>
  </r>
  <r>
    <x v="7"/>
    <s v="Class 1"/>
    <x v="220"/>
    <s v=" Karnataka"/>
    <s v="Junior"/>
    <n v="3"/>
    <n v="270280"/>
    <s v="90.09K"/>
    <s v="Full-time "/>
    <s v=" Entry level"/>
    <n v="10001"/>
    <s v=" IT Services and IT Consulting"/>
    <n v="505749"/>
    <s v="No"/>
    <s v="No"/>
    <s v="No"/>
    <s v="No"/>
    <s v="No"/>
    <s v="No"/>
    <s v="No"/>
    <s v="No"/>
    <s v="No"/>
    <s v="No"/>
    <s v="No"/>
    <s v="No"/>
    <s v="No"/>
    <s v="No"/>
    <s v="No"/>
    <s v="No"/>
    <s v="No"/>
    <s v="No"/>
    <s v="No"/>
    <s v="No"/>
    <s v="No"/>
    <s v="No"/>
    <s v="No"/>
    <s v="Yes"/>
    <s v="No"/>
    <s v="No"/>
    <s v="Yes"/>
    <s v="No"/>
    <s v="No"/>
    <s v="No"/>
    <s v="No"/>
    <x v="1"/>
    <n v="6.6666666666666666E-2"/>
    <n v="1"/>
  </r>
  <r>
    <x v="3"/>
    <s v="Class 4"/>
    <x v="86"/>
    <s v=" Maharashtra"/>
    <s v="Mid"/>
    <n v="3"/>
    <n v="80865"/>
    <s v="26.96K"/>
    <s v="Full-time "/>
    <s v=" Mid-Senior level"/>
    <n v="1200"/>
    <s v=" IT Services and IT Consulting"/>
    <n v="1484536"/>
    <s v="No"/>
    <s v="No"/>
    <s v="No"/>
    <s v="No"/>
    <s v="No"/>
    <s v="No"/>
    <s v="No"/>
    <s v="No"/>
    <s v="No"/>
    <s v="No"/>
    <s v="No"/>
    <s v="No"/>
    <s v="No"/>
    <s v="No"/>
    <s v="No"/>
    <s v="No"/>
    <s v="No"/>
    <s v="No"/>
    <s v="No"/>
    <s v="No"/>
    <s v="No"/>
    <s v="No"/>
    <s v="Yes"/>
    <s v="Yes"/>
    <s v="No"/>
    <s v="No"/>
    <s v="No"/>
    <s v="No"/>
    <s v="No"/>
    <s v="No"/>
    <s v="No"/>
    <x v="1"/>
    <n v="6.6666666666666666E-2"/>
    <n v="1"/>
  </r>
  <r>
    <x v="7"/>
    <s v="Class 1"/>
    <x v="261"/>
    <s v=" Maharashtra"/>
    <s v="Junior"/>
    <n v="3"/>
    <n v="270280"/>
    <s v="90.09K"/>
    <s v="Full-time "/>
    <s v=" Entry level"/>
    <n v="10001"/>
    <s v=" IT Services and IT Consulting"/>
    <n v="417443"/>
    <s v="No"/>
    <s v="No"/>
    <s v="No"/>
    <s v="No"/>
    <s v="No"/>
    <s v="No"/>
    <s v="No"/>
    <s v="No"/>
    <s v="No"/>
    <s v="No"/>
    <s v="No"/>
    <s v="No"/>
    <s v="No"/>
    <s v="No"/>
    <s v="No"/>
    <s v="No"/>
    <s v="No"/>
    <s v="No"/>
    <s v="No"/>
    <s v="No"/>
    <s v="No"/>
    <s v="No"/>
    <s v="Yes"/>
    <s v="Yes"/>
    <s v="No"/>
    <s v="No"/>
    <s v="Yes"/>
    <s v="No"/>
    <s v="No"/>
    <s v="No"/>
    <s v="No"/>
    <x v="2"/>
    <n v="0.1"/>
    <n v="0.75"/>
  </r>
  <r>
    <x v="7"/>
    <s v="Class 1"/>
    <x v="288"/>
    <s v=" Maharashtra"/>
    <s v="Mid"/>
    <n v="3"/>
    <n v="270280"/>
    <s v="90.09K"/>
    <s v="Full-time "/>
    <s v=" Mid-Senior level"/>
    <n v="10001"/>
    <s v=" IT Services and IT Consulting"/>
    <n v="1432475"/>
    <s v="No"/>
    <s v="No"/>
    <s v="No"/>
    <s v="No"/>
    <s v="No"/>
    <s v="No"/>
    <s v="No"/>
    <s v="No"/>
    <s v="No"/>
    <s v="No"/>
    <s v="No"/>
    <s v="No"/>
    <s v="No"/>
    <s v="No"/>
    <s v="No"/>
    <s v="No"/>
    <s v="No"/>
    <s v="No"/>
    <s v="No"/>
    <s v="No"/>
    <s v="No"/>
    <s v="No"/>
    <s v="No"/>
    <s v="Yes"/>
    <s v="No"/>
    <s v="No"/>
    <s v="No"/>
    <s v="No"/>
    <s v="No"/>
    <s v="No"/>
    <s v="No"/>
    <x v="3"/>
    <n v="3.3333333333333333E-2"/>
    <n v="1.5"/>
  </r>
  <r>
    <x v="3"/>
    <s v="Class 4"/>
    <x v="289"/>
    <s v=" Telangana"/>
    <s v="Junior"/>
    <n v="3"/>
    <n v="80865"/>
    <s v="26.96K"/>
    <s v="Full-time "/>
    <s v=" Entry level"/>
    <n v="1200"/>
    <s v=" IT Services and IT Consulting"/>
    <n v="365660"/>
    <s v="No"/>
    <s v="No"/>
    <s v="No"/>
    <s v="No"/>
    <s v="Yes"/>
    <s v="No"/>
    <s v="No"/>
    <s v="No"/>
    <s v="No"/>
    <s v="No"/>
    <s v="No"/>
    <s v="No"/>
    <s v="No"/>
    <s v="No"/>
    <s v="No"/>
    <s v="No"/>
    <s v="No"/>
    <s v="No"/>
    <s v="No"/>
    <s v="No"/>
    <s v="No"/>
    <s v="No"/>
    <s v="Yes"/>
    <s v="Yes"/>
    <s v="No"/>
    <s v="No"/>
    <s v="No"/>
    <s v="No"/>
    <s v="No"/>
    <s v="No"/>
    <s v="No"/>
    <x v="2"/>
    <n v="0.1"/>
    <n v="0.75"/>
  </r>
  <r>
    <x v="3"/>
    <s v="Class 4"/>
    <x v="290"/>
    <s v=" Karnataka"/>
    <s v="Mid"/>
    <n v="3"/>
    <n v="80865"/>
    <s v="26.96K"/>
    <s v="Full-time "/>
    <s v=" Mid-Senior level"/>
    <n v="1200"/>
    <s v=" IT Services and IT Consulting"/>
    <n v="816409"/>
    <s v="No"/>
    <s v="No"/>
    <s v="No"/>
    <s v="No"/>
    <s v="No"/>
    <s v="No"/>
    <s v="No"/>
    <s v="No"/>
    <s v="No"/>
    <s v="No"/>
    <s v="No"/>
    <s v="No"/>
    <s v="No"/>
    <s v="No"/>
    <s v="No"/>
    <s v="No"/>
    <s v="No"/>
    <s v="No"/>
    <s v="No"/>
    <s v="No"/>
    <s v="No"/>
    <s v="No"/>
    <s v="Yes"/>
    <s v="Yes"/>
    <s v="No"/>
    <s v="No"/>
    <s v="No"/>
    <s v="No"/>
    <s v="No"/>
    <s v="No"/>
    <s v="No"/>
    <x v="1"/>
    <n v="6.6666666666666666E-2"/>
    <n v="1"/>
  </r>
  <r>
    <x v="3"/>
    <s v="Class 4"/>
    <x v="291"/>
    <s v=" Karnataka"/>
    <s v="Junior"/>
    <n v="3"/>
    <n v="80865"/>
    <s v="26.96K"/>
    <s v="Full-time "/>
    <s v=" Entry level"/>
    <n v="1200"/>
    <s v=" IT Services and IT Consulting"/>
    <n v="627162"/>
    <s v="No"/>
    <s v="No"/>
    <s v="Yes"/>
    <s v="No"/>
    <s v="No"/>
    <s v="No"/>
    <s v="No"/>
    <s v="No"/>
    <s v="No"/>
    <s v="No"/>
    <s v="Yes"/>
    <s v="No"/>
    <s v="Yes"/>
    <s v="No"/>
    <s v="No"/>
    <s v="No"/>
    <s v="No"/>
    <s v="No"/>
    <s v="Yes"/>
    <s v="No"/>
    <s v="No"/>
    <s v="No"/>
    <s v="Yes"/>
    <s v="Yes"/>
    <s v="No"/>
    <s v="No"/>
    <s v="No"/>
    <s v="No"/>
    <s v="No"/>
    <s v="Yes"/>
    <s v="Yes"/>
    <x v="10"/>
    <n v="0.26666666666666666"/>
    <n v="0.33333333333333331"/>
  </r>
  <r>
    <x v="4"/>
    <s v="Class 2"/>
    <x v="292"/>
    <s v=" Telangana"/>
    <s v="Mid"/>
    <n v="3"/>
    <n v="793022"/>
    <s v="264.34K"/>
    <s v="Full-time "/>
    <s v=" Mid-Senior level"/>
    <n v="5000"/>
    <s v=" IT Services and IT Consulting"/>
    <n v="952450"/>
    <s v="Yes"/>
    <s v="No"/>
    <s v="No"/>
    <s v="No"/>
    <s v="No"/>
    <s v="No"/>
    <s v="No"/>
    <s v="No"/>
    <s v="No"/>
    <s v="No"/>
    <s v="Yes"/>
    <s v="No"/>
    <s v="No"/>
    <s v="No"/>
    <s v="No"/>
    <s v="No"/>
    <s v="No"/>
    <s v="No"/>
    <s v="No"/>
    <s v="No"/>
    <s v="No"/>
    <s v="No"/>
    <s v="Yes"/>
    <s v="Yes"/>
    <s v="Yes"/>
    <s v="No"/>
    <s v="Yes"/>
    <s v="Yes"/>
    <s v="No"/>
    <s v="No"/>
    <s v="No"/>
    <x v="4"/>
    <n v="0.23333333333333334"/>
    <n v="0.375"/>
  </r>
  <r>
    <x v="4"/>
    <s v="Class 2"/>
    <x v="255"/>
    <s v=" India"/>
    <s v="Mid"/>
    <n v="3"/>
    <n v="793022"/>
    <s v="264.34K"/>
    <s v="Full-time "/>
    <s v=" Mid-Senior level"/>
    <n v="5000"/>
    <s v=" IT Services and IT Consulting"/>
    <n v="1315070"/>
    <s v="Yes"/>
    <s v="Yes"/>
    <s v="No"/>
    <s v="No"/>
    <s v="No"/>
    <s v="No"/>
    <s v="No"/>
    <s v="No"/>
    <s v="No"/>
    <s v="No"/>
    <s v="No"/>
    <s v="No"/>
    <s v="No"/>
    <s v="No"/>
    <s v="No"/>
    <s v="No"/>
    <s v="No"/>
    <s v="No"/>
    <s v="No"/>
    <s v="No"/>
    <s v="No"/>
    <s v="No"/>
    <s v="Yes"/>
    <s v="Yes"/>
    <s v="No"/>
    <s v="No"/>
    <s v="No"/>
    <s v="No"/>
    <s v="No"/>
    <s v="No"/>
    <s v="No"/>
    <x v="0"/>
    <n v="0.13333333333333333"/>
    <n v="0.6"/>
  </r>
  <r>
    <x v="7"/>
    <s v="Class 1"/>
    <x v="293"/>
    <s v=" Maharashtra"/>
    <s v="Mid"/>
    <n v="3"/>
    <n v="270280"/>
    <s v="90.09K"/>
    <s v="Full-time "/>
    <s v=" Mid-Senior level"/>
    <n v="10001"/>
    <s v=" IT Services and IT Consulting"/>
    <n v="1067624"/>
    <s v="No"/>
    <s v="No"/>
    <s v="No"/>
    <s v="No"/>
    <s v="No"/>
    <s v="No"/>
    <s v="No"/>
    <s v="No"/>
    <s v="No"/>
    <s v="No"/>
    <s v="No"/>
    <s v="No"/>
    <s v="No"/>
    <s v="No"/>
    <s v="No"/>
    <s v="No"/>
    <s v="No"/>
    <s v="No"/>
    <s v="No"/>
    <s v="No"/>
    <s v="No"/>
    <s v="No"/>
    <s v="Yes"/>
    <s v="Yes"/>
    <s v="No"/>
    <s v="No"/>
    <s v="No"/>
    <s v="No"/>
    <s v="No"/>
    <s v="No"/>
    <s v="No"/>
    <x v="1"/>
    <n v="6.6666666666666666E-2"/>
    <n v="1"/>
  </r>
  <r>
    <x v="4"/>
    <s v="Class 2"/>
    <x v="294"/>
    <s v=" Karnataka"/>
    <s v="Mid"/>
    <n v="3"/>
    <n v="793022"/>
    <s v="264.34K"/>
    <s v="Full-time "/>
    <s v=" Mid-Senior level"/>
    <n v="5000"/>
    <s v=" IT Services and IT Consulting"/>
    <n v="1775108"/>
    <s v="No"/>
    <s v="No"/>
    <s v="No"/>
    <s v="No"/>
    <s v="No"/>
    <s v="No"/>
    <s v="No"/>
    <s v="No"/>
    <s v="No"/>
    <s v="No"/>
    <s v="No"/>
    <s v="No"/>
    <s v="No"/>
    <s v="No"/>
    <s v="No"/>
    <s v="No"/>
    <s v="No"/>
    <s v="No"/>
    <s v="No"/>
    <s v="No"/>
    <s v="No"/>
    <s v="No"/>
    <s v="Yes"/>
    <s v="Yes"/>
    <s v="No"/>
    <s v="No"/>
    <s v="Yes"/>
    <s v="No"/>
    <s v="No"/>
    <s v="No"/>
    <s v="No"/>
    <x v="2"/>
    <n v="0.1"/>
    <n v="0.75"/>
  </r>
  <r>
    <x v="3"/>
    <s v="Class 4"/>
    <x v="295"/>
    <s v=" Andhra Pradesh"/>
    <s v="Mid"/>
    <n v="3"/>
    <n v="80865"/>
    <s v="26.96K"/>
    <s v="Full-time "/>
    <s v=" Mid-Senior level"/>
    <n v="1200"/>
    <s v=" IT Services and IT Consulting"/>
    <n v="1359947"/>
    <s v="No"/>
    <s v="No"/>
    <s v="No"/>
    <s v="No"/>
    <s v="No"/>
    <s v="No"/>
    <s v="No"/>
    <s v="No"/>
    <s v="No"/>
    <s v="No"/>
    <s v="Yes"/>
    <s v="No"/>
    <s v="No"/>
    <s v="No"/>
    <s v="No"/>
    <s v="No"/>
    <s v="No"/>
    <s v="No"/>
    <s v="No"/>
    <s v="No"/>
    <s v="No"/>
    <s v="No"/>
    <s v="Yes"/>
    <s v="Yes"/>
    <s v="No"/>
    <s v="No"/>
    <s v="No"/>
    <s v="No"/>
    <s v="No"/>
    <s v="No"/>
    <s v="No"/>
    <x v="2"/>
    <n v="0.1"/>
    <n v="0.75"/>
  </r>
  <r>
    <x v="7"/>
    <s v="Class 1"/>
    <x v="296"/>
    <s v=" Maharashtra"/>
    <s v="Junior"/>
    <n v="3"/>
    <n v="270280"/>
    <s v="90.09K"/>
    <s v="Full-time "/>
    <s v=" Entry level"/>
    <n v="10001"/>
    <s v=" IT Services and IT Consulting"/>
    <n v="487183"/>
    <s v="No"/>
    <s v="No"/>
    <s v="No"/>
    <s v="No"/>
    <s v="No"/>
    <s v="No"/>
    <s v="No"/>
    <s v="No"/>
    <s v="No"/>
    <s v="No"/>
    <s v="No"/>
    <s v="No"/>
    <s v="No"/>
    <s v="No"/>
    <s v="No"/>
    <s v="No"/>
    <s v="No"/>
    <s v="No"/>
    <s v="No"/>
    <s v="No"/>
    <s v="No"/>
    <s v="No"/>
    <s v="No"/>
    <s v="Yes"/>
    <s v="No"/>
    <s v="No"/>
    <s v="No"/>
    <s v="No"/>
    <s v="No"/>
    <s v="No"/>
    <s v="No"/>
    <x v="3"/>
    <n v="3.3333333333333333E-2"/>
    <n v="1.5"/>
  </r>
  <r>
    <x v="7"/>
    <s v="Class 1"/>
    <x v="17"/>
    <s v=" Maharashtra"/>
    <s v="Junior"/>
    <n v="3"/>
    <n v="270280"/>
    <s v="90.09K"/>
    <s v="Full-time "/>
    <s v=" Entry level"/>
    <n v="10001"/>
    <s v=" IT Services and IT Consulting"/>
    <n v="761676"/>
    <s v="Yes"/>
    <s v="No"/>
    <s v="No"/>
    <s v="No"/>
    <s v="No"/>
    <s v="Yes"/>
    <s v="No"/>
    <s v="No"/>
    <s v="No"/>
    <s v="No"/>
    <s v="Yes"/>
    <s v="No"/>
    <s v="No"/>
    <s v="No"/>
    <s v="No"/>
    <s v="No"/>
    <s v="No"/>
    <s v="No"/>
    <s v="No"/>
    <s v="Yes"/>
    <s v="No"/>
    <s v="No"/>
    <s v="Yes"/>
    <s v="Yes"/>
    <s v="No"/>
    <s v="No"/>
    <s v="Yes"/>
    <s v="No"/>
    <s v="No"/>
    <s v="No"/>
    <s v="No"/>
    <x v="4"/>
    <n v="0.23333333333333334"/>
    <n v="0.375"/>
  </r>
  <r>
    <x v="3"/>
    <s v="Class 4"/>
    <x v="297"/>
    <s v=" Telangana"/>
    <s v="Junior"/>
    <n v="3"/>
    <n v="80865"/>
    <s v="26.96K"/>
    <s v="Full-time "/>
    <s v=" Entry level"/>
    <n v="1200"/>
    <s v=" IT Services and IT Consulting"/>
    <n v="449762"/>
    <s v="No"/>
    <s v="No"/>
    <s v="No"/>
    <s v="No"/>
    <s v="No"/>
    <s v="No"/>
    <s v="No"/>
    <s v="No"/>
    <s v="No"/>
    <s v="No"/>
    <s v="No"/>
    <s v="No"/>
    <s v="No"/>
    <s v="No"/>
    <s v="No"/>
    <s v="No"/>
    <s v="No"/>
    <s v="No"/>
    <s v="No"/>
    <s v="No"/>
    <s v="No"/>
    <s v="No"/>
    <s v="Yes"/>
    <s v="No"/>
    <s v="No"/>
    <s v="No"/>
    <s v="No"/>
    <s v="No"/>
    <s v="No"/>
    <s v="No"/>
    <s v="No"/>
    <x v="3"/>
    <n v="3.3333333333333333E-2"/>
    <n v="1.5"/>
  </r>
  <r>
    <x v="7"/>
    <s v="Class 1"/>
    <x v="170"/>
    <s v=" Maharashtra"/>
    <s v="Mid"/>
    <n v="3"/>
    <n v="270280"/>
    <s v="90.09K"/>
    <s v="Full-time "/>
    <s v=" Mid-Senior level"/>
    <n v="10001"/>
    <s v=" IT Services and IT Consulting"/>
    <n v="1121372"/>
    <s v="No"/>
    <s v="No"/>
    <s v="No"/>
    <s v="No"/>
    <s v="No"/>
    <s v="No"/>
    <s v="No"/>
    <s v="No"/>
    <s v="No"/>
    <s v="No"/>
    <s v="No"/>
    <s v="No"/>
    <s v="No"/>
    <s v="No"/>
    <s v="No"/>
    <s v="No"/>
    <s v="No"/>
    <s v="No"/>
    <s v="No"/>
    <s v="No"/>
    <s v="No"/>
    <s v="No"/>
    <s v="Yes"/>
    <s v="Yes"/>
    <s v="No"/>
    <s v="No"/>
    <s v="Yes"/>
    <s v="No"/>
    <s v="No"/>
    <s v="No"/>
    <s v="No"/>
    <x v="2"/>
    <n v="0.1"/>
    <n v="0.75"/>
  </r>
  <r>
    <x v="3"/>
    <s v="Class 4"/>
    <x v="298"/>
    <s v=" Telangana"/>
    <s v="Junior"/>
    <n v="3"/>
    <n v="80865"/>
    <s v="26.96K"/>
    <s v="Full-time "/>
    <s v=" Entry level"/>
    <n v="1200"/>
    <s v=" IT Services and IT Consulting"/>
    <n v="572827"/>
    <s v="No"/>
    <s v="No"/>
    <s v="No"/>
    <s v="No"/>
    <s v="No"/>
    <s v="No"/>
    <s v="No"/>
    <s v="No"/>
    <s v="No"/>
    <s v="No"/>
    <s v="No"/>
    <s v="No"/>
    <s v="No"/>
    <s v="No"/>
    <s v="No"/>
    <s v="No"/>
    <s v="No"/>
    <s v="No"/>
    <s v="No"/>
    <s v="No"/>
    <s v="No"/>
    <s v="No"/>
    <s v="Yes"/>
    <s v="Yes"/>
    <s v="No"/>
    <s v="No"/>
    <s v="No"/>
    <s v="No"/>
    <s v="No"/>
    <s v="No"/>
    <s v="No"/>
    <x v="1"/>
    <n v="6.6666666666666666E-2"/>
    <n v="1"/>
  </r>
  <r>
    <x v="3"/>
    <s v="Class 4"/>
    <x v="299"/>
    <s v=" Telangana"/>
    <s v="Mid"/>
    <n v="3"/>
    <n v="80865"/>
    <s v="26.96K"/>
    <s v="Full-time "/>
    <s v=" Mid-Senior level"/>
    <n v="1200"/>
    <s v=" IT Services and IT Consulting"/>
    <n v="833337"/>
    <s v="No"/>
    <s v="No"/>
    <s v="No"/>
    <s v="No"/>
    <s v="No"/>
    <s v="No"/>
    <s v="No"/>
    <s v="No"/>
    <s v="No"/>
    <s v="No"/>
    <s v="No"/>
    <s v="No"/>
    <s v="No"/>
    <s v="No"/>
    <s v="No"/>
    <s v="No"/>
    <s v="No"/>
    <s v="No"/>
    <s v="No"/>
    <s v="No"/>
    <s v="No"/>
    <s v="No"/>
    <s v="Yes"/>
    <s v="Yes"/>
    <s v="No"/>
    <s v="No"/>
    <s v="No"/>
    <s v="No"/>
    <s v="No"/>
    <s v="No"/>
    <s v="No"/>
    <x v="1"/>
    <n v="6.6666666666666666E-2"/>
    <n v="1"/>
  </r>
  <r>
    <x v="3"/>
    <s v="Class 4"/>
    <x v="9"/>
    <s v=" Uttar Pradesh"/>
    <s v="Mid"/>
    <n v="3"/>
    <n v="80865"/>
    <s v="26.96K"/>
    <s v="Full-time "/>
    <s v=" Mid-Senior level"/>
    <n v="1200"/>
    <s v=" IT Services and IT Consulting"/>
    <n v="1427526"/>
    <s v="No"/>
    <s v="No"/>
    <s v="No"/>
    <s v="No"/>
    <s v="Yes"/>
    <s v="No"/>
    <s v="No"/>
    <s v="No"/>
    <s v="No"/>
    <s v="No"/>
    <s v="No"/>
    <s v="No"/>
    <s v="No"/>
    <s v="No"/>
    <s v="No"/>
    <s v="No"/>
    <s v="No"/>
    <s v="No"/>
    <s v="No"/>
    <s v="No"/>
    <s v="No"/>
    <s v="No"/>
    <s v="Yes"/>
    <s v="Yes"/>
    <s v="No"/>
    <s v="No"/>
    <s v="Yes"/>
    <s v="No"/>
    <s v="No"/>
    <s v="Yes"/>
    <s v="Yes"/>
    <x v="6"/>
    <n v="0.2"/>
    <n v="0.42857142857142855"/>
  </r>
  <r>
    <x v="3"/>
    <s v="Class 4"/>
    <x v="31"/>
    <s v=" Maharashtra"/>
    <s v="Junior"/>
    <n v="3"/>
    <n v="80865"/>
    <s v="26.96K"/>
    <s v="Full-time "/>
    <s v=" Entry level"/>
    <n v="1200"/>
    <s v=" IT Services and IT Consulting"/>
    <n v="357299"/>
    <s v="No"/>
    <s v="No"/>
    <s v="No"/>
    <s v="No"/>
    <s v="No"/>
    <s v="No"/>
    <s v="No"/>
    <s v="No"/>
    <s v="No"/>
    <s v="No"/>
    <s v="No"/>
    <s v="No"/>
    <s v="No"/>
    <s v="No"/>
    <s v="No"/>
    <s v="No"/>
    <s v="No"/>
    <s v="No"/>
    <s v="No"/>
    <s v="No"/>
    <s v="No"/>
    <s v="No"/>
    <s v="Yes"/>
    <s v="Yes"/>
    <s v="No"/>
    <s v="No"/>
    <s v="No"/>
    <s v="No"/>
    <s v="No"/>
    <s v="No"/>
    <s v="No"/>
    <x v="1"/>
    <n v="6.6666666666666666E-2"/>
    <n v="1"/>
  </r>
  <r>
    <x v="3"/>
    <s v="Class 4"/>
    <x v="80"/>
    <s v=" Karnataka"/>
    <s v="Mid"/>
    <n v="3"/>
    <n v="80865"/>
    <s v="26.96K"/>
    <s v="Full-time "/>
    <s v=" Mid-Senior level"/>
    <n v="1200"/>
    <s v=" IT Services and IT Consulting"/>
    <n v="1385437"/>
    <s v="No"/>
    <s v="No"/>
    <s v="No"/>
    <s v="No"/>
    <s v="No"/>
    <s v="No"/>
    <s v="No"/>
    <s v="No"/>
    <s v="No"/>
    <s v="No"/>
    <s v="No"/>
    <s v="No"/>
    <s v="No"/>
    <s v="No"/>
    <s v="No"/>
    <s v="No"/>
    <s v="No"/>
    <s v="No"/>
    <s v="No"/>
    <s v="No"/>
    <s v="No"/>
    <s v="No"/>
    <s v="Yes"/>
    <s v="Yes"/>
    <s v="No"/>
    <s v="No"/>
    <s v="Yes"/>
    <s v="No"/>
    <s v="No"/>
    <s v="No"/>
    <s v="No"/>
    <x v="2"/>
    <n v="0.1"/>
    <n v="0.75"/>
  </r>
  <r>
    <x v="4"/>
    <s v="Class 2"/>
    <x v="300"/>
    <s v=" Karnataka"/>
    <s v="Mid"/>
    <n v="3"/>
    <n v="793022"/>
    <s v="264.34K"/>
    <s v="Full-time "/>
    <s v=" Mid-Senior level"/>
    <n v="5000"/>
    <s v=" IT Services and IT Consulting"/>
    <n v="1098287"/>
    <s v="No"/>
    <s v="No"/>
    <s v="No"/>
    <s v="No"/>
    <s v="No"/>
    <s v="No"/>
    <s v="No"/>
    <s v="No"/>
    <s v="No"/>
    <s v="No"/>
    <s v="No"/>
    <s v="No"/>
    <s v="No"/>
    <s v="No"/>
    <s v="No"/>
    <s v="No"/>
    <s v="No"/>
    <s v="No"/>
    <s v="No"/>
    <s v="No"/>
    <s v="No"/>
    <s v="No"/>
    <s v="Yes"/>
    <s v="Yes"/>
    <s v="No"/>
    <s v="No"/>
    <s v="Yes"/>
    <s v="No"/>
    <s v="No"/>
    <s v="No"/>
    <s v="No"/>
    <x v="2"/>
    <n v="0.1"/>
    <n v="0.75"/>
  </r>
  <r>
    <x v="7"/>
    <s v="Class 1"/>
    <x v="301"/>
    <s v=" West Bengal"/>
    <s v="Mid"/>
    <n v="3"/>
    <n v="270280"/>
    <s v="90.09K"/>
    <s v="Full-time "/>
    <s v=" Mid-Senior level"/>
    <n v="10001"/>
    <s v=" IT Services and IT Consulting"/>
    <n v="1182651"/>
    <s v="No"/>
    <s v="No"/>
    <s v="No"/>
    <s v="No"/>
    <s v="No"/>
    <s v="No"/>
    <s v="No"/>
    <s v="No"/>
    <s v="No"/>
    <s v="No"/>
    <s v="Yes"/>
    <s v="No"/>
    <s v="No"/>
    <s v="No"/>
    <s v="No"/>
    <s v="No"/>
    <s v="No"/>
    <s v="No"/>
    <s v="No"/>
    <s v="No"/>
    <s v="No"/>
    <s v="No"/>
    <s v="Yes"/>
    <s v="Yes"/>
    <s v="No"/>
    <s v="No"/>
    <s v="No"/>
    <s v="No"/>
    <s v="No"/>
    <s v="No"/>
    <s v="No"/>
    <x v="2"/>
    <n v="0.1"/>
    <n v="0.75"/>
  </r>
  <r>
    <x v="7"/>
    <s v="Class 1"/>
    <x v="302"/>
    <s v=" Delhi"/>
    <s v="Mid"/>
    <n v="3"/>
    <n v="270280"/>
    <s v="90.09K"/>
    <s v="Full-time "/>
    <s v=" Mid-Senior level"/>
    <n v="10001"/>
    <s v=" IT Services and IT Consulting"/>
    <n v="1040492"/>
    <s v="No"/>
    <s v="No"/>
    <s v="No"/>
    <s v="No"/>
    <s v="No"/>
    <s v="No"/>
    <s v="No"/>
    <s v="No"/>
    <s v="No"/>
    <s v="No"/>
    <s v="No"/>
    <s v="No"/>
    <s v="No"/>
    <s v="No"/>
    <s v="No"/>
    <s v="No"/>
    <s v="Yes"/>
    <s v="No"/>
    <s v="No"/>
    <s v="No"/>
    <s v="No"/>
    <s v="No"/>
    <s v="Yes"/>
    <s v="Yes"/>
    <s v="No"/>
    <s v="No"/>
    <s v="No"/>
    <s v="No"/>
    <s v="No"/>
    <s v="No"/>
    <s v="No"/>
    <x v="2"/>
    <n v="0.1"/>
    <n v="0.75"/>
  </r>
  <r>
    <x v="4"/>
    <s v="Class 2"/>
    <x v="257"/>
    <s v=" Tamil Nadu"/>
    <s v="Mid"/>
    <n v="3"/>
    <n v="793022"/>
    <s v="264.34K"/>
    <s v="Full-time "/>
    <s v=" Mid-Senior level"/>
    <n v="5000"/>
    <s v=" IT Services and IT Consulting"/>
    <n v="996515"/>
    <s v="No"/>
    <s v="No"/>
    <s v="No"/>
    <s v="No"/>
    <s v="Yes"/>
    <s v="No"/>
    <s v="No"/>
    <s v="No"/>
    <s v="No"/>
    <s v="No"/>
    <s v="No"/>
    <s v="No"/>
    <s v="No"/>
    <s v="No"/>
    <s v="No"/>
    <s v="No"/>
    <s v="No"/>
    <s v="No"/>
    <s v="No"/>
    <s v="No"/>
    <s v="No"/>
    <s v="No"/>
    <s v="Yes"/>
    <s v="Yes"/>
    <s v="No"/>
    <s v="No"/>
    <s v="Yes"/>
    <s v="No"/>
    <s v="No"/>
    <s v="No"/>
    <s v="No"/>
    <x v="0"/>
    <n v="0.13333333333333333"/>
    <n v="0.6"/>
  </r>
  <r>
    <x v="7"/>
    <s v="Class 1"/>
    <x v="217"/>
    <s v=" Tamil Nadu"/>
    <s v="Junior"/>
    <n v="3"/>
    <n v="270280"/>
    <s v="90.09K"/>
    <s v="Full-time "/>
    <s v=" Entry level"/>
    <n v="10001"/>
    <s v=" IT Services and IT Consulting"/>
    <n v="566394"/>
    <s v="No"/>
    <s v="No"/>
    <s v="Yes"/>
    <s v="No"/>
    <s v="No"/>
    <s v="No"/>
    <s v="No"/>
    <s v="No"/>
    <s v="No"/>
    <s v="No"/>
    <s v="Yes"/>
    <s v="No"/>
    <s v="No"/>
    <s v="No"/>
    <s v="No"/>
    <s v="No"/>
    <s v="No"/>
    <s v="No"/>
    <s v="No"/>
    <s v="No"/>
    <s v="No"/>
    <s v="No"/>
    <s v="Yes"/>
    <s v="Yes"/>
    <s v="No"/>
    <s v="No"/>
    <s v="Yes"/>
    <s v="No"/>
    <s v="No"/>
    <s v="No"/>
    <s v="No"/>
    <x v="7"/>
    <n v="0.16666666666666666"/>
    <n v="0.5"/>
  </r>
  <r>
    <x v="7"/>
    <s v="Class 1"/>
    <x v="157"/>
    <s v=" Delhi"/>
    <s v="Mid"/>
    <n v="3"/>
    <n v="270280"/>
    <s v="90.09K"/>
    <s v="Full-time "/>
    <s v=" Mid-Senior level"/>
    <n v="10001"/>
    <s v=" IT Services and IT Consulting"/>
    <n v="1435211"/>
    <s v="No"/>
    <s v="No"/>
    <s v="No"/>
    <s v="No"/>
    <s v="No"/>
    <s v="No"/>
    <s v="No"/>
    <s v="No"/>
    <s v="No"/>
    <s v="No"/>
    <s v="Yes"/>
    <s v="No"/>
    <s v="No"/>
    <s v="No"/>
    <s v="No"/>
    <s v="No"/>
    <s v="No"/>
    <s v="No"/>
    <s v="No"/>
    <s v="No"/>
    <s v="No"/>
    <s v="No"/>
    <s v="Yes"/>
    <s v="Yes"/>
    <s v="No"/>
    <s v="No"/>
    <s v="No"/>
    <s v="No"/>
    <s v="No"/>
    <s v="No"/>
    <s v="No"/>
    <x v="2"/>
    <n v="0.1"/>
    <n v="0.75"/>
  </r>
  <r>
    <x v="3"/>
    <s v="Class 4"/>
    <x v="303"/>
    <s v=" Telangana"/>
    <s v="Mid"/>
    <n v="3"/>
    <n v="80865"/>
    <s v="26.96K"/>
    <s v="Full-time "/>
    <s v=" Mid-Senior level"/>
    <n v="1200"/>
    <s v=" IT Services and IT Consulting"/>
    <n v="901693"/>
    <s v="No"/>
    <s v="No"/>
    <s v="No"/>
    <s v="No"/>
    <s v="No"/>
    <s v="No"/>
    <s v="No"/>
    <s v="No"/>
    <s v="No"/>
    <s v="No"/>
    <s v="No"/>
    <s v="No"/>
    <s v="No"/>
    <s v="No"/>
    <s v="No"/>
    <s v="No"/>
    <s v="No"/>
    <s v="No"/>
    <s v="No"/>
    <s v="No"/>
    <s v="No"/>
    <s v="No"/>
    <s v="Yes"/>
    <s v="Yes"/>
    <s v="No"/>
    <s v="No"/>
    <s v="No"/>
    <s v="No"/>
    <s v="No"/>
    <s v="No"/>
    <s v="No"/>
    <x v="1"/>
    <n v="6.6666666666666666E-2"/>
    <n v="1"/>
  </r>
  <r>
    <x v="7"/>
    <s v="Class 1"/>
    <x v="157"/>
    <s v=" Maharashtra"/>
    <s v="Mid"/>
    <n v="3"/>
    <n v="270280"/>
    <s v="90.09K"/>
    <s v="Full-time "/>
    <s v=" Mid-Senior level"/>
    <n v="10001"/>
    <s v=" IT Services and IT Consulting"/>
    <n v="1393433"/>
    <s v="No"/>
    <s v="No"/>
    <s v="No"/>
    <s v="No"/>
    <s v="No"/>
    <s v="No"/>
    <s v="No"/>
    <s v="No"/>
    <s v="No"/>
    <s v="No"/>
    <s v="Yes"/>
    <s v="No"/>
    <s v="No"/>
    <s v="No"/>
    <s v="No"/>
    <s v="No"/>
    <s v="No"/>
    <s v="No"/>
    <s v="No"/>
    <s v="No"/>
    <s v="No"/>
    <s v="No"/>
    <s v="Yes"/>
    <s v="Yes"/>
    <s v="No"/>
    <s v="No"/>
    <s v="No"/>
    <s v="No"/>
    <s v="No"/>
    <s v="No"/>
    <s v="No"/>
    <x v="2"/>
    <n v="0.1"/>
    <n v="0.75"/>
  </r>
  <r>
    <x v="7"/>
    <s v="Class 1"/>
    <x v="119"/>
    <s v=" Delhi"/>
    <s v="Junior"/>
    <n v="3"/>
    <n v="270280"/>
    <s v="90.09K"/>
    <s v="Full-time "/>
    <s v=" Entry level"/>
    <n v="10001"/>
    <s v=" IT Services and IT Consulting"/>
    <n v="587621"/>
    <s v="No"/>
    <s v="No"/>
    <s v="Yes"/>
    <s v="No"/>
    <s v="No"/>
    <s v="No"/>
    <s v="No"/>
    <s v="No"/>
    <s v="No"/>
    <s v="No"/>
    <s v="No"/>
    <s v="No"/>
    <s v="Yes"/>
    <s v="No"/>
    <s v="No"/>
    <s v="No"/>
    <s v="No"/>
    <s v="No"/>
    <s v="Yes"/>
    <s v="No"/>
    <s v="No"/>
    <s v="No"/>
    <s v="No"/>
    <s v="No"/>
    <s v="No"/>
    <s v="No"/>
    <s v="No"/>
    <s v="No"/>
    <s v="No"/>
    <s v="Yes"/>
    <s v="Yes"/>
    <x v="7"/>
    <n v="0.16666666666666666"/>
    <n v="0.5"/>
  </r>
  <r>
    <x v="7"/>
    <s v="Class 1"/>
    <x v="304"/>
    <s v=" Maharashtra"/>
    <s v="Mid"/>
    <n v="3"/>
    <n v="270280"/>
    <s v="90.09K"/>
    <s v="Full-time "/>
    <s v=" Mid-Senior level"/>
    <n v="10001"/>
    <s v=" IT Services and IT Consulting"/>
    <n v="1141187"/>
    <s v="No"/>
    <s v="No"/>
    <s v="No"/>
    <s v="No"/>
    <s v="No"/>
    <s v="No"/>
    <s v="No"/>
    <s v="No"/>
    <s v="No"/>
    <s v="No"/>
    <s v="Yes"/>
    <s v="No"/>
    <s v="No"/>
    <s v="No"/>
    <s v="No"/>
    <s v="No"/>
    <s v="No"/>
    <s v="No"/>
    <s v="No"/>
    <s v="No"/>
    <s v="No"/>
    <s v="No"/>
    <s v="No"/>
    <s v="Yes"/>
    <s v="No"/>
    <s v="No"/>
    <s v="No"/>
    <s v="No"/>
    <s v="No"/>
    <s v="No"/>
    <s v="Yes"/>
    <x v="2"/>
    <n v="0.1"/>
    <n v="0.75"/>
  </r>
  <r>
    <x v="7"/>
    <s v="Class 1"/>
    <x v="305"/>
    <s v=" Maharashtra"/>
    <s v="Junior"/>
    <n v="3"/>
    <n v="270280"/>
    <s v="90.09K"/>
    <s v="Full-time "/>
    <s v=" Entry level"/>
    <n v="10001"/>
    <s v=" IT Services and IT Consulting"/>
    <n v="582083"/>
    <s v="No"/>
    <s v="No"/>
    <s v="No"/>
    <s v="No"/>
    <s v="No"/>
    <s v="No"/>
    <s v="No"/>
    <s v="No"/>
    <s v="No"/>
    <s v="No"/>
    <s v="No"/>
    <s v="No"/>
    <s v="No"/>
    <s v="No"/>
    <s v="No"/>
    <s v="No"/>
    <s v="No"/>
    <s v="No"/>
    <s v="No"/>
    <s v="No"/>
    <s v="No"/>
    <s v="No"/>
    <s v="No"/>
    <s v="No"/>
    <s v="No"/>
    <s v="No"/>
    <s v="No"/>
    <s v="No"/>
    <s v="No"/>
    <s v="No"/>
    <s v="No"/>
    <x v="12"/>
    <n v="0"/>
    <n v="3"/>
  </r>
  <r>
    <x v="8"/>
    <s v="Class 4"/>
    <x v="269"/>
    <s v=" Haryana"/>
    <s v="Mid"/>
    <n v="2"/>
    <n v="11245"/>
    <s v="5.62K"/>
    <s v="Full-time "/>
    <s v=" Mid-Senior level"/>
    <n v="110"/>
    <s v=" Real Estate"/>
    <n v="1910445"/>
    <s v="No"/>
    <s v="No"/>
    <s v="No"/>
    <s v="No"/>
    <s v="No"/>
    <s v="No"/>
    <s v="No"/>
    <s v="No"/>
    <s v="No"/>
    <s v="No"/>
    <s v="No"/>
    <s v="No"/>
    <s v="No"/>
    <s v="No"/>
    <s v="No"/>
    <s v="No"/>
    <s v="No"/>
    <s v="No"/>
    <s v="No"/>
    <s v="No"/>
    <s v="No"/>
    <s v="No"/>
    <s v="No"/>
    <s v="No"/>
    <s v="Yes"/>
    <s v="No"/>
    <s v="No"/>
    <s v="Yes"/>
    <s v="No"/>
    <s v="No"/>
    <s v="No"/>
    <x v="1"/>
    <n v="6.6666666666666666E-2"/>
    <n v="0.66666666666666663"/>
  </r>
  <r>
    <x v="7"/>
    <s v="Class 1"/>
    <x v="302"/>
    <s v=" Telangana"/>
    <s v="Mid"/>
    <n v="2"/>
    <n v="270280"/>
    <s v="135.14K"/>
    <s v="Full-time "/>
    <s v=" Mid-Senior level"/>
    <n v="10001"/>
    <s v=" IT Services and IT Consulting"/>
    <n v="1153642"/>
    <s v="No"/>
    <s v="No"/>
    <s v="No"/>
    <s v="No"/>
    <s v="No"/>
    <s v="No"/>
    <s v="No"/>
    <s v="No"/>
    <s v="No"/>
    <s v="No"/>
    <s v="No"/>
    <s v="No"/>
    <s v="No"/>
    <s v="No"/>
    <s v="No"/>
    <s v="No"/>
    <s v="Yes"/>
    <s v="No"/>
    <s v="No"/>
    <s v="No"/>
    <s v="No"/>
    <s v="No"/>
    <s v="Yes"/>
    <s v="Yes"/>
    <s v="No"/>
    <s v="No"/>
    <s v="No"/>
    <s v="No"/>
    <s v="No"/>
    <s v="No"/>
    <s v="No"/>
    <x v="2"/>
    <n v="0.1"/>
    <n v="0.5"/>
  </r>
  <r>
    <x v="7"/>
    <s v="Class 1"/>
    <x v="176"/>
    <s v=" Delhi"/>
    <s v="Junior"/>
    <n v="2"/>
    <n v="270280"/>
    <s v="135.14K"/>
    <s v="Full-time "/>
    <s v=" Entry level"/>
    <n v="10001"/>
    <s v=" IT Services and IT Consulting"/>
    <n v="646397"/>
    <s v="No"/>
    <s v="No"/>
    <s v="No"/>
    <s v="No"/>
    <s v="No"/>
    <s v="No"/>
    <s v="No"/>
    <s v="No"/>
    <s v="No"/>
    <s v="No"/>
    <s v="No"/>
    <s v="No"/>
    <s v="No"/>
    <s v="No"/>
    <s v="No"/>
    <s v="No"/>
    <s v="No"/>
    <s v="No"/>
    <s v="No"/>
    <s v="No"/>
    <s v="No"/>
    <s v="No"/>
    <s v="Yes"/>
    <s v="Yes"/>
    <s v="No"/>
    <s v="No"/>
    <s v="No"/>
    <s v="No"/>
    <s v="No"/>
    <s v="No"/>
    <s v="No"/>
    <x v="1"/>
    <n v="6.6666666666666666E-2"/>
    <n v="0.66666666666666663"/>
  </r>
  <r>
    <x v="7"/>
    <s v="Class 1"/>
    <x v="278"/>
    <s v=" Karnataka"/>
    <s v="Junior"/>
    <n v="2"/>
    <n v="270280"/>
    <s v="135.14K"/>
    <s v="Full-time "/>
    <s v=" Entry level"/>
    <n v="10001"/>
    <s v=" IT Services and IT Consulting"/>
    <n v="474171"/>
    <s v="No"/>
    <s v="No"/>
    <s v="No"/>
    <s v="No"/>
    <s v="Yes"/>
    <s v="No"/>
    <s v="No"/>
    <s v="No"/>
    <s v="No"/>
    <s v="No"/>
    <s v="No"/>
    <s v="No"/>
    <s v="No"/>
    <s v="No"/>
    <s v="No"/>
    <s v="No"/>
    <s v="No"/>
    <s v="No"/>
    <s v="No"/>
    <s v="No"/>
    <s v="No"/>
    <s v="No"/>
    <s v="Yes"/>
    <s v="Yes"/>
    <s v="No"/>
    <s v="No"/>
    <s v="Yes"/>
    <s v="No"/>
    <s v="No"/>
    <s v="No"/>
    <s v="No"/>
    <x v="0"/>
    <n v="0.13333333333333333"/>
    <n v="0.4"/>
  </r>
  <r>
    <x v="7"/>
    <s v="Class 1"/>
    <x v="302"/>
    <s v=" West Bengal"/>
    <s v="Mid"/>
    <n v="2"/>
    <n v="270280"/>
    <s v="135.14K"/>
    <s v="Full-time "/>
    <s v=" Mid-Senior level"/>
    <n v="10001"/>
    <s v=" IT Services and IT Consulting"/>
    <n v="951262"/>
    <s v="No"/>
    <s v="No"/>
    <s v="No"/>
    <s v="No"/>
    <s v="No"/>
    <s v="No"/>
    <s v="No"/>
    <s v="No"/>
    <s v="No"/>
    <s v="No"/>
    <s v="No"/>
    <s v="No"/>
    <s v="No"/>
    <s v="No"/>
    <s v="No"/>
    <s v="No"/>
    <s v="Yes"/>
    <s v="No"/>
    <s v="No"/>
    <s v="No"/>
    <s v="No"/>
    <s v="No"/>
    <s v="Yes"/>
    <s v="Yes"/>
    <s v="No"/>
    <s v="No"/>
    <s v="No"/>
    <s v="No"/>
    <s v="No"/>
    <s v="No"/>
    <s v="No"/>
    <x v="2"/>
    <n v="0.1"/>
    <n v="0.5"/>
  </r>
  <r>
    <x v="3"/>
    <s v="Class 4"/>
    <x v="306"/>
    <s v=" Karnataka"/>
    <s v="Junior"/>
    <n v="2"/>
    <n v="80865"/>
    <s v="40.43K"/>
    <s v="Full-time "/>
    <s v=" Entry level"/>
    <n v="1200"/>
    <s v=" IT Services and IT Consulting"/>
    <n v="549949"/>
    <s v="No"/>
    <s v="No"/>
    <s v="Yes"/>
    <s v="No"/>
    <s v="No"/>
    <s v="No"/>
    <s v="No"/>
    <s v="No"/>
    <s v="No"/>
    <s v="No"/>
    <s v="Yes"/>
    <s v="No"/>
    <s v="No"/>
    <s v="No"/>
    <s v="No"/>
    <s v="No"/>
    <s v="No"/>
    <s v="No"/>
    <s v="No"/>
    <s v="No"/>
    <s v="No"/>
    <s v="No"/>
    <s v="Yes"/>
    <s v="Yes"/>
    <s v="No"/>
    <s v="No"/>
    <s v="No"/>
    <s v="No"/>
    <s v="Yes"/>
    <s v="No"/>
    <s v="No"/>
    <x v="7"/>
    <n v="0.16666666666666666"/>
    <n v="0.33333333333333331"/>
  </r>
  <r>
    <x v="7"/>
    <s v="Class 1"/>
    <x v="261"/>
    <s v=" Telangana"/>
    <s v="Junior"/>
    <n v="2"/>
    <n v="270280"/>
    <s v="135.14K"/>
    <s v="Full-time "/>
    <s v=" Entry level"/>
    <n v="10001"/>
    <s v=" IT Services and IT Consulting"/>
    <n v="577457"/>
    <s v="No"/>
    <s v="No"/>
    <s v="No"/>
    <s v="No"/>
    <s v="No"/>
    <s v="No"/>
    <s v="No"/>
    <s v="No"/>
    <s v="No"/>
    <s v="No"/>
    <s v="No"/>
    <s v="No"/>
    <s v="No"/>
    <s v="No"/>
    <s v="No"/>
    <s v="No"/>
    <s v="No"/>
    <s v="No"/>
    <s v="No"/>
    <s v="No"/>
    <s v="No"/>
    <s v="No"/>
    <s v="Yes"/>
    <s v="Yes"/>
    <s v="No"/>
    <s v="No"/>
    <s v="Yes"/>
    <s v="No"/>
    <s v="No"/>
    <s v="No"/>
    <s v="No"/>
    <x v="2"/>
    <n v="0.1"/>
    <n v="0.5"/>
  </r>
  <r>
    <x v="2"/>
    <s v="Class 3"/>
    <x v="307"/>
    <s v=" Karnataka"/>
    <s v="Mid"/>
    <n v="2"/>
    <n v="6737300"/>
    <s v="3368.65K"/>
    <s v="Full-time "/>
    <s v=" Mid-Senior level"/>
    <n v="10001"/>
    <s v=" IT Services and IT Consulting"/>
    <n v="1126109"/>
    <s v="No"/>
    <s v="No"/>
    <s v="No"/>
    <s v="No"/>
    <s v="No"/>
    <s v="No"/>
    <s v="No"/>
    <s v="No"/>
    <s v="No"/>
    <s v="No"/>
    <s v="No"/>
    <s v="No"/>
    <s v="No"/>
    <s v="No"/>
    <s v="No"/>
    <s v="No"/>
    <s v="No"/>
    <s v="No"/>
    <s v="No"/>
    <s v="No"/>
    <s v="No"/>
    <s v="No"/>
    <s v="Yes"/>
    <s v="Yes"/>
    <s v="No"/>
    <s v="No"/>
    <s v="Yes"/>
    <s v="No"/>
    <s v="No"/>
    <s v="No"/>
    <s v="No"/>
    <x v="2"/>
    <n v="0.1"/>
    <n v="0.5"/>
  </r>
  <r>
    <x v="3"/>
    <s v="Class 4"/>
    <x v="94"/>
    <s v=" Telangana"/>
    <s v="Junior"/>
    <n v="2"/>
    <n v="80865"/>
    <s v="40.43K"/>
    <s v="Full-time "/>
    <s v=" Entry level"/>
    <n v="1200"/>
    <s v=" IT Services and IT Consulting"/>
    <n v="686053"/>
    <s v="No"/>
    <s v="No"/>
    <s v="No"/>
    <s v="No"/>
    <s v="No"/>
    <s v="No"/>
    <s v="No"/>
    <s v="No"/>
    <s v="No"/>
    <s v="No"/>
    <s v="Yes"/>
    <s v="No"/>
    <s v="No"/>
    <s v="No"/>
    <s v="No"/>
    <s v="No"/>
    <s v="No"/>
    <s v="No"/>
    <s v="No"/>
    <s v="No"/>
    <s v="No"/>
    <s v="No"/>
    <s v="Yes"/>
    <s v="No"/>
    <s v="No"/>
    <s v="No"/>
    <s v="No"/>
    <s v="No"/>
    <s v="No"/>
    <s v="No"/>
    <s v="No"/>
    <x v="1"/>
    <n v="6.6666666666666666E-2"/>
    <n v="0.66666666666666663"/>
  </r>
  <r>
    <x v="7"/>
    <s v="Class 1"/>
    <x v="217"/>
    <s v=" Uttar Pradesh"/>
    <s v="Junior"/>
    <n v="2"/>
    <n v="270280"/>
    <s v="135.14K"/>
    <s v="Full-time "/>
    <s v=" Entry level"/>
    <n v="10001"/>
    <s v=" IT Services and IT Consulting"/>
    <n v="455463"/>
    <s v="No"/>
    <s v="No"/>
    <s v="Yes"/>
    <s v="No"/>
    <s v="No"/>
    <s v="No"/>
    <s v="No"/>
    <s v="No"/>
    <s v="No"/>
    <s v="No"/>
    <s v="Yes"/>
    <s v="No"/>
    <s v="No"/>
    <s v="No"/>
    <s v="No"/>
    <s v="No"/>
    <s v="No"/>
    <s v="No"/>
    <s v="No"/>
    <s v="No"/>
    <s v="No"/>
    <s v="No"/>
    <s v="Yes"/>
    <s v="Yes"/>
    <s v="No"/>
    <s v="No"/>
    <s v="Yes"/>
    <s v="No"/>
    <s v="No"/>
    <s v="No"/>
    <s v="No"/>
    <x v="7"/>
    <n v="0.16666666666666666"/>
    <n v="0.33333333333333331"/>
  </r>
  <r>
    <x v="7"/>
    <s v="Class 1"/>
    <x v="280"/>
    <s v=" Delhi"/>
    <s v="Junior"/>
    <n v="2"/>
    <n v="270280"/>
    <s v="135.14K"/>
    <s v="Full-time "/>
    <s v=" Entry level"/>
    <n v="10001"/>
    <s v=" IT Services and IT Consulting"/>
    <n v="652338"/>
    <s v="Yes"/>
    <s v="No"/>
    <s v="Yes"/>
    <s v="Yes"/>
    <s v="No"/>
    <s v="No"/>
    <s v="No"/>
    <s v="Yes"/>
    <s v="No"/>
    <s v="Yes"/>
    <s v="Yes"/>
    <s v="No"/>
    <s v="No"/>
    <s v="No"/>
    <s v="No"/>
    <s v="No"/>
    <s v="No"/>
    <s v="Yes"/>
    <s v="Yes"/>
    <s v="No"/>
    <s v="No"/>
    <s v="No"/>
    <s v="No"/>
    <s v="No"/>
    <s v="No"/>
    <s v="No"/>
    <s v="No"/>
    <s v="No"/>
    <s v="No"/>
    <s v="No"/>
    <s v="No"/>
    <x v="10"/>
    <n v="0.26666666666666666"/>
    <n v="0.22222222222222221"/>
  </r>
  <r>
    <x v="7"/>
    <s v="Class 1"/>
    <x v="308"/>
    <s v=" Maharashtra"/>
    <s v="Junior"/>
    <n v="2"/>
    <n v="270280"/>
    <s v="135.14K"/>
    <s v="Full-time "/>
    <s v=" Entry level"/>
    <n v="10001"/>
    <s v=" IT Services and IT Consulting"/>
    <n v="485496"/>
    <s v="No"/>
    <s v="No"/>
    <s v="Yes"/>
    <s v="No"/>
    <s v="No"/>
    <s v="No"/>
    <s v="No"/>
    <s v="No"/>
    <s v="No"/>
    <s v="No"/>
    <s v="Yes"/>
    <s v="No"/>
    <s v="No"/>
    <s v="No"/>
    <s v="No"/>
    <s v="No"/>
    <s v="No"/>
    <s v="No"/>
    <s v="No"/>
    <s v="No"/>
    <s v="No"/>
    <s v="No"/>
    <s v="Yes"/>
    <s v="Yes"/>
    <s v="No"/>
    <s v="No"/>
    <s v="Yes"/>
    <s v="No"/>
    <s v="No"/>
    <s v="No"/>
    <s v="No"/>
    <x v="7"/>
    <n v="0.16666666666666666"/>
    <n v="0.33333333333333331"/>
  </r>
  <r>
    <x v="7"/>
    <s v="Class 1"/>
    <x v="157"/>
    <s v=" Uttar Pradesh"/>
    <s v="Mid"/>
    <n v="2"/>
    <n v="270280"/>
    <s v="135.14K"/>
    <s v="Full-time "/>
    <s v=" Mid-Senior level"/>
    <n v="10001"/>
    <s v=" IT Services and IT Consulting"/>
    <n v="988497"/>
    <s v="No"/>
    <s v="No"/>
    <s v="No"/>
    <s v="No"/>
    <s v="No"/>
    <s v="No"/>
    <s v="No"/>
    <s v="No"/>
    <s v="No"/>
    <s v="No"/>
    <s v="Yes"/>
    <s v="No"/>
    <s v="No"/>
    <s v="No"/>
    <s v="No"/>
    <s v="No"/>
    <s v="No"/>
    <s v="No"/>
    <s v="No"/>
    <s v="No"/>
    <s v="No"/>
    <s v="No"/>
    <s v="Yes"/>
    <s v="Yes"/>
    <s v="No"/>
    <s v="No"/>
    <s v="No"/>
    <s v="No"/>
    <s v="No"/>
    <s v="No"/>
    <s v="No"/>
    <x v="2"/>
    <n v="0.1"/>
    <n v="0.5"/>
  </r>
  <r>
    <x v="8"/>
    <s v="Class 4"/>
    <x v="269"/>
    <s v=" Maharashtra"/>
    <s v="Mid"/>
    <n v="2"/>
    <n v="11245"/>
    <s v="5.62K"/>
    <s v="Full-time "/>
    <s v=" Mid-Senior level"/>
    <n v="110"/>
    <s v=" Real Estate"/>
    <n v="1282711"/>
    <s v="No"/>
    <s v="No"/>
    <s v="No"/>
    <s v="No"/>
    <s v="No"/>
    <s v="No"/>
    <s v="No"/>
    <s v="No"/>
    <s v="No"/>
    <s v="No"/>
    <s v="No"/>
    <s v="No"/>
    <s v="No"/>
    <s v="No"/>
    <s v="No"/>
    <s v="No"/>
    <s v="No"/>
    <s v="No"/>
    <s v="No"/>
    <s v="No"/>
    <s v="No"/>
    <s v="No"/>
    <s v="No"/>
    <s v="No"/>
    <s v="Yes"/>
    <s v="No"/>
    <s v="No"/>
    <s v="Yes"/>
    <s v="No"/>
    <s v="No"/>
    <s v="No"/>
    <x v="1"/>
    <n v="6.6666666666666666E-2"/>
    <n v="0.66666666666666663"/>
  </r>
  <r>
    <x v="3"/>
    <s v="Class 4"/>
    <x v="309"/>
    <s v=" Telangana"/>
    <s v="Mid"/>
    <n v="2"/>
    <n v="80865"/>
    <s v="40.43K"/>
    <s v="Full-time "/>
    <s v=" Mid-Senior level"/>
    <n v="1200"/>
    <s v=" IT Services and IT Consulting"/>
    <n v="1868798"/>
    <s v="No"/>
    <s v="No"/>
    <s v="No"/>
    <s v="No"/>
    <s v="No"/>
    <s v="No"/>
    <s v="No"/>
    <s v="No"/>
    <s v="No"/>
    <s v="No"/>
    <s v="No"/>
    <s v="No"/>
    <s v="No"/>
    <s v="No"/>
    <s v="No"/>
    <s v="No"/>
    <s v="No"/>
    <s v="No"/>
    <s v="No"/>
    <s v="No"/>
    <s v="No"/>
    <s v="No"/>
    <s v="Yes"/>
    <s v="Yes"/>
    <s v="No"/>
    <s v="No"/>
    <s v="No"/>
    <s v="No"/>
    <s v="No"/>
    <s v="No"/>
    <s v="No"/>
    <x v="1"/>
    <n v="6.6666666666666666E-2"/>
    <n v="0.66666666666666663"/>
  </r>
  <r>
    <x v="8"/>
    <s v="Class 4"/>
    <x v="310"/>
    <s v=" Haryana"/>
    <s v="Mid"/>
    <n v="2"/>
    <n v="11245"/>
    <s v="5.62K"/>
    <s v="Full-time "/>
    <s v=" Mid-Senior level"/>
    <n v="110"/>
    <s v=" Real Estate"/>
    <n v="1951170"/>
    <s v="No"/>
    <s v="No"/>
    <s v="No"/>
    <s v="No"/>
    <s v="No"/>
    <s v="No"/>
    <s v="No"/>
    <s v="No"/>
    <s v="No"/>
    <s v="No"/>
    <s v="No"/>
    <s v="No"/>
    <s v="No"/>
    <s v="No"/>
    <s v="No"/>
    <s v="No"/>
    <s v="No"/>
    <s v="No"/>
    <s v="No"/>
    <s v="No"/>
    <s v="No"/>
    <s v="No"/>
    <s v="Yes"/>
    <s v="No"/>
    <s v="No"/>
    <s v="No"/>
    <s v="No"/>
    <s v="No"/>
    <s v="No"/>
    <s v="No"/>
    <s v="No"/>
    <x v="3"/>
    <n v="3.3333333333333333E-2"/>
    <n v="1"/>
  </r>
  <r>
    <x v="8"/>
    <s v="Class 4"/>
    <x v="311"/>
    <s v=" Uttar Pradesh"/>
    <s v="Junior"/>
    <n v="2"/>
    <n v="11245"/>
    <s v="5.62K"/>
    <s v="Full-time "/>
    <s v=" Entry level"/>
    <n v="110"/>
    <s v=" Real Estate"/>
    <n v="469385"/>
    <s v="Yes"/>
    <s v="No"/>
    <s v="Yes"/>
    <s v="No"/>
    <s v="No"/>
    <s v="No"/>
    <s v="No"/>
    <s v="No"/>
    <s v="No"/>
    <s v="No"/>
    <s v="Yes"/>
    <s v="No"/>
    <s v="No"/>
    <s v="No"/>
    <s v="No"/>
    <s v="No"/>
    <s v="No"/>
    <s v="No"/>
    <s v="Yes"/>
    <s v="No"/>
    <s v="No"/>
    <s v="No"/>
    <s v="Yes"/>
    <s v="Yes"/>
    <s v="No"/>
    <s v="No"/>
    <s v="Yes"/>
    <s v="No"/>
    <s v="No"/>
    <s v="No"/>
    <s v="No"/>
    <x v="4"/>
    <n v="0.23333333333333334"/>
    <n v="0.25"/>
  </r>
  <r>
    <x v="8"/>
    <s v="Class 4"/>
    <x v="269"/>
    <s v=" Karnataka"/>
    <s v="Mid"/>
    <n v="2"/>
    <n v="11245"/>
    <s v="5.62K"/>
    <s v="Full-time "/>
    <s v=" Mid-Senior level"/>
    <n v="110"/>
    <s v=" Real Estate"/>
    <n v="1304719"/>
    <s v="No"/>
    <s v="No"/>
    <s v="No"/>
    <s v="No"/>
    <s v="No"/>
    <s v="No"/>
    <s v="No"/>
    <s v="No"/>
    <s v="No"/>
    <s v="No"/>
    <s v="No"/>
    <s v="No"/>
    <s v="No"/>
    <s v="No"/>
    <s v="No"/>
    <s v="No"/>
    <s v="No"/>
    <s v="No"/>
    <s v="No"/>
    <s v="No"/>
    <s v="No"/>
    <s v="No"/>
    <s v="No"/>
    <s v="No"/>
    <s v="Yes"/>
    <s v="No"/>
    <s v="No"/>
    <s v="Yes"/>
    <s v="No"/>
    <s v="No"/>
    <s v="No"/>
    <x v="1"/>
    <n v="6.6666666666666666E-2"/>
    <n v="0.66666666666666663"/>
  </r>
  <r>
    <x v="2"/>
    <s v="Class 3"/>
    <x v="127"/>
    <s v=" Maharashtra"/>
    <s v="Mid"/>
    <n v="2"/>
    <n v="6737300"/>
    <s v="3368.65K"/>
    <s v="Full-time "/>
    <s v=" Mid-Senior level"/>
    <n v="10001"/>
    <s v=" IT Services and IT Consulting"/>
    <n v="1454788"/>
    <s v="No"/>
    <s v="No"/>
    <s v="No"/>
    <s v="No"/>
    <s v="Yes"/>
    <s v="No"/>
    <s v="No"/>
    <s v="No"/>
    <s v="No"/>
    <s v="No"/>
    <s v="No"/>
    <s v="No"/>
    <s v="No"/>
    <s v="No"/>
    <s v="No"/>
    <s v="No"/>
    <s v="No"/>
    <s v="No"/>
    <s v="No"/>
    <s v="No"/>
    <s v="No"/>
    <s v="No"/>
    <s v="Yes"/>
    <s v="Yes"/>
    <s v="No"/>
    <s v="No"/>
    <s v="Yes"/>
    <s v="No"/>
    <s v="No"/>
    <s v="No"/>
    <s v="No"/>
    <x v="0"/>
    <n v="0.13333333333333333"/>
    <n v="0.4"/>
  </r>
  <r>
    <x v="7"/>
    <s v="Class 1"/>
    <x v="268"/>
    <s v=" Maharashtra"/>
    <s v="Mid"/>
    <n v="2"/>
    <n v="270280"/>
    <s v="135.14K"/>
    <s v="Full-time "/>
    <s v=" Mid-Senior level"/>
    <n v="10001"/>
    <s v=" IT Services and IT Consulting"/>
    <n v="810558"/>
    <s v="No"/>
    <s v="No"/>
    <s v="No"/>
    <s v="No"/>
    <s v="No"/>
    <s v="No"/>
    <s v="No"/>
    <s v="No"/>
    <s v="No"/>
    <s v="No"/>
    <s v="No"/>
    <s v="No"/>
    <s v="No"/>
    <s v="No"/>
    <s v="No"/>
    <s v="No"/>
    <s v="No"/>
    <s v="No"/>
    <s v="No"/>
    <s v="No"/>
    <s v="No"/>
    <s v="No"/>
    <s v="No"/>
    <s v="Yes"/>
    <s v="No"/>
    <s v="No"/>
    <s v="No"/>
    <s v="No"/>
    <s v="No"/>
    <s v="No"/>
    <s v="No"/>
    <x v="3"/>
    <n v="3.3333333333333333E-2"/>
    <n v="1"/>
  </r>
  <r>
    <x v="8"/>
    <s v="Class 4"/>
    <x v="312"/>
    <s v=" Maharashtra"/>
    <s v="Junior"/>
    <n v="2"/>
    <n v="11245"/>
    <s v="5.62K"/>
    <s v="Full-time "/>
    <s v=" Entry level"/>
    <n v="110"/>
    <s v=" Real Estate"/>
    <n v="613439"/>
    <s v="No"/>
    <s v="No"/>
    <s v="Yes"/>
    <s v="No"/>
    <s v="Yes"/>
    <s v="No"/>
    <s v="No"/>
    <s v="No"/>
    <s v="No"/>
    <s v="Yes"/>
    <s v="No"/>
    <s v="No"/>
    <s v="Yes"/>
    <s v="No"/>
    <s v="No"/>
    <s v="No"/>
    <s v="No"/>
    <s v="No"/>
    <s v="Yes"/>
    <s v="No"/>
    <s v="No"/>
    <s v="No"/>
    <s v="Yes"/>
    <s v="Yes"/>
    <s v="No"/>
    <s v="No"/>
    <s v="No"/>
    <s v="No"/>
    <s v="No"/>
    <s v="Yes"/>
    <s v="Yes"/>
    <x v="5"/>
    <n v="0.3"/>
    <n v="0.2"/>
  </r>
  <r>
    <x v="7"/>
    <s v="Class 1"/>
    <x v="313"/>
    <s v=" Maharashtra"/>
    <s v="Junior"/>
    <n v="2"/>
    <n v="270280"/>
    <s v="135.14K"/>
    <s v="Full-time "/>
    <s v=" Entry level"/>
    <n v="10001"/>
    <s v=" IT Services and IT Consulting"/>
    <n v="460705"/>
    <s v="No"/>
    <s v="No"/>
    <s v="No"/>
    <s v="No"/>
    <s v="No"/>
    <s v="No"/>
    <s v="No"/>
    <s v="No"/>
    <s v="No"/>
    <s v="No"/>
    <s v="No"/>
    <s v="No"/>
    <s v="No"/>
    <s v="No"/>
    <s v="No"/>
    <s v="No"/>
    <s v="No"/>
    <s v="No"/>
    <s v="No"/>
    <s v="No"/>
    <s v="No"/>
    <s v="No"/>
    <s v="Yes"/>
    <s v="Yes"/>
    <s v="No"/>
    <s v="No"/>
    <s v="No"/>
    <s v="No"/>
    <s v="No"/>
    <s v="No"/>
    <s v="No"/>
    <x v="1"/>
    <n v="6.6666666666666666E-2"/>
    <n v="0.66666666666666663"/>
  </r>
  <r>
    <x v="7"/>
    <s v="Class 1"/>
    <x v="314"/>
    <s v=" West Bengal"/>
    <s v="Mid"/>
    <n v="2"/>
    <n v="270280"/>
    <s v="135.14K"/>
    <s v="Full-time "/>
    <s v=" Mid-Senior level"/>
    <n v="10001"/>
    <s v=" IT Services and IT Consulting"/>
    <n v="1072901"/>
    <s v="No"/>
    <s v="No"/>
    <s v="No"/>
    <s v="No"/>
    <s v="No"/>
    <s v="No"/>
    <s v="No"/>
    <s v="No"/>
    <s v="No"/>
    <s v="No"/>
    <s v="No"/>
    <s v="No"/>
    <s v="No"/>
    <s v="No"/>
    <s v="No"/>
    <s v="No"/>
    <s v="No"/>
    <s v="No"/>
    <s v="No"/>
    <s v="No"/>
    <s v="No"/>
    <s v="No"/>
    <s v="Yes"/>
    <s v="Yes"/>
    <s v="No"/>
    <s v="No"/>
    <s v="Yes"/>
    <s v="No"/>
    <s v="No"/>
    <s v="No"/>
    <s v="No"/>
    <x v="2"/>
    <n v="0.1"/>
    <n v="0.5"/>
  </r>
  <r>
    <x v="7"/>
    <s v="Class 1"/>
    <x v="313"/>
    <s v=" Uttar Pradesh"/>
    <s v="Junior"/>
    <n v="2"/>
    <n v="270280"/>
    <s v="135.14K"/>
    <s v="Full-time "/>
    <s v=" Entry level"/>
    <n v="10001"/>
    <s v=" IT Services and IT Consulting"/>
    <n v="662307"/>
    <s v="No"/>
    <s v="No"/>
    <s v="No"/>
    <s v="No"/>
    <s v="No"/>
    <s v="No"/>
    <s v="No"/>
    <s v="No"/>
    <s v="No"/>
    <s v="No"/>
    <s v="No"/>
    <s v="No"/>
    <s v="No"/>
    <s v="No"/>
    <s v="No"/>
    <s v="No"/>
    <s v="No"/>
    <s v="No"/>
    <s v="No"/>
    <s v="No"/>
    <s v="No"/>
    <s v="No"/>
    <s v="Yes"/>
    <s v="Yes"/>
    <s v="No"/>
    <s v="No"/>
    <s v="No"/>
    <s v="No"/>
    <s v="No"/>
    <s v="No"/>
    <s v="No"/>
    <x v="1"/>
    <n v="6.6666666666666666E-2"/>
    <n v="0.66666666666666663"/>
  </r>
  <r>
    <x v="3"/>
    <s v="Class 4"/>
    <x v="315"/>
    <s v=" Telangana"/>
    <s v="Junior"/>
    <n v="2"/>
    <n v="80865"/>
    <s v="40.43K"/>
    <s v="Full-time "/>
    <s v=" Entry level"/>
    <n v="1200"/>
    <s v=" IT Services and IT Consulting"/>
    <n v="498762"/>
    <s v="No"/>
    <s v="No"/>
    <s v="No"/>
    <s v="No"/>
    <s v="No"/>
    <s v="No"/>
    <s v="No"/>
    <s v="No"/>
    <s v="No"/>
    <s v="No"/>
    <s v="No"/>
    <s v="No"/>
    <s v="No"/>
    <s v="No"/>
    <s v="No"/>
    <s v="No"/>
    <s v="No"/>
    <s v="No"/>
    <s v="No"/>
    <s v="No"/>
    <s v="No"/>
    <s v="No"/>
    <s v="Yes"/>
    <s v="No"/>
    <s v="No"/>
    <s v="No"/>
    <s v="No"/>
    <s v="No"/>
    <s v="No"/>
    <s v="No"/>
    <s v="No"/>
    <x v="3"/>
    <n v="3.3333333333333333E-2"/>
    <n v="1"/>
  </r>
  <r>
    <x v="2"/>
    <s v="Class 3"/>
    <x v="316"/>
    <s v=" Maharashtra"/>
    <s v="Mid"/>
    <n v="2"/>
    <n v="6737300"/>
    <s v="3368.65K"/>
    <s v="Full-time "/>
    <s v=" Mid-Senior level"/>
    <n v="10001"/>
    <s v=" IT Services and IT Consulting"/>
    <n v="1184461"/>
    <s v="No"/>
    <s v="No"/>
    <s v="No"/>
    <s v="No"/>
    <s v="Yes"/>
    <s v="No"/>
    <s v="No"/>
    <s v="No"/>
    <s v="No"/>
    <s v="No"/>
    <s v="No"/>
    <s v="No"/>
    <s v="No"/>
    <s v="No"/>
    <s v="No"/>
    <s v="No"/>
    <s v="No"/>
    <s v="No"/>
    <s v="No"/>
    <s v="No"/>
    <s v="No"/>
    <s v="No"/>
    <s v="Yes"/>
    <s v="Yes"/>
    <s v="No"/>
    <s v="No"/>
    <s v="Yes"/>
    <s v="No"/>
    <s v="No"/>
    <s v="No"/>
    <s v="Yes"/>
    <x v="7"/>
    <n v="0.16666666666666666"/>
    <n v="0.33333333333333331"/>
  </r>
  <r>
    <x v="3"/>
    <s v="Class 4"/>
    <x v="270"/>
    <s v=" Karnataka"/>
    <s v="Junior"/>
    <n v="2"/>
    <n v="80865"/>
    <s v="40.43K"/>
    <s v="Full-time "/>
    <s v=" Entry level"/>
    <n v="1200"/>
    <s v=" IT Services and IT Consulting"/>
    <n v="603943"/>
    <s v="No"/>
    <s v="No"/>
    <s v="No"/>
    <s v="No"/>
    <s v="No"/>
    <s v="No"/>
    <s v="No"/>
    <s v="No"/>
    <s v="No"/>
    <s v="No"/>
    <s v="No"/>
    <s v="No"/>
    <s v="No"/>
    <s v="No"/>
    <s v="No"/>
    <s v="No"/>
    <s v="No"/>
    <s v="No"/>
    <s v="No"/>
    <s v="No"/>
    <s v="No"/>
    <s v="No"/>
    <s v="Yes"/>
    <s v="Yes"/>
    <s v="No"/>
    <s v="No"/>
    <s v="No"/>
    <s v="No"/>
    <s v="No"/>
    <s v="No"/>
    <s v="No"/>
    <x v="1"/>
    <n v="6.6666666666666666E-2"/>
    <n v="0.66666666666666663"/>
  </r>
  <r>
    <x v="7"/>
    <s v="Class 1"/>
    <x v="317"/>
    <s v=" Delhi"/>
    <s v="Senior"/>
    <n v="2"/>
    <n v="270280"/>
    <s v="135.14K"/>
    <s v="Full-time "/>
    <s v=" Director"/>
    <n v="10001"/>
    <s v=" IT Services and IT Consulting"/>
    <n v="4524785"/>
    <s v="No"/>
    <s v="No"/>
    <s v="Yes"/>
    <s v="No"/>
    <s v="No"/>
    <s v="No"/>
    <s v="No"/>
    <s v="No"/>
    <s v="No"/>
    <s v="No"/>
    <s v="Yes"/>
    <s v="No"/>
    <s v="No"/>
    <s v="No"/>
    <s v="No"/>
    <s v="No"/>
    <s v="No"/>
    <s v="No"/>
    <s v="No"/>
    <s v="No"/>
    <s v="No"/>
    <s v="No"/>
    <s v="Yes"/>
    <s v="Yes"/>
    <s v="No"/>
    <s v="No"/>
    <s v="No"/>
    <s v="No"/>
    <s v="No"/>
    <s v="No"/>
    <s v="No"/>
    <x v="0"/>
    <n v="0.13333333333333333"/>
    <n v="0.4"/>
  </r>
  <r>
    <x v="3"/>
    <s v="Class 4"/>
    <x v="79"/>
    <s v=" Maharashtra"/>
    <s v="Junior"/>
    <n v="2"/>
    <n v="80865"/>
    <s v="40.43K"/>
    <s v="Full-time "/>
    <s v=" Entry level"/>
    <n v="1200"/>
    <s v=" IT Services and IT Consulting"/>
    <n v="317475"/>
    <s v="No"/>
    <s v="No"/>
    <s v="Yes"/>
    <s v="No"/>
    <s v="No"/>
    <s v="No"/>
    <s v="No"/>
    <s v="No"/>
    <s v="No"/>
    <s v="No"/>
    <s v="Yes"/>
    <s v="Yes"/>
    <s v="No"/>
    <s v="No"/>
    <s v="No"/>
    <s v="No"/>
    <s v="No"/>
    <s v="No"/>
    <s v="No"/>
    <s v="No"/>
    <s v="No"/>
    <s v="No"/>
    <s v="Yes"/>
    <s v="Yes"/>
    <s v="No"/>
    <s v="No"/>
    <s v="No"/>
    <s v="No"/>
    <s v="No"/>
    <s v="No"/>
    <s v="Yes"/>
    <x v="6"/>
    <n v="0.2"/>
    <n v="0.2857142857142857"/>
  </r>
  <r>
    <x v="8"/>
    <s v="Class 4"/>
    <x v="282"/>
    <s v=" Telangana"/>
    <s v="Junior"/>
    <n v="2"/>
    <n v="11245"/>
    <s v="5.62K"/>
    <s v="Full-time "/>
    <s v=" Entry level"/>
    <n v="110"/>
    <s v=" Real Estate"/>
    <n v="600707"/>
    <s v="No"/>
    <s v="No"/>
    <s v="No"/>
    <s v="No"/>
    <s v="No"/>
    <s v="No"/>
    <s v="No"/>
    <s v="No"/>
    <s v="No"/>
    <s v="No"/>
    <s v="No"/>
    <s v="No"/>
    <s v="No"/>
    <s v="No"/>
    <s v="No"/>
    <s v="No"/>
    <s v="No"/>
    <s v="No"/>
    <s v="No"/>
    <s v="No"/>
    <s v="No"/>
    <s v="No"/>
    <s v="Yes"/>
    <s v="No"/>
    <s v="No"/>
    <s v="No"/>
    <s v="No"/>
    <s v="No"/>
    <s v="No"/>
    <s v="No"/>
    <s v="No"/>
    <x v="3"/>
    <n v="3.3333333333333333E-2"/>
    <n v="1"/>
  </r>
  <r>
    <x v="4"/>
    <s v="Class 2"/>
    <x v="255"/>
    <s v=" West Bengal"/>
    <s v="Mid"/>
    <n v="2"/>
    <n v="793022"/>
    <s v="396.51K"/>
    <s v="Full-time "/>
    <s v=" Mid-Senior level"/>
    <n v="5000"/>
    <s v=" IT Services and IT Consulting"/>
    <n v="1271219"/>
    <s v="Yes"/>
    <s v="Yes"/>
    <s v="No"/>
    <s v="No"/>
    <s v="No"/>
    <s v="No"/>
    <s v="No"/>
    <s v="No"/>
    <s v="No"/>
    <s v="No"/>
    <s v="No"/>
    <s v="No"/>
    <s v="No"/>
    <s v="No"/>
    <s v="No"/>
    <s v="No"/>
    <s v="No"/>
    <s v="No"/>
    <s v="No"/>
    <s v="No"/>
    <s v="No"/>
    <s v="No"/>
    <s v="Yes"/>
    <s v="Yes"/>
    <s v="No"/>
    <s v="No"/>
    <s v="No"/>
    <s v="No"/>
    <s v="No"/>
    <s v="No"/>
    <s v="No"/>
    <x v="0"/>
    <n v="0.13333333333333333"/>
    <n v="0.4"/>
  </r>
  <r>
    <x v="3"/>
    <s v="Class 4"/>
    <x v="79"/>
    <s v=" Maharashtra"/>
    <s v="Junior"/>
    <n v="2"/>
    <n v="80865"/>
    <s v="40.43K"/>
    <s v="Full-time "/>
    <s v=" Entry level"/>
    <n v="1200"/>
    <s v=" IT Services and IT Consulting"/>
    <n v="570924"/>
    <s v="No"/>
    <s v="No"/>
    <s v="Yes"/>
    <s v="No"/>
    <s v="No"/>
    <s v="No"/>
    <s v="No"/>
    <s v="No"/>
    <s v="No"/>
    <s v="No"/>
    <s v="Yes"/>
    <s v="Yes"/>
    <s v="Yes"/>
    <s v="No"/>
    <s v="No"/>
    <s v="No"/>
    <s v="No"/>
    <s v="No"/>
    <s v="Yes"/>
    <s v="No"/>
    <s v="No"/>
    <s v="No"/>
    <s v="Yes"/>
    <s v="Yes"/>
    <s v="No"/>
    <s v="No"/>
    <s v="No"/>
    <s v="No"/>
    <s v="No"/>
    <s v="Yes"/>
    <s v="Yes"/>
    <x v="5"/>
    <n v="0.3"/>
    <n v="0.2"/>
  </r>
  <r>
    <x v="4"/>
    <s v="Class 2"/>
    <x v="318"/>
    <s v=" Telangana"/>
    <s v="Mid"/>
    <n v="2"/>
    <n v="793022"/>
    <s v="396.51K"/>
    <s v="Full-time "/>
    <s v=" Mid-Senior level"/>
    <n v="5000"/>
    <s v=" IT Services and IT Consulting"/>
    <n v="1080840"/>
    <s v="Yes"/>
    <s v="No"/>
    <s v="No"/>
    <s v="Yes"/>
    <s v="Yes"/>
    <s v="No"/>
    <s v="No"/>
    <s v="Yes"/>
    <s v="No"/>
    <s v="No"/>
    <s v="Yes"/>
    <s v="No"/>
    <s v="No"/>
    <s v="Yes"/>
    <s v="No"/>
    <s v="No"/>
    <s v="No"/>
    <s v="No"/>
    <s v="No"/>
    <s v="No"/>
    <s v="No"/>
    <s v="No"/>
    <s v="Yes"/>
    <s v="Yes"/>
    <s v="No"/>
    <s v="No"/>
    <s v="Yes"/>
    <s v="No"/>
    <s v="No"/>
    <s v="No"/>
    <s v="No"/>
    <x v="5"/>
    <n v="0.3"/>
    <n v="0.2"/>
  </r>
  <r>
    <x v="3"/>
    <s v="Class 4"/>
    <x v="319"/>
    <s v=" Telangana"/>
    <s v="Junior"/>
    <n v="2"/>
    <n v="80865"/>
    <s v="40.43K"/>
    <s v="Full-time "/>
    <s v=" Entry level"/>
    <n v="1200"/>
    <s v=" IT Services and IT Consulting"/>
    <n v="671313"/>
    <s v="No"/>
    <s v="No"/>
    <s v="No"/>
    <s v="No"/>
    <s v="Yes"/>
    <s v="No"/>
    <s v="No"/>
    <s v="No"/>
    <s v="No"/>
    <s v="No"/>
    <s v="No"/>
    <s v="No"/>
    <s v="No"/>
    <s v="No"/>
    <s v="No"/>
    <s v="No"/>
    <s v="No"/>
    <s v="No"/>
    <s v="No"/>
    <s v="No"/>
    <s v="No"/>
    <s v="No"/>
    <s v="Yes"/>
    <s v="Yes"/>
    <s v="No"/>
    <s v="No"/>
    <s v="No"/>
    <s v="No"/>
    <s v="No"/>
    <s v="No"/>
    <s v="No"/>
    <x v="2"/>
    <n v="0.1"/>
    <n v="0.5"/>
  </r>
  <r>
    <x v="3"/>
    <s v="Class 4"/>
    <x v="97"/>
    <s v=" Maharashtra"/>
    <s v="Junior"/>
    <n v="2"/>
    <n v="80865"/>
    <s v="40.43K"/>
    <s v="Contract "/>
    <s v=" Entry level"/>
    <n v="1200"/>
    <s v=" IT Services and IT Consulting"/>
    <n v="623460"/>
    <s v="No"/>
    <s v="No"/>
    <s v="Yes"/>
    <s v="No"/>
    <s v="No"/>
    <s v="No"/>
    <s v="No"/>
    <s v="No"/>
    <s v="No"/>
    <s v="No"/>
    <s v="No"/>
    <s v="No"/>
    <s v="Yes"/>
    <s v="No"/>
    <s v="No"/>
    <s v="No"/>
    <s v="No"/>
    <s v="No"/>
    <s v="Yes"/>
    <s v="No"/>
    <s v="Yes"/>
    <s v="No"/>
    <s v="Yes"/>
    <s v="Yes"/>
    <s v="No"/>
    <s v="No"/>
    <s v="No"/>
    <s v="No"/>
    <s v="No"/>
    <s v="Yes"/>
    <s v="Yes"/>
    <x v="10"/>
    <n v="0.26666666666666666"/>
    <n v="0.22222222222222221"/>
  </r>
  <r>
    <x v="8"/>
    <s v="Class 4"/>
    <x v="320"/>
    <s v=" Maharashtra"/>
    <s v="Junior"/>
    <n v="2"/>
    <n v="11245"/>
    <s v="5.62K"/>
    <s v="Full-time "/>
    <s v=" Entry level"/>
    <n v="110"/>
    <s v=" Real Estate"/>
    <n v="566447"/>
    <s v="No"/>
    <s v="No"/>
    <s v="No"/>
    <s v="No"/>
    <s v="Yes"/>
    <s v="No"/>
    <s v="No"/>
    <s v="No"/>
    <s v="No"/>
    <s v="No"/>
    <s v="Yes"/>
    <s v="No"/>
    <s v="No"/>
    <s v="No"/>
    <s v="No"/>
    <s v="No"/>
    <s v="No"/>
    <s v="No"/>
    <s v="No"/>
    <s v="No"/>
    <s v="No"/>
    <s v="No"/>
    <s v="Yes"/>
    <s v="No"/>
    <s v="No"/>
    <s v="Yes"/>
    <s v="No"/>
    <s v="No"/>
    <s v="No"/>
    <s v="No"/>
    <s v="No"/>
    <x v="0"/>
    <n v="0.13333333333333333"/>
    <n v="0.4"/>
  </r>
  <r>
    <x v="8"/>
    <s v="Class 4"/>
    <x v="321"/>
    <s v=" Maharashtra"/>
    <s v="Mid"/>
    <n v="2"/>
    <n v="11245"/>
    <s v="5.62K"/>
    <s v="Full-time "/>
    <s v=" Mid-Senior level"/>
    <n v="110"/>
    <s v=" Real Estate"/>
    <n v="1279493"/>
    <s v="No"/>
    <s v="No"/>
    <s v="No"/>
    <s v="No"/>
    <s v="No"/>
    <s v="No"/>
    <s v="No"/>
    <s v="No"/>
    <s v="No"/>
    <s v="No"/>
    <s v="No"/>
    <s v="No"/>
    <s v="No"/>
    <s v="No"/>
    <s v="No"/>
    <s v="No"/>
    <s v="No"/>
    <s v="No"/>
    <s v="No"/>
    <s v="No"/>
    <s v="No"/>
    <s v="No"/>
    <s v="No"/>
    <s v="Yes"/>
    <s v="No"/>
    <s v="No"/>
    <s v="Yes"/>
    <s v="No"/>
    <s v="No"/>
    <s v="No"/>
    <s v="No"/>
    <x v="1"/>
    <n v="6.6666666666666666E-2"/>
    <n v="0.66666666666666663"/>
  </r>
  <r>
    <x v="8"/>
    <s v="Class 4"/>
    <x v="282"/>
    <s v=" Karnataka"/>
    <s v="Junior"/>
    <n v="2"/>
    <n v="11245"/>
    <s v="5.62K"/>
    <s v="Full-time "/>
    <s v=" Entry level"/>
    <n v="110"/>
    <s v=" Real Estate"/>
    <n v="459583"/>
    <s v="No"/>
    <s v="No"/>
    <s v="No"/>
    <s v="No"/>
    <s v="No"/>
    <s v="No"/>
    <s v="No"/>
    <s v="No"/>
    <s v="No"/>
    <s v="No"/>
    <s v="No"/>
    <s v="No"/>
    <s v="No"/>
    <s v="No"/>
    <s v="No"/>
    <s v="No"/>
    <s v="No"/>
    <s v="No"/>
    <s v="No"/>
    <s v="No"/>
    <s v="No"/>
    <s v="No"/>
    <s v="Yes"/>
    <s v="No"/>
    <s v="No"/>
    <s v="No"/>
    <s v="No"/>
    <s v="No"/>
    <s v="No"/>
    <s v="No"/>
    <s v="No"/>
    <x v="3"/>
    <n v="3.3333333333333333E-2"/>
    <n v="1"/>
  </r>
  <r>
    <x v="3"/>
    <s v="Class 4"/>
    <x v="86"/>
    <s v=" Telangana"/>
    <s v="Mid"/>
    <n v="2"/>
    <n v="80865"/>
    <s v="40.43K"/>
    <s v="Full-time "/>
    <s v=" Mid-Senior level"/>
    <n v="1200"/>
    <s v=" IT Services and IT Consulting"/>
    <n v="1929004"/>
    <s v="No"/>
    <s v="No"/>
    <s v="Yes"/>
    <s v="No"/>
    <s v="No"/>
    <s v="No"/>
    <s v="No"/>
    <s v="No"/>
    <s v="No"/>
    <s v="No"/>
    <s v="No"/>
    <s v="No"/>
    <s v="No"/>
    <s v="No"/>
    <s v="No"/>
    <s v="No"/>
    <s v="No"/>
    <s v="No"/>
    <s v="No"/>
    <s v="No"/>
    <s v="No"/>
    <s v="No"/>
    <s v="Yes"/>
    <s v="Yes"/>
    <s v="No"/>
    <s v="No"/>
    <s v="No"/>
    <s v="No"/>
    <s v="No"/>
    <s v="No"/>
    <s v="No"/>
    <x v="2"/>
    <n v="0.1"/>
    <n v="0.5"/>
  </r>
  <r>
    <x v="8"/>
    <s v="Class 4"/>
    <x v="322"/>
    <s v=" Uttar Pradesh"/>
    <s v="Junior"/>
    <n v="2"/>
    <n v="11245"/>
    <s v="5.62K"/>
    <s v="Full-time "/>
    <s v=" Entry level"/>
    <n v="110"/>
    <s v=" Real Estate"/>
    <n v="606340"/>
    <s v="Yes"/>
    <s v="No"/>
    <s v="Yes"/>
    <s v="No"/>
    <s v="No"/>
    <s v="No"/>
    <s v="No"/>
    <s v="No"/>
    <s v="No"/>
    <s v="No"/>
    <s v="Yes"/>
    <s v="No"/>
    <s v="No"/>
    <s v="No"/>
    <s v="No"/>
    <s v="No"/>
    <s v="No"/>
    <s v="No"/>
    <s v="Yes"/>
    <s v="No"/>
    <s v="No"/>
    <s v="No"/>
    <s v="Yes"/>
    <s v="Yes"/>
    <s v="No"/>
    <s v="No"/>
    <s v="Yes"/>
    <s v="No"/>
    <s v="No"/>
    <s v="No"/>
    <s v="No"/>
    <x v="4"/>
    <n v="0.23333333333333334"/>
    <n v="0.25"/>
  </r>
  <r>
    <x v="3"/>
    <s v="Class 4"/>
    <x v="323"/>
    <s v=" Telangana"/>
    <s v="Junior"/>
    <n v="2"/>
    <n v="80865"/>
    <s v="40.43K"/>
    <s v="Full-time "/>
    <s v=" Entry level"/>
    <n v="1200"/>
    <s v=" IT Services and IT Consulting"/>
    <n v="668122"/>
    <s v="No"/>
    <s v="No"/>
    <s v="No"/>
    <s v="No"/>
    <s v="No"/>
    <s v="No"/>
    <s v="No"/>
    <s v="No"/>
    <s v="No"/>
    <s v="No"/>
    <s v="No"/>
    <s v="No"/>
    <s v="No"/>
    <s v="No"/>
    <s v="No"/>
    <s v="No"/>
    <s v="No"/>
    <s v="No"/>
    <s v="No"/>
    <s v="No"/>
    <s v="No"/>
    <s v="No"/>
    <s v="Yes"/>
    <s v="Yes"/>
    <s v="No"/>
    <s v="No"/>
    <s v="Yes"/>
    <s v="No"/>
    <s v="No"/>
    <s v="No"/>
    <s v="Yes"/>
    <x v="0"/>
    <n v="0.13333333333333333"/>
    <n v="0.4"/>
  </r>
  <r>
    <x v="3"/>
    <s v="Class 4"/>
    <x v="274"/>
    <s v=" Telangana"/>
    <s v="Mid"/>
    <n v="2"/>
    <n v="80865"/>
    <s v="40.43K"/>
    <s v="Full-time "/>
    <s v=" Mid-Senior level"/>
    <n v="1200"/>
    <s v=" IT Services and IT Consulting"/>
    <n v="1164711"/>
    <s v="No"/>
    <s v="No"/>
    <s v="No"/>
    <s v="No"/>
    <s v="Yes"/>
    <s v="No"/>
    <s v="No"/>
    <s v="No"/>
    <s v="No"/>
    <s v="No"/>
    <s v="No"/>
    <s v="No"/>
    <s v="No"/>
    <s v="No"/>
    <s v="No"/>
    <s v="No"/>
    <s v="No"/>
    <s v="No"/>
    <s v="No"/>
    <s v="No"/>
    <s v="No"/>
    <s v="No"/>
    <s v="Yes"/>
    <s v="Yes"/>
    <s v="No"/>
    <s v="No"/>
    <s v="No"/>
    <s v="No"/>
    <s v="No"/>
    <s v="No"/>
    <s v="No"/>
    <x v="2"/>
    <n v="0.1"/>
    <n v="0.5"/>
  </r>
  <r>
    <x v="7"/>
    <s v="Class 1"/>
    <x v="156"/>
    <s v=" Haryana"/>
    <s v="Mid"/>
    <n v="2"/>
    <n v="270280"/>
    <s v="135.14K"/>
    <s v="Full-time "/>
    <s v=" Mid-Senior level"/>
    <n v="10001"/>
    <s v=" IT Services and IT Consulting"/>
    <n v="1181781"/>
    <s v="No"/>
    <s v="No"/>
    <s v="No"/>
    <s v="No"/>
    <s v="No"/>
    <s v="No"/>
    <s v="No"/>
    <s v="No"/>
    <s v="No"/>
    <s v="No"/>
    <s v="No"/>
    <s v="No"/>
    <s v="No"/>
    <s v="No"/>
    <s v="No"/>
    <s v="No"/>
    <s v="No"/>
    <s v="No"/>
    <s v="No"/>
    <s v="No"/>
    <s v="No"/>
    <s v="No"/>
    <s v="No"/>
    <s v="Yes"/>
    <s v="No"/>
    <s v="No"/>
    <s v="No"/>
    <s v="No"/>
    <s v="No"/>
    <s v="No"/>
    <s v="No"/>
    <x v="3"/>
    <n v="3.3333333333333333E-2"/>
    <n v="1"/>
  </r>
  <r>
    <x v="3"/>
    <s v="Class 4"/>
    <x v="324"/>
    <s v=" Telangana"/>
    <s v="Mid"/>
    <n v="2"/>
    <n v="80865"/>
    <s v="40.43K"/>
    <s v="Full-time "/>
    <s v=" Mid-Senior level"/>
    <n v="1200"/>
    <s v=" IT Services and IT Consulting"/>
    <n v="928307"/>
    <s v="No"/>
    <s v="No"/>
    <s v="Yes"/>
    <s v="No"/>
    <s v="Yes"/>
    <s v="No"/>
    <s v="No"/>
    <s v="No"/>
    <s v="No"/>
    <s v="No"/>
    <s v="Yes"/>
    <s v="No"/>
    <s v="Yes"/>
    <s v="No"/>
    <s v="No"/>
    <s v="No"/>
    <s v="No"/>
    <s v="No"/>
    <s v="Yes"/>
    <s v="No"/>
    <s v="Yes"/>
    <s v="No"/>
    <s v="No"/>
    <s v="Yes"/>
    <s v="No"/>
    <s v="No"/>
    <s v="No"/>
    <s v="No"/>
    <s v="No"/>
    <s v="Yes"/>
    <s v="Yes"/>
    <x v="5"/>
    <n v="0.3"/>
    <n v="0.2"/>
  </r>
  <r>
    <x v="7"/>
    <s v="Class 1"/>
    <x v="29"/>
    <s v=" Tamil Nadu"/>
    <s v="Junior"/>
    <n v="2"/>
    <n v="270280"/>
    <s v="135.14K"/>
    <s v="Full-time "/>
    <s v=" Entry level"/>
    <n v="10001"/>
    <s v=" IT Services and IT Consulting"/>
    <n v="709732"/>
    <s v="No"/>
    <s v="No"/>
    <s v="Yes"/>
    <s v="No"/>
    <s v="No"/>
    <s v="No"/>
    <s v="No"/>
    <s v="No"/>
    <s v="No"/>
    <s v="No"/>
    <s v="Yes"/>
    <s v="No"/>
    <s v="No"/>
    <s v="No"/>
    <s v="No"/>
    <s v="No"/>
    <s v="Yes"/>
    <s v="No"/>
    <s v="No"/>
    <s v="No"/>
    <s v="No"/>
    <s v="No"/>
    <s v="Yes"/>
    <s v="No"/>
    <s v="No"/>
    <s v="No"/>
    <s v="No"/>
    <s v="No"/>
    <s v="No"/>
    <s v="No"/>
    <s v="No"/>
    <x v="0"/>
    <n v="0.13333333333333333"/>
    <n v="0.4"/>
  </r>
  <r>
    <x v="2"/>
    <s v="Class 3"/>
    <x v="21"/>
    <s v=" Maharashtra"/>
    <s v="Junior"/>
    <n v="1"/>
    <n v="6737300"/>
    <s v="6737.3K"/>
    <s v="Full-time "/>
    <s v=" Entry level"/>
    <n v="10001"/>
    <s v=" IT Services and IT Consulting"/>
    <n v="554355"/>
    <s v="No"/>
    <s v="No"/>
    <s v="No"/>
    <s v="No"/>
    <s v="Yes"/>
    <s v="No"/>
    <s v="No"/>
    <s v="No"/>
    <s v="No"/>
    <s v="No"/>
    <s v="No"/>
    <s v="No"/>
    <s v="No"/>
    <s v="No"/>
    <s v="No"/>
    <s v="No"/>
    <s v="No"/>
    <s v="No"/>
    <s v="No"/>
    <s v="No"/>
    <s v="No"/>
    <s v="No"/>
    <s v="Yes"/>
    <s v="Yes"/>
    <s v="No"/>
    <s v="No"/>
    <s v="Yes"/>
    <s v="No"/>
    <s v="No"/>
    <s v="No"/>
    <s v="Yes"/>
    <x v="7"/>
    <n v="0.16666666666666666"/>
    <n v="0.16666666666666666"/>
  </r>
  <r>
    <x v="7"/>
    <s v="Class 1"/>
    <x v="313"/>
    <s v=" Karnataka"/>
    <s v="Junior"/>
    <n v="1"/>
    <n v="270280"/>
    <s v="270.28K"/>
    <s v="Full-time "/>
    <s v=" Entry level"/>
    <n v="10001"/>
    <s v=" IT Services and IT Consulting"/>
    <n v="382182"/>
    <s v="No"/>
    <s v="No"/>
    <s v="No"/>
    <s v="No"/>
    <s v="No"/>
    <s v="No"/>
    <s v="No"/>
    <s v="No"/>
    <s v="No"/>
    <s v="No"/>
    <s v="No"/>
    <s v="No"/>
    <s v="No"/>
    <s v="No"/>
    <s v="No"/>
    <s v="No"/>
    <s v="No"/>
    <s v="No"/>
    <s v="No"/>
    <s v="No"/>
    <s v="No"/>
    <s v="No"/>
    <s v="Yes"/>
    <s v="Yes"/>
    <s v="No"/>
    <s v="No"/>
    <s v="No"/>
    <s v="No"/>
    <s v="No"/>
    <s v="No"/>
    <s v="No"/>
    <x v="1"/>
    <n v="6.6666666666666666E-2"/>
    <n v="0.33333333333333331"/>
  </r>
  <r>
    <x v="7"/>
    <s v="Class 1"/>
    <x v="296"/>
    <s v=" West Bengal"/>
    <s v="Junior"/>
    <n v="1"/>
    <n v="270280"/>
    <s v="270.28K"/>
    <s v="Full-time "/>
    <s v=" Entry level"/>
    <n v="10001"/>
    <s v=" IT Services and IT Consulting"/>
    <n v="472539"/>
    <s v="No"/>
    <s v="No"/>
    <s v="No"/>
    <s v="No"/>
    <s v="No"/>
    <s v="No"/>
    <s v="No"/>
    <s v="No"/>
    <s v="No"/>
    <s v="No"/>
    <s v="No"/>
    <s v="No"/>
    <s v="No"/>
    <s v="No"/>
    <s v="No"/>
    <s v="No"/>
    <s v="No"/>
    <s v="No"/>
    <s v="No"/>
    <s v="No"/>
    <s v="No"/>
    <s v="No"/>
    <s v="No"/>
    <s v="Yes"/>
    <s v="No"/>
    <s v="No"/>
    <s v="Yes"/>
    <s v="No"/>
    <s v="No"/>
    <s v="No"/>
    <s v="No"/>
    <x v="1"/>
    <n v="6.6666666666666666E-2"/>
    <n v="0.33333333333333331"/>
  </r>
  <r>
    <x v="2"/>
    <s v="Class 3"/>
    <x v="325"/>
    <s v=" Maharashtra"/>
    <s v="Mid"/>
    <n v="1"/>
    <n v="6737300"/>
    <s v="6737.3K"/>
    <s v="Full-time "/>
    <s v=" Mid-Senior level"/>
    <n v="10001"/>
    <s v=" IT Services and IT Consulting"/>
    <n v="1292765"/>
    <s v="No"/>
    <s v="No"/>
    <s v="No"/>
    <s v="No"/>
    <s v="Yes"/>
    <s v="No"/>
    <s v="No"/>
    <s v="No"/>
    <s v="No"/>
    <s v="No"/>
    <s v="No"/>
    <s v="No"/>
    <s v="No"/>
    <s v="No"/>
    <s v="No"/>
    <s v="No"/>
    <s v="No"/>
    <s v="No"/>
    <s v="No"/>
    <s v="No"/>
    <s v="No"/>
    <s v="No"/>
    <s v="Yes"/>
    <s v="Yes"/>
    <s v="No"/>
    <s v="No"/>
    <s v="Yes"/>
    <s v="No"/>
    <s v="No"/>
    <s v="No"/>
    <s v="Yes"/>
    <x v="7"/>
    <n v="0.16666666666666666"/>
    <n v="0.16666666666666666"/>
  </r>
  <r>
    <x v="7"/>
    <s v="Class 1"/>
    <x v="3"/>
    <s v=" Delhi"/>
    <s v="Mid"/>
    <n v="1"/>
    <n v="270280"/>
    <s v="270.28K"/>
    <s v="Full-time "/>
    <s v=" Mid-Senior level"/>
    <n v="10001"/>
    <s v=" IT Services and IT Consulting"/>
    <n v="865743"/>
    <s v="No"/>
    <s v="No"/>
    <s v="No"/>
    <s v="No"/>
    <s v="No"/>
    <s v="No"/>
    <s v="No"/>
    <s v="No"/>
    <s v="No"/>
    <s v="No"/>
    <s v="No"/>
    <s v="No"/>
    <s v="No"/>
    <s v="No"/>
    <s v="No"/>
    <s v="No"/>
    <s v="No"/>
    <s v="No"/>
    <s v="No"/>
    <s v="No"/>
    <s v="No"/>
    <s v="No"/>
    <s v="Yes"/>
    <s v="Yes"/>
    <s v="No"/>
    <s v="No"/>
    <s v="No"/>
    <s v="No"/>
    <s v="No"/>
    <s v="No"/>
    <s v="No"/>
    <x v="1"/>
    <n v="6.6666666666666666E-2"/>
    <n v="0.33333333333333331"/>
  </r>
  <r>
    <x v="3"/>
    <s v="Class 4"/>
    <x v="326"/>
    <s v=" Maharashtra"/>
    <s v="Mid"/>
    <n v="1"/>
    <n v="80865"/>
    <s v="80.87K"/>
    <s v="Full-time "/>
    <s v=" Mid-Senior level"/>
    <n v="1200"/>
    <s v=" IT Services and IT Consulting"/>
    <n v="1582401"/>
    <s v="No"/>
    <s v="No"/>
    <s v="No"/>
    <s v="No"/>
    <s v="No"/>
    <s v="No"/>
    <s v="No"/>
    <s v="No"/>
    <s v="No"/>
    <s v="No"/>
    <s v="No"/>
    <s v="No"/>
    <s v="No"/>
    <s v="No"/>
    <s v="No"/>
    <s v="No"/>
    <s v="No"/>
    <s v="No"/>
    <s v="No"/>
    <s v="No"/>
    <s v="No"/>
    <s v="No"/>
    <s v="Yes"/>
    <s v="No"/>
    <s v="No"/>
    <s v="No"/>
    <s v="No"/>
    <s v="No"/>
    <s v="No"/>
    <s v="No"/>
    <s v="No"/>
    <x v="3"/>
    <n v="3.3333333333333333E-2"/>
    <n v="0.5"/>
  </r>
  <r>
    <x v="3"/>
    <s v="Class 4"/>
    <x v="327"/>
    <s v=" Karnataka"/>
    <s v="Mid"/>
    <n v="1"/>
    <n v="80865"/>
    <s v="80.87K"/>
    <s v="Full-time "/>
    <s v=" Mid-Senior level"/>
    <n v="1200"/>
    <s v=" IT Services and IT Consulting"/>
    <n v="1761692"/>
    <s v="No"/>
    <s v="No"/>
    <s v="No"/>
    <s v="No"/>
    <s v="No"/>
    <s v="No"/>
    <s v="No"/>
    <s v="No"/>
    <s v="No"/>
    <s v="No"/>
    <s v="No"/>
    <s v="No"/>
    <s v="No"/>
    <s v="No"/>
    <s v="No"/>
    <s v="No"/>
    <s v="No"/>
    <s v="No"/>
    <s v="No"/>
    <s v="No"/>
    <s v="No"/>
    <s v="No"/>
    <s v="Yes"/>
    <s v="Yes"/>
    <s v="No"/>
    <s v="No"/>
    <s v="No"/>
    <s v="No"/>
    <s v="No"/>
    <s v="No"/>
    <s v="No"/>
    <x v="1"/>
    <n v="6.6666666666666666E-2"/>
    <n v="0.33333333333333331"/>
  </r>
  <r>
    <x v="7"/>
    <s v="Class 1"/>
    <x v="149"/>
    <s v=" Telangana"/>
    <s v="Mid"/>
    <n v="1"/>
    <n v="270280"/>
    <s v="270.28K"/>
    <s v="Full-time "/>
    <s v=" Mid-Senior level"/>
    <n v="10001"/>
    <s v=" IT Services and IT Consulting"/>
    <n v="1144934"/>
    <s v="No"/>
    <s v="No"/>
    <s v="No"/>
    <s v="No"/>
    <s v="No"/>
    <s v="No"/>
    <s v="No"/>
    <s v="No"/>
    <s v="No"/>
    <s v="No"/>
    <s v="Yes"/>
    <s v="No"/>
    <s v="No"/>
    <s v="No"/>
    <s v="No"/>
    <s v="No"/>
    <s v="No"/>
    <s v="No"/>
    <s v="No"/>
    <s v="No"/>
    <s v="No"/>
    <s v="No"/>
    <s v="No"/>
    <s v="Yes"/>
    <s v="No"/>
    <s v="No"/>
    <s v="Yes"/>
    <s v="No"/>
    <s v="No"/>
    <s v="No"/>
    <s v="Yes"/>
    <x v="0"/>
    <n v="0.13333333333333333"/>
    <n v="0.2"/>
  </r>
  <r>
    <x v="7"/>
    <s v="Class 1"/>
    <x v="188"/>
    <s v=" Telangana"/>
    <s v="Junior"/>
    <n v="1"/>
    <n v="270280"/>
    <s v="270.28K"/>
    <s v="Full-time "/>
    <s v=" Entry level"/>
    <n v="10001"/>
    <s v=" IT Services and IT Consulting"/>
    <n v="545748"/>
    <s v="No"/>
    <s v="No"/>
    <s v="Yes"/>
    <s v="No"/>
    <s v="No"/>
    <s v="No"/>
    <s v="No"/>
    <s v="No"/>
    <s v="No"/>
    <s v="No"/>
    <s v="Yes"/>
    <s v="No"/>
    <s v="No"/>
    <s v="No"/>
    <s v="No"/>
    <s v="No"/>
    <s v="No"/>
    <s v="No"/>
    <s v="No"/>
    <s v="No"/>
    <s v="No"/>
    <s v="No"/>
    <s v="Yes"/>
    <s v="Yes"/>
    <s v="No"/>
    <s v="No"/>
    <s v="Yes"/>
    <s v="No"/>
    <s v="No"/>
    <s v="No"/>
    <s v="No"/>
    <x v="7"/>
    <n v="0.16666666666666666"/>
    <n v="0.16666666666666666"/>
  </r>
  <r>
    <x v="3"/>
    <s v="Class 4"/>
    <x v="122"/>
    <s v=" Uttar Pradesh"/>
    <s v="Mid"/>
    <n v="1"/>
    <n v="80865"/>
    <s v="80.87K"/>
    <s v="Full-time "/>
    <s v=" Mid-Senior level"/>
    <n v="1200"/>
    <s v=" IT Services and IT Consulting"/>
    <n v="1741300"/>
    <s v="No"/>
    <s v="No"/>
    <s v="No"/>
    <s v="No"/>
    <s v="No"/>
    <s v="No"/>
    <s v="No"/>
    <s v="No"/>
    <s v="No"/>
    <s v="No"/>
    <s v="No"/>
    <s v="No"/>
    <s v="No"/>
    <s v="No"/>
    <s v="No"/>
    <s v="No"/>
    <s v="No"/>
    <s v="No"/>
    <s v="No"/>
    <s v="No"/>
    <s v="No"/>
    <s v="No"/>
    <s v="Yes"/>
    <s v="Yes"/>
    <s v="No"/>
    <s v="No"/>
    <s v="No"/>
    <s v="No"/>
    <s v="No"/>
    <s v="No"/>
    <s v="No"/>
    <x v="1"/>
    <n v="6.6666666666666666E-2"/>
    <n v="0.33333333333333331"/>
  </r>
  <r>
    <x v="7"/>
    <s v="Class 1"/>
    <x v="305"/>
    <s v=" West Bengal"/>
    <s v="Junior"/>
    <n v="1"/>
    <n v="270280"/>
    <s v="270.28K"/>
    <s v="Full-time "/>
    <s v=" Entry level"/>
    <n v="10001"/>
    <s v=" IT Services and IT Consulting"/>
    <n v="608764"/>
    <s v="No"/>
    <s v="No"/>
    <s v="No"/>
    <s v="No"/>
    <s v="No"/>
    <s v="No"/>
    <s v="No"/>
    <s v="No"/>
    <s v="No"/>
    <s v="No"/>
    <s v="No"/>
    <s v="No"/>
    <s v="No"/>
    <s v="No"/>
    <s v="No"/>
    <s v="No"/>
    <s v="No"/>
    <s v="No"/>
    <s v="No"/>
    <s v="No"/>
    <s v="No"/>
    <s v="No"/>
    <s v="No"/>
    <s v="No"/>
    <s v="No"/>
    <s v="No"/>
    <s v="No"/>
    <s v="No"/>
    <s v="No"/>
    <s v="No"/>
    <s v="No"/>
    <x v="12"/>
    <n v="0"/>
    <n v="1"/>
  </r>
  <r>
    <x v="7"/>
    <s v="Class 1"/>
    <x v="157"/>
    <s v=" Delhi"/>
    <s v="Mid"/>
    <n v="1"/>
    <n v="270280"/>
    <s v="270.28K"/>
    <s v="Full-time "/>
    <s v=" Mid-Senior level"/>
    <n v="10001"/>
    <s v=" IT Services and IT Consulting"/>
    <n v="1076922"/>
    <s v="No"/>
    <s v="No"/>
    <s v="No"/>
    <s v="No"/>
    <s v="No"/>
    <s v="No"/>
    <s v="No"/>
    <s v="No"/>
    <s v="No"/>
    <s v="No"/>
    <s v="Yes"/>
    <s v="No"/>
    <s v="No"/>
    <s v="No"/>
    <s v="No"/>
    <s v="No"/>
    <s v="No"/>
    <s v="No"/>
    <s v="No"/>
    <s v="No"/>
    <s v="No"/>
    <s v="No"/>
    <s v="Yes"/>
    <s v="Yes"/>
    <s v="No"/>
    <s v="No"/>
    <s v="No"/>
    <s v="No"/>
    <s v="No"/>
    <s v="No"/>
    <s v="No"/>
    <x v="2"/>
    <n v="0.1"/>
    <n v="0.25"/>
  </r>
  <r>
    <x v="3"/>
    <s v="Class 4"/>
    <x v="328"/>
    <s v=" Telangana"/>
    <s v="Junior"/>
    <n v="1"/>
    <n v="80865"/>
    <s v="80.87K"/>
    <s v="Full-time "/>
    <s v=" Entry level"/>
    <n v="1200"/>
    <s v=" IT Services and IT Consulting"/>
    <n v="686010"/>
    <s v="No"/>
    <s v="No"/>
    <s v="No"/>
    <s v="No"/>
    <s v="No"/>
    <s v="No"/>
    <s v="No"/>
    <s v="No"/>
    <s v="No"/>
    <s v="No"/>
    <s v="No"/>
    <s v="No"/>
    <s v="No"/>
    <s v="No"/>
    <s v="No"/>
    <s v="No"/>
    <s v="No"/>
    <s v="No"/>
    <s v="No"/>
    <s v="No"/>
    <s v="No"/>
    <s v="No"/>
    <s v="Yes"/>
    <s v="No"/>
    <s v="No"/>
    <s v="No"/>
    <s v="No"/>
    <s v="No"/>
    <s v="No"/>
    <s v="No"/>
    <s v="No"/>
    <x v="3"/>
    <n v="3.3333333333333333E-2"/>
    <n v="0.5"/>
  </r>
  <r>
    <x v="7"/>
    <s v="Class 1"/>
    <x v="301"/>
    <s v=" Maharashtra"/>
    <s v="Mid"/>
    <n v="1"/>
    <n v="270280"/>
    <s v="270.28K"/>
    <s v="Full-time "/>
    <s v=" Mid-Senior level"/>
    <n v="10001"/>
    <s v=" IT Services and IT Consulting"/>
    <n v="1146386"/>
    <s v="No"/>
    <s v="No"/>
    <s v="No"/>
    <s v="No"/>
    <s v="No"/>
    <s v="No"/>
    <s v="No"/>
    <s v="No"/>
    <s v="No"/>
    <s v="No"/>
    <s v="Yes"/>
    <s v="No"/>
    <s v="No"/>
    <s v="No"/>
    <s v="No"/>
    <s v="No"/>
    <s v="No"/>
    <s v="No"/>
    <s v="No"/>
    <s v="No"/>
    <s v="No"/>
    <s v="No"/>
    <s v="Yes"/>
    <s v="Yes"/>
    <s v="No"/>
    <s v="No"/>
    <s v="No"/>
    <s v="No"/>
    <s v="No"/>
    <s v="No"/>
    <s v="No"/>
    <x v="2"/>
    <n v="0.1"/>
    <n v="0.25"/>
  </r>
  <r>
    <x v="3"/>
    <s v="Class 4"/>
    <x v="329"/>
    <s v=" Telangana"/>
    <s v="Mid"/>
    <n v="1"/>
    <n v="80865"/>
    <s v="80.87K"/>
    <s v="Full-time "/>
    <s v=" Mid-Senior level"/>
    <n v="1200"/>
    <s v=" IT Services and IT Consulting"/>
    <n v="967892"/>
    <s v="No"/>
    <s v="No"/>
    <s v="No"/>
    <s v="No"/>
    <s v="No"/>
    <s v="No"/>
    <s v="No"/>
    <s v="No"/>
    <s v="No"/>
    <s v="No"/>
    <s v="No"/>
    <s v="No"/>
    <s v="No"/>
    <s v="No"/>
    <s v="No"/>
    <s v="No"/>
    <s v="No"/>
    <s v="No"/>
    <s v="No"/>
    <s v="No"/>
    <s v="No"/>
    <s v="No"/>
    <s v="Yes"/>
    <s v="Yes"/>
    <s v="No"/>
    <s v="No"/>
    <s v="No"/>
    <s v="No"/>
    <s v="No"/>
    <s v="No"/>
    <s v="No"/>
    <x v="1"/>
    <n v="6.6666666666666666E-2"/>
    <n v="0.33333333333333331"/>
  </r>
  <r>
    <x v="3"/>
    <s v="Class 4"/>
    <x v="225"/>
    <s v=" Telangana"/>
    <s v="Junior"/>
    <n v="1"/>
    <n v="80865"/>
    <s v="80.87K"/>
    <s v="Full-time "/>
    <s v=" Entry level"/>
    <n v="1200"/>
    <s v=" IT Services and IT Consulting"/>
    <n v="781547"/>
    <s v="No"/>
    <s v="No"/>
    <s v="Yes"/>
    <s v="No"/>
    <s v="No"/>
    <s v="No"/>
    <s v="No"/>
    <s v="No"/>
    <s v="No"/>
    <s v="No"/>
    <s v="No"/>
    <s v="No"/>
    <s v="Yes"/>
    <s v="No"/>
    <s v="No"/>
    <s v="No"/>
    <s v="No"/>
    <s v="No"/>
    <s v="No"/>
    <s v="No"/>
    <s v="No"/>
    <s v="No"/>
    <s v="Yes"/>
    <s v="Yes"/>
    <s v="No"/>
    <s v="No"/>
    <s v="Yes"/>
    <s v="No"/>
    <s v="No"/>
    <s v="Yes"/>
    <s v="Yes"/>
    <x v="4"/>
    <n v="0.23333333333333334"/>
    <n v="0.125"/>
  </r>
  <r>
    <x v="7"/>
    <s v="Class 1"/>
    <x v="261"/>
    <s v=" Telangana"/>
    <s v="Junior"/>
    <n v="1"/>
    <n v="270280"/>
    <s v="270.28K"/>
    <s v="Full-time "/>
    <s v=" Entry level"/>
    <n v="10001"/>
    <s v=" IT Services and IT Consulting"/>
    <n v="524704"/>
    <s v="No"/>
    <s v="No"/>
    <s v="No"/>
    <s v="No"/>
    <s v="No"/>
    <s v="No"/>
    <s v="No"/>
    <s v="No"/>
    <s v="No"/>
    <s v="No"/>
    <s v="No"/>
    <s v="No"/>
    <s v="Yes"/>
    <s v="No"/>
    <s v="No"/>
    <s v="No"/>
    <s v="No"/>
    <s v="No"/>
    <s v="No"/>
    <s v="No"/>
    <s v="Yes"/>
    <s v="No"/>
    <s v="Yes"/>
    <s v="Yes"/>
    <s v="No"/>
    <s v="No"/>
    <s v="No"/>
    <s v="No"/>
    <s v="No"/>
    <s v="Yes"/>
    <s v="Yes"/>
    <x v="6"/>
    <n v="0.2"/>
    <n v="0.14285714285714285"/>
  </r>
  <r>
    <x v="3"/>
    <s v="Class 4"/>
    <x v="146"/>
    <s v=" Uttar Pradesh"/>
    <s v="Mid"/>
    <n v="1"/>
    <n v="80865"/>
    <s v="80.87K"/>
    <s v="Full-time "/>
    <s v=" Mid-Senior level"/>
    <n v="1200"/>
    <s v=" IT Services and IT Consulting"/>
    <n v="1332002"/>
    <s v="No"/>
    <s v="No"/>
    <s v="Yes"/>
    <s v="No"/>
    <s v="No"/>
    <s v="No"/>
    <s v="No"/>
    <s v="No"/>
    <s v="No"/>
    <s v="No"/>
    <s v="Yes"/>
    <s v="No"/>
    <s v="No"/>
    <s v="No"/>
    <s v="No"/>
    <s v="No"/>
    <s v="No"/>
    <s v="No"/>
    <s v="No"/>
    <s v="No"/>
    <s v="No"/>
    <s v="No"/>
    <s v="Yes"/>
    <s v="Yes"/>
    <s v="No"/>
    <s v="No"/>
    <s v="No"/>
    <s v="No"/>
    <s v="No"/>
    <s v="No"/>
    <s v="No"/>
    <x v="0"/>
    <n v="0.13333333333333333"/>
    <n v="0.2"/>
  </r>
  <r>
    <x v="8"/>
    <s v="Class 4"/>
    <x v="276"/>
    <s v=" Delhi"/>
    <s v="Mid"/>
    <n v="1"/>
    <n v="11245"/>
    <s v="11.25K"/>
    <s v="Full-time "/>
    <s v=" Mid-Senior level"/>
    <n v="110"/>
    <s v=" Real Estate"/>
    <n v="1274362"/>
    <s v="No"/>
    <s v="No"/>
    <s v="No"/>
    <s v="No"/>
    <s v="No"/>
    <s v="No"/>
    <s v="No"/>
    <s v="No"/>
    <s v="No"/>
    <s v="No"/>
    <s v="No"/>
    <s v="No"/>
    <s v="No"/>
    <s v="No"/>
    <s v="No"/>
    <s v="No"/>
    <s v="No"/>
    <s v="No"/>
    <s v="No"/>
    <s v="No"/>
    <s v="No"/>
    <s v="No"/>
    <s v="Yes"/>
    <s v="No"/>
    <s v="No"/>
    <s v="No"/>
    <s v="Yes"/>
    <s v="No"/>
    <s v="No"/>
    <s v="No"/>
    <s v="No"/>
    <x v="1"/>
    <n v="6.6666666666666666E-2"/>
    <n v="0.33333333333333331"/>
  </r>
  <r>
    <x v="4"/>
    <s v="Class 2"/>
    <x v="330"/>
    <s v=" Tamil Nadu"/>
    <s v="Mid"/>
    <n v="1"/>
    <n v="793022"/>
    <s v="793.02K"/>
    <s v="Full-time "/>
    <s v=" Mid-Senior level"/>
    <n v="5000"/>
    <s v=" IT Services and IT Consulting"/>
    <n v="1278618"/>
    <s v="No"/>
    <s v="No"/>
    <s v="No"/>
    <s v="No"/>
    <s v="Yes"/>
    <s v="No"/>
    <s v="No"/>
    <s v="No"/>
    <s v="No"/>
    <s v="No"/>
    <s v="No"/>
    <s v="No"/>
    <s v="No"/>
    <s v="No"/>
    <s v="No"/>
    <s v="No"/>
    <s v="No"/>
    <s v="No"/>
    <s v="No"/>
    <s v="No"/>
    <s v="No"/>
    <s v="No"/>
    <s v="Yes"/>
    <s v="Yes"/>
    <s v="No"/>
    <s v="No"/>
    <s v="Yes"/>
    <s v="No"/>
    <s v="No"/>
    <s v="No"/>
    <s v="No"/>
    <x v="0"/>
    <n v="0.13333333333333333"/>
    <n v="0.2"/>
  </r>
  <r>
    <x v="8"/>
    <s v="Class 4"/>
    <x v="331"/>
    <s v=" Karnataka"/>
    <s v="Mid"/>
    <n v="1"/>
    <n v="11245"/>
    <s v="11.25K"/>
    <s v="Full-time "/>
    <s v=" Mid-Senior level"/>
    <n v="110"/>
    <s v=" Real Estate"/>
    <n v="1185531"/>
    <s v="No"/>
    <s v="No"/>
    <s v="No"/>
    <s v="No"/>
    <s v="No"/>
    <s v="No"/>
    <s v="No"/>
    <s v="No"/>
    <s v="No"/>
    <s v="No"/>
    <s v="No"/>
    <s v="No"/>
    <s v="No"/>
    <s v="No"/>
    <s v="No"/>
    <s v="No"/>
    <s v="No"/>
    <s v="No"/>
    <s v="No"/>
    <s v="No"/>
    <s v="No"/>
    <s v="No"/>
    <s v="No"/>
    <s v="No"/>
    <s v="No"/>
    <s v="No"/>
    <s v="No"/>
    <s v="No"/>
    <s v="No"/>
    <s v="No"/>
    <s v="No"/>
    <x v="12"/>
    <n v="0"/>
    <n v="1"/>
  </r>
  <r>
    <x v="3"/>
    <s v="Class 4"/>
    <x v="332"/>
    <s v=" Telangana"/>
    <s v="Mid"/>
    <n v="1"/>
    <n v="80865"/>
    <s v="80.87K"/>
    <s v="Full-time "/>
    <s v=" Mid-Senior level"/>
    <n v="1200"/>
    <s v=" IT Services and IT Consulting"/>
    <n v="1708149"/>
    <s v="No"/>
    <s v="No"/>
    <s v="No"/>
    <s v="No"/>
    <s v="No"/>
    <s v="No"/>
    <s v="No"/>
    <s v="No"/>
    <s v="No"/>
    <s v="No"/>
    <s v="No"/>
    <s v="No"/>
    <s v="No"/>
    <s v="No"/>
    <s v="No"/>
    <s v="No"/>
    <s v="No"/>
    <s v="No"/>
    <s v="No"/>
    <s v="No"/>
    <s v="No"/>
    <s v="No"/>
    <s v="Yes"/>
    <s v="Yes"/>
    <s v="No"/>
    <s v="No"/>
    <s v="No"/>
    <s v="No"/>
    <s v="No"/>
    <s v="No"/>
    <s v="No"/>
    <x v="1"/>
    <n v="6.6666666666666666E-2"/>
    <n v="0.33333333333333331"/>
  </r>
  <r>
    <x v="7"/>
    <s v="Class 1"/>
    <x v="313"/>
    <s v=" Maharashtra"/>
    <s v="Junior"/>
    <n v="1"/>
    <n v="270280"/>
    <s v="270.28K"/>
    <s v="Full-time "/>
    <s v=" Entry level"/>
    <n v="10001"/>
    <s v=" IT Services and IT Consulting"/>
    <n v="369565"/>
    <s v="No"/>
    <s v="No"/>
    <s v="No"/>
    <s v="No"/>
    <s v="No"/>
    <s v="No"/>
    <s v="No"/>
    <s v="No"/>
    <s v="No"/>
    <s v="No"/>
    <s v="No"/>
    <s v="No"/>
    <s v="No"/>
    <s v="No"/>
    <s v="No"/>
    <s v="No"/>
    <s v="No"/>
    <s v="No"/>
    <s v="No"/>
    <s v="No"/>
    <s v="No"/>
    <s v="No"/>
    <s v="Yes"/>
    <s v="Yes"/>
    <s v="No"/>
    <s v="No"/>
    <s v="No"/>
    <s v="No"/>
    <s v="No"/>
    <s v="No"/>
    <s v="No"/>
    <x v="1"/>
    <n v="6.6666666666666666E-2"/>
    <n v="0.33333333333333331"/>
  </r>
  <r>
    <x v="7"/>
    <s v="Class 1"/>
    <x v="156"/>
    <s v=" Delhi"/>
    <s v="Mid"/>
    <n v="1"/>
    <n v="270280"/>
    <s v="270.28K"/>
    <s v="Full-time "/>
    <s v=" Mid-Senior level"/>
    <n v="10001"/>
    <s v=" IT Services and IT Consulting"/>
    <n v="1016997"/>
    <s v="No"/>
    <s v="No"/>
    <s v="No"/>
    <s v="No"/>
    <s v="No"/>
    <s v="No"/>
    <s v="No"/>
    <s v="No"/>
    <s v="No"/>
    <s v="No"/>
    <s v="No"/>
    <s v="No"/>
    <s v="No"/>
    <s v="No"/>
    <s v="No"/>
    <s v="No"/>
    <s v="No"/>
    <s v="No"/>
    <s v="No"/>
    <s v="No"/>
    <s v="No"/>
    <s v="No"/>
    <s v="Yes"/>
    <s v="Yes"/>
    <s v="No"/>
    <s v="No"/>
    <s v="No"/>
    <s v="No"/>
    <s v="No"/>
    <s v="No"/>
    <s v="No"/>
    <x v="1"/>
    <n v="6.6666666666666666E-2"/>
    <n v="0.33333333333333331"/>
  </r>
  <r>
    <x v="3"/>
    <s v="Class 4"/>
    <x v="333"/>
    <s v=" Telangana"/>
    <s v="Mid"/>
    <n v="1"/>
    <n v="80865"/>
    <s v="80.87K"/>
    <s v="Full-time "/>
    <s v=" Mid-Senior level"/>
    <n v="1200"/>
    <s v=" IT Services and IT Consulting"/>
    <n v="1358552"/>
    <s v="No"/>
    <s v="No"/>
    <s v="No"/>
    <s v="No"/>
    <s v="No"/>
    <s v="No"/>
    <s v="No"/>
    <s v="No"/>
    <s v="No"/>
    <s v="No"/>
    <s v="No"/>
    <s v="No"/>
    <s v="No"/>
    <s v="No"/>
    <s v="No"/>
    <s v="No"/>
    <s v="No"/>
    <s v="No"/>
    <s v="No"/>
    <s v="No"/>
    <s v="No"/>
    <s v="No"/>
    <s v="Yes"/>
    <s v="No"/>
    <s v="No"/>
    <s v="No"/>
    <s v="No"/>
    <s v="No"/>
    <s v="No"/>
    <s v="No"/>
    <s v="No"/>
    <x v="3"/>
    <n v="3.3333333333333333E-2"/>
    <n v="0.5"/>
  </r>
  <r>
    <x v="3"/>
    <s v="Class 4"/>
    <x v="334"/>
    <s v=" Telangana"/>
    <s v="Mid"/>
    <n v="1"/>
    <n v="80865"/>
    <s v="80.87K"/>
    <s v="Full-time "/>
    <s v=" Mid-Senior level"/>
    <n v="1200"/>
    <s v=" IT Services and IT Consulting"/>
    <n v="1276922"/>
    <s v="No"/>
    <s v="No"/>
    <s v="No"/>
    <s v="No"/>
    <s v="No"/>
    <s v="No"/>
    <s v="No"/>
    <s v="No"/>
    <s v="No"/>
    <s v="No"/>
    <s v="No"/>
    <s v="No"/>
    <s v="No"/>
    <s v="No"/>
    <s v="No"/>
    <s v="No"/>
    <s v="No"/>
    <s v="No"/>
    <s v="No"/>
    <s v="No"/>
    <s v="No"/>
    <s v="No"/>
    <s v="Yes"/>
    <s v="No"/>
    <s v="No"/>
    <s v="No"/>
    <s v="No"/>
    <s v="No"/>
    <s v="No"/>
    <s v="No"/>
    <s v="No"/>
    <x v="3"/>
    <n v="3.3333333333333333E-2"/>
    <n v="0.5"/>
  </r>
  <r>
    <x v="3"/>
    <s v="Class 4"/>
    <x v="9"/>
    <s v=" Maharashtra"/>
    <s v="Mid"/>
    <n v="1"/>
    <n v="80865"/>
    <s v="80.87K"/>
    <s v="Full-time "/>
    <s v=" Mid-Senior level"/>
    <n v="1200"/>
    <s v=" IT Services and IT Consulting"/>
    <n v="1660986"/>
    <s v="Yes"/>
    <s v="No"/>
    <s v="No"/>
    <s v="No"/>
    <s v="No"/>
    <s v="No"/>
    <s v="No"/>
    <s v="No"/>
    <s v="No"/>
    <s v="No"/>
    <s v="No"/>
    <s v="No"/>
    <s v="No"/>
    <s v="No"/>
    <s v="No"/>
    <s v="No"/>
    <s v="Yes"/>
    <s v="No"/>
    <s v="No"/>
    <s v="No"/>
    <s v="No"/>
    <s v="No"/>
    <s v="No"/>
    <s v="Yes"/>
    <s v="No"/>
    <s v="No"/>
    <s v="No"/>
    <s v="No"/>
    <s v="No"/>
    <s v="No"/>
    <s v="Yes"/>
    <x v="0"/>
    <n v="0.13333333333333333"/>
    <n v="0.2"/>
  </r>
  <r>
    <x v="8"/>
    <s v="Class 4"/>
    <x v="256"/>
    <s v=" Maharashtra"/>
    <s v="Mid"/>
    <n v="1"/>
    <n v="11245"/>
    <s v="11.25K"/>
    <s v="Full-time "/>
    <s v=" Mid-Senior level"/>
    <n v="110"/>
    <s v=" Real Estate"/>
    <n v="1430640"/>
    <s v="No"/>
    <s v="No"/>
    <s v="No"/>
    <s v="No"/>
    <s v="No"/>
    <s v="No"/>
    <s v="No"/>
    <s v="No"/>
    <s v="No"/>
    <s v="No"/>
    <s v="No"/>
    <s v="No"/>
    <s v="No"/>
    <s v="No"/>
    <s v="No"/>
    <s v="No"/>
    <s v="No"/>
    <s v="No"/>
    <s v="No"/>
    <s v="No"/>
    <s v="No"/>
    <s v="No"/>
    <s v="Yes"/>
    <s v="Yes"/>
    <s v="No"/>
    <s v="No"/>
    <s v="No"/>
    <s v="No"/>
    <s v="No"/>
    <s v="No"/>
    <s v="No"/>
    <x v="1"/>
    <n v="6.6666666666666666E-2"/>
    <n v="0.33333333333333331"/>
  </r>
  <r>
    <x v="3"/>
    <s v="Class 4"/>
    <x v="335"/>
    <s v=" Telangana"/>
    <s v="Junior"/>
    <n v="1"/>
    <n v="80865"/>
    <s v="80.87K"/>
    <s v="Full-time "/>
    <s v=" Entry level"/>
    <n v="1200"/>
    <s v=" IT Services and IT Consulting"/>
    <n v="533849"/>
    <s v="No"/>
    <s v="No"/>
    <s v="Yes"/>
    <s v="No"/>
    <s v="No"/>
    <s v="No"/>
    <s v="No"/>
    <s v="No"/>
    <s v="No"/>
    <s v="No"/>
    <s v="Yes"/>
    <s v="No"/>
    <s v="No"/>
    <s v="No"/>
    <s v="No"/>
    <s v="No"/>
    <s v="No"/>
    <s v="No"/>
    <s v="No"/>
    <s v="No"/>
    <s v="Yes"/>
    <s v="Yes"/>
    <s v="Yes"/>
    <s v="No"/>
    <s v="No"/>
    <s v="No"/>
    <s v="No"/>
    <s v="No"/>
    <s v="No"/>
    <s v="No"/>
    <s v="No"/>
    <x v="7"/>
    <n v="0.16666666666666666"/>
    <n v="0.16666666666666666"/>
  </r>
  <r>
    <x v="8"/>
    <s v="Class 4"/>
    <x v="282"/>
    <s v=" Kerala"/>
    <s v="Junior"/>
    <n v="1"/>
    <n v="11245"/>
    <s v="11.25K"/>
    <s v="Full-time "/>
    <s v=" Entry level"/>
    <n v="110"/>
    <s v=" Real Estate"/>
    <n v="685529"/>
    <s v="No"/>
    <s v="No"/>
    <s v="No"/>
    <s v="No"/>
    <s v="No"/>
    <s v="No"/>
    <s v="No"/>
    <s v="No"/>
    <s v="No"/>
    <s v="No"/>
    <s v="No"/>
    <s v="No"/>
    <s v="No"/>
    <s v="No"/>
    <s v="No"/>
    <s v="No"/>
    <s v="No"/>
    <s v="No"/>
    <s v="No"/>
    <s v="No"/>
    <s v="No"/>
    <s v="No"/>
    <s v="Yes"/>
    <s v="No"/>
    <s v="No"/>
    <s v="No"/>
    <s v="No"/>
    <s v="No"/>
    <s v="No"/>
    <s v="No"/>
    <s v="No"/>
    <x v="3"/>
    <n v="3.3333333333333333E-2"/>
    <n v="0.5"/>
  </r>
  <r>
    <x v="8"/>
    <s v="Class 4"/>
    <x v="336"/>
    <s v=" Maharashtra"/>
    <s v="Junior"/>
    <n v="1"/>
    <n v="11245"/>
    <s v="11.25K"/>
    <s v="Full-time "/>
    <s v=" Entry level"/>
    <n v="110"/>
    <s v=" Real Estate"/>
    <n v="679516"/>
    <s v="No"/>
    <s v="No"/>
    <s v="No"/>
    <s v="No"/>
    <s v="No"/>
    <s v="No"/>
    <s v="No"/>
    <s v="No"/>
    <s v="No"/>
    <s v="No"/>
    <s v="No"/>
    <s v="No"/>
    <s v="No"/>
    <s v="No"/>
    <s v="No"/>
    <s v="No"/>
    <s v="No"/>
    <s v="No"/>
    <s v="No"/>
    <s v="No"/>
    <s v="No"/>
    <s v="No"/>
    <s v="No"/>
    <s v="Yes"/>
    <s v="No"/>
    <s v="No"/>
    <s v="No"/>
    <s v="No"/>
    <s v="No"/>
    <s v="No"/>
    <s v="No"/>
    <x v="3"/>
    <n v="3.3333333333333333E-2"/>
    <n v="0.5"/>
  </r>
  <r>
    <x v="4"/>
    <s v="Class 2"/>
    <x v="244"/>
    <s v=" Telangana"/>
    <s v="Mid"/>
    <n v="1"/>
    <n v="793022"/>
    <s v="793.02K"/>
    <s v="Full-time "/>
    <s v=" Mid-Senior level"/>
    <n v="5000"/>
    <s v=" IT Services and IT Consulting"/>
    <n v="975133"/>
    <s v="Yes"/>
    <s v="No"/>
    <s v="No"/>
    <s v="Yes"/>
    <s v="Yes"/>
    <s v="No"/>
    <s v="No"/>
    <s v="Yes"/>
    <s v="No"/>
    <s v="No"/>
    <s v="Yes"/>
    <s v="No"/>
    <s v="No"/>
    <s v="Yes"/>
    <s v="No"/>
    <s v="No"/>
    <s v="No"/>
    <s v="No"/>
    <s v="No"/>
    <s v="No"/>
    <s v="No"/>
    <s v="No"/>
    <s v="Yes"/>
    <s v="Yes"/>
    <s v="No"/>
    <s v="No"/>
    <s v="Yes"/>
    <s v="No"/>
    <s v="No"/>
    <s v="No"/>
    <s v="No"/>
    <x v="5"/>
    <n v="0.3"/>
    <n v="0.1"/>
  </r>
  <r>
    <x v="8"/>
    <s v="Class 4"/>
    <x v="337"/>
    <s v=" Maharashtra"/>
    <s v="Mid"/>
    <n v="1"/>
    <n v="11245"/>
    <s v="11.25K"/>
    <s v="Full-time "/>
    <s v=" Mid-Senior level"/>
    <n v="110"/>
    <s v=" Real Estate"/>
    <n v="1358408"/>
    <s v="No"/>
    <s v="No"/>
    <s v="No"/>
    <s v="No"/>
    <s v="No"/>
    <s v="No"/>
    <s v="No"/>
    <s v="No"/>
    <s v="No"/>
    <s v="No"/>
    <s v="No"/>
    <s v="No"/>
    <s v="No"/>
    <s v="No"/>
    <s v="No"/>
    <s v="No"/>
    <s v="No"/>
    <s v="No"/>
    <s v="No"/>
    <s v="No"/>
    <s v="No"/>
    <s v="No"/>
    <s v="Yes"/>
    <s v="Yes"/>
    <s v="No"/>
    <s v="No"/>
    <s v="No"/>
    <s v="No"/>
    <s v="No"/>
    <s v="No"/>
    <s v="No"/>
    <x v="1"/>
    <n v="6.6666666666666666E-2"/>
    <n v="0.33333333333333331"/>
  </r>
  <r>
    <x v="3"/>
    <s v="Class 4"/>
    <x v="338"/>
    <s v=" Maharashtra"/>
    <s v="Mid"/>
    <n v="1"/>
    <n v="80865"/>
    <s v="80.87K"/>
    <s v="Full-time "/>
    <s v=" Mid-Senior level"/>
    <n v="1200"/>
    <s v=" IT Services and IT Consulting"/>
    <n v="986508"/>
    <s v="No"/>
    <s v="No"/>
    <s v="No"/>
    <s v="No"/>
    <s v="No"/>
    <s v="No"/>
    <s v="No"/>
    <s v="No"/>
    <s v="No"/>
    <s v="No"/>
    <s v="No"/>
    <s v="No"/>
    <s v="No"/>
    <s v="No"/>
    <s v="No"/>
    <s v="No"/>
    <s v="No"/>
    <s v="No"/>
    <s v="No"/>
    <s v="No"/>
    <s v="No"/>
    <s v="No"/>
    <s v="Yes"/>
    <s v="Yes"/>
    <s v="No"/>
    <s v="No"/>
    <s v="No"/>
    <s v="No"/>
    <s v="No"/>
    <s v="No"/>
    <s v="No"/>
    <x v="1"/>
    <n v="6.6666666666666666E-2"/>
    <n v="0.33333333333333331"/>
  </r>
  <r>
    <x v="3"/>
    <s v="Class 4"/>
    <x v="79"/>
    <s v=" Uttar Pradesh"/>
    <s v="Junior"/>
    <n v="1"/>
    <n v="80865"/>
    <s v="80.87K"/>
    <s v="Full-time "/>
    <s v=" Entry level"/>
    <n v="1200"/>
    <s v=" IT Services and IT Consulting"/>
    <n v="541374"/>
    <s v="No"/>
    <s v="No"/>
    <s v="No"/>
    <s v="No"/>
    <s v="No"/>
    <s v="No"/>
    <s v="No"/>
    <s v="No"/>
    <s v="No"/>
    <s v="No"/>
    <s v="No"/>
    <s v="No"/>
    <s v="No"/>
    <s v="No"/>
    <s v="No"/>
    <s v="No"/>
    <s v="No"/>
    <s v="No"/>
    <s v="No"/>
    <s v="No"/>
    <s v="No"/>
    <s v="No"/>
    <s v="Yes"/>
    <s v="Yes"/>
    <s v="No"/>
    <s v="No"/>
    <s v="No"/>
    <s v="No"/>
    <s v="No"/>
    <s v="No"/>
    <s v="No"/>
    <x v="1"/>
    <n v="6.6666666666666666E-2"/>
    <n v="0.33333333333333331"/>
  </r>
  <r>
    <x v="8"/>
    <s v="Class 4"/>
    <x v="339"/>
    <s v=" Uttar Pradesh"/>
    <s v="Junior"/>
    <n v="1"/>
    <n v="11245"/>
    <s v="11.25K"/>
    <s v="Full-time "/>
    <s v=" Entry level"/>
    <n v="110"/>
    <s v=" Real Estate"/>
    <n v="838920"/>
    <s v="No"/>
    <s v="No"/>
    <s v="Yes"/>
    <s v="No"/>
    <s v="No"/>
    <s v="No"/>
    <s v="No"/>
    <s v="No"/>
    <s v="No"/>
    <s v="No"/>
    <s v="Yes"/>
    <s v="No"/>
    <s v="No"/>
    <s v="No"/>
    <s v="No"/>
    <s v="No"/>
    <s v="No"/>
    <s v="No"/>
    <s v="Yes"/>
    <s v="No"/>
    <s v="No"/>
    <s v="No"/>
    <s v="Yes"/>
    <s v="Yes"/>
    <s v="No"/>
    <s v="No"/>
    <s v="No"/>
    <s v="No"/>
    <s v="No"/>
    <s v="Yes"/>
    <s v="Yes"/>
    <x v="4"/>
    <n v="0.23333333333333334"/>
    <n v="0.125"/>
  </r>
  <r>
    <x v="3"/>
    <s v="Class 4"/>
    <x v="340"/>
    <s v=" Uttar Pradesh"/>
    <s v="Mid"/>
    <n v="1"/>
    <n v="80865"/>
    <s v="80.87K"/>
    <s v="Full-time "/>
    <s v=" Mid-Senior level"/>
    <n v="1200"/>
    <s v=" IT Services and IT Consulting"/>
    <n v="1387767"/>
    <s v="No"/>
    <s v="No"/>
    <s v="No"/>
    <s v="No"/>
    <s v="Yes"/>
    <s v="No"/>
    <s v="No"/>
    <s v="No"/>
    <s v="No"/>
    <s v="No"/>
    <s v="No"/>
    <s v="No"/>
    <s v="No"/>
    <s v="No"/>
    <s v="No"/>
    <s v="No"/>
    <s v="No"/>
    <s v="No"/>
    <s v="No"/>
    <s v="No"/>
    <s v="No"/>
    <s v="No"/>
    <s v="Yes"/>
    <s v="Yes"/>
    <s v="No"/>
    <s v="No"/>
    <s v="No"/>
    <s v="No"/>
    <s v="No"/>
    <s v="No"/>
    <s v="No"/>
    <x v="2"/>
    <n v="0.1"/>
    <n v="0.25"/>
  </r>
  <r>
    <x v="8"/>
    <s v="Class 4"/>
    <x v="256"/>
    <s v=" Karnataka"/>
    <s v="Mid"/>
    <n v="1"/>
    <n v="11245"/>
    <s v="11.25K"/>
    <s v="Full-time "/>
    <s v=" Mid-Senior level"/>
    <n v="110"/>
    <s v=" Real Estate"/>
    <n v="1840217"/>
    <s v="No"/>
    <s v="No"/>
    <s v="No"/>
    <s v="No"/>
    <s v="No"/>
    <s v="No"/>
    <s v="No"/>
    <s v="No"/>
    <s v="No"/>
    <s v="No"/>
    <s v="No"/>
    <s v="No"/>
    <s v="No"/>
    <s v="No"/>
    <s v="No"/>
    <s v="No"/>
    <s v="No"/>
    <s v="No"/>
    <s v="No"/>
    <s v="No"/>
    <s v="No"/>
    <s v="No"/>
    <s v="Yes"/>
    <s v="Yes"/>
    <s v="No"/>
    <s v="No"/>
    <s v="No"/>
    <s v="No"/>
    <s v="No"/>
    <s v="No"/>
    <s v="No"/>
    <x v="1"/>
    <n v="6.6666666666666666E-2"/>
    <n v="0.33333333333333331"/>
  </r>
  <r>
    <x v="3"/>
    <s v="Class 4"/>
    <x v="9"/>
    <s v=" Uttar Pradesh"/>
    <s v="Mid"/>
    <n v="1"/>
    <n v="80865"/>
    <s v="80.87K"/>
    <s v="Full-time "/>
    <s v=" Mid-Senior level"/>
    <n v="1200"/>
    <s v=" IT Services and IT Consulting"/>
    <n v="1503170"/>
    <s v="No"/>
    <s v="No"/>
    <s v="Yes"/>
    <s v="No"/>
    <s v="No"/>
    <s v="No"/>
    <s v="No"/>
    <s v="No"/>
    <s v="No"/>
    <s v="No"/>
    <s v="Yes"/>
    <s v="No"/>
    <s v="No"/>
    <s v="No"/>
    <s v="No"/>
    <s v="No"/>
    <s v="No"/>
    <s v="No"/>
    <s v="No"/>
    <s v="No"/>
    <s v="No"/>
    <s v="No"/>
    <s v="Yes"/>
    <s v="Yes"/>
    <s v="No"/>
    <s v="No"/>
    <s v="No"/>
    <s v="No"/>
    <s v="No"/>
    <s v="No"/>
    <s v="Yes"/>
    <x v="7"/>
    <n v="0.16666666666666666"/>
    <n v="0.16666666666666666"/>
  </r>
  <r>
    <x v="8"/>
    <s v="Class 4"/>
    <x v="341"/>
    <s v=" Maharashtra"/>
    <s v="Mid"/>
    <n v="1"/>
    <n v="11245"/>
    <s v="11.25K"/>
    <s v="Full-time "/>
    <s v=" Mid-Senior level"/>
    <n v="110"/>
    <s v=" Real Estate"/>
    <n v="1861345"/>
    <s v="No"/>
    <s v="No"/>
    <s v="No"/>
    <s v="No"/>
    <s v="No"/>
    <s v="No"/>
    <s v="No"/>
    <s v="No"/>
    <s v="No"/>
    <s v="No"/>
    <s v="No"/>
    <s v="No"/>
    <s v="No"/>
    <s v="No"/>
    <s v="No"/>
    <s v="No"/>
    <s v="No"/>
    <s v="No"/>
    <s v="No"/>
    <s v="No"/>
    <s v="No"/>
    <s v="No"/>
    <s v="Yes"/>
    <s v="Yes"/>
    <s v="No"/>
    <s v="No"/>
    <s v="Yes"/>
    <s v="No"/>
    <s v="No"/>
    <s v="No"/>
    <s v="No"/>
    <x v="2"/>
    <n v="0.1"/>
    <n v="0.25"/>
  </r>
  <r>
    <x v="3"/>
    <s v="Class 4"/>
    <x v="9"/>
    <s v=" Uttar Pradesh"/>
    <s v="Mid"/>
    <n v="1"/>
    <n v="80865"/>
    <s v="80.87K"/>
    <s v="Full-time "/>
    <s v=" Mid-Senior level"/>
    <n v="1200"/>
    <s v=" IT Services and IT Consulting"/>
    <n v="1732746"/>
    <s v="Yes"/>
    <s v="No"/>
    <s v="Yes"/>
    <s v="No"/>
    <s v="Yes"/>
    <s v="No"/>
    <s v="No"/>
    <s v="No"/>
    <s v="No"/>
    <s v="No"/>
    <s v="No"/>
    <s v="No"/>
    <s v="No"/>
    <s v="No"/>
    <s v="No"/>
    <s v="No"/>
    <s v="No"/>
    <s v="No"/>
    <s v="Yes"/>
    <s v="No"/>
    <s v="No"/>
    <s v="No"/>
    <s v="No"/>
    <s v="Yes"/>
    <s v="No"/>
    <s v="No"/>
    <s v="No"/>
    <s v="No"/>
    <s v="No"/>
    <s v="No"/>
    <s v="No"/>
    <x v="7"/>
    <n v="0.16666666666666666"/>
    <n v="0.16666666666666666"/>
  </r>
  <r>
    <x v="8"/>
    <s v="Class 4"/>
    <x v="342"/>
    <s v=" Maharashtra"/>
    <s v="Junior"/>
    <n v="1"/>
    <n v="11245"/>
    <s v="11.25K"/>
    <s v="Full-time "/>
    <s v=" Entry level"/>
    <n v="110"/>
    <s v=" Real Estate"/>
    <n v="645213"/>
    <s v="No"/>
    <s v="No"/>
    <s v="No"/>
    <s v="No"/>
    <s v="No"/>
    <s v="No"/>
    <s v="No"/>
    <s v="No"/>
    <s v="No"/>
    <s v="No"/>
    <s v="No"/>
    <s v="No"/>
    <s v="No"/>
    <s v="No"/>
    <s v="No"/>
    <s v="No"/>
    <s v="No"/>
    <s v="No"/>
    <s v="No"/>
    <s v="No"/>
    <s v="No"/>
    <s v="No"/>
    <s v="Yes"/>
    <s v="Yes"/>
    <s v="No"/>
    <s v="No"/>
    <s v="No"/>
    <s v="No"/>
    <s v="No"/>
    <s v="No"/>
    <s v="No"/>
    <x v="1"/>
    <n v="6.6666666666666666E-2"/>
    <n v="0.33333333333333331"/>
  </r>
  <r>
    <x v="3"/>
    <s v="Class 4"/>
    <x v="94"/>
    <s v=" Telangana"/>
    <s v="Junior"/>
    <n v="1"/>
    <n v="80865"/>
    <s v="80.87K"/>
    <s v="Full-time "/>
    <s v=" Entry level"/>
    <n v="1200"/>
    <s v=" IT Services and IT Consulting"/>
    <n v="428179"/>
    <s v="No"/>
    <s v="No"/>
    <s v="No"/>
    <s v="No"/>
    <s v="Yes"/>
    <s v="No"/>
    <s v="No"/>
    <s v="No"/>
    <s v="No"/>
    <s v="No"/>
    <s v="No"/>
    <s v="No"/>
    <s v="No"/>
    <s v="No"/>
    <s v="No"/>
    <s v="No"/>
    <s v="No"/>
    <s v="No"/>
    <s v="No"/>
    <s v="No"/>
    <s v="No"/>
    <s v="No"/>
    <s v="Yes"/>
    <s v="Yes"/>
    <s v="No"/>
    <s v="No"/>
    <s v="No"/>
    <s v="No"/>
    <s v="No"/>
    <s v="No"/>
    <s v="No"/>
    <x v="2"/>
    <n v="0.1"/>
    <n v="0.25"/>
  </r>
  <r>
    <x v="8"/>
    <s v="Class 4"/>
    <x v="343"/>
    <s v=" Maharashtra"/>
    <s v="Junior"/>
    <n v="1"/>
    <n v="11245"/>
    <s v="11.25K"/>
    <s v="Full-time "/>
    <s v=" Entry level"/>
    <n v="110"/>
    <s v=" Real Estate"/>
    <n v="755953"/>
    <s v="No"/>
    <s v="No"/>
    <s v="No"/>
    <s v="No"/>
    <s v="Yes"/>
    <s v="No"/>
    <s v="No"/>
    <s v="No"/>
    <s v="No"/>
    <s v="No"/>
    <s v="Yes"/>
    <s v="No"/>
    <s v="No"/>
    <s v="No"/>
    <s v="No"/>
    <s v="No"/>
    <s v="No"/>
    <s v="No"/>
    <s v="No"/>
    <s v="No"/>
    <s v="No"/>
    <s v="No"/>
    <s v="Yes"/>
    <s v="No"/>
    <s v="No"/>
    <s v="Yes"/>
    <s v="No"/>
    <s v="No"/>
    <s v="No"/>
    <s v="No"/>
    <s v="No"/>
    <x v="0"/>
    <n v="0.13333333333333333"/>
    <n v="0.2"/>
  </r>
  <r>
    <x v="8"/>
    <s v="Class 4"/>
    <x v="267"/>
    <s v=" Rajasthan"/>
    <s v="Mid"/>
    <n v="1"/>
    <n v="11245"/>
    <s v="11.25K"/>
    <s v="Full-time "/>
    <s v=" Mid-Senior level"/>
    <n v="110"/>
    <s v=" Real Estate"/>
    <n v="1314059"/>
    <s v="No"/>
    <s v="No"/>
    <s v="No"/>
    <s v="No"/>
    <s v="No"/>
    <s v="No"/>
    <s v="No"/>
    <s v="No"/>
    <s v="No"/>
    <s v="No"/>
    <s v="No"/>
    <s v="No"/>
    <s v="No"/>
    <s v="No"/>
    <s v="No"/>
    <s v="No"/>
    <s v="No"/>
    <s v="No"/>
    <s v="No"/>
    <s v="No"/>
    <s v="No"/>
    <s v="No"/>
    <s v="Yes"/>
    <s v="No"/>
    <s v="No"/>
    <s v="No"/>
    <s v="No"/>
    <s v="No"/>
    <s v="No"/>
    <s v="No"/>
    <s v="No"/>
    <x v="3"/>
    <n v="3.3333333333333333E-2"/>
    <n v="0.5"/>
  </r>
  <r>
    <x v="8"/>
    <s v="Class 4"/>
    <x v="344"/>
    <s v=" Delhi"/>
    <s v="Mid"/>
    <n v="1"/>
    <n v="11245"/>
    <s v="11.25K"/>
    <s v="Full-time "/>
    <s v=" Mid-Senior level"/>
    <n v="110"/>
    <s v=" Real Estate"/>
    <n v="1762658"/>
    <s v="No"/>
    <s v="No"/>
    <s v="No"/>
    <s v="No"/>
    <s v="No"/>
    <s v="No"/>
    <s v="No"/>
    <s v="No"/>
    <s v="No"/>
    <s v="No"/>
    <s v="No"/>
    <s v="No"/>
    <s v="No"/>
    <s v="No"/>
    <s v="No"/>
    <s v="No"/>
    <s v="No"/>
    <s v="No"/>
    <s v="No"/>
    <s v="No"/>
    <s v="No"/>
    <s v="No"/>
    <s v="Yes"/>
    <s v="Yes"/>
    <s v="No"/>
    <s v="No"/>
    <s v="No"/>
    <s v="No"/>
    <s v="No"/>
    <s v="No"/>
    <s v="No"/>
    <x v="1"/>
    <n v="6.6666666666666666E-2"/>
    <n v="0.33333333333333331"/>
  </r>
  <r>
    <x v="7"/>
    <s v="Class 1"/>
    <x v="156"/>
    <s v=" West Bengal"/>
    <s v="Mid"/>
    <n v="1"/>
    <n v="270280"/>
    <s v="270.28K"/>
    <s v="Full-time "/>
    <s v=" Mid-Senior level"/>
    <n v="10001"/>
    <s v=" IT Services and IT Consulting"/>
    <n v="1635193"/>
    <s v="No"/>
    <s v="No"/>
    <s v="No"/>
    <s v="No"/>
    <s v="No"/>
    <s v="No"/>
    <s v="No"/>
    <s v="No"/>
    <s v="No"/>
    <s v="No"/>
    <s v="No"/>
    <s v="No"/>
    <s v="No"/>
    <s v="No"/>
    <s v="No"/>
    <s v="No"/>
    <s v="No"/>
    <s v="No"/>
    <s v="No"/>
    <s v="No"/>
    <s v="No"/>
    <s v="No"/>
    <s v="No"/>
    <s v="Yes"/>
    <s v="No"/>
    <s v="No"/>
    <s v="No"/>
    <s v="No"/>
    <s v="No"/>
    <s v="No"/>
    <s v="No"/>
    <x v="3"/>
    <n v="3.3333333333333333E-2"/>
    <n v="0.5"/>
  </r>
  <r>
    <x v="3"/>
    <s v="Class 4"/>
    <x v="345"/>
    <s v=" Telangana"/>
    <s v="Mid"/>
    <n v="1"/>
    <n v="80865"/>
    <s v="80.87K"/>
    <s v="Full-time "/>
    <s v=" Mid-Senior level"/>
    <n v="1200"/>
    <s v=" IT Services and IT Consulting"/>
    <n v="955762"/>
    <s v="No"/>
    <s v="No"/>
    <s v="No"/>
    <s v="No"/>
    <s v="No"/>
    <s v="No"/>
    <s v="No"/>
    <s v="No"/>
    <s v="No"/>
    <s v="No"/>
    <s v="No"/>
    <s v="No"/>
    <s v="No"/>
    <s v="No"/>
    <s v="No"/>
    <s v="No"/>
    <s v="No"/>
    <s v="No"/>
    <s v="No"/>
    <s v="No"/>
    <s v="No"/>
    <s v="No"/>
    <s v="Yes"/>
    <s v="Yes"/>
    <s v="No"/>
    <s v="No"/>
    <s v="No"/>
    <s v="No"/>
    <s v="No"/>
    <s v="No"/>
    <s v="No"/>
    <x v="1"/>
    <n v="6.6666666666666666E-2"/>
    <n v="0.33333333333333331"/>
  </r>
  <r>
    <x v="7"/>
    <s v="Class 1"/>
    <x v="302"/>
    <s v=" Uttar Pradesh"/>
    <s v="Mid"/>
    <n v="1"/>
    <n v="270280"/>
    <s v="270.28K"/>
    <s v="Full-time "/>
    <s v=" Mid-Senior level"/>
    <n v="10001"/>
    <s v=" IT Services and IT Consulting"/>
    <n v="1154650"/>
    <s v="No"/>
    <s v="No"/>
    <s v="No"/>
    <s v="No"/>
    <s v="No"/>
    <s v="No"/>
    <s v="No"/>
    <s v="No"/>
    <s v="No"/>
    <s v="No"/>
    <s v="No"/>
    <s v="No"/>
    <s v="No"/>
    <s v="No"/>
    <s v="No"/>
    <s v="No"/>
    <s v="Yes"/>
    <s v="No"/>
    <s v="No"/>
    <s v="No"/>
    <s v="No"/>
    <s v="No"/>
    <s v="Yes"/>
    <s v="Yes"/>
    <s v="No"/>
    <s v="No"/>
    <s v="No"/>
    <s v="No"/>
    <s v="No"/>
    <s v="No"/>
    <s v="No"/>
    <x v="2"/>
    <n v="0.1"/>
    <n v="0.25"/>
  </r>
  <r>
    <x v="3"/>
    <s v="Class 4"/>
    <x v="346"/>
    <s v=" Telangana"/>
    <s v="Mid"/>
    <n v="1"/>
    <n v="80865"/>
    <s v="80.87K"/>
    <s v="Full-time "/>
    <s v=" Mid-Senior level"/>
    <n v="1200"/>
    <s v=" IT Services and IT Consulting"/>
    <n v="950700"/>
    <s v="No"/>
    <s v="No"/>
    <s v="No"/>
    <s v="No"/>
    <s v="No"/>
    <s v="No"/>
    <s v="No"/>
    <s v="No"/>
    <s v="No"/>
    <s v="No"/>
    <s v="No"/>
    <s v="No"/>
    <s v="No"/>
    <s v="No"/>
    <s v="No"/>
    <s v="No"/>
    <s v="No"/>
    <s v="No"/>
    <s v="No"/>
    <s v="No"/>
    <s v="No"/>
    <s v="No"/>
    <s v="Yes"/>
    <s v="Yes"/>
    <s v="No"/>
    <s v="No"/>
    <s v="No"/>
    <s v="No"/>
    <s v="No"/>
    <s v="No"/>
    <s v="No"/>
    <x v="1"/>
    <n v="6.6666666666666666E-2"/>
    <n v="0.33333333333333331"/>
  </r>
  <r>
    <x v="7"/>
    <s v="Class 1"/>
    <x v="308"/>
    <s v=" Karnataka"/>
    <s v="Junior"/>
    <n v="1"/>
    <n v="270280"/>
    <s v="270.28K"/>
    <s v="Full-time "/>
    <s v=" Entry level"/>
    <n v="10001"/>
    <s v=" IT Services and IT Consulting"/>
    <n v="365982"/>
    <s v="No"/>
    <s v="No"/>
    <s v="Yes"/>
    <s v="No"/>
    <s v="No"/>
    <s v="No"/>
    <s v="No"/>
    <s v="No"/>
    <s v="No"/>
    <s v="No"/>
    <s v="Yes"/>
    <s v="No"/>
    <s v="No"/>
    <s v="No"/>
    <s v="No"/>
    <s v="No"/>
    <s v="No"/>
    <s v="No"/>
    <s v="No"/>
    <s v="No"/>
    <s v="No"/>
    <s v="No"/>
    <s v="Yes"/>
    <s v="Yes"/>
    <s v="No"/>
    <s v="No"/>
    <s v="Yes"/>
    <s v="No"/>
    <s v="No"/>
    <s v="No"/>
    <s v="No"/>
    <x v="7"/>
    <n v="0.16666666666666666"/>
    <n v="0.16666666666666666"/>
  </r>
  <r>
    <x v="11"/>
    <m/>
    <x v="347"/>
    <s v="Location = 17"/>
    <s v="-"/>
    <s v="-"/>
    <s v="-"/>
    <s v="-"/>
    <s v="-"/>
    <s v="-"/>
    <s v="-"/>
    <s v="Total Industries listed = 4"/>
    <n v="1024667.5518248176"/>
    <s v="-"/>
    <s v="-"/>
    <s v="-"/>
    <s v="-"/>
    <s v="-"/>
    <s v="-"/>
    <s v="-"/>
    <s v="-"/>
    <s v="-"/>
    <s v="-"/>
    <s v="-"/>
    <s v="-"/>
    <s v="-"/>
    <s v="-"/>
    <s v="-"/>
    <s v="-"/>
    <s v="-"/>
    <s v="-"/>
    <s v="-"/>
    <s v="-"/>
    <s v="-"/>
    <s v="-"/>
    <s v="-"/>
    <s v="-"/>
    <s v="-"/>
    <s v="-"/>
    <s v="-"/>
    <s v="-"/>
    <s v="-"/>
    <s v="-"/>
    <s v="-"/>
    <x v="14"/>
    <s v="-"/>
    <s v="-"/>
  </r>
  <r>
    <x v="12"/>
    <m/>
    <x v="348"/>
    <m/>
    <m/>
    <m/>
    <m/>
    <m/>
    <m/>
    <m/>
    <m/>
    <m/>
    <m/>
    <m/>
    <m/>
    <m/>
    <m/>
    <m/>
    <m/>
    <m/>
    <m/>
    <m/>
    <m/>
    <m/>
    <m/>
    <m/>
    <m/>
    <m/>
    <m/>
    <m/>
    <m/>
    <m/>
    <m/>
    <m/>
    <m/>
    <m/>
    <m/>
    <m/>
    <m/>
    <m/>
    <m/>
    <m/>
    <m/>
    <m/>
    <x v="15"/>
    <m/>
    <m/>
  </r>
</pivotCacheRecords>
</file>

<file path=xl/pivotCache/pivotCacheRecords4.xml><?xml version="1.0" encoding="utf-8"?>
<pivotCacheRecords xmlns="http://schemas.openxmlformats.org/spreadsheetml/2006/main" xmlns:r="http://schemas.openxmlformats.org/officeDocument/2006/relationships" count="31">
  <r>
    <x v="0"/>
    <n v="73"/>
  </r>
  <r>
    <x v="1"/>
    <n v="26"/>
  </r>
  <r>
    <x v="2"/>
    <n v="148"/>
  </r>
  <r>
    <x v="3"/>
    <n v="22"/>
  </r>
  <r>
    <x v="4"/>
    <n v="116"/>
  </r>
  <r>
    <x v="5"/>
    <n v="18"/>
  </r>
  <r>
    <x v="6"/>
    <n v="3"/>
  </r>
  <r>
    <x v="7"/>
    <n v="20"/>
  </r>
  <r>
    <x v="8"/>
    <n v="3"/>
  </r>
  <r>
    <x v="9"/>
    <n v="11"/>
  </r>
  <r>
    <x v="10"/>
    <n v="172"/>
  </r>
  <r>
    <x v="11"/>
    <n v="27"/>
  </r>
  <r>
    <x v="12"/>
    <n v="73"/>
  </r>
  <r>
    <x v="13"/>
    <n v="27"/>
  </r>
  <r>
    <x v="14"/>
    <n v="3"/>
  </r>
  <r>
    <x v="15"/>
    <n v="1"/>
  </r>
  <r>
    <x v="16"/>
    <n v="26"/>
  </r>
  <r>
    <x v="17"/>
    <n v="11"/>
  </r>
  <r>
    <x v="18"/>
    <n v="69"/>
  </r>
  <r>
    <x v="19"/>
    <n v="16"/>
  </r>
  <r>
    <x v="20"/>
    <n v="34"/>
  </r>
  <r>
    <x v="21"/>
    <n v="9"/>
  </r>
  <r>
    <x v="22"/>
    <n v="604"/>
  </r>
  <r>
    <x v="23"/>
    <n v="589"/>
  </r>
  <r>
    <x v="24"/>
    <n v="12"/>
  </r>
  <r>
    <x v="25"/>
    <n v="24"/>
  </r>
  <r>
    <x v="26"/>
    <n v="198"/>
  </r>
  <r>
    <x v="27"/>
    <n v="11"/>
  </r>
  <r>
    <x v="28"/>
    <n v="9"/>
  </r>
  <r>
    <x v="29"/>
    <n v="84"/>
  </r>
  <r>
    <x v="30"/>
    <n v="126"/>
  </r>
</pivotCacheRecords>
</file>

<file path=xl/pivotCache/pivotCacheRecords5.xml><?xml version="1.0" encoding="utf-8"?>
<pivotCacheRecords xmlns="http://schemas.openxmlformats.org/spreadsheetml/2006/main" xmlns:r="http://schemas.openxmlformats.org/officeDocument/2006/relationships" count="687">
  <r>
    <s v="Node JS"/>
    <n v="4"/>
    <n v="988678"/>
    <x v="0"/>
    <x v="0"/>
    <x v="0"/>
  </r>
  <r>
    <s v="Technology Analyst - .Net"/>
    <n v="2"/>
    <n v="1727062"/>
    <x v="1"/>
    <x v="1"/>
    <x v="1"/>
  </r>
  <r>
    <s v="Developer"/>
    <n v="3"/>
    <n v="627502"/>
    <x v="2"/>
    <x v="2"/>
    <x v="2"/>
  </r>
  <r>
    <s v="Business Analyst"/>
    <n v="2"/>
    <n v="806354"/>
    <x v="3"/>
    <x v="3"/>
    <x v="3"/>
  </r>
  <r>
    <s v="Manual Tester"/>
    <n v="1"/>
    <n v="557808"/>
    <x v="4"/>
    <x v="4"/>
    <x v="4"/>
  </r>
  <r>
    <s v="Dotnet Developer"/>
    <n v="2"/>
    <n v="1024008"/>
    <x v="5"/>
    <x v="5"/>
    <x v="5"/>
  </r>
  <r>
    <s v="Python"/>
    <n v="7"/>
    <n v="2616000"/>
    <x v="6"/>
    <x v="6"/>
    <x v="6"/>
  </r>
  <r>
    <s v="UI/UX Designer"/>
    <n v="9"/>
    <n v="823441"/>
    <x v="7"/>
    <x v="7"/>
    <x v="7"/>
  </r>
  <r>
    <s v="Delivery Manager"/>
    <n v="3"/>
    <n v="1247932"/>
    <x v="8"/>
    <x v="6"/>
    <x v="6"/>
  </r>
  <r>
    <s v="UI/UX Designer"/>
    <n v="9"/>
    <n v="1221395"/>
    <x v="9"/>
    <x v="8"/>
    <x v="8"/>
  </r>
  <r>
    <s v="Team Lead"/>
    <n v="2"/>
    <n v="1596229"/>
    <x v="10"/>
    <x v="9"/>
    <x v="9"/>
  </r>
  <r>
    <s v="Test Engineer"/>
    <n v="3"/>
    <n v="772094"/>
    <x v="11"/>
    <x v="10"/>
    <x v="10"/>
  </r>
  <r>
    <s v="Developer"/>
    <n v="9"/>
    <n v="406487"/>
    <x v="12"/>
    <x v="0"/>
    <x v="11"/>
  </r>
  <r>
    <s v="Lead-PMO"/>
    <n v="2"/>
    <n v="1426011"/>
    <x v="13"/>
    <x v="10"/>
    <x v="12"/>
  </r>
  <r>
    <s v="Cyber Security Analyst"/>
    <n v="4"/>
    <n v="418063"/>
    <x v="14"/>
    <x v="6"/>
    <x v="13"/>
  </r>
  <r>
    <s v="Delivery Manager"/>
    <n v="4"/>
    <n v="1128692"/>
    <x v="15"/>
    <x v="11"/>
    <x v="14"/>
  </r>
  <r>
    <s v="Project Lead"/>
    <n v="2"/>
    <n v="1572174"/>
    <x v="16"/>
    <x v="1"/>
    <x v="15"/>
  </r>
  <r>
    <s v="Python"/>
    <n v="6"/>
    <n v="1189520"/>
    <x v="17"/>
    <x v="8"/>
    <x v="15"/>
  </r>
  <r>
    <s v="Developer"/>
    <n v="2"/>
    <n v="659614"/>
    <x v="18"/>
    <x v="12"/>
    <x v="16"/>
  </r>
  <r>
    <s v="Manager Learning and Development (I&amp;D)"/>
    <n v="3"/>
    <n v="1881444"/>
    <x v="19"/>
    <x v="13"/>
    <x v="17"/>
  </r>
  <r>
    <s v="Technology Analyst - .Net"/>
    <n v="2"/>
    <n v="1364662"/>
    <x v="20"/>
    <x v="14"/>
    <x v="18"/>
  </r>
  <r>
    <s v="Technical Lead"/>
    <n v="5"/>
    <n v="1454526"/>
    <x v="21"/>
    <x v="15"/>
    <x v="19"/>
  </r>
  <r>
    <s v="Pre-sales consultant"/>
    <n v="3"/>
    <n v="1205147"/>
    <x v="22"/>
    <x v="16"/>
    <x v="20"/>
  </r>
  <r>
    <s v="Python Developer"/>
    <n v="9"/>
    <n v="1340308"/>
    <x v="23"/>
    <x v="17"/>
    <x v="21"/>
  </r>
  <r>
    <s v="Hiring for RTR- Jaipur"/>
    <n v="3"/>
    <n v="2393612"/>
    <x v="24"/>
    <x v="18"/>
    <x v="22"/>
  </r>
  <r>
    <s v="Manager Learning and Development (I&amp;D)"/>
    <n v="3"/>
    <n v="1426481"/>
    <x v="25"/>
    <x v="19"/>
    <x v="23"/>
  </r>
  <r>
    <s v="System Engineer"/>
    <n v="4"/>
    <n v="748448"/>
    <x v="26"/>
    <x v="20"/>
    <x v="24"/>
  </r>
  <r>
    <s v="Technology Analyst - Devops - (3-5 years) - BHUBANESWAR"/>
    <n v="2"/>
    <n v="711052"/>
    <x v="27"/>
    <x v="8"/>
    <x v="25"/>
  </r>
  <r>
    <s v="Project Manager"/>
    <n v="5"/>
    <n v="527029"/>
    <x v="28"/>
    <x v="15"/>
    <x v="26"/>
  </r>
  <r>
    <s v="Project Manager"/>
    <n v="5"/>
    <n v="513682"/>
    <x v="29"/>
    <x v="21"/>
    <x v="27"/>
  </r>
  <r>
    <s v="Business Analyst"/>
    <n v="3"/>
    <n v="836520"/>
    <x v="30"/>
    <x v="22"/>
    <x v="28"/>
  </r>
  <r>
    <s v="Manager-Regional Account Service"/>
    <n v="4"/>
    <n v="1692685"/>
    <x v="31"/>
    <x v="23"/>
    <x v="29"/>
  </r>
  <r>
    <s v="Dotnet Developer"/>
    <n v="2"/>
    <n v="2453534"/>
    <x v="31"/>
    <x v="23"/>
    <x v="29"/>
  </r>
  <r>
    <s v="Python Software Developer"/>
    <n v="9"/>
    <n v="867479"/>
    <x v="31"/>
    <x v="23"/>
    <x v="29"/>
  </r>
  <r>
    <s v="Web Developer - Python"/>
    <n v="13"/>
    <n v="1379165"/>
    <x v="31"/>
    <x v="23"/>
    <x v="29"/>
  </r>
  <r>
    <s v="Scrum Master"/>
    <n v="1"/>
    <n v="904270"/>
    <x v="31"/>
    <x v="23"/>
    <x v="29"/>
  </r>
  <r>
    <s v="Data Scientist- WFH"/>
    <n v="10"/>
    <n v="1293144"/>
    <x v="31"/>
    <x v="23"/>
    <x v="29"/>
  </r>
  <r>
    <s v="SAP MM WITH RELEASE STRATERGY"/>
    <n v="2"/>
    <n v="1180512"/>
    <x v="31"/>
    <x v="23"/>
    <x v="29"/>
  </r>
  <r>
    <s v="Cyber Security Analyst"/>
    <n v="4"/>
    <n v="598198"/>
    <x v="31"/>
    <x v="23"/>
    <x v="29"/>
  </r>
  <r>
    <s v="Sr. Quality Analyst"/>
    <n v="7"/>
    <n v="1423143"/>
    <x v="31"/>
    <x v="23"/>
    <x v="29"/>
  </r>
  <r>
    <s v="System Engineer"/>
    <n v="4"/>
    <n v="846239"/>
    <x v="31"/>
    <x v="23"/>
    <x v="29"/>
  </r>
  <r>
    <s v="Java Developer"/>
    <n v="5"/>
    <n v="519423"/>
    <x v="31"/>
    <x v="23"/>
    <x v="29"/>
  </r>
  <r>
    <s v="Nodejs Lead"/>
    <n v="3"/>
    <n v="1735204"/>
    <x v="31"/>
    <x v="23"/>
    <x v="29"/>
  </r>
  <r>
    <s v="Associate Business Consultant"/>
    <n v="2"/>
    <n v="415012"/>
    <x v="31"/>
    <x v="23"/>
    <x v="29"/>
  </r>
  <r>
    <s v="Cyber Security Analyst"/>
    <n v="3"/>
    <n v="403608"/>
    <x v="31"/>
    <x v="23"/>
    <x v="29"/>
  </r>
  <r>
    <s v="Embedded Engineer"/>
    <n v="4"/>
    <n v="1453368"/>
    <x v="31"/>
    <x v="23"/>
    <x v="29"/>
  </r>
  <r>
    <s v="Configurator"/>
    <n v="3"/>
    <n v="403686"/>
    <x v="31"/>
    <x v="23"/>
    <x v="29"/>
  </r>
  <r>
    <s v="SAP MM CONSULTANT"/>
    <n v="2"/>
    <n v="1328802"/>
    <x v="31"/>
    <x v="23"/>
    <x v="29"/>
  </r>
  <r>
    <s v="Android Developer- WFH"/>
    <n v="3"/>
    <n v="968666"/>
    <x v="31"/>
    <x v="23"/>
    <x v="29"/>
  </r>
  <r>
    <s v="Software Engineer"/>
    <n v="2"/>
    <n v="768354"/>
    <x v="31"/>
    <x v="23"/>
    <x v="29"/>
  </r>
  <r>
    <s v="Team Lead"/>
    <n v="2"/>
    <n v="1242861"/>
    <x v="31"/>
    <x v="23"/>
    <x v="29"/>
  </r>
  <r>
    <s v="Associate Software Engineer"/>
    <n v="2"/>
    <n v="849274"/>
    <x v="31"/>
    <x v="23"/>
    <x v="29"/>
  </r>
  <r>
    <s v="Developer"/>
    <n v="3"/>
    <n v="751255"/>
    <x v="31"/>
    <x v="23"/>
    <x v="29"/>
  </r>
  <r>
    <s v="Google Analytics Associate - WFH"/>
    <n v="8"/>
    <n v="1292879"/>
    <x v="31"/>
    <x v="23"/>
    <x v="29"/>
  </r>
  <r>
    <s v="AGM-Product Management"/>
    <n v="2"/>
    <n v="1276622"/>
    <x v="31"/>
    <x v="23"/>
    <x v="29"/>
  </r>
  <r>
    <s v="Sr. Test Engineer"/>
    <n v="2"/>
    <n v="1054615"/>
    <x v="31"/>
    <x v="23"/>
    <x v="29"/>
  </r>
  <r>
    <s v="Big Data Developer"/>
    <n v="3"/>
    <n v="496360"/>
    <x v="31"/>
    <x v="23"/>
    <x v="29"/>
  </r>
  <r>
    <s v="Python Developer - WFH"/>
    <n v="13"/>
    <n v="979319"/>
    <x v="31"/>
    <x v="23"/>
    <x v="29"/>
  </r>
  <r>
    <s v="Project Manager"/>
    <n v="4"/>
    <n v="424682"/>
    <x v="31"/>
    <x v="23"/>
    <x v="29"/>
  </r>
  <r>
    <s v="React Developer"/>
    <n v="5"/>
    <n v="1189607"/>
    <x v="31"/>
    <x v="23"/>
    <x v="29"/>
  </r>
  <r>
    <s v="Project Manager"/>
    <n v="5"/>
    <n v="381815"/>
    <x v="31"/>
    <x v="23"/>
    <x v="29"/>
  </r>
  <r>
    <s v="Business Analyst- SME-Broker-Insurance"/>
    <n v="3"/>
    <n v="967938"/>
    <x v="31"/>
    <x v="23"/>
    <x v="29"/>
  </r>
  <r>
    <s v="Technology Analyst - NodeJs (3-5 years) - Bhubaneshwar"/>
    <n v="3"/>
    <n v="684004"/>
    <x v="31"/>
    <x v="23"/>
    <x v="29"/>
  </r>
  <r>
    <s v="Software Engineer"/>
    <n v="2"/>
    <n v="770249"/>
    <x v="31"/>
    <x v="23"/>
    <x v="29"/>
  </r>
  <r>
    <s v="Backend Engineer"/>
    <n v="4"/>
    <n v="582014"/>
    <x v="31"/>
    <x v="23"/>
    <x v="29"/>
  </r>
  <r>
    <s v="Python Developer - WFH"/>
    <n v="13"/>
    <n v="935415"/>
    <x v="31"/>
    <x v="23"/>
    <x v="29"/>
  </r>
  <r>
    <s v="Python Web Developer"/>
    <n v="13"/>
    <n v="1397646"/>
    <x v="31"/>
    <x v="23"/>
    <x v="29"/>
  </r>
  <r>
    <s v="Associate Business Consultant"/>
    <n v="2"/>
    <n v="465145"/>
    <x v="31"/>
    <x v="23"/>
    <x v="29"/>
  </r>
  <r>
    <s v="Technology Analyst - NodeJs (3-5 years) - Pune"/>
    <n v="2"/>
    <n v="715393"/>
    <x v="31"/>
    <x v="23"/>
    <x v="29"/>
  </r>
  <r>
    <s v="Data Scientist- WFH"/>
    <n v="10"/>
    <n v="908744"/>
    <x v="31"/>
    <x v="23"/>
    <x v="29"/>
  </r>
  <r>
    <s v="Software Engineer"/>
    <n v="2"/>
    <n v="545527"/>
    <x v="31"/>
    <x v="23"/>
    <x v="29"/>
  </r>
  <r>
    <s v="Pre-Sales Consultant"/>
    <n v="2"/>
    <n v="1263487"/>
    <x v="31"/>
    <x v="23"/>
    <x v="29"/>
  </r>
  <r>
    <s v="Consultant-Technology &amp; Implementation"/>
    <n v="3"/>
    <n v="994134"/>
    <x v="31"/>
    <x v="23"/>
    <x v="29"/>
  </r>
  <r>
    <s v="C++ Developer"/>
    <n v="6"/>
    <n v="1369186"/>
    <x v="31"/>
    <x v="23"/>
    <x v="29"/>
  </r>
  <r>
    <s v="Administrator"/>
    <n v="4"/>
    <n v="976174"/>
    <x v="31"/>
    <x v="23"/>
    <x v="29"/>
  </r>
  <r>
    <s v="Technical Lead"/>
    <n v="5"/>
    <n v="1293360"/>
    <x v="31"/>
    <x v="23"/>
    <x v="29"/>
  </r>
  <r>
    <s v="Pl/SQL Developer"/>
    <n v="3"/>
    <n v="751440"/>
    <x v="31"/>
    <x v="23"/>
    <x v="29"/>
  </r>
  <r>
    <s v="React Developer"/>
    <n v="5"/>
    <n v="838228"/>
    <x v="31"/>
    <x v="23"/>
    <x v="29"/>
  </r>
  <r>
    <s v="Java developer"/>
    <n v="3"/>
    <n v="764769"/>
    <x v="31"/>
    <x v="23"/>
    <x v="29"/>
  </r>
  <r>
    <s v="Nodejs Lead"/>
    <n v="3"/>
    <n v="1627779"/>
    <x v="31"/>
    <x v="23"/>
    <x v="29"/>
  </r>
  <r>
    <s v="Python Software Developer"/>
    <n v="9"/>
    <n v="1262909"/>
    <x v="31"/>
    <x v="23"/>
    <x v="29"/>
  </r>
  <r>
    <s v="Business Analyst"/>
    <n v="2"/>
    <n v="736778"/>
    <x v="31"/>
    <x v="23"/>
    <x v="29"/>
  </r>
  <r>
    <s v="Web Developer - Python"/>
    <n v="13"/>
    <n v="844911"/>
    <x v="31"/>
    <x v="23"/>
    <x v="29"/>
  </r>
  <r>
    <s v="Python Developer"/>
    <n v="9"/>
    <n v="1169767"/>
    <x v="31"/>
    <x v="23"/>
    <x v="29"/>
  </r>
  <r>
    <s v="AI Engineer - WFH"/>
    <n v="11"/>
    <n v="1251569"/>
    <x v="31"/>
    <x v="23"/>
    <x v="29"/>
  </r>
  <r>
    <s v="Middleware Administrator"/>
    <n v="0"/>
    <n v="384976"/>
    <x v="31"/>
    <x v="23"/>
    <x v="29"/>
  </r>
  <r>
    <s v="Software Engineer- Blockchain"/>
    <n v="6"/>
    <n v="1192924"/>
    <x v="31"/>
    <x v="23"/>
    <x v="29"/>
  </r>
  <r>
    <s v="Software Engineer"/>
    <n v="2"/>
    <n v="650934"/>
    <x v="31"/>
    <x v="23"/>
    <x v="29"/>
  </r>
  <r>
    <s v="Manual Tester"/>
    <n v="5"/>
    <n v="481025"/>
    <x v="31"/>
    <x v="23"/>
    <x v="29"/>
  </r>
  <r>
    <s v="Project Manager"/>
    <n v="3"/>
    <n v="382946"/>
    <x v="31"/>
    <x v="23"/>
    <x v="29"/>
  </r>
  <r>
    <s v="Devops Engineer"/>
    <n v="2"/>
    <n v="630902"/>
    <x v="31"/>
    <x v="23"/>
    <x v="29"/>
  </r>
  <r>
    <s v="Linux Lead"/>
    <n v="2"/>
    <n v="1482275"/>
    <x v="31"/>
    <x v="23"/>
    <x v="29"/>
  </r>
  <r>
    <s v="Business Analyst"/>
    <n v="2"/>
    <n v="796629"/>
    <x v="31"/>
    <x v="23"/>
    <x v="29"/>
  </r>
  <r>
    <s v="Associate Python Programmer"/>
    <n v="13"/>
    <n v="1199956"/>
    <x v="31"/>
    <x v="23"/>
    <x v="29"/>
  </r>
  <r>
    <s v="Embedded Engineer"/>
    <n v="3"/>
    <n v="1464961"/>
    <x v="31"/>
    <x v="23"/>
    <x v="29"/>
  </r>
  <r>
    <s v="Mis Executive"/>
    <n v="1"/>
    <n v="938973"/>
    <x v="31"/>
    <x v="23"/>
    <x v="29"/>
  </r>
  <r>
    <s v="Administrator"/>
    <n v="4"/>
    <n v="1283317"/>
    <x v="31"/>
    <x v="23"/>
    <x v="29"/>
  </r>
  <r>
    <s v="Embedded Engineer"/>
    <n v="3"/>
    <n v="1275059"/>
    <x v="31"/>
    <x v="23"/>
    <x v="29"/>
  </r>
  <r>
    <s v="PL/PM (Scrum Master)"/>
    <n v="1"/>
    <n v="605189"/>
    <x v="31"/>
    <x v="23"/>
    <x v="29"/>
  </r>
  <r>
    <s v="Sr. Quality Analyst"/>
    <n v="7"/>
    <n v="1309568"/>
    <x v="31"/>
    <x v="23"/>
    <x v="29"/>
  </r>
  <r>
    <s v="Project Lead"/>
    <n v="3"/>
    <n v="1289132"/>
    <x v="31"/>
    <x v="23"/>
    <x v="29"/>
  </r>
  <r>
    <s v="SAP Security Consultant"/>
    <n v="2"/>
    <n v="1368841"/>
    <x v="31"/>
    <x v="23"/>
    <x v="29"/>
  </r>
  <r>
    <s v="Mis Executive"/>
    <n v="1"/>
    <n v="1198280"/>
    <x v="31"/>
    <x v="23"/>
    <x v="29"/>
  </r>
  <r>
    <s v="Project Manager"/>
    <n v="2"/>
    <n v="620935"/>
    <x v="31"/>
    <x v="23"/>
    <x v="29"/>
  </r>
  <r>
    <s v="Back End Developer"/>
    <n v="2"/>
    <n v="1438039"/>
    <x v="31"/>
    <x v="23"/>
    <x v="29"/>
  </r>
  <r>
    <s v="Project Manager"/>
    <n v="4"/>
    <n v="434721"/>
    <x v="31"/>
    <x v="23"/>
    <x v="29"/>
  </r>
  <r>
    <s v="Software Engineer"/>
    <n v="2"/>
    <n v="852806"/>
    <x v="31"/>
    <x v="23"/>
    <x v="29"/>
  </r>
  <r>
    <s v="Devops Engineer"/>
    <n v="5"/>
    <n v="798043"/>
    <x v="31"/>
    <x v="23"/>
    <x v="29"/>
  </r>
  <r>
    <s v="Sr. Security Analyst"/>
    <n v="5"/>
    <n v="1190536"/>
    <x v="31"/>
    <x v="23"/>
    <x v="29"/>
  </r>
  <r>
    <s v="Project Manager"/>
    <n v="3"/>
    <n v="410064"/>
    <x v="31"/>
    <x v="23"/>
    <x v="29"/>
  </r>
  <r>
    <s v="Change Manager"/>
    <n v="3"/>
    <n v="1400595"/>
    <x v="31"/>
    <x v="23"/>
    <x v="29"/>
  </r>
  <r>
    <s v="Systems Engineer- Back End"/>
    <n v="6"/>
    <n v="1514075"/>
    <x v="31"/>
    <x v="23"/>
    <x v="29"/>
  </r>
  <r>
    <s v="Administrator"/>
    <n v="4"/>
    <n v="982919"/>
    <x v="31"/>
    <x v="23"/>
    <x v="29"/>
  </r>
  <r>
    <s v="Citrix Admin-Administrator"/>
    <n v="3"/>
    <n v="676664"/>
    <x v="31"/>
    <x v="23"/>
    <x v="29"/>
  </r>
  <r>
    <s v="Project Manager"/>
    <n v="3"/>
    <n v="457598"/>
    <x v="31"/>
    <x v="23"/>
    <x v="29"/>
  </r>
  <r>
    <s v="Sr. Test Engineer"/>
    <n v="2"/>
    <n v="1315339"/>
    <x v="31"/>
    <x v="23"/>
    <x v="29"/>
  </r>
  <r>
    <s v="Business Consultant"/>
    <n v="2"/>
    <n v="1477742"/>
    <x v="31"/>
    <x v="23"/>
    <x v="29"/>
  </r>
  <r>
    <s v="Java Associate Developer (WFH)"/>
    <n v="9"/>
    <n v="1066650"/>
    <x v="31"/>
    <x v="23"/>
    <x v="29"/>
  </r>
  <r>
    <s v="Data Scientist- WFH"/>
    <n v="10"/>
    <n v="933219"/>
    <x v="31"/>
    <x v="23"/>
    <x v="29"/>
  </r>
  <r>
    <s v="Software Engineer"/>
    <n v="4"/>
    <n v="688578"/>
    <x v="31"/>
    <x v="23"/>
    <x v="29"/>
  </r>
  <r>
    <s v="PLSQL Development - LTIMindtree."/>
    <n v="7"/>
    <n v="512134"/>
    <x v="31"/>
    <x v="23"/>
    <x v="29"/>
  </r>
  <r>
    <s v="Project Manager"/>
    <n v="3"/>
    <n v="538573"/>
    <x v="31"/>
    <x v="23"/>
    <x v="29"/>
  </r>
  <r>
    <s v="Administrator"/>
    <n v="4"/>
    <n v="1087213"/>
    <x v="31"/>
    <x v="23"/>
    <x v="29"/>
  </r>
  <r>
    <s v="Back End Developer"/>
    <n v="2"/>
    <n v="950110"/>
    <x v="31"/>
    <x v="23"/>
    <x v="29"/>
  </r>
  <r>
    <s v="Hiring for OTC- JAIPUR"/>
    <n v="2"/>
    <n v="410125"/>
    <x v="31"/>
    <x v="23"/>
    <x v="29"/>
  </r>
  <r>
    <s v="Python Developer"/>
    <n v="9"/>
    <n v="1239829"/>
    <x v="31"/>
    <x v="23"/>
    <x v="29"/>
  </r>
  <r>
    <s v="Test Engineer"/>
    <n v="1"/>
    <n v="696593"/>
    <x v="31"/>
    <x v="23"/>
    <x v="29"/>
  </r>
  <r>
    <s v="Informatica Developer"/>
    <n v="3"/>
    <n v="675704"/>
    <x v="31"/>
    <x v="23"/>
    <x v="29"/>
  </r>
  <r>
    <s v="Project Manager"/>
    <n v="3"/>
    <n v="445560"/>
    <x v="31"/>
    <x v="23"/>
    <x v="29"/>
  </r>
  <r>
    <s v="Opening for Database Developer"/>
    <n v="3"/>
    <n v="494044"/>
    <x v="31"/>
    <x v="23"/>
    <x v="29"/>
  </r>
  <r>
    <s v="Associate Business Consultant"/>
    <n v="2"/>
    <n v="416282"/>
    <x v="31"/>
    <x v="23"/>
    <x v="29"/>
  </r>
  <r>
    <s v="Program Manager"/>
    <n v="3"/>
    <n v="604233"/>
    <x v="31"/>
    <x v="23"/>
    <x v="29"/>
  </r>
  <r>
    <s v="Senior Dotnet Developer"/>
    <n v="2"/>
    <n v="1072417"/>
    <x v="31"/>
    <x v="23"/>
    <x v="29"/>
  </r>
  <r>
    <s v="Senior Associate / Consultant KYC/CDD"/>
    <n v="2"/>
    <n v="1060612"/>
    <x v="31"/>
    <x v="23"/>
    <x v="29"/>
  </r>
  <r>
    <s v="Python Software Engineer"/>
    <n v="13"/>
    <n v="1449062"/>
    <x v="31"/>
    <x v="23"/>
    <x v="29"/>
  </r>
  <r>
    <s v="PPC Executive- Associate"/>
    <n v="3"/>
    <n v="1183463"/>
    <x v="31"/>
    <x v="23"/>
    <x v="29"/>
  </r>
  <r>
    <s v="Java Developer (5-8 yrs) Indore"/>
    <n v="4"/>
    <n v="1388325"/>
    <x v="31"/>
    <x v="23"/>
    <x v="29"/>
  </r>
  <r>
    <s v="Project Manager"/>
    <n v="3"/>
    <n v="680080"/>
    <x v="31"/>
    <x v="23"/>
    <x v="29"/>
  </r>
  <r>
    <s v="Associate Tech Specialist"/>
    <n v="2"/>
    <n v="327701"/>
    <x v="31"/>
    <x v="23"/>
    <x v="29"/>
  </r>
  <r>
    <s v="SAP FICO"/>
    <n v="2"/>
    <n v="1338712"/>
    <x v="31"/>
    <x v="23"/>
    <x v="29"/>
  </r>
  <r>
    <s v="Project Manager"/>
    <n v="3"/>
    <n v="598566"/>
    <x v="31"/>
    <x v="23"/>
    <x v="29"/>
  </r>
  <r>
    <s v="Java Developer (3-5 yrs) Bhubaneshwar"/>
    <n v="4"/>
    <n v="1775678"/>
    <x v="31"/>
    <x v="23"/>
    <x v="29"/>
  </r>
  <r>
    <s v="Delivery Manager"/>
    <n v="3"/>
    <n v="1771278"/>
    <x v="31"/>
    <x v="23"/>
    <x v="29"/>
  </r>
  <r>
    <s v="'Java Full stack Developer'"/>
    <n v="7"/>
    <n v="525493"/>
    <x v="31"/>
    <x v="23"/>
    <x v="29"/>
  </r>
  <r>
    <s v="Data Engineer"/>
    <n v="6"/>
    <n v="1063393"/>
    <x v="31"/>
    <x v="23"/>
    <x v="29"/>
  </r>
  <r>
    <s v="Project Lead"/>
    <n v="2"/>
    <n v="1375232"/>
    <x v="31"/>
    <x v="23"/>
    <x v="29"/>
  </r>
  <r>
    <s v="Sr. Test Engineer"/>
    <n v="4"/>
    <n v="953439"/>
    <x v="31"/>
    <x v="23"/>
    <x v="29"/>
  </r>
  <r>
    <s v="Data Engineer"/>
    <n v="6"/>
    <n v="1104405"/>
    <x v="31"/>
    <x v="23"/>
    <x v="29"/>
  </r>
  <r>
    <s v="Associate Tech Specialist"/>
    <n v="2"/>
    <n v="447320"/>
    <x v="31"/>
    <x v="23"/>
    <x v="29"/>
  </r>
  <r>
    <s v="Associate Business Consultant"/>
    <n v="2"/>
    <n v="583823"/>
    <x v="31"/>
    <x v="23"/>
    <x v="29"/>
  </r>
  <r>
    <s v="Business Analyst"/>
    <n v="3"/>
    <n v="1003076"/>
    <x v="31"/>
    <x v="23"/>
    <x v="29"/>
  </r>
  <r>
    <s v="Project Lead"/>
    <n v="3"/>
    <n v="1103544"/>
    <x v="31"/>
    <x v="23"/>
    <x v="29"/>
  </r>
  <r>
    <s v="MIS Executive (Insuretech Company)"/>
    <n v="2"/>
    <n v="1095608"/>
    <x v="31"/>
    <x v="23"/>
    <x v="29"/>
  </r>
  <r>
    <s v="Administrator"/>
    <n v="4"/>
    <n v="1035973"/>
    <x v="31"/>
    <x v="23"/>
    <x v="29"/>
  </r>
  <r>
    <s v="Engineer"/>
    <n v="2"/>
    <n v="645734"/>
    <x v="31"/>
    <x v="23"/>
    <x v="29"/>
  </r>
  <r>
    <s v="DevOps Engineer"/>
    <n v="1"/>
    <n v="869189"/>
    <x v="31"/>
    <x v="23"/>
    <x v="29"/>
  </r>
  <r>
    <s v="Tech Manager"/>
    <n v="2"/>
    <n v="1849290"/>
    <x v="31"/>
    <x v="23"/>
    <x v="29"/>
  </r>
  <r>
    <s v="Team Lead"/>
    <n v="2"/>
    <n v="1322104"/>
    <x v="31"/>
    <x v="23"/>
    <x v="29"/>
  </r>
  <r>
    <s v="Marketing Associate"/>
    <n v="2"/>
    <n v="548063"/>
    <x v="31"/>
    <x v="23"/>
    <x v="29"/>
  </r>
  <r>
    <s v="node js"/>
    <n v="4"/>
    <n v="2326913"/>
    <x v="31"/>
    <x v="23"/>
    <x v="29"/>
  </r>
  <r>
    <s v="Full Stack Developer"/>
    <n v="6"/>
    <n v="1397059"/>
    <x v="31"/>
    <x v="23"/>
    <x v="29"/>
  </r>
  <r>
    <s v="Mainframe Developer"/>
    <n v="8"/>
    <n v="1355212"/>
    <x v="31"/>
    <x v="23"/>
    <x v="29"/>
  </r>
  <r>
    <s v="Associate Python Programmer"/>
    <n v="13"/>
    <n v="971445"/>
    <x v="31"/>
    <x v="23"/>
    <x v="29"/>
  </r>
  <r>
    <s v="SAP FICO"/>
    <n v="2"/>
    <n v="1374871"/>
    <x v="31"/>
    <x v="23"/>
    <x v="29"/>
  </r>
  <r>
    <s v="'Java Full stack Developer'"/>
    <n v="7"/>
    <n v="412951"/>
    <x v="31"/>
    <x v="23"/>
    <x v="29"/>
  </r>
  <r>
    <s v="Customer Delivery Head"/>
    <n v="2"/>
    <n v="2302211"/>
    <x v="31"/>
    <x v="23"/>
    <x v="29"/>
  </r>
  <r>
    <s v="Python Web Developer"/>
    <n v="13"/>
    <n v="1109107"/>
    <x v="31"/>
    <x v="23"/>
    <x v="29"/>
  </r>
  <r>
    <s v="Dotnet Developer- WFH"/>
    <n v="6"/>
    <n v="840155"/>
    <x v="31"/>
    <x v="23"/>
    <x v="29"/>
  </r>
  <r>
    <s v="Cloud Software Engineer"/>
    <n v="2"/>
    <n v="1198433"/>
    <x v="31"/>
    <x v="23"/>
    <x v="29"/>
  </r>
  <r>
    <s v="Looking for PHP Developer"/>
    <n v="9"/>
    <n v="776689"/>
    <x v="31"/>
    <x v="23"/>
    <x v="29"/>
  </r>
  <r>
    <s v="PL/PM (Scrum Master)"/>
    <n v="1"/>
    <n v="390410"/>
    <x v="31"/>
    <x v="23"/>
    <x v="29"/>
  </r>
  <r>
    <s v="SQL Server DBA"/>
    <n v="3"/>
    <n v="422932"/>
    <x v="31"/>
    <x v="23"/>
    <x v="29"/>
  </r>
  <r>
    <s v="Team Lead"/>
    <n v="2"/>
    <n v="1496384"/>
    <x v="31"/>
    <x v="23"/>
    <x v="29"/>
  </r>
  <r>
    <s v="Software Engineer- Blockchain"/>
    <n v="6"/>
    <n v="1216217"/>
    <x v="31"/>
    <x v="23"/>
    <x v="29"/>
  </r>
  <r>
    <s v="AGM - Zonal Technical Manager"/>
    <n v="3"/>
    <n v="1927863"/>
    <x v="31"/>
    <x v="23"/>
    <x v="29"/>
  </r>
  <r>
    <s v="Web Developer"/>
    <n v="10"/>
    <n v="647122"/>
    <x v="31"/>
    <x v="23"/>
    <x v="29"/>
  </r>
  <r>
    <s v="Python Software Engineer"/>
    <n v="13"/>
    <n v="1071053"/>
    <x v="31"/>
    <x v="23"/>
    <x v="29"/>
  </r>
  <r>
    <s v="'Java Full stack Developer'"/>
    <n v="7"/>
    <n v="778869"/>
    <x v="31"/>
    <x v="23"/>
    <x v="29"/>
  </r>
  <r>
    <s v="'Java Full stack Developer'"/>
    <n v="7"/>
    <n v="640266"/>
    <x v="31"/>
    <x v="23"/>
    <x v="29"/>
  </r>
  <r>
    <s v=".Net Core Developer"/>
    <n v="6"/>
    <n v="1240597"/>
    <x v="31"/>
    <x v="23"/>
    <x v="29"/>
  </r>
  <r>
    <s v="Java Software Engineer"/>
    <n v="9"/>
    <n v="1542808"/>
    <x v="31"/>
    <x v="23"/>
    <x v="29"/>
  </r>
  <r>
    <s v="Tools Consultant"/>
    <n v="3"/>
    <n v="1327632"/>
    <x v="31"/>
    <x v="23"/>
    <x v="29"/>
  </r>
  <r>
    <s v="Cyber Security Analyst"/>
    <n v="4"/>
    <n v="662742"/>
    <x v="31"/>
    <x v="23"/>
    <x v="29"/>
  </r>
  <r>
    <s v="Developer"/>
    <n v="3"/>
    <n v="545280"/>
    <x v="31"/>
    <x v="23"/>
    <x v="29"/>
  </r>
  <r>
    <s v="Project Lead"/>
    <n v="2"/>
    <n v="1372494"/>
    <x v="31"/>
    <x v="23"/>
    <x v="29"/>
  </r>
  <r>
    <s v="Associate Tech Specialist"/>
    <n v="2"/>
    <n v="550661"/>
    <x v="31"/>
    <x v="23"/>
    <x v="29"/>
  </r>
  <r>
    <s v="CACTUS Talent Community"/>
    <n v="2"/>
    <n v="370365"/>
    <x v="31"/>
    <x v="23"/>
    <x v="29"/>
  </r>
  <r>
    <s v="Android Developer- WFH"/>
    <n v="3"/>
    <n v="1129925"/>
    <x v="31"/>
    <x v="23"/>
    <x v="29"/>
  </r>
  <r>
    <s v="Associate Digital Marketing (WFH)"/>
    <n v="3"/>
    <n v="924907"/>
    <x v="31"/>
    <x v="23"/>
    <x v="29"/>
  </r>
  <r>
    <s v="PLSQL Development - LTIMindtree."/>
    <n v="7"/>
    <n v="463198"/>
    <x v="31"/>
    <x v="23"/>
    <x v="29"/>
  </r>
  <r>
    <s v="Team Lead"/>
    <n v="2"/>
    <n v="1163452"/>
    <x v="31"/>
    <x v="23"/>
    <x v="29"/>
  </r>
  <r>
    <s v="Project Manager"/>
    <n v="3"/>
    <n v="684002"/>
    <x v="31"/>
    <x v="23"/>
    <x v="29"/>
  </r>
  <r>
    <s v="Project Manager"/>
    <n v="8"/>
    <n v="510732"/>
    <x v="31"/>
    <x v="23"/>
    <x v="29"/>
  </r>
  <r>
    <s v="Software QA Engineer 2 / Senior QA Engineer / Manual Test Lead / Automation Test"/>
    <n v="7"/>
    <n v="924814"/>
    <x v="31"/>
    <x v="23"/>
    <x v="29"/>
  </r>
  <r>
    <s v="Fullstack developer"/>
    <n v="6"/>
    <n v="1058302"/>
    <x v="31"/>
    <x v="23"/>
    <x v="29"/>
  </r>
  <r>
    <s v=".Net Framework Developer"/>
    <n v="6"/>
    <n v="1206796"/>
    <x v="31"/>
    <x v="23"/>
    <x v="29"/>
  </r>
  <r>
    <s v="Software Engineer- Blockchain"/>
    <n v="6"/>
    <n v="1591214"/>
    <x v="31"/>
    <x v="23"/>
    <x v="29"/>
  </r>
  <r>
    <s v="Team Lead"/>
    <n v="2"/>
    <n v="1525335"/>
    <x v="31"/>
    <x v="23"/>
    <x v="29"/>
  </r>
  <r>
    <s v="Dotnet Software Developer"/>
    <n v="6"/>
    <n v="1199230"/>
    <x v="31"/>
    <x v="23"/>
    <x v="29"/>
  </r>
  <r>
    <s v="Project Manager"/>
    <n v="2"/>
    <n v="610336"/>
    <x v="31"/>
    <x v="23"/>
    <x v="29"/>
  </r>
  <r>
    <s v="UI UX Designer"/>
    <n v="2"/>
    <n v="432147"/>
    <x v="31"/>
    <x v="23"/>
    <x v="29"/>
  </r>
  <r>
    <s v="Software QA Engineer 2 / Senior QA Engineer / Manual Test Lead / Automation Test"/>
    <n v="7"/>
    <n v="1193260"/>
    <x v="31"/>
    <x v="23"/>
    <x v="29"/>
  </r>
  <r>
    <s v="PL/PM (Scrum Master)"/>
    <n v="1"/>
    <n v="436626"/>
    <x v="31"/>
    <x v="23"/>
    <x v="29"/>
  </r>
  <r>
    <s v="SAP FICO"/>
    <n v="2"/>
    <n v="871066"/>
    <x v="31"/>
    <x v="23"/>
    <x v="29"/>
  </r>
  <r>
    <s v="Technology Analyst - NodeJs (3-5 years) - Jaipur"/>
    <n v="2"/>
    <n v="751037"/>
    <x v="31"/>
    <x v="23"/>
    <x v="29"/>
  </r>
  <r>
    <s v="Associate Digital Marketing (WFH)"/>
    <n v="3"/>
    <n v="1236125"/>
    <x v="31"/>
    <x v="23"/>
    <x v="29"/>
  </r>
  <r>
    <s v="Dotnet Software Developer"/>
    <n v="6"/>
    <n v="1168597"/>
    <x v="31"/>
    <x v="23"/>
    <x v="29"/>
  </r>
  <r>
    <s v="Senior Consultant-Technology &amp; Implementation"/>
    <n v="3"/>
    <n v="1496196"/>
    <x v="31"/>
    <x v="23"/>
    <x v="29"/>
  </r>
  <r>
    <s v="Sr. Engineer"/>
    <n v="2"/>
    <n v="962268"/>
    <x v="31"/>
    <x v="23"/>
    <x v="29"/>
  </r>
  <r>
    <s v="Dotnet Software Developer"/>
    <n v="6"/>
    <n v="1272143"/>
    <x v="31"/>
    <x v="23"/>
    <x v="29"/>
  </r>
  <r>
    <s v="Project Manager"/>
    <n v="3"/>
    <n v="384474"/>
    <x v="31"/>
    <x v="23"/>
    <x v="29"/>
  </r>
  <r>
    <s v="Talent Acquisition Manager (With leading Bank)"/>
    <n v="2"/>
    <n v="1965306"/>
    <x v="31"/>
    <x v="23"/>
    <x v="29"/>
  </r>
  <r>
    <s v="Dotnet Software Developer"/>
    <n v="6"/>
    <n v="923563"/>
    <x v="31"/>
    <x v="23"/>
    <x v="29"/>
  </r>
  <r>
    <s v="Dotnet Developer- WFH"/>
    <n v="6"/>
    <n v="1361636"/>
    <x v="31"/>
    <x v="23"/>
    <x v="29"/>
  </r>
  <r>
    <s v="PPC Executive"/>
    <n v="3"/>
    <n v="1070025"/>
    <x v="31"/>
    <x v="23"/>
    <x v="29"/>
  </r>
  <r>
    <s v="Dotnet Developer- WFH"/>
    <n v="6"/>
    <n v="1482886"/>
    <x v="31"/>
    <x v="23"/>
    <x v="29"/>
  </r>
  <r>
    <s v="Project Lead"/>
    <n v="2"/>
    <n v="1225205"/>
    <x v="31"/>
    <x v="23"/>
    <x v="29"/>
  </r>
  <r>
    <s v="Big Data Engineer - WFH"/>
    <n v="9"/>
    <n v="1140103"/>
    <x v="31"/>
    <x v="23"/>
    <x v="29"/>
  </r>
  <r>
    <s v="Project Manager"/>
    <n v="3"/>
    <n v="455176"/>
    <x v="31"/>
    <x v="23"/>
    <x v="29"/>
  </r>
  <r>
    <s v="PPC Specialist"/>
    <n v="3"/>
    <n v="988352"/>
    <x v="31"/>
    <x v="23"/>
    <x v="29"/>
  </r>
  <r>
    <s v="Database Engineer"/>
    <n v="7"/>
    <n v="1118494"/>
    <x v="31"/>
    <x v="23"/>
    <x v="29"/>
  </r>
  <r>
    <s v="Test Engineer"/>
    <n v="1"/>
    <n v="777319"/>
    <x v="31"/>
    <x v="23"/>
    <x v="29"/>
  </r>
  <r>
    <s v="Team Lead"/>
    <n v="2"/>
    <n v="1380138"/>
    <x v="31"/>
    <x v="23"/>
    <x v="29"/>
  </r>
  <r>
    <s v="Associate - Programmatic"/>
    <n v="3"/>
    <n v="867555"/>
    <x v="31"/>
    <x v="23"/>
    <x v="29"/>
  </r>
  <r>
    <s v="Test Engineer"/>
    <n v="1"/>
    <n v="657478"/>
    <x v="31"/>
    <x v="23"/>
    <x v="29"/>
  </r>
  <r>
    <s v="Team Lead"/>
    <n v="2"/>
    <n v="1192625"/>
    <x v="31"/>
    <x v="23"/>
    <x v="29"/>
  </r>
  <r>
    <s v="Software QA Engineer 2 / Senior QA Engineer / Manual Test Lead / Automation Test"/>
    <n v="7"/>
    <n v="1424294"/>
    <x v="31"/>
    <x v="23"/>
    <x v="29"/>
  </r>
  <r>
    <s v="Technical Lead"/>
    <n v="5"/>
    <n v="1708330"/>
    <x v="31"/>
    <x v="23"/>
    <x v="29"/>
  </r>
  <r>
    <s v="Project Manager- Jaipur"/>
    <n v="3"/>
    <n v="420017"/>
    <x v="31"/>
    <x v="23"/>
    <x v="29"/>
  </r>
  <r>
    <s v="Bioinformatics QA"/>
    <n v="1"/>
    <n v="506111"/>
    <x v="31"/>
    <x v="23"/>
    <x v="29"/>
  </r>
  <r>
    <s v="SAP Security"/>
    <n v="3"/>
    <n v="637702"/>
    <x v="31"/>
    <x v="23"/>
    <x v="29"/>
  </r>
  <r>
    <s v="Dotnet Developer- WFH"/>
    <n v="6"/>
    <n v="858012"/>
    <x v="31"/>
    <x v="23"/>
    <x v="29"/>
  </r>
  <r>
    <s v="LTIMindtree Hiring - Servicenow Developers"/>
    <n v="5"/>
    <n v="401043"/>
    <x v="31"/>
    <x v="23"/>
    <x v="29"/>
  </r>
  <r>
    <s v="Cyber Security Analyst"/>
    <n v="4"/>
    <n v="599602"/>
    <x v="31"/>
    <x v="23"/>
    <x v="29"/>
  </r>
  <r>
    <s v="Tech Lead"/>
    <n v="3"/>
    <n v="1240314"/>
    <x v="31"/>
    <x v="23"/>
    <x v="29"/>
  </r>
  <r>
    <s v="Java Back-end Developer"/>
    <n v="4"/>
    <n v="677067"/>
    <x v="31"/>
    <x v="23"/>
    <x v="29"/>
  </r>
  <r>
    <s v="Dotnet Software Developer"/>
    <n v="6"/>
    <n v="1317352"/>
    <x v="31"/>
    <x v="23"/>
    <x v="29"/>
  </r>
  <r>
    <s v="Project Lead"/>
    <n v="3"/>
    <n v="1575510"/>
    <x v="31"/>
    <x v="23"/>
    <x v="29"/>
  </r>
  <r>
    <s v="Dotnet Developer- WFH"/>
    <n v="6"/>
    <n v="1103222"/>
    <x v="31"/>
    <x v="23"/>
    <x v="29"/>
  </r>
  <r>
    <s v="Web Developer - Python"/>
    <n v="13"/>
    <n v="981402"/>
    <x v="31"/>
    <x v="23"/>
    <x v="29"/>
  </r>
  <r>
    <s v="PPC Executive- Associate"/>
    <n v="3"/>
    <n v="1115059"/>
    <x v="31"/>
    <x v="23"/>
    <x v="29"/>
  </r>
  <r>
    <s v="Cyber Security Analyst"/>
    <n v="4"/>
    <n v="481144"/>
    <x v="31"/>
    <x v="23"/>
    <x v="29"/>
  </r>
  <r>
    <s v="Associate Team Lead"/>
    <n v="3"/>
    <n v="1256276"/>
    <x v="31"/>
    <x v="23"/>
    <x v="29"/>
  </r>
  <r>
    <s v="Android Engineer- WFH"/>
    <n v="3"/>
    <n v="1403428"/>
    <x v="31"/>
    <x v="23"/>
    <x v="29"/>
  </r>
  <r>
    <s v="Full Stack Developer"/>
    <n v="6"/>
    <n v="825913"/>
    <x v="31"/>
    <x v="23"/>
    <x v="29"/>
  </r>
  <r>
    <s v="LTIMindtree Hiring - Servicenow Developers"/>
    <n v="5"/>
    <n v="580049"/>
    <x v="31"/>
    <x v="23"/>
    <x v="29"/>
  </r>
  <r>
    <s v="Agile Project Management required for Delhi"/>
    <n v="3"/>
    <n v="1248547"/>
    <x v="31"/>
    <x v="23"/>
    <x v="29"/>
  </r>
  <r>
    <s v="Security Consultant"/>
    <n v="2"/>
    <n v="1149895"/>
    <x v="31"/>
    <x v="23"/>
    <x v="29"/>
  </r>
  <r>
    <s v="SAP Project Manager"/>
    <n v="2"/>
    <n v="1975499"/>
    <x v="31"/>
    <x v="23"/>
    <x v="29"/>
  </r>
  <r>
    <s v="Dotnet Software Developer"/>
    <n v="6"/>
    <n v="997472"/>
    <x v="31"/>
    <x v="23"/>
    <x v="29"/>
  </r>
  <r>
    <s v="Configurator"/>
    <n v="3"/>
    <n v="449985"/>
    <x v="31"/>
    <x v="23"/>
    <x v="29"/>
  </r>
  <r>
    <s v="Administrator"/>
    <n v="4"/>
    <n v="1330874"/>
    <x v="31"/>
    <x v="23"/>
    <x v="29"/>
  </r>
  <r>
    <s v="Technical Lead"/>
    <n v="1"/>
    <n v="1771104"/>
    <x v="31"/>
    <x v="23"/>
    <x v="29"/>
  </r>
  <r>
    <s v="Lead Administrator"/>
    <n v="4"/>
    <n v="1121110"/>
    <x v="31"/>
    <x v="23"/>
    <x v="29"/>
  </r>
  <r>
    <s v="Java Developer"/>
    <n v="4"/>
    <n v="460223"/>
    <x v="31"/>
    <x v="23"/>
    <x v="29"/>
  </r>
  <r>
    <s v="Java Developer"/>
    <n v="3"/>
    <n v="699589"/>
    <x v="31"/>
    <x v="23"/>
    <x v="29"/>
  </r>
  <r>
    <s v="Full Stack Developer (React &amp; Node.js)"/>
    <n v="6"/>
    <n v="1242672"/>
    <x v="31"/>
    <x v="23"/>
    <x v="29"/>
  </r>
  <r>
    <s v="SAP BASIS"/>
    <n v="2"/>
    <n v="504462"/>
    <x v="31"/>
    <x v="23"/>
    <x v="29"/>
  </r>
  <r>
    <s v="Team Lead"/>
    <n v="2"/>
    <n v="1523808"/>
    <x v="31"/>
    <x v="23"/>
    <x v="29"/>
  </r>
  <r>
    <s v="PL/PM (Scrum Master)"/>
    <n v="1"/>
    <n v="354044"/>
    <x v="31"/>
    <x v="23"/>
    <x v="29"/>
  </r>
  <r>
    <s v="Dotnet Developer- WFH"/>
    <n v="6"/>
    <n v="1295675"/>
    <x v="31"/>
    <x v="23"/>
    <x v="29"/>
  </r>
  <r>
    <s v="Lead Administrator"/>
    <n v="4"/>
    <n v="1285347"/>
    <x v="31"/>
    <x v="23"/>
    <x v="29"/>
  </r>
  <r>
    <s v="Opening for Scrum Master"/>
    <n v="1"/>
    <n v="1109176"/>
    <x v="31"/>
    <x v="23"/>
    <x v="29"/>
  </r>
  <r>
    <s v="Lead Administrator"/>
    <n v="4"/>
    <n v="1693521"/>
    <x v="31"/>
    <x v="23"/>
    <x v="29"/>
  </r>
  <r>
    <s v="Infrastructure Architect"/>
    <n v="3"/>
    <n v="1115247"/>
    <x v="31"/>
    <x v="23"/>
    <x v="29"/>
  </r>
  <r>
    <s v="Cloud Software Engineer"/>
    <n v="2"/>
    <n v="1086106"/>
    <x v="31"/>
    <x v="23"/>
    <x v="29"/>
  </r>
  <r>
    <s v="Android Engineer- WFH"/>
    <n v="3"/>
    <n v="1560359"/>
    <x v="31"/>
    <x v="23"/>
    <x v="29"/>
  </r>
  <r>
    <s v="Workday Consultant"/>
    <n v="3"/>
    <n v="1142427"/>
    <x v="31"/>
    <x v="23"/>
    <x v="29"/>
  </r>
  <r>
    <s v="Mobile Developer- Android"/>
    <n v="3"/>
    <n v="1446857"/>
    <x v="31"/>
    <x v="23"/>
    <x v="29"/>
  </r>
  <r>
    <s v="Engineer"/>
    <n v="2"/>
    <n v="486950"/>
    <x v="31"/>
    <x v="23"/>
    <x v="29"/>
  </r>
  <r>
    <s v="NodeJS"/>
    <n v="2"/>
    <n v="2872501"/>
    <x v="31"/>
    <x v="23"/>
    <x v="29"/>
  </r>
  <r>
    <s v="NodeJS"/>
    <n v="2"/>
    <n v="2483068"/>
    <x v="31"/>
    <x v="23"/>
    <x v="29"/>
  </r>
  <r>
    <s v="Service Level Manager"/>
    <n v="3"/>
    <n v="1461068"/>
    <x v="31"/>
    <x v="23"/>
    <x v="29"/>
  </r>
  <r>
    <s v="Team Lead"/>
    <n v="2"/>
    <n v="1268833"/>
    <x v="31"/>
    <x v="23"/>
    <x v="29"/>
  </r>
  <r>
    <s v="Senior Python Programmer"/>
    <n v="13"/>
    <n v="1266142"/>
    <x v="31"/>
    <x v="23"/>
    <x v="29"/>
  </r>
  <r>
    <s v="Search Executive"/>
    <n v="3"/>
    <n v="1257948"/>
    <x v="31"/>
    <x v="23"/>
    <x v="29"/>
  </r>
  <r>
    <s v="Performance Marketing Executive"/>
    <n v="3"/>
    <n v="1059897"/>
    <x v="31"/>
    <x v="23"/>
    <x v="29"/>
  </r>
  <r>
    <s v="Sr. Salesforce Developer (WFH)"/>
    <n v="7"/>
    <n v="1171625"/>
    <x v="31"/>
    <x v="23"/>
    <x v="29"/>
  </r>
  <r>
    <s v="Java Developer (5-8 yrs) Bhubaneshwar"/>
    <n v="4"/>
    <n v="1941538"/>
    <x v="31"/>
    <x v="23"/>
    <x v="29"/>
  </r>
  <r>
    <s v="Automotive Embedded Cybersecurity"/>
    <n v="1"/>
    <n v="1137336"/>
    <x v="31"/>
    <x v="23"/>
    <x v="29"/>
  </r>
  <r>
    <s v="Team Lead"/>
    <n v="2"/>
    <n v="1275845"/>
    <x v="31"/>
    <x v="23"/>
    <x v="29"/>
  </r>
  <r>
    <s v="Frontend Developer"/>
    <n v="5"/>
    <n v="697866"/>
    <x v="31"/>
    <x v="23"/>
    <x v="29"/>
  </r>
  <r>
    <s v="APEX Developer"/>
    <n v="8"/>
    <n v="616638"/>
    <x v="31"/>
    <x v="23"/>
    <x v="29"/>
  </r>
  <r>
    <s v="Android Engineer- WFH"/>
    <n v="3"/>
    <n v="1311191"/>
    <x v="31"/>
    <x v="23"/>
    <x v="29"/>
  </r>
  <r>
    <s v="PLSQL Development - LTIMindtree."/>
    <n v="7"/>
    <n v="585937"/>
    <x v="31"/>
    <x v="23"/>
    <x v="29"/>
  </r>
  <r>
    <s v="Analyst/Associate Consultant (Primary Market Research)"/>
    <n v="0"/>
    <n v="359762"/>
    <x v="31"/>
    <x v="23"/>
    <x v="29"/>
  </r>
  <r>
    <s v="Artificial Intelligence Engineer - WFH"/>
    <n v="11"/>
    <n v="1059230"/>
    <x v="31"/>
    <x v="23"/>
    <x v="29"/>
  </r>
  <r>
    <s v="Associate Tech Specialist"/>
    <n v="2"/>
    <n v="357615"/>
    <x v="31"/>
    <x v="23"/>
    <x v="29"/>
  </r>
  <r>
    <s v="Sr. Engineer"/>
    <n v="2"/>
    <n v="1119721"/>
    <x v="31"/>
    <x v="23"/>
    <x v="29"/>
  </r>
  <r>
    <s v="Cloud Software Engineer"/>
    <n v="2"/>
    <n v="1330973"/>
    <x v="31"/>
    <x v="23"/>
    <x v="29"/>
  </r>
  <r>
    <s v="Mobile Developer- Android"/>
    <n v="3"/>
    <n v="1110557"/>
    <x v="31"/>
    <x v="23"/>
    <x v="29"/>
  </r>
  <r>
    <s v="Sr. Software Engineer"/>
    <n v="2"/>
    <n v="1499968"/>
    <x v="31"/>
    <x v="23"/>
    <x v="29"/>
  </r>
  <r>
    <s v="SAP Security"/>
    <n v="3"/>
    <n v="466095"/>
    <x v="31"/>
    <x v="23"/>
    <x v="29"/>
  </r>
  <r>
    <s v="Full Stack Software Engineer"/>
    <n v="6"/>
    <n v="1582852"/>
    <x v="31"/>
    <x v="23"/>
    <x v="29"/>
  </r>
  <r>
    <s v="Business Consultant"/>
    <n v="2"/>
    <n v="1441123"/>
    <x v="31"/>
    <x v="23"/>
    <x v="29"/>
  </r>
  <r>
    <s v="Cyber Security Analyst"/>
    <n v="4"/>
    <n v="524964"/>
    <x v="31"/>
    <x v="23"/>
    <x v="29"/>
  </r>
  <r>
    <s v="Engineer"/>
    <n v="2"/>
    <n v="469881"/>
    <x v="31"/>
    <x v="23"/>
    <x v="29"/>
  </r>
  <r>
    <s v="Program Manager (PM)"/>
    <n v="3"/>
    <n v="415719"/>
    <x v="31"/>
    <x v="23"/>
    <x v="29"/>
  </r>
  <r>
    <s v="Project Lead"/>
    <n v="3"/>
    <n v="1342496"/>
    <x v="31"/>
    <x v="23"/>
    <x v="29"/>
  </r>
  <r>
    <s v="Oracle EBS Apps Technical Consultant"/>
    <n v="4"/>
    <n v="930819"/>
    <x v="31"/>
    <x v="23"/>
    <x v="29"/>
  </r>
  <r>
    <s v="Senior Ad Operations Specialist"/>
    <n v="3"/>
    <n v="1211594"/>
    <x v="31"/>
    <x v="23"/>
    <x v="29"/>
  </r>
  <r>
    <s v="Required SAP FICO Consultants for Contract"/>
    <n v="3"/>
    <n v="1011909"/>
    <x v="31"/>
    <x v="23"/>
    <x v="29"/>
  </r>
  <r>
    <s v="Business Analyst- SME-Broker-Insurance"/>
    <n v="3"/>
    <n v="824883"/>
    <x v="31"/>
    <x v="23"/>
    <x v="29"/>
  </r>
  <r>
    <s v="Data Analyst (Business professional Institute)"/>
    <n v="4"/>
    <n v="1180723"/>
    <x v="31"/>
    <x v="23"/>
    <x v="29"/>
  </r>
  <r>
    <s v="Big Data Engineer - WFH"/>
    <n v="9"/>
    <n v="1450938"/>
    <x v="31"/>
    <x v="23"/>
    <x v="29"/>
  </r>
  <r>
    <s v="Associate Team Lead"/>
    <n v="4"/>
    <n v="1429189"/>
    <x v="31"/>
    <x v="23"/>
    <x v="29"/>
  </r>
  <r>
    <s v="Front end developers"/>
    <n v="5"/>
    <n v="597769"/>
    <x v="31"/>
    <x v="23"/>
    <x v="29"/>
  </r>
  <r>
    <s v="Content Writer (Hindi) - Insurance"/>
    <n v="1"/>
    <n v="523590"/>
    <x v="31"/>
    <x v="23"/>
    <x v="29"/>
  </r>
  <r>
    <s v="Cyber Security Architect"/>
    <n v="3"/>
    <n v="904135"/>
    <x v="31"/>
    <x v="23"/>
    <x v="29"/>
  </r>
  <r>
    <s v="Team Lead"/>
    <n v="3"/>
    <n v="1762417"/>
    <x v="31"/>
    <x v="23"/>
    <x v="29"/>
  </r>
  <r>
    <s v="NodeJS"/>
    <n v="2"/>
    <n v="2105079"/>
    <x v="31"/>
    <x v="23"/>
    <x v="29"/>
  </r>
  <r>
    <s v="Tech Manager"/>
    <n v="2"/>
    <n v="1463978"/>
    <x v="31"/>
    <x v="23"/>
    <x v="29"/>
  </r>
  <r>
    <s v="Analyst/Associate Consultant (Primary Market Research)"/>
    <n v="0"/>
    <n v="469758"/>
    <x v="31"/>
    <x v="23"/>
    <x v="29"/>
  </r>
  <r>
    <s v="LTIMindtree Hiring SAP Project Manager"/>
    <n v="1"/>
    <n v="1892227"/>
    <x v="31"/>
    <x v="23"/>
    <x v="29"/>
  </r>
  <r>
    <s v="Mainframe Developer- PAN India"/>
    <n v="3"/>
    <n v="860613"/>
    <x v="31"/>
    <x v="23"/>
    <x v="29"/>
  </r>
  <r>
    <s v="SAP HCM Lead Consultant"/>
    <n v="2"/>
    <n v="1347400"/>
    <x v="31"/>
    <x v="23"/>
    <x v="29"/>
  </r>
  <r>
    <s v="Senior Software Engineer (WFH)"/>
    <n v="9"/>
    <n v="1121226"/>
    <x v="31"/>
    <x v="23"/>
    <x v="29"/>
  </r>
  <r>
    <s v="Workday Consultant"/>
    <n v="3"/>
    <n v="1185419"/>
    <x v="31"/>
    <x v="23"/>
    <x v="29"/>
  </r>
  <r>
    <s v="Programmatic Executive"/>
    <n v="3"/>
    <n v="1145319"/>
    <x v="31"/>
    <x v="23"/>
    <x v="29"/>
  </r>
  <r>
    <s v="Mainframe Developer- PAN India"/>
    <n v="3"/>
    <n v="1433477"/>
    <x v="31"/>
    <x v="23"/>
    <x v="29"/>
  </r>
  <r>
    <s v="Java developer"/>
    <n v="4"/>
    <n v="652608"/>
    <x v="31"/>
    <x v="23"/>
    <x v="29"/>
  </r>
  <r>
    <s v="Associate Tech Specialist"/>
    <n v="2"/>
    <n v="476686"/>
    <x v="31"/>
    <x v="23"/>
    <x v="29"/>
  </r>
  <r>
    <s v="Project Manager"/>
    <n v="3"/>
    <n v="414835"/>
    <x v="31"/>
    <x v="23"/>
    <x v="29"/>
  </r>
  <r>
    <s v="Android App Developer- WFH"/>
    <n v="3"/>
    <n v="1008181"/>
    <x v="31"/>
    <x v="23"/>
    <x v="29"/>
  </r>
  <r>
    <s v="Sr. Engineer"/>
    <n v="2"/>
    <n v="1284621"/>
    <x v="31"/>
    <x v="23"/>
    <x v="29"/>
  </r>
  <r>
    <s v="AVP Home Loans"/>
    <n v="2"/>
    <n v="932628"/>
    <x v="31"/>
    <x v="23"/>
    <x v="29"/>
  </r>
  <r>
    <s v="Full Stack Engineer (React/Node.js)"/>
    <n v="6"/>
    <n v="1505392"/>
    <x v="31"/>
    <x v="23"/>
    <x v="29"/>
  </r>
  <r>
    <s v="Looking for Senior Manager - Program and Project Management"/>
    <n v="1"/>
    <n v="1481975"/>
    <x v="31"/>
    <x v="23"/>
    <x v="29"/>
  </r>
  <r>
    <s v="BA-P and C Insurance-Billing"/>
    <n v="3"/>
    <n v="1361343"/>
    <x v="31"/>
    <x v="23"/>
    <x v="29"/>
  </r>
  <r>
    <s v="Mobile Developer- Android"/>
    <n v="3"/>
    <n v="912168"/>
    <x v="31"/>
    <x v="23"/>
    <x v="29"/>
  </r>
  <r>
    <s v="Workday Consultant"/>
    <n v="3"/>
    <n v="1067957"/>
    <x v="31"/>
    <x v="23"/>
    <x v="29"/>
  </r>
  <r>
    <s v="Java Back-end Developer"/>
    <n v="4"/>
    <n v="766459"/>
    <x v="31"/>
    <x v="23"/>
    <x v="29"/>
  </r>
  <r>
    <s v="Sr. Software Engineer"/>
    <n v="2"/>
    <n v="1552364"/>
    <x v="31"/>
    <x v="23"/>
    <x v="29"/>
  </r>
  <r>
    <s v="QA Engineer"/>
    <n v="3"/>
    <n v="581919"/>
    <x v="31"/>
    <x v="23"/>
    <x v="29"/>
  </r>
  <r>
    <s v="Workday Consultant"/>
    <n v="3"/>
    <n v="1495565"/>
    <x v="31"/>
    <x v="23"/>
    <x v="29"/>
  </r>
  <r>
    <s v="Data Engineering Expert - WFH"/>
    <n v="9"/>
    <n v="1592720"/>
    <x v="31"/>
    <x v="23"/>
    <x v="29"/>
  </r>
  <r>
    <s v="Solution Analyst"/>
    <n v="3"/>
    <n v="1059851"/>
    <x v="31"/>
    <x v="23"/>
    <x v="29"/>
  </r>
  <r>
    <s v="Lead Google Analytics (WFH)"/>
    <n v="8"/>
    <n v="1499261"/>
    <x v="31"/>
    <x v="23"/>
    <x v="29"/>
  </r>
  <r>
    <s v="Cloud Architect"/>
    <n v="3"/>
    <n v="1120238"/>
    <x v="31"/>
    <x v="23"/>
    <x v="29"/>
  </r>
  <r>
    <s v="Associate Tech Specialist"/>
    <n v="2"/>
    <n v="571369"/>
    <x v="31"/>
    <x v="23"/>
    <x v="29"/>
  </r>
  <r>
    <s v="Software Engineer- Blockchain"/>
    <n v="6"/>
    <n v="1144545"/>
    <x v="31"/>
    <x v="23"/>
    <x v="29"/>
  </r>
  <r>
    <s v="UI Angular"/>
    <n v="9"/>
    <n v="667872"/>
    <x v="31"/>
    <x v="23"/>
    <x v="29"/>
  </r>
  <r>
    <s v="Presales Manager_F&amp;A"/>
    <n v="5"/>
    <n v="1302799"/>
    <x v="31"/>
    <x v="23"/>
    <x v="29"/>
  </r>
  <r>
    <s v="Mainframe Developer- PAN India"/>
    <n v="3"/>
    <n v="952292"/>
    <x v="31"/>
    <x v="23"/>
    <x v="29"/>
  </r>
  <r>
    <s v="Database Admin. Sr Cnslt."/>
    <n v="3"/>
    <n v="946419"/>
    <x v="31"/>
    <x v="23"/>
    <x v="29"/>
  </r>
  <r>
    <s v="AWS Senior Cloud Developer"/>
    <n v="3"/>
    <n v="1011764"/>
    <x v="31"/>
    <x v="23"/>
    <x v="29"/>
  </r>
  <r>
    <s v="UI/UX Developer"/>
    <n v="5"/>
    <n v="584304"/>
    <x v="31"/>
    <x v="23"/>
    <x v="29"/>
  </r>
  <r>
    <s v="EBS Finance Functional"/>
    <n v="2"/>
    <n v="482507"/>
    <x v="31"/>
    <x v="23"/>
    <x v="29"/>
  </r>
  <r>
    <s v="Managing Consultant-Technology &amp; Implementation"/>
    <n v="3"/>
    <n v="1115476"/>
    <x v="31"/>
    <x v="23"/>
    <x v="29"/>
  </r>
  <r>
    <s v="Workday Consultant"/>
    <n v="3"/>
    <n v="1390709"/>
    <x v="31"/>
    <x v="23"/>
    <x v="29"/>
  </r>
  <r>
    <s v="E-Commerce Manager - Agritech Company"/>
    <n v="1"/>
    <n v="1906392"/>
    <x v="31"/>
    <x v="23"/>
    <x v="29"/>
  </r>
  <r>
    <s v="Associate Tech Specialist"/>
    <n v="2"/>
    <n v="324960"/>
    <x v="31"/>
    <x v="23"/>
    <x v="29"/>
  </r>
  <r>
    <s v="ML Engineer - Remote"/>
    <n v="11"/>
    <n v="913141"/>
    <x v="31"/>
    <x v="23"/>
    <x v="29"/>
  </r>
  <r>
    <s v="Oracle Finance Technical Consultant"/>
    <n v="5"/>
    <n v="1199574"/>
    <x v="31"/>
    <x v="23"/>
    <x v="29"/>
  </r>
  <r>
    <s v="DevOps Lead"/>
    <n v="5"/>
    <n v="1544995"/>
    <x v="31"/>
    <x v="23"/>
    <x v="29"/>
  </r>
  <r>
    <s v="Dot Net developer"/>
    <n v="3"/>
    <n v="447101"/>
    <x v="31"/>
    <x v="23"/>
    <x v="29"/>
  </r>
  <r>
    <s v="Lead Data Engineer - WFH"/>
    <n v="9"/>
    <n v="1080039"/>
    <x v="31"/>
    <x v="23"/>
    <x v="29"/>
  </r>
  <r>
    <s v="APEX Developer"/>
    <n v="8"/>
    <n v="533938"/>
    <x v="31"/>
    <x v="23"/>
    <x v="29"/>
  </r>
  <r>
    <s v="Cloud Architect"/>
    <n v="3"/>
    <n v="1050125"/>
    <x v="31"/>
    <x v="23"/>
    <x v="29"/>
  </r>
  <r>
    <s v="Program Manager"/>
    <n v="7"/>
    <n v="698361"/>
    <x v="31"/>
    <x v="23"/>
    <x v="29"/>
  </r>
  <r>
    <s v="Mainframe Developer- PAN India"/>
    <n v="3"/>
    <n v="1011684"/>
    <x v="31"/>
    <x v="23"/>
    <x v="29"/>
  </r>
  <r>
    <s v="Project Lead"/>
    <n v="3"/>
    <n v="1671302"/>
    <x v="31"/>
    <x v="23"/>
    <x v="29"/>
  </r>
  <r>
    <s v="Digital Marketing Executive"/>
    <n v="3"/>
    <n v="1085114"/>
    <x v="31"/>
    <x v="23"/>
    <x v="29"/>
  </r>
  <r>
    <s v="Talend Developer"/>
    <n v="3"/>
    <n v="716028"/>
    <x v="31"/>
    <x v="23"/>
    <x v="29"/>
  </r>
  <r>
    <s v="Senior Consultant-Technology &amp; Implementation"/>
    <n v="3"/>
    <n v="1290778"/>
    <x v="31"/>
    <x v="23"/>
    <x v="29"/>
  </r>
  <r>
    <s v="EBS Finance Functional"/>
    <n v="2"/>
    <n v="515207"/>
    <x v="31"/>
    <x v="23"/>
    <x v="29"/>
  </r>
  <r>
    <s v="SAP PM with FICO"/>
    <n v="2"/>
    <n v="1087404"/>
    <x v="31"/>
    <x v="23"/>
    <x v="29"/>
  </r>
  <r>
    <s v="Software Tester (Insuretech Company)"/>
    <n v="2"/>
    <n v="371425"/>
    <x v="31"/>
    <x v="23"/>
    <x v="29"/>
  </r>
  <r>
    <s v="Java Full Stack Developer"/>
    <n v="8"/>
    <n v="530981"/>
    <x v="31"/>
    <x v="23"/>
    <x v="29"/>
  </r>
  <r>
    <s v="NodeJS"/>
    <n v="2"/>
    <n v="2100391"/>
    <x v="31"/>
    <x v="23"/>
    <x v="29"/>
  </r>
  <r>
    <s v="Senior - Data Engineer"/>
    <n v="7"/>
    <n v="1049012"/>
    <x v="31"/>
    <x v="23"/>
    <x v="29"/>
  </r>
  <r>
    <s v="Angular Developer"/>
    <n v="7"/>
    <n v="697208"/>
    <x v="31"/>
    <x v="23"/>
    <x v="29"/>
  </r>
  <r>
    <s v="Associate Software Engineer- React Js with a Leading Fintech Company"/>
    <n v="12"/>
    <n v="880343"/>
    <x v="31"/>
    <x v="23"/>
    <x v="29"/>
  </r>
  <r>
    <s v="Administrator"/>
    <n v="4"/>
    <n v="922067"/>
    <x v="31"/>
    <x v="23"/>
    <x v="29"/>
  </r>
  <r>
    <s v="Software Engineer- Blockchain"/>
    <n v="6"/>
    <n v="1119464"/>
    <x v="31"/>
    <x v="23"/>
    <x v="29"/>
  </r>
  <r>
    <s v="Staff Software Engineer"/>
    <n v="13"/>
    <n v="1277324"/>
    <x v="31"/>
    <x v="23"/>
    <x v="29"/>
  </r>
  <r>
    <s v="MERN Developer (MongoDB, ExpressJS,ReactJS,NodeJS)"/>
    <n v="5"/>
    <n v="692208"/>
    <x v="31"/>
    <x v="23"/>
    <x v="29"/>
  </r>
  <r>
    <s v="Sr. Associate -UX"/>
    <n v="2"/>
    <n v="857434"/>
    <x v="31"/>
    <x v="23"/>
    <x v="29"/>
  </r>
  <r>
    <s v="Opening for Oracle Fusion HCM Technical Analyst in LTIM, India"/>
    <n v="2"/>
    <n v="419884"/>
    <x v="31"/>
    <x v="23"/>
    <x v="29"/>
  </r>
  <r>
    <s v="Opening for PeopleSoft Finance Technical,Consultant"/>
    <n v="2"/>
    <n v="1175972"/>
    <x v="31"/>
    <x v="23"/>
    <x v="29"/>
  </r>
  <r>
    <s v="PHP Developer"/>
    <n v="10"/>
    <n v="737104"/>
    <x v="31"/>
    <x v="23"/>
    <x v="29"/>
  </r>
  <r>
    <s v="LTIMindtree Hiring SAP Project Manager- PAN India"/>
    <n v="1"/>
    <n v="1835474"/>
    <x v="31"/>
    <x v="23"/>
    <x v="29"/>
  </r>
  <r>
    <s v="Associate Tech Specialist"/>
    <n v="5"/>
    <n v="398251"/>
    <x v="31"/>
    <x v="23"/>
    <x v="29"/>
  </r>
  <r>
    <s v="Associate Tech Specialist"/>
    <n v="2"/>
    <n v="639265"/>
    <x v="31"/>
    <x v="23"/>
    <x v="29"/>
  </r>
  <r>
    <s v="EBS Finance Functional"/>
    <n v="2"/>
    <n v="404303"/>
    <x v="31"/>
    <x v="23"/>
    <x v="29"/>
  </r>
  <r>
    <s v="Android App Developer- WFH"/>
    <n v="3"/>
    <n v="1426338"/>
    <x v="31"/>
    <x v="23"/>
    <x v="29"/>
  </r>
  <r>
    <s v="OIC Developer"/>
    <n v="4"/>
    <n v="535199"/>
    <x v="31"/>
    <x v="23"/>
    <x v="29"/>
  </r>
  <r>
    <s v="Python Developer"/>
    <n v="7"/>
    <n v="675598"/>
    <x v="31"/>
    <x v="23"/>
    <x v="29"/>
  </r>
  <r>
    <s v="Cyber Security Architect"/>
    <n v="2"/>
    <n v="1223294"/>
    <x v="31"/>
    <x v="23"/>
    <x v="29"/>
  </r>
  <r>
    <s v="Lead DBA"/>
    <n v="7"/>
    <n v="1407103"/>
    <x v="31"/>
    <x v="23"/>
    <x v="29"/>
  </r>
  <r>
    <s v="Oracle EBS Apps Technical Consultant"/>
    <n v="4"/>
    <n v="1309879"/>
    <x v="31"/>
    <x v="23"/>
    <x v="29"/>
  </r>
  <r>
    <s v="RPA UI PATH"/>
    <n v="2"/>
    <n v="599248"/>
    <x v="31"/>
    <x v="23"/>
    <x v="29"/>
  </r>
  <r>
    <s v="Software Development Analyst"/>
    <n v="3"/>
    <n v="357429"/>
    <x v="31"/>
    <x v="23"/>
    <x v="29"/>
  </r>
  <r>
    <s v="Team Lead"/>
    <n v="2"/>
    <n v="1510179"/>
    <x v="31"/>
    <x v="23"/>
    <x v="29"/>
  </r>
  <r>
    <s v="SQL Developer"/>
    <n v="8"/>
    <n v="732789"/>
    <x v="31"/>
    <x v="23"/>
    <x v="29"/>
  </r>
  <r>
    <s v="Project Lead"/>
    <n v="2"/>
    <n v="1448061"/>
    <x v="31"/>
    <x v="23"/>
    <x v="29"/>
  </r>
  <r>
    <s v="WAS Admin"/>
    <n v="2"/>
    <n v="556469"/>
    <x v="31"/>
    <x v="23"/>
    <x v="29"/>
  </r>
  <r>
    <s v="Data Modeler"/>
    <n v="3"/>
    <n v="385183"/>
    <x v="31"/>
    <x v="23"/>
    <x v="29"/>
  </r>
  <r>
    <s v="Mobile Developer- Android"/>
    <n v="3"/>
    <n v="1263932"/>
    <x v="31"/>
    <x v="23"/>
    <x v="29"/>
  </r>
  <r>
    <s v="Remote Android Developer"/>
    <n v="3"/>
    <n v="858358"/>
    <x v="31"/>
    <x v="23"/>
    <x v="29"/>
  </r>
  <r>
    <s v="WMS Lead Consultant"/>
    <n v="2"/>
    <n v="1183206"/>
    <x v="31"/>
    <x v="23"/>
    <x v="29"/>
  </r>
  <r>
    <s v="Team Lead"/>
    <n v="5"/>
    <n v="1506546"/>
    <x v="31"/>
    <x v="23"/>
    <x v="29"/>
  </r>
  <r>
    <s v="COBOL400 Developer"/>
    <n v="1"/>
    <n v="560759"/>
    <x v="31"/>
    <x v="23"/>
    <x v="29"/>
  </r>
  <r>
    <s v="SAP BW- Tech Lead"/>
    <n v="3"/>
    <n v="1146217"/>
    <x v="31"/>
    <x v="23"/>
    <x v="29"/>
  </r>
  <r>
    <s v="LTIMindtree Hiring SAP Project Manager- PAN India"/>
    <n v="1"/>
    <n v="1518419"/>
    <x v="31"/>
    <x v="23"/>
    <x v="29"/>
  </r>
  <r>
    <s v="Technical Lead"/>
    <n v="5"/>
    <n v="1690401"/>
    <x v="31"/>
    <x v="23"/>
    <x v="29"/>
  </r>
  <r>
    <s v="Associate Consultant - Data Migration"/>
    <n v="4"/>
    <n v="468389"/>
    <x v="31"/>
    <x v="23"/>
    <x v="29"/>
  </r>
  <r>
    <s v="Team Lead"/>
    <n v="2"/>
    <n v="1233933"/>
    <x v="31"/>
    <x v="23"/>
    <x v="29"/>
  </r>
  <r>
    <s v="Lead Administrator"/>
    <n v="4"/>
    <n v="1414546"/>
    <x v="31"/>
    <x v="23"/>
    <x v="29"/>
  </r>
  <r>
    <s v="Workday Consultant"/>
    <n v="3"/>
    <n v="1162174"/>
    <x v="31"/>
    <x v="23"/>
    <x v="29"/>
  </r>
  <r>
    <s v="Cloud Architect"/>
    <n v="3"/>
    <n v="858566"/>
    <x v="31"/>
    <x v="23"/>
    <x v="29"/>
  </r>
  <r>
    <s v="LTIMindtree Hiring SAP Project Manager- PAN India"/>
    <n v="1"/>
    <n v="1981612"/>
    <x v="31"/>
    <x v="23"/>
    <x v="29"/>
  </r>
  <r>
    <s v="Workday Consultant"/>
    <n v="3"/>
    <n v="1252869"/>
    <x v="31"/>
    <x v="23"/>
    <x v="29"/>
  </r>
  <r>
    <s v="Obiee Developer"/>
    <n v="1"/>
    <n v="1067228"/>
    <x v="31"/>
    <x v="23"/>
    <x v="29"/>
  </r>
  <r>
    <s v="Engineer - Lead"/>
    <n v="11"/>
    <n v="1304422"/>
    <x v="31"/>
    <x v="23"/>
    <x v="29"/>
  </r>
  <r>
    <s v="Siebel Developer"/>
    <n v="2"/>
    <n v="568531"/>
    <x v="31"/>
    <x v="23"/>
    <x v="29"/>
  </r>
  <r>
    <s v="IT Recruiter"/>
    <n v="2"/>
    <n v="358362"/>
    <x v="31"/>
    <x v="23"/>
    <x v="29"/>
  </r>
  <r>
    <s v="Looker BI Developer"/>
    <n v="6"/>
    <n v="1469743"/>
    <x v="31"/>
    <x v="23"/>
    <x v="29"/>
  </r>
  <r>
    <s v="Lead Administrator"/>
    <n v="4"/>
    <n v="1146759"/>
    <x v="31"/>
    <x v="23"/>
    <x v="29"/>
  </r>
  <r>
    <s v="Job| Mainframe Developers | 3-5yrs | PAN India"/>
    <n v="3"/>
    <n v="1402133"/>
    <x v="31"/>
    <x v="23"/>
    <x v="29"/>
  </r>
  <r>
    <s v="Oracle Apps Technical OAF"/>
    <n v="5"/>
    <n v="443056"/>
    <x v="31"/>
    <x v="23"/>
    <x v="29"/>
  </r>
  <r>
    <s v="Data Analytics Architect"/>
    <n v="4"/>
    <n v="1377556"/>
    <x v="31"/>
    <x v="23"/>
    <x v="29"/>
  </r>
  <r>
    <s v="Opening for OTM Functional Consultant"/>
    <n v="2"/>
    <n v="1191152"/>
    <x v="31"/>
    <x v="23"/>
    <x v="29"/>
  </r>
  <r>
    <s v="Solace Admin"/>
    <n v="2"/>
    <n v="412908"/>
    <x v="31"/>
    <x v="23"/>
    <x v="29"/>
  </r>
  <r>
    <s v="NodeJS"/>
    <n v="2"/>
    <n v="2005889"/>
    <x v="31"/>
    <x v="23"/>
    <x v="29"/>
  </r>
  <r>
    <s v="Workday Consultant"/>
    <n v="3"/>
    <n v="1440511"/>
    <x v="31"/>
    <x v="23"/>
    <x v="29"/>
  </r>
  <r>
    <s v="Associate Software Engineer - React JS (Fintech Company)"/>
    <n v="2"/>
    <n v="473372"/>
    <x v="31"/>
    <x v="23"/>
    <x v="29"/>
  </r>
  <r>
    <s v="SAP BI (BW) Lead"/>
    <n v="2"/>
    <n v="624332"/>
    <x v="31"/>
    <x v="23"/>
    <x v="29"/>
  </r>
  <r>
    <s v="Sr. Engineer"/>
    <n v="2"/>
    <n v="1264045"/>
    <x v="31"/>
    <x v="23"/>
    <x v="29"/>
  </r>
  <r>
    <s v=".NET Full stack Developer"/>
    <n v="6"/>
    <n v="483163"/>
    <x v="31"/>
    <x v="23"/>
    <x v="29"/>
  </r>
  <r>
    <s v="Oracle EBS Apps Technical Consultant"/>
    <n v="4"/>
    <n v="1377919"/>
    <x v="31"/>
    <x v="23"/>
    <x v="29"/>
  </r>
  <r>
    <s v="Sr. Engineer"/>
    <n v="2"/>
    <n v="1064712"/>
    <x v="31"/>
    <x v="23"/>
    <x v="29"/>
  </r>
  <r>
    <s v="Associate Principal - Strategy Consulting- (Pharmaceutical MNC)"/>
    <n v="3"/>
    <n v="902737"/>
    <x v="31"/>
    <x v="23"/>
    <x v="29"/>
  </r>
  <r>
    <s v="Cyber Security Architect"/>
    <n v="3"/>
    <n v="808799"/>
    <x v="31"/>
    <x v="23"/>
    <x v="29"/>
  </r>
  <r>
    <s v="Java Spring Boot Developer"/>
    <n v="4"/>
    <n v="571863"/>
    <x v="31"/>
    <x v="23"/>
    <x v="29"/>
  </r>
  <r>
    <s v="Senior Ad-Tech Specialist"/>
    <n v="3"/>
    <n v="1346112"/>
    <x v="31"/>
    <x v="23"/>
    <x v="29"/>
  </r>
  <r>
    <s v="BDM for a Reputed MNC Bank."/>
    <n v="2"/>
    <n v="975907"/>
    <x v="31"/>
    <x v="23"/>
    <x v="29"/>
  </r>
  <r>
    <s v="Python Tech Lead"/>
    <n v="13"/>
    <n v="1447364"/>
    <x v="31"/>
    <x v="23"/>
    <x v="29"/>
  </r>
  <r>
    <s v="Looker BI Developer"/>
    <n v="6"/>
    <n v="1112118"/>
    <x v="31"/>
    <x v="23"/>
    <x v="29"/>
  </r>
  <r>
    <s v="LTIMindtree Hiring SAP Project Manager- PAN India"/>
    <n v="1"/>
    <n v="1696485"/>
    <x v="31"/>
    <x v="23"/>
    <x v="29"/>
  </r>
  <r>
    <s v="Blockchain Software Developer"/>
    <n v="6"/>
    <n v="928175"/>
    <x v="31"/>
    <x v="23"/>
    <x v="29"/>
  </r>
  <r>
    <s v="Lead Administrator"/>
    <n v="4"/>
    <n v="1636857"/>
    <x v="31"/>
    <x v="23"/>
    <x v="29"/>
  </r>
  <r>
    <s v="Solution Architect"/>
    <n v="2"/>
    <n v="1000698"/>
    <x v="31"/>
    <x v="23"/>
    <x v="29"/>
  </r>
  <r>
    <s v="Oracle Apps Technical OAF"/>
    <n v="5"/>
    <n v="413358"/>
    <x v="31"/>
    <x v="23"/>
    <x v="29"/>
  </r>
  <r>
    <s v="OFM Admin with SOA"/>
    <n v="3"/>
    <n v="633391"/>
    <x v="31"/>
    <x v="23"/>
    <x v="29"/>
  </r>
  <r>
    <s v="Opening for Fusion HCM Technical Consultant"/>
    <n v="2"/>
    <n v="1499613"/>
    <x v="31"/>
    <x v="23"/>
    <x v="29"/>
  </r>
  <r>
    <s v="Tech Manager"/>
    <n v="3"/>
    <n v="1951029"/>
    <x v="31"/>
    <x v="23"/>
    <x v="29"/>
  </r>
  <r>
    <s v="Opening for Oracle Fusion HCM Technical Analyst in LTIM, India"/>
    <n v="2"/>
    <n v="492651"/>
    <x v="31"/>
    <x v="23"/>
    <x v="29"/>
  </r>
  <r>
    <s v="Dot Net Developer"/>
    <n v="2"/>
    <n v="765959"/>
    <x v="31"/>
    <x v="23"/>
    <x v="29"/>
  </r>
  <r>
    <s v="Opening for Fusion Finance Functional Consultant"/>
    <n v="3"/>
    <n v="1452688"/>
    <x v="31"/>
    <x v="23"/>
    <x v="29"/>
  </r>
  <r>
    <s v="Cloud Architect"/>
    <n v="3"/>
    <n v="882590"/>
    <x v="31"/>
    <x v="23"/>
    <x v="29"/>
  </r>
  <r>
    <s v="Associate Business Consultant"/>
    <n v="2"/>
    <n v="498758"/>
    <x v="31"/>
    <x v="23"/>
    <x v="29"/>
  </r>
  <r>
    <s v="SEM Specialist"/>
    <n v="3"/>
    <n v="1086746"/>
    <x v="31"/>
    <x v="23"/>
    <x v="29"/>
  </r>
  <r>
    <s v="Associate Technical Architect"/>
    <n v="2"/>
    <n v="521010"/>
    <x v="31"/>
    <x v="23"/>
    <x v="29"/>
  </r>
  <r>
    <s v="Network Lead"/>
    <n v="3"/>
    <n v="1785584"/>
    <x v="31"/>
    <x v="23"/>
    <x v="29"/>
  </r>
  <r>
    <s v="Dot Net Developer"/>
    <n v="8"/>
    <n v="1046202"/>
    <x v="31"/>
    <x v="23"/>
    <x v="29"/>
  </r>
  <r>
    <s v="Senior AWS Developer"/>
    <n v="3"/>
    <n v="1375161"/>
    <x v="31"/>
    <x v="23"/>
    <x v="29"/>
  </r>
  <r>
    <s v="Analyst Consultant (Private Equity)"/>
    <n v="2"/>
    <n v="832023"/>
    <x v="31"/>
    <x v="23"/>
    <x v="29"/>
  </r>
  <r>
    <s v="Python Architect/Python Tech Lead/Python Technical Lead"/>
    <n v="6"/>
    <n v="1711046"/>
    <x v="31"/>
    <x v="23"/>
    <x v="29"/>
  </r>
  <r>
    <s v="Paid Search Executive"/>
    <n v="3"/>
    <n v="992813"/>
    <x v="31"/>
    <x v="23"/>
    <x v="29"/>
  </r>
  <r>
    <s v="MERN Developer (MongoDB, ExpressJS,ReactJS,NodeJS)"/>
    <n v="5"/>
    <n v="536111"/>
    <x v="31"/>
    <x v="23"/>
    <x v="29"/>
  </r>
  <r>
    <s v="Backup Admin - Mumbai Location"/>
    <n v="2"/>
    <n v="392207"/>
    <x v="31"/>
    <x v="23"/>
    <x v="29"/>
  </r>
  <r>
    <s v="Oracle Apps Technical OAF"/>
    <n v="5"/>
    <n v="580358"/>
    <x v="31"/>
    <x v="23"/>
    <x v="29"/>
  </r>
  <r>
    <s v="Python Architect/Python Tech Lead/Python Technical Lead"/>
    <n v="6"/>
    <n v="1407555"/>
    <x v="31"/>
    <x v="23"/>
    <x v="29"/>
  </r>
  <r>
    <s v="Business Analyst"/>
    <n v="2"/>
    <n v="712887"/>
    <x v="31"/>
    <x v="23"/>
    <x v="29"/>
  </r>
  <r>
    <s v="Opening for Oracle Fusion HCM Technical Analyst in LTIM, India"/>
    <n v="2"/>
    <n v="568494"/>
    <x v="31"/>
    <x v="23"/>
    <x v="29"/>
  </r>
  <r>
    <s v="Solution Lead"/>
    <n v="2"/>
    <n v="1298071"/>
    <x v="31"/>
    <x v="23"/>
    <x v="29"/>
  </r>
  <r>
    <s v="Obiee Developer"/>
    <n v="1"/>
    <n v="837562"/>
    <x v="31"/>
    <x v="23"/>
    <x v="29"/>
  </r>
  <r>
    <s v="Python Architect/Python Tech Lead/Python Technical Lead"/>
    <n v="6"/>
    <n v="1362087"/>
    <x v="31"/>
    <x v="23"/>
    <x v="29"/>
  </r>
  <r>
    <s v="Java Developer"/>
    <n v="4"/>
    <n v="783087"/>
    <x v="31"/>
    <x v="23"/>
    <x v="29"/>
  </r>
  <r>
    <s v="MERN Developer (MongoDB, ExpressJS,ReactJS,NodeJS)"/>
    <n v="5"/>
    <n v="745439"/>
    <x v="31"/>
    <x v="23"/>
    <x v="29"/>
  </r>
  <r>
    <s v="Java Developer"/>
    <n v="4"/>
    <n v="584577"/>
    <x v="31"/>
    <x v="23"/>
    <x v="29"/>
  </r>
  <r>
    <s v="SAP MM/WM"/>
    <n v="1"/>
    <n v="1287595"/>
    <x v="31"/>
    <x v="23"/>
    <x v="29"/>
  </r>
  <r>
    <s v="Data Architect"/>
    <n v="3"/>
    <n v="823165"/>
    <x v="31"/>
    <x v="23"/>
    <x v="29"/>
  </r>
  <r>
    <s v="Campaign Analyst - Programmatic"/>
    <n v="3"/>
    <n v="991101"/>
    <x v="31"/>
    <x v="23"/>
    <x v="29"/>
  </r>
  <r>
    <s v="Team Lead"/>
    <n v="4"/>
    <n v="1353380"/>
    <x v="31"/>
    <x v="23"/>
    <x v="29"/>
  </r>
  <r>
    <s v="ABAP Developer - Module Lead"/>
    <n v="2"/>
    <n v="883020"/>
    <x v="31"/>
    <x v="23"/>
    <x v="29"/>
  </r>
  <r>
    <s v="ArtificiaI Intelligence Lead"/>
    <n v="4"/>
    <n v="1123891"/>
    <x v="31"/>
    <x v="23"/>
    <x v="29"/>
  </r>
  <r>
    <s v="Consultant - Internal Audit"/>
    <n v="1"/>
    <n v="1197048"/>
    <x v="31"/>
    <x v="23"/>
    <x v="29"/>
  </r>
  <r>
    <s v="EBS Finance Functional"/>
    <n v="2"/>
    <n v="503585"/>
    <x v="31"/>
    <x v="23"/>
    <x v="29"/>
  </r>
  <r>
    <s v="MSBI Developer"/>
    <n v="1"/>
    <n v="1182592"/>
    <x v="31"/>
    <x v="23"/>
    <x v="29"/>
  </r>
  <r>
    <s v="Search Engine Marketing (SEM) Manager"/>
    <n v="3"/>
    <n v="1286953"/>
    <x v="31"/>
    <x v="23"/>
    <x v="29"/>
  </r>
  <r>
    <s v="Data Modeler"/>
    <n v="3"/>
    <n v="549625"/>
    <x v="31"/>
    <x v="23"/>
    <x v="29"/>
  </r>
  <r>
    <s v="Associate Tech Specialist"/>
    <n v="2"/>
    <n v="300057"/>
    <x v="31"/>
    <x v="23"/>
    <x v="29"/>
  </r>
  <r>
    <s v="Opening for PSFT Finance Technical Consultant in LTIM, India"/>
    <n v="2"/>
    <n v="1484965"/>
    <x v="31"/>
    <x v="23"/>
    <x v="29"/>
  </r>
  <r>
    <s v="Opening for Oracle Fusion HCM Technical Analyst in LTIM, India"/>
    <n v="2"/>
    <n v="667837"/>
    <x v="31"/>
    <x v="23"/>
    <x v="29"/>
  </r>
  <r>
    <s v="Tech Manager"/>
    <n v="2"/>
    <n v="1379185"/>
    <x v="31"/>
    <x v="23"/>
    <x v="29"/>
  </r>
  <r>
    <s v="Digital Marketing"/>
    <n v="1"/>
    <n v="560051"/>
    <x v="31"/>
    <x v="23"/>
    <x v="29"/>
  </r>
  <r>
    <s v="Java Backend"/>
    <n v="3"/>
    <n v="655043"/>
    <x v="31"/>
    <x v="23"/>
    <x v="29"/>
  </r>
  <r>
    <s v="Flexi Banker"/>
    <n v="2"/>
    <n v="1056150"/>
    <x v="31"/>
    <x v="23"/>
    <x v="29"/>
  </r>
  <r>
    <s v="Obiee Developer"/>
    <n v="1"/>
    <n v="1367485"/>
    <x v="31"/>
    <x v="23"/>
    <x v="29"/>
  </r>
  <r>
    <s v="Scrum Master"/>
    <n v="3"/>
    <n v="1326139"/>
    <x v="31"/>
    <x v="23"/>
    <x v="29"/>
  </r>
  <r>
    <s v="Unity Developer (WFH)"/>
    <n v="4"/>
    <n v="1067704"/>
    <x v="31"/>
    <x v="23"/>
    <x v="29"/>
  </r>
  <r>
    <s v="Deputy Branch Manager ( Leading Pvt. Bank)"/>
    <n v="2"/>
    <n v="1150697"/>
    <x v="31"/>
    <x v="23"/>
    <x v="29"/>
  </r>
  <r>
    <s v="Mainframe Developer- PAN India"/>
    <n v="3"/>
    <n v="856801"/>
    <x v="31"/>
    <x v="23"/>
    <x v="29"/>
  </r>
  <r>
    <s v="SF Tech Architect - Associate"/>
    <n v="4"/>
    <n v="814497"/>
    <x v="31"/>
    <x v="23"/>
    <x v="29"/>
  </r>
  <r>
    <s v="SAP Basis-Module Lead"/>
    <n v="3"/>
    <n v="1745165"/>
    <x v="31"/>
    <x v="23"/>
    <x v="29"/>
  </r>
  <r>
    <s v="Mainframe Developer- PAN India"/>
    <n v="3"/>
    <n v="1323874"/>
    <x v="31"/>
    <x v="23"/>
    <x v="29"/>
  </r>
  <r>
    <s v="Solace Admin"/>
    <n v="2"/>
    <n v="560861"/>
    <x v="31"/>
    <x v="23"/>
    <x v="29"/>
  </r>
  <r>
    <s v="Associate Solution Architect"/>
    <n v="2"/>
    <n v="1031219"/>
    <x v="31"/>
    <x v="23"/>
    <x v="29"/>
  </r>
  <r>
    <s v="Sr. Software Engineer"/>
    <n v="13"/>
    <n v="1529167"/>
    <x v="31"/>
    <x v="23"/>
    <x v="29"/>
  </r>
  <r>
    <s v="Associate Technical Architect"/>
    <n v="2"/>
    <n v="611058"/>
    <x v="31"/>
    <x v="23"/>
    <x v="29"/>
  </r>
  <r>
    <s v="Lead Administrator"/>
    <n v="4"/>
    <n v="1322536"/>
    <x v="31"/>
    <x v="23"/>
    <x v="29"/>
  </r>
  <r>
    <s v="AWS Devops engineer"/>
    <n v="2"/>
    <n v="536798"/>
    <x v="31"/>
    <x v="23"/>
    <x v="29"/>
  </r>
  <r>
    <s v="Java Developer"/>
    <n v="4"/>
    <n v="547082"/>
    <x v="31"/>
    <x v="23"/>
    <x v="29"/>
  </r>
  <r>
    <s v="Scrum Master"/>
    <n v="1"/>
    <n v="1098345"/>
    <x v="31"/>
    <x v="23"/>
    <x v="29"/>
  </r>
  <r>
    <s v="Sharepoint Developer"/>
    <n v="3"/>
    <n v="783784"/>
    <x v="31"/>
    <x v="23"/>
    <x v="29"/>
  </r>
  <r>
    <s v="OTM Project Lead"/>
    <n v="4"/>
    <n v="1271825"/>
    <x v="31"/>
    <x v="23"/>
    <x v="29"/>
  </r>
  <r>
    <s v="Associate Consultant (Hospital Management System)"/>
    <n v="2"/>
    <n v="641002"/>
    <x v="31"/>
    <x v="23"/>
    <x v="29"/>
  </r>
  <r>
    <s v="SAP QA Tester"/>
    <n v="1"/>
    <n v="318698"/>
    <x v="31"/>
    <x v="23"/>
    <x v="29"/>
  </r>
  <r>
    <s v="GTM/OTM Functional Consultant"/>
    <n v="2"/>
    <n v="1472962"/>
    <x v="31"/>
    <x v="23"/>
    <x v="29"/>
  </r>
  <r>
    <s v="Sharepoint Developer"/>
    <n v="3"/>
    <n v="779706"/>
    <x v="31"/>
    <x v="23"/>
    <x v="29"/>
  </r>
  <r>
    <s v="Associate Technical Architect"/>
    <n v="2"/>
    <n v="562452"/>
    <x v="31"/>
    <x v="23"/>
    <x v="29"/>
  </r>
  <r>
    <s v="Obiee Developer"/>
    <n v="1"/>
    <n v="1184416"/>
    <x v="31"/>
    <x v="23"/>
    <x v="29"/>
  </r>
  <r>
    <s v="Scrum Master"/>
    <n v="3"/>
    <n v="847577"/>
    <x v="31"/>
    <x v="23"/>
    <x v="29"/>
  </r>
  <r>
    <s v="LTI Hiring for Central Finance."/>
    <n v="1"/>
    <n v="441625"/>
    <x v="31"/>
    <x v="23"/>
    <x v="29"/>
  </r>
  <r>
    <s v="BDM-Business Loan in a Leading MNC Bank"/>
    <n v="1"/>
    <n v="1445506"/>
    <x v="31"/>
    <x v="23"/>
    <x v="29"/>
  </r>
  <r>
    <s v="WMS Functional"/>
    <n v="1"/>
    <n v="1198756"/>
    <x v="31"/>
    <x v="23"/>
    <x v="29"/>
  </r>
  <r>
    <s v="Manager - Statutory IT Auditor"/>
    <n v="2"/>
    <n v="1727918"/>
    <x v="31"/>
    <x v="23"/>
    <x v="29"/>
  </r>
  <r>
    <s v="Associate Security Consultant"/>
    <n v="4"/>
    <n v="604930"/>
    <x v="31"/>
    <x v="23"/>
    <x v="29"/>
  </r>
  <r>
    <s v="Sr. Security Analyst"/>
    <n v="3"/>
    <n v="1094646"/>
    <x v="31"/>
    <x v="23"/>
    <x v="29"/>
  </r>
  <r>
    <s v="Software Engineer"/>
    <n v="2"/>
    <n v="459899"/>
    <x v="31"/>
    <x v="23"/>
    <x v="29"/>
  </r>
  <r>
    <s v="Software Engineer - Senior"/>
    <n v="13"/>
    <n v="937937"/>
    <x v="31"/>
    <x v="23"/>
    <x v="29"/>
  </r>
  <r>
    <s v="Human Resource Recruiter (HR)"/>
    <n v="2"/>
    <n v="1379330"/>
    <x v="31"/>
    <x v="23"/>
    <x v="29"/>
  </r>
  <r>
    <s v="Associate Security Consultant"/>
    <n v="3"/>
    <n v="527248"/>
    <x v="31"/>
    <x v="23"/>
    <x v="29"/>
  </r>
  <r>
    <s v="Power BI Developer"/>
    <n v="2"/>
    <n v="1149584"/>
    <x v="31"/>
    <x v="23"/>
    <x v="29"/>
  </r>
  <r>
    <s v="Dot net Developer / Sr. Developer"/>
    <n v="8"/>
    <n v="1156076"/>
    <x v="31"/>
    <x v="23"/>
    <x v="29"/>
  </r>
  <r>
    <s v="MERN Developer (MongoDB, ExpressJS,ReactJS,NodeJS)"/>
    <n v="5"/>
    <n v="475488"/>
    <x v="31"/>
    <x v="23"/>
    <x v="29"/>
  </r>
  <r>
    <s v="Mainframe Developer- PAN India"/>
    <n v="3"/>
    <n v="1299830"/>
    <x v="31"/>
    <x v="23"/>
    <x v="29"/>
  </r>
  <r>
    <s v="Data Engineering Expert - WFH"/>
    <n v="9"/>
    <n v="1287336"/>
    <x v="31"/>
    <x v="23"/>
    <x v="29"/>
  </r>
  <r>
    <s v="SAP Project Manager"/>
    <n v="1"/>
    <n v="1225412"/>
    <x v="31"/>
    <x v="23"/>
    <x v="29"/>
  </r>
  <r>
    <s v="Analyst Consultant_Private Equity"/>
    <n v="2"/>
    <n v="828771"/>
    <x v="31"/>
    <x v="23"/>
    <x v="29"/>
  </r>
  <r>
    <s v="Security Consultant"/>
    <n v="2"/>
    <n v="1422579"/>
    <x v="31"/>
    <x v="23"/>
    <x v="29"/>
  </r>
  <r>
    <s v="Customer Service Executive- Retail Assets- Noida"/>
    <n v="2"/>
    <n v="1158653"/>
    <x v="31"/>
    <x v="23"/>
    <x v="29"/>
  </r>
  <r>
    <s v="Data Solutions Architect"/>
    <n v="9"/>
    <n v="1105805"/>
    <x v="31"/>
    <x v="23"/>
    <x v="29"/>
  </r>
  <r>
    <s v="SAP Data Specialist"/>
    <n v="4"/>
    <n v="652150"/>
    <x v="31"/>
    <x v="23"/>
    <x v="29"/>
  </r>
  <r>
    <s v="Test Manager"/>
    <n v="4"/>
    <n v="1387474"/>
    <x v="31"/>
    <x v="23"/>
    <x v="29"/>
  </r>
  <r>
    <s v="SAP FICO"/>
    <n v="1"/>
    <n v="1265457"/>
    <x v="31"/>
    <x v="23"/>
    <x v="29"/>
  </r>
  <r>
    <s v="OTM Project Lead"/>
    <n v="4"/>
    <n v="1285426"/>
    <x v="31"/>
    <x v="23"/>
    <x v="29"/>
  </r>
  <r>
    <s v="GCP Professionals"/>
    <n v="8"/>
    <n v="498114"/>
    <x v="31"/>
    <x v="23"/>
    <x v="29"/>
  </r>
  <r>
    <s v="Manager - Statutory IT Auditor"/>
    <n v="2"/>
    <n v="1877003"/>
    <x v="31"/>
    <x v="23"/>
    <x v="29"/>
  </r>
  <r>
    <s v="Associate Principal - Strategy Consulting- (Pharmaceutical MNC)"/>
    <n v="3"/>
    <n v="1343748"/>
    <x v="31"/>
    <x v="23"/>
    <x v="29"/>
  </r>
  <r>
    <s v="Program Manager"/>
    <n v="3"/>
    <n v="376213"/>
    <x v="31"/>
    <x v="23"/>
    <x v="29"/>
  </r>
  <r>
    <s v="Project Manager"/>
    <n v="2"/>
    <n v="370429"/>
    <x v="31"/>
    <x v="23"/>
    <x v="29"/>
  </r>
  <r>
    <s v="Delivery Assurance Manager"/>
    <n v="4"/>
    <n v="1215736"/>
    <x v="31"/>
    <x v="23"/>
    <x v="29"/>
  </r>
  <r>
    <s v="Teller Authorizer"/>
    <n v="1"/>
    <n v="508568"/>
    <x v="31"/>
    <x v="23"/>
    <x v="29"/>
  </r>
  <r>
    <s v="MERN Developer (MongoDB, ExpressJS,ReactJS,NodeJS)"/>
    <n v="5"/>
    <n v="657054"/>
    <x v="31"/>
    <x v="23"/>
    <x v="29"/>
  </r>
  <r>
    <s v="Ui Ux Developer - Mumbai"/>
    <n v="7"/>
    <n v="587215"/>
    <x v="31"/>
    <x v="23"/>
    <x v="29"/>
  </r>
  <r>
    <s v="Manager Strategic Planning"/>
    <n v="3"/>
    <n v="1353914"/>
    <x v="31"/>
    <x v="23"/>
    <x v="29"/>
  </r>
  <r>
    <s v="Relationship Manager - Business Banking (Mid Corporate)"/>
    <n v="2"/>
    <n v="1029148"/>
    <x v="31"/>
    <x v="23"/>
    <x v="29"/>
  </r>
  <r>
    <s v="Senior Associate / Consultant Compliance with Big 5 company"/>
    <n v="1"/>
    <n v="1032199"/>
    <x v="31"/>
    <x v="23"/>
    <x v="29"/>
  </r>
  <r>
    <s v="Workday Consultant"/>
    <n v="3"/>
    <n v="907696"/>
    <x v="31"/>
    <x v="23"/>
    <x v="29"/>
  </r>
  <r>
    <s v="Analyst Consultant_Private Equity"/>
    <n v="2"/>
    <n v="1057100"/>
    <x v="31"/>
    <x v="23"/>
    <x v="29"/>
  </r>
  <r>
    <s v="Team Lead"/>
    <n v="3"/>
    <n v="1743845"/>
    <x v="31"/>
    <x v="23"/>
    <x v="29"/>
  </r>
  <r>
    <s v="SAP Security with S4 HANA"/>
    <n v="1"/>
    <n v="428053"/>
    <x v="31"/>
    <x v="23"/>
    <x v="29"/>
  </r>
  <r>
    <s v="Solace Admin"/>
    <n v="2"/>
    <n v="497246"/>
    <x v="31"/>
    <x v="23"/>
    <x v="29"/>
  </r>
  <r>
    <s v="Unity Developer (WFH)"/>
    <n v="4"/>
    <n v="1493352"/>
    <x v="31"/>
    <x v="23"/>
    <x v="29"/>
  </r>
  <r>
    <s v="Solace Admin"/>
    <n v="2"/>
    <n v="505749"/>
    <x v="31"/>
    <x v="23"/>
    <x v="29"/>
  </r>
  <r>
    <s v="Tech Manager"/>
    <n v="2"/>
    <n v="1484536"/>
    <x v="31"/>
    <x v="23"/>
    <x v="29"/>
  </r>
  <r>
    <s v="Sharepoint Developer"/>
    <n v="3"/>
    <n v="417443"/>
    <x v="31"/>
    <x v="23"/>
    <x v="29"/>
  </r>
  <r>
    <s v="Opening for WMS Functional Consultant in LTIM"/>
    <n v="1"/>
    <n v="1432475"/>
    <x v="31"/>
    <x v="23"/>
    <x v="29"/>
  </r>
  <r>
    <s v="Windows Admin"/>
    <n v="3"/>
    <n v="365660"/>
    <x v="31"/>
    <x v="23"/>
    <x v="29"/>
  </r>
  <r>
    <s v="SAP ABAP"/>
    <n v="2"/>
    <n v="816409"/>
    <x v="31"/>
    <x v="23"/>
    <x v="29"/>
  </r>
  <r>
    <s v="Full stack developer â€“ Angular/C#,.Net."/>
    <n v="8"/>
    <n v="627162"/>
    <x v="31"/>
    <x v="23"/>
    <x v="29"/>
  </r>
  <r>
    <s v="Lead Data Engineer"/>
    <n v="7"/>
    <n v="952450"/>
    <x v="31"/>
    <x v="23"/>
    <x v="29"/>
  </r>
  <r>
    <s v="Unity Developer (WFH)"/>
    <n v="4"/>
    <n v="1315070"/>
    <x v="31"/>
    <x v="23"/>
    <x v="29"/>
  </r>
  <r>
    <s v="Business Analyst-Duckcreek-Claims"/>
    <n v="2"/>
    <n v="1067624"/>
    <x v="31"/>
    <x v="23"/>
    <x v="29"/>
  </r>
  <r>
    <s v="Manager - Search Engine Marketing"/>
    <n v="3"/>
    <n v="1775108"/>
    <x v="31"/>
    <x v="23"/>
    <x v="29"/>
  </r>
  <r>
    <s v="SAP Abap-Sr. Software Engineer-Vizag"/>
    <n v="3"/>
    <n v="1359947"/>
    <x v="31"/>
    <x v="23"/>
    <x v="29"/>
  </r>
  <r>
    <s v="Fusion HCM Technical"/>
    <n v="1"/>
    <n v="487183"/>
    <x v="31"/>
    <x v="23"/>
    <x v="29"/>
  </r>
  <r>
    <s v="Python Developer"/>
    <n v="7"/>
    <n v="761676"/>
    <x v="31"/>
    <x v="23"/>
    <x v="29"/>
  </r>
  <r>
    <s v="Oracle SCM Technical"/>
    <n v="1"/>
    <n v="449762"/>
    <x v="31"/>
    <x v="23"/>
    <x v="29"/>
  </r>
  <r>
    <s v="Cloud Architect"/>
    <n v="3"/>
    <n v="1121372"/>
    <x v="31"/>
    <x v="23"/>
    <x v="29"/>
  </r>
  <r>
    <s v="Support Analyst"/>
    <n v="2"/>
    <n v="572827"/>
    <x v="31"/>
    <x v="23"/>
    <x v="29"/>
  </r>
  <r>
    <s v="SAP ABAP OData"/>
    <n v="2"/>
    <n v="833337"/>
    <x v="31"/>
    <x v="23"/>
    <x v="29"/>
  </r>
  <r>
    <s v="Team Lead"/>
    <n v="6"/>
    <n v="1427526"/>
    <x v="31"/>
    <x v="23"/>
    <x v="29"/>
  </r>
  <r>
    <s v="Associate Business Consultant"/>
    <n v="2"/>
    <n v="357299"/>
    <x v="31"/>
    <x v="23"/>
    <x v="29"/>
  </r>
  <r>
    <s v="SAP FICO"/>
    <n v="3"/>
    <n v="1385437"/>
    <x v="31"/>
    <x v="23"/>
    <x v="29"/>
  </r>
  <r>
    <s v="Search Engine Marketing Manager"/>
    <n v="3"/>
    <n v="1098287"/>
    <x v="31"/>
    <x v="23"/>
    <x v="29"/>
  </r>
  <r>
    <s v="Primavera Unifier Architect"/>
    <n v="3"/>
    <n v="1182651"/>
    <x v="31"/>
    <x v="23"/>
    <x v="29"/>
  </r>
  <r>
    <s v="Hyperion Essbase And Planning"/>
    <n v="3"/>
    <n v="1040492"/>
    <x v="31"/>
    <x v="23"/>
    <x v="29"/>
  </r>
  <r>
    <s v="SF Tech Architect - Associate"/>
    <n v="4"/>
    <n v="996515"/>
    <x v="31"/>
    <x v="23"/>
    <x v="29"/>
  </r>
  <r>
    <s v="Oracle Apps Technical OAF"/>
    <n v="5"/>
    <n v="566394"/>
    <x v="31"/>
    <x v="23"/>
    <x v="29"/>
  </r>
  <r>
    <s v="Mainframe Developer- PAN India"/>
    <n v="3"/>
    <n v="1435211"/>
    <x v="31"/>
    <x v="23"/>
    <x v="29"/>
  </r>
  <r>
    <s v="CRM Customer Service"/>
    <n v="2"/>
    <n v="901693"/>
    <x v="31"/>
    <x v="23"/>
    <x v="29"/>
  </r>
  <r>
    <s v="Mainframe Developer- PAN India"/>
    <n v="3"/>
    <n v="1393433"/>
    <x v="31"/>
    <x v="23"/>
    <x v="29"/>
  </r>
  <r>
    <s v="LTIMindtree Hiring - Servicenow Developers"/>
    <n v="5"/>
    <n v="587621"/>
    <x v="31"/>
    <x v="23"/>
    <x v="29"/>
  </r>
  <r>
    <s v="Business Analyst-P&amp;C Insurance-Billing"/>
    <n v="3"/>
    <n v="1141187"/>
    <x v="31"/>
    <x v="23"/>
    <x v="29"/>
  </r>
  <r>
    <s v="Oracle EPBCS (Enterprise Planning and Budgeting Cloud Service)"/>
    <n v="0"/>
    <n v="582083"/>
    <x v="31"/>
    <x v="23"/>
    <x v="29"/>
  </r>
  <r>
    <s v="Manager - Statutory IT Auditor"/>
    <n v="2"/>
    <n v="1910445"/>
    <x v="31"/>
    <x v="23"/>
    <x v="29"/>
  </r>
  <r>
    <s v="Hyperion Essbase And Planning"/>
    <n v="3"/>
    <n v="1153642"/>
    <x v="31"/>
    <x v="23"/>
    <x v="29"/>
  </r>
  <r>
    <s v="EBS Finance Functional"/>
    <n v="2"/>
    <n v="646397"/>
    <x v="31"/>
    <x v="23"/>
    <x v="29"/>
  </r>
  <r>
    <s v="SAP Data Specialist"/>
    <n v="4"/>
    <n v="474171"/>
    <x v="31"/>
    <x v="23"/>
    <x v="29"/>
  </r>
  <r>
    <s v="Hyperion Essbase And Planning"/>
    <n v="3"/>
    <n v="951262"/>
    <x v="31"/>
    <x v="23"/>
    <x v="29"/>
  </r>
  <r>
    <s v="QA"/>
    <n v="5"/>
    <n v="549949"/>
    <x v="31"/>
    <x v="23"/>
    <x v="29"/>
  </r>
  <r>
    <s v="Sharepoint Developer"/>
    <n v="3"/>
    <n v="577457"/>
    <x v="31"/>
    <x v="23"/>
    <x v="29"/>
  </r>
  <r>
    <s v="Lead Developer"/>
    <n v="3"/>
    <n v="1126109"/>
    <x v="31"/>
    <x v="23"/>
    <x v="29"/>
  </r>
  <r>
    <s v="SQL Server DBA"/>
    <n v="2"/>
    <n v="686053"/>
    <x v="31"/>
    <x v="23"/>
    <x v="29"/>
  </r>
  <r>
    <s v="Oracle Apps Technical OAF"/>
    <n v="5"/>
    <n v="455463"/>
    <x v="31"/>
    <x v="23"/>
    <x v="29"/>
  </r>
  <r>
    <s v="GCP Professionals"/>
    <n v="8"/>
    <n v="652338"/>
    <x v="31"/>
    <x v="23"/>
    <x v="29"/>
  </r>
  <r>
    <s v="Java Full Stack with angular and springboot"/>
    <n v="5"/>
    <n v="485496"/>
    <x v="31"/>
    <x v="23"/>
    <x v="29"/>
  </r>
  <r>
    <s v="Mainframe Developer- PAN India"/>
    <n v="3"/>
    <n v="988497"/>
    <x v="31"/>
    <x v="23"/>
    <x v="29"/>
  </r>
  <r>
    <s v="Manager - Statutory IT Auditor"/>
    <n v="2"/>
    <n v="1282711"/>
    <x v="31"/>
    <x v="23"/>
    <x v="29"/>
  </r>
  <r>
    <s v="SAP PROJECT MANAGER with ABAP"/>
    <n v="2"/>
    <n v="1868798"/>
    <x v="31"/>
    <x v="23"/>
    <x v="29"/>
  </r>
  <r>
    <s v="Assistant Manager - Cyber ITGC with Big 5 company"/>
    <n v="1"/>
    <n v="1951170"/>
    <x v="31"/>
    <x v="23"/>
    <x v="29"/>
  </r>
  <r>
    <s v="Associate Consultant- Reporting with a Leading pharmaceutical MNC"/>
    <n v="7"/>
    <n v="469385"/>
    <x v="31"/>
    <x v="23"/>
    <x v="29"/>
  </r>
  <r>
    <s v="Manager - Statutory IT Auditor"/>
    <n v="2"/>
    <n v="1304719"/>
    <x v="31"/>
    <x v="23"/>
    <x v="29"/>
  </r>
  <r>
    <s v="Lead Administrator"/>
    <n v="4"/>
    <n v="1454788"/>
    <x v="31"/>
    <x v="23"/>
    <x v="29"/>
  </r>
  <r>
    <s v="WMS Functional"/>
    <n v="1"/>
    <n v="810558"/>
    <x v="31"/>
    <x v="23"/>
    <x v="29"/>
  </r>
  <r>
    <s v="SR UI/UX developer (Frontend + UI/UX development)"/>
    <n v="9"/>
    <n v="613439"/>
    <x v="31"/>
    <x v="23"/>
    <x v="29"/>
  </r>
  <r>
    <s v="JDE Technical PAN India"/>
    <n v="2"/>
    <n v="460705"/>
    <x v="31"/>
    <x v="23"/>
    <x v="29"/>
  </r>
  <r>
    <s v="Fusion Finance Architect"/>
    <n v="3"/>
    <n v="1072901"/>
    <x v="31"/>
    <x v="23"/>
    <x v="29"/>
  </r>
  <r>
    <s v="JDE Technical PAN India"/>
    <n v="2"/>
    <n v="662307"/>
    <x v="31"/>
    <x v="23"/>
    <x v="29"/>
  </r>
  <r>
    <s v="AWS ENGINEER"/>
    <n v="1"/>
    <n v="498762"/>
    <x v="31"/>
    <x v="23"/>
    <x v="29"/>
  </r>
  <r>
    <s v="Application Architect"/>
    <n v="5"/>
    <n v="1184461"/>
    <x v="31"/>
    <x v="23"/>
    <x v="29"/>
  </r>
  <r>
    <s v="Associate Security Consultant"/>
    <n v="2"/>
    <n v="603943"/>
    <x v="31"/>
    <x v="23"/>
    <x v="29"/>
  </r>
  <r>
    <s v="Technical Director"/>
    <n v="4"/>
    <n v="4524785"/>
    <x v="31"/>
    <x v="23"/>
    <x v="29"/>
  </r>
  <r>
    <s v="Associate Tech Specialist"/>
    <n v="6"/>
    <n v="317475"/>
    <x v="31"/>
    <x v="23"/>
    <x v="29"/>
  </r>
  <r>
    <s v="Teller Authorizer"/>
    <n v="1"/>
    <n v="600707"/>
    <x v="31"/>
    <x v="23"/>
    <x v="29"/>
  </r>
  <r>
    <s v="Unity Developer (WFH)"/>
    <n v="4"/>
    <n v="1271219"/>
    <x v="31"/>
    <x v="23"/>
    <x v="29"/>
  </r>
  <r>
    <s v="Associate Tech Specialist"/>
    <n v="9"/>
    <n v="570924"/>
    <x v="31"/>
    <x v="23"/>
    <x v="29"/>
  </r>
  <r>
    <s v="Technical Architect"/>
    <n v="9"/>
    <n v="1080840"/>
    <x v="31"/>
    <x v="23"/>
    <x v="29"/>
  </r>
  <r>
    <s v="AWS DevOps"/>
    <n v="3"/>
    <n v="671313"/>
    <x v="31"/>
    <x v="23"/>
    <x v="29"/>
  </r>
  <r>
    <s v=".Net Core Developer"/>
    <n v="8"/>
    <n v="623460"/>
    <x v="31"/>
    <x v="23"/>
    <x v="29"/>
  </r>
  <r>
    <s v="Node.js Developer (For IT Consulting)"/>
    <n v="4"/>
    <n v="566447"/>
    <x v="31"/>
    <x v="23"/>
    <x v="29"/>
  </r>
  <r>
    <s v="Assitance Manager - Purchase ( Jejuri - Pune location)"/>
    <n v="2"/>
    <n v="1279493"/>
    <x v="31"/>
    <x v="23"/>
    <x v="29"/>
  </r>
  <r>
    <s v="Teller Authorizer"/>
    <n v="1"/>
    <n v="459583"/>
    <x v="31"/>
    <x v="23"/>
    <x v="29"/>
  </r>
  <r>
    <s v="Tech Manager"/>
    <n v="3"/>
    <n v="1929004"/>
    <x v="31"/>
    <x v="23"/>
    <x v="29"/>
  </r>
  <r>
    <s v="Hiring for Associate Consultant - Reporting with a MNC Pharmaceutical Firm"/>
    <n v="7"/>
    <n v="606340"/>
    <x v="31"/>
    <x v="23"/>
    <x v="29"/>
  </r>
  <r>
    <s v="Pega Developer"/>
    <n v="4"/>
    <n v="668122"/>
    <x v="31"/>
    <x v="23"/>
    <x v="29"/>
  </r>
  <r>
    <s v="Dot net Developer / Sr. Developer"/>
    <n v="3"/>
    <n v="1164711"/>
    <x v="31"/>
    <x v="23"/>
    <x v="29"/>
  </r>
  <r>
    <s v="LTIMindtree Hiring SAP Project Manager"/>
    <n v="1"/>
    <n v="1181781"/>
    <x v="31"/>
    <x v="23"/>
    <x v="29"/>
  </r>
  <r>
    <s v="Learning Consultant"/>
    <n v="9"/>
    <n v="928307"/>
    <x v="31"/>
    <x v="23"/>
    <x v="29"/>
  </r>
  <r>
    <s v="Java Developer"/>
    <n v="4"/>
    <n v="709732"/>
    <x v="31"/>
    <x v="23"/>
    <x v="29"/>
  </r>
  <r>
    <s v="Project Manager"/>
    <n v="5"/>
    <n v="554355"/>
    <x v="31"/>
    <x v="23"/>
    <x v="29"/>
  </r>
  <r>
    <s v="JDE Technical PAN India"/>
    <n v="2"/>
    <n v="382182"/>
    <x v="31"/>
    <x v="23"/>
    <x v="29"/>
  </r>
  <r>
    <s v="Fusion HCM Technical"/>
    <n v="2"/>
    <n v="472539"/>
    <x v="31"/>
    <x v="23"/>
    <x v="29"/>
  </r>
  <r>
    <s v="Domain Architect"/>
    <n v="5"/>
    <n v="1292765"/>
    <x v="31"/>
    <x v="23"/>
    <x v="29"/>
  </r>
  <r>
    <s v="Business Analyst"/>
    <n v="2"/>
    <n v="865743"/>
    <x v="31"/>
    <x v="23"/>
    <x v="29"/>
  </r>
  <r>
    <s v="SAP Basis - Tech Manager"/>
    <n v="1"/>
    <n v="1582401"/>
    <x v="31"/>
    <x v="23"/>
    <x v="29"/>
  </r>
  <r>
    <s v="Group Manager-Operations"/>
    <n v="2"/>
    <n v="1761692"/>
    <x v="31"/>
    <x v="23"/>
    <x v="29"/>
  </r>
  <r>
    <s v="Oracle EBS Apps Technical Consultant"/>
    <n v="4"/>
    <n v="1144934"/>
    <x v="31"/>
    <x v="23"/>
    <x v="29"/>
  </r>
  <r>
    <s v="JAVA Full stack Developer"/>
    <n v="5"/>
    <n v="545748"/>
    <x v="31"/>
    <x v="23"/>
    <x v="29"/>
  </r>
  <r>
    <s v="Associate Team Lead"/>
    <n v="2"/>
    <n v="1741300"/>
    <x v="31"/>
    <x v="23"/>
    <x v="29"/>
  </r>
  <r>
    <s v="Oracle EPBCS (Enterprise Planning and Budgeting Cloud Service)"/>
    <n v="0"/>
    <n v="608764"/>
    <x v="31"/>
    <x v="23"/>
    <x v="29"/>
  </r>
  <r>
    <s v="Mainframe Developer- PAN India"/>
    <n v="3"/>
    <n v="1076922"/>
    <x v="31"/>
    <x v="23"/>
    <x v="29"/>
  </r>
  <r>
    <s v="Kronos Custom Reports"/>
    <n v="1"/>
    <n v="686010"/>
    <x v="31"/>
    <x v="23"/>
    <x v="29"/>
  </r>
  <r>
    <s v="Primavera Unifier Architect"/>
    <n v="3"/>
    <n v="1146386"/>
    <x v="31"/>
    <x v="23"/>
    <x v="29"/>
  </r>
  <r>
    <s v="Oracle Fusion CRM Consultant"/>
    <n v="2"/>
    <n v="967892"/>
    <x v="31"/>
    <x v="23"/>
    <x v="29"/>
  </r>
  <r>
    <s v="Java Spring Boot Developer"/>
    <n v="7"/>
    <n v="781547"/>
    <x v="31"/>
    <x v="23"/>
    <x v="29"/>
  </r>
  <r>
    <s v="Sharepoint Developer"/>
    <n v="6"/>
    <n v="524704"/>
    <x v="31"/>
    <x v="23"/>
    <x v="29"/>
  </r>
  <r>
    <s v="Sr. Software Engineer"/>
    <n v="4"/>
    <n v="1332002"/>
    <x v="31"/>
    <x v="23"/>
    <x v="29"/>
  </r>
  <r>
    <s v="Customer Service Executive- Retail Assets- Noida"/>
    <n v="2"/>
    <n v="1274362"/>
    <x v="31"/>
    <x v="23"/>
    <x v="29"/>
  </r>
  <r>
    <s v="SF Tech Architect"/>
    <n v="4"/>
    <n v="1278618"/>
    <x v="31"/>
    <x v="23"/>
    <x v="29"/>
  </r>
  <r>
    <s v="Branch Relationship Manager"/>
    <n v="0"/>
    <n v="1185531"/>
    <x v="31"/>
    <x v="23"/>
    <x v="29"/>
  </r>
  <r>
    <s v="Recruitment Lead"/>
    <n v="2"/>
    <n v="1708149"/>
    <x v="31"/>
    <x v="23"/>
    <x v="29"/>
  </r>
  <r>
    <s v="JDE Technical PAN India"/>
    <n v="2"/>
    <n v="369565"/>
    <x v="31"/>
    <x v="23"/>
    <x v="29"/>
  </r>
  <r>
    <s v="LTIMindtree Hiring SAP Project Manager"/>
    <n v="2"/>
    <n v="1016997"/>
    <x v="31"/>
    <x v="23"/>
    <x v="29"/>
  </r>
  <r>
    <s v="SAP MM-S4 HANA Consultant"/>
    <n v="1"/>
    <n v="1358552"/>
    <x v="31"/>
    <x v="23"/>
    <x v="29"/>
  </r>
  <r>
    <s v="SAP PI/PO"/>
    <n v="1"/>
    <n v="1276922"/>
    <x v="31"/>
    <x v="23"/>
    <x v="29"/>
  </r>
  <r>
    <s v="Team Lead"/>
    <n v="4"/>
    <n v="1660986"/>
    <x v="31"/>
    <x v="23"/>
    <x v="29"/>
  </r>
  <r>
    <s v="Deputy Branch Manager ( Leading Pvt. Bank)"/>
    <n v="2"/>
    <n v="1430640"/>
    <x v="31"/>
    <x v="23"/>
    <x v="29"/>
  </r>
  <r>
    <s v="Java Developers"/>
    <n v="5"/>
    <n v="533849"/>
    <x v="31"/>
    <x v="23"/>
    <x v="29"/>
  </r>
  <r>
    <s v="Teller Authorizer"/>
    <n v="1"/>
    <n v="685529"/>
    <x v="31"/>
    <x v="23"/>
    <x v="29"/>
  </r>
  <r>
    <s v="Lead- Digital Business Process Re-engineering"/>
    <n v="1"/>
    <n v="679516"/>
    <x v="31"/>
    <x v="23"/>
    <x v="29"/>
  </r>
  <r>
    <s v="Data Architect"/>
    <n v="9"/>
    <n v="975133"/>
    <x v="31"/>
    <x v="23"/>
    <x v="29"/>
  </r>
  <r>
    <s v="Internal Audit - Consultant"/>
    <n v="2"/>
    <n v="1358408"/>
    <x v="31"/>
    <x v="23"/>
    <x v="29"/>
  </r>
  <r>
    <s v="Security Analyst"/>
    <n v="2"/>
    <n v="986508"/>
    <x v="31"/>
    <x v="23"/>
    <x v="29"/>
  </r>
  <r>
    <s v="Associate Tech Specialist"/>
    <n v="2"/>
    <n v="541374"/>
    <x v="31"/>
    <x v="23"/>
    <x v="29"/>
  </r>
  <r>
    <s v="Associate Software Engineer - .Net (Fintech Company)"/>
    <n v="7"/>
    <n v="838920"/>
    <x v="31"/>
    <x v="23"/>
    <x v="29"/>
  </r>
  <r>
    <s v="SAP Abap Workflow - Module Lead"/>
    <n v="3"/>
    <n v="1387767"/>
    <x v="31"/>
    <x v="23"/>
    <x v="29"/>
  </r>
  <r>
    <s v="Deputy Branch Manager ( Leading Pvt. Bank)"/>
    <n v="2"/>
    <n v="1840217"/>
    <x v="31"/>
    <x v="23"/>
    <x v="29"/>
  </r>
  <r>
    <s v="Team Lead"/>
    <n v="5"/>
    <n v="1503170"/>
    <x v="31"/>
    <x v="23"/>
    <x v="29"/>
  </r>
  <r>
    <s v="Branch Manager"/>
    <n v="3"/>
    <n v="1861345"/>
    <x v="31"/>
    <x v="23"/>
    <x v="29"/>
  </r>
  <r>
    <s v="Team Lead"/>
    <n v="5"/>
    <n v="1732746"/>
    <x v="31"/>
    <x v="23"/>
    <x v="29"/>
  </r>
  <r>
    <s v="Telecaller Executive (Fintech Firm)"/>
    <n v="2"/>
    <n v="645213"/>
    <x v="31"/>
    <x v="23"/>
    <x v="29"/>
  </r>
  <r>
    <s v="SQL Server DBA"/>
    <n v="3"/>
    <n v="428179"/>
    <x v="31"/>
    <x v="23"/>
    <x v="29"/>
  </r>
  <r>
    <s v="NodeJs Developer (With the fintech firm)"/>
    <n v="4"/>
    <n v="755953"/>
    <x v="31"/>
    <x v="23"/>
    <x v="29"/>
  </r>
  <r>
    <s v="BDM-Business Loan in a Leading MNC Bank"/>
    <n v="1"/>
    <n v="1314059"/>
    <x v="31"/>
    <x v="23"/>
    <x v="29"/>
  </r>
  <r>
    <s v="TASC RM ( Leading Pvt. Bank)"/>
    <n v="2"/>
    <n v="1762658"/>
    <x v="31"/>
    <x v="23"/>
    <x v="29"/>
  </r>
  <r>
    <s v="LTIMindtree Hiring SAP Project Manager"/>
    <n v="1"/>
    <n v="1635193"/>
    <x v="31"/>
    <x v="23"/>
    <x v="29"/>
  </r>
  <r>
    <s v="SAP MM/PP"/>
    <n v="2"/>
    <n v="955762"/>
    <x v="31"/>
    <x v="23"/>
    <x v="29"/>
  </r>
  <r>
    <s v="Hyperion Essbase And Planning"/>
    <n v="3"/>
    <n v="1154650"/>
    <x v="31"/>
    <x v="23"/>
    <x v="29"/>
  </r>
  <r>
    <s v="SAP MM with API"/>
    <n v="2"/>
    <n v="950700"/>
    <x v="31"/>
    <x v="23"/>
    <x v="29"/>
  </r>
  <r>
    <s v="Java Full Stack with angular and springboot"/>
    <n v="5"/>
    <n v="365982"/>
    <x v="31"/>
    <x v="23"/>
    <x v="29"/>
  </r>
  <r>
    <s v="Total designation listed = 348"/>
    <s v="Average skill required = 4"/>
    <n v="1024667.5518248176"/>
    <x v="31"/>
    <x v="23"/>
    <x v="29"/>
  </r>
  <r>
    <m/>
    <m/>
    <m/>
    <x v="31"/>
    <x v="23"/>
    <x v="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4" rowHeaderCaption="Company Name">
  <location ref="G2:H16" firstHeaderRow="1" firstDataRow="1" firstDataCol="1"/>
  <pivotFields count="5">
    <pivotField axis="axisRow" showAll="0" sortType="descending">
      <items count="14">
        <item x="8"/>
        <item x="9"/>
        <item x="5"/>
        <item x="3"/>
        <item x="1"/>
        <item x="7"/>
        <item x="0"/>
        <item x="11"/>
        <item x="4"/>
        <item x="10"/>
        <item x="6"/>
        <item x="2"/>
        <item x="12"/>
        <item t="default"/>
      </items>
      <autoSortScope>
        <pivotArea dataOnly="0" outline="0" fieldPosition="0">
          <references count="1">
            <reference field="4294967294" count="1" selected="0">
              <x v="0"/>
            </reference>
          </references>
        </pivotArea>
      </autoSortScope>
    </pivotField>
    <pivotField dataField="1" showAll="0">
      <items count="7">
        <item x="3"/>
        <item x="1"/>
        <item x="2"/>
        <item x="0"/>
        <item x="4"/>
        <item x="5"/>
        <item t="default"/>
      </items>
    </pivotField>
    <pivotField showAll="0"/>
    <pivotField showAll="0"/>
    <pivotField showAll="0"/>
  </pivotFields>
  <rowFields count="1">
    <field x="0"/>
  </rowFields>
  <rowItems count="14">
    <i>
      <x v="5"/>
    </i>
    <i>
      <x v="11"/>
    </i>
    <i>
      <x v="8"/>
    </i>
    <i>
      <x v="3"/>
    </i>
    <i>
      <x v="4"/>
    </i>
    <i>
      <x v="6"/>
    </i>
    <i>
      <x v="2"/>
    </i>
    <i>
      <x v="10"/>
    </i>
    <i>
      <x v="9"/>
    </i>
    <i>
      <x v="1"/>
    </i>
    <i>
      <x/>
    </i>
    <i>
      <x v="12"/>
    </i>
    <i>
      <x v="7"/>
    </i>
    <i t="grand">
      <x/>
    </i>
  </rowItems>
  <colItems count="1">
    <i/>
  </colItems>
  <dataFields count="1">
    <dataField name="Sum of Employee Count" fld="1" baseField="0" baseItem="5"/>
  </dataFields>
  <formats count="1">
    <format dxfId="11">
      <pivotArea outline="0" collapsedLevelsAreSubtotals="1" fieldPosition="0"/>
    </format>
  </formats>
  <chartFormats count="3">
    <chartFormat chart="2" format="3" series="1">
      <pivotArea type="data" outline="0" fieldPosition="0">
        <references count="1">
          <reference field="4294967294" count="1" selected="0">
            <x v="0"/>
          </reference>
        </references>
      </pivotArea>
    </chartFormat>
    <chartFormat chart="23" format="3"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Company Name">
  <location ref="G36:H50" firstHeaderRow="1" firstDataRow="1" firstDataCol="1"/>
  <pivotFields count="5">
    <pivotField axis="axisRow" showAll="0" sortType="descending">
      <items count="14">
        <item x="8"/>
        <item x="9"/>
        <item x="5"/>
        <item x="3"/>
        <item x="1"/>
        <item x="7"/>
        <item x="0"/>
        <item x="11"/>
        <item x="4"/>
        <item x="10"/>
        <item x="6"/>
        <item x="2"/>
        <item x="12"/>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items count="17">
        <item x="12"/>
        <item x="3"/>
        <item x="1"/>
        <item x="2"/>
        <item x="0"/>
        <item x="7"/>
        <item x="6"/>
        <item x="4"/>
        <item x="10"/>
        <item x="5"/>
        <item x="9"/>
        <item x="11"/>
        <item x="13"/>
        <item x="8"/>
        <item x="14"/>
        <item x="15"/>
        <item t="default"/>
      </items>
    </pivotField>
  </pivotFields>
  <rowFields count="1">
    <field x="0"/>
  </rowFields>
  <rowItems count="14">
    <i>
      <x v="8"/>
    </i>
    <i>
      <x v="3"/>
    </i>
    <i>
      <x v="5"/>
    </i>
    <i>
      <x v="11"/>
    </i>
    <i>
      <x/>
    </i>
    <i>
      <x v="6"/>
    </i>
    <i>
      <x v="4"/>
    </i>
    <i>
      <x v="2"/>
    </i>
    <i>
      <x v="10"/>
    </i>
    <i>
      <x v="1"/>
    </i>
    <i>
      <x v="9"/>
    </i>
    <i>
      <x v="12"/>
    </i>
    <i>
      <x v="7"/>
    </i>
    <i t="grand">
      <x/>
    </i>
  </rowItems>
  <colItems count="1">
    <i/>
  </colItems>
  <dataFields count="1">
    <dataField name="Sum of Total Skills Required" fld="4"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rowHeaderCaption="Company Name">
  <location ref="G19:H33" firstHeaderRow="1" firstDataRow="1" firstDataCol="1"/>
  <pivotFields count="5">
    <pivotField axis="axisRow" showAll="0" sortType="descending">
      <items count="14">
        <item x="8"/>
        <item x="9"/>
        <item x="5"/>
        <item x="3"/>
        <item x="1"/>
        <item x="7"/>
        <item x="0"/>
        <item x="11"/>
        <item x="4"/>
        <item x="10"/>
        <item x="6"/>
        <item x="2"/>
        <item x="12"/>
        <item t="default"/>
      </items>
      <autoSortScope>
        <pivotArea dataOnly="0" outline="0" fieldPosition="0">
          <references count="1">
            <reference field="4294967294" count="1" selected="0">
              <x v="0"/>
            </reference>
          </references>
        </pivotArea>
      </autoSortScope>
    </pivotField>
    <pivotField showAll="0"/>
    <pivotField dataField="1" showAll="0">
      <items count="688">
        <item x="483"/>
        <item x="617"/>
        <item x="509"/>
        <item x="351"/>
        <item x="138"/>
        <item x="259"/>
        <item x="576"/>
        <item x="392"/>
        <item x="287"/>
        <item x="416"/>
        <item x="285"/>
        <item x="561"/>
        <item x="684"/>
        <item x="656"/>
        <item x="186"/>
        <item x="543"/>
        <item x="367"/>
        <item x="542"/>
        <item x="60"/>
        <item x="635"/>
        <item x="89"/>
        <item x="210"/>
        <item x="85"/>
        <item x="397"/>
        <item x="170"/>
        <item x="461"/>
        <item x="382"/>
        <item x="232"/>
        <item x="44"/>
        <item x="46"/>
        <item x="384"/>
        <item x="12"/>
        <item x="109"/>
        <item x="124"/>
        <item x="423"/>
        <item x="164"/>
        <item x="443"/>
        <item x="322"/>
        <item x="43"/>
        <item x="297"/>
        <item x="130"/>
        <item x="559"/>
        <item x="14"/>
        <item x="378"/>
        <item x="228"/>
        <item x="171"/>
        <item x="58"/>
        <item x="554"/>
        <item x="676"/>
        <item x="200"/>
        <item x="105"/>
        <item x="202"/>
        <item x="515"/>
        <item x="420"/>
        <item x="128"/>
        <item x="355"/>
        <item x="148"/>
        <item x="571"/>
        <item x="250"/>
        <item x="218"/>
        <item x="598"/>
        <item x="114"/>
        <item x="626"/>
        <item x="521"/>
        <item x="254"/>
        <item x="610"/>
        <item x="189"/>
        <item x="67"/>
        <item x="292"/>
        <item x="406"/>
        <item x="605"/>
        <item x="312"/>
        <item x="296"/>
        <item x="636"/>
        <item x="426"/>
        <item x="592"/>
        <item x="527"/>
        <item x="321"/>
        <item x="88"/>
        <item x="241"/>
        <item x="347"/>
        <item x="429"/>
        <item x="600"/>
        <item x="269"/>
        <item x="569"/>
        <item x="447"/>
        <item x="129"/>
        <item x="56"/>
        <item x="555"/>
        <item x="539"/>
        <item x="451"/>
        <item x="613"/>
        <item x="479"/>
        <item x="257"/>
        <item x="557"/>
        <item x="229"/>
        <item x="545"/>
        <item x="192"/>
        <item x="120"/>
        <item x="29"/>
        <item x="365"/>
        <item x="41"/>
        <item x="453"/>
        <item x="307"/>
        <item x="650"/>
        <item x="295"/>
        <item x="143"/>
        <item x="28"/>
        <item x="524"/>
        <item x="368"/>
        <item x="662"/>
        <item x="357"/>
        <item x="386"/>
        <item x="460"/>
        <item x="503"/>
        <item x="121"/>
        <item x="668"/>
        <item x="183"/>
        <item x="70"/>
        <item x="642"/>
        <item x="504"/>
        <item x="158"/>
        <item x="482"/>
        <item x="594"/>
        <item x="185"/>
        <item x="634"/>
        <item x="396"/>
        <item x="4"/>
        <item x="487"/>
        <item x="402"/>
        <item x="498"/>
        <item x="512"/>
        <item x="582"/>
        <item x="624"/>
        <item x="465"/>
        <item x="415"/>
        <item x="620"/>
        <item x="339"/>
        <item x="434"/>
        <item x="573"/>
        <item x="595"/>
        <item x="245"/>
        <item x="462"/>
        <item x="333"/>
        <item x="64"/>
        <item x="588"/>
        <item x="149"/>
        <item x="346"/>
        <item x="471"/>
        <item x="284"/>
        <item x="547"/>
        <item x="586"/>
        <item x="306"/>
        <item x="38"/>
        <item x="140"/>
        <item x="391"/>
        <item x="233"/>
        <item x="618"/>
        <item x="615"/>
        <item x="131"/>
        <item x="519"/>
        <item x="98"/>
        <item x="628"/>
        <item x="644"/>
        <item x="199"/>
        <item x="501"/>
        <item x="609"/>
        <item x="282"/>
        <item x="103"/>
        <item x="623"/>
        <item x="427"/>
        <item x="563"/>
        <item x="2"/>
        <item x="90"/>
        <item x="444"/>
        <item x="230"/>
        <item x="383"/>
        <item x="178"/>
        <item x="508"/>
        <item x="675"/>
        <item x="154"/>
        <item x="591"/>
        <item x="175"/>
        <item x="87"/>
        <item x="535"/>
        <item x="599"/>
        <item x="320"/>
        <item x="488"/>
        <item x="546"/>
        <item x="224"/>
        <item x="18"/>
        <item x="612"/>
        <item x="182"/>
        <item x="485"/>
        <item x="341"/>
        <item x="629"/>
        <item x="622"/>
        <item x="387"/>
        <item x="127"/>
        <item x="113"/>
        <item x="235"/>
        <item x="664"/>
        <item x="137"/>
        <item x="191"/>
        <item x="62"/>
        <item x="663"/>
        <item x="646"/>
        <item x="597"/>
        <item x="119"/>
        <item x="376"/>
        <item x="126"/>
        <item x="371"/>
        <item x="281"/>
        <item x="359"/>
        <item x="255"/>
        <item x="633"/>
        <item x="27"/>
        <item x="464"/>
        <item x="68"/>
        <item x="363"/>
        <item x="394"/>
        <item x="81"/>
        <item x="380"/>
        <item x="470"/>
        <item x="26"/>
        <item x="204"/>
        <item x="52"/>
        <item x="76"/>
        <item x="677"/>
        <item x="570"/>
        <item x="78"/>
        <item x="448"/>
        <item x="331"/>
        <item x="49"/>
        <item x="63"/>
        <item x="11"/>
        <item x="169"/>
        <item x="221"/>
        <item x="177"/>
        <item x="511"/>
        <item x="649"/>
        <item x="469"/>
        <item x="506"/>
        <item x="92"/>
        <item x="107"/>
        <item x="3"/>
        <item x="433"/>
        <item x="608"/>
        <item x="495"/>
        <item x="562"/>
        <item x="473"/>
        <item x="7"/>
        <item x="302"/>
        <item x="244"/>
        <item x="531"/>
        <item x="457"/>
        <item x="574"/>
        <item x="30"/>
        <item x="467"/>
        <item x="77"/>
        <item x="669"/>
        <item x="167"/>
        <item x="82"/>
        <item x="40"/>
        <item x="514"/>
        <item x="51"/>
        <item x="106"/>
        <item x="494"/>
        <item x="377"/>
        <item x="231"/>
        <item x="399"/>
        <item x="410"/>
        <item x="314"/>
        <item x="638"/>
        <item x="33"/>
        <item x="223"/>
        <item x="155"/>
        <item x="203"/>
        <item x="372"/>
        <item x="450"/>
        <item x="476"/>
        <item x="584"/>
        <item x="432"/>
        <item x="308"/>
        <item x="35"/>
        <item x="551"/>
        <item x="69"/>
        <item x="329"/>
        <item x="352"/>
        <item x="373"/>
        <item x="212"/>
        <item x="193"/>
        <item x="188"/>
        <item x="440"/>
        <item x="632"/>
        <item x="299"/>
        <item x="325"/>
        <item x="118"/>
        <item x="65"/>
        <item x="522"/>
        <item x="95"/>
        <item x="344"/>
        <item x="123"/>
        <item x="683"/>
        <item x="593"/>
        <item x="343"/>
        <item x="564"/>
        <item x="146"/>
        <item x="681"/>
        <item x="208"/>
        <item x="648"/>
        <item x="61"/>
        <item x="48"/>
        <item x="162"/>
        <item x="665"/>
        <item x="436"/>
        <item x="74"/>
        <item x="57"/>
        <item x="239"/>
        <item x="112"/>
        <item x="667"/>
        <item x="219"/>
        <item x="601"/>
        <item x="0"/>
        <item x="474"/>
        <item x="459"/>
        <item x="72"/>
        <item x="581"/>
        <item x="249"/>
        <item x="442"/>
        <item x="150"/>
        <item x="323"/>
        <item x="360"/>
        <item x="345"/>
        <item x="301"/>
        <item x="657"/>
        <item x="5"/>
        <item x="685"/>
        <item x="549"/>
        <item x="499"/>
        <item x="550"/>
        <item x="153"/>
        <item x="580"/>
        <item x="455"/>
        <item x="370"/>
        <item x="358"/>
        <item x="55"/>
        <item x="489"/>
        <item x="552"/>
        <item x="194"/>
        <item x="286"/>
        <item x="336"/>
        <item x="276"/>
        <item x="133"/>
        <item x="144"/>
        <item x="431"/>
        <item x="117"/>
        <item x="413"/>
        <item x="566"/>
        <item x="492"/>
        <item x="330"/>
        <item x="214"/>
        <item x="176"/>
        <item x="132"/>
        <item x="611"/>
        <item x="645"/>
        <item x="356"/>
        <item x="621"/>
        <item x="362"/>
        <item x="265"/>
        <item x="452"/>
        <item x="122"/>
        <item x="366"/>
        <item x="520"/>
        <item x="152"/>
        <item x="578"/>
        <item x="505"/>
        <item x="238"/>
        <item x="151"/>
        <item x="147"/>
        <item x="534"/>
        <item x="166"/>
        <item x="262"/>
        <item x="290"/>
        <item x="438"/>
        <item x="240"/>
        <item x="264"/>
        <item x="348"/>
        <item x="220"/>
        <item x="374"/>
        <item x="288"/>
        <item x="338"/>
        <item x="253"/>
        <item x="316"/>
        <item x="572"/>
        <item x="477"/>
        <item x="596"/>
        <item x="15"/>
        <item x="187"/>
        <item x="279"/>
        <item x="217"/>
        <item x="587"/>
        <item x="267"/>
        <item x="340"/>
        <item x="641"/>
        <item x="318"/>
        <item x="403"/>
        <item x="647"/>
        <item x="418"/>
        <item x="525"/>
        <item x="247"/>
        <item x="493"/>
        <item x="590"/>
        <item x="682"/>
        <item x="526"/>
        <item x="533"/>
        <item x="409"/>
        <item x="190"/>
        <item x="630"/>
        <item x="206"/>
        <item x="83"/>
        <item x="277"/>
        <item x="379"/>
        <item x="37"/>
        <item x="303"/>
        <item x="631"/>
        <item x="480"/>
        <item x="579"/>
        <item x="400"/>
        <item x="135"/>
        <item x="513"/>
        <item x="614"/>
        <item x="317"/>
        <item x="654"/>
        <item x="17"/>
        <item x="59"/>
        <item x="108"/>
        <item x="422"/>
        <item x="225"/>
        <item x="86"/>
        <item x="201"/>
        <item x="478"/>
        <item x="102"/>
        <item x="168"/>
        <item x="517"/>
        <item x="198"/>
        <item x="353"/>
        <item x="93"/>
        <item x="22"/>
        <item x="195"/>
        <item x="300"/>
        <item x="544"/>
        <item x="173"/>
        <item x="9"/>
        <item x="388"/>
        <item x="216"/>
        <item x="530"/>
        <item x="407"/>
        <item x="205"/>
        <item x="125"/>
        <item x="234"/>
        <item x="179"/>
        <item x="256"/>
        <item x="50"/>
        <item x="8"/>
        <item x="246"/>
        <item x="84"/>
        <item x="412"/>
        <item x="242"/>
        <item x="275"/>
        <item x="80"/>
        <item x="71"/>
        <item x="398"/>
        <item x="428"/>
        <item x="537"/>
        <item x="274"/>
        <item x="273"/>
        <item x="619"/>
        <item x="507"/>
        <item x="209"/>
        <item x="652"/>
        <item x="97"/>
        <item x="280"/>
        <item x="54"/>
        <item x="659"/>
        <item x="375"/>
        <item x="653"/>
        <item x="625"/>
        <item x="602"/>
        <item x="96"/>
        <item x="324"/>
        <item x="261"/>
        <item x="538"/>
        <item x="481"/>
        <item x="529"/>
        <item x="472"/>
        <item x="100"/>
        <item x="364"/>
        <item x="637"/>
        <item x="53"/>
        <item x="36"/>
        <item x="75"/>
        <item x="260"/>
        <item x="466"/>
        <item x="528"/>
        <item x="342"/>
        <item x="414"/>
        <item x="606"/>
        <item x="99"/>
        <item x="390"/>
        <item x="283"/>
        <item x="678"/>
        <item x="565"/>
        <item x="115"/>
        <item x="236"/>
        <item x="157"/>
        <item x="502"/>
        <item x="497"/>
        <item x="491"/>
        <item x="181"/>
        <item x="47"/>
        <item x="251"/>
        <item x="289"/>
        <item x="651"/>
        <item x="139"/>
        <item x="23"/>
        <item x="298"/>
        <item x="541"/>
        <item x="435"/>
        <item x="315"/>
        <item x="475"/>
        <item x="548"/>
        <item x="161"/>
        <item x="666"/>
        <item x="658"/>
        <item x="568"/>
        <item x="328"/>
        <item x="213"/>
        <item x="468"/>
        <item x="20"/>
        <item x="490"/>
        <item x="101"/>
        <item x="73"/>
        <item x="184"/>
        <item x="163"/>
        <item x="456"/>
        <item x="145"/>
        <item x="421"/>
        <item x="430"/>
        <item x="34"/>
        <item x="486"/>
        <item x="523"/>
        <item x="222"/>
        <item x="577"/>
        <item x="536"/>
        <item x="670"/>
        <item x="136"/>
        <item x="349"/>
        <item x="585"/>
        <item x="160"/>
        <item x="66"/>
        <item x="110"/>
        <item x="419"/>
        <item x="243"/>
        <item x="389"/>
        <item x="463"/>
        <item x="408"/>
        <item x="532"/>
        <item x="39"/>
        <item x="226"/>
        <item x="13"/>
        <item x="385"/>
        <item x="25"/>
        <item x="575"/>
        <item x="305"/>
        <item x="661"/>
        <item x="560"/>
        <item x="319"/>
        <item x="583"/>
        <item x="104"/>
        <item x="425"/>
        <item x="294"/>
        <item x="516"/>
        <item x="268"/>
        <item x="437"/>
        <item x="395"/>
        <item x="134"/>
        <item x="304"/>
        <item x="449"/>
        <item x="45"/>
        <item x="21"/>
        <item x="607"/>
        <item x="272"/>
        <item x="311"/>
        <item x="94"/>
        <item x="417"/>
        <item x="510"/>
        <item x="116"/>
        <item x="327"/>
        <item x="91"/>
        <item x="215"/>
        <item x="558"/>
        <item x="484"/>
        <item x="556"/>
        <item x="334"/>
        <item x="207"/>
        <item x="172"/>
        <item x="337"/>
        <item x="445"/>
        <item x="291"/>
        <item x="672"/>
        <item x="326"/>
        <item x="401"/>
        <item x="393"/>
        <item x="111"/>
        <item x="404"/>
        <item x="258"/>
        <item x="197"/>
        <item x="500"/>
        <item x="180"/>
        <item x="354"/>
        <item x="332"/>
        <item x="266"/>
        <item x="16"/>
        <item x="237"/>
        <item x="639"/>
        <item x="293"/>
        <item x="196"/>
        <item x="335"/>
        <item x="10"/>
        <item x="79"/>
        <item x="680"/>
        <item x="441"/>
        <item x="660"/>
        <item x="361"/>
        <item x="405"/>
        <item x="31"/>
        <item x="263"/>
        <item x="439"/>
        <item x="655"/>
        <item x="227"/>
        <item x="458"/>
        <item x="1"/>
        <item x="518"/>
        <item x="674"/>
        <item x="42"/>
        <item x="643"/>
        <item x="553"/>
        <item x="496"/>
        <item x="640"/>
        <item x="309"/>
        <item x="679"/>
        <item x="252"/>
        <item x="142"/>
        <item x="567"/>
        <item x="141"/>
        <item x="454"/>
        <item x="381"/>
        <item x="671"/>
        <item x="156"/>
        <item x="673"/>
        <item x="603"/>
        <item x="540"/>
        <item x="19"/>
        <item x="313"/>
        <item x="350"/>
        <item x="589"/>
        <item x="174"/>
        <item x="627"/>
        <item x="278"/>
        <item x="446"/>
        <item x="604"/>
        <item x="211"/>
        <item x="248"/>
        <item x="411"/>
        <item x="424"/>
        <item x="369"/>
        <item x="310"/>
        <item x="165"/>
        <item x="159"/>
        <item x="24"/>
        <item x="32"/>
        <item x="271"/>
        <item x="6"/>
        <item x="270"/>
        <item x="616"/>
        <item x="686"/>
        <item t="default"/>
      </items>
    </pivotField>
    <pivotField showAll="0"/>
    <pivotField showAll="0"/>
  </pivotFields>
  <rowFields count="1">
    <field x="0"/>
  </rowFields>
  <rowItems count="14">
    <i>
      <x v="3"/>
    </i>
    <i>
      <x v="8"/>
    </i>
    <i>
      <x v="5"/>
    </i>
    <i>
      <x v="11"/>
    </i>
    <i>
      <x/>
    </i>
    <i>
      <x v="6"/>
    </i>
    <i>
      <x v="4"/>
    </i>
    <i>
      <x v="10"/>
    </i>
    <i>
      <x v="2"/>
    </i>
    <i>
      <x v="9"/>
    </i>
    <i>
      <x v="7"/>
    </i>
    <i>
      <x v="1"/>
    </i>
    <i>
      <x v="12"/>
    </i>
    <i t="grand">
      <x/>
    </i>
  </rowItems>
  <colItems count="1">
    <i/>
  </colItems>
  <dataFields count="1">
    <dataField name="Sum of Salary per Annum" fld="2" baseField="0" baseItem="0" numFmtId="3"/>
  </dataFields>
  <formats count="1">
    <format dxfId="12">
      <pivotArea outline="0" collapsedLevelsAreSubtotals="1" fieldPosition="0"/>
    </format>
  </formats>
  <chartFormats count="45">
    <chartFormat chart="0"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0" count="1" selected="0">
            <x v="3"/>
          </reference>
        </references>
      </pivotArea>
    </chartFormat>
    <chartFormat chart="8" format="3">
      <pivotArea type="data" outline="0" fieldPosition="0">
        <references count="2">
          <reference field="4294967294" count="1" selected="0">
            <x v="0"/>
          </reference>
          <reference field="0" count="1" selected="0">
            <x v="8"/>
          </reference>
        </references>
      </pivotArea>
    </chartFormat>
    <chartFormat chart="8" format="4">
      <pivotArea type="data" outline="0" fieldPosition="0">
        <references count="2">
          <reference field="4294967294" count="1" selected="0">
            <x v="0"/>
          </reference>
          <reference field="0" count="1" selected="0">
            <x v="5"/>
          </reference>
        </references>
      </pivotArea>
    </chartFormat>
    <chartFormat chart="8" format="5">
      <pivotArea type="data" outline="0" fieldPosition="0">
        <references count="2">
          <reference field="4294967294" count="1" selected="0">
            <x v="0"/>
          </reference>
          <reference field="0" count="1" selected="0">
            <x v="11"/>
          </reference>
        </references>
      </pivotArea>
    </chartFormat>
    <chartFormat chart="8" format="6">
      <pivotArea type="data" outline="0" fieldPosition="0">
        <references count="2">
          <reference field="4294967294" count="1" selected="0">
            <x v="0"/>
          </reference>
          <reference field="0" count="1" selected="0">
            <x v="0"/>
          </reference>
        </references>
      </pivotArea>
    </chartFormat>
    <chartFormat chart="8" format="7">
      <pivotArea type="data" outline="0" fieldPosition="0">
        <references count="2">
          <reference field="4294967294" count="1" selected="0">
            <x v="0"/>
          </reference>
          <reference field="0" count="1" selected="0">
            <x v="6"/>
          </reference>
        </references>
      </pivotArea>
    </chartFormat>
    <chartFormat chart="8" format="8">
      <pivotArea type="data" outline="0" fieldPosition="0">
        <references count="2">
          <reference field="4294967294" count="1" selected="0">
            <x v="0"/>
          </reference>
          <reference field="0" count="1" selected="0">
            <x v="4"/>
          </reference>
        </references>
      </pivotArea>
    </chartFormat>
    <chartFormat chart="8" format="9">
      <pivotArea type="data" outline="0" fieldPosition="0">
        <references count="2">
          <reference field="4294967294" count="1" selected="0">
            <x v="0"/>
          </reference>
          <reference field="0" count="1" selected="0">
            <x v="10"/>
          </reference>
        </references>
      </pivotArea>
    </chartFormat>
    <chartFormat chart="8" format="10">
      <pivotArea type="data" outline="0" fieldPosition="0">
        <references count="2">
          <reference field="4294967294" count="1" selected="0">
            <x v="0"/>
          </reference>
          <reference field="0" count="1" selected="0">
            <x v="2"/>
          </reference>
        </references>
      </pivotArea>
    </chartFormat>
    <chartFormat chart="8" format="11">
      <pivotArea type="data" outline="0" fieldPosition="0">
        <references count="2">
          <reference field="4294967294" count="1" selected="0">
            <x v="0"/>
          </reference>
          <reference field="0" count="1" selected="0">
            <x v="9"/>
          </reference>
        </references>
      </pivotArea>
    </chartFormat>
    <chartFormat chart="8" format="12">
      <pivotArea type="data" outline="0" fieldPosition="0">
        <references count="2">
          <reference field="4294967294" count="1" selected="0">
            <x v="0"/>
          </reference>
          <reference field="0" count="1" selected="0">
            <x v="7"/>
          </reference>
        </references>
      </pivotArea>
    </chartFormat>
    <chartFormat chart="8" format="13">
      <pivotArea type="data" outline="0" fieldPosition="0">
        <references count="2">
          <reference field="4294967294" count="1" selected="0">
            <x v="0"/>
          </reference>
          <reference field="0" count="1" selected="0">
            <x v="1"/>
          </reference>
        </references>
      </pivotArea>
    </chartFormat>
    <chartFormat chart="8" format="14">
      <pivotArea type="data" outline="0" fieldPosition="0">
        <references count="2">
          <reference field="4294967294" count="1" selected="0">
            <x v="0"/>
          </reference>
          <reference field="0" count="1" selected="0">
            <x v="12"/>
          </reference>
        </references>
      </pivotArea>
    </chartFormat>
    <chartFormat chart="9" format="15" series="1">
      <pivotArea type="data" outline="0" fieldPosition="0">
        <references count="1">
          <reference field="4294967294" count="1" selected="0">
            <x v="0"/>
          </reference>
        </references>
      </pivotArea>
    </chartFormat>
    <chartFormat chart="9" format="16">
      <pivotArea type="data" outline="0" fieldPosition="0">
        <references count="2">
          <reference field="4294967294" count="1" selected="0">
            <x v="0"/>
          </reference>
          <reference field="0" count="1" selected="0">
            <x v="3"/>
          </reference>
        </references>
      </pivotArea>
    </chartFormat>
    <chartFormat chart="9" format="17">
      <pivotArea type="data" outline="0" fieldPosition="0">
        <references count="2">
          <reference field="4294967294" count="1" selected="0">
            <x v="0"/>
          </reference>
          <reference field="0" count="1" selected="0">
            <x v="8"/>
          </reference>
        </references>
      </pivotArea>
    </chartFormat>
    <chartFormat chart="9" format="18">
      <pivotArea type="data" outline="0" fieldPosition="0">
        <references count="2">
          <reference field="4294967294" count="1" selected="0">
            <x v="0"/>
          </reference>
          <reference field="0" count="1" selected="0">
            <x v="5"/>
          </reference>
        </references>
      </pivotArea>
    </chartFormat>
    <chartFormat chart="9" format="19">
      <pivotArea type="data" outline="0" fieldPosition="0">
        <references count="2">
          <reference field="4294967294" count="1" selected="0">
            <x v="0"/>
          </reference>
          <reference field="0" count="1" selected="0">
            <x v="11"/>
          </reference>
        </references>
      </pivotArea>
    </chartFormat>
    <chartFormat chart="9" format="20">
      <pivotArea type="data" outline="0" fieldPosition="0">
        <references count="2">
          <reference field="4294967294" count="1" selected="0">
            <x v="0"/>
          </reference>
          <reference field="0" count="1" selected="0">
            <x v="0"/>
          </reference>
        </references>
      </pivotArea>
    </chartFormat>
    <chartFormat chart="9" format="21">
      <pivotArea type="data" outline="0" fieldPosition="0">
        <references count="2">
          <reference field="4294967294" count="1" selected="0">
            <x v="0"/>
          </reference>
          <reference field="0" count="1" selected="0">
            <x v="6"/>
          </reference>
        </references>
      </pivotArea>
    </chartFormat>
    <chartFormat chart="9" format="22">
      <pivotArea type="data" outline="0" fieldPosition="0">
        <references count="2">
          <reference field="4294967294" count="1" selected="0">
            <x v="0"/>
          </reference>
          <reference field="0" count="1" selected="0">
            <x v="4"/>
          </reference>
        </references>
      </pivotArea>
    </chartFormat>
    <chartFormat chart="9" format="23">
      <pivotArea type="data" outline="0" fieldPosition="0">
        <references count="2">
          <reference field="4294967294" count="1" selected="0">
            <x v="0"/>
          </reference>
          <reference field="0" count="1" selected="0">
            <x v="10"/>
          </reference>
        </references>
      </pivotArea>
    </chartFormat>
    <chartFormat chart="9" format="24">
      <pivotArea type="data" outline="0" fieldPosition="0">
        <references count="2">
          <reference field="4294967294" count="1" selected="0">
            <x v="0"/>
          </reference>
          <reference field="0" count="1" selected="0">
            <x v="2"/>
          </reference>
        </references>
      </pivotArea>
    </chartFormat>
    <chartFormat chart="9" format="25">
      <pivotArea type="data" outline="0" fieldPosition="0">
        <references count="2">
          <reference field="4294967294" count="1" selected="0">
            <x v="0"/>
          </reference>
          <reference field="0" count="1" selected="0">
            <x v="9"/>
          </reference>
        </references>
      </pivotArea>
    </chartFormat>
    <chartFormat chart="9" format="26">
      <pivotArea type="data" outline="0" fieldPosition="0">
        <references count="2">
          <reference field="4294967294" count="1" selected="0">
            <x v="0"/>
          </reference>
          <reference field="0" count="1" selected="0">
            <x v="7"/>
          </reference>
        </references>
      </pivotArea>
    </chartFormat>
    <chartFormat chart="9" format="27">
      <pivotArea type="data" outline="0" fieldPosition="0">
        <references count="2">
          <reference field="4294967294" count="1" selected="0">
            <x v="0"/>
          </reference>
          <reference field="0" count="1" selected="0">
            <x v="1"/>
          </reference>
        </references>
      </pivotArea>
    </chartFormat>
    <chartFormat chart="9" format="28">
      <pivotArea type="data" outline="0" fieldPosition="0">
        <references count="2">
          <reference field="4294967294" count="1" selected="0">
            <x v="0"/>
          </reference>
          <reference field="0" count="1" selected="0">
            <x v="12"/>
          </reference>
        </references>
      </pivotArea>
    </chartFormat>
    <chartFormat chart="10" format="15" series="1">
      <pivotArea type="data" outline="0" fieldPosition="0">
        <references count="1">
          <reference field="4294967294" count="1" selected="0">
            <x v="0"/>
          </reference>
        </references>
      </pivotArea>
    </chartFormat>
    <chartFormat chart="10" format="16">
      <pivotArea type="data" outline="0" fieldPosition="0">
        <references count="2">
          <reference field="4294967294" count="1" selected="0">
            <x v="0"/>
          </reference>
          <reference field="0" count="1" selected="0">
            <x v="3"/>
          </reference>
        </references>
      </pivotArea>
    </chartFormat>
    <chartFormat chart="10" format="17">
      <pivotArea type="data" outline="0" fieldPosition="0">
        <references count="2">
          <reference field="4294967294" count="1" selected="0">
            <x v="0"/>
          </reference>
          <reference field="0" count="1" selected="0">
            <x v="8"/>
          </reference>
        </references>
      </pivotArea>
    </chartFormat>
    <chartFormat chart="10" format="18">
      <pivotArea type="data" outline="0" fieldPosition="0">
        <references count="2">
          <reference field="4294967294" count="1" selected="0">
            <x v="0"/>
          </reference>
          <reference field="0" count="1" selected="0">
            <x v="5"/>
          </reference>
        </references>
      </pivotArea>
    </chartFormat>
    <chartFormat chart="10" format="19">
      <pivotArea type="data" outline="0" fieldPosition="0">
        <references count="2">
          <reference field="4294967294" count="1" selected="0">
            <x v="0"/>
          </reference>
          <reference field="0" count="1" selected="0">
            <x v="11"/>
          </reference>
        </references>
      </pivotArea>
    </chartFormat>
    <chartFormat chart="10" format="20">
      <pivotArea type="data" outline="0" fieldPosition="0">
        <references count="2">
          <reference field="4294967294" count="1" selected="0">
            <x v="0"/>
          </reference>
          <reference field="0" count="1" selected="0">
            <x v="0"/>
          </reference>
        </references>
      </pivotArea>
    </chartFormat>
    <chartFormat chart="10" format="21">
      <pivotArea type="data" outline="0" fieldPosition="0">
        <references count="2">
          <reference field="4294967294" count="1" selected="0">
            <x v="0"/>
          </reference>
          <reference field="0" count="1" selected="0">
            <x v="6"/>
          </reference>
        </references>
      </pivotArea>
    </chartFormat>
    <chartFormat chart="10" format="22">
      <pivotArea type="data" outline="0" fieldPosition="0">
        <references count="2">
          <reference field="4294967294" count="1" selected="0">
            <x v="0"/>
          </reference>
          <reference field="0" count="1" selected="0">
            <x v="4"/>
          </reference>
        </references>
      </pivotArea>
    </chartFormat>
    <chartFormat chart="10" format="23">
      <pivotArea type="data" outline="0" fieldPosition="0">
        <references count="2">
          <reference field="4294967294" count="1" selected="0">
            <x v="0"/>
          </reference>
          <reference field="0" count="1" selected="0">
            <x v="10"/>
          </reference>
        </references>
      </pivotArea>
    </chartFormat>
    <chartFormat chart="10" format="24">
      <pivotArea type="data" outline="0" fieldPosition="0">
        <references count="2">
          <reference field="4294967294" count="1" selected="0">
            <x v="0"/>
          </reference>
          <reference field="0" count="1" selected="0">
            <x v="2"/>
          </reference>
        </references>
      </pivotArea>
    </chartFormat>
    <chartFormat chart="10" format="25">
      <pivotArea type="data" outline="0" fieldPosition="0">
        <references count="2">
          <reference field="4294967294" count="1" selected="0">
            <x v="0"/>
          </reference>
          <reference field="0" count="1" selected="0">
            <x v="9"/>
          </reference>
        </references>
      </pivotArea>
    </chartFormat>
    <chartFormat chart="10" format="26">
      <pivotArea type="data" outline="0" fieldPosition="0">
        <references count="2">
          <reference field="4294967294" count="1" selected="0">
            <x v="0"/>
          </reference>
          <reference field="0" count="1" selected="0">
            <x v="7"/>
          </reference>
        </references>
      </pivotArea>
    </chartFormat>
    <chartFormat chart="10" format="27">
      <pivotArea type="data" outline="0" fieldPosition="0">
        <references count="2">
          <reference field="4294967294" count="1" selected="0">
            <x v="0"/>
          </reference>
          <reference field="0" count="1" selected="0">
            <x v="1"/>
          </reference>
        </references>
      </pivotArea>
    </chartFormat>
    <chartFormat chart="10" format="28">
      <pivotArea type="data" outline="0" fieldPosition="0">
        <references count="2">
          <reference field="4294967294" count="1" selected="0">
            <x v="0"/>
          </reference>
          <reference field="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2" rowHeaderCaption="Company Name">
  <location ref="E2:F14" firstHeaderRow="1" firstDataRow="1" firstDataCol="1"/>
  <pivotFields count="47">
    <pivotField axis="axisRow" showAll="0" sortType="descending">
      <items count="12">
        <item x="8"/>
        <item x="9"/>
        <item x="5"/>
        <item x="3"/>
        <item x="1"/>
        <item x="7"/>
        <item x="0"/>
        <item x="4"/>
        <item x="10"/>
        <item x="6"/>
        <item x="2"/>
        <item t="default"/>
      </items>
      <autoSortScope>
        <pivotArea dataOnly="0" outline="0" fieldPosition="0">
          <references count="1">
            <reference field="4294967294" count="1" selected="0">
              <x v="0"/>
            </reference>
          </references>
        </pivotArea>
      </autoSortScope>
    </pivotField>
    <pivotField showAll="0"/>
    <pivotField dataField="1" showAll="0">
      <items count="348">
        <item x="97"/>
        <item x="104"/>
        <item x="223"/>
        <item x="246"/>
        <item x="51"/>
        <item x="124"/>
        <item x="95"/>
        <item x="39"/>
        <item x="53"/>
        <item x="238"/>
        <item x="275"/>
        <item x="144"/>
        <item x="161"/>
        <item x="35"/>
        <item x="123"/>
        <item x="190"/>
        <item x="143"/>
        <item x="316"/>
        <item x="247"/>
        <item x="145"/>
        <item x="310"/>
        <item x="321"/>
        <item x="115"/>
        <item x="31"/>
        <item x="210"/>
        <item x="263"/>
        <item x="311"/>
        <item x="101"/>
        <item x="224"/>
        <item x="58"/>
        <item x="270"/>
        <item x="37"/>
        <item x="339"/>
        <item x="221"/>
        <item x="191"/>
        <item x="259"/>
        <item x="122"/>
        <item x="79"/>
        <item x="235"/>
        <item x="141"/>
        <item x="162"/>
        <item x="319"/>
        <item x="260"/>
        <item x="315"/>
        <item x="174"/>
        <item x="62"/>
        <item x="46"/>
        <item x="241"/>
        <item x="165"/>
        <item x="227"/>
        <item x="267"/>
        <item x="41"/>
        <item x="112"/>
        <item x="117"/>
        <item x="229"/>
        <item x="341"/>
        <item x="331"/>
        <item x="3"/>
        <item x="44"/>
        <item x="293"/>
        <item x="304"/>
        <item x="67"/>
        <item x="50"/>
        <item x="100"/>
        <item x="245"/>
        <item x="64"/>
        <item x="66"/>
        <item x="170"/>
        <item x="92"/>
        <item x="208"/>
        <item x="33"/>
        <item x="248"/>
        <item x="49"/>
        <item x="154"/>
        <item x="303"/>
        <item x="90"/>
        <item x="276"/>
        <item x="12"/>
        <item x="155"/>
        <item x="152"/>
        <item x="218"/>
        <item x="244"/>
        <item x="83"/>
        <item x="167"/>
        <item x="205"/>
        <item x="26"/>
        <item x="277"/>
        <item x="173"/>
        <item x="114"/>
        <item x="281"/>
        <item x="8"/>
        <item x="256"/>
        <item x="2"/>
        <item x="56"/>
        <item x="181"/>
        <item x="252"/>
        <item x="184"/>
        <item x="325"/>
        <item x="182"/>
        <item x="274"/>
        <item x="5"/>
        <item x="91"/>
        <item x="105"/>
        <item x="176"/>
        <item x="178"/>
        <item x="32"/>
        <item x="85"/>
        <item x="212"/>
        <item x="254"/>
        <item x="153"/>
        <item x="142"/>
        <item x="88"/>
        <item x="128"/>
        <item x="291"/>
        <item x="163"/>
        <item x="147"/>
        <item x="103"/>
        <item x="314"/>
        <item x="296"/>
        <item x="280"/>
        <item x="38"/>
        <item x="327"/>
        <item x="265"/>
        <item x="322"/>
        <item x="70"/>
        <item x="18"/>
        <item x="272"/>
        <item x="302"/>
        <item x="71"/>
        <item x="131"/>
        <item x="337"/>
        <item x="214"/>
        <item x="68"/>
        <item x="253"/>
        <item x="121"/>
        <item x="29"/>
        <item x="81"/>
        <item x="140"/>
        <item x="78"/>
        <item x="335"/>
        <item x="188"/>
        <item x="82"/>
        <item x="308"/>
        <item x="98"/>
        <item x="225"/>
        <item x="313"/>
        <item x="216"/>
        <item x="328"/>
        <item x="127"/>
        <item x="292"/>
        <item x="183"/>
        <item x="200"/>
        <item x="307"/>
        <item x="336"/>
        <item x="169"/>
        <item x="11"/>
        <item x="324"/>
        <item x="57"/>
        <item x="215"/>
        <item x="93"/>
        <item x="164"/>
        <item x="266"/>
        <item x="119"/>
        <item x="156"/>
        <item x="198"/>
        <item x="89"/>
        <item x="157"/>
        <item x="294"/>
        <item x="269"/>
        <item x="14"/>
        <item x="284"/>
        <item x="22"/>
        <item x="177"/>
        <item x="4"/>
        <item x="87"/>
        <item x="193"/>
        <item x="54"/>
        <item x="59"/>
        <item x="84"/>
        <item x="179"/>
        <item x="133"/>
        <item x="249"/>
        <item x="236"/>
        <item x="0"/>
        <item x="320"/>
        <item x="134"/>
        <item x="343"/>
        <item x="30"/>
        <item x="211"/>
        <item x="231"/>
        <item x="199"/>
        <item x="72"/>
        <item x="233"/>
        <item x="232"/>
        <item x="195"/>
        <item x="219"/>
        <item x="196"/>
        <item x="251"/>
        <item x="130"/>
        <item x="288"/>
        <item x="217"/>
        <item x="149"/>
        <item x="305"/>
        <item x="180"/>
        <item x="329"/>
        <item x="297"/>
        <item x="262"/>
        <item x="240"/>
        <item x="323"/>
        <item x="138"/>
        <item x="197"/>
        <item x="60"/>
        <item x="52"/>
        <item x="69"/>
        <item x="273"/>
        <item x="111"/>
        <item x="77"/>
        <item x="113"/>
        <item x="16"/>
        <item x="172"/>
        <item x="301"/>
        <item x="73"/>
        <item x="148"/>
        <item x="160"/>
        <item x="13"/>
        <item x="21"/>
        <item x="116"/>
        <item x="6"/>
        <item x="239"/>
        <item x="17"/>
        <item x="42"/>
        <item x="23"/>
        <item x="76"/>
        <item x="228"/>
        <item x="47"/>
        <item x="306"/>
        <item x="166"/>
        <item x="43"/>
        <item x="332"/>
        <item x="285"/>
        <item x="206"/>
        <item x="151"/>
        <item x="201"/>
        <item x="290"/>
        <item x="299"/>
        <item x="340"/>
        <item x="295"/>
        <item x="129"/>
        <item x="326"/>
        <item x="258"/>
        <item x="222"/>
        <item x="209"/>
        <item x="278"/>
        <item x="80"/>
        <item x="158"/>
        <item x="34"/>
        <item x="346"/>
        <item x="27"/>
        <item x="345"/>
        <item x="243"/>
        <item x="333"/>
        <item x="334"/>
        <item x="186"/>
        <item x="126"/>
        <item x="309"/>
        <item x="264"/>
        <item x="118"/>
        <item x="61"/>
        <item x="287"/>
        <item x="25"/>
        <item x="250"/>
        <item x="300"/>
        <item x="137"/>
        <item x="338"/>
        <item x="125"/>
        <item x="234"/>
        <item x="189"/>
        <item x="150"/>
        <item x="226"/>
        <item x="286"/>
        <item x="75"/>
        <item x="237"/>
        <item x="108"/>
        <item x="74"/>
        <item x="136"/>
        <item x="159"/>
        <item x="135"/>
        <item x="330"/>
        <item x="257"/>
        <item x="261"/>
        <item x="213"/>
        <item x="202"/>
        <item x="36"/>
        <item x="271"/>
        <item x="55"/>
        <item x="102"/>
        <item x="187"/>
        <item x="220"/>
        <item x="168"/>
        <item x="230"/>
        <item x="242"/>
        <item x="203"/>
        <item x="94"/>
        <item x="312"/>
        <item x="194"/>
        <item x="109"/>
        <item x="28"/>
        <item x="139"/>
        <item x="63"/>
        <item x="146"/>
        <item x="40"/>
        <item x="192"/>
        <item x="298"/>
        <item x="19"/>
        <item x="65"/>
        <item x="185"/>
        <item x="110"/>
        <item x="344"/>
        <item x="9"/>
        <item x="120"/>
        <item x="86"/>
        <item x="318"/>
        <item x="317"/>
        <item x="15"/>
        <item x="1"/>
        <item x="20"/>
        <item x="45"/>
        <item x="107"/>
        <item x="48"/>
        <item x="342"/>
        <item x="282"/>
        <item x="10"/>
        <item x="279"/>
        <item x="99"/>
        <item x="171"/>
        <item x="106"/>
        <item x="283"/>
        <item x="7"/>
        <item x="175"/>
        <item x="255"/>
        <item x="204"/>
        <item x="96"/>
        <item x="24"/>
        <item x="289"/>
        <item x="268"/>
        <item x="207"/>
        <item x="132"/>
        <item t="default"/>
      </items>
    </pivotField>
    <pivotField showAll="0">
      <items count="17">
        <item x="15"/>
        <item x="7"/>
        <item x="10"/>
        <item x="1"/>
        <item x="14"/>
        <item x="0"/>
        <item x="4"/>
        <item x="13"/>
        <item x="2"/>
        <item x="8"/>
        <item x="12"/>
        <item x="5"/>
        <item x="6"/>
        <item x="3"/>
        <item x="11"/>
        <item x="9"/>
        <item t="default"/>
      </items>
    </pivotField>
    <pivotField showAll="0"/>
    <pivotField showAll="0"/>
    <pivotField numFmtId="4" showAll="0"/>
    <pivotField showAll="0"/>
    <pivotField showAll="0"/>
    <pivotField showAll="0"/>
    <pivotField showAll="0"/>
    <pivotField showAll="0"/>
    <pivotField numFmtId="3"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0" showAll="0"/>
    <pivotField numFmtId="2" showAll="0"/>
  </pivotFields>
  <rowFields count="1">
    <field x="0"/>
  </rowFields>
  <rowItems count="12">
    <i>
      <x v="3"/>
    </i>
    <i>
      <x v="5"/>
    </i>
    <i>
      <x v="7"/>
    </i>
    <i>
      <x v="10"/>
    </i>
    <i>
      <x/>
    </i>
    <i>
      <x v="4"/>
    </i>
    <i>
      <x v="6"/>
    </i>
    <i>
      <x v="2"/>
    </i>
    <i>
      <x v="9"/>
    </i>
    <i>
      <x v="1"/>
    </i>
    <i>
      <x v="8"/>
    </i>
    <i t="grand">
      <x/>
    </i>
  </rowItems>
  <colItems count="1">
    <i/>
  </colItems>
  <dataFields count="1">
    <dataField name="Count of Designation" fld="2" subtotal="count" baseField="0" baseItem="0"/>
  </dataFields>
  <chartFormats count="3">
    <chartFormat chart="0"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Designation">
  <location ref="E37:F50" firstHeaderRow="1" firstDataRow="1" firstDataCol="1"/>
  <pivotFields count="47">
    <pivotField showAll="0"/>
    <pivotField showAll="0"/>
    <pivotField axis="axisRow" dataField="1" showAll="0" measureFilter="1" sortType="descending">
      <items count="348">
        <item x="97"/>
        <item x="104"/>
        <item x="223"/>
        <item x="246"/>
        <item x="51"/>
        <item x="124"/>
        <item x="95"/>
        <item x="39"/>
        <item x="53"/>
        <item x="238"/>
        <item x="275"/>
        <item x="144"/>
        <item x="161"/>
        <item x="35"/>
        <item x="123"/>
        <item x="190"/>
        <item x="143"/>
        <item x="316"/>
        <item x="247"/>
        <item x="145"/>
        <item x="310"/>
        <item x="321"/>
        <item x="115"/>
        <item x="31"/>
        <item x="210"/>
        <item x="263"/>
        <item x="311"/>
        <item x="101"/>
        <item x="224"/>
        <item x="58"/>
        <item x="270"/>
        <item x="37"/>
        <item x="339"/>
        <item x="221"/>
        <item x="191"/>
        <item x="259"/>
        <item x="122"/>
        <item x="79"/>
        <item x="235"/>
        <item x="141"/>
        <item x="162"/>
        <item x="319"/>
        <item x="260"/>
        <item x="315"/>
        <item x="174"/>
        <item x="62"/>
        <item x="46"/>
        <item x="241"/>
        <item x="165"/>
        <item x="227"/>
        <item x="267"/>
        <item x="41"/>
        <item x="112"/>
        <item x="117"/>
        <item x="229"/>
        <item x="341"/>
        <item x="331"/>
        <item x="3"/>
        <item x="44"/>
        <item x="293"/>
        <item x="304"/>
        <item x="67"/>
        <item x="50"/>
        <item x="100"/>
        <item x="245"/>
        <item x="64"/>
        <item x="66"/>
        <item x="170"/>
        <item x="92"/>
        <item x="208"/>
        <item x="33"/>
        <item x="248"/>
        <item x="49"/>
        <item x="154"/>
        <item x="303"/>
        <item x="90"/>
        <item x="276"/>
        <item x="12"/>
        <item x="155"/>
        <item x="152"/>
        <item x="218"/>
        <item x="244"/>
        <item x="83"/>
        <item x="167"/>
        <item x="205"/>
        <item x="26"/>
        <item x="277"/>
        <item x="173"/>
        <item x="114"/>
        <item x="281"/>
        <item x="8"/>
        <item x="256"/>
        <item x="2"/>
        <item x="56"/>
        <item x="181"/>
        <item x="252"/>
        <item x="184"/>
        <item x="325"/>
        <item x="182"/>
        <item x="274"/>
        <item x="5"/>
        <item x="91"/>
        <item x="105"/>
        <item x="176"/>
        <item x="178"/>
        <item x="32"/>
        <item x="85"/>
        <item x="212"/>
        <item x="254"/>
        <item x="153"/>
        <item x="142"/>
        <item x="88"/>
        <item x="128"/>
        <item x="291"/>
        <item x="163"/>
        <item x="147"/>
        <item x="103"/>
        <item x="314"/>
        <item x="296"/>
        <item x="280"/>
        <item x="38"/>
        <item x="327"/>
        <item x="265"/>
        <item x="322"/>
        <item x="70"/>
        <item x="18"/>
        <item x="272"/>
        <item x="302"/>
        <item x="71"/>
        <item x="131"/>
        <item x="337"/>
        <item x="214"/>
        <item x="68"/>
        <item x="253"/>
        <item x="121"/>
        <item x="29"/>
        <item x="81"/>
        <item x="140"/>
        <item x="78"/>
        <item x="335"/>
        <item x="188"/>
        <item x="82"/>
        <item x="308"/>
        <item x="98"/>
        <item x="225"/>
        <item x="313"/>
        <item x="216"/>
        <item x="328"/>
        <item x="127"/>
        <item x="292"/>
        <item x="183"/>
        <item x="200"/>
        <item x="307"/>
        <item x="336"/>
        <item x="169"/>
        <item x="11"/>
        <item x="324"/>
        <item x="57"/>
        <item x="215"/>
        <item x="93"/>
        <item x="164"/>
        <item x="266"/>
        <item x="119"/>
        <item x="156"/>
        <item x="198"/>
        <item x="89"/>
        <item x="157"/>
        <item x="294"/>
        <item x="269"/>
        <item x="14"/>
        <item x="284"/>
        <item x="22"/>
        <item x="177"/>
        <item x="4"/>
        <item x="87"/>
        <item x="193"/>
        <item x="54"/>
        <item x="59"/>
        <item x="84"/>
        <item x="179"/>
        <item x="133"/>
        <item x="249"/>
        <item x="236"/>
        <item x="0"/>
        <item x="320"/>
        <item x="134"/>
        <item x="343"/>
        <item x="30"/>
        <item x="211"/>
        <item x="231"/>
        <item x="199"/>
        <item x="72"/>
        <item x="233"/>
        <item x="232"/>
        <item x="195"/>
        <item x="219"/>
        <item x="196"/>
        <item x="251"/>
        <item x="130"/>
        <item x="288"/>
        <item x="217"/>
        <item x="149"/>
        <item x="305"/>
        <item x="180"/>
        <item x="329"/>
        <item x="297"/>
        <item x="262"/>
        <item x="240"/>
        <item x="323"/>
        <item x="138"/>
        <item x="197"/>
        <item x="60"/>
        <item x="52"/>
        <item x="69"/>
        <item x="273"/>
        <item x="111"/>
        <item x="77"/>
        <item x="113"/>
        <item x="16"/>
        <item x="172"/>
        <item x="301"/>
        <item x="73"/>
        <item x="148"/>
        <item x="160"/>
        <item x="13"/>
        <item x="21"/>
        <item x="116"/>
        <item x="6"/>
        <item x="239"/>
        <item x="17"/>
        <item x="42"/>
        <item x="23"/>
        <item x="76"/>
        <item x="228"/>
        <item x="47"/>
        <item x="306"/>
        <item x="166"/>
        <item x="43"/>
        <item x="332"/>
        <item x="285"/>
        <item x="206"/>
        <item x="151"/>
        <item x="201"/>
        <item x="290"/>
        <item x="299"/>
        <item x="340"/>
        <item x="295"/>
        <item x="129"/>
        <item x="326"/>
        <item x="258"/>
        <item x="222"/>
        <item x="209"/>
        <item x="278"/>
        <item x="80"/>
        <item x="158"/>
        <item x="34"/>
        <item x="346"/>
        <item x="27"/>
        <item x="345"/>
        <item x="243"/>
        <item x="333"/>
        <item x="334"/>
        <item x="186"/>
        <item x="126"/>
        <item x="309"/>
        <item x="264"/>
        <item x="118"/>
        <item x="61"/>
        <item x="287"/>
        <item x="25"/>
        <item x="250"/>
        <item x="300"/>
        <item x="137"/>
        <item x="338"/>
        <item x="125"/>
        <item x="234"/>
        <item x="189"/>
        <item x="150"/>
        <item x="226"/>
        <item x="286"/>
        <item x="75"/>
        <item x="237"/>
        <item x="108"/>
        <item x="74"/>
        <item x="136"/>
        <item x="159"/>
        <item x="135"/>
        <item x="330"/>
        <item x="257"/>
        <item x="261"/>
        <item x="213"/>
        <item x="202"/>
        <item x="36"/>
        <item x="271"/>
        <item x="55"/>
        <item x="102"/>
        <item x="187"/>
        <item x="220"/>
        <item x="168"/>
        <item x="230"/>
        <item x="242"/>
        <item x="203"/>
        <item x="94"/>
        <item x="312"/>
        <item x="194"/>
        <item x="109"/>
        <item x="28"/>
        <item x="139"/>
        <item x="63"/>
        <item x="146"/>
        <item x="40"/>
        <item x="192"/>
        <item x="298"/>
        <item x="19"/>
        <item x="65"/>
        <item x="185"/>
        <item x="110"/>
        <item x="344"/>
        <item x="9"/>
        <item x="120"/>
        <item x="86"/>
        <item x="318"/>
        <item x="317"/>
        <item x="15"/>
        <item x="1"/>
        <item x="20"/>
        <item x="45"/>
        <item x="107"/>
        <item x="48"/>
        <item x="342"/>
        <item x="282"/>
        <item x="10"/>
        <item x="279"/>
        <item x="99"/>
        <item x="171"/>
        <item x="106"/>
        <item x="283"/>
        <item x="7"/>
        <item x="175"/>
        <item x="255"/>
        <item x="204"/>
        <item x="96"/>
        <item x="24"/>
        <item x="289"/>
        <item x="268"/>
        <item x="207"/>
        <item x="132"/>
        <item t="default"/>
      </items>
      <autoSortScope>
        <pivotArea dataOnly="0" outline="0" fieldPosition="0">
          <references count="1">
            <reference field="4294967294" count="1" selected="0">
              <x v="0"/>
            </reference>
          </references>
        </pivotArea>
      </autoSortScope>
    </pivotField>
    <pivotField showAll="0">
      <items count="17">
        <item x="15"/>
        <item x="7"/>
        <item x="10"/>
        <item x="1"/>
        <item x="14"/>
        <item x="0"/>
        <item x="4"/>
        <item x="13"/>
        <item x="2"/>
        <item x="8"/>
        <item x="12"/>
        <item x="5"/>
        <item x="6"/>
        <item x="3"/>
        <item x="11"/>
        <item x="9"/>
        <item t="default"/>
      </items>
    </pivotField>
    <pivotField showAll="0"/>
    <pivotField showAll="0"/>
    <pivotField numFmtId="4" showAll="0"/>
    <pivotField showAll="0"/>
    <pivotField showAll="0"/>
    <pivotField showAll="0"/>
    <pivotField showAll="0"/>
    <pivotField showAll="0"/>
    <pivotField numFmtId="3"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0" showAll="0"/>
    <pivotField numFmtId="2" showAll="0"/>
  </pivotFields>
  <rowFields count="1">
    <field x="2"/>
  </rowFields>
  <rowItems count="13">
    <i>
      <x v="318"/>
    </i>
    <i>
      <x v="225"/>
    </i>
    <i>
      <x v="37"/>
    </i>
    <i>
      <x v="166"/>
    </i>
    <i>
      <x v="224"/>
    </i>
    <i>
      <x v="346"/>
    </i>
    <i>
      <x v="135"/>
    </i>
    <i>
      <x v="148"/>
    </i>
    <i>
      <x v="57"/>
    </i>
    <i>
      <x v="77"/>
    </i>
    <i>
      <x v="4"/>
    </i>
    <i>
      <x v="292"/>
    </i>
    <i t="grand">
      <x/>
    </i>
  </rowItems>
  <colItems count="1">
    <i/>
  </colItems>
  <dataFields count="1">
    <dataField name="Count of Designation" fld="2" subtotal="count" baseField="2"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Location">
  <location ref="E17:F34" firstHeaderRow="1" firstDataRow="1" firstDataCol="1"/>
  <pivotFields count="47">
    <pivotField showAll="0">
      <items count="12">
        <item x="8"/>
        <item x="9"/>
        <item x="5"/>
        <item x="3"/>
        <item x="1"/>
        <item x="7"/>
        <item x="0"/>
        <item x="4"/>
        <item x="10"/>
        <item x="6"/>
        <item x="2"/>
        <item t="default"/>
      </items>
    </pivotField>
    <pivotField showAll="0"/>
    <pivotField dataField="1" showAll="0">
      <items count="348">
        <item x="97"/>
        <item x="104"/>
        <item x="223"/>
        <item x="246"/>
        <item x="51"/>
        <item x="124"/>
        <item x="95"/>
        <item x="39"/>
        <item x="53"/>
        <item x="238"/>
        <item x="275"/>
        <item x="144"/>
        <item x="161"/>
        <item x="35"/>
        <item x="123"/>
        <item x="190"/>
        <item x="143"/>
        <item x="316"/>
        <item x="247"/>
        <item x="145"/>
        <item x="310"/>
        <item x="321"/>
        <item x="115"/>
        <item x="31"/>
        <item x="210"/>
        <item x="263"/>
        <item x="311"/>
        <item x="101"/>
        <item x="224"/>
        <item x="58"/>
        <item x="270"/>
        <item x="37"/>
        <item x="339"/>
        <item x="221"/>
        <item x="191"/>
        <item x="259"/>
        <item x="122"/>
        <item x="79"/>
        <item x="235"/>
        <item x="141"/>
        <item x="162"/>
        <item x="319"/>
        <item x="260"/>
        <item x="315"/>
        <item x="174"/>
        <item x="62"/>
        <item x="46"/>
        <item x="241"/>
        <item x="165"/>
        <item x="227"/>
        <item x="267"/>
        <item x="41"/>
        <item x="112"/>
        <item x="117"/>
        <item x="229"/>
        <item x="341"/>
        <item x="331"/>
        <item x="3"/>
        <item x="44"/>
        <item x="293"/>
        <item x="304"/>
        <item x="67"/>
        <item x="50"/>
        <item x="100"/>
        <item x="245"/>
        <item x="64"/>
        <item x="66"/>
        <item x="170"/>
        <item x="92"/>
        <item x="208"/>
        <item x="33"/>
        <item x="248"/>
        <item x="49"/>
        <item x="154"/>
        <item x="303"/>
        <item x="90"/>
        <item x="276"/>
        <item x="12"/>
        <item x="155"/>
        <item x="152"/>
        <item x="218"/>
        <item x="244"/>
        <item x="83"/>
        <item x="167"/>
        <item x="205"/>
        <item x="26"/>
        <item x="277"/>
        <item x="173"/>
        <item x="114"/>
        <item x="281"/>
        <item x="8"/>
        <item x="256"/>
        <item x="2"/>
        <item x="56"/>
        <item x="181"/>
        <item x="252"/>
        <item x="184"/>
        <item x="325"/>
        <item x="182"/>
        <item x="274"/>
        <item x="5"/>
        <item x="91"/>
        <item x="105"/>
        <item x="176"/>
        <item x="178"/>
        <item x="32"/>
        <item x="85"/>
        <item x="212"/>
        <item x="254"/>
        <item x="153"/>
        <item x="142"/>
        <item x="88"/>
        <item x="128"/>
        <item x="291"/>
        <item x="163"/>
        <item x="147"/>
        <item x="103"/>
        <item x="314"/>
        <item x="296"/>
        <item x="280"/>
        <item x="38"/>
        <item x="327"/>
        <item x="265"/>
        <item x="322"/>
        <item x="70"/>
        <item x="18"/>
        <item x="272"/>
        <item x="302"/>
        <item x="71"/>
        <item x="131"/>
        <item x="337"/>
        <item x="214"/>
        <item x="68"/>
        <item x="253"/>
        <item x="121"/>
        <item x="29"/>
        <item x="81"/>
        <item x="140"/>
        <item x="78"/>
        <item x="335"/>
        <item x="188"/>
        <item x="82"/>
        <item x="308"/>
        <item x="98"/>
        <item x="225"/>
        <item x="313"/>
        <item x="216"/>
        <item x="328"/>
        <item x="127"/>
        <item x="292"/>
        <item x="183"/>
        <item x="200"/>
        <item x="307"/>
        <item x="336"/>
        <item x="169"/>
        <item x="11"/>
        <item x="324"/>
        <item x="57"/>
        <item x="215"/>
        <item x="93"/>
        <item x="164"/>
        <item x="266"/>
        <item x="119"/>
        <item x="156"/>
        <item x="198"/>
        <item x="89"/>
        <item x="157"/>
        <item x="294"/>
        <item x="269"/>
        <item x="14"/>
        <item x="284"/>
        <item x="22"/>
        <item x="177"/>
        <item x="4"/>
        <item x="87"/>
        <item x="193"/>
        <item x="54"/>
        <item x="59"/>
        <item x="84"/>
        <item x="179"/>
        <item x="133"/>
        <item x="249"/>
        <item x="236"/>
        <item x="0"/>
        <item x="320"/>
        <item x="134"/>
        <item x="343"/>
        <item x="30"/>
        <item x="211"/>
        <item x="231"/>
        <item x="199"/>
        <item x="72"/>
        <item x="233"/>
        <item x="232"/>
        <item x="195"/>
        <item x="219"/>
        <item x="196"/>
        <item x="251"/>
        <item x="130"/>
        <item x="288"/>
        <item x="217"/>
        <item x="149"/>
        <item x="305"/>
        <item x="180"/>
        <item x="329"/>
        <item x="297"/>
        <item x="262"/>
        <item x="240"/>
        <item x="323"/>
        <item x="138"/>
        <item x="197"/>
        <item x="60"/>
        <item x="52"/>
        <item x="69"/>
        <item x="273"/>
        <item x="111"/>
        <item x="77"/>
        <item x="113"/>
        <item x="16"/>
        <item x="172"/>
        <item x="301"/>
        <item x="73"/>
        <item x="148"/>
        <item x="160"/>
        <item x="13"/>
        <item x="21"/>
        <item x="116"/>
        <item x="6"/>
        <item x="239"/>
        <item x="17"/>
        <item x="42"/>
        <item x="23"/>
        <item x="76"/>
        <item x="228"/>
        <item x="47"/>
        <item x="306"/>
        <item x="166"/>
        <item x="43"/>
        <item x="332"/>
        <item x="285"/>
        <item x="206"/>
        <item x="151"/>
        <item x="201"/>
        <item x="290"/>
        <item x="299"/>
        <item x="340"/>
        <item x="295"/>
        <item x="129"/>
        <item x="326"/>
        <item x="258"/>
        <item x="222"/>
        <item x="209"/>
        <item x="278"/>
        <item x="80"/>
        <item x="158"/>
        <item x="34"/>
        <item x="346"/>
        <item x="27"/>
        <item x="345"/>
        <item x="243"/>
        <item x="333"/>
        <item x="334"/>
        <item x="186"/>
        <item x="126"/>
        <item x="309"/>
        <item x="264"/>
        <item x="118"/>
        <item x="61"/>
        <item x="287"/>
        <item x="25"/>
        <item x="250"/>
        <item x="300"/>
        <item x="137"/>
        <item x="338"/>
        <item x="125"/>
        <item x="234"/>
        <item x="189"/>
        <item x="150"/>
        <item x="226"/>
        <item x="286"/>
        <item x="75"/>
        <item x="237"/>
        <item x="108"/>
        <item x="74"/>
        <item x="136"/>
        <item x="159"/>
        <item x="135"/>
        <item x="330"/>
        <item x="257"/>
        <item x="261"/>
        <item x="213"/>
        <item x="202"/>
        <item x="36"/>
        <item x="271"/>
        <item x="55"/>
        <item x="102"/>
        <item x="187"/>
        <item x="220"/>
        <item x="168"/>
        <item x="230"/>
        <item x="242"/>
        <item x="203"/>
        <item x="94"/>
        <item x="312"/>
        <item x="194"/>
        <item x="109"/>
        <item x="28"/>
        <item x="139"/>
        <item x="63"/>
        <item x="146"/>
        <item x="40"/>
        <item x="192"/>
        <item x="298"/>
        <item x="19"/>
        <item x="65"/>
        <item x="185"/>
        <item x="110"/>
        <item x="344"/>
        <item x="9"/>
        <item x="120"/>
        <item x="86"/>
        <item x="318"/>
        <item x="317"/>
        <item x="15"/>
        <item x="1"/>
        <item x="20"/>
        <item x="45"/>
        <item x="107"/>
        <item x="48"/>
        <item x="342"/>
        <item x="282"/>
        <item x="10"/>
        <item x="279"/>
        <item x="99"/>
        <item x="171"/>
        <item x="106"/>
        <item x="283"/>
        <item x="7"/>
        <item x="175"/>
        <item x="255"/>
        <item x="204"/>
        <item x="96"/>
        <item x="24"/>
        <item x="289"/>
        <item x="268"/>
        <item x="207"/>
        <item x="132"/>
        <item t="default"/>
      </items>
    </pivotField>
    <pivotField axis="axisRow" showAll="0">
      <items count="17">
        <item x="15"/>
        <item x="7"/>
        <item x="10"/>
        <item x="1"/>
        <item x="14"/>
        <item x="0"/>
        <item x="4"/>
        <item x="13"/>
        <item x="2"/>
        <item x="8"/>
        <item x="12"/>
        <item x="5"/>
        <item x="6"/>
        <item x="3"/>
        <item x="11"/>
        <item x="9"/>
        <item t="default"/>
      </items>
    </pivotField>
    <pivotField showAll="0"/>
    <pivotField showAll="0"/>
    <pivotField numFmtId="4" showAll="0"/>
    <pivotField showAll="0"/>
    <pivotField showAll="0"/>
    <pivotField showAll="0"/>
    <pivotField showAll="0"/>
    <pivotField showAll="0"/>
    <pivotField numFmtId="3"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0" showAll="0"/>
    <pivotField numFmtId="2" showAll="0"/>
  </pivotFields>
  <rowFields count="1">
    <field x="3"/>
  </rowFields>
  <rowItems count="17">
    <i>
      <x/>
    </i>
    <i>
      <x v="1"/>
    </i>
    <i>
      <x v="2"/>
    </i>
    <i>
      <x v="3"/>
    </i>
    <i>
      <x v="4"/>
    </i>
    <i>
      <x v="5"/>
    </i>
    <i>
      <x v="6"/>
    </i>
    <i>
      <x v="7"/>
    </i>
    <i>
      <x v="8"/>
    </i>
    <i>
      <x v="9"/>
    </i>
    <i>
      <x v="10"/>
    </i>
    <i>
      <x v="11"/>
    </i>
    <i>
      <x v="12"/>
    </i>
    <i>
      <x v="13"/>
    </i>
    <i>
      <x v="14"/>
    </i>
    <i>
      <x v="15"/>
    </i>
    <i t="grand">
      <x/>
    </i>
  </rowItems>
  <colItems count="1">
    <i/>
  </colItems>
  <dataFields count="1">
    <dataField name="Count of Designation" fld="2" subtotal="count" baseField="0" baseItem="0"/>
  </dataFields>
  <chartFormats count="17">
    <chartFormat chart="5" format="18" series="1">
      <pivotArea type="data" outline="0" fieldPosition="0">
        <references count="1">
          <reference field="4294967294" count="1" selected="0">
            <x v="0"/>
          </reference>
        </references>
      </pivotArea>
    </chartFormat>
    <chartFormat chart="5" format="19">
      <pivotArea type="data" outline="0" fieldPosition="0">
        <references count="2">
          <reference field="4294967294" count="1" selected="0">
            <x v="0"/>
          </reference>
          <reference field="3" count="1" selected="0">
            <x v="0"/>
          </reference>
        </references>
      </pivotArea>
    </chartFormat>
    <chartFormat chart="5" format="20">
      <pivotArea type="data" outline="0" fieldPosition="0">
        <references count="2">
          <reference field="4294967294" count="1" selected="0">
            <x v="0"/>
          </reference>
          <reference field="3" count="1" selected="0">
            <x v="1"/>
          </reference>
        </references>
      </pivotArea>
    </chartFormat>
    <chartFormat chart="5" format="21">
      <pivotArea type="data" outline="0" fieldPosition="0">
        <references count="2">
          <reference field="4294967294" count="1" selected="0">
            <x v="0"/>
          </reference>
          <reference field="3" count="1" selected="0">
            <x v="2"/>
          </reference>
        </references>
      </pivotArea>
    </chartFormat>
    <chartFormat chart="5" format="22">
      <pivotArea type="data" outline="0" fieldPosition="0">
        <references count="2">
          <reference field="4294967294" count="1" selected="0">
            <x v="0"/>
          </reference>
          <reference field="3" count="1" selected="0">
            <x v="3"/>
          </reference>
        </references>
      </pivotArea>
    </chartFormat>
    <chartFormat chart="5" format="23">
      <pivotArea type="data" outline="0" fieldPosition="0">
        <references count="2">
          <reference field="4294967294" count="1" selected="0">
            <x v="0"/>
          </reference>
          <reference field="3" count="1" selected="0">
            <x v="4"/>
          </reference>
        </references>
      </pivotArea>
    </chartFormat>
    <chartFormat chart="5" format="24">
      <pivotArea type="data" outline="0" fieldPosition="0">
        <references count="2">
          <reference field="4294967294" count="1" selected="0">
            <x v="0"/>
          </reference>
          <reference field="3" count="1" selected="0">
            <x v="5"/>
          </reference>
        </references>
      </pivotArea>
    </chartFormat>
    <chartFormat chart="5" format="25">
      <pivotArea type="data" outline="0" fieldPosition="0">
        <references count="2">
          <reference field="4294967294" count="1" selected="0">
            <x v="0"/>
          </reference>
          <reference field="3" count="1" selected="0">
            <x v="6"/>
          </reference>
        </references>
      </pivotArea>
    </chartFormat>
    <chartFormat chart="5" format="26">
      <pivotArea type="data" outline="0" fieldPosition="0">
        <references count="2">
          <reference field="4294967294" count="1" selected="0">
            <x v="0"/>
          </reference>
          <reference field="3" count="1" selected="0">
            <x v="7"/>
          </reference>
        </references>
      </pivotArea>
    </chartFormat>
    <chartFormat chart="5" format="27">
      <pivotArea type="data" outline="0" fieldPosition="0">
        <references count="2">
          <reference field="4294967294" count="1" selected="0">
            <x v="0"/>
          </reference>
          <reference field="3" count="1" selected="0">
            <x v="8"/>
          </reference>
        </references>
      </pivotArea>
    </chartFormat>
    <chartFormat chart="5" format="28">
      <pivotArea type="data" outline="0" fieldPosition="0">
        <references count="2">
          <reference field="4294967294" count="1" selected="0">
            <x v="0"/>
          </reference>
          <reference field="3" count="1" selected="0">
            <x v="9"/>
          </reference>
        </references>
      </pivotArea>
    </chartFormat>
    <chartFormat chart="5" format="29">
      <pivotArea type="data" outline="0" fieldPosition="0">
        <references count="2">
          <reference field="4294967294" count="1" selected="0">
            <x v="0"/>
          </reference>
          <reference field="3" count="1" selected="0">
            <x v="10"/>
          </reference>
        </references>
      </pivotArea>
    </chartFormat>
    <chartFormat chart="5" format="30">
      <pivotArea type="data" outline="0" fieldPosition="0">
        <references count="2">
          <reference field="4294967294" count="1" selected="0">
            <x v="0"/>
          </reference>
          <reference field="3" count="1" selected="0">
            <x v="11"/>
          </reference>
        </references>
      </pivotArea>
    </chartFormat>
    <chartFormat chart="5" format="31">
      <pivotArea type="data" outline="0" fieldPosition="0">
        <references count="2">
          <reference field="4294967294" count="1" selected="0">
            <x v="0"/>
          </reference>
          <reference field="3" count="1" selected="0">
            <x v="12"/>
          </reference>
        </references>
      </pivotArea>
    </chartFormat>
    <chartFormat chart="5" format="32">
      <pivotArea type="data" outline="0" fieldPosition="0">
        <references count="2">
          <reference field="4294967294" count="1" selected="0">
            <x v="0"/>
          </reference>
          <reference field="3" count="1" selected="0">
            <x v="13"/>
          </reference>
        </references>
      </pivotArea>
    </chartFormat>
    <chartFormat chart="5" format="33">
      <pivotArea type="data" outline="0" fieldPosition="0">
        <references count="2">
          <reference field="4294967294" count="1" selected="0">
            <x v="0"/>
          </reference>
          <reference field="3" count="1" selected="0">
            <x v="14"/>
          </reference>
        </references>
      </pivotArea>
    </chartFormat>
    <chartFormat chart="5" format="34">
      <pivotArea type="data" outline="0" fieldPosition="0">
        <references count="2">
          <reference field="4294967294" count="1" selected="0">
            <x v="0"/>
          </reference>
          <reference field="3"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9" rowHeaderCaption="Skills">
  <location ref="H16:I27" firstHeaderRow="1" firstDataRow="1" firstDataCol="1"/>
  <pivotFields count="2">
    <pivotField axis="axisRow" showAll="0" measureFilter="1" sortType="descending">
      <items count="32">
        <item x="25"/>
        <item x="22"/>
        <item x="1"/>
        <item x="12"/>
        <item x="19"/>
        <item x="26"/>
        <item x="5"/>
        <item x="3"/>
        <item x="29"/>
        <item x="2"/>
        <item x="18"/>
        <item x="16"/>
        <item x="30"/>
        <item x="13"/>
        <item x="11"/>
        <item x="14"/>
        <item x="8"/>
        <item x="6"/>
        <item x="9"/>
        <item x="27"/>
        <item x="0"/>
        <item x="20"/>
        <item x="21"/>
        <item x="17"/>
        <item x="4"/>
        <item x="28"/>
        <item x="7"/>
        <item x="10"/>
        <item x="24"/>
        <item x="15"/>
        <item x="23"/>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1">
    <i>
      <x v="1"/>
    </i>
    <i>
      <x v="30"/>
    </i>
    <i>
      <x v="5"/>
    </i>
    <i>
      <x v="27"/>
    </i>
    <i>
      <x v="9"/>
    </i>
    <i>
      <x v="12"/>
    </i>
    <i>
      <x v="24"/>
    </i>
    <i>
      <x v="8"/>
    </i>
    <i>
      <x v="3"/>
    </i>
    <i>
      <x v="20"/>
    </i>
    <i t="grand">
      <x/>
    </i>
  </rowItems>
  <colItems count="1">
    <i/>
  </colItems>
  <dataFields count="1">
    <dataField name="Sum of Total Skill" fld="1" baseField="0" baseItem="0"/>
  </dataFields>
  <chartFormats count="1">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4">
  <location ref="H30:I41" firstHeaderRow="1" firstDataRow="1" firstDataCol="1"/>
  <pivotFields count="6">
    <pivotField showAll="0"/>
    <pivotField showAll="0"/>
    <pivotField showAll="0"/>
    <pivotField axis="axisRow" showAll="0" measureFilter="1" sortType="descending">
      <items count="33">
        <item x="25"/>
        <item x="22"/>
        <item x="1"/>
        <item x="12"/>
        <item x="19"/>
        <item x="26"/>
        <item x="5"/>
        <item x="3"/>
        <item x="29"/>
        <item x="2"/>
        <item x="18"/>
        <item x="16"/>
        <item x="30"/>
        <item x="13"/>
        <item x="11"/>
        <item x="14"/>
        <item x="8"/>
        <item x="6"/>
        <item x="9"/>
        <item x="27"/>
        <item x="0"/>
        <item x="20"/>
        <item x="21"/>
        <item x="17"/>
        <item x="4"/>
        <item x="28"/>
        <item x="7"/>
        <item x="10"/>
        <item x="24"/>
        <item x="15"/>
        <item x="23"/>
        <item x="31"/>
        <item t="default"/>
      </items>
      <autoSortScope>
        <pivotArea dataOnly="0" outline="0" fieldPosition="0">
          <references count="1">
            <reference field="4294967294" count="1" selected="0">
              <x v="0"/>
            </reference>
          </references>
        </pivotArea>
      </autoSortScope>
    </pivotField>
    <pivotField showAll="0">
      <items count="25">
        <item x="11"/>
        <item x="6"/>
        <item x="15"/>
        <item x="8"/>
        <item x="18"/>
        <item x="13"/>
        <item x="5"/>
        <item x="7"/>
        <item x="3"/>
        <item x="19"/>
        <item x="1"/>
        <item x="10"/>
        <item x="14"/>
        <item x="12"/>
        <item x="0"/>
        <item x="21"/>
        <item x="4"/>
        <item x="22"/>
        <item x="2"/>
        <item x="9"/>
        <item x="20"/>
        <item x="17"/>
        <item x="16"/>
        <item x="23"/>
        <item t="default"/>
      </items>
    </pivotField>
    <pivotField dataField="1" showAll="0">
      <items count="31">
        <item x="19"/>
        <item x="8"/>
        <item x="18"/>
        <item x="27"/>
        <item x="11"/>
        <item x="24"/>
        <item x="2"/>
        <item x="16"/>
        <item x="9"/>
        <item x="28"/>
        <item x="15"/>
        <item x="26"/>
        <item x="21"/>
        <item x="20"/>
        <item x="14"/>
        <item x="7"/>
        <item x="13"/>
        <item x="10"/>
        <item x="4"/>
        <item x="3"/>
        <item x="0"/>
        <item x="5"/>
        <item x="17"/>
        <item x="12"/>
        <item x="1"/>
        <item x="23"/>
        <item x="22"/>
        <item x="25"/>
        <item x="6"/>
        <item x="29"/>
        <item t="default"/>
      </items>
    </pivotField>
  </pivotFields>
  <rowFields count="1">
    <field x="3"/>
  </rowFields>
  <rowItems count="11">
    <i>
      <x v="17"/>
    </i>
    <i>
      <x v="16"/>
    </i>
    <i>
      <x v="19"/>
    </i>
    <i>
      <x v="28"/>
    </i>
    <i>
      <x/>
    </i>
    <i>
      <x v="2"/>
    </i>
    <i>
      <x v="13"/>
    </i>
    <i>
      <x v="4"/>
    </i>
    <i>
      <x v="6"/>
    </i>
    <i>
      <x v="20"/>
    </i>
    <i t="grand">
      <x/>
    </i>
  </rowItems>
  <colItems count="1">
    <i/>
  </colItems>
  <dataFields count="1">
    <dataField name="Sum of Average Salary" fld="5" baseField="4" baseItem="0"/>
  </dataFields>
  <chartFormats count="1">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7" rowHeaderCaption="Designation">
  <location ref="H2:I13" firstHeaderRow="1" firstDataRow="1" firstDataCol="1"/>
  <pivotFields count="47">
    <pivotField showAll="0"/>
    <pivotField showAll="0"/>
    <pivotField axis="axisRow" showAll="0" measureFilter="1" sortType="descending">
      <items count="350">
        <item x="97"/>
        <item x="104"/>
        <item x="223"/>
        <item x="246"/>
        <item x="51"/>
        <item x="124"/>
        <item x="95"/>
        <item x="39"/>
        <item x="53"/>
        <item x="238"/>
        <item x="275"/>
        <item x="144"/>
        <item x="161"/>
        <item x="35"/>
        <item x="123"/>
        <item x="190"/>
        <item x="143"/>
        <item x="316"/>
        <item x="247"/>
        <item x="145"/>
        <item x="310"/>
        <item x="321"/>
        <item x="115"/>
        <item x="31"/>
        <item x="210"/>
        <item x="263"/>
        <item x="311"/>
        <item x="101"/>
        <item x="224"/>
        <item x="58"/>
        <item x="270"/>
        <item x="37"/>
        <item x="339"/>
        <item x="221"/>
        <item x="191"/>
        <item x="259"/>
        <item x="122"/>
        <item x="79"/>
        <item x="235"/>
        <item x="141"/>
        <item x="162"/>
        <item x="319"/>
        <item x="260"/>
        <item x="315"/>
        <item x="174"/>
        <item x="62"/>
        <item x="46"/>
        <item x="241"/>
        <item x="165"/>
        <item x="227"/>
        <item x="267"/>
        <item x="41"/>
        <item x="112"/>
        <item x="117"/>
        <item x="229"/>
        <item x="341"/>
        <item x="331"/>
        <item x="3"/>
        <item x="44"/>
        <item x="293"/>
        <item x="304"/>
        <item x="67"/>
        <item x="50"/>
        <item x="100"/>
        <item x="245"/>
        <item x="64"/>
        <item x="66"/>
        <item x="170"/>
        <item x="92"/>
        <item x="208"/>
        <item x="33"/>
        <item x="248"/>
        <item x="49"/>
        <item x="154"/>
        <item x="303"/>
        <item x="90"/>
        <item x="276"/>
        <item x="12"/>
        <item x="155"/>
        <item x="152"/>
        <item x="218"/>
        <item x="244"/>
        <item x="83"/>
        <item x="167"/>
        <item x="205"/>
        <item x="26"/>
        <item x="277"/>
        <item x="173"/>
        <item x="114"/>
        <item x="281"/>
        <item x="8"/>
        <item x="256"/>
        <item x="2"/>
        <item x="56"/>
        <item x="181"/>
        <item x="252"/>
        <item x="184"/>
        <item x="325"/>
        <item x="182"/>
        <item x="274"/>
        <item x="5"/>
        <item x="91"/>
        <item x="105"/>
        <item x="176"/>
        <item x="178"/>
        <item x="32"/>
        <item x="85"/>
        <item x="212"/>
        <item x="254"/>
        <item x="153"/>
        <item x="142"/>
        <item x="88"/>
        <item x="128"/>
        <item x="291"/>
        <item x="163"/>
        <item x="147"/>
        <item x="103"/>
        <item x="314"/>
        <item x="296"/>
        <item x="280"/>
        <item x="38"/>
        <item x="327"/>
        <item x="265"/>
        <item x="322"/>
        <item x="70"/>
        <item x="18"/>
        <item x="272"/>
        <item x="302"/>
        <item x="71"/>
        <item x="131"/>
        <item x="337"/>
        <item x="214"/>
        <item x="68"/>
        <item x="253"/>
        <item x="121"/>
        <item x="29"/>
        <item x="81"/>
        <item x="140"/>
        <item x="78"/>
        <item x="335"/>
        <item x="188"/>
        <item x="82"/>
        <item x="308"/>
        <item x="98"/>
        <item x="225"/>
        <item x="313"/>
        <item x="216"/>
        <item x="328"/>
        <item x="127"/>
        <item x="292"/>
        <item x="183"/>
        <item x="200"/>
        <item x="307"/>
        <item x="336"/>
        <item x="169"/>
        <item x="11"/>
        <item x="324"/>
        <item x="57"/>
        <item x="215"/>
        <item x="93"/>
        <item x="164"/>
        <item x="266"/>
        <item x="119"/>
        <item x="156"/>
        <item x="198"/>
        <item x="89"/>
        <item x="157"/>
        <item x="294"/>
        <item x="269"/>
        <item x="14"/>
        <item x="284"/>
        <item x="22"/>
        <item x="177"/>
        <item x="4"/>
        <item x="87"/>
        <item x="193"/>
        <item x="54"/>
        <item x="59"/>
        <item x="84"/>
        <item x="179"/>
        <item x="133"/>
        <item x="249"/>
        <item x="236"/>
        <item x="0"/>
        <item x="320"/>
        <item x="134"/>
        <item x="343"/>
        <item x="30"/>
        <item x="211"/>
        <item x="231"/>
        <item x="199"/>
        <item x="72"/>
        <item x="233"/>
        <item x="232"/>
        <item x="195"/>
        <item x="219"/>
        <item x="196"/>
        <item x="251"/>
        <item x="130"/>
        <item x="288"/>
        <item x="217"/>
        <item x="149"/>
        <item x="305"/>
        <item x="180"/>
        <item x="329"/>
        <item x="297"/>
        <item x="262"/>
        <item x="240"/>
        <item x="323"/>
        <item x="138"/>
        <item x="197"/>
        <item x="60"/>
        <item x="52"/>
        <item x="69"/>
        <item x="273"/>
        <item x="111"/>
        <item x="77"/>
        <item x="113"/>
        <item x="16"/>
        <item x="172"/>
        <item x="301"/>
        <item x="73"/>
        <item x="148"/>
        <item x="160"/>
        <item x="13"/>
        <item x="21"/>
        <item x="116"/>
        <item x="6"/>
        <item x="239"/>
        <item x="17"/>
        <item x="42"/>
        <item x="23"/>
        <item x="76"/>
        <item x="228"/>
        <item x="47"/>
        <item x="306"/>
        <item x="166"/>
        <item x="43"/>
        <item x="332"/>
        <item x="285"/>
        <item x="206"/>
        <item x="151"/>
        <item x="201"/>
        <item x="290"/>
        <item x="299"/>
        <item x="340"/>
        <item x="295"/>
        <item x="129"/>
        <item x="326"/>
        <item x="258"/>
        <item x="222"/>
        <item x="209"/>
        <item x="278"/>
        <item x="80"/>
        <item x="158"/>
        <item x="34"/>
        <item x="346"/>
        <item x="27"/>
        <item x="345"/>
        <item x="243"/>
        <item x="333"/>
        <item x="334"/>
        <item x="186"/>
        <item x="126"/>
        <item x="309"/>
        <item x="264"/>
        <item x="118"/>
        <item x="61"/>
        <item x="287"/>
        <item x="25"/>
        <item x="250"/>
        <item x="300"/>
        <item x="137"/>
        <item x="338"/>
        <item x="125"/>
        <item x="234"/>
        <item x="189"/>
        <item x="150"/>
        <item x="226"/>
        <item x="286"/>
        <item x="75"/>
        <item x="237"/>
        <item x="108"/>
        <item x="74"/>
        <item x="136"/>
        <item x="159"/>
        <item x="135"/>
        <item x="330"/>
        <item x="257"/>
        <item x="261"/>
        <item x="213"/>
        <item x="202"/>
        <item x="36"/>
        <item x="271"/>
        <item x="55"/>
        <item x="102"/>
        <item x="187"/>
        <item x="220"/>
        <item x="168"/>
        <item x="230"/>
        <item x="242"/>
        <item x="203"/>
        <item x="94"/>
        <item x="312"/>
        <item x="194"/>
        <item x="109"/>
        <item x="28"/>
        <item x="139"/>
        <item x="63"/>
        <item x="146"/>
        <item x="40"/>
        <item x="192"/>
        <item x="298"/>
        <item x="19"/>
        <item x="65"/>
        <item x="185"/>
        <item x="110"/>
        <item x="344"/>
        <item x="9"/>
        <item x="120"/>
        <item x="86"/>
        <item x="318"/>
        <item x="317"/>
        <item x="15"/>
        <item x="1"/>
        <item x="20"/>
        <item x="45"/>
        <item x="107"/>
        <item x="48"/>
        <item x="342"/>
        <item x="282"/>
        <item x="10"/>
        <item x="279"/>
        <item x="99"/>
        <item x="347"/>
        <item x="171"/>
        <item x="106"/>
        <item x="283"/>
        <item x="7"/>
        <item x="175"/>
        <item x="255"/>
        <item x="204"/>
        <item x="96"/>
        <item x="24"/>
        <item x="289"/>
        <item x="268"/>
        <item x="207"/>
        <item x="132"/>
        <item x="34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7">
        <item x="12"/>
        <item x="3"/>
        <item x="1"/>
        <item x="2"/>
        <item x="0"/>
        <item x="7"/>
        <item x="6"/>
        <item x="4"/>
        <item x="10"/>
        <item x="5"/>
        <item x="9"/>
        <item x="11"/>
        <item x="13"/>
        <item x="8"/>
        <item x="14"/>
        <item x="15"/>
        <item t="default"/>
      </items>
    </pivotField>
    <pivotField showAll="0"/>
    <pivotField showAll="0"/>
  </pivotFields>
  <rowFields count="1">
    <field x="2"/>
  </rowFields>
  <rowItems count="11">
    <i>
      <x v="225"/>
    </i>
    <i>
      <x v="318"/>
    </i>
    <i>
      <x v="229"/>
    </i>
    <i>
      <x v="37"/>
    </i>
    <i>
      <x v="343"/>
    </i>
    <i>
      <x v="102"/>
    </i>
    <i>
      <x v="101"/>
    </i>
    <i>
      <x v="135"/>
    </i>
    <i>
      <x v="166"/>
    </i>
    <i>
      <x v="148"/>
    </i>
    <i t="grand">
      <x/>
    </i>
  </rowItems>
  <colItems count="1">
    <i/>
  </colItems>
  <dataFields count="1">
    <dataField name="Sum of Total Skills Required" fld="44" baseField="2" baseItem="0"/>
  </dataFields>
  <chartFormats count="1">
    <chartFormat chart="2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mpany_Name1" sourceName="Company Name">
  <pivotTables>
    <pivotTable tabId="10" name="PivotTable6"/>
    <pivotTable tabId="10" name="PivotTable7"/>
    <pivotTable tabId="10" name="PivotTable1"/>
  </pivotTables>
  <data>
    <tabular pivotCacheId="1">
      <items count="13">
        <i x="8" s="1"/>
        <i x="9" s="1"/>
        <i x="5" s="1"/>
        <i x="3" s="1"/>
        <i x="1" s="1"/>
        <i x="7" s="1"/>
        <i x="0" s="1"/>
        <i x="11" s="1"/>
        <i x="4" s="1"/>
        <i x="10" s="1"/>
        <i x="6" s="1"/>
        <i x="2" s="1"/>
        <i x="1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ocation" sourceName="Location">
  <pivotTables>
    <pivotTable tabId="15" name="PivotTable3"/>
    <pivotTable tabId="15" name="PivotTable1"/>
    <pivotTable tabId="15" name="PivotTable4"/>
  </pivotTables>
  <data>
    <tabular pivotCacheId="2">
      <items count="16">
        <i x="15" s="1"/>
        <i x="7" s="1"/>
        <i x="10" s="1"/>
        <i x="1" s="1"/>
        <i x="14" s="1"/>
        <i x="0" s="1"/>
        <i x="4" s="1"/>
        <i x="13" s="1"/>
        <i x="2" s="1"/>
        <i x="8" s="1"/>
        <i x="12" s="1"/>
        <i x="5" s="1"/>
        <i x="6" s="1"/>
        <i x="3" s="1"/>
        <i x="11"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mpany Name 1" cache="Slicer_Company_Name1" caption="Company Name" columnCount="12"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Location" cache="Slicer_Location" caption="Location" columnCount="12" rowHeight="234950"/>
</slicers>
</file>

<file path=xl/tables/table1.xml><?xml version="1.0" encoding="utf-8"?>
<table xmlns="http://schemas.openxmlformats.org/spreadsheetml/2006/main" id="1" name="Table1" displayName="Table1" ref="A1:E687" totalsRowShown="0" headerRowDxfId="10">
  <autoFilter ref="A1:E687"/>
  <tableColumns count="5">
    <tableColumn id="1" name="Company Name"/>
    <tableColumn id="2" name="Employee Count" dataDxfId="9"/>
    <tableColumn id="3" name="Salary per Annum" dataDxfId="8"/>
    <tableColumn id="4" name="Job posting"/>
    <tableColumn id="5" name="Total Skills Required"/>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1:C687" totalsRowShown="0" headerRowDxfId="7">
  <autoFilter ref="A1:C687"/>
  <tableColumns count="3">
    <tableColumn id="1" name="Company Name"/>
    <tableColumn id="2" name="Designation"/>
    <tableColumn id="3" name="Location"/>
  </tableColumns>
  <tableStyleInfo name="TableStyleMedium2" showFirstColumn="0" showLastColumn="0" showRowStripes="1" showColumnStripes="0"/>
</table>
</file>

<file path=xl/tables/table3.xml><?xml version="1.0" encoding="utf-8"?>
<table xmlns="http://schemas.openxmlformats.org/spreadsheetml/2006/main" id="5" name="Table5" displayName="Table5" ref="A1:B687" totalsRowShown="0" headerRowDxfId="6">
  <autoFilter ref="A1:B687"/>
  <tableColumns count="2">
    <tableColumn id="1" name="Designation"/>
    <tableColumn id="2" name="Total Skills Required"/>
  </tableColumns>
  <tableStyleInfo name="TableStyleMedium2" showFirstColumn="0" showLastColumn="0" showRowStripes="1" showColumnStripes="0"/>
</table>
</file>

<file path=xl/tables/table4.xml><?xml version="1.0" encoding="utf-8"?>
<table xmlns="http://schemas.openxmlformats.org/spreadsheetml/2006/main" id="7" name="Table7" displayName="Table7" ref="D1:D32" totalsRowShown="0" headerRowCellStyle="Neutral" dataCellStyle="Neutral">
  <autoFilter ref="D1:D32"/>
  <tableColumns count="1">
    <tableColumn id="1" name="Skills" dataCellStyle="Normal"/>
  </tableColumns>
  <tableStyleInfo name="TableStyleMedium2" showFirstColumn="0" showLastColumn="0" showRowStripes="1" showColumnStripes="0"/>
</table>
</file>

<file path=xl/tables/table5.xml><?xml version="1.0" encoding="utf-8"?>
<table xmlns="http://schemas.openxmlformats.org/spreadsheetml/2006/main" id="8" name="Table8" displayName="Table8" ref="E1:F32" totalsRowShown="0">
  <autoFilter ref="E1:F32"/>
  <tableColumns count="2">
    <tableColumn id="1" name="Total Skill"/>
    <tableColumn id="2" name="Average Salary" dataDxfId="5"/>
  </tableColumns>
  <tableStyleInfo name="TableStyleMedium2" showFirstColumn="0" showLastColumn="0" showRowStripes="1" showColumnStripes="0"/>
</table>
</file>

<file path=xl/tables/table6.xml><?xml version="1.0" encoding="utf-8"?>
<table xmlns="http://schemas.openxmlformats.org/spreadsheetml/2006/main" id="9" name="Table9" displayName="Table9" ref="C1:C687" totalsRowShown="0" headerRowDxfId="4" dataDxfId="2" headerRowBorderDxfId="3" tableBorderDxfId="1" headerRowCellStyle="Percent" dataCellStyle="Percent">
  <autoFilter ref="C1:C687"/>
  <tableColumns count="1">
    <tableColumn id="1" name="Salary per Annum" dataDxfId="0" dataCellStyle="Percent"/>
  </tableColumns>
  <tableStyleInfo name="TableStyleMedium2" showFirstColumn="0" showLastColumn="0" showRowStripes="1" showColumnStripes="0"/>
</table>
</file>

<file path=xl/tables/table7.xml><?xml version="1.0" encoding="utf-8"?>
<table xmlns="http://schemas.openxmlformats.org/spreadsheetml/2006/main" id="2" name="Table2" displayName="Table2" ref="A1:AU687" totalsRowCount="1" headerRowDxfId="64" totalsRowDxfId="63">
  <autoFilter ref="A1:AU686"/>
  <tableColumns count="47">
    <tableColumn id="1" name="Company Name" totalsRowLabel="Total companies listed = 12" totalsRowDxfId="62"/>
    <tableColumn id="2" name="Class" totalsRowDxfId="61"/>
    <tableColumn id="3" name="Designation" totalsRowLabel="Total designation listed = 348" totalsRowDxfId="60"/>
    <tableColumn id="4" name="Location" totalsRowLabel="Location = 17" totalsRowDxfId="59"/>
    <tableColumn id="47" name="Job Seniority Indicator" totalsRowLabel="-" totalsRowDxfId="58">
      <calculatedColumnFormula>IF(LOWER(TRIM(Table2[[#This Row],[Involvement]]))="entry level", "Junior", IF(LOWER(TRIM(Table2[[#This Row],[Involvement]]))="mid-senior level", "Mid", "Senior"))</calculatedColumnFormula>
    </tableColumn>
    <tableColumn id="5" name="Total Applicants" totalsRowLabel="-" totalsRowDxfId="57"/>
    <tableColumn id="6" name="Linkedin Followers" totalsRowLabel="-" dataDxfId="56" totalsRowDxfId="55"/>
    <tableColumn id="45" name="LinkedIn Popularity" totalsRowLabel="-" dataDxfId="54" totalsRowDxfId="53">
      <calculatedColumnFormula>ROUND(Table2[[#This Row],[Linkedin Followers]] / Table2[[#This Row],[Total Applicants]] / 1000, 2) &amp; "K"</calculatedColumnFormula>
    </tableColumn>
    <tableColumn id="7" name="Level" totalsRowLabel="-" totalsRowDxfId="52"/>
    <tableColumn id="8" name="Involvement" totalsRowLabel="-" totalsRowDxfId="51"/>
    <tableColumn id="9" name="Employee Count" totalsRowLabel="-" totalsRowDxfId="50"/>
    <tableColumn id="10" name="Industry" totalsRowLabel="Total Industries listed = 4" totalsRowDxfId="49"/>
    <tableColumn id="51" name="Salary per Annum" totalsRowFunction="custom" dataDxfId="48" totalsRowDxfId="47" dataCellStyle="Percent">
      <totalsRowFormula>AVERAGE(Table2[Salary per Annum])</totalsRowFormula>
    </tableColumn>
    <tableColumn id="11" name="Python" totalsRowFunction="custom" totalsRowDxfId="46">
      <totalsRowFormula>AVERAGEIFS(M2:M686, N2:N686, 1)</totalsRowFormula>
    </tableColumn>
    <tableColumn id="12" name="C++" totalsRowFunction="custom" totalsRowDxfId="45">
      <totalsRowFormula>AVERAGEIFS(M2:M686, O2:O686, 1)</totalsRowFormula>
    </tableColumn>
    <tableColumn id="13" name="Java" totalsRowFunction="custom" totalsRowDxfId="44">
      <totalsRowFormula>AVERAGEIFS(M2:M686, P2:P686, 1)</totalsRowFormula>
    </tableColumn>
    <tableColumn id="14" name="Hadoop" totalsRowFunction="custom" totalsRowDxfId="43">
      <totalsRowFormula>AVERAGEIFS(M2:M686, Q2:Q686, 1)</totalsRowFormula>
    </tableColumn>
    <tableColumn id="15" name="Scala" totalsRowFunction="custom" totalsRowDxfId="42">
      <totalsRowFormula>AVERAGEIFS(M2:M686, R2:R686, 1)</totalsRowFormula>
    </tableColumn>
    <tableColumn id="16" name="Flask" totalsRowFunction="custom" totalsRowDxfId="41">
      <totalsRowFormula>AVERAGEIFS(M2:M686,S2:S686,1)</totalsRowFormula>
    </tableColumn>
    <tableColumn id="17" name="Pandas" totalsRowFunction="custom" totalsRowDxfId="40">
      <totalsRowFormula>AVERAGEIFS(M2:M686, T2:T686, 1)</totalsRowFormula>
    </tableColumn>
    <tableColumn id="18" name="Spark" totalsRowFunction="custom" totalsRowDxfId="39">
      <totalsRowFormula>AVERAGEIFS(M2:M686, U2:U686, 1)</totalsRowFormula>
    </tableColumn>
    <tableColumn id="19" name="Numpy" totalsRowFunction="custom" totalsRowDxfId="38">
      <totalsRowFormula>AVERAGEIFS(M2:M686, V2:V686, 1)</totalsRowFormula>
    </tableColumn>
    <tableColumn id="20" name="Php" totalsRowFunction="custom" totalsRowDxfId="37">
      <totalsRowFormula>AVERAGEIFS(M2:M686, W2:W686, 1)</totalsRowFormula>
    </tableColumn>
    <tableColumn id="21" name="Sql" totalsRowFunction="custom" totalsRowDxfId="36">
      <totalsRowFormula>AVERAGEIFS(M2:M686, X2:X686, 1)</totalsRowFormula>
    </tableColumn>
    <tableColumn id="22" name="MySql" totalsRowFunction="custom" totalsRowDxfId="35">
      <totalsRowFormula>AVERAGEIFS(M2:M686, Y2:Y686, 1)</totalsRowFormula>
    </tableColumn>
    <tableColumn id="23" name="CSS" totalsRowFunction="custom" totalsRowDxfId="34">
      <totalsRowFormula>AVERAGEIFS(M2:M686, Z2:Z686, 1)</totalsRowFormula>
    </tableColumn>
    <tableColumn id="24" name="MongoDB" totalsRowFunction="custom" totalsRowDxfId="33">
      <totalsRowFormula>AVERAGEIFS(M2:M686, AA2:AA686, 1)</totalsRowFormula>
    </tableColumn>
    <tableColumn id="25" name="Nltk" totalsRowFunction="custom" totalsRowDxfId="32">
      <totalsRowFormula>AVERAGEIFS(M2:M686, AB2:AB686, 1)</totalsRowFormula>
    </tableColumn>
    <tableColumn id="26" name="Tensorflow" totalsRowFunction="custom" totalsRowDxfId="31">
      <totalsRowFormula>AVERAGEIFS(M2:M686, AC2:AC686, 1)</totalsRowFormula>
    </tableColumn>
    <tableColumn id="27" name="Linux" totalsRowFunction="custom" totalsRowDxfId="30">
      <totalsRowFormula>AVERAGEIFS(M2:M686, AD2:AD686, 1)</totalsRowFormula>
    </tableColumn>
    <tableColumn id="28" name="Ruby" totalsRowFunction="custom" totalsRowDxfId="29">
      <totalsRowFormula>AVERAGEIFS(M2:M686,AD2:AD686,1)</totalsRowFormula>
    </tableColumn>
    <tableColumn id="29" name="Javascript" totalsRowFunction="custom" totalsRowDxfId="28">
      <totalsRowFormula>AVERAGEIFS(M2:M686, AF2:AF686, 1)</totalsRowFormula>
    </tableColumn>
    <tableColumn id="30" name="Django" totalsRowFunction="custom" totalsRowDxfId="27">
      <totalsRowFormula>AVERAGEIFS(M2:M686, AG2:AG686, 1)</totalsRowFormula>
    </tableColumn>
    <tableColumn id="31" name="React" totalsRowFunction="custom" totalsRowDxfId="26">
      <totalsRowFormula>AVERAGEIFS(M2:M686, AH2:AH686, 1)</totalsRowFormula>
    </tableColumn>
    <tableColumn id="32" name="Reactjs" totalsRowFunction="custom" totalsRowDxfId="25">
      <totalsRowFormula>AVERAGEIFS(M2:M686, AI2:AI686, 1)</totalsRowFormula>
    </tableColumn>
    <tableColumn id="33" name="AI" totalsRowFunction="custom" totalsRowDxfId="24">
      <totalsRowFormula>AVERAGEIFS(M2:M686, AJ2:AJ686, 1)</totalsRowFormula>
    </tableColumn>
    <tableColumn id="34" name="UI" totalsRowFunction="custom" totalsRowDxfId="23">
      <totalsRowFormula>AVERAGEIFS(M2:M686, AK2:AK686, 1)</totalsRowFormula>
    </tableColumn>
    <tableColumn id="35" name="Tableau" totalsRowFunction="custom" totalsRowDxfId="22">
      <totalsRowFormula>AVERAGEIFS(M2:M686, AL2:AL686, 1)</totalsRowFormula>
    </tableColumn>
    <tableColumn id="36" name="0dejs" totalsRowFunction="custom" totalsRowDxfId="21">
      <totalsRowFormula>AVERAGEIFS(M2:M686, AM2:AM686, 1)</totalsRowFormula>
    </tableColumn>
    <tableColumn id="37" name="Excel" totalsRowFunction="custom" totalsRowDxfId="20">
      <totalsRowFormula>AVERAGEIFS(M2:M686, AN2:AN686, 1)</totalsRowFormula>
    </tableColumn>
    <tableColumn id="38" name="PowerBI" totalsRowFunction="custom" totalsRowDxfId="19">
      <totalsRowFormula>AVERAGEIFS(M2:M686, AO2:AO686, 1)</totalsRowFormula>
    </tableColumn>
    <tableColumn id="39" name="Selenium" totalsRowFunction="custom" totalsRowDxfId="18">
      <totalsRowFormula>AVERAGEIFS(M2:M686, AP2:AP686, 1)</totalsRowFormula>
    </tableColumn>
    <tableColumn id="40" name="Html" totalsRowFunction="custom" totalsRowDxfId="17">
      <totalsRowFormula>AVERAGEIFS(M2:M686, AQ2:AQ686, 1)</totalsRowFormula>
    </tableColumn>
    <tableColumn id="41" name="ML" totalsRowFunction="custom" totalsRowDxfId="16">
      <totalsRowFormula>AVERAGEIFS(M2:M686, AR2:AR686, 1)</totalsRowFormula>
    </tableColumn>
    <tableColumn id="42" name="Total Skills Required" totalsRowLabel="Average skill required = 4" totalsRowDxfId="15"/>
    <tableColumn id="46" name="Skill Diversity Index" totalsRowLabel="-" totalsRowDxfId="14">
      <calculatedColumnFormula>Table2[[#This Row],[Total Skills Required]] / 30</calculatedColumnFormula>
    </tableColumn>
    <tableColumn id="43" name="Application Intensity Score" totalsRowLabel="-" totalsRowDxfId="13">
      <calculatedColumnFormula>(F2 / (AS2 + 1))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table" Target="../tables/table2.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9.xml"/><Relationship Id="rId7" Type="http://schemas.openxmlformats.org/officeDocument/2006/relationships/table" Target="../tables/table6.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tabSelected="1" workbookViewId="0">
      <selection activeCell="M29" sqref="M29"/>
    </sheetView>
  </sheetViews>
  <sheetFormatPr defaultRowHeight="14.4" x14ac:dyDescent="0.3"/>
  <cols>
    <col min="1" max="1" width="23.6640625" customWidth="1"/>
    <col min="2" max="2" width="21.109375" bestFit="1" customWidth="1"/>
  </cols>
  <sheetData>
    <row r="1" spans="1:21" ht="14.4" customHeight="1" x14ac:dyDescent="0.3">
      <c r="A1" s="29"/>
      <c r="B1" s="29"/>
      <c r="C1" s="29"/>
      <c r="D1" s="29"/>
      <c r="E1" s="29"/>
      <c r="F1" s="29"/>
      <c r="G1" s="29"/>
      <c r="H1" s="29"/>
      <c r="I1" s="29"/>
      <c r="J1" s="29"/>
      <c r="K1" s="29"/>
      <c r="L1" s="29"/>
      <c r="M1" s="29"/>
      <c r="N1" s="29"/>
      <c r="O1" s="29"/>
      <c r="P1" s="29"/>
      <c r="Q1" s="29"/>
      <c r="R1" s="29"/>
      <c r="S1" s="29"/>
      <c r="T1" s="29"/>
      <c r="U1" s="29"/>
    </row>
    <row r="2" spans="1:21" ht="14.4" customHeight="1" x14ac:dyDescent="0.3">
      <c r="A2" s="29"/>
      <c r="B2" s="29"/>
      <c r="C2" s="29"/>
      <c r="D2" s="29"/>
      <c r="E2" s="29"/>
      <c r="F2" s="29"/>
      <c r="G2" s="29"/>
      <c r="H2" s="29"/>
      <c r="I2" s="29"/>
      <c r="J2" s="29"/>
      <c r="K2" s="29"/>
      <c r="L2" s="29"/>
      <c r="M2" s="29"/>
      <c r="N2" s="29"/>
      <c r="O2" s="29"/>
      <c r="P2" s="29"/>
      <c r="Q2" s="29"/>
      <c r="R2" s="29"/>
      <c r="S2" s="29"/>
      <c r="T2" s="29"/>
      <c r="U2" s="29"/>
    </row>
    <row r="3" spans="1:21" x14ac:dyDescent="0.3">
      <c r="A3" s="29"/>
      <c r="B3" s="29"/>
      <c r="C3" s="29"/>
      <c r="D3" s="29"/>
      <c r="E3" s="29"/>
      <c r="F3" s="29"/>
      <c r="G3" s="29"/>
      <c r="H3" s="29"/>
      <c r="I3" s="29"/>
      <c r="J3" s="29"/>
      <c r="K3" s="29"/>
      <c r="L3" s="29"/>
      <c r="M3" s="29"/>
      <c r="N3" s="29"/>
      <c r="O3" s="29"/>
      <c r="P3" s="29"/>
      <c r="Q3" s="29"/>
      <c r="R3" s="29"/>
      <c r="S3" s="29"/>
      <c r="T3" s="29"/>
      <c r="U3" s="29"/>
    </row>
    <row r="4" spans="1:21" x14ac:dyDescent="0.3">
      <c r="A4" s="29"/>
      <c r="B4" s="29"/>
      <c r="C4" s="29"/>
      <c r="D4" s="29"/>
      <c r="E4" s="29"/>
      <c r="F4" s="29"/>
      <c r="G4" s="29"/>
      <c r="H4" s="29"/>
      <c r="I4" s="29"/>
      <c r="J4" s="29"/>
      <c r="K4" s="29"/>
      <c r="L4" s="29"/>
      <c r="M4" s="29"/>
      <c r="N4" s="29"/>
      <c r="O4" s="29"/>
      <c r="P4" s="29"/>
      <c r="Q4" s="29"/>
      <c r="R4" s="29"/>
      <c r="S4" s="29"/>
      <c r="T4" s="29"/>
      <c r="U4" s="29"/>
    </row>
    <row r="5" spans="1:21" x14ac:dyDescent="0.3">
      <c r="A5" s="29"/>
      <c r="B5" s="29"/>
      <c r="C5" s="29"/>
      <c r="D5" s="29"/>
      <c r="E5" s="29"/>
      <c r="F5" s="29"/>
      <c r="G5" s="29"/>
      <c r="H5" s="29"/>
      <c r="I5" s="29"/>
      <c r="J5" s="29"/>
      <c r="K5" s="29"/>
      <c r="L5" s="29"/>
      <c r="M5" s="29"/>
      <c r="N5" s="29"/>
      <c r="O5" s="29"/>
      <c r="P5" s="29"/>
      <c r="Q5" s="29"/>
      <c r="R5" s="29"/>
      <c r="S5" s="29"/>
      <c r="T5" s="29"/>
      <c r="U5" s="29"/>
    </row>
    <row r="6" spans="1:21" x14ac:dyDescent="0.3">
      <c r="A6" s="29"/>
      <c r="B6" s="29"/>
      <c r="C6" s="29"/>
      <c r="D6" s="29"/>
      <c r="E6" s="29"/>
      <c r="F6" s="29"/>
      <c r="G6" s="29"/>
      <c r="H6" s="29"/>
      <c r="I6" s="29"/>
      <c r="J6" s="29"/>
      <c r="K6" s="29"/>
      <c r="L6" s="29"/>
      <c r="M6" s="29"/>
      <c r="N6" s="29"/>
      <c r="O6" s="29"/>
      <c r="P6" s="29"/>
      <c r="Q6" s="29"/>
      <c r="R6" s="29"/>
      <c r="S6" s="29"/>
      <c r="T6" s="29"/>
      <c r="U6" s="29"/>
    </row>
    <row r="7" spans="1:21" x14ac:dyDescent="0.3">
      <c r="A7" s="29"/>
      <c r="B7" s="29"/>
      <c r="C7" s="29"/>
      <c r="D7" s="29"/>
      <c r="E7" s="29"/>
      <c r="F7" s="29"/>
      <c r="G7" s="29"/>
      <c r="H7" s="29"/>
      <c r="I7" s="29"/>
      <c r="J7" s="29"/>
      <c r="K7" s="29"/>
      <c r="L7" s="29"/>
      <c r="M7" s="29"/>
      <c r="N7" s="29"/>
      <c r="O7" s="29"/>
      <c r="P7" s="29"/>
      <c r="Q7" s="29"/>
      <c r="R7" s="29"/>
      <c r="S7" s="29"/>
      <c r="T7" s="29"/>
      <c r="U7" s="29"/>
    </row>
    <row r="8" spans="1:21" x14ac:dyDescent="0.3">
      <c r="A8" s="29"/>
      <c r="B8" s="29"/>
      <c r="C8" s="29"/>
      <c r="D8" s="29"/>
      <c r="E8" s="29"/>
      <c r="F8" s="29"/>
      <c r="G8" s="29"/>
      <c r="H8" s="29"/>
      <c r="I8" s="29"/>
      <c r="J8" s="29"/>
      <c r="K8" s="29"/>
      <c r="L8" s="29"/>
      <c r="M8" s="29"/>
      <c r="N8" s="29"/>
      <c r="O8" s="29"/>
      <c r="P8" s="29"/>
      <c r="Q8" s="29"/>
      <c r="R8" s="29"/>
      <c r="S8" s="29"/>
      <c r="T8" s="29"/>
      <c r="U8" s="29"/>
    </row>
    <row r="9" spans="1:21" x14ac:dyDescent="0.3">
      <c r="A9" s="29"/>
      <c r="B9" s="29"/>
      <c r="C9" s="29"/>
      <c r="D9" s="29"/>
      <c r="E9" s="29"/>
      <c r="F9" s="29"/>
      <c r="G9" s="29"/>
      <c r="H9" s="29"/>
      <c r="I9" s="29"/>
      <c r="J9" s="29"/>
      <c r="K9" s="29"/>
      <c r="L9" s="29"/>
      <c r="M9" s="29"/>
      <c r="N9" s="29"/>
      <c r="O9" s="29"/>
      <c r="P9" s="29"/>
      <c r="Q9" s="29"/>
      <c r="R9" s="29"/>
      <c r="S9" s="29"/>
      <c r="T9" s="29"/>
      <c r="U9" s="29"/>
    </row>
    <row r="10" spans="1:21" x14ac:dyDescent="0.3">
      <c r="A10" s="29"/>
      <c r="B10" s="29"/>
      <c r="C10" s="29"/>
      <c r="D10" s="29"/>
      <c r="E10" s="29"/>
      <c r="F10" s="29"/>
      <c r="G10" s="29"/>
      <c r="H10" s="29"/>
      <c r="I10" s="29"/>
      <c r="J10" s="29"/>
      <c r="K10" s="29"/>
      <c r="L10" s="29"/>
      <c r="M10" s="29"/>
      <c r="N10" s="29"/>
      <c r="O10" s="29"/>
      <c r="P10" s="29"/>
      <c r="Q10" s="29"/>
      <c r="R10" s="29"/>
      <c r="S10" s="29"/>
      <c r="T10" s="29"/>
      <c r="U10" s="29"/>
    </row>
    <row r="11" spans="1:21" x14ac:dyDescent="0.3">
      <c r="A11" s="29"/>
      <c r="B11" s="29"/>
      <c r="C11" s="29"/>
      <c r="D11" s="29"/>
      <c r="E11" s="29"/>
      <c r="F11" s="29"/>
      <c r="G11" s="29"/>
      <c r="H11" s="29"/>
      <c r="I11" s="29"/>
      <c r="J11" s="29"/>
      <c r="K11" s="29"/>
      <c r="L11" s="29"/>
      <c r="M11" s="29"/>
      <c r="N11" s="29"/>
      <c r="O11" s="29"/>
      <c r="P11" s="29"/>
      <c r="Q11" s="29"/>
      <c r="R11" s="29"/>
      <c r="S11" s="29"/>
      <c r="T11" s="29"/>
      <c r="U11" s="29"/>
    </row>
    <row r="12" spans="1:21" x14ac:dyDescent="0.3">
      <c r="A12" s="29"/>
      <c r="B12" s="29"/>
      <c r="C12" s="29"/>
      <c r="D12" s="29"/>
      <c r="E12" s="29"/>
      <c r="F12" s="29"/>
      <c r="G12" s="29"/>
      <c r="H12" s="29"/>
      <c r="I12" s="29"/>
      <c r="J12" s="29"/>
      <c r="K12" s="29"/>
      <c r="L12" s="29"/>
      <c r="M12" s="29"/>
      <c r="N12" s="29"/>
      <c r="O12" s="29"/>
      <c r="P12" s="29"/>
      <c r="Q12" s="29"/>
      <c r="R12" s="29"/>
      <c r="S12" s="29"/>
      <c r="T12" s="29"/>
      <c r="U12" s="29"/>
    </row>
    <row r="13" spans="1:21" x14ac:dyDescent="0.3">
      <c r="A13" s="29"/>
      <c r="B13" s="29"/>
      <c r="C13" s="29"/>
      <c r="D13" s="29"/>
      <c r="E13" s="29"/>
      <c r="F13" s="29"/>
      <c r="G13" s="29"/>
      <c r="H13" s="29"/>
      <c r="I13" s="29"/>
      <c r="J13" s="29"/>
      <c r="K13" s="29"/>
      <c r="L13" s="29"/>
      <c r="M13" s="29"/>
      <c r="N13" s="29"/>
      <c r="O13" s="29"/>
      <c r="P13" s="29"/>
      <c r="Q13" s="29"/>
      <c r="R13" s="29"/>
      <c r="S13" s="29"/>
      <c r="T13" s="29"/>
      <c r="U13" s="29"/>
    </row>
    <row r="14" spans="1:21" x14ac:dyDescent="0.3">
      <c r="A14" s="29"/>
      <c r="B14" s="29"/>
      <c r="C14" s="29"/>
      <c r="D14" s="29"/>
      <c r="E14" s="29"/>
      <c r="F14" s="29"/>
      <c r="G14" s="29"/>
      <c r="H14" s="29"/>
      <c r="I14" s="29"/>
      <c r="J14" s="29"/>
      <c r="K14" s="29"/>
      <c r="L14" s="29"/>
      <c r="M14" s="29"/>
      <c r="N14" s="29"/>
      <c r="O14" s="29"/>
      <c r="P14" s="29"/>
      <c r="Q14" s="29"/>
      <c r="R14" s="29"/>
      <c r="S14" s="29"/>
      <c r="T14" s="29"/>
      <c r="U14" s="29"/>
    </row>
    <row r="15" spans="1:21" x14ac:dyDescent="0.3">
      <c r="A15" s="29"/>
      <c r="B15" s="29"/>
      <c r="C15" s="29"/>
      <c r="D15" s="29"/>
      <c r="E15" s="29"/>
      <c r="F15" s="29"/>
      <c r="G15" s="29"/>
      <c r="H15" s="29"/>
      <c r="I15" s="29"/>
      <c r="J15" s="29"/>
      <c r="K15" s="29"/>
      <c r="L15" s="29"/>
      <c r="M15" s="29"/>
      <c r="N15" s="29"/>
      <c r="O15" s="29"/>
      <c r="P15" s="29"/>
      <c r="Q15" s="29"/>
      <c r="R15" s="29"/>
      <c r="S15" s="29"/>
      <c r="T15" s="29"/>
      <c r="U15" s="29"/>
    </row>
    <row r="16" spans="1:21" x14ac:dyDescent="0.3">
      <c r="A16" s="29"/>
      <c r="B16" s="29"/>
      <c r="C16" s="29"/>
      <c r="D16" s="29"/>
      <c r="E16" s="29"/>
      <c r="F16" s="29"/>
      <c r="G16" s="29"/>
      <c r="H16" s="29"/>
      <c r="I16" s="29"/>
      <c r="J16" s="29"/>
      <c r="K16" s="29"/>
      <c r="L16" s="29"/>
      <c r="M16" s="29"/>
      <c r="N16" s="29"/>
      <c r="O16" s="29"/>
      <c r="P16" s="29"/>
      <c r="Q16" s="29"/>
      <c r="R16" s="29"/>
      <c r="S16" s="29"/>
      <c r="T16" s="29"/>
      <c r="U16" s="29"/>
    </row>
    <row r="17" spans="1:21" x14ac:dyDescent="0.3">
      <c r="A17" s="29"/>
      <c r="B17" s="29"/>
      <c r="C17" s="29"/>
      <c r="D17" s="29"/>
      <c r="E17" s="29"/>
      <c r="F17" s="29"/>
      <c r="G17" s="29"/>
      <c r="H17" s="29"/>
      <c r="I17" s="29"/>
      <c r="J17" s="29"/>
      <c r="K17" s="29"/>
      <c r="L17" s="29"/>
      <c r="M17" s="29"/>
      <c r="N17" s="29"/>
      <c r="O17" s="29"/>
      <c r="P17" s="29"/>
      <c r="Q17" s="29"/>
      <c r="R17" s="29"/>
      <c r="S17" s="29"/>
      <c r="T17" s="29"/>
      <c r="U17" s="29"/>
    </row>
    <row r="18" spans="1:21" x14ac:dyDescent="0.3">
      <c r="A18" s="29"/>
      <c r="B18" s="29"/>
      <c r="C18" s="29"/>
      <c r="D18" s="29"/>
      <c r="E18" s="29"/>
      <c r="F18" s="29"/>
      <c r="G18" s="29"/>
      <c r="H18" s="29"/>
      <c r="I18" s="29"/>
      <c r="J18" s="29"/>
      <c r="K18" s="29"/>
      <c r="L18" s="29"/>
      <c r="M18" s="29"/>
      <c r="N18" s="29"/>
      <c r="O18" s="29"/>
      <c r="P18" s="29"/>
      <c r="Q18" s="29"/>
      <c r="R18" s="29"/>
      <c r="S18" s="29"/>
      <c r="T18" s="29"/>
      <c r="U18" s="29"/>
    </row>
    <row r="19" spans="1:21" x14ac:dyDescent="0.3">
      <c r="A19" s="29"/>
      <c r="B19" s="29"/>
      <c r="C19" s="29"/>
      <c r="D19" s="29"/>
      <c r="E19" s="29"/>
      <c r="F19" s="29"/>
      <c r="G19" s="29"/>
      <c r="H19" s="29"/>
      <c r="I19" s="29"/>
      <c r="J19" s="29"/>
      <c r="K19" s="29"/>
      <c r="L19" s="29"/>
      <c r="M19" s="29"/>
      <c r="N19" s="29"/>
      <c r="O19" s="29"/>
      <c r="P19" s="29"/>
      <c r="Q19" s="29"/>
      <c r="R19" s="29"/>
      <c r="S19" s="29"/>
      <c r="T19" s="29"/>
      <c r="U19" s="29"/>
    </row>
    <row r="20" spans="1:21" x14ac:dyDescent="0.3">
      <c r="A20" s="29"/>
      <c r="B20" s="29"/>
      <c r="C20" s="29"/>
      <c r="D20" s="29"/>
      <c r="E20" s="29"/>
      <c r="F20" s="29"/>
      <c r="G20" s="29"/>
      <c r="H20" s="29"/>
      <c r="I20" s="29"/>
      <c r="J20" s="29"/>
      <c r="K20" s="29"/>
      <c r="L20" s="29"/>
      <c r="M20" s="29"/>
      <c r="N20" s="29"/>
      <c r="O20" s="29"/>
      <c r="P20" s="29"/>
      <c r="Q20" s="29"/>
      <c r="R20" s="29"/>
      <c r="S20" s="29"/>
      <c r="T20" s="29"/>
      <c r="U20" s="29"/>
    </row>
    <row r="21" spans="1:21" x14ac:dyDescent="0.3">
      <c r="A21" s="29"/>
      <c r="B21" s="29"/>
      <c r="C21" s="29"/>
      <c r="D21" s="29"/>
      <c r="E21" s="29"/>
      <c r="F21" s="29"/>
      <c r="G21" s="29"/>
      <c r="H21" s="29"/>
      <c r="I21" s="29"/>
      <c r="J21" s="29"/>
      <c r="K21" s="29"/>
      <c r="L21" s="29"/>
      <c r="M21" s="29"/>
      <c r="N21" s="29"/>
      <c r="O21" s="29"/>
      <c r="P21" s="29"/>
      <c r="Q21" s="29"/>
      <c r="R21" s="29"/>
      <c r="S21" s="29"/>
      <c r="T21" s="29"/>
      <c r="U21" s="29"/>
    </row>
    <row r="22" spans="1:21" x14ac:dyDescent="0.3">
      <c r="A22" s="29"/>
      <c r="B22" s="29"/>
      <c r="C22" s="29"/>
      <c r="D22" s="29"/>
      <c r="E22" s="29"/>
      <c r="F22" s="29"/>
      <c r="G22" s="29"/>
      <c r="H22" s="29"/>
      <c r="I22" s="29"/>
      <c r="J22" s="29"/>
      <c r="K22" s="29"/>
      <c r="L22" s="29"/>
      <c r="M22" s="29"/>
      <c r="N22" s="29"/>
      <c r="O22" s="29"/>
      <c r="P22" s="29"/>
      <c r="Q22" s="29"/>
      <c r="R22" s="29"/>
      <c r="S22" s="29"/>
      <c r="T22" s="29"/>
      <c r="U22" s="29"/>
    </row>
    <row r="23" spans="1:21" x14ac:dyDescent="0.3">
      <c r="A23" s="29"/>
      <c r="B23" s="29"/>
      <c r="C23" s="29"/>
      <c r="D23" s="29"/>
      <c r="E23" s="29"/>
      <c r="F23" s="29"/>
      <c r="G23" s="29"/>
      <c r="H23" s="29"/>
      <c r="I23" s="29"/>
      <c r="J23" s="29"/>
      <c r="K23" s="29"/>
      <c r="L23" s="29"/>
      <c r="M23" s="29"/>
      <c r="N23" s="29"/>
      <c r="O23" s="29"/>
      <c r="P23" s="29"/>
      <c r="Q23" s="29"/>
      <c r="R23" s="29"/>
      <c r="S23" s="29"/>
      <c r="T23" s="29"/>
      <c r="U23" s="29"/>
    </row>
    <row r="24" spans="1:21" x14ac:dyDescent="0.3">
      <c r="A24" s="29"/>
      <c r="B24" s="29"/>
      <c r="C24" s="29"/>
      <c r="D24" s="29"/>
      <c r="E24" s="29"/>
      <c r="F24" s="29"/>
      <c r="G24" s="29"/>
      <c r="H24" s="29"/>
      <c r="I24" s="29"/>
      <c r="J24" s="29"/>
      <c r="K24" s="29"/>
      <c r="L24" s="29"/>
      <c r="M24" s="29"/>
      <c r="N24" s="29"/>
      <c r="O24" s="29"/>
      <c r="P24" s="29"/>
      <c r="Q24" s="29"/>
      <c r="R24" s="29"/>
      <c r="S24" s="29"/>
      <c r="T24" s="29"/>
      <c r="U24" s="29"/>
    </row>
    <row r="25" spans="1:21" x14ac:dyDescent="0.3">
      <c r="A25" s="29"/>
      <c r="B25" s="29"/>
      <c r="C25" s="29"/>
      <c r="D25" s="29"/>
      <c r="E25" s="29"/>
      <c r="F25" s="29"/>
      <c r="G25" s="29"/>
      <c r="H25" s="29"/>
      <c r="I25" s="29"/>
      <c r="J25" s="29"/>
      <c r="K25" s="29"/>
      <c r="L25" s="29"/>
      <c r="M25" s="29"/>
      <c r="N25" s="29"/>
      <c r="O25" s="29"/>
      <c r="P25" s="29"/>
      <c r="Q25" s="29"/>
      <c r="R25" s="29"/>
      <c r="S25" s="29"/>
      <c r="T25" s="29"/>
      <c r="U25" s="29"/>
    </row>
    <row r="26" spans="1:21" x14ac:dyDescent="0.3">
      <c r="A26" s="29"/>
      <c r="B26" s="29"/>
      <c r="C26" s="29"/>
      <c r="D26" s="29"/>
      <c r="E26" s="29"/>
      <c r="F26" s="29"/>
      <c r="G26" s="29"/>
      <c r="H26" s="29"/>
      <c r="I26" s="29"/>
      <c r="J26" s="29"/>
      <c r="K26" s="29"/>
      <c r="L26" s="29"/>
      <c r="M26" s="29"/>
      <c r="N26" s="29"/>
      <c r="O26" s="29"/>
      <c r="P26" s="29"/>
      <c r="Q26" s="29"/>
      <c r="R26" s="29"/>
      <c r="S26" s="29"/>
      <c r="T26" s="29"/>
      <c r="U26" s="29"/>
    </row>
    <row r="27" spans="1:21" x14ac:dyDescent="0.3">
      <c r="A27" s="29"/>
      <c r="B27" s="29"/>
      <c r="C27" s="29"/>
      <c r="D27" s="29"/>
      <c r="E27" s="29"/>
      <c r="F27" s="29"/>
      <c r="G27" s="29"/>
      <c r="H27" s="29"/>
      <c r="I27" s="29"/>
      <c r="J27" s="29"/>
      <c r="K27" s="29"/>
      <c r="L27" s="29"/>
      <c r="M27" s="29"/>
      <c r="N27" s="29"/>
      <c r="O27" s="29"/>
      <c r="P27" s="29"/>
      <c r="Q27" s="29"/>
      <c r="R27" s="29"/>
      <c r="S27" s="29"/>
      <c r="T27" s="29"/>
      <c r="U27" s="29"/>
    </row>
    <row r="28" spans="1:21" x14ac:dyDescent="0.3">
      <c r="A28" s="29"/>
      <c r="B28" s="29"/>
      <c r="C28" s="29"/>
      <c r="D28" s="29"/>
      <c r="E28" s="29"/>
      <c r="F28" s="29"/>
      <c r="G28" s="29"/>
      <c r="H28" s="29"/>
      <c r="I28" s="29"/>
      <c r="J28" s="29"/>
      <c r="K28" s="29"/>
      <c r="L28" s="29"/>
      <c r="M28" s="29"/>
      <c r="N28" s="29"/>
      <c r="O28" s="29"/>
      <c r="P28" s="29"/>
      <c r="Q28" s="29"/>
      <c r="R28" s="29"/>
      <c r="S28" s="29"/>
      <c r="T28" s="29"/>
      <c r="U28" s="29"/>
    </row>
  </sheetData>
  <mergeCells count="1">
    <mergeCell ref="A1:U28"/>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workbookViewId="0">
      <selection activeCell="V34" sqref="V34"/>
    </sheetView>
  </sheetViews>
  <sheetFormatPr defaultRowHeight="14.4" x14ac:dyDescent="0.3"/>
  <sheetData>
    <row r="1" spans="1:24" ht="14.4" customHeight="1" x14ac:dyDescent="0.3">
      <c r="A1" s="30"/>
      <c r="B1" s="30"/>
      <c r="C1" s="30"/>
      <c r="D1" s="30"/>
      <c r="E1" s="30"/>
      <c r="F1" s="30"/>
      <c r="G1" s="30"/>
      <c r="H1" s="30"/>
      <c r="I1" s="30"/>
      <c r="J1" s="30"/>
      <c r="K1" s="30"/>
      <c r="L1" s="30"/>
      <c r="M1" s="30"/>
      <c r="N1" s="30"/>
      <c r="O1" s="30"/>
      <c r="P1" s="30"/>
      <c r="Q1" s="30"/>
      <c r="R1" s="30"/>
      <c r="S1" s="30"/>
      <c r="T1" s="30"/>
      <c r="U1" s="30"/>
      <c r="V1" s="30"/>
      <c r="W1" s="30"/>
      <c r="X1" s="30"/>
    </row>
    <row r="2" spans="1:24" ht="14.4" customHeight="1" x14ac:dyDescent="0.3">
      <c r="A2" s="30"/>
      <c r="B2" s="30"/>
      <c r="C2" s="30"/>
      <c r="D2" s="30"/>
      <c r="E2" s="30"/>
      <c r="F2" s="30"/>
      <c r="G2" s="30"/>
      <c r="H2" s="30"/>
      <c r="I2" s="30"/>
      <c r="J2" s="30"/>
      <c r="K2" s="30"/>
      <c r="L2" s="30"/>
      <c r="M2" s="30"/>
      <c r="N2" s="30"/>
      <c r="O2" s="30"/>
      <c r="P2" s="30"/>
      <c r="Q2" s="30"/>
      <c r="R2" s="30"/>
      <c r="S2" s="30"/>
      <c r="T2" s="30"/>
      <c r="U2" s="30"/>
      <c r="V2" s="30"/>
      <c r="W2" s="30"/>
      <c r="X2" s="30"/>
    </row>
    <row r="3" spans="1:24" x14ac:dyDescent="0.3">
      <c r="A3" s="30"/>
      <c r="B3" s="30"/>
      <c r="C3" s="30"/>
      <c r="D3" s="30"/>
      <c r="E3" s="30"/>
      <c r="F3" s="30"/>
      <c r="G3" s="30"/>
      <c r="H3" s="30"/>
      <c r="I3" s="30"/>
      <c r="J3" s="30"/>
      <c r="K3" s="30"/>
      <c r="L3" s="30"/>
      <c r="M3" s="30"/>
      <c r="N3" s="30"/>
      <c r="O3" s="30"/>
      <c r="P3" s="30"/>
      <c r="Q3" s="30"/>
      <c r="R3" s="30"/>
      <c r="S3" s="30"/>
      <c r="T3" s="30"/>
      <c r="U3" s="30"/>
      <c r="V3" s="30"/>
      <c r="W3" s="30"/>
      <c r="X3" s="30"/>
    </row>
    <row r="4" spans="1:24" x14ac:dyDescent="0.3">
      <c r="A4" s="30"/>
      <c r="B4" s="30"/>
      <c r="C4" s="30"/>
      <c r="D4" s="30"/>
      <c r="E4" s="30"/>
      <c r="F4" s="30"/>
      <c r="G4" s="30"/>
      <c r="H4" s="30"/>
      <c r="I4" s="30"/>
      <c r="J4" s="30"/>
      <c r="K4" s="30"/>
      <c r="L4" s="30"/>
      <c r="M4" s="30"/>
      <c r="N4" s="30"/>
      <c r="O4" s="30"/>
      <c r="P4" s="30"/>
      <c r="Q4" s="30"/>
      <c r="R4" s="30"/>
      <c r="S4" s="30"/>
      <c r="T4" s="30"/>
      <c r="U4" s="30"/>
      <c r="V4" s="30"/>
      <c r="W4" s="30"/>
      <c r="X4" s="30"/>
    </row>
    <row r="5" spans="1:24" x14ac:dyDescent="0.3">
      <c r="A5" s="30"/>
      <c r="B5" s="30"/>
      <c r="C5" s="30"/>
      <c r="D5" s="30"/>
      <c r="E5" s="30"/>
      <c r="F5" s="30"/>
      <c r="G5" s="30"/>
      <c r="H5" s="30"/>
      <c r="I5" s="30"/>
      <c r="J5" s="30"/>
      <c r="K5" s="30"/>
      <c r="L5" s="30"/>
      <c r="M5" s="30"/>
      <c r="N5" s="30"/>
      <c r="O5" s="30"/>
      <c r="P5" s="30"/>
      <c r="Q5" s="30"/>
      <c r="R5" s="30"/>
      <c r="S5" s="30"/>
      <c r="T5" s="30"/>
      <c r="U5" s="30"/>
      <c r="V5" s="30"/>
      <c r="W5" s="30"/>
      <c r="X5" s="30"/>
    </row>
    <row r="6" spans="1:24" x14ac:dyDescent="0.3">
      <c r="A6" s="30"/>
      <c r="B6" s="30"/>
      <c r="C6" s="30"/>
      <c r="D6" s="30"/>
      <c r="E6" s="30"/>
      <c r="F6" s="30"/>
      <c r="G6" s="30"/>
      <c r="H6" s="30"/>
      <c r="I6" s="30"/>
      <c r="J6" s="30"/>
      <c r="K6" s="30"/>
      <c r="L6" s="30"/>
      <c r="M6" s="30"/>
      <c r="N6" s="30"/>
      <c r="O6" s="30"/>
      <c r="P6" s="30"/>
      <c r="Q6" s="30"/>
      <c r="R6" s="30"/>
      <c r="S6" s="30"/>
      <c r="T6" s="30"/>
      <c r="U6" s="30"/>
      <c r="V6" s="30"/>
      <c r="W6" s="30"/>
      <c r="X6" s="30"/>
    </row>
    <row r="7" spans="1:24" x14ac:dyDescent="0.3">
      <c r="A7" s="30"/>
      <c r="B7" s="30"/>
      <c r="C7" s="30"/>
      <c r="D7" s="30"/>
      <c r="E7" s="30"/>
      <c r="F7" s="30"/>
      <c r="G7" s="30"/>
      <c r="H7" s="30"/>
      <c r="I7" s="30"/>
      <c r="J7" s="30"/>
      <c r="K7" s="30"/>
      <c r="L7" s="30"/>
      <c r="M7" s="30"/>
      <c r="N7" s="30"/>
      <c r="O7" s="30"/>
      <c r="P7" s="30"/>
      <c r="Q7" s="30"/>
      <c r="R7" s="30"/>
      <c r="S7" s="30"/>
      <c r="T7" s="30"/>
      <c r="U7" s="30"/>
      <c r="V7" s="30"/>
      <c r="W7" s="30"/>
      <c r="X7" s="30"/>
    </row>
    <row r="8" spans="1:24" x14ac:dyDescent="0.3">
      <c r="A8" s="30"/>
      <c r="B8" s="30"/>
      <c r="C8" s="30"/>
      <c r="D8" s="30"/>
      <c r="E8" s="30"/>
      <c r="F8" s="30"/>
      <c r="G8" s="30"/>
      <c r="H8" s="30"/>
      <c r="I8" s="30"/>
      <c r="J8" s="30"/>
      <c r="K8" s="30"/>
      <c r="L8" s="30"/>
      <c r="M8" s="30"/>
      <c r="N8" s="30"/>
      <c r="O8" s="30"/>
      <c r="P8" s="30"/>
      <c r="Q8" s="30"/>
      <c r="R8" s="30"/>
      <c r="S8" s="30"/>
      <c r="T8" s="30"/>
      <c r="U8" s="30"/>
      <c r="V8" s="30"/>
      <c r="W8" s="30"/>
      <c r="X8" s="30"/>
    </row>
    <row r="9" spans="1:24" x14ac:dyDescent="0.3">
      <c r="A9" s="30"/>
      <c r="B9" s="30"/>
      <c r="C9" s="30"/>
      <c r="D9" s="30"/>
      <c r="E9" s="30"/>
      <c r="F9" s="30"/>
      <c r="G9" s="30"/>
      <c r="H9" s="30"/>
      <c r="I9" s="30"/>
      <c r="J9" s="30"/>
      <c r="K9" s="30"/>
      <c r="L9" s="30"/>
      <c r="M9" s="30"/>
      <c r="N9" s="30"/>
      <c r="O9" s="30"/>
      <c r="P9" s="30"/>
      <c r="Q9" s="30"/>
      <c r="R9" s="30"/>
      <c r="S9" s="30"/>
      <c r="T9" s="30"/>
      <c r="U9" s="30"/>
      <c r="V9" s="30"/>
      <c r="W9" s="30"/>
      <c r="X9" s="30"/>
    </row>
    <row r="10" spans="1:24" x14ac:dyDescent="0.3">
      <c r="A10" s="30"/>
      <c r="B10" s="30"/>
      <c r="C10" s="30"/>
      <c r="D10" s="30"/>
      <c r="E10" s="30"/>
      <c r="F10" s="30"/>
      <c r="G10" s="30"/>
      <c r="H10" s="30"/>
      <c r="I10" s="30"/>
      <c r="J10" s="30"/>
      <c r="K10" s="30"/>
      <c r="L10" s="30"/>
      <c r="M10" s="30"/>
      <c r="N10" s="30"/>
      <c r="O10" s="30"/>
      <c r="P10" s="30"/>
      <c r="Q10" s="30"/>
      <c r="R10" s="30"/>
      <c r="S10" s="30"/>
      <c r="T10" s="30"/>
      <c r="U10" s="30"/>
      <c r="V10" s="30"/>
      <c r="W10" s="30"/>
      <c r="X10" s="30"/>
    </row>
    <row r="11" spans="1:24" x14ac:dyDescent="0.3">
      <c r="A11" s="30"/>
      <c r="B11" s="30"/>
      <c r="C11" s="30"/>
      <c r="D11" s="30"/>
      <c r="E11" s="30"/>
      <c r="F11" s="30"/>
      <c r="G11" s="30"/>
      <c r="H11" s="30"/>
      <c r="I11" s="30"/>
      <c r="J11" s="30"/>
      <c r="K11" s="30"/>
      <c r="L11" s="30"/>
      <c r="M11" s="30"/>
      <c r="N11" s="30"/>
      <c r="O11" s="30"/>
      <c r="P11" s="30"/>
      <c r="Q11" s="30"/>
      <c r="R11" s="30"/>
      <c r="S11" s="30"/>
      <c r="T11" s="30"/>
      <c r="U11" s="30"/>
      <c r="V11" s="30"/>
      <c r="W11" s="30"/>
      <c r="X11" s="30"/>
    </row>
    <row r="12" spans="1:24" x14ac:dyDescent="0.3">
      <c r="A12" s="30"/>
      <c r="B12" s="30"/>
      <c r="C12" s="30"/>
      <c r="D12" s="30"/>
      <c r="E12" s="30"/>
      <c r="F12" s="30"/>
      <c r="G12" s="30"/>
      <c r="H12" s="30"/>
      <c r="I12" s="30"/>
      <c r="J12" s="30"/>
      <c r="K12" s="30"/>
      <c r="L12" s="30"/>
      <c r="M12" s="30"/>
      <c r="N12" s="30"/>
      <c r="O12" s="30"/>
      <c r="P12" s="30"/>
      <c r="Q12" s="30"/>
      <c r="R12" s="30"/>
      <c r="S12" s="30"/>
      <c r="T12" s="30"/>
      <c r="U12" s="30"/>
      <c r="V12" s="30"/>
      <c r="W12" s="30"/>
      <c r="X12" s="30"/>
    </row>
    <row r="13" spans="1:24" x14ac:dyDescent="0.3">
      <c r="A13" s="30"/>
      <c r="B13" s="30"/>
      <c r="C13" s="30"/>
      <c r="D13" s="30"/>
      <c r="E13" s="30"/>
      <c r="F13" s="30"/>
      <c r="G13" s="30"/>
      <c r="H13" s="30"/>
      <c r="I13" s="30"/>
      <c r="J13" s="30"/>
      <c r="K13" s="30"/>
      <c r="L13" s="30"/>
      <c r="M13" s="30"/>
      <c r="N13" s="30"/>
      <c r="O13" s="30"/>
      <c r="P13" s="30"/>
      <c r="Q13" s="30"/>
      <c r="R13" s="30"/>
      <c r="S13" s="30"/>
      <c r="T13" s="30"/>
      <c r="U13" s="30"/>
      <c r="V13" s="30"/>
      <c r="W13" s="30"/>
      <c r="X13" s="30"/>
    </row>
    <row r="14" spans="1:24" x14ac:dyDescent="0.3">
      <c r="A14" s="30"/>
      <c r="B14" s="30"/>
      <c r="C14" s="30"/>
      <c r="D14" s="30"/>
      <c r="E14" s="30"/>
      <c r="F14" s="30"/>
      <c r="G14" s="30"/>
      <c r="H14" s="30"/>
      <c r="I14" s="30"/>
      <c r="J14" s="30"/>
      <c r="K14" s="30"/>
      <c r="L14" s="30"/>
      <c r="M14" s="30"/>
      <c r="N14" s="30"/>
      <c r="O14" s="30"/>
      <c r="P14" s="30"/>
      <c r="Q14" s="30"/>
      <c r="R14" s="30"/>
      <c r="S14" s="30"/>
      <c r="T14" s="30"/>
      <c r="U14" s="30"/>
      <c r="V14" s="30"/>
      <c r="W14" s="30"/>
      <c r="X14" s="30"/>
    </row>
    <row r="15" spans="1:24" x14ac:dyDescent="0.3">
      <c r="A15" s="30"/>
      <c r="B15" s="30"/>
      <c r="C15" s="30"/>
      <c r="D15" s="30"/>
      <c r="E15" s="30"/>
      <c r="F15" s="30"/>
      <c r="G15" s="30"/>
      <c r="H15" s="30"/>
      <c r="I15" s="30"/>
      <c r="J15" s="30"/>
      <c r="K15" s="30"/>
      <c r="L15" s="30"/>
      <c r="M15" s="30"/>
      <c r="N15" s="30"/>
      <c r="O15" s="30"/>
      <c r="P15" s="30"/>
      <c r="Q15" s="30"/>
      <c r="R15" s="30"/>
      <c r="S15" s="30"/>
      <c r="T15" s="30"/>
      <c r="U15" s="30"/>
      <c r="V15" s="30"/>
      <c r="W15" s="30"/>
      <c r="X15" s="30"/>
    </row>
    <row r="16" spans="1:24" x14ac:dyDescent="0.3">
      <c r="A16" s="30"/>
      <c r="B16" s="30"/>
      <c r="C16" s="30"/>
      <c r="D16" s="30"/>
      <c r="E16" s="30"/>
      <c r="F16" s="30"/>
      <c r="G16" s="30"/>
      <c r="H16" s="30"/>
      <c r="I16" s="30"/>
      <c r="J16" s="30"/>
      <c r="K16" s="30"/>
      <c r="L16" s="30"/>
      <c r="M16" s="30"/>
      <c r="N16" s="30"/>
      <c r="O16" s="30"/>
      <c r="P16" s="30"/>
      <c r="Q16" s="30"/>
      <c r="R16" s="30"/>
      <c r="S16" s="30"/>
      <c r="T16" s="30"/>
      <c r="U16" s="30"/>
      <c r="V16" s="30"/>
      <c r="W16" s="30"/>
      <c r="X16" s="30"/>
    </row>
    <row r="17" spans="1:24" x14ac:dyDescent="0.3">
      <c r="A17" s="30"/>
      <c r="B17" s="30"/>
      <c r="C17" s="30"/>
      <c r="D17" s="30"/>
      <c r="E17" s="30"/>
      <c r="F17" s="30"/>
      <c r="G17" s="30"/>
      <c r="H17" s="30"/>
      <c r="I17" s="30"/>
      <c r="J17" s="30"/>
      <c r="K17" s="30"/>
      <c r="L17" s="30"/>
      <c r="M17" s="30"/>
      <c r="N17" s="30"/>
      <c r="O17" s="30"/>
      <c r="P17" s="30"/>
      <c r="Q17" s="30"/>
      <c r="R17" s="30"/>
      <c r="S17" s="30"/>
      <c r="T17" s="30"/>
      <c r="U17" s="30"/>
      <c r="V17" s="30"/>
      <c r="W17" s="30"/>
      <c r="X17" s="30"/>
    </row>
    <row r="18" spans="1:24" x14ac:dyDescent="0.3">
      <c r="A18" s="30"/>
      <c r="B18" s="30"/>
      <c r="C18" s="30"/>
      <c r="D18" s="30"/>
      <c r="E18" s="30"/>
      <c r="F18" s="30"/>
      <c r="G18" s="30"/>
      <c r="H18" s="30"/>
      <c r="I18" s="30"/>
      <c r="J18" s="30"/>
      <c r="K18" s="30"/>
      <c r="L18" s="30"/>
      <c r="M18" s="30"/>
      <c r="N18" s="30"/>
      <c r="O18" s="30"/>
      <c r="P18" s="30"/>
      <c r="Q18" s="30"/>
      <c r="R18" s="30"/>
      <c r="S18" s="30"/>
      <c r="T18" s="30"/>
      <c r="U18" s="30"/>
      <c r="V18" s="30"/>
      <c r="W18" s="30"/>
      <c r="X18" s="30"/>
    </row>
    <row r="19" spans="1:24" x14ac:dyDescent="0.3">
      <c r="A19" s="30"/>
      <c r="B19" s="30"/>
      <c r="C19" s="30"/>
      <c r="D19" s="30"/>
      <c r="E19" s="30"/>
      <c r="F19" s="30"/>
      <c r="G19" s="30"/>
      <c r="H19" s="30"/>
      <c r="I19" s="30"/>
      <c r="J19" s="30"/>
      <c r="K19" s="30"/>
      <c r="L19" s="30"/>
      <c r="M19" s="30"/>
      <c r="N19" s="30"/>
      <c r="O19" s="30"/>
      <c r="P19" s="30"/>
      <c r="Q19" s="30"/>
      <c r="R19" s="30"/>
      <c r="S19" s="30"/>
      <c r="T19" s="30"/>
      <c r="U19" s="30"/>
      <c r="V19" s="30"/>
      <c r="W19" s="30"/>
      <c r="X19" s="30"/>
    </row>
    <row r="20" spans="1:24" x14ac:dyDescent="0.3">
      <c r="A20" s="30"/>
      <c r="B20" s="30"/>
      <c r="C20" s="30"/>
      <c r="D20" s="30"/>
      <c r="E20" s="30"/>
      <c r="F20" s="30"/>
      <c r="G20" s="30"/>
      <c r="H20" s="30"/>
      <c r="I20" s="30"/>
      <c r="J20" s="30"/>
      <c r="K20" s="30"/>
      <c r="L20" s="30"/>
      <c r="M20" s="30"/>
      <c r="N20" s="30"/>
      <c r="O20" s="30"/>
      <c r="P20" s="30"/>
      <c r="Q20" s="30"/>
      <c r="R20" s="30"/>
      <c r="S20" s="30"/>
      <c r="T20" s="30"/>
      <c r="U20" s="30"/>
      <c r="V20" s="30"/>
      <c r="W20" s="30"/>
      <c r="X20" s="30"/>
    </row>
    <row r="21" spans="1:24" x14ac:dyDescent="0.3">
      <c r="A21" s="30"/>
      <c r="B21" s="30"/>
      <c r="C21" s="30"/>
      <c r="D21" s="30"/>
      <c r="E21" s="30"/>
      <c r="F21" s="30"/>
      <c r="G21" s="30"/>
      <c r="H21" s="30"/>
      <c r="I21" s="30"/>
      <c r="J21" s="30"/>
      <c r="K21" s="30"/>
      <c r="L21" s="30"/>
      <c r="M21" s="30"/>
      <c r="N21" s="30"/>
      <c r="O21" s="30"/>
      <c r="P21" s="30"/>
      <c r="Q21" s="30"/>
      <c r="R21" s="30"/>
      <c r="S21" s="30"/>
      <c r="T21" s="30"/>
      <c r="U21" s="30"/>
      <c r="V21" s="30"/>
      <c r="W21" s="30"/>
      <c r="X21" s="30"/>
    </row>
    <row r="22" spans="1:24" x14ac:dyDescent="0.3">
      <c r="A22" s="30"/>
      <c r="B22" s="30"/>
      <c r="C22" s="30"/>
      <c r="D22" s="30"/>
      <c r="E22" s="30"/>
      <c r="F22" s="30"/>
      <c r="G22" s="30"/>
      <c r="H22" s="30"/>
      <c r="I22" s="30"/>
      <c r="J22" s="30"/>
      <c r="K22" s="30"/>
      <c r="L22" s="30"/>
      <c r="M22" s="30"/>
      <c r="N22" s="30"/>
      <c r="O22" s="30"/>
      <c r="P22" s="30"/>
      <c r="Q22" s="30"/>
      <c r="R22" s="30"/>
      <c r="S22" s="30"/>
      <c r="T22" s="30"/>
      <c r="U22" s="30"/>
      <c r="V22" s="30"/>
      <c r="W22" s="30"/>
      <c r="X22" s="30"/>
    </row>
    <row r="23" spans="1:24" x14ac:dyDescent="0.3">
      <c r="A23" s="30"/>
      <c r="B23" s="30"/>
      <c r="C23" s="30"/>
      <c r="D23" s="30"/>
      <c r="E23" s="30"/>
      <c r="F23" s="30"/>
      <c r="G23" s="30"/>
      <c r="H23" s="30"/>
      <c r="I23" s="30"/>
      <c r="J23" s="30"/>
      <c r="K23" s="30"/>
      <c r="L23" s="30"/>
      <c r="M23" s="30"/>
      <c r="N23" s="30"/>
      <c r="O23" s="30"/>
      <c r="P23" s="30"/>
      <c r="Q23" s="30"/>
      <c r="R23" s="30"/>
      <c r="S23" s="30"/>
      <c r="T23" s="30"/>
      <c r="U23" s="30"/>
      <c r="V23" s="30"/>
      <c r="W23" s="30"/>
      <c r="X23" s="30"/>
    </row>
    <row r="24" spans="1:24" x14ac:dyDescent="0.3">
      <c r="A24" s="30"/>
      <c r="B24" s="30"/>
      <c r="C24" s="30"/>
      <c r="D24" s="30"/>
      <c r="E24" s="30"/>
      <c r="F24" s="30"/>
      <c r="G24" s="30"/>
      <c r="H24" s="30"/>
      <c r="I24" s="30"/>
      <c r="J24" s="30"/>
      <c r="K24" s="30"/>
      <c r="L24" s="30"/>
      <c r="M24" s="30"/>
      <c r="N24" s="30"/>
      <c r="O24" s="30"/>
      <c r="P24" s="30"/>
      <c r="Q24" s="30"/>
      <c r="R24" s="30"/>
      <c r="S24" s="30"/>
      <c r="T24" s="30"/>
      <c r="U24" s="30"/>
      <c r="V24" s="30"/>
      <c r="W24" s="30"/>
      <c r="X24" s="30"/>
    </row>
    <row r="25" spans="1:24" x14ac:dyDescent="0.3">
      <c r="A25" s="30"/>
      <c r="B25" s="30"/>
      <c r="C25" s="30"/>
      <c r="D25" s="30"/>
      <c r="E25" s="30"/>
      <c r="F25" s="30"/>
      <c r="G25" s="30"/>
      <c r="H25" s="30"/>
      <c r="I25" s="30"/>
      <c r="J25" s="30"/>
      <c r="K25" s="30"/>
      <c r="L25" s="30"/>
      <c r="M25" s="30"/>
      <c r="N25" s="30"/>
      <c r="O25" s="30"/>
      <c r="P25" s="30"/>
      <c r="Q25" s="30"/>
      <c r="R25" s="30"/>
      <c r="S25" s="30"/>
      <c r="T25" s="30"/>
      <c r="U25" s="30"/>
      <c r="V25" s="30"/>
      <c r="W25" s="30"/>
      <c r="X25" s="30"/>
    </row>
    <row r="26" spans="1:24" x14ac:dyDescent="0.3">
      <c r="A26" s="30"/>
      <c r="B26" s="30"/>
      <c r="C26" s="30"/>
      <c r="D26" s="30"/>
      <c r="E26" s="30"/>
      <c r="F26" s="30"/>
      <c r="G26" s="30"/>
      <c r="H26" s="30"/>
      <c r="I26" s="30"/>
      <c r="J26" s="30"/>
      <c r="K26" s="30"/>
      <c r="L26" s="30"/>
      <c r="M26" s="30"/>
      <c r="N26" s="30"/>
      <c r="O26" s="30"/>
      <c r="P26" s="30"/>
      <c r="Q26" s="30"/>
      <c r="R26" s="30"/>
      <c r="S26" s="30"/>
      <c r="T26" s="30"/>
      <c r="U26" s="30"/>
      <c r="V26" s="30"/>
      <c r="W26" s="30"/>
      <c r="X26" s="30"/>
    </row>
    <row r="27" spans="1:24" x14ac:dyDescent="0.3">
      <c r="A27" s="30"/>
      <c r="B27" s="30"/>
      <c r="C27" s="30"/>
      <c r="D27" s="30"/>
      <c r="E27" s="30"/>
      <c r="F27" s="30"/>
      <c r="G27" s="30"/>
      <c r="H27" s="30"/>
      <c r="I27" s="30"/>
      <c r="J27" s="30"/>
      <c r="K27" s="30"/>
      <c r="L27" s="30"/>
      <c r="M27" s="30"/>
      <c r="N27" s="30"/>
      <c r="O27" s="30"/>
      <c r="P27" s="30"/>
      <c r="Q27" s="30"/>
      <c r="R27" s="30"/>
      <c r="S27" s="30"/>
      <c r="T27" s="30"/>
      <c r="U27" s="30"/>
      <c r="V27" s="30"/>
      <c r="W27" s="30"/>
      <c r="X27" s="30"/>
    </row>
    <row r="28" spans="1:24" x14ac:dyDescent="0.3">
      <c r="A28" s="30"/>
      <c r="B28" s="30"/>
      <c r="C28" s="30"/>
      <c r="D28" s="30"/>
      <c r="E28" s="30"/>
      <c r="F28" s="30"/>
      <c r="G28" s="30"/>
      <c r="H28" s="30"/>
      <c r="I28" s="30"/>
      <c r="J28" s="30"/>
      <c r="K28" s="30"/>
      <c r="L28" s="30"/>
      <c r="M28" s="30"/>
      <c r="N28" s="30"/>
      <c r="O28" s="30"/>
      <c r="P28" s="30"/>
      <c r="Q28" s="30"/>
      <c r="R28" s="30"/>
      <c r="S28" s="30"/>
      <c r="T28" s="30"/>
      <c r="U28" s="30"/>
      <c r="V28" s="30"/>
      <c r="W28" s="30"/>
      <c r="X28" s="30"/>
    </row>
    <row r="29" spans="1:24" x14ac:dyDescent="0.3">
      <c r="A29" s="30"/>
      <c r="B29" s="30"/>
      <c r="C29" s="30"/>
      <c r="D29" s="30"/>
      <c r="E29" s="30"/>
      <c r="F29" s="30"/>
      <c r="G29" s="30"/>
      <c r="H29" s="30"/>
      <c r="I29" s="30"/>
      <c r="J29" s="30"/>
      <c r="K29" s="30"/>
      <c r="L29" s="30"/>
      <c r="M29" s="30"/>
      <c r="N29" s="30"/>
      <c r="O29" s="30"/>
      <c r="P29" s="30"/>
      <c r="Q29" s="30"/>
      <c r="R29" s="30"/>
      <c r="S29" s="30"/>
      <c r="T29" s="30"/>
      <c r="U29" s="30"/>
      <c r="V29" s="30"/>
      <c r="W29" s="30"/>
      <c r="X29" s="30"/>
    </row>
  </sheetData>
  <mergeCells count="1">
    <mergeCell ref="A1:X29"/>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workbookViewId="0">
      <selection activeCell="Y28" sqref="Y28"/>
    </sheetView>
  </sheetViews>
  <sheetFormatPr defaultRowHeight="14.4" x14ac:dyDescent="0.3"/>
  <sheetData>
    <row r="1" spans="1:24" ht="14.4" customHeight="1" x14ac:dyDescent="0.3">
      <c r="A1" s="30"/>
      <c r="B1" s="30"/>
      <c r="C1" s="30"/>
      <c r="D1" s="30"/>
      <c r="E1" s="30"/>
      <c r="F1" s="30"/>
      <c r="G1" s="30"/>
      <c r="H1" s="30"/>
      <c r="I1" s="30"/>
      <c r="J1" s="30"/>
      <c r="K1" s="30"/>
      <c r="L1" s="30"/>
      <c r="M1" s="30"/>
      <c r="N1" s="30"/>
      <c r="O1" s="30"/>
      <c r="P1" s="30"/>
      <c r="Q1" s="30"/>
      <c r="R1" s="30"/>
      <c r="S1" s="30"/>
      <c r="T1" s="30"/>
      <c r="U1" s="30"/>
      <c r="V1" s="30"/>
      <c r="W1" s="30"/>
      <c r="X1" s="30"/>
    </row>
    <row r="2" spans="1:24" ht="14.4" customHeight="1" x14ac:dyDescent="0.3">
      <c r="A2" s="30"/>
      <c r="B2" s="30"/>
      <c r="C2" s="30"/>
      <c r="D2" s="30"/>
      <c r="E2" s="30"/>
      <c r="F2" s="30"/>
      <c r="G2" s="30"/>
      <c r="H2" s="30"/>
      <c r="I2" s="30"/>
      <c r="J2" s="30"/>
      <c r="K2" s="30"/>
      <c r="L2" s="30"/>
      <c r="M2" s="30"/>
      <c r="N2" s="30"/>
      <c r="O2" s="30"/>
      <c r="P2" s="30"/>
      <c r="Q2" s="30"/>
      <c r="R2" s="30"/>
      <c r="S2" s="30"/>
      <c r="T2" s="30"/>
      <c r="U2" s="30"/>
      <c r="V2" s="30"/>
      <c r="W2" s="30"/>
      <c r="X2" s="30"/>
    </row>
    <row r="3" spans="1:24" x14ac:dyDescent="0.3">
      <c r="A3" s="30"/>
      <c r="B3" s="30"/>
      <c r="C3" s="30"/>
      <c r="D3" s="30"/>
      <c r="E3" s="30"/>
      <c r="F3" s="30"/>
      <c r="G3" s="30"/>
      <c r="H3" s="30"/>
      <c r="I3" s="30"/>
      <c r="J3" s="30"/>
      <c r="K3" s="30"/>
      <c r="L3" s="30"/>
      <c r="M3" s="30"/>
      <c r="N3" s="30"/>
      <c r="O3" s="30"/>
      <c r="P3" s="30"/>
      <c r="Q3" s="30"/>
      <c r="R3" s="30"/>
      <c r="S3" s="30"/>
      <c r="T3" s="30"/>
      <c r="U3" s="30"/>
      <c r="V3" s="30"/>
      <c r="W3" s="30"/>
      <c r="X3" s="30"/>
    </row>
    <row r="4" spans="1:24" x14ac:dyDescent="0.3">
      <c r="A4" s="30"/>
      <c r="B4" s="30"/>
      <c r="C4" s="30"/>
      <c r="D4" s="30"/>
      <c r="E4" s="30"/>
      <c r="F4" s="30"/>
      <c r="G4" s="30"/>
      <c r="H4" s="30"/>
      <c r="I4" s="30"/>
      <c r="J4" s="30"/>
      <c r="K4" s="30"/>
      <c r="L4" s="30"/>
      <c r="M4" s="30"/>
      <c r="N4" s="30"/>
      <c r="O4" s="30"/>
      <c r="P4" s="30"/>
      <c r="Q4" s="30"/>
      <c r="R4" s="30"/>
      <c r="S4" s="30"/>
      <c r="T4" s="30"/>
      <c r="U4" s="30"/>
      <c r="V4" s="30"/>
      <c r="W4" s="30"/>
      <c r="X4" s="30"/>
    </row>
    <row r="5" spans="1:24" x14ac:dyDescent="0.3">
      <c r="A5" s="30"/>
      <c r="B5" s="30"/>
      <c r="C5" s="30"/>
      <c r="D5" s="30"/>
      <c r="E5" s="30"/>
      <c r="F5" s="30"/>
      <c r="G5" s="30"/>
      <c r="H5" s="30"/>
      <c r="I5" s="30"/>
      <c r="J5" s="30"/>
      <c r="K5" s="30"/>
      <c r="L5" s="30"/>
      <c r="M5" s="30"/>
      <c r="N5" s="30"/>
      <c r="O5" s="30"/>
      <c r="P5" s="30"/>
      <c r="Q5" s="30"/>
      <c r="R5" s="30"/>
      <c r="S5" s="30"/>
      <c r="T5" s="30"/>
      <c r="U5" s="30"/>
      <c r="V5" s="30"/>
      <c r="W5" s="30"/>
      <c r="X5" s="30"/>
    </row>
    <row r="6" spans="1:24" x14ac:dyDescent="0.3">
      <c r="A6" s="30"/>
      <c r="B6" s="30"/>
      <c r="C6" s="30"/>
      <c r="D6" s="30"/>
      <c r="E6" s="30"/>
      <c r="F6" s="30"/>
      <c r="G6" s="30"/>
      <c r="H6" s="30"/>
      <c r="I6" s="30"/>
      <c r="J6" s="30"/>
      <c r="K6" s="30"/>
      <c r="L6" s="30"/>
      <c r="M6" s="30"/>
      <c r="N6" s="30"/>
      <c r="O6" s="30"/>
      <c r="P6" s="30"/>
      <c r="Q6" s="30"/>
      <c r="R6" s="30"/>
      <c r="S6" s="30"/>
      <c r="T6" s="30"/>
      <c r="U6" s="30"/>
      <c r="V6" s="30"/>
      <c r="W6" s="30"/>
      <c r="X6" s="30"/>
    </row>
    <row r="7" spans="1:24" x14ac:dyDescent="0.3">
      <c r="A7" s="30"/>
      <c r="B7" s="30"/>
      <c r="C7" s="30"/>
      <c r="D7" s="30"/>
      <c r="E7" s="30"/>
      <c r="F7" s="30"/>
      <c r="G7" s="30"/>
      <c r="H7" s="30"/>
      <c r="I7" s="30"/>
      <c r="J7" s="30"/>
      <c r="K7" s="30"/>
      <c r="L7" s="30"/>
      <c r="M7" s="30"/>
      <c r="N7" s="30"/>
      <c r="O7" s="30"/>
      <c r="P7" s="30"/>
      <c r="Q7" s="30"/>
      <c r="R7" s="30"/>
      <c r="S7" s="30"/>
      <c r="T7" s="30"/>
      <c r="U7" s="30"/>
      <c r="V7" s="30"/>
      <c r="W7" s="30"/>
      <c r="X7" s="30"/>
    </row>
    <row r="8" spans="1:24" x14ac:dyDescent="0.3">
      <c r="A8" s="30"/>
      <c r="B8" s="30"/>
      <c r="C8" s="30"/>
      <c r="D8" s="30"/>
      <c r="E8" s="30"/>
      <c r="F8" s="30"/>
      <c r="G8" s="30"/>
      <c r="H8" s="30"/>
      <c r="I8" s="30"/>
      <c r="J8" s="30"/>
      <c r="K8" s="30"/>
      <c r="L8" s="30"/>
      <c r="M8" s="30"/>
      <c r="N8" s="30"/>
      <c r="O8" s="30"/>
      <c r="P8" s="30"/>
      <c r="Q8" s="30"/>
      <c r="R8" s="30"/>
      <c r="S8" s="30"/>
      <c r="T8" s="30"/>
      <c r="U8" s="30"/>
      <c r="V8" s="30"/>
      <c r="W8" s="30"/>
      <c r="X8" s="30"/>
    </row>
    <row r="9" spans="1:24" x14ac:dyDescent="0.3">
      <c r="A9" s="30"/>
      <c r="B9" s="30"/>
      <c r="C9" s="30"/>
      <c r="D9" s="30"/>
      <c r="E9" s="30"/>
      <c r="F9" s="30"/>
      <c r="G9" s="30"/>
      <c r="H9" s="30"/>
      <c r="I9" s="30"/>
      <c r="J9" s="30"/>
      <c r="K9" s="30"/>
      <c r="L9" s="30"/>
      <c r="M9" s="30"/>
      <c r="N9" s="30"/>
      <c r="O9" s="30"/>
      <c r="P9" s="30"/>
      <c r="Q9" s="30"/>
      <c r="R9" s="30"/>
      <c r="S9" s="30"/>
      <c r="T9" s="30"/>
      <c r="U9" s="30"/>
      <c r="V9" s="30"/>
      <c r="W9" s="30"/>
      <c r="X9" s="30"/>
    </row>
    <row r="10" spans="1:24" x14ac:dyDescent="0.3">
      <c r="A10" s="30"/>
      <c r="B10" s="30"/>
      <c r="C10" s="30"/>
      <c r="D10" s="30"/>
      <c r="E10" s="30"/>
      <c r="F10" s="30"/>
      <c r="G10" s="30"/>
      <c r="H10" s="30"/>
      <c r="I10" s="30"/>
      <c r="J10" s="30"/>
      <c r="K10" s="30"/>
      <c r="L10" s="30"/>
      <c r="M10" s="30"/>
      <c r="N10" s="30"/>
      <c r="O10" s="30"/>
      <c r="P10" s="30"/>
      <c r="Q10" s="30"/>
      <c r="R10" s="30"/>
      <c r="S10" s="30"/>
      <c r="T10" s="30"/>
      <c r="U10" s="30"/>
      <c r="V10" s="30"/>
      <c r="W10" s="30"/>
      <c r="X10" s="30"/>
    </row>
    <row r="11" spans="1:24" x14ac:dyDescent="0.3">
      <c r="A11" s="30"/>
      <c r="B11" s="30"/>
      <c r="C11" s="30"/>
      <c r="D11" s="30"/>
      <c r="E11" s="30"/>
      <c r="F11" s="30"/>
      <c r="G11" s="30"/>
      <c r="H11" s="30"/>
      <c r="I11" s="30"/>
      <c r="J11" s="30"/>
      <c r="K11" s="30"/>
      <c r="L11" s="30"/>
      <c r="M11" s="30"/>
      <c r="N11" s="30"/>
      <c r="O11" s="30"/>
      <c r="P11" s="30"/>
      <c r="Q11" s="30"/>
      <c r="R11" s="30"/>
      <c r="S11" s="30"/>
      <c r="T11" s="30"/>
      <c r="U11" s="30"/>
      <c r="V11" s="30"/>
      <c r="W11" s="30"/>
      <c r="X11" s="30"/>
    </row>
    <row r="12" spans="1:24" x14ac:dyDescent="0.3">
      <c r="A12" s="30"/>
      <c r="B12" s="30"/>
      <c r="C12" s="30"/>
      <c r="D12" s="30"/>
      <c r="E12" s="30"/>
      <c r="F12" s="30"/>
      <c r="G12" s="30"/>
      <c r="H12" s="30"/>
      <c r="I12" s="30"/>
      <c r="J12" s="30"/>
      <c r="K12" s="30"/>
      <c r="L12" s="30"/>
      <c r="M12" s="30"/>
      <c r="N12" s="30"/>
      <c r="O12" s="30"/>
      <c r="P12" s="30"/>
      <c r="Q12" s="30"/>
      <c r="R12" s="30"/>
      <c r="S12" s="30"/>
      <c r="T12" s="30"/>
      <c r="U12" s="30"/>
      <c r="V12" s="30"/>
      <c r="W12" s="30"/>
      <c r="X12" s="30"/>
    </row>
    <row r="13" spans="1:24" x14ac:dyDescent="0.3">
      <c r="A13" s="30"/>
      <c r="B13" s="30"/>
      <c r="C13" s="30"/>
      <c r="D13" s="30"/>
      <c r="E13" s="30"/>
      <c r="F13" s="30"/>
      <c r="G13" s="30"/>
      <c r="H13" s="30"/>
      <c r="I13" s="30"/>
      <c r="J13" s="30"/>
      <c r="K13" s="30"/>
      <c r="L13" s="30"/>
      <c r="M13" s="30"/>
      <c r="N13" s="30"/>
      <c r="O13" s="30"/>
      <c r="P13" s="30"/>
      <c r="Q13" s="30"/>
      <c r="R13" s="30"/>
      <c r="S13" s="30"/>
      <c r="T13" s="30"/>
      <c r="U13" s="30"/>
      <c r="V13" s="30"/>
      <c r="W13" s="30"/>
      <c r="X13" s="30"/>
    </row>
    <row r="14" spans="1:24" x14ac:dyDescent="0.3">
      <c r="A14" s="30"/>
      <c r="B14" s="30"/>
      <c r="C14" s="30"/>
      <c r="D14" s="30"/>
      <c r="E14" s="30"/>
      <c r="F14" s="30"/>
      <c r="G14" s="30"/>
      <c r="H14" s="30"/>
      <c r="I14" s="30"/>
      <c r="J14" s="30"/>
      <c r="K14" s="30"/>
      <c r="L14" s="30"/>
      <c r="M14" s="30"/>
      <c r="N14" s="30"/>
      <c r="O14" s="30"/>
      <c r="P14" s="30"/>
      <c r="Q14" s="30"/>
      <c r="R14" s="30"/>
      <c r="S14" s="30"/>
      <c r="T14" s="30"/>
      <c r="U14" s="30"/>
      <c r="V14" s="30"/>
      <c r="W14" s="30"/>
      <c r="X14" s="30"/>
    </row>
    <row r="15" spans="1:24" x14ac:dyDescent="0.3">
      <c r="A15" s="30"/>
      <c r="B15" s="30"/>
      <c r="C15" s="30"/>
      <c r="D15" s="30"/>
      <c r="E15" s="30"/>
      <c r="F15" s="30"/>
      <c r="G15" s="30"/>
      <c r="H15" s="30"/>
      <c r="I15" s="30"/>
      <c r="J15" s="30"/>
      <c r="K15" s="30"/>
      <c r="L15" s="30"/>
      <c r="M15" s="30"/>
      <c r="N15" s="30"/>
      <c r="O15" s="30"/>
      <c r="P15" s="30"/>
      <c r="Q15" s="30"/>
      <c r="R15" s="30"/>
      <c r="S15" s="30"/>
      <c r="T15" s="30"/>
      <c r="U15" s="30"/>
      <c r="V15" s="30"/>
      <c r="W15" s="30"/>
      <c r="X15" s="30"/>
    </row>
    <row r="16" spans="1:24" x14ac:dyDescent="0.3">
      <c r="A16" s="30"/>
      <c r="B16" s="30"/>
      <c r="C16" s="30"/>
      <c r="D16" s="30"/>
      <c r="E16" s="30"/>
      <c r="F16" s="30"/>
      <c r="G16" s="30"/>
      <c r="H16" s="30"/>
      <c r="I16" s="30"/>
      <c r="J16" s="30"/>
      <c r="K16" s="30"/>
      <c r="L16" s="30"/>
      <c r="M16" s="30"/>
      <c r="N16" s="30"/>
      <c r="O16" s="30"/>
      <c r="P16" s="30"/>
      <c r="Q16" s="30"/>
      <c r="R16" s="30"/>
      <c r="S16" s="30"/>
      <c r="T16" s="30"/>
      <c r="U16" s="30"/>
      <c r="V16" s="30"/>
      <c r="W16" s="30"/>
      <c r="X16" s="30"/>
    </row>
    <row r="17" spans="1:24" x14ac:dyDescent="0.3">
      <c r="A17" s="30"/>
      <c r="B17" s="30"/>
      <c r="C17" s="30"/>
      <c r="D17" s="30"/>
      <c r="E17" s="30"/>
      <c r="F17" s="30"/>
      <c r="G17" s="30"/>
      <c r="H17" s="30"/>
      <c r="I17" s="30"/>
      <c r="J17" s="30"/>
      <c r="K17" s="30"/>
      <c r="L17" s="30"/>
      <c r="M17" s="30"/>
      <c r="N17" s="30"/>
      <c r="O17" s="30"/>
      <c r="P17" s="30"/>
      <c r="Q17" s="30"/>
      <c r="R17" s="30"/>
      <c r="S17" s="30"/>
      <c r="T17" s="30"/>
      <c r="U17" s="30"/>
      <c r="V17" s="30"/>
      <c r="W17" s="30"/>
      <c r="X17" s="30"/>
    </row>
    <row r="18" spans="1:24" x14ac:dyDescent="0.3">
      <c r="A18" s="30"/>
      <c r="B18" s="30"/>
      <c r="C18" s="30"/>
      <c r="D18" s="30"/>
      <c r="E18" s="30"/>
      <c r="F18" s="30"/>
      <c r="G18" s="30"/>
      <c r="H18" s="30"/>
      <c r="I18" s="30"/>
      <c r="J18" s="30"/>
      <c r="K18" s="30"/>
      <c r="L18" s="30"/>
      <c r="M18" s="30"/>
      <c r="N18" s="30"/>
      <c r="O18" s="30"/>
      <c r="P18" s="30"/>
      <c r="Q18" s="30"/>
      <c r="R18" s="30"/>
      <c r="S18" s="30"/>
      <c r="T18" s="30"/>
      <c r="U18" s="30"/>
      <c r="V18" s="30"/>
      <c r="W18" s="30"/>
      <c r="X18" s="30"/>
    </row>
    <row r="19" spans="1:24" x14ac:dyDescent="0.3">
      <c r="A19" s="30"/>
      <c r="B19" s="30"/>
      <c r="C19" s="30"/>
      <c r="D19" s="30"/>
      <c r="E19" s="30"/>
      <c r="F19" s="30"/>
      <c r="G19" s="30"/>
      <c r="H19" s="30"/>
      <c r="I19" s="30"/>
      <c r="J19" s="30"/>
      <c r="K19" s="30"/>
      <c r="L19" s="30"/>
      <c r="M19" s="30"/>
      <c r="N19" s="30"/>
      <c r="O19" s="30"/>
      <c r="P19" s="30"/>
      <c r="Q19" s="30"/>
      <c r="R19" s="30"/>
      <c r="S19" s="30"/>
      <c r="T19" s="30"/>
      <c r="U19" s="30"/>
      <c r="V19" s="30"/>
      <c r="W19" s="30"/>
      <c r="X19" s="30"/>
    </row>
    <row r="20" spans="1:24" x14ac:dyDescent="0.3">
      <c r="A20" s="30"/>
      <c r="B20" s="30"/>
      <c r="C20" s="30"/>
      <c r="D20" s="30"/>
      <c r="E20" s="30"/>
      <c r="F20" s="30"/>
      <c r="G20" s="30"/>
      <c r="H20" s="30"/>
      <c r="I20" s="30"/>
      <c r="J20" s="30"/>
      <c r="K20" s="30"/>
      <c r="L20" s="30"/>
      <c r="M20" s="30"/>
      <c r="N20" s="30"/>
      <c r="O20" s="30"/>
      <c r="P20" s="30"/>
      <c r="Q20" s="30"/>
      <c r="R20" s="30"/>
      <c r="S20" s="30"/>
      <c r="T20" s="30"/>
      <c r="U20" s="30"/>
      <c r="V20" s="30"/>
      <c r="W20" s="30"/>
      <c r="X20" s="30"/>
    </row>
    <row r="21" spans="1:24" x14ac:dyDescent="0.3">
      <c r="A21" s="30"/>
      <c r="B21" s="30"/>
      <c r="C21" s="30"/>
      <c r="D21" s="30"/>
      <c r="E21" s="30"/>
      <c r="F21" s="30"/>
      <c r="G21" s="30"/>
      <c r="H21" s="30"/>
      <c r="I21" s="30"/>
      <c r="J21" s="30"/>
      <c r="K21" s="30"/>
      <c r="L21" s="30"/>
      <c r="M21" s="30"/>
      <c r="N21" s="30"/>
      <c r="O21" s="30"/>
      <c r="P21" s="30"/>
      <c r="Q21" s="30"/>
      <c r="R21" s="30"/>
      <c r="S21" s="30"/>
      <c r="T21" s="30"/>
      <c r="U21" s="30"/>
      <c r="V21" s="30"/>
      <c r="W21" s="30"/>
      <c r="X21" s="30"/>
    </row>
    <row r="22" spans="1:24" x14ac:dyDescent="0.3">
      <c r="A22" s="30"/>
      <c r="B22" s="30"/>
      <c r="C22" s="30"/>
      <c r="D22" s="30"/>
      <c r="E22" s="30"/>
      <c r="F22" s="30"/>
      <c r="G22" s="30"/>
      <c r="H22" s="30"/>
      <c r="I22" s="30"/>
      <c r="J22" s="30"/>
      <c r="K22" s="30"/>
      <c r="L22" s="30"/>
      <c r="M22" s="30"/>
      <c r="N22" s="30"/>
      <c r="O22" s="30"/>
      <c r="P22" s="30"/>
      <c r="Q22" s="30"/>
      <c r="R22" s="30"/>
      <c r="S22" s="30"/>
      <c r="T22" s="30"/>
      <c r="U22" s="30"/>
      <c r="V22" s="30"/>
      <c r="W22" s="30"/>
      <c r="X22" s="30"/>
    </row>
    <row r="23" spans="1:24" x14ac:dyDescent="0.3">
      <c r="A23" s="30"/>
      <c r="B23" s="30"/>
      <c r="C23" s="30"/>
      <c r="D23" s="30"/>
      <c r="E23" s="30"/>
      <c r="F23" s="30"/>
      <c r="G23" s="30"/>
      <c r="H23" s="30"/>
      <c r="I23" s="30"/>
      <c r="J23" s="30"/>
      <c r="K23" s="30"/>
      <c r="L23" s="30"/>
      <c r="M23" s="30"/>
      <c r="N23" s="30"/>
      <c r="O23" s="30"/>
      <c r="P23" s="30"/>
      <c r="Q23" s="30"/>
      <c r="R23" s="30"/>
      <c r="S23" s="30"/>
      <c r="T23" s="30"/>
      <c r="U23" s="30"/>
      <c r="V23" s="30"/>
      <c r="W23" s="30"/>
      <c r="X23" s="30"/>
    </row>
    <row r="24" spans="1:24" x14ac:dyDescent="0.3">
      <c r="A24" s="30"/>
      <c r="B24" s="30"/>
      <c r="C24" s="30"/>
      <c r="D24" s="30"/>
      <c r="E24" s="30"/>
      <c r="F24" s="30"/>
      <c r="G24" s="30"/>
      <c r="H24" s="30"/>
      <c r="I24" s="30"/>
      <c r="J24" s="30"/>
      <c r="K24" s="30"/>
      <c r="L24" s="30"/>
      <c r="M24" s="30"/>
      <c r="N24" s="30"/>
      <c r="O24" s="30"/>
      <c r="P24" s="30"/>
      <c r="Q24" s="30"/>
      <c r="R24" s="30"/>
      <c r="S24" s="30"/>
      <c r="T24" s="30"/>
      <c r="U24" s="30"/>
      <c r="V24" s="30"/>
      <c r="W24" s="30"/>
      <c r="X24" s="30"/>
    </row>
    <row r="25" spans="1:24" x14ac:dyDescent="0.3">
      <c r="A25" s="30"/>
      <c r="B25" s="30"/>
      <c r="C25" s="30"/>
      <c r="D25" s="30"/>
      <c r="E25" s="30"/>
      <c r="F25" s="30"/>
      <c r="G25" s="30"/>
      <c r="H25" s="30"/>
      <c r="I25" s="30"/>
      <c r="J25" s="30"/>
      <c r="K25" s="30"/>
      <c r="L25" s="30"/>
      <c r="M25" s="30"/>
      <c r="N25" s="30"/>
      <c r="O25" s="30"/>
      <c r="P25" s="30"/>
      <c r="Q25" s="30"/>
      <c r="R25" s="30"/>
      <c r="S25" s="30"/>
      <c r="T25" s="30"/>
      <c r="U25" s="30"/>
      <c r="V25" s="30"/>
      <c r="W25" s="30"/>
      <c r="X25" s="30"/>
    </row>
    <row r="26" spans="1:24" x14ac:dyDescent="0.3">
      <c r="A26" s="30"/>
      <c r="B26" s="30"/>
      <c r="C26" s="30"/>
      <c r="D26" s="30"/>
      <c r="E26" s="30"/>
      <c r="F26" s="30"/>
      <c r="G26" s="30"/>
      <c r="H26" s="30"/>
      <c r="I26" s="30"/>
      <c r="J26" s="30"/>
      <c r="K26" s="30"/>
      <c r="L26" s="30"/>
      <c r="M26" s="30"/>
      <c r="N26" s="30"/>
      <c r="O26" s="30"/>
      <c r="P26" s="30"/>
      <c r="Q26" s="30"/>
      <c r="R26" s="30"/>
      <c r="S26" s="30"/>
      <c r="T26" s="30"/>
      <c r="U26" s="30"/>
      <c r="V26" s="30"/>
      <c r="W26" s="30"/>
      <c r="X26" s="30"/>
    </row>
    <row r="27" spans="1:24" x14ac:dyDescent="0.3">
      <c r="A27" s="30"/>
      <c r="B27" s="30"/>
      <c r="C27" s="30"/>
      <c r="D27" s="30"/>
      <c r="E27" s="30"/>
      <c r="F27" s="30"/>
      <c r="G27" s="30"/>
      <c r="H27" s="30"/>
      <c r="I27" s="30"/>
      <c r="J27" s="30"/>
      <c r="K27" s="30"/>
      <c r="L27" s="30"/>
      <c r="M27" s="30"/>
      <c r="N27" s="30"/>
      <c r="O27" s="30"/>
      <c r="P27" s="30"/>
      <c r="Q27" s="30"/>
      <c r="R27" s="30"/>
      <c r="S27" s="30"/>
      <c r="T27" s="30"/>
      <c r="U27" s="30"/>
      <c r="V27" s="30"/>
      <c r="W27" s="30"/>
      <c r="X27" s="30"/>
    </row>
    <row r="28" spans="1:24" x14ac:dyDescent="0.3">
      <c r="A28" s="30"/>
      <c r="B28" s="30"/>
      <c r="C28" s="30"/>
      <c r="D28" s="30"/>
      <c r="E28" s="30"/>
      <c r="F28" s="30"/>
      <c r="G28" s="30"/>
      <c r="H28" s="30"/>
      <c r="I28" s="30"/>
      <c r="J28" s="30"/>
      <c r="K28" s="30"/>
      <c r="L28" s="30"/>
      <c r="M28" s="30"/>
      <c r="N28" s="30"/>
      <c r="O28" s="30"/>
      <c r="P28" s="30"/>
      <c r="Q28" s="30"/>
      <c r="R28" s="30"/>
      <c r="S28" s="30"/>
      <c r="T28" s="30"/>
      <c r="U28" s="30"/>
      <c r="V28" s="30"/>
      <c r="W28" s="30"/>
      <c r="X28" s="30"/>
    </row>
  </sheetData>
  <mergeCells count="1">
    <mergeCell ref="A1:X2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7"/>
  <sheetViews>
    <sheetView workbookViewId="0">
      <selection activeCell="C28" sqref="C28"/>
    </sheetView>
  </sheetViews>
  <sheetFormatPr defaultRowHeight="14.4" x14ac:dyDescent="0.3"/>
  <cols>
    <col min="1" max="1" width="23.6640625" bestFit="1" customWidth="1"/>
    <col min="2" max="2" width="21.6640625" customWidth="1"/>
    <col min="3" max="3" width="19.44140625" customWidth="1"/>
    <col min="4" max="4" width="23.6640625" bestFit="1" customWidth="1"/>
    <col min="5" max="5" width="22.77734375" bestFit="1" customWidth="1"/>
    <col min="7" max="7" width="23.6640625" customWidth="1"/>
    <col min="8" max="8" width="24.5546875" customWidth="1"/>
  </cols>
  <sheetData>
    <row r="1" spans="1:12" s="19" customFormat="1" ht="15.6" x14ac:dyDescent="0.3">
      <c r="A1" s="1" t="s">
        <v>393</v>
      </c>
      <c r="B1" s="18" t="s">
        <v>401</v>
      </c>
      <c r="C1" s="18" t="s">
        <v>442</v>
      </c>
      <c r="D1" s="1" t="s">
        <v>449</v>
      </c>
      <c r="E1" s="1" t="s">
        <v>432</v>
      </c>
      <c r="G1" s="31" t="s">
        <v>451</v>
      </c>
      <c r="H1" s="31"/>
    </row>
    <row r="2" spans="1:12" x14ac:dyDescent="0.3">
      <c r="A2" t="s">
        <v>0</v>
      </c>
      <c r="B2" s="17">
        <v>10001</v>
      </c>
      <c r="C2" s="17">
        <v>988678</v>
      </c>
      <c r="D2">
        <f>COUNTIF(Table2[Company Name],A2)</f>
        <v>13</v>
      </c>
      <c r="E2">
        <v>4</v>
      </c>
      <c r="G2" s="14" t="s">
        <v>393</v>
      </c>
      <c r="H2" t="s">
        <v>447</v>
      </c>
    </row>
    <row r="3" spans="1:12" x14ac:dyDescent="0.3">
      <c r="A3" t="s">
        <v>7</v>
      </c>
      <c r="B3" s="17">
        <v>10001</v>
      </c>
      <c r="C3" s="17">
        <v>1727062</v>
      </c>
      <c r="D3">
        <f>COUNTIF(Table2[Company Name],A3)</f>
        <v>15</v>
      </c>
      <c r="E3">
        <v>2</v>
      </c>
      <c r="G3" s="15" t="s">
        <v>72</v>
      </c>
      <c r="H3" s="17">
        <v>1530153</v>
      </c>
    </row>
    <row r="4" spans="1:12" x14ac:dyDescent="0.3">
      <c r="A4" t="s">
        <v>11</v>
      </c>
      <c r="B4" s="17">
        <v>10001</v>
      </c>
      <c r="C4" s="17">
        <v>627502</v>
      </c>
      <c r="D4">
        <f>COUNTIF(Table2[Company Name],A4)</f>
        <v>77</v>
      </c>
      <c r="E4">
        <v>3</v>
      </c>
      <c r="G4" s="15" t="s">
        <v>11</v>
      </c>
      <c r="H4" s="17">
        <v>770077</v>
      </c>
    </row>
    <row r="5" spans="1:12" x14ac:dyDescent="0.3">
      <c r="A5" t="s">
        <v>11</v>
      </c>
      <c r="B5" s="17">
        <v>10001</v>
      </c>
      <c r="C5" s="17">
        <v>806354</v>
      </c>
      <c r="D5">
        <f>COUNTIF(Table2[Company Name],A5)</f>
        <v>77</v>
      </c>
      <c r="E5">
        <v>2</v>
      </c>
      <c r="G5" s="15" t="s">
        <v>23</v>
      </c>
      <c r="H5" s="17">
        <v>610000</v>
      </c>
    </row>
    <row r="6" spans="1:12" x14ac:dyDescent="0.3">
      <c r="A6" t="s">
        <v>16</v>
      </c>
      <c r="B6" s="17">
        <v>1200</v>
      </c>
      <c r="C6" s="17">
        <v>557808</v>
      </c>
      <c r="D6">
        <f>COUNTIF(Table2[Company Name],A6)</f>
        <v>221</v>
      </c>
      <c r="E6">
        <v>1</v>
      </c>
      <c r="G6" s="15" t="s">
        <v>16</v>
      </c>
      <c r="H6" s="17">
        <v>265200</v>
      </c>
    </row>
    <row r="7" spans="1:12" x14ac:dyDescent="0.3">
      <c r="A7" t="s">
        <v>7</v>
      </c>
      <c r="B7" s="17">
        <v>10001</v>
      </c>
      <c r="C7" s="17">
        <v>1024008</v>
      </c>
      <c r="D7">
        <f>COUNTIF(Table2[Company Name],A7)</f>
        <v>15</v>
      </c>
      <c r="E7">
        <v>2</v>
      </c>
      <c r="G7" s="15" t="s">
        <v>7</v>
      </c>
      <c r="H7" s="17">
        <v>150015</v>
      </c>
    </row>
    <row r="8" spans="1:12" x14ac:dyDescent="0.3">
      <c r="A8" t="s">
        <v>0</v>
      </c>
      <c r="B8" s="17">
        <v>10001</v>
      </c>
      <c r="C8" s="17">
        <v>2616000</v>
      </c>
      <c r="D8">
        <f>COUNTIF(Table2[Company Name],A8)</f>
        <v>13</v>
      </c>
      <c r="E8">
        <v>7</v>
      </c>
      <c r="G8" s="15" t="s">
        <v>0</v>
      </c>
      <c r="H8" s="17">
        <v>130013</v>
      </c>
    </row>
    <row r="9" spans="1:12" ht="15.6" x14ac:dyDescent="0.3">
      <c r="A9" t="s">
        <v>23</v>
      </c>
      <c r="B9" s="17">
        <v>5000</v>
      </c>
      <c r="C9" s="17">
        <v>823441</v>
      </c>
      <c r="D9">
        <f>COUNTIF(Table2[Company Name],A9)</f>
        <v>122</v>
      </c>
      <c r="E9">
        <v>9</v>
      </c>
      <c r="G9" s="15" t="s">
        <v>38</v>
      </c>
      <c r="H9" s="17">
        <v>30003</v>
      </c>
      <c r="L9" s="19"/>
    </row>
    <row r="10" spans="1:12" x14ac:dyDescent="0.3">
      <c r="A10" t="s">
        <v>16</v>
      </c>
      <c r="B10" s="17">
        <v>1200</v>
      </c>
      <c r="C10" s="17">
        <v>1247932</v>
      </c>
      <c r="D10">
        <f>COUNTIF(Table2[Company Name],A10)</f>
        <v>221</v>
      </c>
      <c r="E10">
        <v>3</v>
      </c>
      <c r="G10" s="15" t="s">
        <v>45</v>
      </c>
      <c r="H10" s="17">
        <v>30003</v>
      </c>
    </row>
    <row r="11" spans="1:12" x14ac:dyDescent="0.3">
      <c r="A11" t="s">
        <v>23</v>
      </c>
      <c r="B11" s="17">
        <v>5000</v>
      </c>
      <c r="C11" s="17">
        <v>1221395</v>
      </c>
      <c r="D11">
        <f>COUNTIF(Table2[Company Name],A11)</f>
        <v>122</v>
      </c>
      <c r="E11">
        <v>9</v>
      </c>
      <c r="G11" s="15" t="s">
        <v>169</v>
      </c>
      <c r="H11" s="17">
        <v>10001</v>
      </c>
    </row>
    <row r="12" spans="1:12" x14ac:dyDescent="0.3">
      <c r="A12" t="s">
        <v>16</v>
      </c>
      <c r="B12" s="17">
        <v>1200</v>
      </c>
      <c r="C12" s="17">
        <v>1596229</v>
      </c>
      <c r="D12">
        <f>COUNTIF(Table2[Company Name],A12)</f>
        <v>221</v>
      </c>
      <c r="E12">
        <v>2</v>
      </c>
      <c r="G12" s="15" t="s">
        <v>124</v>
      </c>
      <c r="H12" s="17">
        <v>10000</v>
      </c>
    </row>
    <row r="13" spans="1:12" x14ac:dyDescent="0.3">
      <c r="A13" t="s">
        <v>11</v>
      </c>
      <c r="B13" s="17">
        <v>10001</v>
      </c>
      <c r="C13" s="17">
        <v>772094</v>
      </c>
      <c r="D13">
        <f>COUNTIF(Table2[Company Name],A13)</f>
        <v>77</v>
      </c>
      <c r="E13">
        <v>3</v>
      </c>
      <c r="G13" s="15" t="s">
        <v>91</v>
      </c>
      <c r="H13" s="17">
        <v>8250</v>
      </c>
    </row>
    <row r="14" spans="1:12" x14ac:dyDescent="0.3">
      <c r="A14" t="s">
        <v>11</v>
      </c>
      <c r="B14" s="17">
        <v>10001</v>
      </c>
      <c r="C14" s="17">
        <v>406487</v>
      </c>
      <c r="D14">
        <f>COUNTIF(Table2[Company Name],A14)</f>
        <v>77</v>
      </c>
      <c r="E14">
        <v>9</v>
      </c>
      <c r="G14" s="15" t="s">
        <v>446</v>
      </c>
      <c r="H14" s="17"/>
    </row>
    <row r="15" spans="1:12" x14ac:dyDescent="0.3">
      <c r="A15" t="s">
        <v>16</v>
      </c>
      <c r="B15" s="17">
        <v>1200</v>
      </c>
      <c r="C15" s="17">
        <v>1426011</v>
      </c>
      <c r="D15">
        <f>COUNTIF(Table2[Company Name],A15)</f>
        <v>221</v>
      </c>
      <c r="E15">
        <v>2</v>
      </c>
      <c r="G15" s="15" t="s">
        <v>437</v>
      </c>
      <c r="H15" s="17">
        <v>0</v>
      </c>
    </row>
    <row r="16" spans="1:12" x14ac:dyDescent="0.3">
      <c r="A16" t="s">
        <v>11</v>
      </c>
      <c r="B16" s="17">
        <v>10001</v>
      </c>
      <c r="C16" s="17">
        <v>418063</v>
      </c>
      <c r="D16">
        <f>COUNTIF(Table2[Company Name],A16)</f>
        <v>77</v>
      </c>
      <c r="E16">
        <v>4</v>
      </c>
      <c r="G16" s="15" t="s">
        <v>445</v>
      </c>
      <c r="H16" s="17">
        <v>3543715</v>
      </c>
    </row>
    <row r="17" spans="1:8" x14ac:dyDescent="0.3">
      <c r="A17" t="s">
        <v>11</v>
      </c>
      <c r="B17" s="17">
        <v>10001</v>
      </c>
      <c r="C17" s="17">
        <v>1128692</v>
      </c>
      <c r="D17">
        <f>COUNTIF(Table2[Company Name],A17)</f>
        <v>77</v>
      </c>
      <c r="E17">
        <v>4</v>
      </c>
    </row>
    <row r="18" spans="1:8" ht="15.6" x14ac:dyDescent="0.3">
      <c r="A18" t="s">
        <v>11</v>
      </c>
      <c r="B18" s="17">
        <v>10001</v>
      </c>
      <c r="C18" s="17">
        <v>1572174</v>
      </c>
      <c r="D18">
        <f>COUNTIF(Table2[Company Name],A18)</f>
        <v>77</v>
      </c>
      <c r="E18">
        <v>2</v>
      </c>
      <c r="G18" s="31" t="s">
        <v>452</v>
      </c>
      <c r="H18" s="31"/>
    </row>
    <row r="19" spans="1:8" x14ac:dyDescent="0.3">
      <c r="A19" t="s">
        <v>0</v>
      </c>
      <c r="B19" s="17">
        <v>10001</v>
      </c>
      <c r="C19" s="17">
        <v>1189520</v>
      </c>
      <c r="D19">
        <f>COUNTIF(Table2[Company Name],A19)</f>
        <v>13</v>
      </c>
      <c r="E19">
        <v>6</v>
      </c>
      <c r="G19" s="14" t="s">
        <v>393</v>
      </c>
      <c r="H19" t="s">
        <v>448</v>
      </c>
    </row>
    <row r="20" spans="1:8" x14ac:dyDescent="0.3">
      <c r="A20" t="s">
        <v>11</v>
      </c>
      <c r="B20" s="17">
        <v>10001</v>
      </c>
      <c r="C20" s="17">
        <v>659614</v>
      </c>
      <c r="D20">
        <f>COUNTIF(Table2[Company Name],A20)</f>
        <v>77</v>
      </c>
      <c r="E20">
        <v>2</v>
      </c>
      <c r="G20" s="15" t="s">
        <v>16</v>
      </c>
      <c r="H20" s="17">
        <v>208153364</v>
      </c>
    </row>
    <row r="21" spans="1:8" x14ac:dyDescent="0.3">
      <c r="A21" t="s">
        <v>11</v>
      </c>
      <c r="B21" s="17">
        <v>10001</v>
      </c>
      <c r="C21" s="17">
        <v>1881444</v>
      </c>
      <c r="D21">
        <f>COUNTIF(Table2[Company Name],A21)</f>
        <v>77</v>
      </c>
      <c r="E21">
        <v>3</v>
      </c>
      <c r="G21" s="15" t="s">
        <v>23</v>
      </c>
      <c r="H21" s="17">
        <v>143684775</v>
      </c>
    </row>
    <row r="22" spans="1:8" x14ac:dyDescent="0.3">
      <c r="A22" t="s">
        <v>7</v>
      </c>
      <c r="B22" s="17">
        <v>10001</v>
      </c>
      <c r="C22" s="17">
        <v>1364662</v>
      </c>
      <c r="D22">
        <f>COUNTIF(Table2[Company Name],A22)</f>
        <v>15</v>
      </c>
      <c r="E22">
        <v>2</v>
      </c>
      <c r="G22" s="15" t="s">
        <v>72</v>
      </c>
      <c r="H22" s="17">
        <v>139187763</v>
      </c>
    </row>
    <row r="23" spans="1:8" x14ac:dyDescent="0.3">
      <c r="A23" t="s">
        <v>11</v>
      </c>
      <c r="B23" s="17">
        <v>10001</v>
      </c>
      <c r="C23" s="17">
        <v>1454526</v>
      </c>
      <c r="D23">
        <f>COUNTIF(Table2[Company Name],A23)</f>
        <v>77</v>
      </c>
      <c r="E23">
        <v>5</v>
      </c>
      <c r="G23" s="15" t="s">
        <v>11</v>
      </c>
      <c r="H23" s="17">
        <v>78519915</v>
      </c>
    </row>
    <row r="24" spans="1:8" x14ac:dyDescent="0.3">
      <c r="A24" t="s">
        <v>11</v>
      </c>
      <c r="B24" s="17">
        <v>10001</v>
      </c>
      <c r="C24" s="17">
        <v>1205147</v>
      </c>
      <c r="D24">
        <f>COUNTIF(Table2[Company Name],A24)</f>
        <v>77</v>
      </c>
      <c r="E24">
        <v>3</v>
      </c>
      <c r="G24" s="15" t="s">
        <v>91</v>
      </c>
      <c r="H24" s="17">
        <v>76119100</v>
      </c>
    </row>
    <row r="25" spans="1:8" x14ac:dyDescent="0.3">
      <c r="A25" t="s">
        <v>23</v>
      </c>
      <c r="B25" s="17">
        <v>5000</v>
      </c>
      <c r="C25" s="17">
        <v>1340308</v>
      </c>
      <c r="D25">
        <f>COUNTIF(Table2[Company Name],A25)</f>
        <v>122</v>
      </c>
      <c r="E25">
        <v>9</v>
      </c>
      <c r="G25" s="15" t="s">
        <v>0</v>
      </c>
      <c r="H25" s="17">
        <v>24018763</v>
      </c>
    </row>
    <row r="26" spans="1:8" x14ac:dyDescent="0.3">
      <c r="A26" t="s">
        <v>38</v>
      </c>
      <c r="B26" s="17">
        <v>10001</v>
      </c>
      <c r="C26" s="17">
        <v>2393612</v>
      </c>
      <c r="D26">
        <f>COUNTIF(Table2[Company Name],A26)</f>
        <v>3</v>
      </c>
      <c r="E26">
        <v>3</v>
      </c>
      <c r="G26" s="15" t="s">
        <v>7</v>
      </c>
      <c r="H26" s="17">
        <v>20453968</v>
      </c>
    </row>
    <row r="27" spans="1:8" x14ac:dyDescent="0.3">
      <c r="A27" t="s">
        <v>11</v>
      </c>
      <c r="B27" s="17">
        <v>10001</v>
      </c>
      <c r="C27" s="17">
        <v>1426481</v>
      </c>
      <c r="D27">
        <f>COUNTIF(Table2[Company Name],A27)</f>
        <v>77</v>
      </c>
      <c r="E27">
        <v>3</v>
      </c>
      <c r="G27" s="15" t="s">
        <v>45</v>
      </c>
      <c r="H27" s="17">
        <v>4897170</v>
      </c>
    </row>
    <row r="28" spans="1:8" x14ac:dyDescent="0.3">
      <c r="A28" t="s">
        <v>11</v>
      </c>
      <c r="B28" s="17">
        <v>10001</v>
      </c>
      <c r="C28" s="17">
        <v>748448</v>
      </c>
      <c r="D28">
        <f>COUNTIF(Table2[Company Name],A28)</f>
        <v>77</v>
      </c>
      <c r="E28">
        <v>4</v>
      </c>
      <c r="G28" s="15" t="s">
        <v>38</v>
      </c>
      <c r="H28" s="17">
        <v>4172923</v>
      </c>
    </row>
    <row r="29" spans="1:8" x14ac:dyDescent="0.3">
      <c r="A29" t="s">
        <v>7</v>
      </c>
      <c r="B29" s="17">
        <v>10001</v>
      </c>
      <c r="C29" s="17">
        <v>711052</v>
      </c>
      <c r="D29">
        <f>COUNTIF(Table2[Company Name],A29)</f>
        <v>15</v>
      </c>
      <c r="E29">
        <v>2</v>
      </c>
      <c r="G29" s="15" t="s">
        <v>169</v>
      </c>
      <c r="H29" s="17">
        <v>1771104</v>
      </c>
    </row>
    <row r="30" spans="1:8" x14ac:dyDescent="0.3">
      <c r="A30" t="s">
        <v>11</v>
      </c>
      <c r="B30" s="17">
        <v>10001</v>
      </c>
      <c r="C30" s="17">
        <v>527029</v>
      </c>
      <c r="D30">
        <f>COUNTIF(Table2[Company Name],A30)</f>
        <v>77</v>
      </c>
      <c r="E30">
        <v>5</v>
      </c>
      <c r="G30" s="15" t="s">
        <v>437</v>
      </c>
      <c r="H30" s="17">
        <v>1024667.5518248176</v>
      </c>
    </row>
    <row r="31" spans="1:8" x14ac:dyDescent="0.3">
      <c r="A31" t="s">
        <v>11</v>
      </c>
      <c r="B31" s="17">
        <v>10001</v>
      </c>
      <c r="C31" s="17">
        <v>513682</v>
      </c>
      <c r="D31">
        <f>COUNTIF(Table2[Company Name],A31)</f>
        <v>77</v>
      </c>
      <c r="E31">
        <v>5</v>
      </c>
      <c r="G31" s="15" t="s">
        <v>124</v>
      </c>
      <c r="H31" s="17">
        <v>918428</v>
      </c>
    </row>
    <row r="32" spans="1:8" x14ac:dyDescent="0.3">
      <c r="A32" t="s">
        <v>16</v>
      </c>
      <c r="B32" s="17">
        <v>1200</v>
      </c>
      <c r="C32" s="17">
        <v>836520</v>
      </c>
      <c r="D32">
        <f>COUNTIF(Table2[Company Name],A32)</f>
        <v>221</v>
      </c>
      <c r="E32">
        <v>3</v>
      </c>
      <c r="G32" s="15" t="s">
        <v>446</v>
      </c>
      <c r="H32" s="17"/>
    </row>
    <row r="33" spans="1:8" x14ac:dyDescent="0.3">
      <c r="A33" t="s">
        <v>45</v>
      </c>
      <c r="B33" s="17">
        <v>10001</v>
      </c>
      <c r="C33" s="17">
        <v>1692685</v>
      </c>
      <c r="D33">
        <f>COUNTIF(Table2[Company Name],A33)</f>
        <v>3</v>
      </c>
      <c r="E33">
        <v>4</v>
      </c>
      <c r="G33" s="15" t="s">
        <v>445</v>
      </c>
      <c r="H33" s="17">
        <v>702921940.55182481</v>
      </c>
    </row>
    <row r="34" spans="1:8" x14ac:dyDescent="0.3">
      <c r="A34" t="s">
        <v>7</v>
      </c>
      <c r="B34" s="17">
        <v>10001</v>
      </c>
      <c r="C34" s="17">
        <v>2453534</v>
      </c>
      <c r="D34">
        <f>COUNTIF(Table2[Company Name],A34)</f>
        <v>15</v>
      </c>
      <c r="E34">
        <v>2</v>
      </c>
    </row>
    <row r="35" spans="1:8" ht="15.6" x14ac:dyDescent="0.3">
      <c r="A35" t="s">
        <v>23</v>
      </c>
      <c r="B35" s="17">
        <v>5000</v>
      </c>
      <c r="C35" s="17">
        <v>867479</v>
      </c>
      <c r="D35">
        <f>COUNTIF(Table2[Company Name],A35)</f>
        <v>122</v>
      </c>
      <c r="E35">
        <v>9</v>
      </c>
      <c r="G35" s="31" t="s">
        <v>453</v>
      </c>
      <c r="H35" s="31"/>
    </row>
    <row r="36" spans="1:8" x14ac:dyDescent="0.3">
      <c r="A36" t="s">
        <v>23</v>
      </c>
      <c r="B36" s="17">
        <v>5000</v>
      </c>
      <c r="C36" s="17">
        <v>1379165</v>
      </c>
      <c r="D36">
        <f>COUNTIF(Table2[Company Name],A36)</f>
        <v>122</v>
      </c>
      <c r="E36">
        <v>13</v>
      </c>
      <c r="G36" s="14" t="s">
        <v>393</v>
      </c>
      <c r="H36" t="s">
        <v>450</v>
      </c>
    </row>
    <row r="37" spans="1:8" x14ac:dyDescent="0.3">
      <c r="A37" t="s">
        <v>11</v>
      </c>
      <c r="B37" s="17">
        <v>10001</v>
      </c>
      <c r="C37" s="17">
        <v>904270</v>
      </c>
      <c r="D37">
        <f>COUNTIF(Table2[Company Name],A37)</f>
        <v>77</v>
      </c>
      <c r="E37">
        <v>1</v>
      </c>
      <c r="G37" s="15" t="s">
        <v>23</v>
      </c>
      <c r="H37" s="16">
        <v>814</v>
      </c>
    </row>
    <row r="38" spans="1:8" x14ac:dyDescent="0.3">
      <c r="A38" t="s">
        <v>23</v>
      </c>
      <c r="B38" s="17">
        <v>5000</v>
      </c>
      <c r="C38" s="17">
        <v>1293144</v>
      </c>
      <c r="D38">
        <f>COUNTIF(Table2[Company Name],A38)</f>
        <v>122</v>
      </c>
      <c r="E38">
        <v>10</v>
      </c>
      <c r="G38" s="15" t="s">
        <v>16</v>
      </c>
      <c r="H38" s="16">
        <v>666</v>
      </c>
    </row>
    <row r="39" spans="1:8" x14ac:dyDescent="0.3">
      <c r="A39" t="s">
        <v>16</v>
      </c>
      <c r="B39" s="17">
        <v>1200</v>
      </c>
      <c r="C39" s="17">
        <v>1180512</v>
      </c>
      <c r="D39">
        <f>COUNTIF(Table2[Company Name],A39)</f>
        <v>221</v>
      </c>
      <c r="E39">
        <v>2</v>
      </c>
      <c r="G39" s="15" t="s">
        <v>72</v>
      </c>
      <c r="H39" s="16">
        <v>488</v>
      </c>
    </row>
    <row r="40" spans="1:8" x14ac:dyDescent="0.3">
      <c r="A40" t="s">
        <v>11</v>
      </c>
      <c r="B40" s="17">
        <v>10001</v>
      </c>
      <c r="C40" s="17">
        <v>598198</v>
      </c>
      <c r="D40">
        <f>COUNTIF(Table2[Company Name],A40)</f>
        <v>77</v>
      </c>
      <c r="E40">
        <v>4</v>
      </c>
      <c r="G40" s="15" t="s">
        <v>11</v>
      </c>
      <c r="H40" s="16">
        <v>273</v>
      </c>
    </row>
    <row r="41" spans="1:8" x14ac:dyDescent="0.3">
      <c r="A41" t="s">
        <v>23</v>
      </c>
      <c r="B41" s="17">
        <v>5000</v>
      </c>
      <c r="C41" s="17">
        <v>1423143</v>
      </c>
      <c r="D41">
        <f>COUNTIF(Table2[Company Name],A41)</f>
        <v>122</v>
      </c>
      <c r="E41">
        <v>7</v>
      </c>
      <c r="G41" s="15" t="s">
        <v>91</v>
      </c>
      <c r="H41" s="16">
        <v>218</v>
      </c>
    </row>
    <row r="42" spans="1:8" x14ac:dyDescent="0.3">
      <c r="A42" t="s">
        <v>11</v>
      </c>
      <c r="B42" s="17">
        <v>10001</v>
      </c>
      <c r="C42" s="17">
        <v>846239</v>
      </c>
      <c r="D42">
        <f>COUNTIF(Table2[Company Name],A42)</f>
        <v>77</v>
      </c>
      <c r="E42">
        <v>4</v>
      </c>
      <c r="G42" s="15" t="s">
        <v>0</v>
      </c>
      <c r="H42" s="16">
        <v>42</v>
      </c>
    </row>
    <row r="43" spans="1:8" x14ac:dyDescent="0.3">
      <c r="A43" t="s">
        <v>16</v>
      </c>
      <c r="B43" s="17">
        <v>1200</v>
      </c>
      <c r="C43" s="17">
        <v>519423</v>
      </c>
      <c r="D43">
        <f>COUNTIF(Table2[Company Name],A43)</f>
        <v>221</v>
      </c>
      <c r="E43">
        <v>5</v>
      </c>
      <c r="G43" s="15" t="s">
        <v>7</v>
      </c>
      <c r="H43" s="16">
        <v>39</v>
      </c>
    </row>
    <row r="44" spans="1:8" x14ac:dyDescent="0.3">
      <c r="A44" t="s">
        <v>7</v>
      </c>
      <c r="B44" s="17">
        <v>10001</v>
      </c>
      <c r="C44" s="17">
        <v>1735204</v>
      </c>
      <c r="D44">
        <f>COUNTIF(Table2[Company Name],A44)</f>
        <v>15</v>
      </c>
      <c r="E44">
        <v>3</v>
      </c>
      <c r="G44" s="15" t="s">
        <v>38</v>
      </c>
      <c r="H44" s="16">
        <v>11</v>
      </c>
    </row>
    <row r="45" spans="1:8" x14ac:dyDescent="0.3">
      <c r="A45" t="s">
        <v>16</v>
      </c>
      <c r="B45" s="17">
        <v>1200</v>
      </c>
      <c r="C45" s="17">
        <v>415012</v>
      </c>
      <c r="D45">
        <f>COUNTIF(Table2[Company Name],A45)</f>
        <v>221</v>
      </c>
      <c r="E45">
        <v>2</v>
      </c>
      <c r="G45" s="15" t="s">
        <v>45</v>
      </c>
      <c r="H45" s="16">
        <v>9</v>
      </c>
    </row>
    <row r="46" spans="1:8" x14ac:dyDescent="0.3">
      <c r="A46" t="s">
        <v>11</v>
      </c>
      <c r="B46" s="17">
        <v>10001</v>
      </c>
      <c r="C46" s="17">
        <v>403608</v>
      </c>
      <c r="D46">
        <f>COUNTIF(Table2[Company Name],A46)</f>
        <v>77</v>
      </c>
      <c r="E46">
        <v>3</v>
      </c>
      <c r="G46" s="15" t="s">
        <v>124</v>
      </c>
      <c r="H46" s="16">
        <v>4</v>
      </c>
    </row>
    <row r="47" spans="1:8" x14ac:dyDescent="0.3">
      <c r="A47" t="s">
        <v>0</v>
      </c>
      <c r="B47" s="17">
        <v>10001</v>
      </c>
      <c r="C47" s="17">
        <v>1453368</v>
      </c>
      <c r="D47">
        <f>COUNTIF(Table2[Company Name],A47)</f>
        <v>13</v>
      </c>
      <c r="E47">
        <v>4</v>
      </c>
      <c r="G47" s="15" t="s">
        <v>169</v>
      </c>
      <c r="H47" s="16">
        <v>1</v>
      </c>
    </row>
    <row r="48" spans="1:8" x14ac:dyDescent="0.3">
      <c r="A48" t="s">
        <v>11</v>
      </c>
      <c r="B48" s="17">
        <v>10001</v>
      </c>
      <c r="C48" s="17">
        <v>403686</v>
      </c>
      <c r="D48">
        <f>COUNTIF(Table2[Company Name],A48)</f>
        <v>77</v>
      </c>
      <c r="E48">
        <v>3</v>
      </c>
      <c r="G48" s="15" t="s">
        <v>446</v>
      </c>
      <c r="H48" s="16"/>
    </row>
    <row r="49" spans="1:8" x14ac:dyDescent="0.3">
      <c r="A49" t="s">
        <v>16</v>
      </c>
      <c r="B49" s="17">
        <v>1200</v>
      </c>
      <c r="C49" s="17">
        <v>1328802</v>
      </c>
      <c r="D49">
        <f>COUNTIF(Table2[Company Name],A49)</f>
        <v>221</v>
      </c>
      <c r="E49">
        <v>2</v>
      </c>
      <c r="G49" s="15" t="s">
        <v>437</v>
      </c>
      <c r="H49" s="16">
        <v>0</v>
      </c>
    </row>
    <row r="50" spans="1:8" x14ac:dyDescent="0.3">
      <c r="A50" t="s">
        <v>23</v>
      </c>
      <c r="B50" s="17">
        <v>5000</v>
      </c>
      <c r="C50" s="17">
        <v>968666</v>
      </c>
      <c r="D50">
        <f>COUNTIF(Table2[Company Name],A50)</f>
        <v>122</v>
      </c>
      <c r="E50">
        <v>3</v>
      </c>
      <c r="G50" s="15" t="s">
        <v>445</v>
      </c>
      <c r="H50" s="16">
        <v>2565</v>
      </c>
    </row>
    <row r="51" spans="1:8" x14ac:dyDescent="0.3">
      <c r="A51" t="s">
        <v>16</v>
      </c>
      <c r="B51" s="17">
        <v>1200</v>
      </c>
      <c r="C51" s="17">
        <v>768354</v>
      </c>
      <c r="D51">
        <f>COUNTIF(Table2[Company Name],A51)</f>
        <v>221</v>
      </c>
      <c r="E51">
        <v>2</v>
      </c>
    </row>
    <row r="52" spans="1:8" x14ac:dyDescent="0.3">
      <c r="A52" t="s">
        <v>16</v>
      </c>
      <c r="B52" s="17">
        <v>1200</v>
      </c>
      <c r="C52" s="17">
        <v>1242861</v>
      </c>
      <c r="D52">
        <f>COUNTIF(Table2[Company Name],A52)</f>
        <v>221</v>
      </c>
      <c r="E52">
        <v>2</v>
      </c>
    </row>
    <row r="53" spans="1:8" x14ac:dyDescent="0.3">
      <c r="A53" t="s">
        <v>16</v>
      </c>
      <c r="B53" s="17">
        <v>1200</v>
      </c>
      <c r="C53" s="17">
        <v>849274</v>
      </c>
      <c r="D53">
        <f>COUNTIF(Table2[Company Name],A53)</f>
        <v>221</v>
      </c>
      <c r="E53">
        <v>2</v>
      </c>
    </row>
    <row r="54" spans="1:8" x14ac:dyDescent="0.3">
      <c r="A54" t="s">
        <v>11</v>
      </c>
      <c r="B54" s="17">
        <v>10001</v>
      </c>
      <c r="C54" s="17">
        <v>751255</v>
      </c>
      <c r="D54">
        <f>COUNTIF(Table2[Company Name],A54)</f>
        <v>77</v>
      </c>
      <c r="E54">
        <v>3</v>
      </c>
    </row>
    <row r="55" spans="1:8" x14ac:dyDescent="0.3">
      <c r="A55" t="s">
        <v>23</v>
      </c>
      <c r="B55" s="17">
        <v>5000</v>
      </c>
      <c r="C55" s="17">
        <v>1292879</v>
      </c>
      <c r="D55">
        <f>COUNTIF(Table2[Company Name],A55)</f>
        <v>122</v>
      </c>
      <c r="E55">
        <v>8</v>
      </c>
    </row>
    <row r="56" spans="1:8" x14ac:dyDescent="0.3">
      <c r="A56" t="s">
        <v>45</v>
      </c>
      <c r="B56" s="17">
        <v>10001</v>
      </c>
      <c r="C56" s="17">
        <v>1276622</v>
      </c>
      <c r="D56">
        <f>COUNTIF(Table2[Company Name],A56)</f>
        <v>3</v>
      </c>
      <c r="E56">
        <v>2</v>
      </c>
    </row>
    <row r="57" spans="1:8" x14ac:dyDescent="0.3">
      <c r="A57" t="s">
        <v>16</v>
      </c>
      <c r="B57" s="17">
        <v>1200</v>
      </c>
      <c r="C57" s="17">
        <v>1054615</v>
      </c>
      <c r="D57">
        <f>COUNTIF(Table2[Company Name],A57)</f>
        <v>221</v>
      </c>
      <c r="E57">
        <v>2</v>
      </c>
    </row>
    <row r="58" spans="1:8" x14ac:dyDescent="0.3">
      <c r="A58" t="s">
        <v>11</v>
      </c>
      <c r="B58" s="17">
        <v>10001</v>
      </c>
      <c r="C58" s="17">
        <v>496360</v>
      </c>
      <c r="D58">
        <f>COUNTIF(Table2[Company Name],A58)</f>
        <v>77</v>
      </c>
      <c r="E58">
        <v>3</v>
      </c>
    </row>
    <row r="59" spans="1:8" x14ac:dyDescent="0.3">
      <c r="A59" t="s">
        <v>23</v>
      </c>
      <c r="B59" s="17">
        <v>5000</v>
      </c>
      <c r="C59" s="17">
        <v>979319</v>
      </c>
      <c r="D59">
        <f>COUNTIF(Table2[Company Name],A59)</f>
        <v>122</v>
      </c>
      <c r="E59">
        <v>13</v>
      </c>
    </row>
    <row r="60" spans="1:8" x14ac:dyDescent="0.3">
      <c r="A60" t="s">
        <v>16</v>
      </c>
      <c r="B60" s="17">
        <v>1200</v>
      </c>
      <c r="C60" s="17">
        <v>424682</v>
      </c>
      <c r="D60">
        <f>COUNTIF(Table2[Company Name],A60)</f>
        <v>221</v>
      </c>
      <c r="E60">
        <v>4</v>
      </c>
    </row>
    <row r="61" spans="1:8" x14ac:dyDescent="0.3">
      <c r="A61" t="s">
        <v>23</v>
      </c>
      <c r="B61" s="17">
        <v>5000</v>
      </c>
      <c r="C61" s="17">
        <v>1189607</v>
      </c>
      <c r="D61">
        <f>COUNTIF(Table2[Company Name],A61)</f>
        <v>122</v>
      </c>
      <c r="E61">
        <v>5</v>
      </c>
    </row>
    <row r="62" spans="1:8" x14ac:dyDescent="0.3">
      <c r="A62" t="s">
        <v>11</v>
      </c>
      <c r="B62" s="17">
        <v>10001</v>
      </c>
      <c r="C62" s="17">
        <v>381815</v>
      </c>
      <c r="D62">
        <f>COUNTIF(Table2[Company Name],A62)</f>
        <v>77</v>
      </c>
      <c r="E62">
        <v>5</v>
      </c>
    </row>
    <row r="63" spans="1:8" x14ac:dyDescent="0.3">
      <c r="A63" t="s">
        <v>72</v>
      </c>
      <c r="B63" s="17">
        <v>10001</v>
      </c>
      <c r="C63" s="17">
        <v>967938</v>
      </c>
      <c r="D63">
        <f>COUNTIF(Table2[Company Name],A63)</f>
        <v>153</v>
      </c>
      <c r="E63">
        <v>3</v>
      </c>
    </row>
    <row r="64" spans="1:8" x14ac:dyDescent="0.3">
      <c r="A64" t="s">
        <v>7</v>
      </c>
      <c r="B64" s="17">
        <v>10001</v>
      </c>
      <c r="C64" s="17">
        <v>684004</v>
      </c>
      <c r="D64">
        <f>COUNTIF(Table2[Company Name],A64)</f>
        <v>15</v>
      </c>
      <c r="E64">
        <v>3</v>
      </c>
    </row>
    <row r="65" spans="1:5" x14ac:dyDescent="0.3">
      <c r="A65" t="s">
        <v>16</v>
      </c>
      <c r="B65" s="17">
        <v>1200</v>
      </c>
      <c r="C65" s="17">
        <v>770249</v>
      </c>
      <c r="D65">
        <f>COUNTIF(Table2[Company Name],A65)</f>
        <v>221</v>
      </c>
      <c r="E65">
        <v>2</v>
      </c>
    </row>
    <row r="66" spans="1:5" x14ac:dyDescent="0.3">
      <c r="A66" t="s">
        <v>16</v>
      </c>
      <c r="B66" s="17">
        <v>1200</v>
      </c>
      <c r="C66" s="17">
        <v>582014</v>
      </c>
      <c r="D66">
        <f>COUNTIF(Table2[Company Name],A66)</f>
        <v>221</v>
      </c>
      <c r="E66">
        <v>4</v>
      </c>
    </row>
    <row r="67" spans="1:5" x14ac:dyDescent="0.3">
      <c r="A67" t="s">
        <v>23</v>
      </c>
      <c r="B67" s="17">
        <v>5000</v>
      </c>
      <c r="C67" s="17">
        <v>935415</v>
      </c>
      <c r="D67">
        <f>COUNTIF(Table2[Company Name],A67)</f>
        <v>122</v>
      </c>
      <c r="E67">
        <v>13</v>
      </c>
    </row>
    <row r="68" spans="1:5" x14ac:dyDescent="0.3">
      <c r="A68" t="s">
        <v>23</v>
      </c>
      <c r="B68" s="17">
        <v>5000</v>
      </c>
      <c r="C68" s="17">
        <v>1397646</v>
      </c>
      <c r="D68">
        <f>COUNTIF(Table2[Company Name],A68)</f>
        <v>122</v>
      </c>
      <c r="E68">
        <v>13</v>
      </c>
    </row>
    <row r="69" spans="1:5" x14ac:dyDescent="0.3">
      <c r="A69" t="s">
        <v>16</v>
      </c>
      <c r="B69" s="17">
        <v>1200</v>
      </c>
      <c r="C69" s="17">
        <v>465145</v>
      </c>
      <c r="D69">
        <f>COUNTIF(Table2[Company Name],A69)</f>
        <v>221</v>
      </c>
      <c r="E69">
        <v>2</v>
      </c>
    </row>
    <row r="70" spans="1:5" x14ac:dyDescent="0.3">
      <c r="A70" t="s">
        <v>7</v>
      </c>
      <c r="B70" s="17">
        <v>10001</v>
      </c>
      <c r="C70" s="17">
        <v>715393</v>
      </c>
      <c r="D70">
        <f>COUNTIF(Table2[Company Name],A70)</f>
        <v>15</v>
      </c>
      <c r="E70">
        <v>2</v>
      </c>
    </row>
    <row r="71" spans="1:5" x14ac:dyDescent="0.3">
      <c r="A71" t="s">
        <v>23</v>
      </c>
      <c r="B71" s="17">
        <v>5000</v>
      </c>
      <c r="C71" s="17">
        <v>908744</v>
      </c>
      <c r="D71">
        <f>COUNTIF(Table2[Company Name],A71)</f>
        <v>122</v>
      </c>
      <c r="E71">
        <v>10</v>
      </c>
    </row>
    <row r="72" spans="1:5" x14ac:dyDescent="0.3">
      <c r="A72" t="s">
        <v>16</v>
      </c>
      <c r="B72" s="17">
        <v>1200</v>
      </c>
      <c r="C72" s="17">
        <v>545527</v>
      </c>
      <c r="D72">
        <f>COUNTIF(Table2[Company Name],A72)</f>
        <v>221</v>
      </c>
      <c r="E72">
        <v>2</v>
      </c>
    </row>
    <row r="73" spans="1:5" x14ac:dyDescent="0.3">
      <c r="A73" t="s">
        <v>11</v>
      </c>
      <c r="B73" s="17">
        <v>10001</v>
      </c>
      <c r="C73" s="17">
        <v>1263487</v>
      </c>
      <c r="D73">
        <f>COUNTIF(Table2[Company Name],A73)</f>
        <v>77</v>
      </c>
      <c r="E73">
        <v>2</v>
      </c>
    </row>
    <row r="74" spans="1:5" x14ac:dyDescent="0.3">
      <c r="A74" t="s">
        <v>11</v>
      </c>
      <c r="B74" s="17">
        <v>10001</v>
      </c>
      <c r="C74" s="17">
        <v>994134</v>
      </c>
      <c r="D74">
        <f>COUNTIF(Table2[Company Name],A74)</f>
        <v>77</v>
      </c>
      <c r="E74">
        <v>3</v>
      </c>
    </row>
    <row r="75" spans="1:5" x14ac:dyDescent="0.3">
      <c r="A75" t="s">
        <v>38</v>
      </c>
      <c r="B75" s="17">
        <v>10001</v>
      </c>
      <c r="C75" s="17">
        <v>1369186</v>
      </c>
      <c r="D75">
        <f>COUNTIF(Table2[Company Name],A75)</f>
        <v>3</v>
      </c>
      <c r="E75">
        <v>6</v>
      </c>
    </row>
    <row r="76" spans="1:5" x14ac:dyDescent="0.3">
      <c r="A76" t="s">
        <v>11</v>
      </c>
      <c r="B76" s="17">
        <v>10001</v>
      </c>
      <c r="C76" s="17">
        <v>976174</v>
      </c>
      <c r="D76">
        <f>COUNTIF(Table2[Company Name],A76)</f>
        <v>77</v>
      </c>
      <c r="E76">
        <v>4</v>
      </c>
    </row>
    <row r="77" spans="1:5" x14ac:dyDescent="0.3">
      <c r="A77" t="s">
        <v>11</v>
      </c>
      <c r="B77" s="17">
        <v>10001</v>
      </c>
      <c r="C77" s="17">
        <v>1293360</v>
      </c>
      <c r="D77">
        <f>COUNTIF(Table2[Company Name],A77)</f>
        <v>77</v>
      </c>
      <c r="E77">
        <v>5</v>
      </c>
    </row>
    <row r="78" spans="1:5" x14ac:dyDescent="0.3">
      <c r="A78" t="s">
        <v>16</v>
      </c>
      <c r="B78" s="17">
        <v>1200</v>
      </c>
      <c r="C78" s="17">
        <v>751440</v>
      </c>
      <c r="D78">
        <f>COUNTIF(Table2[Company Name],A78)</f>
        <v>221</v>
      </c>
      <c r="E78">
        <v>3</v>
      </c>
    </row>
    <row r="79" spans="1:5" x14ac:dyDescent="0.3">
      <c r="A79" t="s">
        <v>23</v>
      </c>
      <c r="B79" s="17">
        <v>5000</v>
      </c>
      <c r="C79" s="17">
        <v>838228</v>
      </c>
      <c r="D79">
        <f>COUNTIF(Table2[Company Name],A79)</f>
        <v>122</v>
      </c>
      <c r="E79">
        <v>5</v>
      </c>
    </row>
    <row r="80" spans="1:5" x14ac:dyDescent="0.3">
      <c r="A80" t="s">
        <v>16</v>
      </c>
      <c r="B80" s="17">
        <v>1200</v>
      </c>
      <c r="C80" s="17">
        <v>764769</v>
      </c>
      <c r="D80">
        <f>COUNTIF(Table2[Company Name],A80)</f>
        <v>221</v>
      </c>
      <c r="E80">
        <v>3</v>
      </c>
    </row>
    <row r="81" spans="1:5" x14ac:dyDescent="0.3">
      <c r="A81" t="s">
        <v>7</v>
      </c>
      <c r="B81" s="17">
        <v>10001</v>
      </c>
      <c r="C81" s="17">
        <v>1627779</v>
      </c>
      <c r="D81">
        <f>COUNTIF(Table2[Company Name],A81)</f>
        <v>15</v>
      </c>
      <c r="E81">
        <v>3</v>
      </c>
    </row>
    <row r="82" spans="1:5" x14ac:dyDescent="0.3">
      <c r="A82" t="s">
        <v>23</v>
      </c>
      <c r="B82" s="17">
        <v>5000</v>
      </c>
      <c r="C82" s="17">
        <v>1262909</v>
      </c>
      <c r="D82">
        <f>COUNTIF(Table2[Company Name],A82)</f>
        <v>122</v>
      </c>
      <c r="E82">
        <v>9</v>
      </c>
    </row>
    <row r="83" spans="1:5" x14ac:dyDescent="0.3">
      <c r="A83" t="s">
        <v>16</v>
      </c>
      <c r="B83" s="17">
        <v>1200</v>
      </c>
      <c r="C83" s="17">
        <v>736778</v>
      </c>
      <c r="D83">
        <f>COUNTIF(Table2[Company Name],A83)</f>
        <v>221</v>
      </c>
      <c r="E83">
        <v>2</v>
      </c>
    </row>
    <row r="84" spans="1:5" x14ac:dyDescent="0.3">
      <c r="A84" t="s">
        <v>23</v>
      </c>
      <c r="B84" s="17">
        <v>5000</v>
      </c>
      <c r="C84" s="17">
        <v>844911</v>
      </c>
      <c r="D84">
        <f>COUNTIF(Table2[Company Name],A84)</f>
        <v>122</v>
      </c>
      <c r="E84">
        <v>13</v>
      </c>
    </row>
    <row r="85" spans="1:5" x14ac:dyDescent="0.3">
      <c r="A85" t="s">
        <v>23</v>
      </c>
      <c r="B85" s="17">
        <v>5000</v>
      </c>
      <c r="C85" s="17">
        <v>1169767</v>
      </c>
      <c r="D85">
        <f>COUNTIF(Table2[Company Name],A85)</f>
        <v>122</v>
      </c>
      <c r="E85">
        <v>9</v>
      </c>
    </row>
    <row r="86" spans="1:5" x14ac:dyDescent="0.3">
      <c r="A86" t="s">
        <v>23</v>
      </c>
      <c r="B86" s="17">
        <v>5000</v>
      </c>
      <c r="C86" s="17">
        <v>1251569</v>
      </c>
      <c r="D86">
        <f>COUNTIF(Table2[Company Name],A86)</f>
        <v>122</v>
      </c>
      <c r="E86">
        <v>11</v>
      </c>
    </row>
    <row r="87" spans="1:5" x14ac:dyDescent="0.3">
      <c r="A87" t="s">
        <v>11</v>
      </c>
      <c r="B87" s="17">
        <v>10001</v>
      </c>
      <c r="C87" s="17">
        <v>384976</v>
      </c>
      <c r="D87">
        <f>COUNTIF(Table2[Company Name],A87)</f>
        <v>77</v>
      </c>
      <c r="E87">
        <v>0</v>
      </c>
    </row>
    <row r="88" spans="1:5" x14ac:dyDescent="0.3">
      <c r="A88" t="s">
        <v>23</v>
      </c>
      <c r="B88" s="17">
        <v>5000</v>
      </c>
      <c r="C88" s="17">
        <v>1192924</v>
      </c>
      <c r="D88">
        <f>COUNTIF(Table2[Company Name],A88)</f>
        <v>122</v>
      </c>
      <c r="E88">
        <v>6</v>
      </c>
    </row>
    <row r="89" spans="1:5" x14ac:dyDescent="0.3">
      <c r="A89" t="s">
        <v>16</v>
      </c>
      <c r="B89" s="17">
        <v>1200</v>
      </c>
      <c r="C89" s="17">
        <v>650934</v>
      </c>
      <c r="D89">
        <f>COUNTIF(Table2[Company Name],A89)</f>
        <v>221</v>
      </c>
      <c r="E89">
        <v>2</v>
      </c>
    </row>
    <row r="90" spans="1:5" x14ac:dyDescent="0.3">
      <c r="A90" t="s">
        <v>16</v>
      </c>
      <c r="B90" s="17">
        <v>1200</v>
      </c>
      <c r="C90" s="17">
        <v>481025</v>
      </c>
      <c r="D90">
        <f>COUNTIF(Table2[Company Name],A90)</f>
        <v>221</v>
      </c>
      <c r="E90">
        <v>5</v>
      </c>
    </row>
    <row r="91" spans="1:5" x14ac:dyDescent="0.3">
      <c r="A91" t="s">
        <v>16</v>
      </c>
      <c r="B91" s="17">
        <v>1200</v>
      </c>
      <c r="C91" s="17">
        <v>382946</v>
      </c>
      <c r="D91">
        <f>COUNTIF(Table2[Company Name],A91)</f>
        <v>221</v>
      </c>
      <c r="E91">
        <v>3</v>
      </c>
    </row>
    <row r="92" spans="1:5" x14ac:dyDescent="0.3">
      <c r="A92" t="s">
        <v>16</v>
      </c>
      <c r="B92" s="17">
        <v>1200</v>
      </c>
      <c r="C92" s="17">
        <v>630902</v>
      </c>
      <c r="D92">
        <f>COUNTIF(Table2[Company Name],A92)</f>
        <v>221</v>
      </c>
      <c r="E92">
        <v>2</v>
      </c>
    </row>
    <row r="93" spans="1:5" x14ac:dyDescent="0.3">
      <c r="A93" t="s">
        <v>7</v>
      </c>
      <c r="B93" s="17">
        <v>10001</v>
      </c>
      <c r="C93" s="17">
        <v>1482275</v>
      </c>
      <c r="D93">
        <f>COUNTIF(Table2[Company Name],A93)</f>
        <v>15</v>
      </c>
      <c r="E93">
        <v>2</v>
      </c>
    </row>
    <row r="94" spans="1:5" x14ac:dyDescent="0.3">
      <c r="A94" t="s">
        <v>16</v>
      </c>
      <c r="B94" s="17">
        <v>1200</v>
      </c>
      <c r="C94" s="17">
        <v>796629</v>
      </c>
      <c r="D94">
        <f>COUNTIF(Table2[Company Name],A94)</f>
        <v>221</v>
      </c>
      <c r="E94">
        <v>2</v>
      </c>
    </row>
    <row r="95" spans="1:5" x14ac:dyDescent="0.3">
      <c r="A95" t="s">
        <v>23</v>
      </c>
      <c r="B95" s="17">
        <v>5000</v>
      </c>
      <c r="C95" s="17">
        <v>1199956</v>
      </c>
      <c r="D95">
        <f>COUNTIF(Table2[Company Name],A95)</f>
        <v>122</v>
      </c>
      <c r="E95">
        <v>13</v>
      </c>
    </row>
    <row r="96" spans="1:5" x14ac:dyDescent="0.3">
      <c r="A96" t="s">
        <v>0</v>
      </c>
      <c r="B96" s="17">
        <v>10001</v>
      </c>
      <c r="C96" s="17">
        <v>1464961</v>
      </c>
      <c r="D96">
        <f>COUNTIF(Table2[Company Name],A96)</f>
        <v>13</v>
      </c>
      <c r="E96">
        <v>3</v>
      </c>
    </row>
    <row r="97" spans="1:5" x14ac:dyDescent="0.3">
      <c r="A97" t="s">
        <v>91</v>
      </c>
      <c r="B97" s="17">
        <v>110</v>
      </c>
      <c r="C97" s="17">
        <v>938973</v>
      </c>
      <c r="D97">
        <f>COUNTIF(Table2[Company Name],A97)</f>
        <v>75</v>
      </c>
      <c r="E97">
        <v>1</v>
      </c>
    </row>
    <row r="98" spans="1:5" x14ac:dyDescent="0.3">
      <c r="A98" t="s">
        <v>11</v>
      </c>
      <c r="B98" s="17">
        <v>10001</v>
      </c>
      <c r="C98" s="17">
        <v>1283317</v>
      </c>
      <c r="D98">
        <f>COUNTIF(Table2[Company Name],A98)</f>
        <v>77</v>
      </c>
      <c r="E98">
        <v>4</v>
      </c>
    </row>
    <row r="99" spans="1:5" x14ac:dyDescent="0.3">
      <c r="A99" t="s">
        <v>0</v>
      </c>
      <c r="B99" s="17">
        <v>10001</v>
      </c>
      <c r="C99" s="17">
        <v>1275059</v>
      </c>
      <c r="D99">
        <f>COUNTIF(Table2[Company Name],A99)</f>
        <v>13</v>
      </c>
      <c r="E99">
        <v>3</v>
      </c>
    </row>
    <row r="100" spans="1:5" x14ac:dyDescent="0.3">
      <c r="A100" t="s">
        <v>72</v>
      </c>
      <c r="B100" s="17">
        <v>10001</v>
      </c>
      <c r="C100" s="17">
        <v>605189</v>
      </c>
      <c r="D100">
        <f>COUNTIF(Table2[Company Name],A100)</f>
        <v>153</v>
      </c>
      <c r="E100">
        <v>1</v>
      </c>
    </row>
    <row r="101" spans="1:5" x14ac:dyDescent="0.3">
      <c r="A101" t="s">
        <v>23</v>
      </c>
      <c r="B101" s="17">
        <v>5000</v>
      </c>
      <c r="C101" s="17">
        <v>1309568</v>
      </c>
      <c r="D101">
        <f>COUNTIF(Table2[Company Name],A101)</f>
        <v>122</v>
      </c>
      <c r="E101">
        <v>7</v>
      </c>
    </row>
    <row r="102" spans="1:5" x14ac:dyDescent="0.3">
      <c r="A102" t="s">
        <v>16</v>
      </c>
      <c r="B102" s="17">
        <v>1200</v>
      </c>
      <c r="C102" s="17">
        <v>1289132</v>
      </c>
      <c r="D102">
        <f>COUNTIF(Table2[Company Name],A102)</f>
        <v>221</v>
      </c>
      <c r="E102">
        <v>3</v>
      </c>
    </row>
    <row r="103" spans="1:5" x14ac:dyDescent="0.3">
      <c r="A103" t="s">
        <v>16</v>
      </c>
      <c r="B103" s="17">
        <v>1200</v>
      </c>
      <c r="C103" s="17">
        <v>1368841</v>
      </c>
      <c r="D103">
        <f>COUNTIF(Table2[Company Name],A103)</f>
        <v>221</v>
      </c>
      <c r="E103">
        <v>2</v>
      </c>
    </row>
    <row r="104" spans="1:5" x14ac:dyDescent="0.3">
      <c r="A104" t="s">
        <v>91</v>
      </c>
      <c r="B104" s="17">
        <v>110</v>
      </c>
      <c r="C104" s="17">
        <v>1198280</v>
      </c>
      <c r="D104">
        <f>COUNTIF(Table2[Company Name],A104)</f>
        <v>75</v>
      </c>
      <c r="E104">
        <v>1</v>
      </c>
    </row>
    <row r="105" spans="1:5" x14ac:dyDescent="0.3">
      <c r="A105" t="s">
        <v>16</v>
      </c>
      <c r="B105" s="17">
        <v>1200</v>
      </c>
      <c r="C105" s="17">
        <v>620935</v>
      </c>
      <c r="D105">
        <f>COUNTIF(Table2[Company Name],A105)</f>
        <v>221</v>
      </c>
      <c r="E105">
        <v>2</v>
      </c>
    </row>
    <row r="106" spans="1:5" x14ac:dyDescent="0.3">
      <c r="A106" t="s">
        <v>23</v>
      </c>
      <c r="B106" s="17">
        <v>5000</v>
      </c>
      <c r="C106" s="17">
        <v>1438039</v>
      </c>
      <c r="D106">
        <f>COUNTIF(Table2[Company Name],A106)</f>
        <v>122</v>
      </c>
      <c r="E106">
        <v>2</v>
      </c>
    </row>
    <row r="107" spans="1:5" x14ac:dyDescent="0.3">
      <c r="A107" t="s">
        <v>11</v>
      </c>
      <c r="B107" s="17">
        <v>10001</v>
      </c>
      <c r="C107" s="17">
        <v>434721</v>
      </c>
      <c r="D107">
        <f>COUNTIF(Table2[Company Name],A107)</f>
        <v>77</v>
      </c>
      <c r="E107">
        <v>4</v>
      </c>
    </row>
    <row r="108" spans="1:5" x14ac:dyDescent="0.3">
      <c r="A108" t="s">
        <v>16</v>
      </c>
      <c r="B108" s="17">
        <v>1200</v>
      </c>
      <c r="C108" s="17">
        <v>852806</v>
      </c>
      <c r="D108">
        <f>COUNTIF(Table2[Company Name],A108)</f>
        <v>221</v>
      </c>
      <c r="E108">
        <v>2</v>
      </c>
    </row>
    <row r="109" spans="1:5" x14ac:dyDescent="0.3">
      <c r="A109" t="s">
        <v>16</v>
      </c>
      <c r="B109" s="17">
        <v>1200</v>
      </c>
      <c r="C109" s="17">
        <v>798043</v>
      </c>
      <c r="D109">
        <f>COUNTIF(Table2[Company Name],A109)</f>
        <v>221</v>
      </c>
      <c r="E109">
        <v>5</v>
      </c>
    </row>
    <row r="110" spans="1:5" x14ac:dyDescent="0.3">
      <c r="A110" t="s">
        <v>16</v>
      </c>
      <c r="B110" s="17">
        <v>1200</v>
      </c>
      <c r="C110" s="17">
        <v>1190536</v>
      </c>
      <c r="D110">
        <f>COUNTIF(Table2[Company Name],A110)</f>
        <v>221</v>
      </c>
      <c r="E110">
        <v>5</v>
      </c>
    </row>
    <row r="111" spans="1:5" x14ac:dyDescent="0.3">
      <c r="A111" t="s">
        <v>16</v>
      </c>
      <c r="B111" s="17">
        <v>1200</v>
      </c>
      <c r="C111" s="17">
        <v>410064</v>
      </c>
      <c r="D111">
        <f>COUNTIF(Table2[Company Name],A111)</f>
        <v>221</v>
      </c>
      <c r="E111">
        <v>3</v>
      </c>
    </row>
    <row r="112" spans="1:5" x14ac:dyDescent="0.3">
      <c r="A112" t="s">
        <v>16</v>
      </c>
      <c r="B112" s="17">
        <v>1200</v>
      </c>
      <c r="C112" s="17">
        <v>1400595</v>
      </c>
      <c r="D112">
        <f>COUNTIF(Table2[Company Name],A112)</f>
        <v>221</v>
      </c>
      <c r="E112">
        <v>3</v>
      </c>
    </row>
    <row r="113" spans="1:5" x14ac:dyDescent="0.3">
      <c r="A113" t="s">
        <v>23</v>
      </c>
      <c r="B113" s="17">
        <v>5000</v>
      </c>
      <c r="C113" s="17">
        <v>1514075</v>
      </c>
      <c r="D113">
        <f>COUNTIF(Table2[Company Name],A113)</f>
        <v>122</v>
      </c>
      <c r="E113">
        <v>6</v>
      </c>
    </row>
    <row r="114" spans="1:5" x14ac:dyDescent="0.3">
      <c r="A114" t="s">
        <v>11</v>
      </c>
      <c r="B114" s="17">
        <v>10001</v>
      </c>
      <c r="C114" s="17">
        <v>982919</v>
      </c>
      <c r="D114">
        <f>COUNTIF(Table2[Company Name],A114)</f>
        <v>77</v>
      </c>
      <c r="E114">
        <v>4</v>
      </c>
    </row>
    <row r="115" spans="1:5" x14ac:dyDescent="0.3">
      <c r="A115" t="s">
        <v>11</v>
      </c>
      <c r="B115" s="17">
        <v>10001</v>
      </c>
      <c r="C115" s="17">
        <v>676664</v>
      </c>
      <c r="D115">
        <f>COUNTIF(Table2[Company Name],A115)</f>
        <v>77</v>
      </c>
      <c r="E115">
        <v>3</v>
      </c>
    </row>
    <row r="116" spans="1:5" x14ac:dyDescent="0.3">
      <c r="A116" t="s">
        <v>16</v>
      </c>
      <c r="B116" s="17">
        <v>1200</v>
      </c>
      <c r="C116" s="17">
        <v>457598</v>
      </c>
      <c r="D116">
        <f>COUNTIF(Table2[Company Name],A116)</f>
        <v>221</v>
      </c>
      <c r="E116">
        <v>3</v>
      </c>
    </row>
    <row r="117" spans="1:5" x14ac:dyDescent="0.3">
      <c r="A117" t="s">
        <v>16</v>
      </c>
      <c r="B117" s="17">
        <v>1200</v>
      </c>
      <c r="C117" s="17">
        <v>1315339</v>
      </c>
      <c r="D117">
        <f>COUNTIF(Table2[Company Name],A117)</f>
        <v>221</v>
      </c>
      <c r="E117">
        <v>2</v>
      </c>
    </row>
    <row r="118" spans="1:5" x14ac:dyDescent="0.3">
      <c r="A118" t="s">
        <v>16</v>
      </c>
      <c r="B118" s="17">
        <v>1200</v>
      </c>
      <c r="C118" s="17">
        <v>1477742</v>
      </c>
      <c r="D118">
        <f>COUNTIF(Table2[Company Name],A118)</f>
        <v>221</v>
      </c>
      <c r="E118">
        <v>2</v>
      </c>
    </row>
    <row r="119" spans="1:5" x14ac:dyDescent="0.3">
      <c r="A119" t="s">
        <v>23</v>
      </c>
      <c r="B119" s="17">
        <v>5000</v>
      </c>
      <c r="C119" s="17">
        <v>1066650</v>
      </c>
      <c r="D119">
        <f>COUNTIF(Table2[Company Name],A119)</f>
        <v>122</v>
      </c>
      <c r="E119">
        <v>9</v>
      </c>
    </row>
    <row r="120" spans="1:5" x14ac:dyDescent="0.3">
      <c r="A120" t="s">
        <v>23</v>
      </c>
      <c r="B120" s="17">
        <v>5000</v>
      </c>
      <c r="C120" s="17">
        <v>933219</v>
      </c>
      <c r="D120">
        <f>COUNTIF(Table2[Company Name],A120)</f>
        <v>122</v>
      </c>
      <c r="E120">
        <v>10</v>
      </c>
    </row>
    <row r="121" spans="1:5" x14ac:dyDescent="0.3">
      <c r="A121" t="s">
        <v>16</v>
      </c>
      <c r="B121" s="17">
        <v>1200</v>
      </c>
      <c r="C121" s="17">
        <v>688578</v>
      </c>
      <c r="D121">
        <f>COUNTIF(Table2[Company Name],A121)</f>
        <v>221</v>
      </c>
      <c r="E121">
        <v>4</v>
      </c>
    </row>
    <row r="122" spans="1:5" x14ac:dyDescent="0.3">
      <c r="A122" t="s">
        <v>72</v>
      </c>
      <c r="B122" s="17">
        <v>10001</v>
      </c>
      <c r="C122" s="17">
        <v>512134</v>
      </c>
      <c r="D122">
        <f>COUNTIF(Table2[Company Name],A122)</f>
        <v>153</v>
      </c>
      <c r="E122">
        <v>7</v>
      </c>
    </row>
    <row r="123" spans="1:5" x14ac:dyDescent="0.3">
      <c r="A123" t="s">
        <v>16</v>
      </c>
      <c r="B123" s="17">
        <v>1200</v>
      </c>
      <c r="C123" s="17">
        <v>538573</v>
      </c>
      <c r="D123">
        <f>COUNTIF(Table2[Company Name],A123)</f>
        <v>221</v>
      </c>
      <c r="E123">
        <v>3</v>
      </c>
    </row>
    <row r="124" spans="1:5" x14ac:dyDescent="0.3">
      <c r="A124" t="s">
        <v>11</v>
      </c>
      <c r="B124" s="17">
        <v>10001</v>
      </c>
      <c r="C124" s="17">
        <v>1087213</v>
      </c>
      <c r="D124">
        <f>COUNTIF(Table2[Company Name],A124)</f>
        <v>77</v>
      </c>
      <c r="E124">
        <v>4</v>
      </c>
    </row>
    <row r="125" spans="1:5" x14ac:dyDescent="0.3">
      <c r="A125" t="s">
        <v>23</v>
      </c>
      <c r="B125" s="17">
        <v>5000</v>
      </c>
      <c r="C125" s="17">
        <v>950110</v>
      </c>
      <c r="D125">
        <f>COUNTIF(Table2[Company Name],A125)</f>
        <v>122</v>
      </c>
      <c r="E125">
        <v>2</v>
      </c>
    </row>
    <row r="126" spans="1:5" x14ac:dyDescent="0.3">
      <c r="A126" t="s">
        <v>38</v>
      </c>
      <c r="B126" s="17">
        <v>10001</v>
      </c>
      <c r="C126" s="17">
        <v>410125</v>
      </c>
      <c r="D126">
        <f>COUNTIF(Table2[Company Name],A126)</f>
        <v>3</v>
      </c>
      <c r="E126">
        <v>2</v>
      </c>
    </row>
    <row r="127" spans="1:5" x14ac:dyDescent="0.3">
      <c r="A127" t="s">
        <v>23</v>
      </c>
      <c r="B127" s="17">
        <v>5000</v>
      </c>
      <c r="C127" s="17">
        <v>1239829</v>
      </c>
      <c r="D127">
        <f>COUNTIF(Table2[Company Name],A127)</f>
        <v>122</v>
      </c>
      <c r="E127">
        <v>9</v>
      </c>
    </row>
    <row r="128" spans="1:5" x14ac:dyDescent="0.3">
      <c r="A128" t="s">
        <v>16</v>
      </c>
      <c r="B128" s="17">
        <v>1200</v>
      </c>
      <c r="C128" s="17">
        <v>696593</v>
      </c>
      <c r="D128">
        <f>COUNTIF(Table2[Company Name],A128)</f>
        <v>221</v>
      </c>
      <c r="E128">
        <v>1</v>
      </c>
    </row>
    <row r="129" spans="1:5" x14ac:dyDescent="0.3">
      <c r="A129" t="s">
        <v>16</v>
      </c>
      <c r="B129" s="17">
        <v>1200</v>
      </c>
      <c r="C129" s="17">
        <v>675704</v>
      </c>
      <c r="D129">
        <f>COUNTIF(Table2[Company Name],A129)</f>
        <v>221</v>
      </c>
      <c r="E129">
        <v>3</v>
      </c>
    </row>
    <row r="130" spans="1:5" x14ac:dyDescent="0.3">
      <c r="A130" t="s">
        <v>16</v>
      </c>
      <c r="B130" s="17">
        <v>1200</v>
      </c>
      <c r="C130" s="17">
        <v>445560</v>
      </c>
      <c r="D130">
        <f>COUNTIF(Table2[Company Name],A130)</f>
        <v>221</v>
      </c>
      <c r="E130">
        <v>3</v>
      </c>
    </row>
    <row r="131" spans="1:5" x14ac:dyDescent="0.3">
      <c r="A131" t="s">
        <v>72</v>
      </c>
      <c r="B131" s="17">
        <v>10001</v>
      </c>
      <c r="C131" s="17">
        <v>494044</v>
      </c>
      <c r="D131">
        <f>COUNTIF(Table2[Company Name],A131)</f>
        <v>153</v>
      </c>
      <c r="E131">
        <v>3</v>
      </c>
    </row>
    <row r="132" spans="1:5" x14ac:dyDescent="0.3">
      <c r="A132" t="s">
        <v>16</v>
      </c>
      <c r="B132" s="17">
        <v>1200</v>
      </c>
      <c r="C132" s="17">
        <v>416282</v>
      </c>
      <c r="D132">
        <f>COUNTIF(Table2[Company Name],A132)</f>
        <v>221</v>
      </c>
      <c r="E132">
        <v>2</v>
      </c>
    </row>
    <row r="133" spans="1:5" x14ac:dyDescent="0.3">
      <c r="A133" t="s">
        <v>72</v>
      </c>
      <c r="B133" s="17">
        <v>10001</v>
      </c>
      <c r="C133" s="17">
        <v>604233</v>
      </c>
      <c r="D133">
        <f>COUNTIF(Table2[Company Name],A133)</f>
        <v>153</v>
      </c>
      <c r="E133">
        <v>3</v>
      </c>
    </row>
    <row r="134" spans="1:5" x14ac:dyDescent="0.3">
      <c r="A134" t="s">
        <v>7</v>
      </c>
      <c r="B134" s="17">
        <v>10001</v>
      </c>
      <c r="C134" s="17">
        <v>1072417</v>
      </c>
      <c r="D134">
        <f>COUNTIF(Table2[Company Name],A134)</f>
        <v>15</v>
      </c>
      <c r="E134">
        <v>2</v>
      </c>
    </row>
    <row r="135" spans="1:5" x14ac:dyDescent="0.3">
      <c r="A135" t="s">
        <v>91</v>
      </c>
      <c r="B135" s="17">
        <v>110</v>
      </c>
      <c r="C135" s="17">
        <v>1060612</v>
      </c>
      <c r="D135">
        <f>COUNTIF(Table2[Company Name],A135)</f>
        <v>75</v>
      </c>
      <c r="E135">
        <v>2</v>
      </c>
    </row>
    <row r="136" spans="1:5" x14ac:dyDescent="0.3">
      <c r="A136" t="s">
        <v>23</v>
      </c>
      <c r="B136" s="17">
        <v>5000</v>
      </c>
      <c r="C136" s="17">
        <v>1449062</v>
      </c>
      <c r="D136">
        <f>COUNTIF(Table2[Company Name],A136)</f>
        <v>122</v>
      </c>
      <c r="E136">
        <v>13</v>
      </c>
    </row>
    <row r="137" spans="1:5" x14ac:dyDescent="0.3">
      <c r="A137" t="s">
        <v>23</v>
      </c>
      <c r="B137" s="17">
        <v>5000</v>
      </c>
      <c r="C137" s="17">
        <v>1183463</v>
      </c>
      <c r="D137">
        <f>COUNTIF(Table2[Company Name],A137)</f>
        <v>122</v>
      </c>
      <c r="E137">
        <v>3</v>
      </c>
    </row>
    <row r="138" spans="1:5" x14ac:dyDescent="0.3">
      <c r="A138" t="s">
        <v>7</v>
      </c>
      <c r="B138" s="17">
        <v>10001</v>
      </c>
      <c r="C138" s="17">
        <v>1388325</v>
      </c>
      <c r="D138">
        <f>COUNTIF(Table2[Company Name],A138)</f>
        <v>15</v>
      </c>
      <c r="E138">
        <v>4</v>
      </c>
    </row>
    <row r="139" spans="1:5" x14ac:dyDescent="0.3">
      <c r="A139" t="s">
        <v>16</v>
      </c>
      <c r="B139" s="17">
        <v>1200</v>
      </c>
      <c r="C139" s="17">
        <v>680080</v>
      </c>
      <c r="D139">
        <f>COUNTIF(Table2[Company Name],A139)</f>
        <v>221</v>
      </c>
      <c r="E139">
        <v>3</v>
      </c>
    </row>
    <row r="140" spans="1:5" x14ac:dyDescent="0.3">
      <c r="A140" t="s">
        <v>16</v>
      </c>
      <c r="B140" s="17">
        <v>1200</v>
      </c>
      <c r="C140" s="17">
        <v>327701</v>
      </c>
      <c r="D140">
        <f>COUNTIF(Table2[Company Name],A140)</f>
        <v>221</v>
      </c>
      <c r="E140">
        <v>2</v>
      </c>
    </row>
    <row r="141" spans="1:5" x14ac:dyDescent="0.3">
      <c r="A141" t="s">
        <v>16</v>
      </c>
      <c r="B141" s="17">
        <v>1200</v>
      </c>
      <c r="C141" s="17">
        <v>1338712</v>
      </c>
      <c r="D141">
        <f>COUNTIF(Table2[Company Name],A141)</f>
        <v>221</v>
      </c>
      <c r="E141">
        <v>2</v>
      </c>
    </row>
    <row r="142" spans="1:5" x14ac:dyDescent="0.3">
      <c r="A142" t="s">
        <v>16</v>
      </c>
      <c r="B142" s="17">
        <v>1200</v>
      </c>
      <c r="C142" s="17">
        <v>598566</v>
      </c>
      <c r="D142">
        <f>COUNTIF(Table2[Company Name],A142)</f>
        <v>221</v>
      </c>
      <c r="E142">
        <v>3</v>
      </c>
    </row>
    <row r="143" spans="1:5" x14ac:dyDescent="0.3">
      <c r="A143" t="s">
        <v>7</v>
      </c>
      <c r="B143" s="17">
        <v>10001</v>
      </c>
      <c r="C143" s="17">
        <v>1775678</v>
      </c>
      <c r="D143">
        <f>COUNTIF(Table2[Company Name],A143)</f>
        <v>15</v>
      </c>
      <c r="E143">
        <v>4</v>
      </c>
    </row>
    <row r="144" spans="1:5" x14ac:dyDescent="0.3">
      <c r="A144" t="s">
        <v>16</v>
      </c>
      <c r="B144" s="17">
        <v>1200</v>
      </c>
      <c r="C144" s="17">
        <v>1771278</v>
      </c>
      <c r="D144">
        <f>COUNTIF(Table2[Company Name],A144)</f>
        <v>221</v>
      </c>
      <c r="E144">
        <v>3</v>
      </c>
    </row>
    <row r="145" spans="1:5" x14ac:dyDescent="0.3">
      <c r="A145" t="s">
        <v>72</v>
      </c>
      <c r="B145" s="17">
        <v>10001</v>
      </c>
      <c r="C145" s="17">
        <v>525493</v>
      </c>
      <c r="D145">
        <f>COUNTIF(Table2[Company Name],A145)</f>
        <v>153</v>
      </c>
      <c r="E145">
        <v>7</v>
      </c>
    </row>
    <row r="146" spans="1:5" x14ac:dyDescent="0.3">
      <c r="A146" t="s">
        <v>23</v>
      </c>
      <c r="B146" s="17">
        <v>5000</v>
      </c>
      <c r="C146" s="17">
        <v>1063393</v>
      </c>
      <c r="D146">
        <f>COUNTIF(Table2[Company Name],A146)</f>
        <v>122</v>
      </c>
      <c r="E146">
        <v>6</v>
      </c>
    </row>
    <row r="147" spans="1:5" x14ac:dyDescent="0.3">
      <c r="A147" t="s">
        <v>11</v>
      </c>
      <c r="B147" s="17">
        <v>10001</v>
      </c>
      <c r="C147" s="17">
        <v>1375232</v>
      </c>
      <c r="D147">
        <f>COUNTIF(Table2[Company Name],A147)</f>
        <v>77</v>
      </c>
      <c r="E147">
        <v>2</v>
      </c>
    </row>
    <row r="148" spans="1:5" x14ac:dyDescent="0.3">
      <c r="A148" t="s">
        <v>16</v>
      </c>
      <c r="B148" s="17">
        <v>1200</v>
      </c>
      <c r="C148" s="17">
        <v>953439</v>
      </c>
      <c r="D148">
        <f>COUNTIF(Table2[Company Name],A148)</f>
        <v>221</v>
      </c>
      <c r="E148">
        <v>4</v>
      </c>
    </row>
    <row r="149" spans="1:5" x14ac:dyDescent="0.3">
      <c r="A149" t="s">
        <v>23</v>
      </c>
      <c r="B149" s="17">
        <v>5000</v>
      </c>
      <c r="C149" s="17">
        <v>1104405</v>
      </c>
      <c r="D149">
        <f>COUNTIF(Table2[Company Name],A149)</f>
        <v>122</v>
      </c>
      <c r="E149">
        <v>6</v>
      </c>
    </row>
    <row r="150" spans="1:5" x14ac:dyDescent="0.3">
      <c r="A150" t="s">
        <v>16</v>
      </c>
      <c r="B150" s="17">
        <v>1200</v>
      </c>
      <c r="C150" s="17">
        <v>447320</v>
      </c>
      <c r="D150">
        <f>COUNTIF(Table2[Company Name],A150)</f>
        <v>221</v>
      </c>
      <c r="E150">
        <v>2</v>
      </c>
    </row>
    <row r="151" spans="1:5" x14ac:dyDescent="0.3">
      <c r="A151" t="s">
        <v>16</v>
      </c>
      <c r="B151" s="17">
        <v>1200</v>
      </c>
      <c r="C151" s="17">
        <v>583823</v>
      </c>
      <c r="D151">
        <f>COUNTIF(Table2[Company Name],A151)</f>
        <v>221</v>
      </c>
      <c r="E151">
        <v>2</v>
      </c>
    </row>
    <row r="152" spans="1:5" x14ac:dyDescent="0.3">
      <c r="A152" t="s">
        <v>16</v>
      </c>
      <c r="B152" s="17">
        <v>1200</v>
      </c>
      <c r="C152" s="17">
        <v>1003076</v>
      </c>
      <c r="D152">
        <f>COUNTIF(Table2[Company Name],A152)</f>
        <v>221</v>
      </c>
      <c r="E152">
        <v>3</v>
      </c>
    </row>
    <row r="153" spans="1:5" x14ac:dyDescent="0.3">
      <c r="A153" t="s">
        <v>16</v>
      </c>
      <c r="B153" s="17">
        <v>1200</v>
      </c>
      <c r="C153" s="17">
        <v>1103544</v>
      </c>
      <c r="D153">
        <f>COUNTIF(Table2[Company Name],A153)</f>
        <v>221</v>
      </c>
      <c r="E153">
        <v>3</v>
      </c>
    </row>
    <row r="154" spans="1:5" x14ac:dyDescent="0.3">
      <c r="A154" t="s">
        <v>91</v>
      </c>
      <c r="B154" s="17">
        <v>110</v>
      </c>
      <c r="C154" s="17">
        <v>1095608</v>
      </c>
      <c r="D154">
        <f>COUNTIF(Table2[Company Name],A154)</f>
        <v>75</v>
      </c>
      <c r="E154">
        <v>2</v>
      </c>
    </row>
    <row r="155" spans="1:5" x14ac:dyDescent="0.3">
      <c r="A155" t="s">
        <v>11</v>
      </c>
      <c r="B155" s="17">
        <v>10001</v>
      </c>
      <c r="C155" s="17">
        <v>1035973</v>
      </c>
      <c r="D155">
        <f>COUNTIF(Table2[Company Name],A155)</f>
        <v>77</v>
      </c>
      <c r="E155">
        <v>4</v>
      </c>
    </row>
    <row r="156" spans="1:5" x14ac:dyDescent="0.3">
      <c r="A156" t="s">
        <v>16</v>
      </c>
      <c r="B156" s="17">
        <v>1200</v>
      </c>
      <c r="C156" s="17">
        <v>645734</v>
      </c>
      <c r="D156">
        <f>COUNTIF(Table2[Company Name],A156)</f>
        <v>221</v>
      </c>
      <c r="E156">
        <v>2</v>
      </c>
    </row>
    <row r="157" spans="1:5" x14ac:dyDescent="0.3">
      <c r="A157" t="s">
        <v>11</v>
      </c>
      <c r="B157" s="17">
        <v>10001</v>
      </c>
      <c r="C157" s="17">
        <v>869189</v>
      </c>
      <c r="D157">
        <f>COUNTIF(Table2[Company Name],A157)</f>
        <v>77</v>
      </c>
      <c r="E157">
        <v>1</v>
      </c>
    </row>
    <row r="158" spans="1:5" x14ac:dyDescent="0.3">
      <c r="A158" t="s">
        <v>16</v>
      </c>
      <c r="B158" s="17">
        <v>1200</v>
      </c>
      <c r="C158" s="17">
        <v>1849290</v>
      </c>
      <c r="D158">
        <f>COUNTIF(Table2[Company Name],A158)</f>
        <v>221</v>
      </c>
      <c r="E158">
        <v>2</v>
      </c>
    </row>
    <row r="159" spans="1:5" x14ac:dyDescent="0.3">
      <c r="A159" t="s">
        <v>16</v>
      </c>
      <c r="B159" s="17">
        <v>1200</v>
      </c>
      <c r="C159" s="17">
        <v>1322104</v>
      </c>
      <c r="D159">
        <f>COUNTIF(Table2[Company Name],A159)</f>
        <v>221</v>
      </c>
      <c r="E159">
        <v>2</v>
      </c>
    </row>
    <row r="160" spans="1:5" x14ac:dyDescent="0.3">
      <c r="A160" t="s">
        <v>124</v>
      </c>
      <c r="B160" s="17">
        <v>5000</v>
      </c>
      <c r="C160" s="17">
        <v>548063</v>
      </c>
      <c r="D160">
        <f>COUNTIF(Table2[Company Name],A160)</f>
        <v>2</v>
      </c>
      <c r="E160">
        <v>2</v>
      </c>
    </row>
    <row r="161" spans="1:5" x14ac:dyDescent="0.3">
      <c r="A161" t="s">
        <v>0</v>
      </c>
      <c r="B161" s="17">
        <v>10001</v>
      </c>
      <c r="C161" s="17">
        <v>2326913</v>
      </c>
      <c r="D161">
        <f>COUNTIF(Table2[Company Name],A161)</f>
        <v>13</v>
      </c>
      <c r="E161">
        <v>4</v>
      </c>
    </row>
    <row r="162" spans="1:5" x14ac:dyDescent="0.3">
      <c r="A162" t="s">
        <v>23</v>
      </c>
      <c r="B162" s="17">
        <v>5000</v>
      </c>
      <c r="C162" s="17">
        <v>1397059</v>
      </c>
      <c r="D162">
        <f>COUNTIF(Table2[Company Name],A162)</f>
        <v>122</v>
      </c>
      <c r="E162">
        <v>6</v>
      </c>
    </row>
    <row r="163" spans="1:5" x14ac:dyDescent="0.3">
      <c r="A163" t="s">
        <v>16</v>
      </c>
      <c r="B163" s="17">
        <v>1200</v>
      </c>
      <c r="C163" s="17">
        <v>1355212</v>
      </c>
      <c r="D163">
        <f>COUNTIF(Table2[Company Name],A163)</f>
        <v>221</v>
      </c>
      <c r="E163">
        <v>8</v>
      </c>
    </row>
    <row r="164" spans="1:5" x14ac:dyDescent="0.3">
      <c r="A164" t="s">
        <v>23</v>
      </c>
      <c r="B164" s="17">
        <v>5000</v>
      </c>
      <c r="C164" s="17">
        <v>971445</v>
      </c>
      <c r="D164">
        <f>COUNTIF(Table2[Company Name],A164)</f>
        <v>122</v>
      </c>
      <c r="E164">
        <v>13</v>
      </c>
    </row>
    <row r="165" spans="1:5" x14ac:dyDescent="0.3">
      <c r="A165" t="s">
        <v>16</v>
      </c>
      <c r="B165" s="17">
        <v>1200</v>
      </c>
      <c r="C165" s="17">
        <v>1374871</v>
      </c>
      <c r="D165">
        <f>COUNTIF(Table2[Company Name],A165)</f>
        <v>221</v>
      </c>
      <c r="E165">
        <v>2</v>
      </c>
    </row>
    <row r="166" spans="1:5" x14ac:dyDescent="0.3">
      <c r="A166" t="s">
        <v>72</v>
      </c>
      <c r="B166" s="17">
        <v>10001</v>
      </c>
      <c r="C166" s="17">
        <v>412951</v>
      </c>
      <c r="D166">
        <f>COUNTIF(Table2[Company Name],A166)</f>
        <v>153</v>
      </c>
      <c r="E166">
        <v>7</v>
      </c>
    </row>
    <row r="167" spans="1:5" x14ac:dyDescent="0.3">
      <c r="A167" t="s">
        <v>16</v>
      </c>
      <c r="B167" s="17">
        <v>1200</v>
      </c>
      <c r="C167" s="17">
        <v>2302211</v>
      </c>
      <c r="D167">
        <f>COUNTIF(Table2[Company Name],A167)</f>
        <v>221</v>
      </c>
      <c r="E167">
        <v>2</v>
      </c>
    </row>
    <row r="168" spans="1:5" x14ac:dyDescent="0.3">
      <c r="A168" t="s">
        <v>23</v>
      </c>
      <c r="B168" s="17">
        <v>5000</v>
      </c>
      <c r="C168" s="17">
        <v>1109107</v>
      </c>
      <c r="D168">
        <f>COUNTIF(Table2[Company Name],A168)</f>
        <v>122</v>
      </c>
      <c r="E168">
        <v>13</v>
      </c>
    </row>
    <row r="169" spans="1:5" x14ac:dyDescent="0.3">
      <c r="A169" t="s">
        <v>23</v>
      </c>
      <c r="B169" s="17">
        <v>5000</v>
      </c>
      <c r="C169" s="17">
        <v>840155</v>
      </c>
      <c r="D169">
        <f>COUNTIF(Table2[Company Name],A169)</f>
        <v>122</v>
      </c>
      <c r="E169">
        <v>6</v>
      </c>
    </row>
    <row r="170" spans="1:5" x14ac:dyDescent="0.3">
      <c r="A170" t="s">
        <v>23</v>
      </c>
      <c r="B170" s="17">
        <v>5000</v>
      </c>
      <c r="C170" s="17">
        <v>1198433</v>
      </c>
      <c r="D170">
        <f>COUNTIF(Table2[Company Name],A170)</f>
        <v>122</v>
      </c>
      <c r="E170">
        <v>2</v>
      </c>
    </row>
    <row r="171" spans="1:5" x14ac:dyDescent="0.3">
      <c r="A171" t="s">
        <v>72</v>
      </c>
      <c r="B171" s="17">
        <v>10001</v>
      </c>
      <c r="C171" s="17">
        <v>776689</v>
      </c>
      <c r="D171">
        <f>COUNTIF(Table2[Company Name],A171)</f>
        <v>153</v>
      </c>
      <c r="E171">
        <v>9</v>
      </c>
    </row>
    <row r="172" spans="1:5" x14ac:dyDescent="0.3">
      <c r="A172" t="s">
        <v>72</v>
      </c>
      <c r="B172" s="17">
        <v>10001</v>
      </c>
      <c r="C172" s="17">
        <v>390410</v>
      </c>
      <c r="D172">
        <f>COUNTIF(Table2[Company Name],A172)</f>
        <v>153</v>
      </c>
      <c r="E172">
        <v>1</v>
      </c>
    </row>
    <row r="173" spans="1:5" x14ac:dyDescent="0.3">
      <c r="A173" t="s">
        <v>16</v>
      </c>
      <c r="B173" s="17">
        <v>1200</v>
      </c>
      <c r="C173" s="17">
        <v>422932</v>
      </c>
      <c r="D173">
        <f>COUNTIF(Table2[Company Name],A173)</f>
        <v>221</v>
      </c>
      <c r="E173">
        <v>3</v>
      </c>
    </row>
    <row r="174" spans="1:5" x14ac:dyDescent="0.3">
      <c r="A174" t="s">
        <v>16</v>
      </c>
      <c r="B174" s="17">
        <v>1200</v>
      </c>
      <c r="C174" s="17">
        <v>1496384</v>
      </c>
      <c r="D174">
        <f>COUNTIF(Table2[Company Name],A174)</f>
        <v>221</v>
      </c>
      <c r="E174">
        <v>2</v>
      </c>
    </row>
    <row r="175" spans="1:5" x14ac:dyDescent="0.3">
      <c r="A175" t="s">
        <v>23</v>
      </c>
      <c r="B175" s="17">
        <v>5000</v>
      </c>
      <c r="C175" s="17">
        <v>1216217</v>
      </c>
      <c r="D175">
        <f>COUNTIF(Table2[Company Name],A175)</f>
        <v>122</v>
      </c>
      <c r="E175">
        <v>6</v>
      </c>
    </row>
    <row r="176" spans="1:5" x14ac:dyDescent="0.3">
      <c r="A176" t="s">
        <v>45</v>
      </c>
      <c r="B176" s="17">
        <v>10001</v>
      </c>
      <c r="C176" s="17">
        <v>1927863</v>
      </c>
      <c r="D176">
        <f>COUNTIF(Table2[Company Name],A176)</f>
        <v>3</v>
      </c>
      <c r="E176">
        <v>3</v>
      </c>
    </row>
    <row r="177" spans="1:5" x14ac:dyDescent="0.3">
      <c r="A177" t="s">
        <v>16</v>
      </c>
      <c r="B177" s="17">
        <v>1200</v>
      </c>
      <c r="C177" s="17">
        <v>647122</v>
      </c>
      <c r="D177">
        <f>COUNTIF(Table2[Company Name],A177)</f>
        <v>221</v>
      </c>
      <c r="E177">
        <v>10</v>
      </c>
    </row>
    <row r="178" spans="1:5" x14ac:dyDescent="0.3">
      <c r="A178" t="s">
        <v>23</v>
      </c>
      <c r="B178" s="17">
        <v>5000</v>
      </c>
      <c r="C178" s="17">
        <v>1071053</v>
      </c>
      <c r="D178">
        <f>COUNTIF(Table2[Company Name],A178)</f>
        <v>122</v>
      </c>
      <c r="E178">
        <v>13</v>
      </c>
    </row>
    <row r="179" spans="1:5" x14ac:dyDescent="0.3">
      <c r="A179" t="s">
        <v>72</v>
      </c>
      <c r="B179" s="17">
        <v>10001</v>
      </c>
      <c r="C179" s="17">
        <v>778869</v>
      </c>
      <c r="D179">
        <f>COUNTIF(Table2[Company Name],A179)</f>
        <v>153</v>
      </c>
      <c r="E179">
        <v>7</v>
      </c>
    </row>
    <row r="180" spans="1:5" x14ac:dyDescent="0.3">
      <c r="A180" t="s">
        <v>72</v>
      </c>
      <c r="B180" s="17">
        <v>10001</v>
      </c>
      <c r="C180" s="17">
        <v>640266</v>
      </c>
      <c r="D180">
        <f>COUNTIF(Table2[Company Name],A180)</f>
        <v>153</v>
      </c>
      <c r="E180">
        <v>7</v>
      </c>
    </row>
    <row r="181" spans="1:5" x14ac:dyDescent="0.3">
      <c r="A181" t="s">
        <v>23</v>
      </c>
      <c r="B181" s="17">
        <v>5000</v>
      </c>
      <c r="C181" s="17">
        <v>1240597</v>
      </c>
      <c r="D181">
        <f>COUNTIF(Table2[Company Name],A181)</f>
        <v>122</v>
      </c>
      <c r="E181">
        <v>6</v>
      </c>
    </row>
    <row r="182" spans="1:5" x14ac:dyDescent="0.3">
      <c r="A182" t="s">
        <v>23</v>
      </c>
      <c r="B182" s="17">
        <v>5000</v>
      </c>
      <c r="C182" s="17">
        <v>1542808</v>
      </c>
      <c r="D182">
        <f>COUNTIF(Table2[Company Name],A182)</f>
        <v>122</v>
      </c>
      <c r="E182">
        <v>9</v>
      </c>
    </row>
    <row r="183" spans="1:5" x14ac:dyDescent="0.3">
      <c r="A183" t="s">
        <v>11</v>
      </c>
      <c r="B183" s="17">
        <v>10001</v>
      </c>
      <c r="C183" s="17">
        <v>1327632</v>
      </c>
      <c r="D183">
        <f>COUNTIF(Table2[Company Name],A183)</f>
        <v>77</v>
      </c>
      <c r="E183">
        <v>3</v>
      </c>
    </row>
    <row r="184" spans="1:5" x14ac:dyDescent="0.3">
      <c r="A184" t="s">
        <v>11</v>
      </c>
      <c r="B184" s="17">
        <v>10001</v>
      </c>
      <c r="C184" s="17">
        <v>662742</v>
      </c>
      <c r="D184">
        <f>COUNTIF(Table2[Company Name],A184)</f>
        <v>77</v>
      </c>
      <c r="E184">
        <v>4</v>
      </c>
    </row>
    <row r="185" spans="1:5" x14ac:dyDescent="0.3">
      <c r="A185" t="s">
        <v>11</v>
      </c>
      <c r="B185" s="17">
        <v>10001</v>
      </c>
      <c r="C185" s="17">
        <v>545280</v>
      </c>
      <c r="D185">
        <f>COUNTIF(Table2[Company Name],A185)</f>
        <v>77</v>
      </c>
      <c r="E185">
        <v>3</v>
      </c>
    </row>
    <row r="186" spans="1:5" x14ac:dyDescent="0.3">
      <c r="A186" t="s">
        <v>11</v>
      </c>
      <c r="B186" s="17">
        <v>10001</v>
      </c>
      <c r="C186" s="17">
        <v>1372494</v>
      </c>
      <c r="D186">
        <f>COUNTIF(Table2[Company Name],A186)</f>
        <v>77</v>
      </c>
      <c r="E186">
        <v>2</v>
      </c>
    </row>
    <row r="187" spans="1:5" x14ac:dyDescent="0.3">
      <c r="A187" t="s">
        <v>16</v>
      </c>
      <c r="B187" s="17">
        <v>1200</v>
      </c>
      <c r="C187" s="17">
        <v>550661</v>
      </c>
      <c r="D187">
        <f>COUNTIF(Table2[Company Name],A187)</f>
        <v>221</v>
      </c>
      <c r="E187">
        <v>2</v>
      </c>
    </row>
    <row r="188" spans="1:5" x14ac:dyDescent="0.3">
      <c r="A188" t="s">
        <v>124</v>
      </c>
      <c r="B188" s="17">
        <v>5000</v>
      </c>
      <c r="C188" s="17">
        <v>370365</v>
      </c>
      <c r="D188">
        <f>COUNTIF(Table2[Company Name],A188)</f>
        <v>2</v>
      </c>
      <c r="E188">
        <v>2</v>
      </c>
    </row>
    <row r="189" spans="1:5" x14ac:dyDescent="0.3">
      <c r="A189" t="s">
        <v>23</v>
      </c>
      <c r="B189" s="17">
        <v>5000</v>
      </c>
      <c r="C189" s="17">
        <v>1129925</v>
      </c>
      <c r="D189">
        <f>COUNTIF(Table2[Company Name],A189)</f>
        <v>122</v>
      </c>
      <c r="E189">
        <v>3</v>
      </c>
    </row>
    <row r="190" spans="1:5" x14ac:dyDescent="0.3">
      <c r="A190" t="s">
        <v>23</v>
      </c>
      <c r="B190" s="17">
        <v>5000</v>
      </c>
      <c r="C190" s="17">
        <v>924907</v>
      </c>
      <c r="D190">
        <f>COUNTIF(Table2[Company Name],A190)</f>
        <v>122</v>
      </c>
      <c r="E190">
        <v>3</v>
      </c>
    </row>
    <row r="191" spans="1:5" x14ac:dyDescent="0.3">
      <c r="A191" t="s">
        <v>72</v>
      </c>
      <c r="B191" s="17">
        <v>10001</v>
      </c>
      <c r="C191" s="17">
        <v>463198</v>
      </c>
      <c r="D191">
        <f>COUNTIF(Table2[Company Name],A191)</f>
        <v>153</v>
      </c>
      <c r="E191">
        <v>7</v>
      </c>
    </row>
    <row r="192" spans="1:5" x14ac:dyDescent="0.3">
      <c r="A192" t="s">
        <v>16</v>
      </c>
      <c r="B192" s="17">
        <v>1200</v>
      </c>
      <c r="C192" s="17">
        <v>1163452</v>
      </c>
      <c r="D192">
        <f>COUNTIF(Table2[Company Name],A192)</f>
        <v>221</v>
      </c>
      <c r="E192">
        <v>2</v>
      </c>
    </row>
    <row r="193" spans="1:5" x14ac:dyDescent="0.3">
      <c r="A193" t="s">
        <v>16</v>
      </c>
      <c r="B193" s="17">
        <v>1200</v>
      </c>
      <c r="C193" s="17">
        <v>684002</v>
      </c>
      <c r="D193">
        <f>COUNTIF(Table2[Company Name],A193)</f>
        <v>221</v>
      </c>
      <c r="E193">
        <v>3</v>
      </c>
    </row>
    <row r="194" spans="1:5" x14ac:dyDescent="0.3">
      <c r="A194" t="s">
        <v>16</v>
      </c>
      <c r="B194" s="17">
        <v>1200</v>
      </c>
      <c r="C194" s="17">
        <v>510732</v>
      </c>
      <c r="D194">
        <f>COUNTIF(Table2[Company Name],A194)</f>
        <v>221</v>
      </c>
      <c r="E194">
        <v>8</v>
      </c>
    </row>
    <row r="195" spans="1:5" x14ac:dyDescent="0.3">
      <c r="A195" t="s">
        <v>91</v>
      </c>
      <c r="B195" s="17">
        <v>110</v>
      </c>
      <c r="C195" s="17">
        <v>924814</v>
      </c>
      <c r="D195">
        <f>COUNTIF(Table2[Company Name],A195)</f>
        <v>75</v>
      </c>
      <c r="E195">
        <v>7</v>
      </c>
    </row>
    <row r="196" spans="1:5" x14ac:dyDescent="0.3">
      <c r="A196" t="s">
        <v>23</v>
      </c>
      <c r="B196" s="17">
        <v>5000</v>
      </c>
      <c r="C196" s="17">
        <v>1058302</v>
      </c>
      <c r="D196">
        <f>COUNTIF(Table2[Company Name],A196)</f>
        <v>122</v>
      </c>
      <c r="E196">
        <v>6</v>
      </c>
    </row>
    <row r="197" spans="1:5" x14ac:dyDescent="0.3">
      <c r="A197" t="s">
        <v>23</v>
      </c>
      <c r="B197" s="17">
        <v>5000</v>
      </c>
      <c r="C197" s="17">
        <v>1206796</v>
      </c>
      <c r="D197">
        <f>COUNTIF(Table2[Company Name],A197)</f>
        <v>122</v>
      </c>
      <c r="E197">
        <v>6</v>
      </c>
    </row>
    <row r="198" spans="1:5" x14ac:dyDescent="0.3">
      <c r="A198" t="s">
        <v>23</v>
      </c>
      <c r="B198" s="17">
        <v>5000</v>
      </c>
      <c r="C198" s="17">
        <v>1591214</v>
      </c>
      <c r="D198">
        <f>COUNTIF(Table2[Company Name],A198)</f>
        <v>122</v>
      </c>
      <c r="E198">
        <v>6</v>
      </c>
    </row>
    <row r="199" spans="1:5" x14ac:dyDescent="0.3">
      <c r="A199" t="s">
        <v>16</v>
      </c>
      <c r="B199" s="17">
        <v>1200</v>
      </c>
      <c r="C199" s="17">
        <v>1525335</v>
      </c>
      <c r="D199">
        <f>COUNTIF(Table2[Company Name],A199)</f>
        <v>221</v>
      </c>
      <c r="E199">
        <v>2</v>
      </c>
    </row>
    <row r="200" spans="1:5" x14ac:dyDescent="0.3">
      <c r="A200" t="s">
        <v>23</v>
      </c>
      <c r="B200" s="17">
        <v>5000</v>
      </c>
      <c r="C200" s="17">
        <v>1199230</v>
      </c>
      <c r="D200">
        <f>COUNTIF(Table2[Company Name],A200)</f>
        <v>122</v>
      </c>
      <c r="E200">
        <v>6</v>
      </c>
    </row>
    <row r="201" spans="1:5" x14ac:dyDescent="0.3">
      <c r="A201" t="s">
        <v>16</v>
      </c>
      <c r="B201" s="17">
        <v>1200</v>
      </c>
      <c r="C201" s="17">
        <v>610336</v>
      </c>
      <c r="D201">
        <f>COUNTIF(Table2[Company Name],A201)</f>
        <v>221</v>
      </c>
      <c r="E201">
        <v>2</v>
      </c>
    </row>
    <row r="202" spans="1:5" x14ac:dyDescent="0.3">
      <c r="A202" t="s">
        <v>72</v>
      </c>
      <c r="B202" s="17">
        <v>10001</v>
      </c>
      <c r="C202" s="17">
        <v>432147</v>
      </c>
      <c r="D202">
        <f>COUNTIF(Table2[Company Name],A202)</f>
        <v>153</v>
      </c>
      <c r="E202">
        <v>2</v>
      </c>
    </row>
    <row r="203" spans="1:5" x14ac:dyDescent="0.3">
      <c r="A203" t="s">
        <v>91</v>
      </c>
      <c r="B203" s="17">
        <v>110</v>
      </c>
      <c r="C203" s="17">
        <v>1193260</v>
      </c>
      <c r="D203">
        <f>COUNTIF(Table2[Company Name],A203)</f>
        <v>75</v>
      </c>
      <c r="E203">
        <v>7</v>
      </c>
    </row>
    <row r="204" spans="1:5" x14ac:dyDescent="0.3">
      <c r="A204" t="s">
        <v>72</v>
      </c>
      <c r="B204" s="17">
        <v>10001</v>
      </c>
      <c r="C204" s="17">
        <v>436626</v>
      </c>
      <c r="D204">
        <f>COUNTIF(Table2[Company Name],A204)</f>
        <v>153</v>
      </c>
      <c r="E204">
        <v>1</v>
      </c>
    </row>
    <row r="205" spans="1:5" x14ac:dyDescent="0.3">
      <c r="A205" t="s">
        <v>16</v>
      </c>
      <c r="B205" s="17">
        <v>1200</v>
      </c>
      <c r="C205" s="17">
        <v>871066</v>
      </c>
      <c r="D205">
        <f>COUNTIF(Table2[Company Name],A205)</f>
        <v>221</v>
      </c>
      <c r="E205">
        <v>2</v>
      </c>
    </row>
    <row r="206" spans="1:5" x14ac:dyDescent="0.3">
      <c r="A206" t="s">
        <v>7</v>
      </c>
      <c r="B206" s="17">
        <v>10001</v>
      </c>
      <c r="C206" s="17">
        <v>751037</v>
      </c>
      <c r="D206">
        <f>COUNTIF(Table2[Company Name],A206)</f>
        <v>15</v>
      </c>
      <c r="E206">
        <v>2</v>
      </c>
    </row>
    <row r="207" spans="1:5" x14ac:dyDescent="0.3">
      <c r="A207" t="s">
        <v>23</v>
      </c>
      <c r="B207" s="17">
        <v>5000</v>
      </c>
      <c r="C207" s="17">
        <v>1236125</v>
      </c>
      <c r="D207">
        <f>COUNTIF(Table2[Company Name],A207)</f>
        <v>122</v>
      </c>
      <c r="E207">
        <v>3</v>
      </c>
    </row>
    <row r="208" spans="1:5" x14ac:dyDescent="0.3">
      <c r="A208" t="s">
        <v>23</v>
      </c>
      <c r="B208" s="17">
        <v>5000</v>
      </c>
      <c r="C208" s="17">
        <v>1168597</v>
      </c>
      <c r="D208">
        <f>COUNTIF(Table2[Company Name],A208)</f>
        <v>122</v>
      </c>
      <c r="E208">
        <v>6</v>
      </c>
    </row>
    <row r="209" spans="1:5" x14ac:dyDescent="0.3">
      <c r="A209" t="s">
        <v>11</v>
      </c>
      <c r="B209" s="17">
        <v>10001</v>
      </c>
      <c r="C209" s="17">
        <v>1496196</v>
      </c>
      <c r="D209">
        <f>COUNTIF(Table2[Company Name],A209)</f>
        <v>77</v>
      </c>
      <c r="E209">
        <v>3</v>
      </c>
    </row>
    <row r="210" spans="1:5" x14ac:dyDescent="0.3">
      <c r="A210" t="s">
        <v>16</v>
      </c>
      <c r="B210" s="17">
        <v>1200</v>
      </c>
      <c r="C210" s="17">
        <v>962268</v>
      </c>
      <c r="D210">
        <f>COUNTIF(Table2[Company Name],A210)</f>
        <v>221</v>
      </c>
      <c r="E210">
        <v>2</v>
      </c>
    </row>
    <row r="211" spans="1:5" x14ac:dyDescent="0.3">
      <c r="A211" t="s">
        <v>23</v>
      </c>
      <c r="B211" s="17">
        <v>5000</v>
      </c>
      <c r="C211" s="17">
        <v>1272143</v>
      </c>
      <c r="D211">
        <f>COUNTIF(Table2[Company Name],A211)</f>
        <v>122</v>
      </c>
      <c r="E211">
        <v>6</v>
      </c>
    </row>
    <row r="212" spans="1:5" x14ac:dyDescent="0.3">
      <c r="A212" t="s">
        <v>16</v>
      </c>
      <c r="B212" s="17">
        <v>1200</v>
      </c>
      <c r="C212" s="17">
        <v>384474</v>
      </c>
      <c r="D212">
        <f>COUNTIF(Table2[Company Name],A212)</f>
        <v>221</v>
      </c>
      <c r="E212">
        <v>3</v>
      </c>
    </row>
    <row r="213" spans="1:5" x14ac:dyDescent="0.3">
      <c r="A213" t="s">
        <v>91</v>
      </c>
      <c r="B213" s="17">
        <v>110</v>
      </c>
      <c r="C213" s="17">
        <v>1965306</v>
      </c>
      <c r="D213">
        <f>COUNTIF(Table2[Company Name],A213)</f>
        <v>75</v>
      </c>
      <c r="E213">
        <v>2</v>
      </c>
    </row>
    <row r="214" spans="1:5" x14ac:dyDescent="0.3">
      <c r="A214" t="s">
        <v>23</v>
      </c>
      <c r="B214" s="17">
        <v>5000</v>
      </c>
      <c r="C214" s="17">
        <v>923563</v>
      </c>
      <c r="D214">
        <f>COUNTIF(Table2[Company Name],A214)</f>
        <v>122</v>
      </c>
      <c r="E214">
        <v>6</v>
      </c>
    </row>
    <row r="215" spans="1:5" x14ac:dyDescent="0.3">
      <c r="A215" t="s">
        <v>23</v>
      </c>
      <c r="B215" s="17">
        <v>5000</v>
      </c>
      <c r="C215" s="17">
        <v>1361636</v>
      </c>
      <c r="D215">
        <f>COUNTIF(Table2[Company Name],A215)</f>
        <v>122</v>
      </c>
      <c r="E215">
        <v>6</v>
      </c>
    </row>
    <row r="216" spans="1:5" x14ac:dyDescent="0.3">
      <c r="A216" t="s">
        <v>23</v>
      </c>
      <c r="B216" s="17">
        <v>5000</v>
      </c>
      <c r="C216" s="17">
        <v>1070025</v>
      </c>
      <c r="D216">
        <f>COUNTIF(Table2[Company Name],A216)</f>
        <v>122</v>
      </c>
      <c r="E216">
        <v>3</v>
      </c>
    </row>
    <row r="217" spans="1:5" x14ac:dyDescent="0.3">
      <c r="A217" t="s">
        <v>23</v>
      </c>
      <c r="B217" s="17">
        <v>5000</v>
      </c>
      <c r="C217" s="17">
        <v>1482886</v>
      </c>
      <c r="D217">
        <f>COUNTIF(Table2[Company Name],A217)</f>
        <v>122</v>
      </c>
      <c r="E217">
        <v>6</v>
      </c>
    </row>
    <row r="218" spans="1:5" x14ac:dyDescent="0.3">
      <c r="A218" t="s">
        <v>11</v>
      </c>
      <c r="B218" s="17">
        <v>10001</v>
      </c>
      <c r="C218" s="17">
        <v>1225205</v>
      </c>
      <c r="D218">
        <f>COUNTIF(Table2[Company Name],A218)</f>
        <v>77</v>
      </c>
      <c r="E218">
        <v>2</v>
      </c>
    </row>
    <row r="219" spans="1:5" x14ac:dyDescent="0.3">
      <c r="A219" t="s">
        <v>23</v>
      </c>
      <c r="B219" s="17">
        <v>5000</v>
      </c>
      <c r="C219" s="17">
        <v>1140103</v>
      </c>
      <c r="D219">
        <f>COUNTIF(Table2[Company Name],A219)</f>
        <v>122</v>
      </c>
      <c r="E219">
        <v>9</v>
      </c>
    </row>
    <row r="220" spans="1:5" x14ac:dyDescent="0.3">
      <c r="A220" t="s">
        <v>16</v>
      </c>
      <c r="B220" s="17">
        <v>1200</v>
      </c>
      <c r="C220" s="17">
        <v>455176</v>
      </c>
      <c r="D220">
        <f>COUNTIF(Table2[Company Name],A220)</f>
        <v>221</v>
      </c>
      <c r="E220">
        <v>3</v>
      </c>
    </row>
    <row r="221" spans="1:5" x14ac:dyDescent="0.3">
      <c r="A221" t="s">
        <v>23</v>
      </c>
      <c r="B221" s="17">
        <v>5000</v>
      </c>
      <c r="C221" s="17">
        <v>988352</v>
      </c>
      <c r="D221">
        <f>COUNTIF(Table2[Company Name],A221)</f>
        <v>122</v>
      </c>
      <c r="E221">
        <v>3</v>
      </c>
    </row>
    <row r="222" spans="1:5" x14ac:dyDescent="0.3">
      <c r="A222" t="s">
        <v>23</v>
      </c>
      <c r="B222" s="17">
        <v>5000</v>
      </c>
      <c r="C222" s="17">
        <v>1118494</v>
      </c>
      <c r="D222">
        <f>COUNTIF(Table2[Company Name],A222)</f>
        <v>122</v>
      </c>
      <c r="E222">
        <v>7</v>
      </c>
    </row>
    <row r="223" spans="1:5" x14ac:dyDescent="0.3">
      <c r="A223" t="s">
        <v>16</v>
      </c>
      <c r="B223" s="17">
        <v>1200</v>
      </c>
      <c r="C223" s="17">
        <v>777319</v>
      </c>
      <c r="D223">
        <f>COUNTIF(Table2[Company Name],A223)</f>
        <v>221</v>
      </c>
      <c r="E223">
        <v>1</v>
      </c>
    </row>
    <row r="224" spans="1:5" x14ac:dyDescent="0.3">
      <c r="A224" t="s">
        <v>16</v>
      </c>
      <c r="B224" s="17">
        <v>1200</v>
      </c>
      <c r="C224" s="17">
        <v>1380138</v>
      </c>
      <c r="D224">
        <f>COUNTIF(Table2[Company Name],A224)</f>
        <v>221</v>
      </c>
      <c r="E224">
        <v>2</v>
      </c>
    </row>
    <row r="225" spans="1:5" x14ac:dyDescent="0.3">
      <c r="A225" t="s">
        <v>23</v>
      </c>
      <c r="B225" s="17">
        <v>5000</v>
      </c>
      <c r="C225" s="17">
        <v>867555</v>
      </c>
      <c r="D225">
        <f>COUNTIF(Table2[Company Name],A225)</f>
        <v>122</v>
      </c>
      <c r="E225">
        <v>3</v>
      </c>
    </row>
    <row r="226" spans="1:5" x14ac:dyDescent="0.3">
      <c r="A226" t="s">
        <v>16</v>
      </c>
      <c r="B226" s="17">
        <v>1200</v>
      </c>
      <c r="C226" s="17">
        <v>657478</v>
      </c>
      <c r="D226">
        <f>COUNTIF(Table2[Company Name],A226)</f>
        <v>221</v>
      </c>
      <c r="E226">
        <v>1</v>
      </c>
    </row>
    <row r="227" spans="1:5" x14ac:dyDescent="0.3">
      <c r="A227" t="s">
        <v>16</v>
      </c>
      <c r="B227" s="17">
        <v>1200</v>
      </c>
      <c r="C227" s="17">
        <v>1192625</v>
      </c>
      <c r="D227">
        <f>COUNTIF(Table2[Company Name],A227)</f>
        <v>221</v>
      </c>
      <c r="E227">
        <v>2</v>
      </c>
    </row>
    <row r="228" spans="1:5" x14ac:dyDescent="0.3">
      <c r="A228" t="s">
        <v>91</v>
      </c>
      <c r="B228" s="17">
        <v>110</v>
      </c>
      <c r="C228" s="17">
        <v>1424294</v>
      </c>
      <c r="D228">
        <f>COUNTIF(Table2[Company Name],A228)</f>
        <v>75</v>
      </c>
      <c r="E228">
        <v>7</v>
      </c>
    </row>
    <row r="229" spans="1:5" x14ac:dyDescent="0.3">
      <c r="A229" t="s">
        <v>11</v>
      </c>
      <c r="B229" s="17">
        <v>10001</v>
      </c>
      <c r="C229" s="17">
        <v>1708330</v>
      </c>
      <c r="D229">
        <f>COUNTIF(Table2[Company Name],A229)</f>
        <v>77</v>
      </c>
      <c r="E229">
        <v>5</v>
      </c>
    </row>
    <row r="230" spans="1:5" x14ac:dyDescent="0.3">
      <c r="A230" t="s">
        <v>16</v>
      </c>
      <c r="B230" s="17">
        <v>1200</v>
      </c>
      <c r="C230" s="17">
        <v>420017</v>
      </c>
      <c r="D230">
        <f>COUNTIF(Table2[Company Name],A230)</f>
        <v>221</v>
      </c>
      <c r="E230">
        <v>3</v>
      </c>
    </row>
    <row r="231" spans="1:5" x14ac:dyDescent="0.3">
      <c r="A231" t="s">
        <v>16</v>
      </c>
      <c r="B231" s="17">
        <v>1200</v>
      </c>
      <c r="C231" s="17">
        <v>506111</v>
      </c>
      <c r="D231">
        <f>COUNTIF(Table2[Company Name],A231)</f>
        <v>221</v>
      </c>
      <c r="E231">
        <v>1</v>
      </c>
    </row>
    <row r="232" spans="1:5" x14ac:dyDescent="0.3">
      <c r="A232" t="s">
        <v>91</v>
      </c>
      <c r="B232" s="17">
        <v>110</v>
      </c>
      <c r="C232" s="17">
        <v>637702</v>
      </c>
      <c r="D232">
        <f>COUNTIF(Table2[Company Name],A232)</f>
        <v>75</v>
      </c>
      <c r="E232">
        <v>3</v>
      </c>
    </row>
    <row r="233" spans="1:5" x14ac:dyDescent="0.3">
      <c r="A233" t="s">
        <v>23</v>
      </c>
      <c r="B233" s="17">
        <v>5000</v>
      </c>
      <c r="C233" s="17">
        <v>858012</v>
      </c>
      <c r="D233">
        <f>COUNTIF(Table2[Company Name],A233)</f>
        <v>122</v>
      </c>
      <c r="E233">
        <v>6</v>
      </c>
    </row>
    <row r="234" spans="1:5" x14ac:dyDescent="0.3">
      <c r="A234" t="s">
        <v>72</v>
      </c>
      <c r="B234" s="17">
        <v>10001</v>
      </c>
      <c r="C234" s="17">
        <v>401043</v>
      </c>
      <c r="D234">
        <f>COUNTIF(Table2[Company Name],A234)</f>
        <v>153</v>
      </c>
      <c r="E234">
        <v>5</v>
      </c>
    </row>
    <row r="235" spans="1:5" x14ac:dyDescent="0.3">
      <c r="A235" t="s">
        <v>11</v>
      </c>
      <c r="B235" s="17">
        <v>10001</v>
      </c>
      <c r="C235" s="17">
        <v>599602</v>
      </c>
      <c r="D235">
        <f>COUNTIF(Table2[Company Name],A235)</f>
        <v>77</v>
      </c>
      <c r="E235">
        <v>4</v>
      </c>
    </row>
    <row r="236" spans="1:5" x14ac:dyDescent="0.3">
      <c r="A236" t="s">
        <v>16</v>
      </c>
      <c r="B236" s="17">
        <v>1200</v>
      </c>
      <c r="C236" s="17">
        <v>1240314</v>
      </c>
      <c r="D236">
        <f>COUNTIF(Table2[Company Name],A236)</f>
        <v>221</v>
      </c>
      <c r="E236">
        <v>3</v>
      </c>
    </row>
    <row r="237" spans="1:5" x14ac:dyDescent="0.3">
      <c r="A237" t="s">
        <v>72</v>
      </c>
      <c r="B237" s="17">
        <v>10001</v>
      </c>
      <c r="C237" s="17">
        <v>677067</v>
      </c>
      <c r="D237">
        <f>COUNTIF(Table2[Company Name],A237)</f>
        <v>153</v>
      </c>
      <c r="E237">
        <v>4</v>
      </c>
    </row>
    <row r="238" spans="1:5" x14ac:dyDescent="0.3">
      <c r="A238" t="s">
        <v>23</v>
      </c>
      <c r="B238" s="17">
        <v>5000</v>
      </c>
      <c r="C238" s="17">
        <v>1317352</v>
      </c>
      <c r="D238">
        <f>COUNTIF(Table2[Company Name],A238)</f>
        <v>122</v>
      </c>
      <c r="E238">
        <v>6</v>
      </c>
    </row>
    <row r="239" spans="1:5" x14ac:dyDescent="0.3">
      <c r="A239" t="s">
        <v>16</v>
      </c>
      <c r="B239" s="17">
        <v>1200</v>
      </c>
      <c r="C239" s="17">
        <v>1575510</v>
      </c>
      <c r="D239">
        <f>COUNTIF(Table2[Company Name],A239)</f>
        <v>221</v>
      </c>
      <c r="E239">
        <v>3</v>
      </c>
    </row>
    <row r="240" spans="1:5" x14ac:dyDescent="0.3">
      <c r="A240" t="s">
        <v>23</v>
      </c>
      <c r="B240" s="17">
        <v>5000</v>
      </c>
      <c r="C240" s="17">
        <v>1103222</v>
      </c>
      <c r="D240">
        <f>COUNTIF(Table2[Company Name],A240)</f>
        <v>122</v>
      </c>
      <c r="E240">
        <v>6</v>
      </c>
    </row>
    <row r="241" spans="1:5" x14ac:dyDescent="0.3">
      <c r="A241" t="s">
        <v>23</v>
      </c>
      <c r="B241" s="17">
        <v>5000</v>
      </c>
      <c r="C241" s="17">
        <v>981402</v>
      </c>
      <c r="D241">
        <f>COUNTIF(Table2[Company Name],A241)</f>
        <v>122</v>
      </c>
      <c r="E241">
        <v>13</v>
      </c>
    </row>
    <row r="242" spans="1:5" x14ac:dyDescent="0.3">
      <c r="A242" t="s">
        <v>23</v>
      </c>
      <c r="B242" s="17">
        <v>5000</v>
      </c>
      <c r="C242" s="17">
        <v>1115059</v>
      </c>
      <c r="D242">
        <f>COUNTIF(Table2[Company Name],A242)</f>
        <v>122</v>
      </c>
      <c r="E242">
        <v>3</v>
      </c>
    </row>
    <row r="243" spans="1:5" x14ac:dyDescent="0.3">
      <c r="A243" t="s">
        <v>11</v>
      </c>
      <c r="B243" s="17">
        <v>10001</v>
      </c>
      <c r="C243" s="17">
        <v>481144</v>
      </c>
      <c r="D243">
        <f>COUNTIF(Table2[Company Name],A243)</f>
        <v>77</v>
      </c>
      <c r="E243">
        <v>4</v>
      </c>
    </row>
    <row r="244" spans="1:5" x14ac:dyDescent="0.3">
      <c r="A244" t="s">
        <v>16</v>
      </c>
      <c r="B244" s="17">
        <v>1200</v>
      </c>
      <c r="C244" s="17">
        <v>1256276</v>
      </c>
      <c r="D244">
        <f>COUNTIF(Table2[Company Name],A244)</f>
        <v>221</v>
      </c>
      <c r="E244">
        <v>3</v>
      </c>
    </row>
    <row r="245" spans="1:5" x14ac:dyDescent="0.3">
      <c r="A245" t="s">
        <v>23</v>
      </c>
      <c r="B245" s="17">
        <v>5000</v>
      </c>
      <c r="C245" s="17">
        <v>1403428</v>
      </c>
      <c r="D245">
        <f>COUNTIF(Table2[Company Name],A245)</f>
        <v>122</v>
      </c>
      <c r="E245">
        <v>3</v>
      </c>
    </row>
    <row r="246" spans="1:5" x14ac:dyDescent="0.3">
      <c r="A246" t="s">
        <v>23</v>
      </c>
      <c r="B246" s="17">
        <v>5000</v>
      </c>
      <c r="C246" s="17">
        <v>825913</v>
      </c>
      <c r="D246">
        <f>COUNTIF(Table2[Company Name],A246)</f>
        <v>122</v>
      </c>
      <c r="E246">
        <v>6</v>
      </c>
    </row>
    <row r="247" spans="1:5" x14ac:dyDescent="0.3">
      <c r="A247" t="s">
        <v>72</v>
      </c>
      <c r="B247" s="17">
        <v>10001</v>
      </c>
      <c r="C247" s="17">
        <v>580049</v>
      </c>
      <c r="D247">
        <f>COUNTIF(Table2[Company Name],A247)</f>
        <v>153</v>
      </c>
      <c r="E247">
        <v>5</v>
      </c>
    </row>
    <row r="248" spans="1:5" x14ac:dyDescent="0.3">
      <c r="A248" t="s">
        <v>72</v>
      </c>
      <c r="B248" s="17">
        <v>10001</v>
      </c>
      <c r="C248" s="17">
        <v>1248547</v>
      </c>
      <c r="D248">
        <f>COUNTIF(Table2[Company Name],A248)</f>
        <v>153</v>
      </c>
      <c r="E248">
        <v>3</v>
      </c>
    </row>
    <row r="249" spans="1:5" x14ac:dyDescent="0.3">
      <c r="A249" t="s">
        <v>16</v>
      </c>
      <c r="B249" s="17">
        <v>1200</v>
      </c>
      <c r="C249" s="17">
        <v>1149895</v>
      </c>
      <c r="D249">
        <f>COUNTIF(Table2[Company Name],A249)</f>
        <v>221</v>
      </c>
      <c r="E249">
        <v>2</v>
      </c>
    </row>
    <row r="250" spans="1:5" x14ac:dyDescent="0.3">
      <c r="A250" t="s">
        <v>16</v>
      </c>
      <c r="B250" s="17">
        <v>1200</v>
      </c>
      <c r="C250" s="17">
        <v>1975499</v>
      </c>
      <c r="D250">
        <f>COUNTIF(Table2[Company Name],A250)</f>
        <v>221</v>
      </c>
      <c r="E250">
        <v>2</v>
      </c>
    </row>
    <row r="251" spans="1:5" x14ac:dyDescent="0.3">
      <c r="A251" t="s">
        <v>23</v>
      </c>
      <c r="B251" s="17">
        <v>5000</v>
      </c>
      <c r="C251" s="17">
        <v>997472</v>
      </c>
      <c r="D251">
        <f>COUNTIF(Table2[Company Name],A251)</f>
        <v>122</v>
      </c>
      <c r="E251">
        <v>6</v>
      </c>
    </row>
    <row r="252" spans="1:5" x14ac:dyDescent="0.3">
      <c r="A252" t="s">
        <v>11</v>
      </c>
      <c r="B252" s="17">
        <v>10001</v>
      </c>
      <c r="C252" s="17">
        <v>449985</v>
      </c>
      <c r="D252">
        <f>COUNTIF(Table2[Company Name],A252)</f>
        <v>77</v>
      </c>
      <c r="E252">
        <v>3</v>
      </c>
    </row>
    <row r="253" spans="1:5" x14ac:dyDescent="0.3">
      <c r="A253" t="s">
        <v>11</v>
      </c>
      <c r="B253" s="17">
        <v>10001</v>
      </c>
      <c r="C253" s="17">
        <v>1330874</v>
      </c>
      <c r="D253">
        <f>COUNTIF(Table2[Company Name],A253)</f>
        <v>77</v>
      </c>
      <c r="E253">
        <v>4</v>
      </c>
    </row>
    <row r="254" spans="1:5" x14ac:dyDescent="0.3">
      <c r="A254" t="s">
        <v>169</v>
      </c>
      <c r="B254" s="17">
        <v>10001</v>
      </c>
      <c r="C254" s="17">
        <v>1771104</v>
      </c>
      <c r="D254">
        <f>COUNTIF(Table2[Company Name],A254)</f>
        <v>1</v>
      </c>
      <c r="E254">
        <v>1</v>
      </c>
    </row>
    <row r="255" spans="1:5" x14ac:dyDescent="0.3">
      <c r="A255" t="s">
        <v>11</v>
      </c>
      <c r="B255" s="17">
        <v>10001</v>
      </c>
      <c r="C255" s="17">
        <v>1121110</v>
      </c>
      <c r="D255">
        <f>COUNTIF(Table2[Company Name],A255)</f>
        <v>77</v>
      </c>
      <c r="E255">
        <v>4</v>
      </c>
    </row>
    <row r="256" spans="1:5" x14ac:dyDescent="0.3">
      <c r="A256" t="s">
        <v>72</v>
      </c>
      <c r="B256" s="17">
        <v>10001</v>
      </c>
      <c r="C256" s="17">
        <v>460223</v>
      </c>
      <c r="D256">
        <f>COUNTIF(Table2[Company Name],A256)</f>
        <v>153</v>
      </c>
      <c r="E256">
        <v>4</v>
      </c>
    </row>
    <row r="257" spans="1:5" x14ac:dyDescent="0.3">
      <c r="A257" t="s">
        <v>16</v>
      </c>
      <c r="B257" s="17">
        <v>1200</v>
      </c>
      <c r="C257" s="17">
        <v>699589</v>
      </c>
      <c r="D257">
        <f>COUNTIF(Table2[Company Name],A257)</f>
        <v>221</v>
      </c>
      <c r="E257">
        <v>3</v>
      </c>
    </row>
    <row r="258" spans="1:5" x14ac:dyDescent="0.3">
      <c r="A258" t="s">
        <v>23</v>
      </c>
      <c r="B258" s="17">
        <v>5000</v>
      </c>
      <c r="C258" s="17">
        <v>1242672</v>
      </c>
      <c r="D258">
        <f>COUNTIF(Table2[Company Name],A258)</f>
        <v>122</v>
      </c>
      <c r="E258">
        <v>6</v>
      </c>
    </row>
    <row r="259" spans="1:5" x14ac:dyDescent="0.3">
      <c r="A259" t="s">
        <v>16</v>
      </c>
      <c r="B259" s="17">
        <v>1200</v>
      </c>
      <c r="C259" s="17">
        <v>504462</v>
      </c>
      <c r="D259">
        <f>COUNTIF(Table2[Company Name],A259)</f>
        <v>221</v>
      </c>
      <c r="E259">
        <v>2</v>
      </c>
    </row>
    <row r="260" spans="1:5" x14ac:dyDescent="0.3">
      <c r="A260" t="s">
        <v>16</v>
      </c>
      <c r="B260" s="17">
        <v>1200</v>
      </c>
      <c r="C260" s="17">
        <v>1523808</v>
      </c>
      <c r="D260">
        <f>COUNTIF(Table2[Company Name],A260)</f>
        <v>221</v>
      </c>
      <c r="E260">
        <v>2</v>
      </c>
    </row>
    <row r="261" spans="1:5" x14ac:dyDescent="0.3">
      <c r="A261" t="s">
        <v>72</v>
      </c>
      <c r="B261" s="17">
        <v>10001</v>
      </c>
      <c r="C261" s="17">
        <v>354044</v>
      </c>
      <c r="D261">
        <f>COUNTIF(Table2[Company Name],A261)</f>
        <v>153</v>
      </c>
      <c r="E261">
        <v>1</v>
      </c>
    </row>
    <row r="262" spans="1:5" x14ac:dyDescent="0.3">
      <c r="A262" t="s">
        <v>23</v>
      </c>
      <c r="B262" s="17">
        <v>5000</v>
      </c>
      <c r="C262" s="17">
        <v>1295675</v>
      </c>
      <c r="D262">
        <f>COUNTIF(Table2[Company Name],A262)</f>
        <v>122</v>
      </c>
      <c r="E262">
        <v>6</v>
      </c>
    </row>
    <row r="263" spans="1:5" x14ac:dyDescent="0.3">
      <c r="A263" t="s">
        <v>11</v>
      </c>
      <c r="B263" s="17">
        <v>10001</v>
      </c>
      <c r="C263" s="17">
        <v>1285347</v>
      </c>
      <c r="D263">
        <f>COUNTIF(Table2[Company Name],A263)</f>
        <v>77</v>
      </c>
      <c r="E263">
        <v>4</v>
      </c>
    </row>
    <row r="264" spans="1:5" x14ac:dyDescent="0.3">
      <c r="A264" t="s">
        <v>72</v>
      </c>
      <c r="B264" s="17">
        <v>10001</v>
      </c>
      <c r="C264" s="17">
        <v>1109176</v>
      </c>
      <c r="D264">
        <f>COUNTIF(Table2[Company Name],A264)</f>
        <v>153</v>
      </c>
      <c r="E264">
        <v>1</v>
      </c>
    </row>
    <row r="265" spans="1:5" x14ac:dyDescent="0.3">
      <c r="A265" t="s">
        <v>11</v>
      </c>
      <c r="B265" s="17">
        <v>10001</v>
      </c>
      <c r="C265" s="17">
        <v>1693521</v>
      </c>
      <c r="D265">
        <f>COUNTIF(Table2[Company Name],A265)</f>
        <v>77</v>
      </c>
      <c r="E265">
        <v>4</v>
      </c>
    </row>
    <row r="266" spans="1:5" x14ac:dyDescent="0.3">
      <c r="A266" t="s">
        <v>11</v>
      </c>
      <c r="B266" s="17">
        <v>10001</v>
      </c>
      <c r="C266" s="17">
        <v>1115247</v>
      </c>
      <c r="D266">
        <f>COUNTIF(Table2[Company Name],A266)</f>
        <v>77</v>
      </c>
      <c r="E266">
        <v>3</v>
      </c>
    </row>
    <row r="267" spans="1:5" x14ac:dyDescent="0.3">
      <c r="A267" t="s">
        <v>23</v>
      </c>
      <c r="B267" s="17">
        <v>5000</v>
      </c>
      <c r="C267" s="17">
        <v>1086106</v>
      </c>
      <c r="D267">
        <f>COUNTIF(Table2[Company Name],A267)</f>
        <v>122</v>
      </c>
      <c r="E267">
        <v>2</v>
      </c>
    </row>
    <row r="268" spans="1:5" x14ac:dyDescent="0.3">
      <c r="A268" t="s">
        <v>23</v>
      </c>
      <c r="B268" s="17">
        <v>5000</v>
      </c>
      <c r="C268" s="17">
        <v>1560359</v>
      </c>
      <c r="D268">
        <f>COUNTIF(Table2[Company Name],A268)</f>
        <v>122</v>
      </c>
      <c r="E268">
        <v>3</v>
      </c>
    </row>
    <row r="269" spans="1:5" x14ac:dyDescent="0.3">
      <c r="A269" t="s">
        <v>72</v>
      </c>
      <c r="B269" s="17">
        <v>10001</v>
      </c>
      <c r="C269" s="17">
        <v>1142427</v>
      </c>
      <c r="D269">
        <f>COUNTIF(Table2[Company Name],A269)</f>
        <v>153</v>
      </c>
      <c r="E269">
        <v>3</v>
      </c>
    </row>
    <row r="270" spans="1:5" x14ac:dyDescent="0.3">
      <c r="A270" t="s">
        <v>23</v>
      </c>
      <c r="B270" s="17">
        <v>5000</v>
      </c>
      <c r="C270" s="17">
        <v>1446857</v>
      </c>
      <c r="D270">
        <f>COUNTIF(Table2[Company Name],A270)</f>
        <v>122</v>
      </c>
      <c r="E270">
        <v>3</v>
      </c>
    </row>
    <row r="271" spans="1:5" x14ac:dyDescent="0.3">
      <c r="A271" t="s">
        <v>16</v>
      </c>
      <c r="B271" s="17">
        <v>1200</v>
      </c>
      <c r="C271" s="17">
        <v>486950</v>
      </c>
      <c r="D271">
        <f>COUNTIF(Table2[Company Name],A271)</f>
        <v>221</v>
      </c>
      <c r="E271">
        <v>2</v>
      </c>
    </row>
    <row r="272" spans="1:5" x14ac:dyDescent="0.3">
      <c r="A272" t="s">
        <v>0</v>
      </c>
      <c r="B272" s="17">
        <v>10001</v>
      </c>
      <c r="C272" s="17">
        <v>2872501</v>
      </c>
      <c r="D272">
        <f>COUNTIF(Table2[Company Name],A272)</f>
        <v>13</v>
      </c>
      <c r="E272">
        <v>2</v>
      </c>
    </row>
    <row r="273" spans="1:5" x14ac:dyDescent="0.3">
      <c r="A273" t="s">
        <v>0</v>
      </c>
      <c r="B273" s="17">
        <v>10001</v>
      </c>
      <c r="C273" s="17">
        <v>2483068</v>
      </c>
      <c r="D273">
        <f>COUNTIF(Table2[Company Name],A273)</f>
        <v>13</v>
      </c>
      <c r="E273">
        <v>2</v>
      </c>
    </row>
    <row r="274" spans="1:5" x14ac:dyDescent="0.3">
      <c r="A274" t="s">
        <v>11</v>
      </c>
      <c r="B274" s="17">
        <v>10001</v>
      </c>
      <c r="C274" s="17">
        <v>1461068</v>
      </c>
      <c r="D274">
        <f>COUNTIF(Table2[Company Name],A274)</f>
        <v>77</v>
      </c>
      <c r="E274">
        <v>3</v>
      </c>
    </row>
    <row r="275" spans="1:5" x14ac:dyDescent="0.3">
      <c r="A275" t="s">
        <v>16</v>
      </c>
      <c r="B275" s="17">
        <v>1200</v>
      </c>
      <c r="C275" s="17">
        <v>1268833</v>
      </c>
      <c r="D275">
        <f>COUNTIF(Table2[Company Name],A275)</f>
        <v>221</v>
      </c>
      <c r="E275">
        <v>2</v>
      </c>
    </row>
    <row r="276" spans="1:5" x14ac:dyDescent="0.3">
      <c r="A276" t="s">
        <v>23</v>
      </c>
      <c r="B276" s="17">
        <v>5000</v>
      </c>
      <c r="C276" s="17">
        <v>1266142</v>
      </c>
      <c r="D276">
        <f>COUNTIF(Table2[Company Name],A276)</f>
        <v>122</v>
      </c>
      <c r="E276">
        <v>13</v>
      </c>
    </row>
    <row r="277" spans="1:5" x14ac:dyDescent="0.3">
      <c r="A277" t="s">
        <v>23</v>
      </c>
      <c r="B277" s="17">
        <v>5000</v>
      </c>
      <c r="C277" s="17">
        <v>1257948</v>
      </c>
      <c r="D277">
        <f>COUNTIF(Table2[Company Name],A277)</f>
        <v>122</v>
      </c>
      <c r="E277">
        <v>3</v>
      </c>
    </row>
    <row r="278" spans="1:5" x14ac:dyDescent="0.3">
      <c r="A278" t="s">
        <v>23</v>
      </c>
      <c r="B278" s="17">
        <v>5000</v>
      </c>
      <c r="C278" s="17">
        <v>1059897</v>
      </c>
      <c r="D278">
        <f>COUNTIF(Table2[Company Name],A278)</f>
        <v>122</v>
      </c>
      <c r="E278">
        <v>3</v>
      </c>
    </row>
    <row r="279" spans="1:5" x14ac:dyDescent="0.3">
      <c r="A279" t="s">
        <v>23</v>
      </c>
      <c r="B279" s="17">
        <v>5000</v>
      </c>
      <c r="C279" s="17">
        <v>1171625</v>
      </c>
      <c r="D279">
        <f>COUNTIF(Table2[Company Name],A279)</f>
        <v>122</v>
      </c>
      <c r="E279">
        <v>7</v>
      </c>
    </row>
    <row r="280" spans="1:5" x14ac:dyDescent="0.3">
      <c r="A280" t="s">
        <v>7</v>
      </c>
      <c r="B280" s="17">
        <v>10001</v>
      </c>
      <c r="C280" s="17">
        <v>1941538</v>
      </c>
      <c r="D280">
        <f>COUNTIF(Table2[Company Name],A280)</f>
        <v>15</v>
      </c>
      <c r="E280">
        <v>4</v>
      </c>
    </row>
    <row r="281" spans="1:5" x14ac:dyDescent="0.3">
      <c r="A281" t="s">
        <v>0</v>
      </c>
      <c r="B281" s="17">
        <v>10001</v>
      </c>
      <c r="C281" s="17">
        <v>1137336</v>
      </c>
      <c r="D281">
        <f>COUNTIF(Table2[Company Name],A281)</f>
        <v>13</v>
      </c>
      <c r="E281">
        <v>1</v>
      </c>
    </row>
    <row r="282" spans="1:5" x14ac:dyDescent="0.3">
      <c r="A282" t="s">
        <v>16</v>
      </c>
      <c r="B282" s="17">
        <v>1200</v>
      </c>
      <c r="C282" s="17">
        <v>1275845</v>
      </c>
      <c r="D282">
        <f>COUNTIF(Table2[Company Name],A282)</f>
        <v>221</v>
      </c>
      <c r="E282">
        <v>2</v>
      </c>
    </row>
    <row r="283" spans="1:5" x14ac:dyDescent="0.3">
      <c r="A283" t="s">
        <v>16</v>
      </c>
      <c r="B283" s="17">
        <v>1200</v>
      </c>
      <c r="C283" s="17">
        <v>697866</v>
      </c>
      <c r="D283">
        <f>COUNTIF(Table2[Company Name],A283)</f>
        <v>221</v>
      </c>
      <c r="E283">
        <v>5</v>
      </c>
    </row>
    <row r="284" spans="1:5" x14ac:dyDescent="0.3">
      <c r="A284" t="s">
        <v>72</v>
      </c>
      <c r="B284" s="17">
        <v>10001</v>
      </c>
      <c r="C284" s="17">
        <v>616638</v>
      </c>
      <c r="D284">
        <f>COUNTIF(Table2[Company Name],A284)</f>
        <v>153</v>
      </c>
      <c r="E284">
        <v>8</v>
      </c>
    </row>
    <row r="285" spans="1:5" x14ac:dyDescent="0.3">
      <c r="A285" t="s">
        <v>23</v>
      </c>
      <c r="B285" s="17">
        <v>5000</v>
      </c>
      <c r="C285" s="17">
        <v>1311191</v>
      </c>
      <c r="D285">
        <f>COUNTIF(Table2[Company Name],A285)</f>
        <v>122</v>
      </c>
      <c r="E285">
        <v>3</v>
      </c>
    </row>
    <row r="286" spans="1:5" x14ac:dyDescent="0.3">
      <c r="A286" t="s">
        <v>72</v>
      </c>
      <c r="B286" s="17">
        <v>10001</v>
      </c>
      <c r="C286" s="17">
        <v>585937</v>
      </c>
      <c r="D286">
        <f>COUNTIF(Table2[Company Name],A286)</f>
        <v>153</v>
      </c>
      <c r="E286">
        <v>7</v>
      </c>
    </row>
    <row r="287" spans="1:5" x14ac:dyDescent="0.3">
      <c r="A287" t="s">
        <v>91</v>
      </c>
      <c r="B287" s="17">
        <v>110</v>
      </c>
      <c r="C287" s="17">
        <v>359762</v>
      </c>
      <c r="D287">
        <f>COUNTIF(Table2[Company Name],A287)</f>
        <v>75</v>
      </c>
      <c r="E287">
        <v>0</v>
      </c>
    </row>
    <row r="288" spans="1:5" x14ac:dyDescent="0.3">
      <c r="A288" t="s">
        <v>23</v>
      </c>
      <c r="B288" s="17">
        <v>5000</v>
      </c>
      <c r="C288" s="17">
        <v>1059230</v>
      </c>
      <c r="D288">
        <f>COUNTIF(Table2[Company Name],A288)</f>
        <v>122</v>
      </c>
      <c r="E288">
        <v>11</v>
      </c>
    </row>
    <row r="289" spans="1:5" x14ac:dyDescent="0.3">
      <c r="A289" t="s">
        <v>16</v>
      </c>
      <c r="B289" s="17">
        <v>1200</v>
      </c>
      <c r="C289" s="17">
        <v>357615</v>
      </c>
      <c r="D289">
        <f>COUNTIF(Table2[Company Name],A289)</f>
        <v>221</v>
      </c>
      <c r="E289">
        <v>2</v>
      </c>
    </row>
    <row r="290" spans="1:5" x14ac:dyDescent="0.3">
      <c r="A290" t="s">
        <v>16</v>
      </c>
      <c r="B290" s="17">
        <v>1200</v>
      </c>
      <c r="C290" s="17">
        <v>1119721</v>
      </c>
      <c r="D290">
        <f>COUNTIF(Table2[Company Name],A290)</f>
        <v>221</v>
      </c>
      <c r="E290">
        <v>2</v>
      </c>
    </row>
    <row r="291" spans="1:5" x14ac:dyDescent="0.3">
      <c r="A291" t="s">
        <v>23</v>
      </c>
      <c r="B291" s="17">
        <v>5000</v>
      </c>
      <c r="C291" s="17">
        <v>1330973</v>
      </c>
      <c r="D291">
        <f>COUNTIF(Table2[Company Name],A291)</f>
        <v>122</v>
      </c>
      <c r="E291">
        <v>2</v>
      </c>
    </row>
    <row r="292" spans="1:5" x14ac:dyDescent="0.3">
      <c r="A292" t="s">
        <v>23</v>
      </c>
      <c r="B292" s="17">
        <v>5000</v>
      </c>
      <c r="C292" s="17">
        <v>1110557</v>
      </c>
      <c r="D292">
        <f>COUNTIF(Table2[Company Name],A292)</f>
        <v>122</v>
      </c>
      <c r="E292">
        <v>3</v>
      </c>
    </row>
    <row r="293" spans="1:5" x14ac:dyDescent="0.3">
      <c r="A293" t="s">
        <v>16</v>
      </c>
      <c r="B293" s="17">
        <v>1200</v>
      </c>
      <c r="C293" s="17">
        <v>1499968</v>
      </c>
      <c r="D293">
        <f>COUNTIF(Table2[Company Name],A293)</f>
        <v>221</v>
      </c>
      <c r="E293">
        <v>2</v>
      </c>
    </row>
    <row r="294" spans="1:5" x14ac:dyDescent="0.3">
      <c r="A294" t="s">
        <v>91</v>
      </c>
      <c r="B294" s="17">
        <v>110</v>
      </c>
      <c r="C294" s="17">
        <v>466095</v>
      </c>
      <c r="D294">
        <f>COUNTIF(Table2[Company Name],A294)</f>
        <v>75</v>
      </c>
      <c r="E294">
        <v>3</v>
      </c>
    </row>
    <row r="295" spans="1:5" x14ac:dyDescent="0.3">
      <c r="A295" t="s">
        <v>23</v>
      </c>
      <c r="B295" s="17">
        <v>5000</v>
      </c>
      <c r="C295" s="17">
        <v>1582852</v>
      </c>
      <c r="D295">
        <f>COUNTIF(Table2[Company Name],A295)</f>
        <v>122</v>
      </c>
      <c r="E295">
        <v>6</v>
      </c>
    </row>
    <row r="296" spans="1:5" x14ac:dyDescent="0.3">
      <c r="A296" t="s">
        <v>16</v>
      </c>
      <c r="B296" s="17">
        <v>1200</v>
      </c>
      <c r="C296" s="17">
        <v>1441123</v>
      </c>
      <c r="D296">
        <f>COUNTIF(Table2[Company Name],A296)</f>
        <v>221</v>
      </c>
      <c r="E296">
        <v>2</v>
      </c>
    </row>
    <row r="297" spans="1:5" x14ac:dyDescent="0.3">
      <c r="A297" t="s">
        <v>11</v>
      </c>
      <c r="B297" s="17">
        <v>10001</v>
      </c>
      <c r="C297" s="17">
        <v>524964</v>
      </c>
      <c r="D297">
        <f>COUNTIF(Table2[Company Name],A297)</f>
        <v>77</v>
      </c>
      <c r="E297">
        <v>4</v>
      </c>
    </row>
    <row r="298" spans="1:5" x14ac:dyDescent="0.3">
      <c r="A298" t="s">
        <v>16</v>
      </c>
      <c r="B298" s="17">
        <v>1200</v>
      </c>
      <c r="C298" s="17">
        <v>469881</v>
      </c>
      <c r="D298">
        <f>COUNTIF(Table2[Company Name],A298)</f>
        <v>221</v>
      </c>
      <c r="E298">
        <v>2</v>
      </c>
    </row>
    <row r="299" spans="1:5" x14ac:dyDescent="0.3">
      <c r="A299" t="s">
        <v>11</v>
      </c>
      <c r="B299" s="17">
        <v>10001</v>
      </c>
      <c r="C299" s="17">
        <v>415719</v>
      </c>
      <c r="D299">
        <f>COUNTIF(Table2[Company Name],A299)</f>
        <v>77</v>
      </c>
      <c r="E299">
        <v>3</v>
      </c>
    </row>
    <row r="300" spans="1:5" x14ac:dyDescent="0.3">
      <c r="A300" t="s">
        <v>16</v>
      </c>
      <c r="B300" s="17">
        <v>1200</v>
      </c>
      <c r="C300" s="17">
        <v>1342496</v>
      </c>
      <c r="D300">
        <f>COUNTIF(Table2[Company Name],A300)</f>
        <v>221</v>
      </c>
      <c r="E300">
        <v>3</v>
      </c>
    </row>
    <row r="301" spans="1:5" x14ac:dyDescent="0.3">
      <c r="A301" t="s">
        <v>72</v>
      </c>
      <c r="B301" s="17">
        <v>10001</v>
      </c>
      <c r="C301" s="17">
        <v>930819</v>
      </c>
      <c r="D301">
        <f>COUNTIF(Table2[Company Name],A301)</f>
        <v>153</v>
      </c>
      <c r="E301">
        <v>4</v>
      </c>
    </row>
    <row r="302" spans="1:5" x14ac:dyDescent="0.3">
      <c r="A302" t="s">
        <v>23</v>
      </c>
      <c r="B302" s="17">
        <v>5000</v>
      </c>
      <c r="C302" s="17">
        <v>1211594</v>
      </c>
      <c r="D302">
        <f>COUNTIF(Table2[Company Name],A302)</f>
        <v>122</v>
      </c>
      <c r="E302">
        <v>3</v>
      </c>
    </row>
    <row r="303" spans="1:5" x14ac:dyDescent="0.3">
      <c r="A303" t="s">
        <v>16</v>
      </c>
      <c r="B303" s="17">
        <v>1200</v>
      </c>
      <c r="C303" s="17">
        <v>1011909</v>
      </c>
      <c r="D303">
        <f>COUNTIF(Table2[Company Name],A303)</f>
        <v>221</v>
      </c>
      <c r="E303">
        <v>3</v>
      </c>
    </row>
    <row r="304" spans="1:5" x14ac:dyDescent="0.3">
      <c r="A304" t="s">
        <v>72</v>
      </c>
      <c r="B304" s="17">
        <v>10001</v>
      </c>
      <c r="C304" s="17">
        <v>824883</v>
      </c>
      <c r="D304">
        <f>COUNTIF(Table2[Company Name],A304)</f>
        <v>153</v>
      </c>
      <c r="E304">
        <v>3</v>
      </c>
    </row>
    <row r="305" spans="1:5" x14ac:dyDescent="0.3">
      <c r="A305" t="s">
        <v>91</v>
      </c>
      <c r="B305" s="17">
        <v>110</v>
      </c>
      <c r="C305" s="17">
        <v>1180723</v>
      </c>
      <c r="D305">
        <f>COUNTIF(Table2[Company Name],A305)</f>
        <v>75</v>
      </c>
      <c r="E305">
        <v>4</v>
      </c>
    </row>
    <row r="306" spans="1:5" x14ac:dyDescent="0.3">
      <c r="A306" t="s">
        <v>23</v>
      </c>
      <c r="B306" s="17">
        <v>5000</v>
      </c>
      <c r="C306" s="17">
        <v>1450938</v>
      </c>
      <c r="D306">
        <f>COUNTIF(Table2[Company Name],A306)</f>
        <v>122</v>
      </c>
      <c r="E306">
        <v>9</v>
      </c>
    </row>
    <row r="307" spans="1:5" x14ac:dyDescent="0.3">
      <c r="A307" t="s">
        <v>16</v>
      </c>
      <c r="B307" s="17">
        <v>1200</v>
      </c>
      <c r="C307" s="17">
        <v>1429189</v>
      </c>
      <c r="D307">
        <f>COUNTIF(Table2[Company Name],A307)</f>
        <v>221</v>
      </c>
      <c r="E307">
        <v>4</v>
      </c>
    </row>
    <row r="308" spans="1:5" x14ac:dyDescent="0.3">
      <c r="A308" t="s">
        <v>16</v>
      </c>
      <c r="B308" s="17">
        <v>1200</v>
      </c>
      <c r="C308" s="17">
        <v>597769</v>
      </c>
      <c r="D308">
        <f>COUNTIF(Table2[Company Name],A308)</f>
        <v>221</v>
      </c>
      <c r="E308">
        <v>5</v>
      </c>
    </row>
    <row r="309" spans="1:5" x14ac:dyDescent="0.3">
      <c r="A309" t="s">
        <v>91</v>
      </c>
      <c r="B309" s="17">
        <v>110</v>
      </c>
      <c r="C309" s="17">
        <v>523590</v>
      </c>
      <c r="D309">
        <f>COUNTIF(Table2[Company Name],A309)</f>
        <v>75</v>
      </c>
      <c r="E309">
        <v>1</v>
      </c>
    </row>
    <row r="310" spans="1:5" x14ac:dyDescent="0.3">
      <c r="A310" t="s">
        <v>11</v>
      </c>
      <c r="B310" s="17">
        <v>10001</v>
      </c>
      <c r="C310" s="17">
        <v>904135</v>
      </c>
      <c r="D310">
        <f>COUNTIF(Table2[Company Name],A310)</f>
        <v>77</v>
      </c>
      <c r="E310">
        <v>3</v>
      </c>
    </row>
    <row r="311" spans="1:5" x14ac:dyDescent="0.3">
      <c r="A311" t="s">
        <v>16</v>
      </c>
      <c r="B311" s="17">
        <v>1200</v>
      </c>
      <c r="C311" s="17">
        <v>1762417</v>
      </c>
      <c r="D311">
        <f>COUNTIF(Table2[Company Name],A311)</f>
        <v>221</v>
      </c>
      <c r="E311">
        <v>3</v>
      </c>
    </row>
    <row r="312" spans="1:5" x14ac:dyDescent="0.3">
      <c r="A312" t="s">
        <v>0</v>
      </c>
      <c r="B312" s="17">
        <v>10001</v>
      </c>
      <c r="C312" s="17">
        <v>2105079</v>
      </c>
      <c r="D312">
        <f>COUNTIF(Table2[Company Name],A312)</f>
        <v>13</v>
      </c>
      <c r="E312">
        <v>2</v>
      </c>
    </row>
    <row r="313" spans="1:5" x14ac:dyDescent="0.3">
      <c r="A313" t="s">
        <v>16</v>
      </c>
      <c r="B313" s="17">
        <v>1200</v>
      </c>
      <c r="C313" s="17">
        <v>1463978</v>
      </c>
      <c r="D313">
        <f>COUNTIF(Table2[Company Name],A313)</f>
        <v>221</v>
      </c>
      <c r="E313">
        <v>2</v>
      </c>
    </row>
    <row r="314" spans="1:5" x14ac:dyDescent="0.3">
      <c r="A314" t="s">
        <v>91</v>
      </c>
      <c r="B314" s="17">
        <v>110</v>
      </c>
      <c r="C314" s="17">
        <v>469758</v>
      </c>
      <c r="D314">
        <f>COUNTIF(Table2[Company Name],A314)</f>
        <v>75</v>
      </c>
      <c r="E314">
        <v>0</v>
      </c>
    </row>
    <row r="315" spans="1:5" x14ac:dyDescent="0.3">
      <c r="A315" t="s">
        <v>72</v>
      </c>
      <c r="B315" s="17">
        <v>10001</v>
      </c>
      <c r="C315" s="17">
        <v>1892227</v>
      </c>
      <c r="D315">
        <f>COUNTIF(Table2[Company Name],A315)</f>
        <v>153</v>
      </c>
      <c r="E315">
        <v>1</v>
      </c>
    </row>
    <row r="316" spans="1:5" x14ac:dyDescent="0.3">
      <c r="A316" t="s">
        <v>72</v>
      </c>
      <c r="B316" s="17">
        <v>10001</v>
      </c>
      <c r="C316" s="17">
        <v>860613</v>
      </c>
      <c r="D316">
        <f>COUNTIF(Table2[Company Name],A316)</f>
        <v>153</v>
      </c>
      <c r="E316">
        <v>3</v>
      </c>
    </row>
    <row r="317" spans="1:5" x14ac:dyDescent="0.3">
      <c r="A317" t="s">
        <v>16</v>
      </c>
      <c r="B317" s="17">
        <v>1200</v>
      </c>
      <c r="C317" s="17">
        <v>1347400</v>
      </c>
      <c r="D317">
        <f>COUNTIF(Table2[Company Name],A317)</f>
        <v>221</v>
      </c>
      <c r="E317">
        <v>2</v>
      </c>
    </row>
    <row r="318" spans="1:5" x14ac:dyDescent="0.3">
      <c r="A318" t="s">
        <v>23</v>
      </c>
      <c r="B318" s="17">
        <v>5000</v>
      </c>
      <c r="C318" s="17">
        <v>1121226</v>
      </c>
      <c r="D318">
        <f>COUNTIF(Table2[Company Name],A318)</f>
        <v>122</v>
      </c>
      <c r="E318">
        <v>9</v>
      </c>
    </row>
    <row r="319" spans="1:5" x14ac:dyDescent="0.3">
      <c r="A319" t="s">
        <v>72</v>
      </c>
      <c r="B319" s="17">
        <v>10001</v>
      </c>
      <c r="C319" s="17">
        <v>1185419</v>
      </c>
      <c r="D319">
        <f>COUNTIF(Table2[Company Name],A319)</f>
        <v>153</v>
      </c>
      <c r="E319">
        <v>3</v>
      </c>
    </row>
    <row r="320" spans="1:5" x14ac:dyDescent="0.3">
      <c r="A320" t="s">
        <v>23</v>
      </c>
      <c r="B320" s="17">
        <v>5000</v>
      </c>
      <c r="C320" s="17">
        <v>1145319</v>
      </c>
      <c r="D320">
        <f>COUNTIF(Table2[Company Name],A320)</f>
        <v>122</v>
      </c>
      <c r="E320">
        <v>3</v>
      </c>
    </row>
    <row r="321" spans="1:5" x14ac:dyDescent="0.3">
      <c r="A321" t="s">
        <v>72</v>
      </c>
      <c r="B321" s="17">
        <v>10001</v>
      </c>
      <c r="C321" s="17">
        <v>1433477</v>
      </c>
      <c r="D321">
        <f>COUNTIF(Table2[Company Name],A321)</f>
        <v>153</v>
      </c>
      <c r="E321">
        <v>3</v>
      </c>
    </row>
    <row r="322" spans="1:5" x14ac:dyDescent="0.3">
      <c r="A322" t="s">
        <v>16</v>
      </c>
      <c r="B322" s="17">
        <v>1200</v>
      </c>
      <c r="C322" s="17">
        <v>652608</v>
      </c>
      <c r="D322">
        <f>COUNTIF(Table2[Company Name],A322)</f>
        <v>221</v>
      </c>
      <c r="E322">
        <v>4</v>
      </c>
    </row>
    <row r="323" spans="1:5" x14ac:dyDescent="0.3">
      <c r="A323" t="s">
        <v>16</v>
      </c>
      <c r="B323" s="17">
        <v>1200</v>
      </c>
      <c r="C323" s="17">
        <v>476686</v>
      </c>
      <c r="D323">
        <f>COUNTIF(Table2[Company Name],A323)</f>
        <v>221</v>
      </c>
      <c r="E323">
        <v>2</v>
      </c>
    </row>
    <row r="324" spans="1:5" x14ac:dyDescent="0.3">
      <c r="A324" t="s">
        <v>16</v>
      </c>
      <c r="B324" s="17">
        <v>1200</v>
      </c>
      <c r="C324" s="17">
        <v>414835</v>
      </c>
      <c r="D324">
        <f>COUNTIF(Table2[Company Name],A324)</f>
        <v>221</v>
      </c>
      <c r="E324">
        <v>3</v>
      </c>
    </row>
    <row r="325" spans="1:5" x14ac:dyDescent="0.3">
      <c r="A325" t="s">
        <v>23</v>
      </c>
      <c r="B325" s="17">
        <v>5000</v>
      </c>
      <c r="C325" s="17">
        <v>1008181</v>
      </c>
      <c r="D325">
        <f>COUNTIF(Table2[Company Name],A325)</f>
        <v>122</v>
      </c>
      <c r="E325">
        <v>3</v>
      </c>
    </row>
    <row r="326" spans="1:5" x14ac:dyDescent="0.3">
      <c r="A326" t="s">
        <v>16</v>
      </c>
      <c r="B326" s="17">
        <v>1200</v>
      </c>
      <c r="C326" s="17">
        <v>1284621</v>
      </c>
      <c r="D326">
        <f>COUNTIF(Table2[Company Name],A326)</f>
        <v>221</v>
      </c>
      <c r="E326">
        <v>2</v>
      </c>
    </row>
    <row r="327" spans="1:5" x14ac:dyDescent="0.3">
      <c r="A327" t="s">
        <v>91</v>
      </c>
      <c r="B327" s="17">
        <v>110</v>
      </c>
      <c r="C327" s="17">
        <v>932628</v>
      </c>
      <c r="D327">
        <f>COUNTIF(Table2[Company Name],A327)</f>
        <v>75</v>
      </c>
      <c r="E327">
        <v>2</v>
      </c>
    </row>
    <row r="328" spans="1:5" x14ac:dyDescent="0.3">
      <c r="A328" t="s">
        <v>23</v>
      </c>
      <c r="B328" s="17">
        <v>5000</v>
      </c>
      <c r="C328" s="17">
        <v>1505392</v>
      </c>
      <c r="D328">
        <f>COUNTIF(Table2[Company Name],A328)</f>
        <v>122</v>
      </c>
      <c r="E328">
        <v>6</v>
      </c>
    </row>
    <row r="329" spans="1:5" x14ac:dyDescent="0.3">
      <c r="A329" t="s">
        <v>72</v>
      </c>
      <c r="B329" s="17">
        <v>10001</v>
      </c>
      <c r="C329" s="17">
        <v>1481975</v>
      </c>
      <c r="D329">
        <f>COUNTIF(Table2[Company Name],A329)</f>
        <v>153</v>
      </c>
      <c r="E329">
        <v>1</v>
      </c>
    </row>
    <row r="330" spans="1:5" x14ac:dyDescent="0.3">
      <c r="A330" t="s">
        <v>72</v>
      </c>
      <c r="B330" s="17">
        <v>10001</v>
      </c>
      <c r="C330" s="17">
        <v>1361343</v>
      </c>
      <c r="D330">
        <f>COUNTIF(Table2[Company Name],A330)</f>
        <v>153</v>
      </c>
      <c r="E330">
        <v>3</v>
      </c>
    </row>
    <row r="331" spans="1:5" x14ac:dyDescent="0.3">
      <c r="A331" t="s">
        <v>23</v>
      </c>
      <c r="B331" s="17">
        <v>5000</v>
      </c>
      <c r="C331" s="17">
        <v>912168</v>
      </c>
      <c r="D331">
        <f>COUNTIF(Table2[Company Name],A331)</f>
        <v>122</v>
      </c>
      <c r="E331">
        <v>3</v>
      </c>
    </row>
    <row r="332" spans="1:5" x14ac:dyDescent="0.3">
      <c r="A332" t="s">
        <v>72</v>
      </c>
      <c r="B332" s="17">
        <v>10001</v>
      </c>
      <c r="C332" s="17">
        <v>1067957</v>
      </c>
      <c r="D332">
        <f>COUNTIF(Table2[Company Name],A332)</f>
        <v>153</v>
      </c>
      <c r="E332">
        <v>3</v>
      </c>
    </row>
    <row r="333" spans="1:5" x14ac:dyDescent="0.3">
      <c r="A333" t="s">
        <v>72</v>
      </c>
      <c r="B333" s="17">
        <v>10001</v>
      </c>
      <c r="C333" s="17">
        <v>766459</v>
      </c>
      <c r="D333">
        <f>COUNTIF(Table2[Company Name],A333)</f>
        <v>153</v>
      </c>
      <c r="E333">
        <v>4</v>
      </c>
    </row>
    <row r="334" spans="1:5" x14ac:dyDescent="0.3">
      <c r="A334" t="s">
        <v>16</v>
      </c>
      <c r="B334" s="17">
        <v>1200</v>
      </c>
      <c r="C334" s="17">
        <v>1552364</v>
      </c>
      <c r="D334">
        <f>COUNTIF(Table2[Company Name],A334)</f>
        <v>221</v>
      </c>
      <c r="E334">
        <v>2</v>
      </c>
    </row>
    <row r="335" spans="1:5" x14ac:dyDescent="0.3">
      <c r="A335" t="s">
        <v>16</v>
      </c>
      <c r="B335" s="17">
        <v>1200</v>
      </c>
      <c r="C335" s="17">
        <v>581919</v>
      </c>
      <c r="D335">
        <f>COUNTIF(Table2[Company Name],A335)</f>
        <v>221</v>
      </c>
      <c r="E335">
        <v>3</v>
      </c>
    </row>
    <row r="336" spans="1:5" x14ac:dyDescent="0.3">
      <c r="A336" t="s">
        <v>72</v>
      </c>
      <c r="B336" s="17">
        <v>10001</v>
      </c>
      <c r="C336" s="17">
        <v>1495565</v>
      </c>
      <c r="D336">
        <f>COUNTIF(Table2[Company Name],A336)</f>
        <v>153</v>
      </c>
      <c r="E336">
        <v>3</v>
      </c>
    </row>
    <row r="337" spans="1:5" x14ac:dyDescent="0.3">
      <c r="A337" t="s">
        <v>23</v>
      </c>
      <c r="B337" s="17">
        <v>5000</v>
      </c>
      <c r="C337" s="17">
        <v>1592720</v>
      </c>
      <c r="D337">
        <f>COUNTIF(Table2[Company Name],A337)</f>
        <v>122</v>
      </c>
      <c r="E337">
        <v>9</v>
      </c>
    </row>
    <row r="338" spans="1:5" x14ac:dyDescent="0.3">
      <c r="A338" t="s">
        <v>16</v>
      </c>
      <c r="B338" s="17">
        <v>1200</v>
      </c>
      <c r="C338" s="17">
        <v>1059851</v>
      </c>
      <c r="D338">
        <f>COUNTIF(Table2[Company Name],A338)</f>
        <v>221</v>
      </c>
      <c r="E338">
        <v>3</v>
      </c>
    </row>
    <row r="339" spans="1:5" x14ac:dyDescent="0.3">
      <c r="A339" t="s">
        <v>23</v>
      </c>
      <c r="B339" s="17">
        <v>5000</v>
      </c>
      <c r="C339" s="17">
        <v>1499261</v>
      </c>
      <c r="D339">
        <f>COUNTIF(Table2[Company Name],A339)</f>
        <v>122</v>
      </c>
      <c r="E339">
        <v>8</v>
      </c>
    </row>
    <row r="340" spans="1:5" x14ac:dyDescent="0.3">
      <c r="A340" t="s">
        <v>72</v>
      </c>
      <c r="B340" s="17">
        <v>10001</v>
      </c>
      <c r="C340" s="17">
        <v>1120238</v>
      </c>
      <c r="D340">
        <f>COUNTIF(Table2[Company Name],A340)</f>
        <v>153</v>
      </c>
      <c r="E340">
        <v>3</v>
      </c>
    </row>
    <row r="341" spans="1:5" x14ac:dyDescent="0.3">
      <c r="A341" t="s">
        <v>16</v>
      </c>
      <c r="B341" s="17">
        <v>1200</v>
      </c>
      <c r="C341" s="17">
        <v>571369</v>
      </c>
      <c r="D341">
        <f>COUNTIF(Table2[Company Name],A341)</f>
        <v>221</v>
      </c>
      <c r="E341">
        <v>2</v>
      </c>
    </row>
    <row r="342" spans="1:5" x14ac:dyDescent="0.3">
      <c r="A342" t="s">
        <v>23</v>
      </c>
      <c r="B342" s="17">
        <v>5000</v>
      </c>
      <c r="C342" s="17">
        <v>1144545</v>
      </c>
      <c r="D342">
        <f>COUNTIF(Table2[Company Name],A342)</f>
        <v>122</v>
      </c>
      <c r="E342">
        <v>6</v>
      </c>
    </row>
    <row r="343" spans="1:5" x14ac:dyDescent="0.3">
      <c r="A343" t="s">
        <v>16</v>
      </c>
      <c r="B343" s="17">
        <v>1200</v>
      </c>
      <c r="C343" s="17">
        <v>667872</v>
      </c>
      <c r="D343">
        <f>COUNTIF(Table2[Company Name],A343)</f>
        <v>221</v>
      </c>
      <c r="E343">
        <v>9</v>
      </c>
    </row>
    <row r="344" spans="1:5" x14ac:dyDescent="0.3">
      <c r="A344" t="s">
        <v>11</v>
      </c>
      <c r="B344" s="17">
        <v>10001</v>
      </c>
      <c r="C344" s="17">
        <v>1302799</v>
      </c>
      <c r="D344">
        <f>COUNTIF(Table2[Company Name],A344)</f>
        <v>77</v>
      </c>
      <c r="E344">
        <v>5</v>
      </c>
    </row>
    <row r="345" spans="1:5" x14ac:dyDescent="0.3">
      <c r="A345" t="s">
        <v>72</v>
      </c>
      <c r="B345" s="17">
        <v>10001</v>
      </c>
      <c r="C345" s="17">
        <v>952292</v>
      </c>
      <c r="D345">
        <f>COUNTIF(Table2[Company Name],A345)</f>
        <v>153</v>
      </c>
      <c r="E345">
        <v>3</v>
      </c>
    </row>
    <row r="346" spans="1:5" x14ac:dyDescent="0.3">
      <c r="A346" t="s">
        <v>16</v>
      </c>
      <c r="B346" s="17">
        <v>1200</v>
      </c>
      <c r="C346" s="17">
        <v>946419</v>
      </c>
      <c r="D346">
        <f>COUNTIF(Table2[Company Name],A346)</f>
        <v>221</v>
      </c>
      <c r="E346">
        <v>3</v>
      </c>
    </row>
    <row r="347" spans="1:5" x14ac:dyDescent="0.3">
      <c r="A347" t="s">
        <v>11</v>
      </c>
      <c r="B347" s="17">
        <v>10001</v>
      </c>
      <c r="C347" s="17">
        <v>1011764</v>
      </c>
      <c r="D347">
        <f>COUNTIF(Table2[Company Name],A347)</f>
        <v>77</v>
      </c>
      <c r="E347">
        <v>3</v>
      </c>
    </row>
    <row r="348" spans="1:5" x14ac:dyDescent="0.3">
      <c r="A348" t="s">
        <v>16</v>
      </c>
      <c r="B348" s="17">
        <v>1200</v>
      </c>
      <c r="C348" s="17">
        <v>584304</v>
      </c>
      <c r="D348">
        <f>COUNTIF(Table2[Company Name],A348)</f>
        <v>221</v>
      </c>
      <c r="E348">
        <v>5</v>
      </c>
    </row>
    <row r="349" spans="1:5" x14ac:dyDescent="0.3">
      <c r="A349" t="s">
        <v>72</v>
      </c>
      <c r="B349" s="17">
        <v>10001</v>
      </c>
      <c r="C349" s="17">
        <v>482507</v>
      </c>
      <c r="D349">
        <f>COUNTIF(Table2[Company Name],A349)</f>
        <v>153</v>
      </c>
      <c r="E349">
        <v>2</v>
      </c>
    </row>
    <row r="350" spans="1:5" x14ac:dyDescent="0.3">
      <c r="A350" t="s">
        <v>11</v>
      </c>
      <c r="B350" s="17">
        <v>10001</v>
      </c>
      <c r="C350" s="17">
        <v>1115476</v>
      </c>
      <c r="D350">
        <f>COUNTIF(Table2[Company Name],A350)</f>
        <v>77</v>
      </c>
      <c r="E350">
        <v>3</v>
      </c>
    </row>
    <row r="351" spans="1:5" x14ac:dyDescent="0.3">
      <c r="A351" t="s">
        <v>72</v>
      </c>
      <c r="B351" s="17">
        <v>10001</v>
      </c>
      <c r="C351" s="17">
        <v>1390709</v>
      </c>
      <c r="D351">
        <f>COUNTIF(Table2[Company Name],A351)</f>
        <v>153</v>
      </c>
      <c r="E351">
        <v>3</v>
      </c>
    </row>
    <row r="352" spans="1:5" x14ac:dyDescent="0.3">
      <c r="A352" t="s">
        <v>91</v>
      </c>
      <c r="B352" s="17">
        <v>110</v>
      </c>
      <c r="C352" s="17">
        <v>1906392</v>
      </c>
      <c r="D352">
        <f>COUNTIF(Table2[Company Name],A352)</f>
        <v>75</v>
      </c>
      <c r="E352">
        <v>1</v>
      </c>
    </row>
    <row r="353" spans="1:5" x14ac:dyDescent="0.3">
      <c r="A353" t="s">
        <v>16</v>
      </c>
      <c r="B353" s="17">
        <v>1200</v>
      </c>
      <c r="C353" s="17">
        <v>324960</v>
      </c>
      <c r="D353">
        <f>COUNTIF(Table2[Company Name],A353)</f>
        <v>221</v>
      </c>
      <c r="E353">
        <v>2</v>
      </c>
    </row>
    <row r="354" spans="1:5" x14ac:dyDescent="0.3">
      <c r="A354" t="s">
        <v>23</v>
      </c>
      <c r="B354" s="17">
        <v>5000</v>
      </c>
      <c r="C354" s="17">
        <v>913141</v>
      </c>
      <c r="D354">
        <f>COUNTIF(Table2[Company Name],A354)</f>
        <v>122</v>
      </c>
      <c r="E354">
        <v>11</v>
      </c>
    </row>
    <row r="355" spans="1:5" x14ac:dyDescent="0.3">
      <c r="A355" t="s">
        <v>16</v>
      </c>
      <c r="B355" s="17">
        <v>1200</v>
      </c>
      <c r="C355" s="17">
        <v>1199574</v>
      </c>
      <c r="D355">
        <f>COUNTIF(Table2[Company Name],A355)</f>
        <v>221</v>
      </c>
      <c r="E355">
        <v>5</v>
      </c>
    </row>
    <row r="356" spans="1:5" x14ac:dyDescent="0.3">
      <c r="A356" t="s">
        <v>11</v>
      </c>
      <c r="B356" s="17">
        <v>10001</v>
      </c>
      <c r="C356" s="17">
        <v>1544995</v>
      </c>
      <c r="D356">
        <f>COUNTIF(Table2[Company Name],A356)</f>
        <v>77</v>
      </c>
      <c r="E356">
        <v>5</v>
      </c>
    </row>
    <row r="357" spans="1:5" x14ac:dyDescent="0.3">
      <c r="A357" t="s">
        <v>16</v>
      </c>
      <c r="B357" s="17">
        <v>1200</v>
      </c>
      <c r="C357" s="17">
        <v>447101</v>
      </c>
      <c r="D357">
        <f>COUNTIF(Table2[Company Name],A357)</f>
        <v>221</v>
      </c>
      <c r="E357">
        <v>3</v>
      </c>
    </row>
    <row r="358" spans="1:5" x14ac:dyDescent="0.3">
      <c r="A358" t="s">
        <v>23</v>
      </c>
      <c r="B358" s="17">
        <v>5000</v>
      </c>
      <c r="C358" s="17">
        <v>1080039</v>
      </c>
      <c r="D358">
        <f>COUNTIF(Table2[Company Name],A358)</f>
        <v>122</v>
      </c>
      <c r="E358">
        <v>9</v>
      </c>
    </row>
    <row r="359" spans="1:5" x14ac:dyDescent="0.3">
      <c r="A359" t="s">
        <v>72</v>
      </c>
      <c r="B359" s="17">
        <v>10001</v>
      </c>
      <c r="C359" s="17">
        <v>533938</v>
      </c>
      <c r="D359">
        <f>COUNTIF(Table2[Company Name],A359)</f>
        <v>153</v>
      </c>
      <c r="E359">
        <v>8</v>
      </c>
    </row>
    <row r="360" spans="1:5" x14ac:dyDescent="0.3">
      <c r="A360" t="s">
        <v>72</v>
      </c>
      <c r="B360" s="17">
        <v>10001</v>
      </c>
      <c r="C360" s="17">
        <v>1050125</v>
      </c>
      <c r="D360">
        <f>COUNTIF(Table2[Company Name],A360)</f>
        <v>153</v>
      </c>
      <c r="E360">
        <v>3</v>
      </c>
    </row>
    <row r="361" spans="1:5" x14ac:dyDescent="0.3">
      <c r="A361" t="s">
        <v>16</v>
      </c>
      <c r="B361" s="17">
        <v>1200</v>
      </c>
      <c r="C361" s="17">
        <v>698361</v>
      </c>
      <c r="D361">
        <f>COUNTIF(Table2[Company Name],A361)</f>
        <v>221</v>
      </c>
      <c r="E361">
        <v>7</v>
      </c>
    </row>
    <row r="362" spans="1:5" x14ac:dyDescent="0.3">
      <c r="A362" t="s">
        <v>72</v>
      </c>
      <c r="B362" s="17">
        <v>10001</v>
      </c>
      <c r="C362" s="17">
        <v>1011684</v>
      </c>
      <c r="D362">
        <f>COUNTIF(Table2[Company Name],A362)</f>
        <v>153</v>
      </c>
      <c r="E362">
        <v>3</v>
      </c>
    </row>
    <row r="363" spans="1:5" x14ac:dyDescent="0.3">
      <c r="A363" t="s">
        <v>16</v>
      </c>
      <c r="B363" s="17">
        <v>1200</v>
      </c>
      <c r="C363" s="17">
        <v>1671302</v>
      </c>
      <c r="D363">
        <f>COUNTIF(Table2[Company Name],A363)</f>
        <v>221</v>
      </c>
      <c r="E363">
        <v>3</v>
      </c>
    </row>
    <row r="364" spans="1:5" x14ac:dyDescent="0.3">
      <c r="A364" t="s">
        <v>91</v>
      </c>
      <c r="B364" s="17">
        <v>110</v>
      </c>
      <c r="C364" s="17">
        <v>1085114</v>
      </c>
      <c r="D364">
        <f>COUNTIF(Table2[Company Name],A364)</f>
        <v>75</v>
      </c>
      <c r="E364">
        <v>3</v>
      </c>
    </row>
    <row r="365" spans="1:5" x14ac:dyDescent="0.3">
      <c r="A365" t="s">
        <v>72</v>
      </c>
      <c r="B365" s="17">
        <v>10001</v>
      </c>
      <c r="C365" s="17">
        <v>716028</v>
      </c>
      <c r="D365">
        <f>COUNTIF(Table2[Company Name],A365)</f>
        <v>153</v>
      </c>
      <c r="E365">
        <v>3</v>
      </c>
    </row>
    <row r="366" spans="1:5" x14ac:dyDescent="0.3">
      <c r="A366" t="s">
        <v>11</v>
      </c>
      <c r="B366" s="17">
        <v>10001</v>
      </c>
      <c r="C366" s="17">
        <v>1290778</v>
      </c>
      <c r="D366">
        <f>COUNTIF(Table2[Company Name],A366)</f>
        <v>77</v>
      </c>
      <c r="E366">
        <v>3</v>
      </c>
    </row>
    <row r="367" spans="1:5" x14ac:dyDescent="0.3">
      <c r="A367" t="s">
        <v>72</v>
      </c>
      <c r="B367" s="17">
        <v>10001</v>
      </c>
      <c r="C367" s="17">
        <v>515207</v>
      </c>
      <c r="D367">
        <f>COUNTIF(Table2[Company Name],A367)</f>
        <v>153</v>
      </c>
      <c r="E367">
        <v>2</v>
      </c>
    </row>
    <row r="368" spans="1:5" x14ac:dyDescent="0.3">
      <c r="A368" t="s">
        <v>16</v>
      </c>
      <c r="B368" s="17">
        <v>1200</v>
      </c>
      <c r="C368" s="17">
        <v>1087404</v>
      </c>
      <c r="D368">
        <f>COUNTIF(Table2[Company Name],A368)</f>
        <v>221</v>
      </c>
      <c r="E368">
        <v>2</v>
      </c>
    </row>
    <row r="369" spans="1:5" x14ac:dyDescent="0.3">
      <c r="A369" t="s">
        <v>91</v>
      </c>
      <c r="B369" s="17">
        <v>110</v>
      </c>
      <c r="C369" s="17">
        <v>371425</v>
      </c>
      <c r="D369">
        <f>COUNTIF(Table2[Company Name],A369)</f>
        <v>75</v>
      </c>
      <c r="E369">
        <v>2</v>
      </c>
    </row>
    <row r="370" spans="1:5" x14ac:dyDescent="0.3">
      <c r="A370" t="s">
        <v>16</v>
      </c>
      <c r="B370" s="17">
        <v>1200</v>
      </c>
      <c r="C370" s="17">
        <v>530981</v>
      </c>
      <c r="D370">
        <f>COUNTIF(Table2[Company Name],A370)</f>
        <v>221</v>
      </c>
      <c r="E370">
        <v>8</v>
      </c>
    </row>
    <row r="371" spans="1:5" x14ac:dyDescent="0.3">
      <c r="A371" t="s">
        <v>0</v>
      </c>
      <c r="B371" s="17">
        <v>10001</v>
      </c>
      <c r="C371" s="17">
        <v>2100391</v>
      </c>
      <c r="D371">
        <f>COUNTIF(Table2[Company Name],A371)</f>
        <v>13</v>
      </c>
      <c r="E371">
        <v>2</v>
      </c>
    </row>
    <row r="372" spans="1:5" x14ac:dyDescent="0.3">
      <c r="A372" t="s">
        <v>23</v>
      </c>
      <c r="B372" s="17">
        <v>5000</v>
      </c>
      <c r="C372" s="17">
        <v>1049012</v>
      </c>
      <c r="D372">
        <f>COUNTIF(Table2[Company Name],A372)</f>
        <v>122</v>
      </c>
      <c r="E372">
        <v>7</v>
      </c>
    </row>
    <row r="373" spans="1:5" x14ac:dyDescent="0.3">
      <c r="A373" t="s">
        <v>16</v>
      </c>
      <c r="B373" s="17">
        <v>1200</v>
      </c>
      <c r="C373" s="17">
        <v>697208</v>
      </c>
      <c r="D373">
        <f>COUNTIF(Table2[Company Name],A373)</f>
        <v>221</v>
      </c>
      <c r="E373">
        <v>7</v>
      </c>
    </row>
    <row r="374" spans="1:5" x14ac:dyDescent="0.3">
      <c r="A374" t="s">
        <v>91</v>
      </c>
      <c r="B374" s="17">
        <v>110</v>
      </c>
      <c r="C374" s="17">
        <v>880343</v>
      </c>
      <c r="D374">
        <f>COUNTIF(Table2[Company Name],A374)</f>
        <v>75</v>
      </c>
      <c r="E374">
        <v>12</v>
      </c>
    </row>
    <row r="375" spans="1:5" x14ac:dyDescent="0.3">
      <c r="A375" t="s">
        <v>11</v>
      </c>
      <c r="B375" s="17">
        <v>10001</v>
      </c>
      <c r="C375" s="17">
        <v>922067</v>
      </c>
      <c r="D375">
        <f>COUNTIF(Table2[Company Name],A375)</f>
        <v>77</v>
      </c>
      <c r="E375">
        <v>4</v>
      </c>
    </row>
    <row r="376" spans="1:5" x14ac:dyDescent="0.3">
      <c r="A376" t="s">
        <v>23</v>
      </c>
      <c r="B376" s="17">
        <v>5000</v>
      </c>
      <c r="C376" s="17">
        <v>1119464</v>
      </c>
      <c r="D376">
        <f>COUNTIF(Table2[Company Name],A376)</f>
        <v>122</v>
      </c>
      <c r="E376">
        <v>6</v>
      </c>
    </row>
    <row r="377" spans="1:5" x14ac:dyDescent="0.3">
      <c r="A377" t="s">
        <v>23</v>
      </c>
      <c r="B377" s="17">
        <v>5000</v>
      </c>
      <c r="C377" s="17">
        <v>1277324</v>
      </c>
      <c r="D377">
        <f>COUNTIF(Table2[Company Name],A377)</f>
        <v>122</v>
      </c>
      <c r="E377">
        <v>13</v>
      </c>
    </row>
    <row r="378" spans="1:5" x14ac:dyDescent="0.3">
      <c r="A378" t="s">
        <v>91</v>
      </c>
      <c r="B378" s="17">
        <v>110</v>
      </c>
      <c r="C378" s="17">
        <v>692208</v>
      </c>
      <c r="D378">
        <f>COUNTIF(Table2[Company Name],A378)</f>
        <v>75</v>
      </c>
      <c r="E378">
        <v>5</v>
      </c>
    </row>
    <row r="379" spans="1:5" x14ac:dyDescent="0.3">
      <c r="A379" t="s">
        <v>16</v>
      </c>
      <c r="B379" s="17">
        <v>1200</v>
      </c>
      <c r="C379" s="17">
        <v>857434</v>
      </c>
      <c r="D379">
        <f>COUNTIF(Table2[Company Name],A379)</f>
        <v>221</v>
      </c>
      <c r="E379">
        <v>2</v>
      </c>
    </row>
    <row r="380" spans="1:5" x14ac:dyDescent="0.3">
      <c r="A380" t="s">
        <v>72</v>
      </c>
      <c r="B380" s="17">
        <v>10001</v>
      </c>
      <c r="C380" s="17">
        <v>419884</v>
      </c>
      <c r="D380">
        <f>COUNTIF(Table2[Company Name],A380)</f>
        <v>153</v>
      </c>
      <c r="E380">
        <v>2</v>
      </c>
    </row>
    <row r="381" spans="1:5" x14ac:dyDescent="0.3">
      <c r="A381" t="s">
        <v>72</v>
      </c>
      <c r="B381" s="17">
        <v>10001</v>
      </c>
      <c r="C381" s="17">
        <v>1175972</v>
      </c>
      <c r="D381">
        <f>COUNTIF(Table2[Company Name],A381)</f>
        <v>153</v>
      </c>
      <c r="E381">
        <v>2</v>
      </c>
    </row>
    <row r="382" spans="1:5" x14ac:dyDescent="0.3">
      <c r="A382" t="s">
        <v>16</v>
      </c>
      <c r="B382" s="17">
        <v>1200</v>
      </c>
      <c r="C382" s="17">
        <v>737104</v>
      </c>
      <c r="D382">
        <f>COUNTIF(Table2[Company Name],A382)</f>
        <v>221</v>
      </c>
      <c r="E382">
        <v>10</v>
      </c>
    </row>
    <row r="383" spans="1:5" x14ac:dyDescent="0.3">
      <c r="A383" t="s">
        <v>72</v>
      </c>
      <c r="B383" s="17">
        <v>10001</v>
      </c>
      <c r="C383" s="17">
        <v>1835474</v>
      </c>
      <c r="D383">
        <f>COUNTIF(Table2[Company Name],A383)</f>
        <v>153</v>
      </c>
      <c r="E383">
        <v>1</v>
      </c>
    </row>
    <row r="384" spans="1:5" x14ac:dyDescent="0.3">
      <c r="A384" t="s">
        <v>16</v>
      </c>
      <c r="B384" s="17">
        <v>1200</v>
      </c>
      <c r="C384" s="17">
        <v>398251</v>
      </c>
      <c r="D384">
        <f>COUNTIF(Table2[Company Name],A384)</f>
        <v>221</v>
      </c>
      <c r="E384">
        <v>5</v>
      </c>
    </row>
    <row r="385" spans="1:5" x14ac:dyDescent="0.3">
      <c r="A385" t="s">
        <v>16</v>
      </c>
      <c r="B385" s="17">
        <v>1200</v>
      </c>
      <c r="C385" s="17">
        <v>639265</v>
      </c>
      <c r="D385">
        <f>COUNTIF(Table2[Company Name],A385)</f>
        <v>221</v>
      </c>
      <c r="E385">
        <v>2</v>
      </c>
    </row>
    <row r="386" spans="1:5" x14ac:dyDescent="0.3">
      <c r="A386" t="s">
        <v>72</v>
      </c>
      <c r="B386" s="17">
        <v>10001</v>
      </c>
      <c r="C386" s="17">
        <v>404303</v>
      </c>
      <c r="D386">
        <f>COUNTIF(Table2[Company Name],A386)</f>
        <v>153</v>
      </c>
      <c r="E386">
        <v>2</v>
      </c>
    </row>
    <row r="387" spans="1:5" x14ac:dyDescent="0.3">
      <c r="A387" t="s">
        <v>23</v>
      </c>
      <c r="B387" s="17">
        <v>5000</v>
      </c>
      <c r="C387" s="17">
        <v>1426338</v>
      </c>
      <c r="D387">
        <f>COUNTIF(Table2[Company Name],A387)</f>
        <v>122</v>
      </c>
      <c r="E387">
        <v>3</v>
      </c>
    </row>
    <row r="388" spans="1:5" x14ac:dyDescent="0.3">
      <c r="A388" t="s">
        <v>72</v>
      </c>
      <c r="B388" s="17">
        <v>10001</v>
      </c>
      <c r="C388" s="17">
        <v>535199</v>
      </c>
      <c r="D388">
        <f>COUNTIF(Table2[Company Name],A388)</f>
        <v>153</v>
      </c>
      <c r="E388">
        <v>4</v>
      </c>
    </row>
    <row r="389" spans="1:5" x14ac:dyDescent="0.3">
      <c r="A389" t="s">
        <v>72</v>
      </c>
      <c r="B389" s="17">
        <v>10001</v>
      </c>
      <c r="C389" s="17">
        <v>675598</v>
      </c>
      <c r="D389">
        <f>COUNTIF(Table2[Company Name],A389)</f>
        <v>153</v>
      </c>
      <c r="E389">
        <v>7</v>
      </c>
    </row>
    <row r="390" spans="1:5" x14ac:dyDescent="0.3">
      <c r="A390" t="s">
        <v>11</v>
      </c>
      <c r="B390" s="17">
        <v>10001</v>
      </c>
      <c r="C390" s="17">
        <v>1223294</v>
      </c>
      <c r="D390">
        <f>COUNTIF(Table2[Company Name],A390)</f>
        <v>77</v>
      </c>
      <c r="E390">
        <v>2</v>
      </c>
    </row>
    <row r="391" spans="1:5" x14ac:dyDescent="0.3">
      <c r="A391" t="s">
        <v>16</v>
      </c>
      <c r="B391" s="17">
        <v>1200</v>
      </c>
      <c r="C391" s="17">
        <v>1407103</v>
      </c>
      <c r="D391">
        <f>COUNTIF(Table2[Company Name],A391)</f>
        <v>221</v>
      </c>
      <c r="E391">
        <v>7</v>
      </c>
    </row>
    <row r="392" spans="1:5" x14ac:dyDescent="0.3">
      <c r="A392" t="s">
        <v>72</v>
      </c>
      <c r="B392" s="17">
        <v>10001</v>
      </c>
      <c r="C392" s="17">
        <v>1309879</v>
      </c>
      <c r="D392">
        <f>COUNTIF(Table2[Company Name],A392)</f>
        <v>153</v>
      </c>
      <c r="E392">
        <v>4</v>
      </c>
    </row>
    <row r="393" spans="1:5" x14ac:dyDescent="0.3">
      <c r="A393" t="s">
        <v>16</v>
      </c>
      <c r="B393" s="17">
        <v>1200</v>
      </c>
      <c r="C393" s="17">
        <v>599248</v>
      </c>
      <c r="D393">
        <f>COUNTIF(Table2[Company Name],A393)</f>
        <v>221</v>
      </c>
      <c r="E393">
        <v>2</v>
      </c>
    </row>
    <row r="394" spans="1:5" x14ac:dyDescent="0.3">
      <c r="A394" t="s">
        <v>16</v>
      </c>
      <c r="B394" s="17">
        <v>1200</v>
      </c>
      <c r="C394" s="17">
        <v>357429</v>
      </c>
      <c r="D394">
        <f>COUNTIF(Table2[Company Name],A394)</f>
        <v>221</v>
      </c>
      <c r="E394">
        <v>3</v>
      </c>
    </row>
    <row r="395" spans="1:5" x14ac:dyDescent="0.3">
      <c r="A395" t="s">
        <v>16</v>
      </c>
      <c r="B395" s="17">
        <v>1200</v>
      </c>
      <c r="C395" s="17">
        <v>1510179</v>
      </c>
      <c r="D395">
        <f>COUNTIF(Table2[Company Name],A395)</f>
        <v>221</v>
      </c>
      <c r="E395">
        <v>2</v>
      </c>
    </row>
    <row r="396" spans="1:5" x14ac:dyDescent="0.3">
      <c r="A396" t="s">
        <v>16</v>
      </c>
      <c r="B396" s="17">
        <v>1200</v>
      </c>
      <c r="C396" s="17">
        <v>732789</v>
      </c>
      <c r="D396">
        <f>COUNTIF(Table2[Company Name],A396)</f>
        <v>221</v>
      </c>
      <c r="E396">
        <v>8</v>
      </c>
    </row>
    <row r="397" spans="1:5" x14ac:dyDescent="0.3">
      <c r="A397" t="s">
        <v>11</v>
      </c>
      <c r="B397" s="17">
        <v>10001</v>
      </c>
      <c r="C397" s="17">
        <v>1448061</v>
      </c>
      <c r="D397">
        <f>COUNTIF(Table2[Company Name],A397)</f>
        <v>77</v>
      </c>
      <c r="E397">
        <v>2</v>
      </c>
    </row>
    <row r="398" spans="1:5" x14ac:dyDescent="0.3">
      <c r="A398" t="s">
        <v>16</v>
      </c>
      <c r="B398" s="17">
        <v>1200</v>
      </c>
      <c r="C398" s="17">
        <v>556469</v>
      </c>
      <c r="D398">
        <f>COUNTIF(Table2[Company Name],A398)</f>
        <v>221</v>
      </c>
      <c r="E398">
        <v>2</v>
      </c>
    </row>
    <row r="399" spans="1:5" x14ac:dyDescent="0.3">
      <c r="A399" t="s">
        <v>72</v>
      </c>
      <c r="B399" s="17">
        <v>10001</v>
      </c>
      <c r="C399" s="17">
        <v>385183</v>
      </c>
      <c r="D399">
        <f>COUNTIF(Table2[Company Name],A399)</f>
        <v>153</v>
      </c>
      <c r="E399">
        <v>3</v>
      </c>
    </row>
    <row r="400" spans="1:5" x14ac:dyDescent="0.3">
      <c r="A400" t="s">
        <v>23</v>
      </c>
      <c r="B400" s="17">
        <v>5000</v>
      </c>
      <c r="C400" s="17">
        <v>1263932</v>
      </c>
      <c r="D400">
        <f>COUNTIF(Table2[Company Name],A400)</f>
        <v>122</v>
      </c>
      <c r="E400">
        <v>3</v>
      </c>
    </row>
    <row r="401" spans="1:5" x14ac:dyDescent="0.3">
      <c r="A401" t="s">
        <v>23</v>
      </c>
      <c r="B401" s="17">
        <v>5000</v>
      </c>
      <c r="C401" s="17">
        <v>858358</v>
      </c>
      <c r="D401">
        <f>COUNTIF(Table2[Company Name],A401)</f>
        <v>122</v>
      </c>
      <c r="E401">
        <v>3</v>
      </c>
    </row>
    <row r="402" spans="1:5" x14ac:dyDescent="0.3">
      <c r="A402" t="s">
        <v>72</v>
      </c>
      <c r="B402" s="17">
        <v>10001</v>
      </c>
      <c r="C402" s="17">
        <v>1183206</v>
      </c>
      <c r="D402">
        <f>COUNTIF(Table2[Company Name],A402)</f>
        <v>153</v>
      </c>
      <c r="E402">
        <v>2</v>
      </c>
    </row>
    <row r="403" spans="1:5" x14ac:dyDescent="0.3">
      <c r="A403" t="s">
        <v>16</v>
      </c>
      <c r="B403" s="17">
        <v>1200</v>
      </c>
      <c r="C403" s="17">
        <v>1506546</v>
      </c>
      <c r="D403">
        <f>COUNTIF(Table2[Company Name],A403)</f>
        <v>221</v>
      </c>
      <c r="E403">
        <v>5</v>
      </c>
    </row>
    <row r="404" spans="1:5" x14ac:dyDescent="0.3">
      <c r="A404" t="s">
        <v>72</v>
      </c>
      <c r="B404" s="17">
        <v>10001</v>
      </c>
      <c r="C404" s="17">
        <v>560759</v>
      </c>
      <c r="D404">
        <f>COUNTIF(Table2[Company Name],A404)</f>
        <v>153</v>
      </c>
      <c r="E404">
        <v>1</v>
      </c>
    </row>
    <row r="405" spans="1:5" x14ac:dyDescent="0.3">
      <c r="A405" t="s">
        <v>16</v>
      </c>
      <c r="B405" s="17">
        <v>1200</v>
      </c>
      <c r="C405" s="17">
        <v>1146217</v>
      </c>
      <c r="D405">
        <f>COUNTIF(Table2[Company Name],A405)</f>
        <v>221</v>
      </c>
      <c r="E405">
        <v>3</v>
      </c>
    </row>
    <row r="406" spans="1:5" x14ac:dyDescent="0.3">
      <c r="A406" t="s">
        <v>72</v>
      </c>
      <c r="B406" s="17">
        <v>10001</v>
      </c>
      <c r="C406" s="17">
        <v>1518419</v>
      </c>
      <c r="D406">
        <f>COUNTIF(Table2[Company Name],A406)</f>
        <v>153</v>
      </c>
      <c r="E406">
        <v>1</v>
      </c>
    </row>
    <row r="407" spans="1:5" x14ac:dyDescent="0.3">
      <c r="A407" t="s">
        <v>11</v>
      </c>
      <c r="B407" s="17">
        <v>10001</v>
      </c>
      <c r="C407" s="17">
        <v>1690401</v>
      </c>
      <c r="D407">
        <f>COUNTIF(Table2[Company Name],A407)</f>
        <v>77</v>
      </c>
      <c r="E407">
        <v>5</v>
      </c>
    </row>
    <row r="408" spans="1:5" x14ac:dyDescent="0.3">
      <c r="A408" t="s">
        <v>91</v>
      </c>
      <c r="B408" s="17">
        <v>110</v>
      </c>
      <c r="C408" s="17">
        <v>468389</v>
      </c>
      <c r="D408">
        <f>COUNTIF(Table2[Company Name],A408)</f>
        <v>75</v>
      </c>
      <c r="E408">
        <v>4</v>
      </c>
    </row>
    <row r="409" spans="1:5" x14ac:dyDescent="0.3">
      <c r="A409" t="s">
        <v>16</v>
      </c>
      <c r="B409" s="17">
        <v>1200</v>
      </c>
      <c r="C409" s="17">
        <v>1233933</v>
      </c>
      <c r="D409">
        <f>COUNTIF(Table2[Company Name],A409)</f>
        <v>221</v>
      </c>
      <c r="E409">
        <v>2</v>
      </c>
    </row>
    <row r="410" spans="1:5" x14ac:dyDescent="0.3">
      <c r="A410" t="s">
        <v>11</v>
      </c>
      <c r="B410" s="17">
        <v>10001</v>
      </c>
      <c r="C410" s="17">
        <v>1414546</v>
      </c>
      <c r="D410">
        <f>COUNTIF(Table2[Company Name],A410)</f>
        <v>77</v>
      </c>
      <c r="E410">
        <v>4</v>
      </c>
    </row>
    <row r="411" spans="1:5" x14ac:dyDescent="0.3">
      <c r="A411" t="s">
        <v>72</v>
      </c>
      <c r="B411" s="17">
        <v>10001</v>
      </c>
      <c r="C411" s="17">
        <v>1162174</v>
      </c>
      <c r="D411">
        <f>COUNTIF(Table2[Company Name],A411)</f>
        <v>153</v>
      </c>
      <c r="E411">
        <v>3</v>
      </c>
    </row>
    <row r="412" spans="1:5" x14ac:dyDescent="0.3">
      <c r="A412" t="s">
        <v>72</v>
      </c>
      <c r="B412" s="17">
        <v>10001</v>
      </c>
      <c r="C412" s="17">
        <v>858566</v>
      </c>
      <c r="D412">
        <f>COUNTIF(Table2[Company Name],A412)</f>
        <v>153</v>
      </c>
      <c r="E412">
        <v>3</v>
      </c>
    </row>
    <row r="413" spans="1:5" x14ac:dyDescent="0.3">
      <c r="A413" t="s">
        <v>72</v>
      </c>
      <c r="B413" s="17">
        <v>10001</v>
      </c>
      <c r="C413" s="17">
        <v>1981612</v>
      </c>
      <c r="D413">
        <f>COUNTIF(Table2[Company Name],A413)</f>
        <v>153</v>
      </c>
      <c r="E413">
        <v>1</v>
      </c>
    </row>
    <row r="414" spans="1:5" x14ac:dyDescent="0.3">
      <c r="A414" t="s">
        <v>72</v>
      </c>
      <c r="B414" s="17">
        <v>10001</v>
      </c>
      <c r="C414" s="17">
        <v>1252869</v>
      </c>
      <c r="D414">
        <f>COUNTIF(Table2[Company Name],A414)</f>
        <v>153</v>
      </c>
      <c r="E414">
        <v>3</v>
      </c>
    </row>
    <row r="415" spans="1:5" x14ac:dyDescent="0.3">
      <c r="A415" t="s">
        <v>72</v>
      </c>
      <c r="B415" s="17">
        <v>10001</v>
      </c>
      <c r="C415" s="17">
        <v>1067228</v>
      </c>
      <c r="D415">
        <f>COUNTIF(Table2[Company Name],A415)</f>
        <v>153</v>
      </c>
      <c r="E415">
        <v>1</v>
      </c>
    </row>
    <row r="416" spans="1:5" x14ac:dyDescent="0.3">
      <c r="A416" t="s">
        <v>23</v>
      </c>
      <c r="B416" s="17">
        <v>5000</v>
      </c>
      <c r="C416" s="17">
        <v>1304422</v>
      </c>
      <c r="D416">
        <f>COUNTIF(Table2[Company Name],A416)</f>
        <v>122</v>
      </c>
      <c r="E416">
        <v>11</v>
      </c>
    </row>
    <row r="417" spans="1:5" x14ac:dyDescent="0.3">
      <c r="A417" t="s">
        <v>72</v>
      </c>
      <c r="B417" s="17">
        <v>10001</v>
      </c>
      <c r="C417" s="17">
        <v>568531</v>
      </c>
      <c r="D417">
        <f>COUNTIF(Table2[Company Name],A417)</f>
        <v>153</v>
      </c>
      <c r="E417">
        <v>2</v>
      </c>
    </row>
    <row r="418" spans="1:5" x14ac:dyDescent="0.3">
      <c r="A418" t="s">
        <v>16</v>
      </c>
      <c r="B418" s="17">
        <v>1200</v>
      </c>
      <c r="C418" s="17">
        <v>358362</v>
      </c>
      <c r="D418">
        <f>COUNTIF(Table2[Company Name],A418)</f>
        <v>221</v>
      </c>
      <c r="E418">
        <v>2</v>
      </c>
    </row>
    <row r="419" spans="1:5" x14ac:dyDescent="0.3">
      <c r="A419" t="s">
        <v>91</v>
      </c>
      <c r="B419" s="17">
        <v>110</v>
      </c>
      <c r="C419" s="17">
        <v>1469743</v>
      </c>
      <c r="D419">
        <f>COUNTIF(Table2[Company Name],A419)</f>
        <v>75</v>
      </c>
      <c r="E419">
        <v>6</v>
      </c>
    </row>
    <row r="420" spans="1:5" x14ac:dyDescent="0.3">
      <c r="A420" t="s">
        <v>11</v>
      </c>
      <c r="B420" s="17">
        <v>10001</v>
      </c>
      <c r="C420" s="17">
        <v>1146759</v>
      </c>
      <c r="D420">
        <f>COUNTIF(Table2[Company Name],A420)</f>
        <v>77</v>
      </c>
      <c r="E420">
        <v>4</v>
      </c>
    </row>
    <row r="421" spans="1:5" x14ac:dyDescent="0.3">
      <c r="A421" t="s">
        <v>72</v>
      </c>
      <c r="B421" s="17">
        <v>10001</v>
      </c>
      <c r="C421" s="17">
        <v>1402133</v>
      </c>
      <c r="D421">
        <f>COUNTIF(Table2[Company Name],A421)</f>
        <v>153</v>
      </c>
      <c r="E421">
        <v>3</v>
      </c>
    </row>
    <row r="422" spans="1:5" x14ac:dyDescent="0.3">
      <c r="A422" t="s">
        <v>72</v>
      </c>
      <c r="B422" s="17">
        <v>10001</v>
      </c>
      <c r="C422" s="17">
        <v>443056</v>
      </c>
      <c r="D422">
        <f>COUNTIF(Table2[Company Name],A422)</f>
        <v>153</v>
      </c>
      <c r="E422">
        <v>5</v>
      </c>
    </row>
    <row r="423" spans="1:5" x14ac:dyDescent="0.3">
      <c r="A423" t="s">
        <v>11</v>
      </c>
      <c r="B423" s="17">
        <v>10001</v>
      </c>
      <c r="C423" s="17">
        <v>1377556</v>
      </c>
      <c r="D423">
        <f>COUNTIF(Table2[Company Name],A423)</f>
        <v>77</v>
      </c>
      <c r="E423">
        <v>4</v>
      </c>
    </row>
    <row r="424" spans="1:5" x14ac:dyDescent="0.3">
      <c r="A424" t="s">
        <v>72</v>
      </c>
      <c r="B424" s="17">
        <v>10001</v>
      </c>
      <c r="C424" s="17">
        <v>1191152</v>
      </c>
      <c r="D424">
        <f>COUNTIF(Table2[Company Name],A424)</f>
        <v>153</v>
      </c>
      <c r="E424">
        <v>2</v>
      </c>
    </row>
    <row r="425" spans="1:5" x14ac:dyDescent="0.3">
      <c r="A425" t="s">
        <v>72</v>
      </c>
      <c r="B425" s="17">
        <v>10001</v>
      </c>
      <c r="C425" s="17">
        <v>412908</v>
      </c>
      <c r="D425">
        <f>COUNTIF(Table2[Company Name],A425)</f>
        <v>153</v>
      </c>
      <c r="E425">
        <v>2</v>
      </c>
    </row>
    <row r="426" spans="1:5" x14ac:dyDescent="0.3">
      <c r="A426" t="s">
        <v>0</v>
      </c>
      <c r="B426" s="17">
        <v>10001</v>
      </c>
      <c r="C426" s="17">
        <v>2005889</v>
      </c>
      <c r="D426">
        <f>COUNTIF(Table2[Company Name],A426)</f>
        <v>13</v>
      </c>
      <c r="E426">
        <v>2</v>
      </c>
    </row>
    <row r="427" spans="1:5" x14ac:dyDescent="0.3">
      <c r="A427" t="s">
        <v>72</v>
      </c>
      <c r="B427" s="17">
        <v>10001</v>
      </c>
      <c r="C427" s="17">
        <v>1440511</v>
      </c>
      <c r="D427">
        <f>COUNTIF(Table2[Company Name],A427)</f>
        <v>153</v>
      </c>
      <c r="E427">
        <v>3</v>
      </c>
    </row>
    <row r="428" spans="1:5" x14ac:dyDescent="0.3">
      <c r="A428" t="s">
        <v>91</v>
      </c>
      <c r="B428" s="17">
        <v>110</v>
      </c>
      <c r="C428" s="17">
        <v>473372</v>
      </c>
      <c r="D428">
        <f>COUNTIF(Table2[Company Name],A428)</f>
        <v>75</v>
      </c>
      <c r="E428">
        <v>2</v>
      </c>
    </row>
    <row r="429" spans="1:5" x14ac:dyDescent="0.3">
      <c r="A429" t="s">
        <v>16</v>
      </c>
      <c r="B429" s="17">
        <v>1200</v>
      </c>
      <c r="C429" s="17">
        <v>624332</v>
      </c>
      <c r="D429">
        <f>COUNTIF(Table2[Company Name],A429)</f>
        <v>221</v>
      </c>
      <c r="E429">
        <v>2</v>
      </c>
    </row>
    <row r="430" spans="1:5" x14ac:dyDescent="0.3">
      <c r="A430" t="s">
        <v>16</v>
      </c>
      <c r="B430" s="17">
        <v>1200</v>
      </c>
      <c r="C430" s="17">
        <v>1264045</v>
      </c>
      <c r="D430">
        <f>COUNTIF(Table2[Company Name],A430)</f>
        <v>221</v>
      </c>
      <c r="E430">
        <v>2</v>
      </c>
    </row>
    <row r="431" spans="1:5" x14ac:dyDescent="0.3">
      <c r="A431" t="s">
        <v>16</v>
      </c>
      <c r="B431" s="17">
        <v>1200</v>
      </c>
      <c r="C431" s="17">
        <v>483163</v>
      </c>
      <c r="D431">
        <f>COUNTIF(Table2[Company Name],A431)</f>
        <v>221</v>
      </c>
      <c r="E431">
        <v>6</v>
      </c>
    </row>
    <row r="432" spans="1:5" x14ac:dyDescent="0.3">
      <c r="A432" t="s">
        <v>72</v>
      </c>
      <c r="B432" s="17">
        <v>10001</v>
      </c>
      <c r="C432" s="17">
        <v>1377919</v>
      </c>
      <c r="D432">
        <f>COUNTIF(Table2[Company Name],A432)</f>
        <v>153</v>
      </c>
      <c r="E432">
        <v>4</v>
      </c>
    </row>
    <row r="433" spans="1:5" x14ac:dyDescent="0.3">
      <c r="A433" t="s">
        <v>16</v>
      </c>
      <c r="B433" s="17">
        <v>1200</v>
      </c>
      <c r="C433" s="17">
        <v>1064712</v>
      </c>
      <c r="D433">
        <f>COUNTIF(Table2[Company Name],A433)</f>
        <v>221</v>
      </c>
      <c r="E433">
        <v>2</v>
      </c>
    </row>
    <row r="434" spans="1:5" x14ac:dyDescent="0.3">
      <c r="A434" t="s">
        <v>91</v>
      </c>
      <c r="B434" s="17">
        <v>110</v>
      </c>
      <c r="C434" s="17">
        <v>902737</v>
      </c>
      <c r="D434">
        <f>COUNTIF(Table2[Company Name],A434)</f>
        <v>75</v>
      </c>
      <c r="E434">
        <v>3</v>
      </c>
    </row>
    <row r="435" spans="1:5" x14ac:dyDescent="0.3">
      <c r="A435" t="s">
        <v>11</v>
      </c>
      <c r="B435" s="17">
        <v>10001</v>
      </c>
      <c r="C435" s="17">
        <v>808799</v>
      </c>
      <c r="D435">
        <f>COUNTIF(Table2[Company Name],A435)</f>
        <v>77</v>
      </c>
      <c r="E435">
        <v>3</v>
      </c>
    </row>
    <row r="436" spans="1:5" x14ac:dyDescent="0.3">
      <c r="A436" t="s">
        <v>16</v>
      </c>
      <c r="B436" s="17">
        <v>1200</v>
      </c>
      <c r="C436" s="17">
        <v>571863</v>
      </c>
      <c r="D436">
        <f>COUNTIF(Table2[Company Name],A436)</f>
        <v>221</v>
      </c>
      <c r="E436">
        <v>4</v>
      </c>
    </row>
    <row r="437" spans="1:5" x14ac:dyDescent="0.3">
      <c r="A437" t="s">
        <v>23</v>
      </c>
      <c r="B437" s="17">
        <v>5000</v>
      </c>
      <c r="C437" s="17">
        <v>1346112</v>
      </c>
      <c r="D437">
        <f>COUNTIF(Table2[Company Name],A437)</f>
        <v>122</v>
      </c>
      <c r="E437">
        <v>3</v>
      </c>
    </row>
    <row r="438" spans="1:5" x14ac:dyDescent="0.3">
      <c r="A438" t="s">
        <v>91</v>
      </c>
      <c r="B438" s="17">
        <v>110</v>
      </c>
      <c r="C438" s="17">
        <v>975907</v>
      </c>
      <c r="D438">
        <f>COUNTIF(Table2[Company Name],A438)</f>
        <v>75</v>
      </c>
      <c r="E438">
        <v>2</v>
      </c>
    </row>
    <row r="439" spans="1:5" x14ac:dyDescent="0.3">
      <c r="A439" t="s">
        <v>23</v>
      </c>
      <c r="B439" s="17">
        <v>5000</v>
      </c>
      <c r="C439" s="17">
        <v>1447364</v>
      </c>
      <c r="D439">
        <f>COUNTIF(Table2[Company Name],A439)</f>
        <v>122</v>
      </c>
      <c r="E439">
        <v>13</v>
      </c>
    </row>
    <row r="440" spans="1:5" x14ac:dyDescent="0.3">
      <c r="A440" t="s">
        <v>91</v>
      </c>
      <c r="B440" s="17">
        <v>110</v>
      </c>
      <c r="C440" s="17">
        <v>1112118</v>
      </c>
      <c r="D440">
        <f>COUNTIF(Table2[Company Name],A440)</f>
        <v>75</v>
      </c>
      <c r="E440">
        <v>6</v>
      </c>
    </row>
    <row r="441" spans="1:5" x14ac:dyDescent="0.3">
      <c r="A441" t="s">
        <v>72</v>
      </c>
      <c r="B441" s="17">
        <v>10001</v>
      </c>
      <c r="C441" s="17">
        <v>1696485</v>
      </c>
      <c r="D441">
        <f>COUNTIF(Table2[Company Name],A441)</f>
        <v>153</v>
      </c>
      <c r="E441">
        <v>1</v>
      </c>
    </row>
    <row r="442" spans="1:5" x14ac:dyDescent="0.3">
      <c r="A442" t="s">
        <v>23</v>
      </c>
      <c r="B442" s="17">
        <v>5000</v>
      </c>
      <c r="C442" s="17">
        <v>928175</v>
      </c>
      <c r="D442">
        <f>COUNTIF(Table2[Company Name],A442)</f>
        <v>122</v>
      </c>
      <c r="E442">
        <v>6</v>
      </c>
    </row>
    <row r="443" spans="1:5" x14ac:dyDescent="0.3">
      <c r="A443" t="s">
        <v>11</v>
      </c>
      <c r="B443" s="17">
        <v>10001</v>
      </c>
      <c r="C443" s="17">
        <v>1636857</v>
      </c>
      <c r="D443">
        <f>COUNTIF(Table2[Company Name],A443)</f>
        <v>77</v>
      </c>
      <c r="E443">
        <v>4</v>
      </c>
    </row>
    <row r="444" spans="1:5" x14ac:dyDescent="0.3">
      <c r="A444" t="s">
        <v>16</v>
      </c>
      <c r="B444" s="17">
        <v>1200</v>
      </c>
      <c r="C444" s="17">
        <v>1000698</v>
      </c>
      <c r="D444">
        <f>COUNTIF(Table2[Company Name],A444)</f>
        <v>221</v>
      </c>
      <c r="E444">
        <v>2</v>
      </c>
    </row>
    <row r="445" spans="1:5" x14ac:dyDescent="0.3">
      <c r="A445" t="s">
        <v>72</v>
      </c>
      <c r="B445" s="17">
        <v>10001</v>
      </c>
      <c r="C445" s="17">
        <v>413358</v>
      </c>
      <c r="D445">
        <f>COUNTIF(Table2[Company Name],A445)</f>
        <v>153</v>
      </c>
      <c r="E445">
        <v>5</v>
      </c>
    </row>
    <row r="446" spans="1:5" x14ac:dyDescent="0.3">
      <c r="A446" t="s">
        <v>16</v>
      </c>
      <c r="B446" s="17">
        <v>1200</v>
      </c>
      <c r="C446" s="17">
        <v>633391</v>
      </c>
      <c r="D446">
        <f>COUNTIF(Table2[Company Name],A446)</f>
        <v>221</v>
      </c>
      <c r="E446">
        <v>3</v>
      </c>
    </row>
    <row r="447" spans="1:5" x14ac:dyDescent="0.3">
      <c r="A447" t="s">
        <v>72</v>
      </c>
      <c r="B447" s="17">
        <v>10001</v>
      </c>
      <c r="C447" s="17">
        <v>1499613</v>
      </c>
      <c r="D447">
        <f>COUNTIF(Table2[Company Name],A447)</f>
        <v>153</v>
      </c>
      <c r="E447">
        <v>2</v>
      </c>
    </row>
    <row r="448" spans="1:5" x14ac:dyDescent="0.3">
      <c r="A448" t="s">
        <v>16</v>
      </c>
      <c r="B448" s="17">
        <v>1200</v>
      </c>
      <c r="C448" s="17">
        <v>1951029</v>
      </c>
      <c r="D448">
        <f>COUNTIF(Table2[Company Name],A448)</f>
        <v>221</v>
      </c>
      <c r="E448">
        <v>3</v>
      </c>
    </row>
    <row r="449" spans="1:5" x14ac:dyDescent="0.3">
      <c r="A449" t="s">
        <v>72</v>
      </c>
      <c r="B449" s="17">
        <v>10001</v>
      </c>
      <c r="C449" s="17">
        <v>492651</v>
      </c>
      <c r="D449">
        <f>COUNTIF(Table2[Company Name],A449)</f>
        <v>153</v>
      </c>
      <c r="E449">
        <v>2</v>
      </c>
    </row>
    <row r="450" spans="1:5" x14ac:dyDescent="0.3">
      <c r="A450" t="s">
        <v>16</v>
      </c>
      <c r="B450" s="17">
        <v>1200</v>
      </c>
      <c r="C450" s="17">
        <v>765959</v>
      </c>
      <c r="D450">
        <f>COUNTIF(Table2[Company Name],A450)</f>
        <v>221</v>
      </c>
      <c r="E450">
        <v>2</v>
      </c>
    </row>
    <row r="451" spans="1:5" x14ac:dyDescent="0.3">
      <c r="A451" t="s">
        <v>72</v>
      </c>
      <c r="B451" s="17">
        <v>10001</v>
      </c>
      <c r="C451" s="17">
        <v>1452688</v>
      </c>
      <c r="D451">
        <f>COUNTIF(Table2[Company Name],A451)</f>
        <v>153</v>
      </c>
      <c r="E451">
        <v>3</v>
      </c>
    </row>
    <row r="452" spans="1:5" x14ac:dyDescent="0.3">
      <c r="A452" t="s">
        <v>72</v>
      </c>
      <c r="B452" s="17">
        <v>10001</v>
      </c>
      <c r="C452" s="17">
        <v>882590</v>
      </c>
      <c r="D452">
        <f>COUNTIF(Table2[Company Name],A452)</f>
        <v>153</v>
      </c>
      <c r="E452">
        <v>3</v>
      </c>
    </row>
    <row r="453" spans="1:5" x14ac:dyDescent="0.3">
      <c r="A453" t="s">
        <v>16</v>
      </c>
      <c r="B453" s="17">
        <v>1200</v>
      </c>
      <c r="C453" s="17">
        <v>498758</v>
      </c>
      <c r="D453">
        <f>COUNTIF(Table2[Company Name],A453)</f>
        <v>221</v>
      </c>
      <c r="E453">
        <v>2</v>
      </c>
    </row>
    <row r="454" spans="1:5" x14ac:dyDescent="0.3">
      <c r="A454" t="s">
        <v>23</v>
      </c>
      <c r="B454" s="17">
        <v>5000</v>
      </c>
      <c r="C454" s="17">
        <v>1086746</v>
      </c>
      <c r="D454">
        <f>COUNTIF(Table2[Company Name],A454)</f>
        <v>122</v>
      </c>
      <c r="E454">
        <v>3</v>
      </c>
    </row>
    <row r="455" spans="1:5" x14ac:dyDescent="0.3">
      <c r="A455" t="s">
        <v>16</v>
      </c>
      <c r="B455" s="17">
        <v>1200</v>
      </c>
      <c r="C455" s="17">
        <v>521010</v>
      </c>
      <c r="D455">
        <f>COUNTIF(Table2[Company Name],A455)</f>
        <v>221</v>
      </c>
      <c r="E455">
        <v>2</v>
      </c>
    </row>
    <row r="456" spans="1:5" x14ac:dyDescent="0.3">
      <c r="A456" t="s">
        <v>16</v>
      </c>
      <c r="B456" s="17">
        <v>1200</v>
      </c>
      <c r="C456" s="17">
        <v>1785584</v>
      </c>
      <c r="D456">
        <f>COUNTIF(Table2[Company Name],A456)</f>
        <v>221</v>
      </c>
      <c r="E456">
        <v>3</v>
      </c>
    </row>
    <row r="457" spans="1:5" x14ac:dyDescent="0.3">
      <c r="A457" t="s">
        <v>16</v>
      </c>
      <c r="B457" s="17">
        <v>1200</v>
      </c>
      <c r="C457" s="17">
        <v>1046202</v>
      </c>
      <c r="D457">
        <f>COUNTIF(Table2[Company Name],A457)</f>
        <v>221</v>
      </c>
      <c r="E457">
        <v>8</v>
      </c>
    </row>
    <row r="458" spans="1:5" x14ac:dyDescent="0.3">
      <c r="A458" t="s">
        <v>16</v>
      </c>
      <c r="B458" s="17">
        <v>1200</v>
      </c>
      <c r="C458" s="17">
        <v>1375161</v>
      </c>
      <c r="D458">
        <f>COUNTIF(Table2[Company Name],A458)</f>
        <v>221</v>
      </c>
      <c r="E458">
        <v>3</v>
      </c>
    </row>
    <row r="459" spans="1:5" x14ac:dyDescent="0.3">
      <c r="A459" t="s">
        <v>91</v>
      </c>
      <c r="B459" s="17">
        <v>110</v>
      </c>
      <c r="C459" s="17">
        <v>832023</v>
      </c>
      <c r="D459">
        <f>COUNTIF(Table2[Company Name],A459)</f>
        <v>75</v>
      </c>
      <c r="E459">
        <v>2</v>
      </c>
    </row>
    <row r="460" spans="1:5" x14ac:dyDescent="0.3">
      <c r="A460" t="s">
        <v>72</v>
      </c>
      <c r="B460" s="17">
        <v>10001</v>
      </c>
      <c r="C460" s="17">
        <v>1711046</v>
      </c>
      <c r="D460">
        <f>COUNTIF(Table2[Company Name],A460)</f>
        <v>153</v>
      </c>
      <c r="E460">
        <v>6</v>
      </c>
    </row>
    <row r="461" spans="1:5" x14ac:dyDescent="0.3">
      <c r="A461" t="s">
        <v>23</v>
      </c>
      <c r="B461" s="17">
        <v>5000</v>
      </c>
      <c r="C461" s="17">
        <v>992813</v>
      </c>
      <c r="D461">
        <f>COUNTIF(Table2[Company Name],A461)</f>
        <v>122</v>
      </c>
      <c r="E461">
        <v>3</v>
      </c>
    </row>
    <row r="462" spans="1:5" x14ac:dyDescent="0.3">
      <c r="A462" t="s">
        <v>91</v>
      </c>
      <c r="B462" s="17">
        <v>110</v>
      </c>
      <c r="C462" s="17">
        <v>536111</v>
      </c>
      <c r="D462">
        <f>COUNTIF(Table2[Company Name],A462)</f>
        <v>75</v>
      </c>
      <c r="E462">
        <v>5</v>
      </c>
    </row>
    <row r="463" spans="1:5" x14ac:dyDescent="0.3">
      <c r="A463" t="s">
        <v>16</v>
      </c>
      <c r="B463" s="17">
        <v>1200</v>
      </c>
      <c r="C463" s="17">
        <v>392207</v>
      </c>
      <c r="D463">
        <f>COUNTIF(Table2[Company Name],A463)</f>
        <v>221</v>
      </c>
      <c r="E463">
        <v>2</v>
      </c>
    </row>
    <row r="464" spans="1:5" x14ac:dyDescent="0.3">
      <c r="A464" t="s">
        <v>72</v>
      </c>
      <c r="B464" s="17">
        <v>10001</v>
      </c>
      <c r="C464" s="17">
        <v>580358</v>
      </c>
      <c r="D464">
        <f>COUNTIF(Table2[Company Name],A464)</f>
        <v>153</v>
      </c>
      <c r="E464">
        <v>5</v>
      </c>
    </row>
    <row r="465" spans="1:5" x14ac:dyDescent="0.3">
      <c r="A465" t="s">
        <v>72</v>
      </c>
      <c r="B465" s="17">
        <v>10001</v>
      </c>
      <c r="C465" s="17">
        <v>1407555</v>
      </c>
      <c r="D465">
        <f>COUNTIF(Table2[Company Name],A465)</f>
        <v>153</v>
      </c>
      <c r="E465">
        <v>6</v>
      </c>
    </row>
    <row r="466" spans="1:5" x14ac:dyDescent="0.3">
      <c r="A466" t="s">
        <v>72</v>
      </c>
      <c r="B466" s="17">
        <v>10001</v>
      </c>
      <c r="C466" s="17">
        <v>712887</v>
      </c>
      <c r="D466">
        <f>COUNTIF(Table2[Company Name],A466)</f>
        <v>153</v>
      </c>
      <c r="E466">
        <v>2</v>
      </c>
    </row>
    <row r="467" spans="1:5" x14ac:dyDescent="0.3">
      <c r="A467" t="s">
        <v>72</v>
      </c>
      <c r="B467" s="17">
        <v>10001</v>
      </c>
      <c r="C467" s="17">
        <v>568494</v>
      </c>
      <c r="D467">
        <f>COUNTIF(Table2[Company Name],A467)</f>
        <v>153</v>
      </c>
      <c r="E467">
        <v>2</v>
      </c>
    </row>
    <row r="468" spans="1:5" x14ac:dyDescent="0.3">
      <c r="A468" t="s">
        <v>16</v>
      </c>
      <c r="B468" s="17">
        <v>1200</v>
      </c>
      <c r="C468" s="17">
        <v>1298071</v>
      </c>
      <c r="D468">
        <f>COUNTIF(Table2[Company Name],A468)</f>
        <v>221</v>
      </c>
      <c r="E468">
        <v>2</v>
      </c>
    </row>
    <row r="469" spans="1:5" x14ac:dyDescent="0.3">
      <c r="A469" t="s">
        <v>72</v>
      </c>
      <c r="B469" s="17">
        <v>10001</v>
      </c>
      <c r="C469" s="17">
        <v>837562</v>
      </c>
      <c r="D469">
        <f>COUNTIF(Table2[Company Name],A469)</f>
        <v>153</v>
      </c>
      <c r="E469">
        <v>1</v>
      </c>
    </row>
    <row r="470" spans="1:5" x14ac:dyDescent="0.3">
      <c r="A470" t="s">
        <v>72</v>
      </c>
      <c r="B470" s="17">
        <v>10001</v>
      </c>
      <c r="C470" s="17">
        <v>1362087</v>
      </c>
      <c r="D470">
        <f>COUNTIF(Table2[Company Name],A470)</f>
        <v>153</v>
      </c>
      <c r="E470">
        <v>6</v>
      </c>
    </row>
    <row r="471" spans="1:5" x14ac:dyDescent="0.3">
      <c r="A471" t="s">
        <v>72</v>
      </c>
      <c r="B471" s="17">
        <v>10001</v>
      </c>
      <c r="C471" s="17">
        <v>783087</v>
      </c>
      <c r="D471">
        <f>COUNTIF(Table2[Company Name],A471)</f>
        <v>153</v>
      </c>
      <c r="E471">
        <v>4</v>
      </c>
    </row>
    <row r="472" spans="1:5" x14ac:dyDescent="0.3">
      <c r="A472" t="s">
        <v>91</v>
      </c>
      <c r="B472" s="17">
        <v>110</v>
      </c>
      <c r="C472" s="17">
        <v>745439</v>
      </c>
      <c r="D472">
        <f>COUNTIF(Table2[Company Name],A472)</f>
        <v>75</v>
      </c>
      <c r="E472">
        <v>5</v>
      </c>
    </row>
    <row r="473" spans="1:5" x14ac:dyDescent="0.3">
      <c r="A473" t="s">
        <v>72</v>
      </c>
      <c r="B473" s="17">
        <v>10001</v>
      </c>
      <c r="C473" s="17">
        <v>584577</v>
      </c>
      <c r="D473">
        <f>COUNTIF(Table2[Company Name],A473)</f>
        <v>153</v>
      </c>
      <c r="E473">
        <v>4</v>
      </c>
    </row>
    <row r="474" spans="1:5" x14ac:dyDescent="0.3">
      <c r="A474" t="s">
        <v>16</v>
      </c>
      <c r="B474" s="17">
        <v>1200</v>
      </c>
      <c r="C474" s="17">
        <v>1287595</v>
      </c>
      <c r="D474">
        <f>COUNTIF(Table2[Company Name],A474)</f>
        <v>221</v>
      </c>
      <c r="E474">
        <v>1</v>
      </c>
    </row>
    <row r="475" spans="1:5" x14ac:dyDescent="0.3">
      <c r="A475" t="s">
        <v>16</v>
      </c>
      <c r="B475" s="17">
        <v>1200</v>
      </c>
      <c r="C475" s="17">
        <v>823165</v>
      </c>
      <c r="D475">
        <f>COUNTIF(Table2[Company Name],A475)</f>
        <v>221</v>
      </c>
      <c r="E475">
        <v>3</v>
      </c>
    </row>
    <row r="476" spans="1:5" x14ac:dyDescent="0.3">
      <c r="A476" t="s">
        <v>23</v>
      </c>
      <c r="B476" s="17">
        <v>5000</v>
      </c>
      <c r="C476" s="17">
        <v>991101</v>
      </c>
      <c r="D476">
        <f>COUNTIF(Table2[Company Name],A476)</f>
        <v>122</v>
      </c>
      <c r="E476">
        <v>3</v>
      </c>
    </row>
    <row r="477" spans="1:5" x14ac:dyDescent="0.3">
      <c r="A477" t="s">
        <v>16</v>
      </c>
      <c r="B477" s="17">
        <v>1200</v>
      </c>
      <c r="C477" s="17">
        <v>1353380</v>
      </c>
      <c r="D477">
        <f>COUNTIF(Table2[Company Name],A477)</f>
        <v>221</v>
      </c>
      <c r="E477">
        <v>4</v>
      </c>
    </row>
    <row r="478" spans="1:5" x14ac:dyDescent="0.3">
      <c r="A478" t="s">
        <v>16</v>
      </c>
      <c r="B478" s="17">
        <v>1200</v>
      </c>
      <c r="C478" s="17">
        <v>883020</v>
      </c>
      <c r="D478">
        <f>COUNTIF(Table2[Company Name],A478)</f>
        <v>221</v>
      </c>
      <c r="E478">
        <v>2</v>
      </c>
    </row>
    <row r="479" spans="1:5" x14ac:dyDescent="0.3">
      <c r="A479" t="s">
        <v>11</v>
      </c>
      <c r="B479" s="17">
        <v>10001</v>
      </c>
      <c r="C479" s="17">
        <v>1123891</v>
      </c>
      <c r="D479">
        <f>COUNTIF(Table2[Company Name],A479)</f>
        <v>77</v>
      </c>
      <c r="E479">
        <v>4</v>
      </c>
    </row>
    <row r="480" spans="1:5" x14ac:dyDescent="0.3">
      <c r="A480" t="s">
        <v>91</v>
      </c>
      <c r="B480" s="17">
        <v>110</v>
      </c>
      <c r="C480" s="17">
        <v>1197048</v>
      </c>
      <c r="D480">
        <f>COUNTIF(Table2[Company Name],A480)</f>
        <v>75</v>
      </c>
      <c r="E480">
        <v>1</v>
      </c>
    </row>
    <row r="481" spans="1:5" x14ac:dyDescent="0.3">
      <c r="A481" t="s">
        <v>72</v>
      </c>
      <c r="B481" s="17">
        <v>10001</v>
      </c>
      <c r="C481" s="17">
        <v>503585</v>
      </c>
      <c r="D481">
        <f>COUNTIF(Table2[Company Name],A481)</f>
        <v>153</v>
      </c>
      <c r="E481">
        <v>2</v>
      </c>
    </row>
    <row r="482" spans="1:5" x14ac:dyDescent="0.3">
      <c r="A482" t="s">
        <v>91</v>
      </c>
      <c r="B482" s="17">
        <v>110</v>
      </c>
      <c r="C482" s="17">
        <v>1182592</v>
      </c>
      <c r="D482">
        <f>COUNTIF(Table2[Company Name],A482)</f>
        <v>75</v>
      </c>
      <c r="E482">
        <v>1</v>
      </c>
    </row>
    <row r="483" spans="1:5" x14ac:dyDescent="0.3">
      <c r="A483" t="s">
        <v>23</v>
      </c>
      <c r="B483" s="17">
        <v>5000</v>
      </c>
      <c r="C483" s="17">
        <v>1286953</v>
      </c>
      <c r="D483">
        <f>COUNTIF(Table2[Company Name],A483)</f>
        <v>122</v>
      </c>
      <c r="E483">
        <v>3</v>
      </c>
    </row>
    <row r="484" spans="1:5" x14ac:dyDescent="0.3">
      <c r="A484" t="s">
        <v>72</v>
      </c>
      <c r="B484" s="17">
        <v>10001</v>
      </c>
      <c r="C484" s="17">
        <v>549625</v>
      </c>
      <c r="D484">
        <f>COUNTIF(Table2[Company Name],A484)</f>
        <v>153</v>
      </c>
      <c r="E484">
        <v>3</v>
      </c>
    </row>
    <row r="485" spans="1:5" x14ac:dyDescent="0.3">
      <c r="A485" t="s">
        <v>16</v>
      </c>
      <c r="B485" s="17">
        <v>1200</v>
      </c>
      <c r="C485" s="17">
        <v>300057</v>
      </c>
      <c r="D485">
        <f>COUNTIF(Table2[Company Name],A485)</f>
        <v>221</v>
      </c>
      <c r="E485">
        <v>2</v>
      </c>
    </row>
    <row r="486" spans="1:5" x14ac:dyDescent="0.3">
      <c r="A486" t="s">
        <v>72</v>
      </c>
      <c r="B486" s="17">
        <v>10001</v>
      </c>
      <c r="C486" s="17">
        <v>1484965</v>
      </c>
      <c r="D486">
        <f>COUNTIF(Table2[Company Name],A486)</f>
        <v>153</v>
      </c>
      <c r="E486">
        <v>2</v>
      </c>
    </row>
    <row r="487" spans="1:5" x14ac:dyDescent="0.3">
      <c r="A487" t="s">
        <v>72</v>
      </c>
      <c r="B487" s="17">
        <v>10001</v>
      </c>
      <c r="C487" s="17">
        <v>667837</v>
      </c>
      <c r="D487">
        <f>COUNTIF(Table2[Company Name],A487)</f>
        <v>153</v>
      </c>
      <c r="E487">
        <v>2</v>
      </c>
    </row>
    <row r="488" spans="1:5" x14ac:dyDescent="0.3">
      <c r="A488" t="s">
        <v>16</v>
      </c>
      <c r="B488" s="17">
        <v>1200</v>
      </c>
      <c r="C488" s="17">
        <v>1379185</v>
      </c>
      <c r="D488">
        <f>COUNTIF(Table2[Company Name],A488)</f>
        <v>221</v>
      </c>
      <c r="E488">
        <v>2</v>
      </c>
    </row>
    <row r="489" spans="1:5" x14ac:dyDescent="0.3">
      <c r="A489" t="s">
        <v>91</v>
      </c>
      <c r="B489" s="17">
        <v>110</v>
      </c>
      <c r="C489" s="17">
        <v>560051</v>
      </c>
      <c r="D489">
        <f>COUNTIF(Table2[Company Name],A489)</f>
        <v>75</v>
      </c>
      <c r="E489">
        <v>1</v>
      </c>
    </row>
    <row r="490" spans="1:5" x14ac:dyDescent="0.3">
      <c r="A490" t="s">
        <v>16</v>
      </c>
      <c r="B490" s="17">
        <v>1200</v>
      </c>
      <c r="C490" s="17">
        <v>655043</v>
      </c>
      <c r="D490">
        <f>COUNTIF(Table2[Company Name],A490)</f>
        <v>221</v>
      </c>
      <c r="E490">
        <v>3</v>
      </c>
    </row>
    <row r="491" spans="1:5" x14ac:dyDescent="0.3">
      <c r="A491" t="s">
        <v>91</v>
      </c>
      <c r="B491" s="17">
        <v>110</v>
      </c>
      <c r="C491" s="17">
        <v>1056150</v>
      </c>
      <c r="D491">
        <f>COUNTIF(Table2[Company Name],A491)</f>
        <v>75</v>
      </c>
      <c r="E491">
        <v>2</v>
      </c>
    </row>
    <row r="492" spans="1:5" x14ac:dyDescent="0.3">
      <c r="A492" t="s">
        <v>72</v>
      </c>
      <c r="B492" s="17">
        <v>10001</v>
      </c>
      <c r="C492" s="17">
        <v>1367485</v>
      </c>
      <c r="D492">
        <f>COUNTIF(Table2[Company Name],A492)</f>
        <v>153</v>
      </c>
      <c r="E492">
        <v>1</v>
      </c>
    </row>
    <row r="493" spans="1:5" x14ac:dyDescent="0.3">
      <c r="A493" t="s">
        <v>72</v>
      </c>
      <c r="B493" s="17">
        <v>10001</v>
      </c>
      <c r="C493" s="17">
        <v>1326139</v>
      </c>
      <c r="D493">
        <f>COUNTIF(Table2[Company Name],A493)</f>
        <v>153</v>
      </c>
      <c r="E493">
        <v>3</v>
      </c>
    </row>
    <row r="494" spans="1:5" x14ac:dyDescent="0.3">
      <c r="A494" t="s">
        <v>23</v>
      </c>
      <c r="B494" s="17">
        <v>5000</v>
      </c>
      <c r="C494" s="17">
        <v>1067704</v>
      </c>
      <c r="D494">
        <f>COUNTIF(Table2[Company Name],A494)</f>
        <v>122</v>
      </c>
      <c r="E494">
        <v>4</v>
      </c>
    </row>
    <row r="495" spans="1:5" x14ac:dyDescent="0.3">
      <c r="A495" t="s">
        <v>91</v>
      </c>
      <c r="B495" s="17">
        <v>110</v>
      </c>
      <c r="C495" s="17">
        <v>1150697</v>
      </c>
      <c r="D495">
        <f>COUNTIF(Table2[Company Name],A495)</f>
        <v>75</v>
      </c>
      <c r="E495">
        <v>2</v>
      </c>
    </row>
    <row r="496" spans="1:5" x14ac:dyDescent="0.3">
      <c r="A496" t="s">
        <v>72</v>
      </c>
      <c r="B496" s="17">
        <v>10001</v>
      </c>
      <c r="C496" s="17">
        <v>856801</v>
      </c>
      <c r="D496">
        <f>COUNTIF(Table2[Company Name],A496)</f>
        <v>153</v>
      </c>
      <c r="E496">
        <v>3</v>
      </c>
    </row>
    <row r="497" spans="1:5" x14ac:dyDescent="0.3">
      <c r="A497" t="s">
        <v>23</v>
      </c>
      <c r="B497" s="17">
        <v>5000</v>
      </c>
      <c r="C497" s="17">
        <v>814497</v>
      </c>
      <c r="D497">
        <f>COUNTIF(Table2[Company Name],A497)</f>
        <v>122</v>
      </c>
      <c r="E497">
        <v>4</v>
      </c>
    </row>
    <row r="498" spans="1:5" x14ac:dyDescent="0.3">
      <c r="A498" t="s">
        <v>16</v>
      </c>
      <c r="B498" s="17">
        <v>1200</v>
      </c>
      <c r="C498" s="17">
        <v>1745165</v>
      </c>
      <c r="D498">
        <f>COUNTIF(Table2[Company Name],A498)</f>
        <v>221</v>
      </c>
      <c r="E498">
        <v>3</v>
      </c>
    </row>
    <row r="499" spans="1:5" x14ac:dyDescent="0.3">
      <c r="A499" t="s">
        <v>72</v>
      </c>
      <c r="B499" s="17">
        <v>10001</v>
      </c>
      <c r="C499" s="17">
        <v>1323874</v>
      </c>
      <c r="D499">
        <f>COUNTIF(Table2[Company Name],A499)</f>
        <v>153</v>
      </c>
      <c r="E499">
        <v>3</v>
      </c>
    </row>
    <row r="500" spans="1:5" x14ac:dyDescent="0.3">
      <c r="A500" t="s">
        <v>72</v>
      </c>
      <c r="B500" s="17">
        <v>10001</v>
      </c>
      <c r="C500" s="17">
        <v>560861</v>
      </c>
      <c r="D500">
        <f>COUNTIF(Table2[Company Name],A500)</f>
        <v>153</v>
      </c>
      <c r="E500">
        <v>2</v>
      </c>
    </row>
    <row r="501" spans="1:5" x14ac:dyDescent="0.3">
      <c r="A501" t="s">
        <v>16</v>
      </c>
      <c r="B501" s="17">
        <v>1200</v>
      </c>
      <c r="C501" s="17">
        <v>1031219</v>
      </c>
      <c r="D501">
        <f>COUNTIF(Table2[Company Name],A501)</f>
        <v>221</v>
      </c>
      <c r="E501">
        <v>2</v>
      </c>
    </row>
    <row r="502" spans="1:5" x14ac:dyDescent="0.3">
      <c r="A502" t="s">
        <v>23</v>
      </c>
      <c r="B502" s="17">
        <v>5000</v>
      </c>
      <c r="C502" s="17">
        <v>1529167</v>
      </c>
      <c r="D502">
        <f>COUNTIF(Table2[Company Name],A502)</f>
        <v>122</v>
      </c>
      <c r="E502">
        <v>13</v>
      </c>
    </row>
    <row r="503" spans="1:5" x14ac:dyDescent="0.3">
      <c r="A503" t="s">
        <v>16</v>
      </c>
      <c r="B503" s="17">
        <v>1200</v>
      </c>
      <c r="C503" s="17">
        <v>611058</v>
      </c>
      <c r="D503">
        <f>COUNTIF(Table2[Company Name],A503)</f>
        <v>221</v>
      </c>
      <c r="E503">
        <v>2</v>
      </c>
    </row>
    <row r="504" spans="1:5" x14ac:dyDescent="0.3">
      <c r="A504" t="s">
        <v>11</v>
      </c>
      <c r="B504" s="17">
        <v>10001</v>
      </c>
      <c r="C504" s="17">
        <v>1322536</v>
      </c>
      <c r="D504">
        <f>COUNTIF(Table2[Company Name],A504)</f>
        <v>77</v>
      </c>
      <c r="E504">
        <v>4</v>
      </c>
    </row>
    <row r="505" spans="1:5" x14ac:dyDescent="0.3">
      <c r="A505" t="s">
        <v>16</v>
      </c>
      <c r="B505" s="17">
        <v>1200</v>
      </c>
      <c r="C505" s="17">
        <v>536798</v>
      </c>
      <c r="D505">
        <f>COUNTIF(Table2[Company Name],A505)</f>
        <v>221</v>
      </c>
      <c r="E505">
        <v>2</v>
      </c>
    </row>
    <row r="506" spans="1:5" x14ac:dyDescent="0.3">
      <c r="A506" t="s">
        <v>72</v>
      </c>
      <c r="B506" s="17">
        <v>10001</v>
      </c>
      <c r="C506" s="17">
        <v>547082</v>
      </c>
      <c r="D506">
        <f>COUNTIF(Table2[Company Name],A506)</f>
        <v>153</v>
      </c>
      <c r="E506">
        <v>4</v>
      </c>
    </row>
    <row r="507" spans="1:5" x14ac:dyDescent="0.3">
      <c r="A507" t="s">
        <v>16</v>
      </c>
      <c r="B507" s="17">
        <v>1200</v>
      </c>
      <c r="C507" s="17">
        <v>1098345</v>
      </c>
      <c r="D507">
        <f>COUNTIF(Table2[Company Name],A507)</f>
        <v>221</v>
      </c>
      <c r="E507">
        <v>1</v>
      </c>
    </row>
    <row r="508" spans="1:5" x14ac:dyDescent="0.3">
      <c r="A508" t="s">
        <v>72</v>
      </c>
      <c r="B508" s="17">
        <v>10001</v>
      </c>
      <c r="C508" s="17">
        <v>783784</v>
      </c>
      <c r="D508">
        <f>COUNTIF(Table2[Company Name],A508)</f>
        <v>153</v>
      </c>
      <c r="E508">
        <v>3</v>
      </c>
    </row>
    <row r="509" spans="1:5" x14ac:dyDescent="0.3">
      <c r="A509" t="s">
        <v>72</v>
      </c>
      <c r="B509" s="17">
        <v>10001</v>
      </c>
      <c r="C509" s="17">
        <v>1271825</v>
      </c>
      <c r="D509">
        <f>COUNTIF(Table2[Company Name],A509)</f>
        <v>153</v>
      </c>
      <c r="E509">
        <v>4</v>
      </c>
    </row>
    <row r="510" spans="1:5" x14ac:dyDescent="0.3">
      <c r="A510" t="s">
        <v>91</v>
      </c>
      <c r="B510" s="17">
        <v>110</v>
      </c>
      <c r="C510" s="17">
        <v>641002</v>
      </c>
      <c r="D510">
        <f>COUNTIF(Table2[Company Name],A510)</f>
        <v>75</v>
      </c>
      <c r="E510">
        <v>2</v>
      </c>
    </row>
    <row r="511" spans="1:5" x14ac:dyDescent="0.3">
      <c r="A511" t="s">
        <v>16</v>
      </c>
      <c r="B511" s="17">
        <v>1200</v>
      </c>
      <c r="C511" s="17">
        <v>318698</v>
      </c>
      <c r="D511">
        <f>COUNTIF(Table2[Company Name],A511)</f>
        <v>221</v>
      </c>
      <c r="E511">
        <v>1</v>
      </c>
    </row>
    <row r="512" spans="1:5" x14ac:dyDescent="0.3">
      <c r="A512" t="s">
        <v>72</v>
      </c>
      <c r="B512" s="17">
        <v>10001</v>
      </c>
      <c r="C512" s="17">
        <v>1472962</v>
      </c>
      <c r="D512">
        <f>COUNTIF(Table2[Company Name],A512)</f>
        <v>153</v>
      </c>
      <c r="E512">
        <v>2</v>
      </c>
    </row>
    <row r="513" spans="1:5" x14ac:dyDescent="0.3">
      <c r="A513" t="s">
        <v>72</v>
      </c>
      <c r="B513" s="17">
        <v>10001</v>
      </c>
      <c r="C513" s="17">
        <v>779706</v>
      </c>
      <c r="D513">
        <f>COUNTIF(Table2[Company Name],A513)</f>
        <v>153</v>
      </c>
      <c r="E513">
        <v>3</v>
      </c>
    </row>
    <row r="514" spans="1:5" x14ac:dyDescent="0.3">
      <c r="A514" t="s">
        <v>16</v>
      </c>
      <c r="B514" s="17">
        <v>1200</v>
      </c>
      <c r="C514" s="17">
        <v>562452</v>
      </c>
      <c r="D514">
        <f>COUNTIF(Table2[Company Name],A514)</f>
        <v>221</v>
      </c>
      <c r="E514">
        <v>2</v>
      </c>
    </row>
    <row r="515" spans="1:5" x14ac:dyDescent="0.3">
      <c r="A515" t="s">
        <v>72</v>
      </c>
      <c r="B515" s="17">
        <v>10001</v>
      </c>
      <c r="C515" s="17">
        <v>1184416</v>
      </c>
      <c r="D515">
        <f>COUNTIF(Table2[Company Name],A515)</f>
        <v>153</v>
      </c>
      <c r="E515">
        <v>1</v>
      </c>
    </row>
    <row r="516" spans="1:5" x14ac:dyDescent="0.3">
      <c r="A516" t="s">
        <v>72</v>
      </c>
      <c r="B516" s="17">
        <v>10001</v>
      </c>
      <c r="C516" s="17">
        <v>847577</v>
      </c>
      <c r="D516">
        <f>COUNTIF(Table2[Company Name],A516)</f>
        <v>153</v>
      </c>
      <c r="E516">
        <v>3</v>
      </c>
    </row>
    <row r="517" spans="1:5" x14ac:dyDescent="0.3">
      <c r="A517" t="s">
        <v>72</v>
      </c>
      <c r="B517" s="17">
        <v>10001</v>
      </c>
      <c r="C517" s="17">
        <v>441625</v>
      </c>
      <c r="D517">
        <f>COUNTIF(Table2[Company Name],A517)</f>
        <v>153</v>
      </c>
      <c r="E517">
        <v>1</v>
      </c>
    </row>
    <row r="518" spans="1:5" x14ac:dyDescent="0.3">
      <c r="A518" t="s">
        <v>91</v>
      </c>
      <c r="B518" s="17">
        <v>110</v>
      </c>
      <c r="C518" s="17">
        <v>1445506</v>
      </c>
      <c r="D518">
        <f>COUNTIF(Table2[Company Name],A518)</f>
        <v>75</v>
      </c>
      <c r="E518">
        <v>1</v>
      </c>
    </row>
    <row r="519" spans="1:5" x14ac:dyDescent="0.3">
      <c r="A519" t="s">
        <v>72</v>
      </c>
      <c r="B519" s="17">
        <v>10001</v>
      </c>
      <c r="C519" s="17">
        <v>1198756</v>
      </c>
      <c r="D519">
        <f>COUNTIF(Table2[Company Name],A519)</f>
        <v>153</v>
      </c>
      <c r="E519">
        <v>1</v>
      </c>
    </row>
    <row r="520" spans="1:5" x14ac:dyDescent="0.3">
      <c r="A520" t="s">
        <v>91</v>
      </c>
      <c r="B520" s="17">
        <v>110</v>
      </c>
      <c r="C520" s="17">
        <v>1727918</v>
      </c>
      <c r="D520">
        <f>COUNTIF(Table2[Company Name],A520)</f>
        <v>75</v>
      </c>
      <c r="E520">
        <v>2</v>
      </c>
    </row>
    <row r="521" spans="1:5" x14ac:dyDescent="0.3">
      <c r="A521" t="s">
        <v>16</v>
      </c>
      <c r="B521" s="17">
        <v>1200</v>
      </c>
      <c r="C521" s="17">
        <v>604930</v>
      </c>
      <c r="D521">
        <f>COUNTIF(Table2[Company Name],A521)</f>
        <v>221</v>
      </c>
      <c r="E521">
        <v>4</v>
      </c>
    </row>
    <row r="522" spans="1:5" x14ac:dyDescent="0.3">
      <c r="A522" t="s">
        <v>16</v>
      </c>
      <c r="B522" s="17">
        <v>1200</v>
      </c>
      <c r="C522" s="17">
        <v>1094646</v>
      </c>
      <c r="D522">
        <f>COUNTIF(Table2[Company Name],A522)</f>
        <v>221</v>
      </c>
      <c r="E522">
        <v>3</v>
      </c>
    </row>
    <row r="523" spans="1:5" x14ac:dyDescent="0.3">
      <c r="A523" t="s">
        <v>16</v>
      </c>
      <c r="B523" s="17">
        <v>1200</v>
      </c>
      <c r="C523" s="17">
        <v>459899</v>
      </c>
      <c r="D523">
        <f>COUNTIF(Table2[Company Name],A523)</f>
        <v>221</v>
      </c>
      <c r="E523">
        <v>2</v>
      </c>
    </row>
    <row r="524" spans="1:5" x14ac:dyDescent="0.3">
      <c r="A524" t="s">
        <v>23</v>
      </c>
      <c r="B524" s="17">
        <v>5000</v>
      </c>
      <c r="C524" s="17">
        <v>937937</v>
      </c>
      <c r="D524">
        <f>COUNTIF(Table2[Company Name],A524)</f>
        <v>122</v>
      </c>
      <c r="E524">
        <v>13</v>
      </c>
    </row>
    <row r="525" spans="1:5" x14ac:dyDescent="0.3">
      <c r="A525" t="s">
        <v>91</v>
      </c>
      <c r="B525" s="17">
        <v>110</v>
      </c>
      <c r="C525" s="17">
        <v>1379330</v>
      </c>
      <c r="D525">
        <f>COUNTIF(Table2[Company Name],A525)</f>
        <v>75</v>
      </c>
      <c r="E525">
        <v>2</v>
      </c>
    </row>
    <row r="526" spans="1:5" x14ac:dyDescent="0.3">
      <c r="A526" t="s">
        <v>16</v>
      </c>
      <c r="B526" s="17">
        <v>1200</v>
      </c>
      <c r="C526" s="17">
        <v>527248</v>
      </c>
      <c r="D526">
        <f>COUNTIF(Table2[Company Name],A526)</f>
        <v>221</v>
      </c>
      <c r="E526">
        <v>3</v>
      </c>
    </row>
    <row r="527" spans="1:5" x14ac:dyDescent="0.3">
      <c r="A527" t="s">
        <v>16</v>
      </c>
      <c r="B527" s="17">
        <v>1200</v>
      </c>
      <c r="C527" s="17">
        <v>1149584</v>
      </c>
      <c r="D527">
        <f>COUNTIF(Table2[Company Name],A527)</f>
        <v>221</v>
      </c>
      <c r="E527">
        <v>2</v>
      </c>
    </row>
    <row r="528" spans="1:5" x14ac:dyDescent="0.3">
      <c r="A528" t="s">
        <v>16</v>
      </c>
      <c r="B528" s="17">
        <v>1200</v>
      </c>
      <c r="C528" s="17">
        <v>1156076</v>
      </c>
      <c r="D528">
        <f>COUNTIF(Table2[Company Name],A528)</f>
        <v>221</v>
      </c>
      <c r="E528">
        <v>8</v>
      </c>
    </row>
    <row r="529" spans="1:5" x14ac:dyDescent="0.3">
      <c r="A529" t="s">
        <v>91</v>
      </c>
      <c r="B529" s="17">
        <v>110</v>
      </c>
      <c r="C529" s="17">
        <v>475488</v>
      </c>
      <c r="D529">
        <f>COUNTIF(Table2[Company Name],A529)</f>
        <v>75</v>
      </c>
      <c r="E529">
        <v>5</v>
      </c>
    </row>
    <row r="530" spans="1:5" x14ac:dyDescent="0.3">
      <c r="A530" t="s">
        <v>72</v>
      </c>
      <c r="B530" s="17">
        <v>10001</v>
      </c>
      <c r="C530" s="17">
        <v>1299830</v>
      </c>
      <c r="D530">
        <f>COUNTIF(Table2[Company Name],A530)</f>
        <v>153</v>
      </c>
      <c r="E530">
        <v>3</v>
      </c>
    </row>
    <row r="531" spans="1:5" x14ac:dyDescent="0.3">
      <c r="A531" t="s">
        <v>23</v>
      </c>
      <c r="B531" s="17">
        <v>5000</v>
      </c>
      <c r="C531" s="17">
        <v>1287336</v>
      </c>
      <c r="D531">
        <f>COUNTIF(Table2[Company Name],A531)</f>
        <v>122</v>
      </c>
      <c r="E531">
        <v>9</v>
      </c>
    </row>
    <row r="532" spans="1:5" x14ac:dyDescent="0.3">
      <c r="A532" t="s">
        <v>72</v>
      </c>
      <c r="B532" s="17">
        <v>10001</v>
      </c>
      <c r="C532" s="17">
        <v>1225412</v>
      </c>
      <c r="D532">
        <f>COUNTIF(Table2[Company Name],A532)</f>
        <v>153</v>
      </c>
      <c r="E532">
        <v>1</v>
      </c>
    </row>
    <row r="533" spans="1:5" x14ac:dyDescent="0.3">
      <c r="A533" t="s">
        <v>91</v>
      </c>
      <c r="B533" s="17">
        <v>110</v>
      </c>
      <c r="C533" s="17">
        <v>828771</v>
      </c>
      <c r="D533">
        <f>COUNTIF(Table2[Company Name],A533)</f>
        <v>75</v>
      </c>
      <c r="E533">
        <v>2</v>
      </c>
    </row>
    <row r="534" spans="1:5" x14ac:dyDescent="0.3">
      <c r="A534" t="s">
        <v>16</v>
      </c>
      <c r="B534" s="17">
        <v>1200</v>
      </c>
      <c r="C534" s="17">
        <v>1422579</v>
      </c>
      <c r="D534">
        <f>COUNTIF(Table2[Company Name],A534)</f>
        <v>221</v>
      </c>
      <c r="E534">
        <v>2</v>
      </c>
    </row>
    <row r="535" spans="1:5" x14ac:dyDescent="0.3">
      <c r="A535" t="s">
        <v>91</v>
      </c>
      <c r="B535" s="17">
        <v>110</v>
      </c>
      <c r="C535" s="17">
        <v>1158653</v>
      </c>
      <c r="D535">
        <f>COUNTIF(Table2[Company Name],A535)</f>
        <v>75</v>
      </c>
      <c r="E535">
        <v>2</v>
      </c>
    </row>
    <row r="536" spans="1:5" x14ac:dyDescent="0.3">
      <c r="A536" t="s">
        <v>23</v>
      </c>
      <c r="B536" s="17">
        <v>5000</v>
      </c>
      <c r="C536" s="17">
        <v>1105805</v>
      </c>
      <c r="D536">
        <f>COUNTIF(Table2[Company Name],A536)</f>
        <v>122</v>
      </c>
      <c r="E536">
        <v>9</v>
      </c>
    </row>
    <row r="537" spans="1:5" x14ac:dyDescent="0.3">
      <c r="A537" t="s">
        <v>72</v>
      </c>
      <c r="B537" s="17">
        <v>10001</v>
      </c>
      <c r="C537" s="17">
        <v>652150</v>
      </c>
      <c r="D537">
        <f>COUNTIF(Table2[Company Name],A537)</f>
        <v>153</v>
      </c>
      <c r="E537">
        <v>4</v>
      </c>
    </row>
    <row r="538" spans="1:5" x14ac:dyDescent="0.3">
      <c r="A538" t="s">
        <v>16</v>
      </c>
      <c r="B538" s="17">
        <v>1200</v>
      </c>
      <c r="C538" s="17">
        <v>1387474</v>
      </c>
      <c r="D538">
        <f>COUNTIF(Table2[Company Name],A538)</f>
        <v>221</v>
      </c>
      <c r="E538">
        <v>4</v>
      </c>
    </row>
    <row r="539" spans="1:5" x14ac:dyDescent="0.3">
      <c r="A539" t="s">
        <v>16</v>
      </c>
      <c r="B539" s="17">
        <v>1200</v>
      </c>
      <c r="C539" s="17">
        <v>1265457</v>
      </c>
      <c r="D539">
        <f>COUNTIF(Table2[Company Name],A539)</f>
        <v>221</v>
      </c>
      <c r="E539">
        <v>1</v>
      </c>
    </row>
    <row r="540" spans="1:5" x14ac:dyDescent="0.3">
      <c r="A540" t="s">
        <v>72</v>
      </c>
      <c r="B540" s="17">
        <v>10001</v>
      </c>
      <c r="C540" s="17">
        <v>1285426</v>
      </c>
      <c r="D540">
        <f>COUNTIF(Table2[Company Name],A540)</f>
        <v>153</v>
      </c>
      <c r="E540">
        <v>4</v>
      </c>
    </row>
    <row r="541" spans="1:5" x14ac:dyDescent="0.3">
      <c r="A541" t="s">
        <v>72</v>
      </c>
      <c r="B541" s="17">
        <v>10001</v>
      </c>
      <c r="C541" s="17">
        <v>498114</v>
      </c>
      <c r="D541">
        <f>COUNTIF(Table2[Company Name],A541)</f>
        <v>153</v>
      </c>
      <c r="E541">
        <v>8</v>
      </c>
    </row>
    <row r="542" spans="1:5" x14ac:dyDescent="0.3">
      <c r="A542" t="s">
        <v>91</v>
      </c>
      <c r="B542" s="17">
        <v>110</v>
      </c>
      <c r="C542" s="17">
        <v>1877003</v>
      </c>
      <c r="D542">
        <f>COUNTIF(Table2[Company Name],A542)</f>
        <v>75</v>
      </c>
      <c r="E542">
        <v>2</v>
      </c>
    </row>
    <row r="543" spans="1:5" x14ac:dyDescent="0.3">
      <c r="A543" t="s">
        <v>91</v>
      </c>
      <c r="B543" s="17">
        <v>110</v>
      </c>
      <c r="C543" s="17">
        <v>1343748</v>
      </c>
      <c r="D543">
        <f>COUNTIF(Table2[Company Name],A543)</f>
        <v>75</v>
      </c>
      <c r="E543">
        <v>3</v>
      </c>
    </row>
    <row r="544" spans="1:5" x14ac:dyDescent="0.3">
      <c r="A544" t="s">
        <v>72</v>
      </c>
      <c r="B544" s="17">
        <v>10001</v>
      </c>
      <c r="C544" s="17">
        <v>376213</v>
      </c>
      <c r="D544">
        <f>COUNTIF(Table2[Company Name],A544)</f>
        <v>153</v>
      </c>
      <c r="E544">
        <v>3</v>
      </c>
    </row>
    <row r="545" spans="1:5" x14ac:dyDescent="0.3">
      <c r="A545" t="s">
        <v>91</v>
      </c>
      <c r="B545" s="17">
        <v>110</v>
      </c>
      <c r="C545" s="17">
        <v>370429</v>
      </c>
      <c r="D545">
        <f>COUNTIF(Table2[Company Name],A545)</f>
        <v>75</v>
      </c>
      <c r="E545">
        <v>2</v>
      </c>
    </row>
    <row r="546" spans="1:5" x14ac:dyDescent="0.3">
      <c r="A546" t="s">
        <v>11</v>
      </c>
      <c r="B546" s="17">
        <v>10001</v>
      </c>
      <c r="C546" s="17">
        <v>1215736</v>
      </c>
      <c r="D546">
        <f>COUNTIF(Table2[Company Name],A546)</f>
        <v>77</v>
      </c>
      <c r="E546">
        <v>4</v>
      </c>
    </row>
    <row r="547" spans="1:5" x14ac:dyDescent="0.3">
      <c r="A547" t="s">
        <v>91</v>
      </c>
      <c r="B547" s="17">
        <v>110</v>
      </c>
      <c r="C547" s="17">
        <v>508568</v>
      </c>
      <c r="D547">
        <f>COUNTIF(Table2[Company Name],A547)</f>
        <v>75</v>
      </c>
      <c r="E547">
        <v>1</v>
      </c>
    </row>
    <row r="548" spans="1:5" x14ac:dyDescent="0.3">
      <c r="A548" t="s">
        <v>91</v>
      </c>
      <c r="B548" s="17">
        <v>110</v>
      </c>
      <c r="C548" s="17">
        <v>657054</v>
      </c>
      <c r="D548">
        <f>COUNTIF(Table2[Company Name],A548)</f>
        <v>75</v>
      </c>
      <c r="E548">
        <v>5</v>
      </c>
    </row>
    <row r="549" spans="1:5" x14ac:dyDescent="0.3">
      <c r="A549" t="s">
        <v>91</v>
      </c>
      <c r="B549" s="17">
        <v>110</v>
      </c>
      <c r="C549" s="17">
        <v>587215</v>
      </c>
      <c r="D549">
        <f>COUNTIF(Table2[Company Name],A549)</f>
        <v>75</v>
      </c>
      <c r="E549">
        <v>7</v>
      </c>
    </row>
    <row r="550" spans="1:5" x14ac:dyDescent="0.3">
      <c r="A550" t="s">
        <v>91</v>
      </c>
      <c r="B550" s="17">
        <v>110</v>
      </c>
      <c r="C550" s="17">
        <v>1353914</v>
      </c>
      <c r="D550">
        <f>COUNTIF(Table2[Company Name],A550)</f>
        <v>75</v>
      </c>
      <c r="E550">
        <v>3</v>
      </c>
    </row>
    <row r="551" spans="1:5" x14ac:dyDescent="0.3">
      <c r="A551" t="s">
        <v>91</v>
      </c>
      <c r="B551" s="17">
        <v>110</v>
      </c>
      <c r="C551" s="17">
        <v>1029148</v>
      </c>
      <c r="D551">
        <f>COUNTIF(Table2[Company Name],A551)</f>
        <v>75</v>
      </c>
      <c r="E551">
        <v>2</v>
      </c>
    </row>
    <row r="552" spans="1:5" x14ac:dyDescent="0.3">
      <c r="A552" t="s">
        <v>91</v>
      </c>
      <c r="B552" s="17">
        <v>110</v>
      </c>
      <c r="C552" s="17">
        <v>1032199</v>
      </c>
      <c r="D552">
        <f>COUNTIF(Table2[Company Name],A552)</f>
        <v>75</v>
      </c>
      <c r="E552">
        <v>1</v>
      </c>
    </row>
    <row r="553" spans="1:5" x14ac:dyDescent="0.3">
      <c r="A553" t="s">
        <v>72</v>
      </c>
      <c r="B553" s="17">
        <v>10001</v>
      </c>
      <c r="C553" s="17">
        <v>907696</v>
      </c>
      <c r="D553">
        <f>COUNTIF(Table2[Company Name],A553)</f>
        <v>153</v>
      </c>
      <c r="E553">
        <v>3</v>
      </c>
    </row>
    <row r="554" spans="1:5" x14ac:dyDescent="0.3">
      <c r="A554" t="s">
        <v>91</v>
      </c>
      <c r="B554" s="17">
        <v>110</v>
      </c>
      <c r="C554" s="17">
        <v>1057100</v>
      </c>
      <c r="D554">
        <f>COUNTIF(Table2[Company Name],A554)</f>
        <v>75</v>
      </c>
      <c r="E554">
        <v>2</v>
      </c>
    </row>
    <row r="555" spans="1:5" x14ac:dyDescent="0.3">
      <c r="A555" t="s">
        <v>16</v>
      </c>
      <c r="B555" s="17">
        <v>1200</v>
      </c>
      <c r="C555" s="17">
        <v>1743845</v>
      </c>
      <c r="D555">
        <f>COUNTIF(Table2[Company Name],A555)</f>
        <v>221</v>
      </c>
      <c r="E555">
        <v>3</v>
      </c>
    </row>
    <row r="556" spans="1:5" x14ac:dyDescent="0.3">
      <c r="A556" t="s">
        <v>16</v>
      </c>
      <c r="B556" s="17">
        <v>1200</v>
      </c>
      <c r="C556" s="17">
        <v>428053</v>
      </c>
      <c r="D556">
        <f>COUNTIF(Table2[Company Name],A556)</f>
        <v>221</v>
      </c>
      <c r="E556">
        <v>1</v>
      </c>
    </row>
    <row r="557" spans="1:5" x14ac:dyDescent="0.3">
      <c r="A557" t="s">
        <v>72</v>
      </c>
      <c r="B557" s="17">
        <v>10001</v>
      </c>
      <c r="C557" s="17">
        <v>497246</v>
      </c>
      <c r="D557">
        <f>COUNTIF(Table2[Company Name],A557)</f>
        <v>153</v>
      </c>
      <c r="E557">
        <v>2</v>
      </c>
    </row>
    <row r="558" spans="1:5" x14ac:dyDescent="0.3">
      <c r="A558" t="s">
        <v>23</v>
      </c>
      <c r="B558" s="17">
        <v>5000</v>
      </c>
      <c r="C558" s="17">
        <v>1493352</v>
      </c>
      <c r="D558">
        <f>COUNTIF(Table2[Company Name],A558)</f>
        <v>122</v>
      </c>
      <c r="E558">
        <v>4</v>
      </c>
    </row>
    <row r="559" spans="1:5" x14ac:dyDescent="0.3">
      <c r="A559" t="s">
        <v>72</v>
      </c>
      <c r="B559" s="17">
        <v>10001</v>
      </c>
      <c r="C559" s="17">
        <v>505749</v>
      </c>
      <c r="D559">
        <f>COUNTIF(Table2[Company Name],A559)</f>
        <v>153</v>
      </c>
      <c r="E559">
        <v>2</v>
      </c>
    </row>
    <row r="560" spans="1:5" x14ac:dyDescent="0.3">
      <c r="A560" t="s">
        <v>16</v>
      </c>
      <c r="B560" s="17">
        <v>1200</v>
      </c>
      <c r="C560" s="17">
        <v>1484536</v>
      </c>
      <c r="D560">
        <f>COUNTIF(Table2[Company Name],A560)</f>
        <v>221</v>
      </c>
      <c r="E560">
        <v>2</v>
      </c>
    </row>
    <row r="561" spans="1:5" x14ac:dyDescent="0.3">
      <c r="A561" t="s">
        <v>72</v>
      </c>
      <c r="B561" s="17">
        <v>10001</v>
      </c>
      <c r="C561" s="17">
        <v>417443</v>
      </c>
      <c r="D561">
        <f>COUNTIF(Table2[Company Name],A561)</f>
        <v>153</v>
      </c>
      <c r="E561">
        <v>3</v>
      </c>
    </row>
    <row r="562" spans="1:5" x14ac:dyDescent="0.3">
      <c r="A562" t="s">
        <v>72</v>
      </c>
      <c r="B562" s="17">
        <v>10001</v>
      </c>
      <c r="C562" s="17">
        <v>1432475</v>
      </c>
      <c r="D562">
        <f>COUNTIF(Table2[Company Name],A562)</f>
        <v>153</v>
      </c>
      <c r="E562">
        <v>1</v>
      </c>
    </row>
    <row r="563" spans="1:5" x14ac:dyDescent="0.3">
      <c r="A563" t="s">
        <v>16</v>
      </c>
      <c r="B563" s="17">
        <v>1200</v>
      </c>
      <c r="C563" s="17">
        <v>365660</v>
      </c>
      <c r="D563">
        <f>COUNTIF(Table2[Company Name],A563)</f>
        <v>221</v>
      </c>
      <c r="E563">
        <v>3</v>
      </c>
    </row>
    <row r="564" spans="1:5" x14ac:dyDescent="0.3">
      <c r="A564" t="s">
        <v>16</v>
      </c>
      <c r="B564" s="17">
        <v>1200</v>
      </c>
      <c r="C564" s="17">
        <v>816409</v>
      </c>
      <c r="D564">
        <f>COUNTIF(Table2[Company Name],A564)</f>
        <v>221</v>
      </c>
      <c r="E564">
        <v>2</v>
      </c>
    </row>
    <row r="565" spans="1:5" x14ac:dyDescent="0.3">
      <c r="A565" t="s">
        <v>16</v>
      </c>
      <c r="B565" s="17">
        <v>1200</v>
      </c>
      <c r="C565" s="17">
        <v>627162</v>
      </c>
      <c r="D565">
        <f>COUNTIF(Table2[Company Name],A565)</f>
        <v>221</v>
      </c>
      <c r="E565">
        <v>8</v>
      </c>
    </row>
    <row r="566" spans="1:5" x14ac:dyDescent="0.3">
      <c r="A566" t="s">
        <v>23</v>
      </c>
      <c r="B566" s="17">
        <v>5000</v>
      </c>
      <c r="C566" s="17">
        <v>952450</v>
      </c>
      <c r="D566">
        <f>COUNTIF(Table2[Company Name],A566)</f>
        <v>122</v>
      </c>
      <c r="E566">
        <v>7</v>
      </c>
    </row>
    <row r="567" spans="1:5" x14ac:dyDescent="0.3">
      <c r="A567" t="s">
        <v>23</v>
      </c>
      <c r="B567" s="17">
        <v>5000</v>
      </c>
      <c r="C567" s="17">
        <v>1315070</v>
      </c>
      <c r="D567">
        <f>COUNTIF(Table2[Company Name],A567)</f>
        <v>122</v>
      </c>
      <c r="E567">
        <v>4</v>
      </c>
    </row>
    <row r="568" spans="1:5" x14ac:dyDescent="0.3">
      <c r="A568" t="s">
        <v>72</v>
      </c>
      <c r="B568" s="17">
        <v>10001</v>
      </c>
      <c r="C568" s="17">
        <v>1067624</v>
      </c>
      <c r="D568">
        <f>COUNTIF(Table2[Company Name],A568)</f>
        <v>153</v>
      </c>
      <c r="E568">
        <v>2</v>
      </c>
    </row>
    <row r="569" spans="1:5" x14ac:dyDescent="0.3">
      <c r="A569" t="s">
        <v>23</v>
      </c>
      <c r="B569" s="17">
        <v>5000</v>
      </c>
      <c r="C569" s="17">
        <v>1775108</v>
      </c>
      <c r="D569">
        <f>COUNTIF(Table2[Company Name],A569)</f>
        <v>122</v>
      </c>
      <c r="E569">
        <v>3</v>
      </c>
    </row>
    <row r="570" spans="1:5" x14ac:dyDescent="0.3">
      <c r="A570" t="s">
        <v>16</v>
      </c>
      <c r="B570" s="17">
        <v>1200</v>
      </c>
      <c r="C570" s="17">
        <v>1359947</v>
      </c>
      <c r="D570">
        <f>COUNTIF(Table2[Company Name],A570)</f>
        <v>221</v>
      </c>
      <c r="E570">
        <v>3</v>
      </c>
    </row>
    <row r="571" spans="1:5" x14ac:dyDescent="0.3">
      <c r="A571" t="s">
        <v>72</v>
      </c>
      <c r="B571" s="17">
        <v>10001</v>
      </c>
      <c r="C571" s="17">
        <v>487183</v>
      </c>
      <c r="D571">
        <f>COUNTIF(Table2[Company Name],A571)</f>
        <v>153</v>
      </c>
      <c r="E571">
        <v>1</v>
      </c>
    </row>
    <row r="572" spans="1:5" x14ac:dyDescent="0.3">
      <c r="A572" t="s">
        <v>72</v>
      </c>
      <c r="B572" s="17">
        <v>10001</v>
      </c>
      <c r="C572" s="17">
        <v>761676</v>
      </c>
      <c r="D572">
        <f>COUNTIF(Table2[Company Name],A572)</f>
        <v>153</v>
      </c>
      <c r="E572">
        <v>7</v>
      </c>
    </row>
    <row r="573" spans="1:5" x14ac:dyDescent="0.3">
      <c r="A573" t="s">
        <v>16</v>
      </c>
      <c r="B573" s="17">
        <v>1200</v>
      </c>
      <c r="C573" s="17">
        <v>449762</v>
      </c>
      <c r="D573">
        <f>COUNTIF(Table2[Company Name],A573)</f>
        <v>221</v>
      </c>
      <c r="E573">
        <v>1</v>
      </c>
    </row>
    <row r="574" spans="1:5" x14ac:dyDescent="0.3">
      <c r="A574" t="s">
        <v>72</v>
      </c>
      <c r="B574" s="17">
        <v>10001</v>
      </c>
      <c r="C574" s="17">
        <v>1121372</v>
      </c>
      <c r="D574">
        <f>COUNTIF(Table2[Company Name],A574)</f>
        <v>153</v>
      </c>
      <c r="E574">
        <v>3</v>
      </c>
    </row>
    <row r="575" spans="1:5" x14ac:dyDescent="0.3">
      <c r="A575" t="s">
        <v>16</v>
      </c>
      <c r="B575" s="17">
        <v>1200</v>
      </c>
      <c r="C575" s="17">
        <v>572827</v>
      </c>
      <c r="D575">
        <f>COUNTIF(Table2[Company Name],A575)</f>
        <v>221</v>
      </c>
      <c r="E575">
        <v>2</v>
      </c>
    </row>
    <row r="576" spans="1:5" x14ac:dyDescent="0.3">
      <c r="A576" t="s">
        <v>16</v>
      </c>
      <c r="B576" s="17">
        <v>1200</v>
      </c>
      <c r="C576" s="17">
        <v>833337</v>
      </c>
      <c r="D576">
        <f>COUNTIF(Table2[Company Name],A576)</f>
        <v>221</v>
      </c>
      <c r="E576">
        <v>2</v>
      </c>
    </row>
    <row r="577" spans="1:5" x14ac:dyDescent="0.3">
      <c r="A577" t="s">
        <v>16</v>
      </c>
      <c r="B577" s="17">
        <v>1200</v>
      </c>
      <c r="C577" s="17">
        <v>1427526</v>
      </c>
      <c r="D577">
        <f>COUNTIF(Table2[Company Name],A577)</f>
        <v>221</v>
      </c>
      <c r="E577">
        <v>6</v>
      </c>
    </row>
    <row r="578" spans="1:5" x14ac:dyDescent="0.3">
      <c r="A578" t="s">
        <v>16</v>
      </c>
      <c r="B578" s="17">
        <v>1200</v>
      </c>
      <c r="C578" s="17">
        <v>357299</v>
      </c>
      <c r="D578">
        <f>COUNTIF(Table2[Company Name],A578)</f>
        <v>221</v>
      </c>
      <c r="E578">
        <v>2</v>
      </c>
    </row>
    <row r="579" spans="1:5" x14ac:dyDescent="0.3">
      <c r="A579" t="s">
        <v>16</v>
      </c>
      <c r="B579" s="17">
        <v>1200</v>
      </c>
      <c r="C579" s="17">
        <v>1385437</v>
      </c>
      <c r="D579">
        <f>COUNTIF(Table2[Company Name],A579)</f>
        <v>221</v>
      </c>
      <c r="E579">
        <v>3</v>
      </c>
    </row>
    <row r="580" spans="1:5" x14ac:dyDescent="0.3">
      <c r="A580" t="s">
        <v>23</v>
      </c>
      <c r="B580" s="17">
        <v>5000</v>
      </c>
      <c r="C580" s="17">
        <v>1098287</v>
      </c>
      <c r="D580">
        <f>COUNTIF(Table2[Company Name],A580)</f>
        <v>122</v>
      </c>
      <c r="E580">
        <v>3</v>
      </c>
    </row>
    <row r="581" spans="1:5" x14ac:dyDescent="0.3">
      <c r="A581" t="s">
        <v>72</v>
      </c>
      <c r="B581" s="17">
        <v>10001</v>
      </c>
      <c r="C581" s="17">
        <v>1182651</v>
      </c>
      <c r="D581">
        <f>COUNTIF(Table2[Company Name],A581)</f>
        <v>153</v>
      </c>
      <c r="E581">
        <v>3</v>
      </c>
    </row>
    <row r="582" spans="1:5" x14ac:dyDescent="0.3">
      <c r="A582" t="s">
        <v>72</v>
      </c>
      <c r="B582" s="17">
        <v>10001</v>
      </c>
      <c r="C582" s="17">
        <v>1040492</v>
      </c>
      <c r="D582">
        <f>COUNTIF(Table2[Company Name],A582)</f>
        <v>153</v>
      </c>
      <c r="E582">
        <v>3</v>
      </c>
    </row>
    <row r="583" spans="1:5" x14ac:dyDescent="0.3">
      <c r="A583" t="s">
        <v>23</v>
      </c>
      <c r="B583" s="17">
        <v>5000</v>
      </c>
      <c r="C583" s="17">
        <v>996515</v>
      </c>
      <c r="D583">
        <f>COUNTIF(Table2[Company Name],A583)</f>
        <v>122</v>
      </c>
      <c r="E583">
        <v>4</v>
      </c>
    </row>
    <row r="584" spans="1:5" x14ac:dyDescent="0.3">
      <c r="A584" t="s">
        <v>72</v>
      </c>
      <c r="B584" s="17">
        <v>10001</v>
      </c>
      <c r="C584" s="17">
        <v>566394</v>
      </c>
      <c r="D584">
        <f>COUNTIF(Table2[Company Name],A584)</f>
        <v>153</v>
      </c>
      <c r="E584">
        <v>5</v>
      </c>
    </row>
    <row r="585" spans="1:5" x14ac:dyDescent="0.3">
      <c r="A585" t="s">
        <v>72</v>
      </c>
      <c r="B585" s="17">
        <v>10001</v>
      </c>
      <c r="C585" s="17">
        <v>1435211</v>
      </c>
      <c r="D585">
        <f>COUNTIF(Table2[Company Name],A585)</f>
        <v>153</v>
      </c>
      <c r="E585">
        <v>3</v>
      </c>
    </row>
    <row r="586" spans="1:5" x14ac:dyDescent="0.3">
      <c r="A586" t="s">
        <v>16</v>
      </c>
      <c r="B586" s="17">
        <v>1200</v>
      </c>
      <c r="C586" s="17">
        <v>901693</v>
      </c>
      <c r="D586">
        <f>COUNTIF(Table2[Company Name],A586)</f>
        <v>221</v>
      </c>
      <c r="E586">
        <v>2</v>
      </c>
    </row>
    <row r="587" spans="1:5" x14ac:dyDescent="0.3">
      <c r="A587" t="s">
        <v>72</v>
      </c>
      <c r="B587" s="17">
        <v>10001</v>
      </c>
      <c r="C587" s="17">
        <v>1393433</v>
      </c>
      <c r="D587">
        <f>COUNTIF(Table2[Company Name],A587)</f>
        <v>153</v>
      </c>
      <c r="E587">
        <v>3</v>
      </c>
    </row>
    <row r="588" spans="1:5" x14ac:dyDescent="0.3">
      <c r="A588" t="s">
        <v>72</v>
      </c>
      <c r="B588" s="17">
        <v>10001</v>
      </c>
      <c r="C588" s="17">
        <v>587621</v>
      </c>
      <c r="D588">
        <f>COUNTIF(Table2[Company Name],A588)</f>
        <v>153</v>
      </c>
      <c r="E588">
        <v>5</v>
      </c>
    </row>
    <row r="589" spans="1:5" x14ac:dyDescent="0.3">
      <c r="A589" t="s">
        <v>72</v>
      </c>
      <c r="B589" s="17">
        <v>10001</v>
      </c>
      <c r="C589" s="17">
        <v>1141187</v>
      </c>
      <c r="D589">
        <f>COUNTIF(Table2[Company Name],A589)</f>
        <v>153</v>
      </c>
      <c r="E589">
        <v>3</v>
      </c>
    </row>
    <row r="590" spans="1:5" x14ac:dyDescent="0.3">
      <c r="A590" t="s">
        <v>72</v>
      </c>
      <c r="B590" s="17">
        <v>10001</v>
      </c>
      <c r="C590" s="17">
        <v>582083</v>
      </c>
      <c r="D590">
        <f>COUNTIF(Table2[Company Name],A590)</f>
        <v>153</v>
      </c>
      <c r="E590">
        <v>0</v>
      </c>
    </row>
    <row r="591" spans="1:5" x14ac:dyDescent="0.3">
      <c r="A591" t="s">
        <v>91</v>
      </c>
      <c r="B591" s="17">
        <v>110</v>
      </c>
      <c r="C591" s="17">
        <v>1910445</v>
      </c>
      <c r="D591">
        <f>COUNTIF(Table2[Company Name],A591)</f>
        <v>75</v>
      </c>
      <c r="E591">
        <v>2</v>
      </c>
    </row>
    <row r="592" spans="1:5" x14ac:dyDescent="0.3">
      <c r="A592" t="s">
        <v>72</v>
      </c>
      <c r="B592" s="17">
        <v>10001</v>
      </c>
      <c r="C592" s="17">
        <v>1153642</v>
      </c>
      <c r="D592">
        <f>COUNTIF(Table2[Company Name],A592)</f>
        <v>153</v>
      </c>
      <c r="E592">
        <v>3</v>
      </c>
    </row>
    <row r="593" spans="1:5" x14ac:dyDescent="0.3">
      <c r="A593" t="s">
        <v>72</v>
      </c>
      <c r="B593" s="17">
        <v>10001</v>
      </c>
      <c r="C593" s="17">
        <v>646397</v>
      </c>
      <c r="D593">
        <f>COUNTIF(Table2[Company Name],A593)</f>
        <v>153</v>
      </c>
      <c r="E593">
        <v>2</v>
      </c>
    </row>
    <row r="594" spans="1:5" x14ac:dyDescent="0.3">
      <c r="A594" t="s">
        <v>72</v>
      </c>
      <c r="B594" s="17">
        <v>10001</v>
      </c>
      <c r="C594" s="17">
        <v>474171</v>
      </c>
      <c r="D594">
        <f>COUNTIF(Table2[Company Name],A594)</f>
        <v>153</v>
      </c>
      <c r="E594">
        <v>4</v>
      </c>
    </row>
    <row r="595" spans="1:5" x14ac:dyDescent="0.3">
      <c r="A595" t="s">
        <v>72</v>
      </c>
      <c r="B595" s="17">
        <v>10001</v>
      </c>
      <c r="C595" s="17">
        <v>951262</v>
      </c>
      <c r="D595">
        <f>COUNTIF(Table2[Company Name],A595)</f>
        <v>153</v>
      </c>
      <c r="E595">
        <v>3</v>
      </c>
    </row>
    <row r="596" spans="1:5" x14ac:dyDescent="0.3">
      <c r="A596" t="s">
        <v>16</v>
      </c>
      <c r="B596" s="17">
        <v>1200</v>
      </c>
      <c r="C596" s="17">
        <v>549949</v>
      </c>
      <c r="D596">
        <f>COUNTIF(Table2[Company Name],A596)</f>
        <v>221</v>
      </c>
      <c r="E596">
        <v>5</v>
      </c>
    </row>
    <row r="597" spans="1:5" x14ac:dyDescent="0.3">
      <c r="A597" t="s">
        <v>72</v>
      </c>
      <c r="B597" s="17">
        <v>10001</v>
      </c>
      <c r="C597" s="17">
        <v>577457</v>
      </c>
      <c r="D597">
        <f>COUNTIF(Table2[Company Name],A597)</f>
        <v>153</v>
      </c>
      <c r="E597">
        <v>3</v>
      </c>
    </row>
    <row r="598" spans="1:5" x14ac:dyDescent="0.3">
      <c r="A598" t="s">
        <v>11</v>
      </c>
      <c r="B598" s="17">
        <v>10001</v>
      </c>
      <c r="C598" s="17">
        <v>1126109</v>
      </c>
      <c r="D598">
        <f>COUNTIF(Table2[Company Name],A598)</f>
        <v>77</v>
      </c>
      <c r="E598">
        <v>3</v>
      </c>
    </row>
    <row r="599" spans="1:5" x14ac:dyDescent="0.3">
      <c r="A599" t="s">
        <v>16</v>
      </c>
      <c r="B599" s="17">
        <v>1200</v>
      </c>
      <c r="C599" s="17">
        <v>686053</v>
      </c>
      <c r="D599">
        <f>COUNTIF(Table2[Company Name],A599)</f>
        <v>221</v>
      </c>
      <c r="E599">
        <v>2</v>
      </c>
    </row>
    <row r="600" spans="1:5" x14ac:dyDescent="0.3">
      <c r="A600" t="s">
        <v>72</v>
      </c>
      <c r="B600" s="17">
        <v>10001</v>
      </c>
      <c r="C600" s="17">
        <v>455463</v>
      </c>
      <c r="D600">
        <f>COUNTIF(Table2[Company Name],A600)</f>
        <v>153</v>
      </c>
      <c r="E600">
        <v>5</v>
      </c>
    </row>
    <row r="601" spans="1:5" x14ac:dyDescent="0.3">
      <c r="A601" t="s">
        <v>72</v>
      </c>
      <c r="B601" s="17">
        <v>10001</v>
      </c>
      <c r="C601" s="17">
        <v>652338</v>
      </c>
      <c r="D601">
        <f>COUNTIF(Table2[Company Name],A601)</f>
        <v>153</v>
      </c>
      <c r="E601">
        <v>8</v>
      </c>
    </row>
    <row r="602" spans="1:5" x14ac:dyDescent="0.3">
      <c r="A602" t="s">
        <v>72</v>
      </c>
      <c r="B602" s="17">
        <v>10001</v>
      </c>
      <c r="C602" s="17">
        <v>485496</v>
      </c>
      <c r="D602">
        <f>COUNTIF(Table2[Company Name],A602)</f>
        <v>153</v>
      </c>
      <c r="E602">
        <v>5</v>
      </c>
    </row>
    <row r="603" spans="1:5" x14ac:dyDescent="0.3">
      <c r="A603" t="s">
        <v>72</v>
      </c>
      <c r="B603" s="17">
        <v>10001</v>
      </c>
      <c r="C603" s="17">
        <v>988497</v>
      </c>
      <c r="D603">
        <f>COUNTIF(Table2[Company Name],A603)</f>
        <v>153</v>
      </c>
      <c r="E603">
        <v>3</v>
      </c>
    </row>
    <row r="604" spans="1:5" x14ac:dyDescent="0.3">
      <c r="A604" t="s">
        <v>91</v>
      </c>
      <c r="B604" s="17">
        <v>110</v>
      </c>
      <c r="C604" s="17">
        <v>1282711</v>
      </c>
      <c r="D604">
        <f>COUNTIF(Table2[Company Name],A604)</f>
        <v>75</v>
      </c>
      <c r="E604">
        <v>2</v>
      </c>
    </row>
    <row r="605" spans="1:5" x14ac:dyDescent="0.3">
      <c r="A605" t="s">
        <v>16</v>
      </c>
      <c r="B605" s="17">
        <v>1200</v>
      </c>
      <c r="C605" s="17">
        <v>1868798</v>
      </c>
      <c r="D605">
        <f>COUNTIF(Table2[Company Name],A605)</f>
        <v>221</v>
      </c>
      <c r="E605">
        <v>2</v>
      </c>
    </row>
    <row r="606" spans="1:5" x14ac:dyDescent="0.3">
      <c r="A606" t="s">
        <v>91</v>
      </c>
      <c r="B606" s="17">
        <v>110</v>
      </c>
      <c r="C606" s="17">
        <v>1951170</v>
      </c>
      <c r="D606">
        <f>COUNTIF(Table2[Company Name],A606)</f>
        <v>75</v>
      </c>
      <c r="E606">
        <v>1</v>
      </c>
    </row>
    <row r="607" spans="1:5" x14ac:dyDescent="0.3">
      <c r="A607" t="s">
        <v>91</v>
      </c>
      <c r="B607" s="17">
        <v>110</v>
      </c>
      <c r="C607" s="17">
        <v>469385</v>
      </c>
      <c r="D607">
        <f>COUNTIF(Table2[Company Name],A607)</f>
        <v>75</v>
      </c>
      <c r="E607">
        <v>7</v>
      </c>
    </row>
    <row r="608" spans="1:5" x14ac:dyDescent="0.3">
      <c r="A608" t="s">
        <v>91</v>
      </c>
      <c r="B608" s="17">
        <v>110</v>
      </c>
      <c r="C608" s="17">
        <v>1304719</v>
      </c>
      <c r="D608">
        <f>COUNTIF(Table2[Company Name],A608)</f>
        <v>75</v>
      </c>
      <c r="E608">
        <v>2</v>
      </c>
    </row>
    <row r="609" spans="1:5" x14ac:dyDescent="0.3">
      <c r="A609" t="s">
        <v>11</v>
      </c>
      <c r="B609" s="17">
        <v>10001</v>
      </c>
      <c r="C609" s="17">
        <v>1454788</v>
      </c>
      <c r="D609">
        <f>COUNTIF(Table2[Company Name],A609)</f>
        <v>77</v>
      </c>
      <c r="E609">
        <v>4</v>
      </c>
    </row>
    <row r="610" spans="1:5" x14ac:dyDescent="0.3">
      <c r="A610" t="s">
        <v>72</v>
      </c>
      <c r="B610" s="17">
        <v>10001</v>
      </c>
      <c r="C610" s="17">
        <v>810558</v>
      </c>
      <c r="D610">
        <f>COUNTIF(Table2[Company Name],A610)</f>
        <v>153</v>
      </c>
      <c r="E610">
        <v>1</v>
      </c>
    </row>
    <row r="611" spans="1:5" x14ac:dyDescent="0.3">
      <c r="A611" t="s">
        <v>91</v>
      </c>
      <c r="B611" s="17">
        <v>110</v>
      </c>
      <c r="C611" s="17">
        <v>613439</v>
      </c>
      <c r="D611">
        <f>COUNTIF(Table2[Company Name],A611)</f>
        <v>75</v>
      </c>
      <c r="E611">
        <v>9</v>
      </c>
    </row>
    <row r="612" spans="1:5" x14ac:dyDescent="0.3">
      <c r="A612" t="s">
        <v>72</v>
      </c>
      <c r="B612" s="17">
        <v>10001</v>
      </c>
      <c r="C612" s="17">
        <v>460705</v>
      </c>
      <c r="D612">
        <f>COUNTIF(Table2[Company Name],A612)</f>
        <v>153</v>
      </c>
      <c r="E612">
        <v>2</v>
      </c>
    </row>
    <row r="613" spans="1:5" x14ac:dyDescent="0.3">
      <c r="A613" t="s">
        <v>72</v>
      </c>
      <c r="B613" s="17">
        <v>10001</v>
      </c>
      <c r="C613" s="17">
        <v>1072901</v>
      </c>
      <c r="D613">
        <f>COUNTIF(Table2[Company Name],A613)</f>
        <v>153</v>
      </c>
      <c r="E613">
        <v>3</v>
      </c>
    </row>
    <row r="614" spans="1:5" x14ac:dyDescent="0.3">
      <c r="A614" t="s">
        <v>72</v>
      </c>
      <c r="B614" s="17">
        <v>10001</v>
      </c>
      <c r="C614" s="17">
        <v>662307</v>
      </c>
      <c r="D614">
        <f>COUNTIF(Table2[Company Name],A614)</f>
        <v>153</v>
      </c>
      <c r="E614">
        <v>2</v>
      </c>
    </row>
    <row r="615" spans="1:5" x14ac:dyDescent="0.3">
      <c r="A615" t="s">
        <v>16</v>
      </c>
      <c r="B615" s="17">
        <v>1200</v>
      </c>
      <c r="C615" s="17">
        <v>498762</v>
      </c>
      <c r="D615">
        <f>COUNTIF(Table2[Company Name],A615)</f>
        <v>221</v>
      </c>
      <c r="E615">
        <v>1</v>
      </c>
    </row>
    <row r="616" spans="1:5" x14ac:dyDescent="0.3">
      <c r="A616" t="s">
        <v>11</v>
      </c>
      <c r="B616" s="17">
        <v>10001</v>
      </c>
      <c r="C616" s="17">
        <v>1184461</v>
      </c>
      <c r="D616">
        <f>COUNTIF(Table2[Company Name],A616)</f>
        <v>77</v>
      </c>
      <c r="E616">
        <v>5</v>
      </c>
    </row>
    <row r="617" spans="1:5" x14ac:dyDescent="0.3">
      <c r="A617" t="s">
        <v>16</v>
      </c>
      <c r="B617" s="17">
        <v>1200</v>
      </c>
      <c r="C617" s="17">
        <v>603943</v>
      </c>
      <c r="D617">
        <f>COUNTIF(Table2[Company Name],A617)</f>
        <v>221</v>
      </c>
      <c r="E617">
        <v>2</v>
      </c>
    </row>
    <row r="618" spans="1:5" x14ac:dyDescent="0.3">
      <c r="A618" t="s">
        <v>72</v>
      </c>
      <c r="B618" s="17">
        <v>10001</v>
      </c>
      <c r="C618" s="17">
        <v>4524785</v>
      </c>
      <c r="D618">
        <f>COUNTIF(Table2[Company Name],A618)</f>
        <v>153</v>
      </c>
      <c r="E618">
        <v>4</v>
      </c>
    </row>
    <row r="619" spans="1:5" x14ac:dyDescent="0.3">
      <c r="A619" t="s">
        <v>16</v>
      </c>
      <c r="B619" s="17">
        <v>1200</v>
      </c>
      <c r="C619" s="17">
        <v>317475</v>
      </c>
      <c r="D619">
        <f>COUNTIF(Table2[Company Name],A619)</f>
        <v>221</v>
      </c>
      <c r="E619">
        <v>6</v>
      </c>
    </row>
    <row r="620" spans="1:5" x14ac:dyDescent="0.3">
      <c r="A620" t="s">
        <v>91</v>
      </c>
      <c r="B620" s="17">
        <v>110</v>
      </c>
      <c r="C620" s="17">
        <v>600707</v>
      </c>
      <c r="D620">
        <f>COUNTIF(Table2[Company Name],A620)</f>
        <v>75</v>
      </c>
      <c r="E620">
        <v>1</v>
      </c>
    </row>
    <row r="621" spans="1:5" x14ac:dyDescent="0.3">
      <c r="A621" t="s">
        <v>23</v>
      </c>
      <c r="B621" s="17">
        <v>5000</v>
      </c>
      <c r="C621" s="17">
        <v>1271219</v>
      </c>
      <c r="D621">
        <f>COUNTIF(Table2[Company Name],A621)</f>
        <v>122</v>
      </c>
      <c r="E621">
        <v>4</v>
      </c>
    </row>
    <row r="622" spans="1:5" x14ac:dyDescent="0.3">
      <c r="A622" t="s">
        <v>16</v>
      </c>
      <c r="B622" s="17">
        <v>1200</v>
      </c>
      <c r="C622" s="17">
        <v>570924</v>
      </c>
      <c r="D622">
        <f>COUNTIF(Table2[Company Name],A622)</f>
        <v>221</v>
      </c>
      <c r="E622">
        <v>9</v>
      </c>
    </row>
    <row r="623" spans="1:5" x14ac:dyDescent="0.3">
      <c r="A623" t="s">
        <v>23</v>
      </c>
      <c r="B623" s="17">
        <v>5000</v>
      </c>
      <c r="C623" s="17">
        <v>1080840</v>
      </c>
      <c r="D623">
        <f>COUNTIF(Table2[Company Name],A623)</f>
        <v>122</v>
      </c>
      <c r="E623">
        <v>9</v>
      </c>
    </row>
    <row r="624" spans="1:5" x14ac:dyDescent="0.3">
      <c r="A624" t="s">
        <v>16</v>
      </c>
      <c r="B624" s="17">
        <v>1200</v>
      </c>
      <c r="C624" s="17">
        <v>671313</v>
      </c>
      <c r="D624">
        <f>COUNTIF(Table2[Company Name],A624)</f>
        <v>221</v>
      </c>
      <c r="E624">
        <v>3</v>
      </c>
    </row>
    <row r="625" spans="1:5" x14ac:dyDescent="0.3">
      <c r="A625" t="s">
        <v>16</v>
      </c>
      <c r="B625" s="17">
        <v>1200</v>
      </c>
      <c r="C625" s="17">
        <v>623460</v>
      </c>
      <c r="D625">
        <f>COUNTIF(Table2[Company Name],A625)</f>
        <v>221</v>
      </c>
      <c r="E625">
        <v>8</v>
      </c>
    </row>
    <row r="626" spans="1:5" x14ac:dyDescent="0.3">
      <c r="A626" t="s">
        <v>91</v>
      </c>
      <c r="B626" s="17">
        <v>110</v>
      </c>
      <c r="C626" s="17">
        <v>566447</v>
      </c>
      <c r="D626">
        <f>COUNTIF(Table2[Company Name],A626)</f>
        <v>75</v>
      </c>
      <c r="E626">
        <v>4</v>
      </c>
    </row>
    <row r="627" spans="1:5" x14ac:dyDescent="0.3">
      <c r="A627" t="s">
        <v>91</v>
      </c>
      <c r="B627" s="17">
        <v>110</v>
      </c>
      <c r="C627" s="17">
        <v>1279493</v>
      </c>
      <c r="D627">
        <f>COUNTIF(Table2[Company Name],A627)</f>
        <v>75</v>
      </c>
      <c r="E627">
        <v>2</v>
      </c>
    </row>
    <row r="628" spans="1:5" x14ac:dyDescent="0.3">
      <c r="A628" t="s">
        <v>91</v>
      </c>
      <c r="B628" s="17">
        <v>110</v>
      </c>
      <c r="C628" s="17">
        <v>459583</v>
      </c>
      <c r="D628">
        <f>COUNTIF(Table2[Company Name],A628)</f>
        <v>75</v>
      </c>
      <c r="E628">
        <v>1</v>
      </c>
    </row>
    <row r="629" spans="1:5" x14ac:dyDescent="0.3">
      <c r="A629" t="s">
        <v>16</v>
      </c>
      <c r="B629" s="17">
        <v>1200</v>
      </c>
      <c r="C629" s="17">
        <v>1929004</v>
      </c>
      <c r="D629">
        <f>COUNTIF(Table2[Company Name],A629)</f>
        <v>221</v>
      </c>
      <c r="E629">
        <v>3</v>
      </c>
    </row>
    <row r="630" spans="1:5" x14ac:dyDescent="0.3">
      <c r="A630" t="s">
        <v>91</v>
      </c>
      <c r="B630" s="17">
        <v>110</v>
      </c>
      <c r="C630" s="17">
        <v>606340</v>
      </c>
      <c r="D630">
        <f>COUNTIF(Table2[Company Name],A630)</f>
        <v>75</v>
      </c>
      <c r="E630">
        <v>7</v>
      </c>
    </row>
    <row r="631" spans="1:5" x14ac:dyDescent="0.3">
      <c r="A631" t="s">
        <v>16</v>
      </c>
      <c r="B631" s="17">
        <v>1200</v>
      </c>
      <c r="C631" s="17">
        <v>668122</v>
      </c>
      <c r="D631">
        <f>COUNTIF(Table2[Company Name],A631)</f>
        <v>221</v>
      </c>
      <c r="E631">
        <v>4</v>
      </c>
    </row>
    <row r="632" spans="1:5" x14ac:dyDescent="0.3">
      <c r="A632" t="s">
        <v>16</v>
      </c>
      <c r="B632" s="17">
        <v>1200</v>
      </c>
      <c r="C632" s="17">
        <v>1164711</v>
      </c>
      <c r="D632">
        <f>COUNTIF(Table2[Company Name],A632)</f>
        <v>221</v>
      </c>
      <c r="E632">
        <v>3</v>
      </c>
    </row>
    <row r="633" spans="1:5" x14ac:dyDescent="0.3">
      <c r="A633" t="s">
        <v>72</v>
      </c>
      <c r="B633" s="17">
        <v>10001</v>
      </c>
      <c r="C633" s="17">
        <v>1181781</v>
      </c>
      <c r="D633">
        <f>COUNTIF(Table2[Company Name],A633)</f>
        <v>153</v>
      </c>
      <c r="E633">
        <v>1</v>
      </c>
    </row>
    <row r="634" spans="1:5" x14ac:dyDescent="0.3">
      <c r="A634" t="s">
        <v>16</v>
      </c>
      <c r="B634" s="17">
        <v>1200</v>
      </c>
      <c r="C634" s="17">
        <v>928307</v>
      </c>
      <c r="D634">
        <f>COUNTIF(Table2[Company Name],A634)</f>
        <v>221</v>
      </c>
      <c r="E634">
        <v>9</v>
      </c>
    </row>
    <row r="635" spans="1:5" x14ac:dyDescent="0.3">
      <c r="A635" t="s">
        <v>72</v>
      </c>
      <c r="B635" s="17">
        <v>10001</v>
      </c>
      <c r="C635" s="17">
        <v>709732</v>
      </c>
      <c r="D635">
        <f>COUNTIF(Table2[Company Name],A635)</f>
        <v>153</v>
      </c>
      <c r="E635">
        <v>4</v>
      </c>
    </row>
    <row r="636" spans="1:5" x14ac:dyDescent="0.3">
      <c r="A636" t="s">
        <v>11</v>
      </c>
      <c r="B636" s="17">
        <v>10001</v>
      </c>
      <c r="C636" s="17">
        <v>554355</v>
      </c>
      <c r="D636">
        <f>COUNTIF(Table2[Company Name],A636)</f>
        <v>77</v>
      </c>
      <c r="E636">
        <v>5</v>
      </c>
    </row>
    <row r="637" spans="1:5" x14ac:dyDescent="0.3">
      <c r="A637" t="s">
        <v>72</v>
      </c>
      <c r="B637" s="17">
        <v>10001</v>
      </c>
      <c r="C637" s="17">
        <v>382182</v>
      </c>
      <c r="D637">
        <f>COUNTIF(Table2[Company Name],A637)</f>
        <v>153</v>
      </c>
      <c r="E637">
        <v>2</v>
      </c>
    </row>
    <row r="638" spans="1:5" x14ac:dyDescent="0.3">
      <c r="A638" t="s">
        <v>72</v>
      </c>
      <c r="B638" s="17">
        <v>10001</v>
      </c>
      <c r="C638" s="17">
        <v>472539</v>
      </c>
      <c r="D638">
        <f>COUNTIF(Table2[Company Name],A638)</f>
        <v>153</v>
      </c>
      <c r="E638">
        <v>2</v>
      </c>
    </row>
    <row r="639" spans="1:5" x14ac:dyDescent="0.3">
      <c r="A639" t="s">
        <v>11</v>
      </c>
      <c r="B639" s="17">
        <v>10001</v>
      </c>
      <c r="C639" s="17">
        <v>1292765</v>
      </c>
      <c r="D639">
        <f>COUNTIF(Table2[Company Name],A639)</f>
        <v>77</v>
      </c>
      <c r="E639">
        <v>5</v>
      </c>
    </row>
    <row r="640" spans="1:5" x14ac:dyDescent="0.3">
      <c r="A640" t="s">
        <v>72</v>
      </c>
      <c r="B640" s="17">
        <v>10001</v>
      </c>
      <c r="C640" s="17">
        <v>865743</v>
      </c>
      <c r="D640">
        <f>COUNTIF(Table2[Company Name],A640)</f>
        <v>153</v>
      </c>
      <c r="E640">
        <v>2</v>
      </c>
    </row>
    <row r="641" spans="1:5" x14ac:dyDescent="0.3">
      <c r="A641" t="s">
        <v>16</v>
      </c>
      <c r="B641" s="17">
        <v>1200</v>
      </c>
      <c r="C641" s="17">
        <v>1582401</v>
      </c>
      <c r="D641">
        <f>COUNTIF(Table2[Company Name],A641)</f>
        <v>221</v>
      </c>
      <c r="E641">
        <v>1</v>
      </c>
    </row>
    <row r="642" spans="1:5" x14ac:dyDescent="0.3">
      <c r="A642" t="s">
        <v>16</v>
      </c>
      <c r="B642" s="17">
        <v>1200</v>
      </c>
      <c r="C642" s="17">
        <v>1761692</v>
      </c>
      <c r="D642">
        <f>COUNTIF(Table2[Company Name],A642)</f>
        <v>221</v>
      </c>
      <c r="E642">
        <v>2</v>
      </c>
    </row>
    <row r="643" spans="1:5" x14ac:dyDescent="0.3">
      <c r="A643" t="s">
        <v>72</v>
      </c>
      <c r="B643" s="17">
        <v>10001</v>
      </c>
      <c r="C643" s="17">
        <v>1144934</v>
      </c>
      <c r="D643">
        <f>COUNTIF(Table2[Company Name],A643)</f>
        <v>153</v>
      </c>
      <c r="E643">
        <v>4</v>
      </c>
    </row>
    <row r="644" spans="1:5" x14ac:dyDescent="0.3">
      <c r="A644" t="s">
        <v>72</v>
      </c>
      <c r="B644" s="17">
        <v>10001</v>
      </c>
      <c r="C644" s="17">
        <v>545748</v>
      </c>
      <c r="D644">
        <f>COUNTIF(Table2[Company Name],A644)</f>
        <v>153</v>
      </c>
      <c r="E644">
        <v>5</v>
      </c>
    </row>
    <row r="645" spans="1:5" x14ac:dyDescent="0.3">
      <c r="A645" t="s">
        <v>16</v>
      </c>
      <c r="B645" s="17">
        <v>1200</v>
      </c>
      <c r="C645" s="17">
        <v>1741300</v>
      </c>
      <c r="D645">
        <f>COUNTIF(Table2[Company Name],A645)</f>
        <v>221</v>
      </c>
      <c r="E645">
        <v>2</v>
      </c>
    </row>
    <row r="646" spans="1:5" x14ac:dyDescent="0.3">
      <c r="A646" t="s">
        <v>72</v>
      </c>
      <c r="B646" s="17">
        <v>10001</v>
      </c>
      <c r="C646" s="17">
        <v>608764</v>
      </c>
      <c r="D646">
        <f>COUNTIF(Table2[Company Name],A646)</f>
        <v>153</v>
      </c>
      <c r="E646">
        <v>0</v>
      </c>
    </row>
    <row r="647" spans="1:5" x14ac:dyDescent="0.3">
      <c r="A647" t="s">
        <v>72</v>
      </c>
      <c r="B647" s="17">
        <v>10001</v>
      </c>
      <c r="C647" s="17">
        <v>1076922</v>
      </c>
      <c r="D647">
        <f>COUNTIF(Table2[Company Name],A647)</f>
        <v>153</v>
      </c>
      <c r="E647">
        <v>3</v>
      </c>
    </row>
    <row r="648" spans="1:5" x14ac:dyDescent="0.3">
      <c r="A648" t="s">
        <v>16</v>
      </c>
      <c r="B648" s="17">
        <v>1200</v>
      </c>
      <c r="C648" s="17">
        <v>686010</v>
      </c>
      <c r="D648">
        <f>COUNTIF(Table2[Company Name],A648)</f>
        <v>221</v>
      </c>
      <c r="E648">
        <v>1</v>
      </c>
    </row>
    <row r="649" spans="1:5" x14ac:dyDescent="0.3">
      <c r="A649" t="s">
        <v>72</v>
      </c>
      <c r="B649" s="17">
        <v>10001</v>
      </c>
      <c r="C649" s="17">
        <v>1146386</v>
      </c>
      <c r="D649">
        <f>COUNTIF(Table2[Company Name],A649)</f>
        <v>153</v>
      </c>
      <c r="E649">
        <v>3</v>
      </c>
    </row>
    <row r="650" spans="1:5" x14ac:dyDescent="0.3">
      <c r="A650" t="s">
        <v>16</v>
      </c>
      <c r="B650" s="17">
        <v>1200</v>
      </c>
      <c r="C650" s="17">
        <v>967892</v>
      </c>
      <c r="D650">
        <f>COUNTIF(Table2[Company Name],A650)</f>
        <v>221</v>
      </c>
      <c r="E650">
        <v>2</v>
      </c>
    </row>
    <row r="651" spans="1:5" x14ac:dyDescent="0.3">
      <c r="A651" t="s">
        <v>16</v>
      </c>
      <c r="B651" s="17">
        <v>1200</v>
      </c>
      <c r="C651" s="17">
        <v>781547</v>
      </c>
      <c r="D651">
        <f>COUNTIF(Table2[Company Name],A651)</f>
        <v>221</v>
      </c>
      <c r="E651">
        <v>7</v>
      </c>
    </row>
    <row r="652" spans="1:5" x14ac:dyDescent="0.3">
      <c r="A652" t="s">
        <v>72</v>
      </c>
      <c r="B652" s="17">
        <v>10001</v>
      </c>
      <c r="C652" s="17">
        <v>524704</v>
      </c>
      <c r="D652">
        <f>COUNTIF(Table2[Company Name],A652)</f>
        <v>153</v>
      </c>
      <c r="E652">
        <v>6</v>
      </c>
    </row>
    <row r="653" spans="1:5" x14ac:dyDescent="0.3">
      <c r="A653" t="s">
        <v>16</v>
      </c>
      <c r="B653" s="17">
        <v>1200</v>
      </c>
      <c r="C653" s="17">
        <v>1332002</v>
      </c>
      <c r="D653">
        <f>COUNTIF(Table2[Company Name],A653)</f>
        <v>221</v>
      </c>
      <c r="E653">
        <v>4</v>
      </c>
    </row>
    <row r="654" spans="1:5" x14ac:dyDescent="0.3">
      <c r="A654" t="s">
        <v>91</v>
      </c>
      <c r="B654" s="17">
        <v>110</v>
      </c>
      <c r="C654" s="17">
        <v>1274362</v>
      </c>
      <c r="D654">
        <f>COUNTIF(Table2[Company Name],A654)</f>
        <v>75</v>
      </c>
      <c r="E654">
        <v>2</v>
      </c>
    </row>
    <row r="655" spans="1:5" x14ac:dyDescent="0.3">
      <c r="A655" t="s">
        <v>23</v>
      </c>
      <c r="B655" s="17">
        <v>5000</v>
      </c>
      <c r="C655" s="17">
        <v>1278618</v>
      </c>
      <c r="D655">
        <f>COUNTIF(Table2[Company Name],A655)</f>
        <v>122</v>
      </c>
      <c r="E655">
        <v>4</v>
      </c>
    </row>
    <row r="656" spans="1:5" x14ac:dyDescent="0.3">
      <c r="A656" t="s">
        <v>91</v>
      </c>
      <c r="B656" s="17">
        <v>110</v>
      </c>
      <c r="C656" s="17">
        <v>1185531</v>
      </c>
      <c r="D656">
        <f>COUNTIF(Table2[Company Name],A656)</f>
        <v>75</v>
      </c>
      <c r="E656">
        <v>0</v>
      </c>
    </row>
    <row r="657" spans="1:5" x14ac:dyDescent="0.3">
      <c r="A657" t="s">
        <v>16</v>
      </c>
      <c r="B657" s="17">
        <v>1200</v>
      </c>
      <c r="C657" s="17">
        <v>1708149</v>
      </c>
      <c r="D657">
        <f>COUNTIF(Table2[Company Name],A657)</f>
        <v>221</v>
      </c>
      <c r="E657">
        <v>2</v>
      </c>
    </row>
    <row r="658" spans="1:5" x14ac:dyDescent="0.3">
      <c r="A658" t="s">
        <v>72</v>
      </c>
      <c r="B658" s="17">
        <v>10001</v>
      </c>
      <c r="C658" s="17">
        <v>369565</v>
      </c>
      <c r="D658">
        <f>COUNTIF(Table2[Company Name],A658)</f>
        <v>153</v>
      </c>
      <c r="E658">
        <v>2</v>
      </c>
    </row>
    <row r="659" spans="1:5" x14ac:dyDescent="0.3">
      <c r="A659" t="s">
        <v>72</v>
      </c>
      <c r="B659" s="17">
        <v>10001</v>
      </c>
      <c r="C659" s="17">
        <v>1016997</v>
      </c>
      <c r="D659">
        <f>COUNTIF(Table2[Company Name],A659)</f>
        <v>153</v>
      </c>
      <c r="E659">
        <v>2</v>
      </c>
    </row>
    <row r="660" spans="1:5" x14ac:dyDescent="0.3">
      <c r="A660" t="s">
        <v>16</v>
      </c>
      <c r="B660" s="17">
        <v>1200</v>
      </c>
      <c r="C660" s="17">
        <v>1358552</v>
      </c>
      <c r="D660">
        <f>COUNTIF(Table2[Company Name],A660)</f>
        <v>221</v>
      </c>
      <c r="E660">
        <v>1</v>
      </c>
    </row>
    <row r="661" spans="1:5" x14ac:dyDescent="0.3">
      <c r="A661" t="s">
        <v>16</v>
      </c>
      <c r="B661" s="17">
        <v>1200</v>
      </c>
      <c r="C661" s="17">
        <v>1276922</v>
      </c>
      <c r="D661">
        <f>COUNTIF(Table2[Company Name],A661)</f>
        <v>221</v>
      </c>
      <c r="E661">
        <v>1</v>
      </c>
    </row>
    <row r="662" spans="1:5" x14ac:dyDescent="0.3">
      <c r="A662" t="s">
        <v>16</v>
      </c>
      <c r="B662" s="17">
        <v>1200</v>
      </c>
      <c r="C662" s="17">
        <v>1660986</v>
      </c>
      <c r="D662">
        <f>COUNTIF(Table2[Company Name],A662)</f>
        <v>221</v>
      </c>
      <c r="E662">
        <v>4</v>
      </c>
    </row>
    <row r="663" spans="1:5" x14ac:dyDescent="0.3">
      <c r="A663" t="s">
        <v>91</v>
      </c>
      <c r="B663" s="17">
        <v>110</v>
      </c>
      <c r="C663" s="17">
        <v>1430640</v>
      </c>
      <c r="D663">
        <f>COUNTIF(Table2[Company Name],A663)</f>
        <v>75</v>
      </c>
      <c r="E663">
        <v>2</v>
      </c>
    </row>
    <row r="664" spans="1:5" x14ac:dyDescent="0.3">
      <c r="A664" t="s">
        <v>16</v>
      </c>
      <c r="B664" s="17">
        <v>1200</v>
      </c>
      <c r="C664" s="17">
        <v>533849</v>
      </c>
      <c r="D664">
        <f>COUNTIF(Table2[Company Name],A664)</f>
        <v>221</v>
      </c>
      <c r="E664">
        <v>5</v>
      </c>
    </row>
    <row r="665" spans="1:5" x14ac:dyDescent="0.3">
      <c r="A665" t="s">
        <v>91</v>
      </c>
      <c r="B665" s="17">
        <v>110</v>
      </c>
      <c r="C665" s="17">
        <v>685529</v>
      </c>
      <c r="D665">
        <f>COUNTIF(Table2[Company Name],A665)</f>
        <v>75</v>
      </c>
      <c r="E665">
        <v>1</v>
      </c>
    </row>
    <row r="666" spans="1:5" x14ac:dyDescent="0.3">
      <c r="A666" t="s">
        <v>91</v>
      </c>
      <c r="B666" s="17">
        <v>110</v>
      </c>
      <c r="C666" s="17">
        <v>679516</v>
      </c>
      <c r="D666">
        <f>COUNTIF(Table2[Company Name],A666)</f>
        <v>75</v>
      </c>
      <c r="E666">
        <v>1</v>
      </c>
    </row>
    <row r="667" spans="1:5" x14ac:dyDescent="0.3">
      <c r="A667" t="s">
        <v>23</v>
      </c>
      <c r="B667" s="17">
        <v>5000</v>
      </c>
      <c r="C667" s="17">
        <v>975133</v>
      </c>
      <c r="D667">
        <f>COUNTIF(Table2[Company Name],A667)</f>
        <v>122</v>
      </c>
      <c r="E667">
        <v>9</v>
      </c>
    </row>
    <row r="668" spans="1:5" x14ac:dyDescent="0.3">
      <c r="A668" t="s">
        <v>91</v>
      </c>
      <c r="B668" s="17">
        <v>110</v>
      </c>
      <c r="C668" s="17">
        <v>1358408</v>
      </c>
      <c r="D668">
        <f>COUNTIF(Table2[Company Name],A668)</f>
        <v>75</v>
      </c>
      <c r="E668">
        <v>2</v>
      </c>
    </row>
    <row r="669" spans="1:5" x14ac:dyDescent="0.3">
      <c r="A669" t="s">
        <v>16</v>
      </c>
      <c r="B669" s="17">
        <v>1200</v>
      </c>
      <c r="C669" s="17">
        <v>986508</v>
      </c>
      <c r="D669">
        <f>COUNTIF(Table2[Company Name],A669)</f>
        <v>221</v>
      </c>
      <c r="E669">
        <v>2</v>
      </c>
    </row>
    <row r="670" spans="1:5" x14ac:dyDescent="0.3">
      <c r="A670" t="s">
        <v>16</v>
      </c>
      <c r="B670" s="17">
        <v>1200</v>
      </c>
      <c r="C670" s="17">
        <v>541374</v>
      </c>
      <c r="D670">
        <f>COUNTIF(Table2[Company Name],A670)</f>
        <v>221</v>
      </c>
      <c r="E670">
        <v>2</v>
      </c>
    </row>
    <row r="671" spans="1:5" x14ac:dyDescent="0.3">
      <c r="A671" t="s">
        <v>91</v>
      </c>
      <c r="B671" s="17">
        <v>110</v>
      </c>
      <c r="C671" s="17">
        <v>838920</v>
      </c>
      <c r="D671">
        <f>COUNTIF(Table2[Company Name],A671)</f>
        <v>75</v>
      </c>
      <c r="E671">
        <v>7</v>
      </c>
    </row>
    <row r="672" spans="1:5" x14ac:dyDescent="0.3">
      <c r="A672" t="s">
        <v>16</v>
      </c>
      <c r="B672" s="17">
        <v>1200</v>
      </c>
      <c r="C672" s="17">
        <v>1387767</v>
      </c>
      <c r="D672">
        <f>COUNTIF(Table2[Company Name],A672)</f>
        <v>221</v>
      </c>
      <c r="E672">
        <v>3</v>
      </c>
    </row>
    <row r="673" spans="1:5" x14ac:dyDescent="0.3">
      <c r="A673" t="s">
        <v>91</v>
      </c>
      <c r="B673" s="17">
        <v>110</v>
      </c>
      <c r="C673" s="17">
        <v>1840217</v>
      </c>
      <c r="D673">
        <f>COUNTIF(Table2[Company Name],A673)</f>
        <v>75</v>
      </c>
      <c r="E673">
        <v>2</v>
      </c>
    </row>
    <row r="674" spans="1:5" x14ac:dyDescent="0.3">
      <c r="A674" t="s">
        <v>16</v>
      </c>
      <c r="B674" s="17">
        <v>1200</v>
      </c>
      <c r="C674" s="17">
        <v>1503170</v>
      </c>
      <c r="D674">
        <f>COUNTIF(Table2[Company Name],A674)</f>
        <v>221</v>
      </c>
      <c r="E674">
        <v>5</v>
      </c>
    </row>
    <row r="675" spans="1:5" x14ac:dyDescent="0.3">
      <c r="A675" t="s">
        <v>91</v>
      </c>
      <c r="B675" s="17">
        <v>110</v>
      </c>
      <c r="C675" s="17">
        <v>1861345</v>
      </c>
      <c r="D675">
        <f>COUNTIF(Table2[Company Name],A675)</f>
        <v>75</v>
      </c>
      <c r="E675">
        <v>3</v>
      </c>
    </row>
    <row r="676" spans="1:5" x14ac:dyDescent="0.3">
      <c r="A676" t="s">
        <v>16</v>
      </c>
      <c r="B676" s="17">
        <v>1200</v>
      </c>
      <c r="C676" s="17">
        <v>1732746</v>
      </c>
      <c r="D676">
        <f>COUNTIF(Table2[Company Name],A676)</f>
        <v>221</v>
      </c>
      <c r="E676">
        <v>5</v>
      </c>
    </row>
    <row r="677" spans="1:5" x14ac:dyDescent="0.3">
      <c r="A677" t="s">
        <v>91</v>
      </c>
      <c r="B677" s="17">
        <v>110</v>
      </c>
      <c r="C677" s="17">
        <v>645213</v>
      </c>
      <c r="D677">
        <f>COUNTIF(Table2[Company Name],A677)</f>
        <v>75</v>
      </c>
      <c r="E677">
        <v>2</v>
      </c>
    </row>
    <row r="678" spans="1:5" x14ac:dyDescent="0.3">
      <c r="A678" t="s">
        <v>16</v>
      </c>
      <c r="B678" s="17">
        <v>1200</v>
      </c>
      <c r="C678" s="17">
        <v>428179</v>
      </c>
      <c r="D678">
        <f>COUNTIF(Table2[Company Name],A678)</f>
        <v>221</v>
      </c>
      <c r="E678">
        <v>3</v>
      </c>
    </row>
    <row r="679" spans="1:5" x14ac:dyDescent="0.3">
      <c r="A679" t="s">
        <v>91</v>
      </c>
      <c r="B679" s="17">
        <v>110</v>
      </c>
      <c r="C679" s="17">
        <v>755953</v>
      </c>
      <c r="D679">
        <f>COUNTIF(Table2[Company Name],A679)</f>
        <v>75</v>
      </c>
      <c r="E679">
        <v>4</v>
      </c>
    </row>
    <row r="680" spans="1:5" x14ac:dyDescent="0.3">
      <c r="A680" t="s">
        <v>91</v>
      </c>
      <c r="B680" s="17">
        <v>110</v>
      </c>
      <c r="C680" s="17">
        <v>1314059</v>
      </c>
      <c r="D680">
        <f>COUNTIF(Table2[Company Name],A680)</f>
        <v>75</v>
      </c>
      <c r="E680">
        <v>1</v>
      </c>
    </row>
    <row r="681" spans="1:5" x14ac:dyDescent="0.3">
      <c r="A681" t="s">
        <v>91</v>
      </c>
      <c r="B681" s="17">
        <v>110</v>
      </c>
      <c r="C681" s="17">
        <v>1762658</v>
      </c>
      <c r="D681">
        <f>COUNTIF(Table2[Company Name],A681)</f>
        <v>75</v>
      </c>
      <c r="E681">
        <v>2</v>
      </c>
    </row>
    <row r="682" spans="1:5" x14ac:dyDescent="0.3">
      <c r="A682" t="s">
        <v>72</v>
      </c>
      <c r="B682" s="17">
        <v>10001</v>
      </c>
      <c r="C682" s="17">
        <v>1635193</v>
      </c>
      <c r="D682">
        <f>COUNTIF(Table2[Company Name],A682)</f>
        <v>153</v>
      </c>
      <c r="E682">
        <v>1</v>
      </c>
    </row>
    <row r="683" spans="1:5" x14ac:dyDescent="0.3">
      <c r="A683" t="s">
        <v>16</v>
      </c>
      <c r="B683" s="17">
        <v>1200</v>
      </c>
      <c r="C683" s="17">
        <v>955762</v>
      </c>
      <c r="D683">
        <f>COUNTIF(Table2[Company Name],A683)</f>
        <v>221</v>
      </c>
      <c r="E683">
        <v>2</v>
      </c>
    </row>
    <row r="684" spans="1:5" x14ac:dyDescent="0.3">
      <c r="A684" t="s">
        <v>72</v>
      </c>
      <c r="B684" s="17">
        <v>10001</v>
      </c>
      <c r="C684" s="17">
        <v>1154650</v>
      </c>
      <c r="D684">
        <f>COUNTIF(Table2[Company Name],A684)</f>
        <v>153</v>
      </c>
      <c r="E684">
        <v>3</v>
      </c>
    </row>
    <row r="685" spans="1:5" x14ac:dyDescent="0.3">
      <c r="A685" t="s">
        <v>16</v>
      </c>
      <c r="B685" s="17">
        <v>1200</v>
      </c>
      <c r="C685" s="17">
        <v>950700</v>
      </c>
      <c r="D685">
        <f>COUNTIF(Table2[Company Name],A685)</f>
        <v>221</v>
      </c>
      <c r="E685">
        <v>2</v>
      </c>
    </row>
    <row r="686" spans="1:5" x14ac:dyDescent="0.3">
      <c r="A686" t="s">
        <v>72</v>
      </c>
      <c r="B686" s="17">
        <v>10001</v>
      </c>
      <c r="C686" s="17">
        <v>365982</v>
      </c>
      <c r="D686">
        <f>COUNTIF(Table2[Company Name],A686)</f>
        <v>153</v>
      </c>
      <c r="E686">
        <v>5</v>
      </c>
    </row>
    <row r="687" spans="1:5" s="24" customFormat="1" x14ac:dyDescent="0.3">
      <c r="A687" s="20" t="s">
        <v>437</v>
      </c>
      <c r="B687" s="21" t="s">
        <v>441</v>
      </c>
      <c r="C687" s="22">
        <f>AVERAGE(Table2[Salary per Annum])</f>
        <v>1024667.5518248176</v>
      </c>
      <c r="D687" s="21" t="s">
        <v>441</v>
      </c>
      <c r="E687" s="23" t="s">
        <v>444</v>
      </c>
    </row>
  </sheetData>
  <mergeCells count="3">
    <mergeCell ref="G1:H1"/>
    <mergeCell ref="G18:H18"/>
    <mergeCell ref="G35:H35"/>
  </mergeCells>
  <pageMargins left="0.7" right="0.7" top="0.75" bottom="0.75" header="0.3" footer="0.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7"/>
  <sheetViews>
    <sheetView workbookViewId="0">
      <selection activeCell="E36" sqref="E36:F36"/>
    </sheetView>
  </sheetViews>
  <sheetFormatPr defaultRowHeight="14.4" x14ac:dyDescent="0.3"/>
  <cols>
    <col min="1" max="1" width="23.6640625" bestFit="1" customWidth="1"/>
    <col min="2" max="2" width="70.109375" bestFit="1" customWidth="1"/>
    <col min="3" max="3" width="15" bestFit="1" customWidth="1"/>
    <col min="5" max="5" width="28.21875" customWidth="1"/>
    <col min="6" max="6" width="18.88671875" customWidth="1"/>
    <col min="12" max="12" width="23.6640625" bestFit="1" customWidth="1"/>
    <col min="13" max="13" width="18.88671875" bestFit="1" customWidth="1"/>
  </cols>
  <sheetData>
    <row r="1" spans="1:6" ht="15.6" x14ac:dyDescent="0.3">
      <c r="A1" s="1" t="s">
        <v>393</v>
      </c>
      <c r="B1" s="1" t="s">
        <v>395</v>
      </c>
      <c r="C1" s="1" t="s">
        <v>396</v>
      </c>
      <c r="E1" s="31" t="s">
        <v>455</v>
      </c>
      <c r="F1" s="31"/>
    </row>
    <row r="2" spans="1:6" x14ac:dyDescent="0.3">
      <c r="A2" t="s">
        <v>0</v>
      </c>
      <c r="B2" t="s">
        <v>2</v>
      </c>
      <c r="C2" t="s">
        <v>3</v>
      </c>
      <c r="E2" s="14" t="s">
        <v>393</v>
      </c>
      <c r="F2" t="s">
        <v>454</v>
      </c>
    </row>
    <row r="3" spans="1:6" x14ac:dyDescent="0.3">
      <c r="A3" t="s">
        <v>7</v>
      </c>
      <c r="B3" t="s">
        <v>8</v>
      </c>
      <c r="C3" t="s">
        <v>9</v>
      </c>
      <c r="E3" s="15" t="s">
        <v>16</v>
      </c>
      <c r="F3" s="16">
        <v>221</v>
      </c>
    </row>
    <row r="4" spans="1:6" x14ac:dyDescent="0.3">
      <c r="A4" t="s">
        <v>11</v>
      </c>
      <c r="B4" t="s">
        <v>12</v>
      </c>
      <c r="C4" t="s">
        <v>13</v>
      </c>
      <c r="E4" s="15" t="s">
        <v>72</v>
      </c>
      <c r="F4" s="16">
        <v>153</v>
      </c>
    </row>
    <row r="5" spans="1:6" x14ac:dyDescent="0.3">
      <c r="A5" t="s">
        <v>11</v>
      </c>
      <c r="B5" t="s">
        <v>15</v>
      </c>
      <c r="C5" t="s">
        <v>13</v>
      </c>
      <c r="E5" s="15" t="s">
        <v>23</v>
      </c>
      <c r="F5" s="16">
        <v>122</v>
      </c>
    </row>
    <row r="6" spans="1:6" x14ac:dyDescent="0.3">
      <c r="A6" t="s">
        <v>16</v>
      </c>
      <c r="B6" t="s">
        <v>18</v>
      </c>
      <c r="C6" t="s">
        <v>19</v>
      </c>
      <c r="E6" s="15" t="s">
        <v>11</v>
      </c>
      <c r="F6" s="16">
        <v>77</v>
      </c>
    </row>
    <row r="7" spans="1:6" x14ac:dyDescent="0.3">
      <c r="A7" t="s">
        <v>7</v>
      </c>
      <c r="B7" t="s">
        <v>20</v>
      </c>
      <c r="C7" t="s">
        <v>21</v>
      </c>
      <c r="E7" s="15" t="s">
        <v>91</v>
      </c>
      <c r="F7" s="16">
        <v>75</v>
      </c>
    </row>
    <row r="8" spans="1:6" x14ac:dyDescent="0.3">
      <c r="A8" t="s">
        <v>0</v>
      </c>
      <c r="B8" t="s">
        <v>22</v>
      </c>
      <c r="C8" t="s">
        <v>19</v>
      </c>
      <c r="E8" s="15" t="s">
        <v>7</v>
      </c>
      <c r="F8" s="16">
        <v>15</v>
      </c>
    </row>
    <row r="9" spans="1:6" x14ac:dyDescent="0.3">
      <c r="A9" t="s">
        <v>23</v>
      </c>
      <c r="B9" t="s">
        <v>25</v>
      </c>
      <c r="C9" t="s">
        <v>26</v>
      </c>
      <c r="E9" s="15" t="s">
        <v>0</v>
      </c>
      <c r="F9" s="16">
        <v>13</v>
      </c>
    </row>
    <row r="10" spans="1:6" x14ac:dyDescent="0.3">
      <c r="A10" t="s">
        <v>16</v>
      </c>
      <c r="B10" t="s">
        <v>27</v>
      </c>
      <c r="C10" t="s">
        <v>19</v>
      </c>
      <c r="E10" s="15" t="s">
        <v>38</v>
      </c>
      <c r="F10" s="16">
        <v>3</v>
      </c>
    </row>
    <row r="11" spans="1:6" x14ac:dyDescent="0.3">
      <c r="A11" t="s">
        <v>23</v>
      </c>
      <c r="B11" t="s">
        <v>25</v>
      </c>
      <c r="C11" t="s">
        <v>26</v>
      </c>
      <c r="E11" s="15" t="s">
        <v>45</v>
      </c>
      <c r="F11" s="16">
        <v>3</v>
      </c>
    </row>
    <row r="12" spans="1:6" x14ac:dyDescent="0.3">
      <c r="A12" t="s">
        <v>16</v>
      </c>
      <c r="B12" t="s">
        <v>28</v>
      </c>
      <c r="C12" t="s">
        <v>19</v>
      </c>
      <c r="E12" s="15" t="s">
        <v>124</v>
      </c>
      <c r="F12" s="16">
        <v>2</v>
      </c>
    </row>
    <row r="13" spans="1:6" x14ac:dyDescent="0.3">
      <c r="A13" t="s">
        <v>11</v>
      </c>
      <c r="B13" t="s">
        <v>29</v>
      </c>
      <c r="C13" t="s">
        <v>13</v>
      </c>
      <c r="E13" s="15" t="s">
        <v>169</v>
      </c>
      <c r="F13" s="16">
        <v>1</v>
      </c>
    </row>
    <row r="14" spans="1:6" x14ac:dyDescent="0.3">
      <c r="A14" t="s">
        <v>11</v>
      </c>
      <c r="B14" t="s">
        <v>12</v>
      </c>
      <c r="C14" t="s">
        <v>13</v>
      </c>
      <c r="E14" s="15" t="s">
        <v>445</v>
      </c>
      <c r="F14" s="16">
        <v>685</v>
      </c>
    </row>
    <row r="15" spans="1:6" x14ac:dyDescent="0.3">
      <c r="A15" t="s">
        <v>16</v>
      </c>
      <c r="B15" t="s">
        <v>30</v>
      </c>
      <c r="C15" t="s">
        <v>13</v>
      </c>
    </row>
    <row r="16" spans="1:6" ht="15.6" x14ac:dyDescent="0.3">
      <c r="A16" t="s">
        <v>11</v>
      </c>
      <c r="B16" t="s">
        <v>31</v>
      </c>
      <c r="C16" t="s">
        <v>21</v>
      </c>
      <c r="E16" s="31" t="s">
        <v>456</v>
      </c>
      <c r="F16" s="31"/>
    </row>
    <row r="17" spans="1:6" x14ac:dyDescent="0.3">
      <c r="A17" t="s">
        <v>11</v>
      </c>
      <c r="B17" t="s">
        <v>27</v>
      </c>
      <c r="C17" t="s">
        <v>3</v>
      </c>
      <c r="E17" s="14" t="s">
        <v>396</v>
      </c>
      <c r="F17" t="s">
        <v>454</v>
      </c>
    </row>
    <row r="18" spans="1:6" x14ac:dyDescent="0.3">
      <c r="A18" t="s">
        <v>11</v>
      </c>
      <c r="B18" t="s">
        <v>32</v>
      </c>
      <c r="C18" t="s">
        <v>3</v>
      </c>
      <c r="E18" s="15" t="s">
        <v>291</v>
      </c>
      <c r="F18" s="16">
        <v>4</v>
      </c>
    </row>
    <row r="19" spans="1:6" x14ac:dyDescent="0.3">
      <c r="A19" t="s">
        <v>0</v>
      </c>
      <c r="B19" t="s">
        <v>22</v>
      </c>
      <c r="C19" t="s">
        <v>19</v>
      </c>
      <c r="E19" s="15" t="s">
        <v>36</v>
      </c>
      <c r="F19" s="16">
        <v>40</v>
      </c>
    </row>
    <row r="20" spans="1:6" x14ac:dyDescent="0.3">
      <c r="A20" t="s">
        <v>11</v>
      </c>
      <c r="B20" t="s">
        <v>12</v>
      </c>
      <c r="C20" t="s">
        <v>9</v>
      </c>
      <c r="E20" s="15" t="s">
        <v>71</v>
      </c>
      <c r="F20" s="16">
        <v>12</v>
      </c>
    </row>
    <row r="21" spans="1:6" x14ac:dyDescent="0.3">
      <c r="A21" t="s">
        <v>11</v>
      </c>
      <c r="B21" t="s">
        <v>438</v>
      </c>
      <c r="C21" t="s">
        <v>3</v>
      </c>
      <c r="E21" s="15" t="s">
        <v>9</v>
      </c>
      <c r="F21" s="16">
        <v>25</v>
      </c>
    </row>
    <row r="22" spans="1:6" x14ac:dyDescent="0.3">
      <c r="A22" t="s">
        <v>7</v>
      </c>
      <c r="B22" t="s">
        <v>8</v>
      </c>
      <c r="C22" t="s">
        <v>33</v>
      </c>
      <c r="E22" s="15" t="s">
        <v>130</v>
      </c>
      <c r="F22" s="16">
        <v>9</v>
      </c>
    </row>
    <row r="23" spans="1:6" x14ac:dyDescent="0.3">
      <c r="A23" t="s">
        <v>11</v>
      </c>
      <c r="B23" t="s">
        <v>34</v>
      </c>
      <c r="C23" t="s">
        <v>33</v>
      </c>
      <c r="E23" s="15" t="s">
        <v>3</v>
      </c>
      <c r="F23" s="16">
        <v>133</v>
      </c>
    </row>
    <row r="24" spans="1:6" x14ac:dyDescent="0.3">
      <c r="A24" t="s">
        <v>11</v>
      </c>
      <c r="B24" t="s">
        <v>35</v>
      </c>
      <c r="C24" t="s">
        <v>36</v>
      </c>
      <c r="E24" s="15" t="s">
        <v>21</v>
      </c>
      <c r="F24" s="16">
        <v>9</v>
      </c>
    </row>
    <row r="25" spans="1:6" x14ac:dyDescent="0.3">
      <c r="A25" t="s">
        <v>23</v>
      </c>
      <c r="B25" t="s">
        <v>37</v>
      </c>
      <c r="C25" t="s">
        <v>13</v>
      </c>
      <c r="E25" s="15" t="s">
        <v>114</v>
      </c>
      <c r="F25" s="16">
        <v>6</v>
      </c>
    </row>
    <row r="26" spans="1:6" x14ac:dyDescent="0.3">
      <c r="A26" t="s">
        <v>38</v>
      </c>
      <c r="B26" t="s">
        <v>40</v>
      </c>
      <c r="C26" t="s">
        <v>26</v>
      </c>
      <c r="E26" s="15" t="s">
        <v>13</v>
      </c>
      <c r="F26" s="16">
        <v>177</v>
      </c>
    </row>
    <row r="27" spans="1:6" x14ac:dyDescent="0.3">
      <c r="A27" t="s">
        <v>11</v>
      </c>
      <c r="B27" t="s">
        <v>438</v>
      </c>
      <c r="C27" t="s">
        <v>3</v>
      </c>
      <c r="E27" s="15" t="s">
        <v>43</v>
      </c>
      <c r="F27" s="16">
        <v>8</v>
      </c>
    </row>
    <row r="28" spans="1:6" x14ac:dyDescent="0.3">
      <c r="A28" t="s">
        <v>11</v>
      </c>
      <c r="B28" t="s">
        <v>41</v>
      </c>
      <c r="C28" t="s">
        <v>13</v>
      </c>
      <c r="E28" s="15" t="s">
        <v>109</v>
      </c>
      <c r="F28" s="16">
        <v>1</v>
      </c>
    </row>
    <row r="29" spans="1:6" x14ac:dyDescent="0.3">
      <c r="A29" t="s">
        <v>7</v>
      </c>
      <c r="B29" t="s">
        <v>42</v>
      </c>
      <c r="C29" t="s">
        <v>43</v>
      </c>
      <c r="E29" s="15" t="s">
        <v>26</v>
      </c>
      <c r="F29" s="16">
        <v>17</v>
      </c>
    </row>
    <row r="30" spans="1:6" x14ac:dyDescent="0.3">
      <c r="A30" t="s">
        <v>11</v>
      </c>
      <c r="B30" t="s">
        <v>44</v>
      </c>
      <c r="C30" t="s">
        <v>36</v>
      </c>
      <c r="E30" s="15" t="s">
        <v>33</v>
      </c>
      <c r="F30" s="16">
        <v>47</v>
      </c>
    </row>
    <row r="31" spans="1:6" x14ac:dyDescent="0.3">
      <c r="A31" t="s">
        <v>11</v>
      </c>
      <c r="B31" t="s">
        <v>44</v>
      </c>
      <c r="C31" t="s">
        <v>13</v>
      </c>
      <c r="E31" s="15" t="s">
        <v>19</v>
      </c>
      <c r="F31" s="16">
        <v>135</v>
      </c>
    </row>
    <row r="32" spans="1:6" x14ac:dyDescent="0.3">
      <c r="A32" t="s">
        <v>16</v>
      </c>
      <c r="B32" t="s">
        <v>15</v>
      </c>
      <c r="C32" t="s">
        <v>13</v>
      </c>
      <c r="E32" s="15" t="s">
        <v>78</v>
      </c>
      <c r="F32" s="16">
        <v>39</v>
      </c>
    </row>
    <row r="33" spans="1:6" x14ac:dyDescent="0.3">
      <c r="A33" t="s">
        <v>45</v>
      </c>
      <c r="B33" t="s">
        <v>46</v>
      </c>
      <c r="C33" t="s">
        <v>13</v>
      </c>
      <c r="E33" s="15" t="s">
        <v>62</v>
      </c>
      <c r="F33" s="16">
        <v>23</v>
      </c>
    </row>
    <row r="34" spans="1:6" x14ac:dyDescent="0.3">
      <c r="A34" t="s">
        <v>7</v>
      </c>
      <c r="B34" t="s">
        <v>20</v>
      </c>
      <c r="C34" t="s">
        <v>43</v>
      </c>
      <c r="E34" s="15" t="s">
        <v>445</v>
      </c>
      <c r="F34" s="16">
        <v>685</v>
      </c>
    </row>
    <row r="35" spans="1:6" x14ac:dyDescent="0.3">
      <c r="A35" t="s">
        <v>23</v>
      </c>
      <c r="B35" t="s">
        <v>48</v>
      </c>
      <c r="C35" t="s">
        <v>33</v>
      </c>
    </row>
    <row r="36" spans="1:6" ht="15.6" x14ac:dyDescent="0.3">
      <c r="A36" t="s">
        <v>23</v>
      </c>
      <c r="B36" t="s">
        <v>49</v>
      </c>
      <c r="C36" t="s">
        <v>3</v>
      </c>
      <c r="E36" s="31" t="s">
        <v>457</v>
      </c>
      <c r="F36" s="31"/>
    </row>
    <row r="37" spans="1:6" x14ac:dyDescent="0.3">
      <c r="A37" t="s">
        <v>11</v>
      </c>
      <c r="B37" t="s">
        <v>50</v>
      </c>
      <c r="C37" t="s">
        <v>19</v>
      </c>
      <c r="E37" s="14" t="s">
        <v>395</v>
      </c>
      <c r="F37" t="s">
        <v>454</v>
      </c>
    </row>
    <row r="38" spans="1:6" x14ac:dyDescent="0.3">
      <c r="A38" t="s">
        <v>23</v>
      </c>
      <c r="B38" t="s">
        <v>51</v>
      </c>
      <c r="C38" t="s">
        <v>13</v>
      </c>
      <c r="E38" s="15" t="s">
        <v>28</v>
      </c>
      <c r="F38" s="16">
        <v>21</v>
      </c>
    </row>
    <row r="39" spans="1:6" x14ac:dyDescent="0.3">
      <c r="A39" t="s">
        <v>16</v>
      </c>
      <c r="B39" t="s">
        <v>52</v>
      </c>
      <c r="C39" t="s">
        <v>19</v>
      </c>
      <c r="E39" s="15" t="s">
        <v>44</v>
      </c>
      <c r="F39" s="16">
        <v>21</v>
      </c>
    </row>
    <row r="40" spans="1:6" x14ac:dyDescent="0.3">
      <c r="A40" t="s">
        <v>11</v>
      </c>
      <c r="B40" t="s">
        <v>31</v>
      </c>
      <c r="C40" t="s">
        <v>21</v>
      </c>
      <c r="E40" s="15" t="s">
        <v>115</v>
      </c>
      <c r="F40" s="16">
        <v>13</v>
      </c>
    </row>
    <row r="41" spans="1:6" x14ac:dyDescent="0.3">
      <c r="A41" t="s">
        <v>23</v>
      </c>
      <c r="B41" t="s">
        <v>53</v>
      </c>
      <c r="C41" t="s">
        <v>19</v>
      </c>
      <c r="E41" s="15" t="s">
        <v>200</v>
      </c>
      <c r="F41" s="16">
        <v>11</v>
      </c>
    </row>
    <row r="42" spans="1:6" x14ac:dyDescent="0.3">
      <c r="A42" t="s">
        <v>11</v>
      </c>
      <c r="B42" t="s">
        <v>41</v>
      </c>
      <c r="C42" t="s">
        <v>13</v>
      </c>
      <c r="E42" s="15" t="s">
        <v>32</v>
      </c>
      <c r="F42" s="16">
        <v>10</v>
      </c>
    </row>
    <row r="43" spans="1:6" x14ac:dyDescent="0.3">
      <c r="A43" t="s">
        <v>16</v>
      </c>
      <c r="B43" t="s">
        <v>54</v>
      </c>
      <c r="C43" t="s">
        <v>19</v>
      </c>
      <c r="E43" s="15" t="s">
        <v>175</v>
      </c>
      <c r="F43" s="16">
        <v>9</v>
      </c>
    </row>
    <row r="44" spans="1:6" x14ac:dyDescent="0.3">
      <c r="A44" t="s">
        <v>7</v>
      </c>
      <c r="B44" t="s">
        <v>55</v>
      </c>
      <c r="C44" t="s">
        <v>19</v>
      </c>
      <c r="E44" s="15" t="s">
        <v>54</v>
      </c>
      <c r="F44" s="16">
        <v>9</v>
      </c>
    </row>
    <row r="45" spans="1:6" x14ac:dyDescent="0.3">
      <c r="A45" t="s">
        <v>16</v>
      </c>
      <c r="B45" t="s">
        <v>56</v>
      </c>
      <c r="C45" t="s">
        <v>3</v>
      </c>
      <c r="E45" s="15" t="s">
        <v>170</v>
      </c>
      <c r="F45" s="16">
        <v>8</v>
      </c>
    </row>
    <row r="46" spans="1:6" x14ac:dyDescent="0.3">
      <c r="A46" t="s">
        <v>11</v>
      </c>
      <c r="B46" t="s">
        <v>31</v>
      </c>
      <c r="C46" t="s">
        <v>13</v>
      </c>
      <c r="E46" s="15" t="s">
        <v>15</v>
      </c>
      <c r="F46" s="16">
        <v>7</v>
      </c>
    </row>
    <row r="47" spans="1:6" x14ac:dyDescent="0.3">
      <c r="A47" t="s">
        <v>0</v>
      </c>
      <c r="B47" t="s">
        <v>58</v>
      </c>
      <c r="C47" t="s">
        <v>3</v>
      </c>
      <c r="E47" s="15" t="s">
        <v>31</v>
      </c>
      <c r="F47" s="16">
        <v>7</v>
      </c>
    </row>
    <row r="48" spans="1:6" x14ac:dyDescent="0.3">
      <c r="A48" t="s">
        <v>11</v>
      </c>
      <c r="B48" t="s">
        <v>59</v>
      </c>
      <c r="C48" t="s">
        <v>36</v>
      </c>
      <c r="E48" s="15" t="s">
        <v>82</v>
      </c>
      <c r="F48" s="16">
        <v>7</v>
      </c>
    </row>
    <row r="49" spans="1:6" x14ac:dyDescent="0.3">
      <c r="A49" t="s">
        <v>16</v>
      </c>
      <c r="B49" t="s">
        <v>60</v>
      </c>
      <c r="C49" t="s">
        <v>13</v>
      </c>
      <c r="E49" s="15" t="s">
        <v>63</v>
      </c>
      <c r="F49" s="16">
        <v>7</v>
      </c>
    </row>
    <row r="50" spans="1:6" x14ac:dyDescent="0.3">
      <c r="A50" t="s">
        <v>23</v>
      </c>
      <c r="B50" t="s">
        <v>61</v>
      </c>
      <c r="C50" t="s">
        <v>62</v>
      </c>
      <c r="E50" s="15" t="s">
        <v>445</v>
      </c>
      <c r="F50" s="16">
        <v>130</v>
      </c>
    </row>
    <row r="51" spans="1:6" x14ac:dyDescent="0.3">
      <c r="A51" t="s">
        <v>16</v>
      </c>
      <c r="B51" t="s">
        <v>63</v>
      </c>
      <c r="C51" t="s">
        <v>19</v>
      </c>
    </row>
    <row r="52" spans="1:6" x14ac:dyDescent="0.3">
      <c r="A52" t="s">
        <v>16</v>
      </c>
      <c r="B52" t="s">
        <v>28</v>
      </c>
      <c r="C52" t="s">
        <v>19</v>
      </c>
    </row>
    <row r="53" spans="1:6" x14ac:dyDescent="0.3">
      <c r="A53" t="s">
        <v>16</v>
      </c>
      <c r="B53" t="s">
        <v>64</v>
      </c>
      <c r="C53" t="s">
        <v>13</v>
      </c>
    </row>
    <row r="54" spans="1:6" x14ac:dyDescent="0.3">
      <c r="A54" t="s">
        <v>11</v>
      </c>
      <c r="B54" t="s">
        <v>12</v>
      </c>
      <c r="C54" t="s">
        <v>21</v>
      </c>
    </row>
    <row r="55" spans="1:6" x14ac:dyDescent="0.3">
      <c r="A55" t="s">
        <v>23</v>
      </c>
      <c r="B55" t="s">
        <v>65</v>
      </c>
      <c r="C55" t="s">
        <v>13</v>
      </c>
    </row>
    <row r="56" spans="1:6" x14ac:dyDescent="0.3">
      <c r="A56" t="s">
        <v>45</v>
      </c>
      <c r="B56" t="s">
        <v>66</v>
      </c>
      <c r="C56" t="s">
        <v>13</v>
      </c>
    </row>
    <row r="57" spans="1:6" x14ac:dyDescent="0.3">
      <c r="A57" t="s">
        <v>16</v>
      </c>
      <c r="B57" t="s">
        <v>67</v>
      </c>
      <c r="C57" t="s">
        <v>3</v>
      </c>
    </row>
    <row r="58" spans="1:6" x14ac:dyDescent="0.3">
      <c r="A58" t="s">
        <v>11</v>
      </c>
      <c r="B58" t="s">
        <v>68</v>
      </c>
      <c r="C58" t="s">
        <v>3</v>
      </c>
    </row>
    <row r="59" spans="1:6" x14ac:dyDescent="0.3">
      <c r="A59" t="s">
        <v>23</v>
      </c>
      <c r="B59" t="s">
        <v>69</v>
      </c>
      <c r="C59" t="s">
        <v>9</v>
      </c>
    </row>
    <row r="60" spans="1:6" x14ac:dyDescent="0.3">
      <c r="A60" t="s">
        <v>16</v>
      </c>
      <c r="B60" t="s">
        <v>44</v>
      </c>
      <c r="C60" t="s">
        <v>19</v>
      </c>
    </row>
    <row r="61" spans="1:6" x14ac:dyDescent="0.3">
      <c r="A61" t="s">
        <v>23</v>
      </c>
      <c r="B61" t="s">
        <v>70</v>
      </c>
      <c r="C61" t="s">
        <v>71</v>
      </c>
    </row>
    <row r="62" spans="1:6" x14ac:dyDescent="0.3">
      <c r="A62" t="s">
        <v>11</v>
      </c>
      <c r="B62" t="s">
        <v>44</v>
      </c>
      <c r="C62" t="s">
        <v>3</v>
      </c>
    </row>
    <row r="63" spans="1:6" x14ac:dyDescent="0.3">
      <c r="A63" t="s">
        <v>72</v>
      </c>
      <c r="B63" t="s">
        <v>73</v>
      </c>
      <c r="C63" t="s">
        <v>13</v>
      </c>
    </row>
    <row r="64" spans="1:6" x14ac:dyDescent="0.3">
      <c r="A64" t="s">
        <v>7</v>
      </c>
      <c r="B64" t="s">
        <v>74</v>
      </c>
      <c r="C64" t="s">
        <v>43</v>
      </c>
    </row>
    <row r="65" spans="1:3" x14ac:dyDescent="0.3">
      <c r="A65" t="s">
        <v>16</v>
      </c>
      <c r="B65" t="s">
        <v>63</v>
      </c>
      <c r="C65" t="s">
        <v>3</v>
      </c>
    </row>
    <row r="66" spans="1:3" x14ac:dyDescent="0.3">
      <c r="A66" t="s">
        <v>16</v>
      </c>
      <c r="B66" t="s">
        <v>75</v>
      </c>
      <c r="C66" t="s">
        <v>43</v>
      </c>
    </row>
    <row r="67" spans="1:3" x14ac:dyDescent="0.3">
      <c r="A67" t="s">
        <v>23</v>
      </c>
      <c r="B67" t="s">
        <v>69</v>
      </c>
      <c r="C67" t="s">
        <v>13</v>
      </c>
    </row>
    <row r="68" spans="1:3" x14ac:dyDescent="0.3">
      <c r="A68" t="s">
        <v>23</v>
      </c>
      <c r="B68" t="s">
        <v>76</v>
      </c>
      <c r="C68" t="s">
        <v>19</v>
      </c>
    </row>
    <row r="69" spans="1:3" x14ac:dyDescent="0.3">
      <c r="A69" t="s">
        <v>16</v>
      </c>
      <c r="B69" t="s">
        <v>56</v>
      </c>
      <c r="C69" t="s">
        <v>3</v>
      </c>
    </row>
    <row r="70" spans="1:3" x14ac:dyDescent="0.3">
      <c r="A70" t="s">
        <v>7</v>
      </c>
      <c r="B70" t="s">
        <v>77</v>
      </c>
      <c r="C70" t="s">
        <v>13</v>
      </c>
    </row>
    <row r="71" spans="1:3" x14ac:dyDescent="0.3">
      <c r="A71" t="s">
        <v>23</v>
      </c>
      <c r="B71" t="s">
        <v>51</v>
      </c>
      <c r="C71" t="s">
        <v>13</v>
      </c>
    </row>
    <row r="72" spans="1:3" x14ac:dyDescent="0.3">
      <c r="A72" t="s">
        <v>16</v>
      </c>
      <c r="B72" t="s">
        <v>63</v>
      </c>
      <c r="C72" t="s">
        <v>78</v>
      </c>
    </row>
    <row r="73" spans="1:3" x14ac:dyDescent="0.3">
      <c r="A73" t="s">
        <v>11</v>
      </c>
      <c r="B73" t="s">
        <v>79</v>
      </c>
      <c r="C73" t="s">
        <v>3</v>
      </c>
    </row>
    <row r="74" spans="1:3" x14ac:dyDescent="0.3">
      <c r="A74" t="s">
        <v>11</v>
      </c>
      <c r="B74" t="s">
        <v>80</v>
      </c>
      <c r="C74" t="s">
        <v>13</v>
      </c>
    </row>
    <row r="75" spans="1:3" x14ac:dyDescent="0.3">
      <c r="A75" t="s">
        <v>38</v>
      </c>
      <c r="B75" t="s">
        <v>81</v>
      </c>
      <c r="C75" t="s">
        <v>19</v>
      </c>
    </row>
    <row r="76" spans="1:3" x14ac:dyDescent="0.3">
      <c r="A76" t="s">
        <v>11</v>
      </c>
      <c r="B76" t="s">
        <v>82</v>
      </c>
      <c r="C76" t="s">
        <v>13</v>
      </c>
    </row>
    <row r="77" spans="1:3" x14ac:dyDescent="0.3">
      <c r="A77" t="s">
        <v>11</v>
      </c>
      <c r="B77" t="s">
        <v>34</v>
      </c>
      <c r="C77" t="s">
        <v>13</v>
      </c>
    </row>
    <row r="78" spans="1:3" x14ac:dyDescent="0.3">
      <c r="A78" t="s">
        <v>16</v>
      </c>
      <c r="B78" t="s">
        <v>83</v>
      </c>
      <c r="C78" t="s">
        <v>13</v>
      </c>
    </row>
    <row r="79" spans="1:3" x14ac:dyDescent="0.3">
      <c r="A79" t="s">
        <v>23</v>
      </c>
      <c r="B79" t="s">
        <v>70</v>
      </c>
      <c r="C79" t="s">
        <v>26</v>
      </c>
    </row>
    <row r="80" spans="1:3" x14ac:dyDescent="0.3">
      <c r="A80" t="s">
        <v>16</v>
      </c>
      <c r="B80" t="s">
        <v>84</v>
      </c>
      <c r="C80" t="s">
        <v>3</v>
      </c>
    </row>
    <row r="81" spans="1:3" x14ac:dyDescent="0.3">
      <c r="A81" t="s">
        <v>7</v>
      </c>
      <c r="B81" t="s">
        <v>55</v>
      </c>
      <c r="C81" t="s">
        <v>13</v>
      </c>
    </row>
    <row r="82" spans="1:3" x14ac:dyDescent="0.3">
      <c r="A82" t="s">
        <v>23</v>
      </c>
      <c r="B82" t="s">
        <v>48</v>
      </c>
      <c r="C82" t="s">
        <v>71</v>
      </c>
    </row>
    <row r="83" spans="1:3" x14ac:dyDescent="0.3">
      <c r="A83" t="s">
        <v>16</v>
      </c>
      <c r="B83" t="s">
        <v>15</v>
      </c>
      <c r="C83" t="s">
        <v>19</v>
      </c>
    </row>
    <row r="84" spans="1:3" x14ac:dyDescent="0.3">
      <c r="A84" t="s">
        <v>23</v>
      </c>
      <c r="B84" t="s">
        <v>49</v>
      </c>
      <c r="C84" t="s">
        <v>33</v>
      </c>
    </row>
    <row r="85" spans="1:3" x14ac:dyDescent="0.3">
      <c r="A85" t="s">
        <v>23</v>
      </c>
      <c r="B85" t="s">
        <v>37</v>
      </c>
      <c r="C85" t="s">
        <v>3</v>
      </c>
    </row>
    <row r="86" spans="1:3" x14ac:dyDescent="0.3">
      <c r="A86" t="s">
        <v>23</v>
      </c>
      <c r="B86" t="s">
        <v>85</v>
      </c>
      <c r="C86" t="s">
        <v>13</v>
      </c>
    </row>
    <row r="87" spans="1:3" x14ac:dyDescent="0.3">
      <c r="A87" t="s">
        <v>11</v>
      </c>
      <c r="B87" t="s">
        <v>86</v>
      </c>
      <c r="C87" t="s">
        <v>3</v>
      </c>
    </row>
    <row r="88" spans="1:3" x14ac:dyDescent="0.3">
      <c r="A88" t="s">
        <v>23</v>
      </c>
      <c r="B88" t="s">
        <v>87</v>
      </c>
      <c r="C88" t="s">
        <v>19</v>
      </c>
    </row>
    <row r="89" spans="1:3" x14ac:dyDescent="0.3">
      <c r="A89" t="s">
        <v>16</v>
      </c>
      <c r="B89" t="s">
        <v>63</v>
      </c>
      <c r="C89" t="s">
        <v>3</v>
      </c>
    </row>
    <row r="90" spans="1:3" x14ac:dyDescent="0.3">
      <c r="A90" t="s">
        <v>16</v>
      </c>
      <c r="B90" t="s">
        <v>18</v>
      </c>
      <c r="C90" t="s">
        <v>19</v>
      </c>
    </row>
    <row r="91" spans="1:3" x14ac:dyDescent="0.3">
      <c r="A91" t="s">
        <v>16</v>
      </c>
      <c r="B91" t="s">
        <v>44</v>
      </c>
      <c r="C91" t="s">
        <v>3</v>
      </c>
    </row>
    <row r="92" spans="1:3" x14ac:dyDescent="0.3">
      <c r="A92" t="s">
        <v>16</v>
      </c>
      <c r="B92" t="s">
        <v>88</v>
      </c>
      <c r="C92" t="s">
        <v>13</v>
      </c>
    </row>
    <row r="93" spans="1:3" x14ac:dyDescent="0.3">
      <c r="A93" t="s">
        <v>7</v>
      </c>
      <c r="B93" t="s">
        <v>89</v>
      </c>
      <c r="C93" t="s">
        <v>3</v>
      </c>
    </row>
    <row r="94" spans="1:3" x14ac:dyDescent="0.3">
      <c r="A94" t="s">
        <v>16</v>
      </c>
      <c r="B94" t="s">
        <v>15</v>
      </c>
      <c r="C94" t="s">
        <v>3</v>
      </c>
    </row>
    <row r="95" spans="1:3" x14ac:dyDescent="0.3">
      <c r="A95" t="s">
        <v>23</v>
      </c>
      <c r="B95" t="s">
        <v>90</v>
      </c>
      <c r="C95" t="s">
        <v>71</v>
      </c>
    </row>
    <row r="96" spans="1:3" x14ac:dyDescent="0.3">
      <c r="A96" t="s">
        <v>0</v>
      </c>
      <c r="B96" t="s">
        <v>58</v>
      </c>
      <c r="C96" t="s">
        <v>19</v>
      </c>
    </row>
    <row r="97" spans="1:3" x14ac:dyDescent="0.3">
      <c r="A97" t="s">
        <v>91</v>
      </c>
      <c r="B97" t="s">
        <v>92</v>
      </c>
      <c r="C97" t="s">
        <v>71</v>
      </c>
    </row>
    <row r="98" spans="1:3" x14ac:dyDescent="0.3">
      <c r="A98" t="s">
        <v>11</v>
      </c>
      <c r="B98" t="s">
        <v>82</v>
      </c>
      <c r="C98" t="s">
        <v>19</v>
      </c>
    </row>
    <row r="99" spans="1:3" x14ac:dyDescent="0.3">
      <c r="A99" t="s">
        <v>0</v>
      </c>
      <c r="B99" t="s">
        <v>58</v>
      </c>
      <c r="C99" t="s">
        <v>19</v>
      </c>
    </row>
    <row r="100" spans="1:3" x14ac:dyDescent="0.3">
      <c r="A100" t="s">
        <v>72</v>
      </c>
      <c r="B100" t="s">
        <v>94</v>
      </c>
      <c r="C100" t="s">
        <v>62</v>
      </c>
    </row>
    <row r="101" spans="1:3" x14ac:dyDescent="0.3">
      <c r="A101" t="s">
        <v>23</v>
      </c>
      <c r="B101" t="s">
        <v>53</v>
      </c>
      <c r="C101" t="s">
        <v>62</v>
      </c>
    </row>
    <row r="102" spans="1:3" x14ac:dyDescent="0.3">
      <c r="A102" t="s">
        <v>16</v>
      </c>
      <c r="B102" t="s">
        <v>32</v>
      </c>
      <c r="C102" t="s">
        <v>3</v>
      </c>
    </row>
    <row r="103" spans="1:3" x14ac:dyDescent="0.3">
      <c r="A103" t="s">
        <v>16</v>
      </c>
      <c r="B103" t="s">
        <v>95</v>
      </c>
      <c r="C103" t="s">
        <v>19</v>
      </c>
    </row>
    <row r="104" spans="1:3" x14ac:dyDescent="0.3">
      <c r="A104" t="s">
        <v>91</v>
      </c>
      <c r="B104" t="s">
        <v>92</v>
      </c>
      <c r="C104" t="s">
        <v>13</v>
      </c>
    </row>
    <row r="105" spans="1:3" x14ac:dyDescent="0.3">
      <c r="A105" t="s">
        <v>16</v>
      </c>
      <c r="B105" t="s">
        <v>44</v>
      </c>
      <c r="C105" t="s">
        <v>13</v>
      </c>
    </row>
    <row r="106" spans="1:3" x14ac:dyDescent="0.3">
      <c r="A106" t="s">
        <v>23</v>
      </c>
      <c r="B106" t="s">
        <v>96</v>
      </c>
      <c r="C106" t="s">
        <v>62</v>
      </c>
    </row>
    <row r="107" spans="1:3" x14ac:dyDescent="0.3">
      <c r="A107" t="s">
        <v>11</v>
      </c>
      <c r="B107" t="s">
        <v>44</v>
      </c>
      <c r="C107" t="s">
        <v>62</v>
      </c>
    </row>
    <row r="108" spans="1:3" x14ac:dyDescent="0.3">
      <c r="A108" t="s">
        <v>16</v>
      </c>
      <c r="B108" t="s">
        <v>63</v>
      </c>
      <c r="C108" t="s">
        <v>3</v>
      </c>
    </row>
    <row r="109" spans="1:3" x14ac:dyDescent="0.3">
      <c r="A109" t="s">
        <v>16</v>
      </c>
      <c r="B109" t="s">
        <v>88</v>
      </c>
      <c r="C109" t="s">
        <v>33</v>
      </c>
    </row>
    <row r="110" spans="1:3" x14ac:dyDescent="0.3">
      <c r="A110" t="s">
        <v>16</v>
      </c>
      <c r="B110" t="s">
        <v>97</v>
      </c>
      <c r="C110" t="s">
        <v>19</v>
      </c>
    </row>
    <row r="111" spans="1:3" x14ac:dyDescent="0.3">
      <c r="A111" t="s">
        <v>16</v>
      </c>
      <c r="B111" t="s">
        <v>44</v>
      </c>
      <c r="C111" t="s">
        <v>13</v>
      </c>
    </row>
    <row r="112" spans="1:3" x14ac:dyDescent="0.3">
      <c r="A112" t="s">
        <v>16</v>
      </c>
      <c r="B112" t="s">
        <v>98</v>
      </c>
      <c r="C112" t="s">
        <v>3</v>
      </c>
    </row>
    <row r="113" spans="1:3" x14ac:dyDescent="0.3">
      <c r="A113" t="s">
        <v>23</v>
      </c>
      <c r="B113" t="s">
        <v>99</v>
      </c>
      <c r="C113" t="s">
        <v>19</v>
      </c>
    </row>
    <row r="114" spans="1:3" x14ac:dyDescent="0.3">
      <c r="A114" t="s">
        <v>11</v>
      </c>
      <c r="B114" t="s">
        <v>82</v>
      </c>
      <c r="C114" t="s">
        <v>33</v>
      </c>
    </row>
    <row r="115" spans="1:3" x14ac:dyDescent="0.3">
      <c r="A115" t="s">
        <v>11</v>
      </c>
      <c r="B115" t="s">
        <v>100</v>
      </c>
      <c r="C115" t="s">
        <v>3</v>
      </c>
    </row>
    <row r="116" spans="1:3" x14ac:dyDescent="0.3">
      <c r="A116" t="s">
        <v>16</v>
      </c>
      <c r="B116" t="s">
        <v>44</v>
      </c>
      <c r="C116" t="s">
        <v>13</v>
      </c>
    </row>
    <row r="117" spans="1:3" x14ac:dyDescent="0.3">
      <c r="A117" t="s">
        <v>16</v>
      </c>
      <c r="B117" t="s">
        <v>67</v>
      </c>
      <c r="C117" t="s">
        <v>13</v>
      </c>
    </row>
    <row r="118" spans="1:3" x14ac:dyDescent="0.3">
      <c r="A118" t="s">
        <v>16</v>
      </c>
      <c r="B118" t="s">
        <v>101</v>
      </c>
      <c r="C118" t="s">
        <v>3</v>
      </c>
    </row>
    <row r="119" spans="1:3" x14ac:dyDescent="0.3">
      <c r="A119" t="s">
        <v>23</v>
      </c>
      <c r="B119" t="s">
        <v>102</v>
      </c>
      <c r="C119" t="s">
        <v>19</v>
      </c>
    </row>
    <row r="120" spans="1:3" x14ac:dyDescent="0.3">
      <c r="A120" t="s">
        <v>23</v>
      </c>
      <c r="B120" t="s">
        <v>51</v>
      </c>
      <c r="C120" t="s">
        <v>33</v>
      </c>
    </row>
    <row r="121" spans="1:3" x14ac:dyDescent="0.3">
      <c r="A121" t="s">
        <v>16</v>
      </c>
      <c r="B121" t="s">
        <v>63</v>
      </c>
      <c r="C121" t="s">
        <v>13</v>
      </c>
    </row>
    <row r="122" spans="1:3" x14ac:dyDescent="0.3">
      <c r="A122" t="s">
        <v>72</v>
      </c>
      <c r="B122" t="s">
        <v>103</v>
      </c>
      <c r="C122" t="s">
        <v>33</v>
      </c>
    </row>
    <row r="123" spans="1:3" x14ac:dyDescent="0.3">
      <c r="A123" t="s">
        <v>16</v>
      </c>
      <c r="B123" t="s">
        <v>44</v>
      </c>
      <c r="C123" t="s">
        <v>3</v>
      </c>
    </row>
    <row r="124" spans="1:3" x14ac:dyDescent="0.3">
      <c r="A124" t="s">
        <v>11</v>
      </c>
      <c r="B124" t="s">
        <v>82</v>
      </c>
      <c r="C124" t="s">
        <v>13</v>
      </c>
    </row>
    <row r="125" spans="1:3" x14ac:dyDescent="0.3">
      <c r="A125" t="s">
        <v>23</v>
      </c>
      <c r="B125" t="s">
        <v>96</v>
      </c>
      <c r="C125" t="s">
        <v>78</v>
      </c>
    </row>
    <row r="126" spans="1:3" x14ac:dyDescent="0.3">
      <c r="A126" t="s">
        <v>38</v>
      </c>
      <c r="B126" t="s">
        <v>104</v>
      </c>
      <c r="C126" t="s">
        <v>26</v>
      </c>
    </row>
    <row r="127" spans="1:3" x14ac:dyDescent="0.3">
      <c r="A127" t="s">
        <v>23</v>
      </c>
      <c r="B127" t="s">
        <v>37</v>
      </c>
      <c r="C127" t="s">
        <v>78</v>
      </c>
    </row>
    <row r="128" spans="1:3" x14ac:dyDescent="0.3">
      <c r="A128" t="s">
        <v>16</v>
      </c>
      <c r="B128" t="s">
        <v>29</v>
      </c>
      <c r="C128" t="s">
        <v>13</v>
      </c>
    </row>
    <row r="129" spans="1:3" x14ac:dyDescent="0.3">
      <c r="A129" t="s">
        <v>16</v>
      </c>
      <c r="B129" t="s">
        <v>105</v>
      </c>
      <c r="C129" t="s">
        <v>3</v>
      </c>
    </row>
    <row r="130" spans="1:3" x14ac:dyDescent="0.3">
      <c r="A130" t="s">
        <v>16</v>
      </c>
      <c r="B130" t="s">
        <v>44</v>
      </c>
      <c r="C130" t="s">
        <v>3</v>
      </c>
    </row>
    <row r="131" spans="1:3" x14ac:dyDescent="0.3">
      <c r="A131" t="s">
        <v>72</v>
      </c>
      <c r="B131" t="s">
        <v>106</v>
      </c>
      <c r="C131" t="s">
        <v>13</v>
      </c>
    </row>
    <row r="132" spans="1:3" x14ac:dyDescent="0.3">
      <c r="A132" t="s">
        <v>16</v>
      </c>
      <c r="B132" t="s">
        <v>56</v>
      </c>
      <c r="C132" t="s">
        <v>19</v>
      </c>
    </row>
    <row r="133" spans="1:3" x14ac:dyDescent="0.3">
      <c r="A133" t="s">
        <v>72</v>
      </c>
      <c r="B133" t="s">
        <v>107</v>
      </c>
      <c r="C133" t="s">
        <v>36</v>
      </c>
    </row>
    <row r="134" spans="1:3" x14ac:dyDescent="0.3">
      <c r="A134" t="s">
        <v>7</v>
      </c>
      <c r="B134" t="s">
        <v>108</v>
      </c>
      <c r="C134" t="s">
        <v>109</v>
      </c>
    </row>
    <row r="135" spans="1:3" x14ac:dyDescent="0.3">
      <c r="A135" t="s">
        <v>91</v>
      </c>
      <c r="B135" t="s">
        <v>110</v>
      </c>
      <c r="C135" t="s">
        <v>9</v>
      </c>
    </row>
    <row r="136" spans="1:3" x14ac:dyDescent="0.3">
      <c r="A136" t="s">
        <v>23</v>
      </c>
      <c r="B136" t="s">
        <v>111</v>
      </c>
      <c r="C136" t="s">
        <v>71</v>
      </c>
    </row>
    <row r="137" spans="1:3" x14ac:dyDescent="0.3">
      <c r="A137" t="s">
        <v>23</v>
      </c>
      <c r="B137" t="s">
        <v>112</v>
      </c>
      <c r="C137" t="s">
        <v>3</v>
      </c>
    </row>
    <row r="138" spans="1:3" x14ac:dyDescent="0.3">
      <c r="A138" t="s">
        <v>7</v>
      </c>
      <c r="B138" t="s">
        <v>113</v>
      </c>
      <c r="C138" t="s">
        <v>114</v>
      </c>
    </row>
    <row r="139" spans="1:3" x14ac:dyDescent="0.3">
      <c r="A139" t="s">
        <v>16</v>
      </c>
      <c r="B139" t="s">
        <v>44</v>
      </c>
      <c r="C139" t="s">
        <v>3</v>
      </c>
    </row>
    <row r="140" spans="1:3" x14ac:dyDescent="0.3">
      <c r="A140" t="s">
        <v>16</v>
      </c>
      <c r="B140" t="s">
        <v>115</v>
      </c>
      <c r="C140" t="s">
        <v>3</v>
      </c>
    </row>
    <row r="141" spans="1:3" x14ac:dyDescent="0.3">
      <c r="A141" t="s">
        <v>16</v>
      </c>
      <c r="B141" t="s">
        <v>116</v>
      </c>
      <c r="C141" t="s">
        <v>19</v>
      </c>
    </row>
    <row r="142" spans="1:3" x14ac:dyDescent="0.3">
      <c r="A142" t="s">
        <v>16</v>
      </c>
      <c r="B142" t="s">
        <v>44</v>
      </c>
      <c r="C142" t="s">
        <v>3</v>
      </c>
    </row>
    <row r="143" spans="1:3" x14ac:dyDescent="0.3">
      <c r="A143" t="s">
        <v>7</v>
      </c>
      <c r="B143" t="s">
        <v>117</v>
      </c>
      <c r="C143" t="s">
        <v>43</v>
      </c>
    </row>
    <row r="144" spans="1:3" x14ac:dyDescent="0.3">
      <c r="A144" t="s">
        <v>16</v>
      </c>
      <c r="B144" t="s">
        <v>27</v>
      </c>
      <c r="C144" t="s">
        <v>3</v>
      </c>
    </row>
    <row r="145" spans="1:3" x14ac:dyDescent="0.3">
      <c r="A145" t="s">
        <v>72</v>
      </c>
      <c r="B145" t="s">
        <v>118</v>
      </c>
      <c r="C145" t="s">
        <v>13</v>
      </c>
    </row>
    <row r="146" spans="1:3" x14ac:dyDescent="0.3">
      <c r="A146" t="s">
        <v>23</v>
      </c>
      <c r="B146" t="s">
        <v>119</v>
      </c>
      <c r="C146" t="s">
        <v>13</v>
      </c>
    </row>
    <row r="147" spans="1:3" x14ac:dyDescent="0.3">
      <c r="A147" t="s">
        <v>11</v>
      </c>
      <c r="B147" t="s">
        <v>32</v>
      </c>
      <c r="C147" t="s">
        <v>3</v>
      </c>
    </row>
    <row r="148" spans="1:3" x14ac:dyDescent="0.3">
      <c r="A148" t="s">
        <v>16</v>
      </c>
      <c r="B148" t="s">
        <v>67</v>
      </c>
      <c r="C148" t="s">
        <v>78</v>
      </c>
    </row>
    <row r="149" spans="1:3" x14ac:dyDescent="0.3">
      <c r="A149" t="s">
        <v>23</v>
      </c>
      <c r="B149" t="s">
        <v>119</v>
      </c>
      <c r="C149" t="s">
        <v>71</v>
      </c>
    </row>
    <row r="150" spans="1:3" x14ac:dyDescent="0.3">
      <c r="A150" t="s">
        <v>16</v>
      </c>
      <c r="B150" t="s">
        <v>115</v>
      </c>
      <c r="C150" t="s">
        <v>19</v>
      </c>
    </row>
    <row r="151" spans="1:3" x14ac:dyDescent="0.3">
      <c r="A151" t="s">
        <v>16</v>
      </c>
      <c r="B151" t="s">
        <v>56</v>
      </c>
      <c r="C151" t="s">
        <v>33</v>
      </c>
    </row>
    <row r="152" spans="1:3" x14ac:dyDescent="0.3">
      <c r="A152" t="s">
        <v>16</v>
      </c>
      <c r="B152" t="s">
        <v>15</v>
      </c>
      <c r="C152" t="s">
        <v>114</v>
      </c>
    </row>
    <row r="153" spans="1:3" x14ac:dyDescent="0.3">
      <c r="A153" t="s">
        <v>16</v>
      </c>
      <c r="B153" t="s">
        <v>32</v>
      </c>
      <c r="C153" t="s">
        <v>19</v>
      </c>
    </row>
    <row r="154" spans="1:3" x14ac:dyDescent="0.3">
      <c r="A154" t="s">
        <v>91</v>
      </c>
      <c r="B154" t="s">
        <v>120</v>
      </c>
      <c r="C154" t="s">
        <v>71</v>
      </c>
    </row>
    <row r="155" spans="1:3" x14ac:dyDescent="0.3">
      <c r="A155" t="s">
        <v>11</v>
      </c>
      <c r="B155" t="s">
        <v>82</v>
      </c>
      <c r="C155" t="s">
        <v>19</v>
      </c>
    </row>
    <row r="156" spans="1:3" x14ac:dyDescent="0.3">
      <c r="A156" t="s">
        <v>16</v>
      </c>
      <c r="B156" t="s">
        <v>121</v>
      </c>
      <c r="C156" t="s">
        <v>3</v>
      </c>
    </row>
    <row r="157" spans="1:3" x14ac:dyDescent="0.3">
      <c r="A157" t="s">
        <v>11</v>
      </c>
      <c r="B157" t="s">
        <v>122</v>
      </c>
      <c r="C157" t="s">
        <v>33</v>
      </c>
    </row>
    <row r="158" spans="1:3" x14ac:dyDescent="0.3">
      <c r="A158" t="s">
        <v>16</v>
      </c>
      <c r="B158" t="s">
        <v>123</v>
      </c>
      <c r="C158" t="s">
        <v>19</v>
      </c>
    </row>
    <row r="159" spans="1:3" x14ac:dyDescent="0.3">
      <c r="A159" t="s">
        <v>16</v>
      </c>
      <c r="B159" t="s">
        <v>28</v>
      </c>
      <c r="C159" t="s">
        <v>19</v>
      </c>
    </row>
    <row r="160" spans="1:3" x14ac:dyDescent="0.3">
      <c r="A160" t="s">
        <v>124</v>
      </c>
      <c r="B160" t="s">
        <v>125</v>
      </c>
      <c r="C160" t="s">
        <v>13</v>
      </c>
    </row>
    <row r="161" spans="1:3" x14ac:dyDescent="0.3">
      <c r="A161" t="s">
        <v>0</v>
      </c>
      <c r="B161" t="s">
        <v>127</v>
      </c>
      <c r="C161" t="s">
        <v>43</v>
      </c>
    </row>
    <row r="162" spans="1:3" x14ac:dyDescent="0.3">
      <c r="A162" t="s">
        <v>23</v>
      </c>
      <c r="B162" t="s">
        <v>128</v>
      </c>
      <c r="C162" t="s">
        <v>26</v>
      </c>
    </row>
    <row r="163" spans="1:3" x14ac:dyDescent="0.3">
      <c r="A163" t="s">
        <v>16</v>
      </c>
      <c r="B163" t="s">
        <v>129</v>
      </c>
      <c r="C163" t="s">
        <v>3</v>
      </c>
    </row>
    <row r="164" spans="1:3" x14ac:dyDescent="0.3">
      <c r="A164" t="s">
        <v>23</v>
      </c>
      <c r="B164" t="s">
        <v>90</v>
      </c>
      <c r="C164" t="s">
        <v>130</v>
      </c>
    </row>
    <row r="165" spans="1:3" x14ac:dyDescent="0.3">
      <c r="A165" t="s">
        <v>16</v>
      </c>
      <c r="B165" t="s">
        <v>116</v>
      </c>
      <c r="C165" t="s">
        <v>19</v>
      </c>
    </row>
    <row r="166" spans="1:3" x14ac:dyDescent="0.3">
      <c r="A166" t="s">
        <v>72</v>
      </c>
      <c r="B166" t="s">
        <v>118</v>
      </c>
      <c r="C166" t="s">
        <v>33</v>
      </c>
    </row>
    <row r="167" spans="1:3" x14ac:dyDescent="0.3">
      <c r="A167" t="s">
        <v>16</v>
      </c>
      <c r="B167" t="s">
        <v>131</v>
      </c>
      <c r="C167" t="s">
        <v>62</v>
      </c>
    </row>
    <row r="168" spans="1:3" x14ac:dyDescent="0.3">
      <c r="A168" t="s">
        <v>23</v>
      </c>
      <c r="B168" t="s">
        <v>76</v>
      </c>
      <c r="C168" t="s">
        <v>130</v>
      </c>
    </row>
    <row r="169" spans="1:3" x14ac:dyDescent="0.3">
      <c r="A169" t="s">
        <v>23</v>
      </c>
      <c r="B169" t="s">
        <v>133</v>
      </c>
      <c r="C169" t="s">
        <v>36</v>
      </c>
    </row>
    <row r="170" spans="1:3" x14ac:dyDescent="0.3">
      <c r="A170" t="s">
        <v>23</v>
      </c>
      <c r="B170" t="s">
        <v>134</v>
      </c>
      <c r="C170" t="s">
        <v>19</v>
      </c>
    </row>
    <row r="171" spans="1:3" x14ac:dyDescent="0.3">
      <c r="A171" t="s">
        <v>72</v>
      </c>
      <c r="B171" t="s">
        <v>135</v>
      </c>
      <c r="C171" t="s">
        <v>36</v>
      </c>
    </row>
    <row r="172" spans="1:3" x14ac:dyDescent="0.3">
      <c r="A172" t="s">
        <v>72</v>
      </c>
      <c r="B172" t="s">
        <v>94</v>
      </c>
      <c r="C172" t="s">
        <v>33</v>
      </c>
    </row>
    <row r="173" spans="1:3" x14ac:dyDescent="0.3">
      <c r="A173" t="s">
        <v>16</v>
      </c>
      <c r="B173" t="s">
        <v>136</v>
      </c>
      <c r="C173" t="s">
        <v>3</v>
      </c>
    </row>
    <row r="174" spans="1:3" x14ac:dyDescent="0.3">
      <c r="A174" t="s">
        <v>16</v>
      </c>
      <c r="B174" t="s">
        <v>28</v>
      </c>
      <c r="C174" t="s">
        <v>19</v>
      </c>
    </row>
    <row r="175" spans="1:3" x14ac:dyDescent="0.3">
      <c r="A175" t="s">
        <v>23</v>
      </c>
      <c r="B175" t="s">
        <v>87</v>
      </c>
      <c r="C175" t="s">
        <v>13</v>
      </c>
    </row>
    <row r="176" spans="1:3" x14ac:dyDescent="0.3">
      <c r="A176" t="s">
        <v>45</v>
      </c>
      <c r="B176" t="s">
        <v>137</v>
      </c>
      <c r="C176" t="s">
        <v>13</v>
      </c>
    </row>
    <row r="177" spans="1:3" x14ac:dyDescent="0.3">
      <c r="A177" t="s">
        <v>16</v>
      </c>
      <c r="B177" t="s">
        <v>138</v>
      </c>
      <c r="C177" t="s">
        <v>13</v>
      </c>
    </row>
    <row r="178" spans="1:3" x14ac:dyDescent="0.3">
      <c r="A178" t="s">
        <v>23</v>
      </c>
      <c r="B178" t="s">
        <v>111</v>
      </c>
      <c r="C178" t="s">
        <v>33</v>
      </c>
    </row>
    <row r="179" spans="1:3" x14ac:dyDescent="0.3">
      <c r="A179" t="s">
        <v>72</v>
      </c>
      <c r="B179" t="s">
        <v>118</v>
      </c>
      <c r="C179" t="s">
        <v>13</v>
      </c>
    </row>
    <row r="180" spans="1:3" x14ac:dyDescent="0.3">
      <c r="A180" t="s">
        <v>72</v>
      </c>
      <c r="B180" t="s">
        <v>118</v>
      </c>
      <c r="C180" t="s">
        <v>3</v>
      </c>
    </row>
    <row r="181" spans="1:3" x14ac:dyDescent="0.3">
      <c r="A181" t="s">
        <v>23</v>
      </c>
      <c r="B181" t="s">
        <v>139</v>
      </c>
      <c r="C181" t="s">
        <v>3</v>
      </c>
    </row>
    <row r="182" spans="1:3" x14ac:dyDescent="0.3">
      <c r="A182" t="s">
        <v>23</v>
      </c>
      <c r="B182" t="s">
        <v>140</v>
      </c>
      <c r="C182" t="s">
        <v>78</v>
      </c>
    </row>
    <row r="183" spans="1:3" x14ac:dyDescent="0.3">
      <c r="A183" t="s">
        <v>11</v>
      </c>
      <c r="B183" t="s">
        <v>141</v>
      </c>
      <c r="C183" t="s">
        <v>3</v>
      </c>
    </row>
    <row r="184" spans="1:3" x14ac:dyDescent="0.3">
      <c r="A184" t="s">
        <v>11</v>
      </c>
      <c r="B184" t="s">
        <v>31</v>
      </c>
      <c r="C184" t="s">
        <v>13</v>
      </c>
    </row>
    <row r="185" spans="1:3" x14ac:dyDescent="0.3">
      <c r="A185" t="s">
        <v>11</v>
      </c>
      <c r="B185" t="s">
        <v>12</v>
      </c>
      <c r="C185" t="s">
        <v>13</v>
      </c>
    </row>
    <row r="186" spans="1:3" x14ac:dyDescent="0.3">
      <c r="A186" t="s">
        <v>11</v>
      </c>
      <c r="B186" t="s">
        <v>32</v>
      </c>
      <c r="C186" t="s">
        <v>13</v>
      </c>
    </row>
    <row r="187" spans="1:3" x14ac:dyDescent="0.3">
      <c r="A187" t="s">
        <v>16</v>
      </c>
      <c r="B187" t="s">
        <v>115</v>
      </c>
      <c r="C187" t="s">
        <v>19</v>
      </c>
    </row>
    <row r="188" spans="1:3" x14ac:dyDescent="0.3">
      <c r="A188" t="s">
        <v>124</v>
      </c>
      <c r="B188" t="s">
        <v>142</v>
      </c>
      <c r="C188" t="s">
        <v>13</v>
      </c>
    </row>
    <row r="189" spans="1:3" x14ac:dyDescent="0.3">
      <c r="A189" t="s">
        <v>23</v>
      </c>
      <c r="B189" t="s">
        <v>61</v>
      </c>
      <c r="C189" t="s">
        <v>33</v>
      </c>
    </row>
    <row r="190" spans="1:3" x14ac:dyDescent="0.3">
      <c r="A190" t="s">
        <v>23</v>
      </c>
      <c r="B190" t="s">
        <v>143</v>
      </c>
      <c r="C190" t="s">
        <v>13</v>
      </c>
    </row>
    <row r="191" spans="1:3" x14ac:dyDescent="0.3">
      <c r="A191" t="s">
        <v>72</v>
      </c>
      <c r="B191" t="s">
        <v>103</v>
      </c>
      <c r="C191" t="s">
        <v>13</v>
      </c>
    </row>
    <row r="192" spans="1:3" x14ac:dyDescent="0.3">
      <c r="A192" t="s">
        <v>16</v>
      </c>
      <c r="B192" t="s">
        <v>28</v>
      </c>
      <c r="C192" t="s">
        <v>3</v>
      </c>
    </row>
    <row r="193" spans="1:3" x14ac:dyDescent="0.3">
      <c r="A193" t="s">
        <v>16</v>
      </c>
      <c r="B193" t="s">
        <v>44</v>
      </c>
      <c r="C193" t="s">
        <v>33</v>
      </c>
    </row>
    <row r="194" spans="1:3" x14ac:dyDescent="0.3">
      <c r="A194" t="s">
        <v>16</v>
      </c>
      <c r="B194" t="s">
        <v>44</v>
      </c>
      <c r="C194" t="s">
        <v>19</v>
      </c>
    </row>
    <row r="195" spans="1:3" x14ac:dyDescent="0.3">
      <c r="A195" t="s">
        <v>91</v>
      </c>
      <c r="B195" t="s">
        <v>144</v>
      </c>
      <c r="C195" t="s">
        <v>33</v>
      </c>
    </row>
    <row r="196" spans="1:3" x14ac:dyDescent="0.3">
      <c r="A196" t="s">
        <v>23</v>
      </c>
      <c r="B196" t="s">
        <v>145</v>
      </c>
      <c r="C196" t="s">
        <v>26</v>
      </c>
    </row>
    <row r="197" spans="1:3" x14ac:dyDescent="0.3">
      <c r="A197" t="s">
        <v>23</v>
      </c>
      <c r="B197" t="s">
        <v>146</v>
      </c>
      <c r="C197" t="s">
        <v>71</v>
      </c>
    </row>
    <row r="198" spans="1:3" x14ac:dyDescent="0.3">
      <c r="A198" t="s">
        <v>23</v>
      </c>
      <c r="B198" t="s">
        <v>87</v>
      </c>
      <c r="C198" t="s">
        <v>36</v>
      </c>
    </row>
    <row r="199" spans="1:3" x14ac:dyDescent="0.3">
      <c r="A199" t="s">
        <v>16</v>
      </c>
      <c r="B199" t="s">
        <v>28</v>
      </c>
      <c r="C199" t="s">
        <v>3</v>
      </c>
    </row>
    <row r="200" spans="1:3" x14ac:dyDescent="0.3">
      <c r="A200" t="s">
        <v>23</v>
      </c>
      <c r="B200" t="s">
        <v>147</v>
      </c>
      <c r="C200" t="s">
        <v>19</v>
      </c>
    </row>
    <row r="201" spans="1:3" x14ac:dyDescent="0.3">
      <c r="A201" t="s">
        <v>16</v>
      </c>
      <c r="B201" t="s">
        <v>44</v>
      </c>
      <c r="C201" t="s">
        <v>19</v>
      </c>
    </row>
    <row r="202" spans="1:3" x14ac:dyDescent="0.3">
      <c r="A202" t="s">
        <v>72</v>
      </c>
      <c r="B202" t="s">
        <v>148</v>
      </c>
      <c r="C202" t="s">
        <v>3</v>
      </c>
    </row>
    <row r="203" spans="1:3" x14ac:dyDescent="0.3">
      <c r="A203" t="s">
        <v>91</v>
      </c>
      <c r="B203" t="s">
        <v>144</v>
      </c>
      <c r="C203" t="s">
        <v>3</v>
      </c>
    </row>
    <row r="204" spans="1:3" x14ac:dyDescent="0.3">
      <c r="A204" t="s">
        <v>72</v>
      </c>
      <c r="B204" t="s">
        <v>94</v>
      </c>
      <c r="C204" t="s">
        <v>13</v>
      </c>
    </row>
    <row r="205" spans="1:3" x14ac:dyDescent="0.3">
      <c r="A205" t="s">
        <v>16</v>
      </c>
      <c r="B205" t="s">
        <v>116</v>
      </c>
      <c r="C205" t="s">
        <v>19</v>
      </c>
    </row>
    <row r="206" spans="1:3" x14ac:dyDescent="0.3">
      <c r="A206" t="s">
        <v>7</v>
      </c>
      <c r="B206" t="s">
        <v>149</v>
      </c>
      <c r="C206" t="s">
        <v>26</v>
      </c>
    </row>
    <row r="207" spans="1:3" x14ac:dyDescent="0.3">
      <c r="A207" t="s">
        <v>23</v>
      </c>
      <c r="B207" t="s">
        <v>143</v>
      </c>
      <c r="C207" t="s">
        <v>13</v>
      </c>
    </row>
    <row r="208" spans="1:3" x14ac:dyDescent="0.3">
      <c r="A208" t="s">
        <v>23</v>
      </c>
      <c r="B208" t="s">
        <v>147</v>
      </c>
      <c r="C208" t="s">
        <v>13</v>
      </c>
    </row>
    <row r="209" spans="1:3" x14ac:dyDescent="0.3">
      <c r="A209" t="s">
        <v>11</v>
      </c>
      <c r="B209" t="s">
        <v>150</v>
      </c>
      <c r="C209" t="s">
        <v>3</v>
      </c>
    </row>
    <row r="210" spans="1:3" x14ac:dyDescent="0.3">
      <c r="A210" t="s">
        <v>16</v>
      </c>
      <c r="B210" t="s">
        <v>151</v>
      </c>
      <c r="C210" t="s">
        <v>33</v>
      </c>
    </row>
    <row r="211" spans="1:3" x14ac:dyDescent="0.3">
      <c r="A211" t="s">
        <v>23</v>
      </c>
      <c r="B211" t="s">
        <v>147</v>
      </c>
      <c r="C211" t="s">
        <v>3</v>
      </c>
    </row>
    <row r="212" spans="1:3" x14ac:dyDescent="0.3">
      <c r="A212" t="s">
        <v>16</v>
      </c>
      <c r="B212" t="s">
        <v>44</v>
      </c>
      <c r="C212" t="s">
        <v>33</v>
      </c>
    </row>
    <row r="213" spans="1:3" x14ac:dyDescent="0.3">
      <c r="A213" t="s">
        <v>91</v>
      </c>
      <c r="B213" t="s">
        <v>152</v>
      </c>
      <c r="C213" t="s">
        <v>13</v>
      </c>
    </row>
    <row r="214" spans="1:3" x14ac:dyDescent="0.3">
      <c r="A214" t="s">
        <v>23</v>
      </c>
      <c r="B214" t="s">
        <v>147</v>
      </c>
      <c r="C214" t="s">
        <v>33</v>
      </c>
    </row>
    <row r="215" spans="1:3" x14ac:dyDescent="0.3">
      <c r="A215" t="s">
        <v>23</v>
      </c>
      <c r="B215" t="s">
        <v>133</v>
      </c>
      <c r="C215" t="s">
        <v>19</v>
      </c>
    </row>
    <row r="216" spans="1:3" x14ac:dyDescent="0.3">
      <c r="A216" t="s">
        <v>23</v>
      </c>
      <c r="B216" t="s">
        <v>153</v>
      </c>
      <c r="C216" t="s">
        <v>3</v>
      </c>
    </row>
    <row r="217" spans="1:3" x14ac:dyDescent="0.3">
      <c r="A217" t="s">
        <v>23</v>
      </c>
      <c r="B217" t="s">
        <v>133</v>
      </c>
      <c r="C217" t="s">
        <v>33</v>
      </c>
    </row>
    <row r="218" spans="1:3" x14ac:dyDescent="0.3">
      <c r="A218" t="s">
        <v>11</v>
      </c>
      <c r="B218" t="s">
        <v>32</v>
      </c>
      <c r="C218" t="s">
        <v>13</v>
      </c>
    </row>
    <row r="219" spans="1:3" x14ac:dyDescent="0.3">
      <c r="A219" t="s">
        <v>23</v>
      </c>
      <c r="B219" t="s">
        <v>154</v>
      </c>
      <c r="C219" t="s">
        <v>19</v>
      </c>
    </row>
    <row r="220" spans="1:3" x14ac:dyDescent="0.3">
      <c r="A220" t="s">
        <v>16</v>
      </c>
      <c r="B220" t="s">
        <v>44</v>
      </c>
      <c r="C220" t="s">
        <v>33</v>
      </c>
    </row>
    <row r="221" spans="1:3" x14ac:dyDescent="0.3">
      <c r="A221" t="s">
        <v>23</v>
      </c>
      <c r="B221" t="s">
        <v>155</v>
      </c>
      <c r="C221" t="s">
        <v>26</v>
      </c>
    </row>
    <row r="222" spans="1:3" x14ac:dyDescent="0.3">
      <c r="A222" t="s">
        <v>23</v>
      </c>
      <c r="B222" t="s">
        <v>156</v>
      </c>
      <c r="C222" t="s">
        <v>19</v>
      </c>
    </row>
    <row r="223" spans="1:3" x14ac:dyDescent="0.3">
      <c r="A223" t="s">
        <v>16</v>
      </c>
      <c r="B223" t="s">
        <v>29</v>
      </c>
      <c r="C223" t="s">
        <v>13</v>
      </c>
    </row>
    <row r="224" spans="1:3" x14ac:dyDescent="0.3">
      <c r="A224" t="s">
        <v>16</v>
      </c>
      <c r="B224" t="s">
        <v>28</v>
      </c>
      <c r="C224" t="s">
        <v>3</v>
      </c>
    </row>
    <row r="225" spans="1:3" x14ac:dyDescent="0.3">
      <c r="A225" t="s">
        <v>23</v>
      </c>
      <c r="B225" t="s">
        <v>157</v>
      </c>
      <c r="C225" t="s">
        <v>26</v>
      </c>
    </row>
    <row r="226" spans="1:3" x14ac:dyDescent="0.3">
      <c r="A226" t="s">
        <v>16</v>
      </c>
      <c r="B226" t="s">
        <v>29</v>
      </c>
      <c r="C226" t="s">
        <v>3</v>
      </c>
    </row>
    <row r="227" spans="1:3" x14ac:dyDescent="0.3">
      <c r="A227" t="s">
        <v>16</v>
      </c>
      <c r="B227" t="s">
        <v>28</v>
      </c>
      <c r="C227" t="s">
        <v>3</v>
      </c>
    </row>
    <row r="228" spans="1:3" x14ac:dyDescent="0.3">
      <c r="A228" t="s">
        <v>91</v>
      </c>
      <c r="B228" t="s">
        <v>144</v>
      </c>
      <c r="C228" t="s">
        <v>33</v>
      </c>
    </row>
    <row r="229" spans="1:3" x14ac:dyDescent="0.3">
      <c r="A229" t="s">
        <v>11</v>
      </c>
      <c r="B229" t="s">
        <v>34</v>
      </c>
      <c r="C229" t="s">
        <v>3</v>
      </c>
    </row>
    <row r="230" spans="1:3" x14ac:dyDescent="0.3">
      <c r="A230" t="s">
        <v>16</v>
      </c>
      <c r="B230" t="s">
        <v>158</v>
      </c>
      <c r="C230" t="s">
        <v>26</v>
      </c>
    </row>
    <row r="231" spans="1:3" x14ac:dyDescent="0.3">
      <c r="A231" t="s">
        <v>16</v>
      </c>
      <c r="B231" t="s">
        <v>159</v>
      </c>
      <c r="C231" t="s">
        <v>19</v>
      </c>
    </row>
    <row r="232" spans="1:3" x14ac:dyDescent="0.3">
      <c r="A232" t="s">
        <v>91</v>
      </c>
      <c r="B232" t="s">
        <v>160</v>
      </c>
      <c r="C232" t="s">
        <v>3</v>
      </c>
    </row>
    <row r="233" spans="1:3" x14ac:dyDescent="0.3">
      <c r="A233" t="s">
        <v>23</v>
      </c>
      <c r="B233" t="s">
        <v>133</v>
      </c>
      <c r="C233" t="s">
        <v>3</v>
      </c>
    </row>
    <row r="234" spans="1:3" x14ac:dyDescent="0.3">
      <c r="A234" t="s">
        <v>72</v>
      </c>
      <c r="B234" t="s">
        <v>161</v>
      </c>
      <c r="C234" t="s">
        <v>13</v>
      </c>
    </row>
    <row r="235" spans="1:3" x14ac:dyDescent="0.3">
      <c r="A235" t="s">
        <v>11</v>
      </c>
      <c r="B235" t="s">
        <v>31</v>
      </c>
      <c r="C235" t="s">
        <v>21</v>
      </c>
    </row>
    <row r="236" spans="1:3" x14ac:dyDescent="0.3">
      <c r="A236" t="s">
        <v>16</v>
      </c>
      <c r="B236" t="s">
        <v>162</v>
      </c>
      <c r="C236" t="s">
        <v>78</v>
      </c>
    </row>
    <row r="237" spans="1:3" x14ac:dyDescent="0.3">
      <c r="A237" t="s">
        <v>72</v>
      </c>
      <c r="B237" t="s">
        <v>163</v>
      </c>
      <c r="C237" t="s">
        <v>13</v>
      </c>
    </row>
    <row r="238" spans="1:3" x14ac:dyDescent="0.3">
      <c r="A238" t="s">
        <v>23</v>
      </c>
      <c r="B238" t="s">
        <v>147</v>
      </c>
      <c r="C238" t="s">
        <v>71</v>
      </c>
    </row>
    <row r="239" spans="1:3" x14ac:dyDescent="0.3">
      <c r="A239" t="s">
        <v>16</v>
      </c>
      <c r="B239" t="s">
        <v>32</v>
      </c>
      <c r="C239" t="s">
        <v>3</v>
      </c>
    </row>
    <row r="240" spans="1:3" x14ac:dyDescent="0.3">
      <c r="A240" t="s">
        <v>23</v>
      </c>
      <c r="B240" t="s">
        <v>133</v>
      </c>
      <c r="C240" t="s">
        <v>13</v>
      </c>
    </row>
    <row r="241" spans="1:3" x14ac:dyDescent="0.3">
      <c r="A241" t="s">
        <v>23</v>
      </c>
      <c r="B241" t="s">
        <v>49</v>
      </c>
      <c r="C241" t="s">
        <v>9</v>
      </c>
    </row>
    <row r="242" spans="1:3" x14ac:dyDescent="0.3">
      <c r="A242" t="s">
        <v>23</v>
      </c>
      <c r="B242" t="s">
        <v>112</v>
      </c>
      <c r="C242" t="s">
        <v>3</v>
      </c>
    </row>
    <row r="243" spans="1:3" x14ac:dyDescent="0.3">
      <c r="A243" t="s">
        <v>11</v>
      </c>
      <c r="B243" t="s">
        <v>31</v>
      </c>
      <c r="C243" t="s">
        <v>19</v>
      </c>
    </row>
    <row r="244" spans="1:3" x14ac:dyDescent="0.3">
      <c r="A244" t="s">
        <v>16</v>
      </c>
      <c r="B244" t="s">
        <v>164</v>
      </c>
      <c r="C244" t="s">
        <v>19</v>
      </c>
    </row>
    <row r="245" spans="1:3" x14ac:dyDescent="0.3">
      <c r="A245" t="s">
        <v>23</v>
      </c>
      <c r="B245" t="s">
        <v>165</v>
      </c>
      <c r="C245" t="s">
        <v>19</v>
      </c>
    </row>
    <row r="246" spans="1:3" x14ac:dyDescent="0.3">
      <c r="A246" t="s">
        <v>23</v>
      </c>
      <c r="B246" t="s">
        <v>128</v>
      </c>
      <c r="C246" t="s">
        <v>26</v>
      </c>
    </row>
    <row r="247" spans="1:3" x14ac:dyDescent="0.3">
      <c r="A247" t="s">
        <v>72</v>
      </c>
      <c r="B247" t="s">
        <v>161</v>
      </c>
      <c r="C247" t="s">
        <v>33</v>
      </c>
    </row>
    <row r="248" spans="1:3" x14ac:dyDescent="0.3">
      <c r="A248" t="s">
        <v>72</v>
      </c>
      <c r="B248" t="s">
        <v>166</v>
      </c>
      <c r="C248" t="s">
        <v>36</v>
      </c>
    </row>
    <row r="249" spans="1:3" x14ac:dyDescent="0.3">
      <c r="A249" t="s">
        <v>16</v>
      </c>
      <c r="B249" t="s">
        <v>167</v>
      </c>
      <c r="C249" t="s">
        <v>3</v>
      </c>
    </row>
    <row r="250" spans="1:3" x14ac:dyDescent="0.3">
      <c r="A250" t="s">
        <v>16</v>
      </c>
      <c r="B250" t="s">
        <v>168</v>
      </c>
      <c r="C250" t="s">
        <v>19</v>
      </c>
    </row>
    <row r="251" spans="1:3" x14ac:dyDescent="0.3">
      <c r="A251" t="s">
        <v>23</v>
      </c>
      <c r="B251" t="s">
        <v>147</v>
      </c>
      <c r="C251" t="s">
        <v>36</v>
      </c>
    </row>
    <row r="252" spans="1:3" x14ac:dyDescent="0.3">
      <c r="A252" t="s">
        <v>11</v>
      </c>
      <c r="B252" t="s">
        <v>59</v>
      </c>
      <c r="C252" t="s">
        <v>13</v>
      </c>
    </row>
    <row r="253" spans="1:3" x14ac:dyDescent="0.3">
      <c r="A253" t="s">
        <v>11</v>
      </c>
      <c r="B253" t="s">
        <v>82</v>
      </c>
      <c r="C253" t="s">
        <v>19</v>
      </c>
    </row>
    <row r="254" spans="1:3" x14ac:dyDescent="0.3">
      <c r="A254" t="s">
        <v>169</v>
      </c>
      <c r="B254" t="s">
        <v>34</v>
      </c>
      <c r="C254" t="s">
        <v>21</v>
      </c>
    </row>
    <row r="255" spans="1:3" x14ac:dyDescent="0.3">
      <c r="A255" t="s">
        <v>11</v>
      </c>
      <c r="B255" t="s">
        <v>170</v>
      </c>
      <c r="C255" t="s">
        <v>33</v>
      </c>
    </row>
    <row r="256" spans="1:3" x14ac:dyDescent="0.3">
      <c r="A256" t="s">
        <v>72</v>
      </c>
      <c r="B256" t="s">
        <v>54</v>
      </c>
      <c r="C256" t="s">
        <v>19</v>
      </c>
    </row>
    <row r="257" spans="1:3" x14ac:dyDescent="0.3">
      <c r="A257" t="s">
        <v>16</v>
      </c>
      <c r="B257" t="s">
        <v>54</v>
      </c>
      <c r="C257" t="s">
        <v>33</v>
      </c>
    </row>
    <row r="258" spans="1:3" x14ac:dyDescent="0.3">
      <c r="A258" t="s">
        <v>23</v>
      </c>
      <c r="B258" t="s">
        <v>171</v>
      </c>
      <c r="C258" t="s">
        <v>26</v>
      </c>
    </row>
    <row r="259" spans="1:3" x14ac:dyDescent="0.3">
      <c r="A259" t="s">
        <v>16</v>
      </c>
      <c r="B259" t="s">
        <v>172</v>
      </c>
      <c r="C259" t="s">
        <v>19</v>
      </c>
    </row>
    <row r="260" spans="1:3" x14ac:dyDescent="0.3">
      <c r="A260" t="s">
        <v>16</v>
      </c>
      <c r="B260" t="s">
        <v>28</v>
      </c>
      <c r="C260" t="s">
        <v>19</v>
      </c>
    </row>
    <row r="261" spans="1:3" x14ac:dyDescent="0.3">
      <c r="A261" t="s">
        <v>72</v>
      </c>
      <c r="B261" t="s">
        <v>94</v>
      </c>
      <c r="C261" t="s">
        <v>3</v>
      </c>
    </row>
    <row r="262" spans="1:3" x14ac:dyDescent="0.3">
      <c r="A262" t="s">
        <v>23</v>
      </c>
      <c r="B262" t="s">
        <v>133</v>
      </c>
      <c r="C262" t="s">
        <v>13</v>
      </c>
    </row>
    <row r="263" spans="1:3" x14ac:dyDescent="0.3">
      <c r="A263" t="s">
        <v>11</v>
      </c>
      <c r="B263" t="s">
        <v>170</v>
      </c>
      <c r="C263" t="s">
        <v>21</v>
      </c>
    </row>
    <row r="264" spans="1:3" x14ac:dyDescent="0.3">
      <c r="A264" t="s">
        <v>72</v>
      </c>
      <c r="B264" t="s">
        <v>173</v>
      </c>
      <c r="C264" t="s">
        <v>13</v>
      </c>
    </row>
    <row r="265" spans="1:3" x14ac:dyDescent="0.3">
      <c r="A265" t="s">
        <v>11</v>
      </c>
      <c r="B265" t="s">
        <v>170</v>
      </c>
      <c r="C265" t="s">
        <v>33</v>
      </c>
    </row>
    <row r="266" spans="1:3" x14ac:dyDescent="0.3">
      <c r="A266" t="s">
        <v>11</v>
      </c>
      <c r="B266" t="s">
        <v>174</v>
      </c>
      <c r="C266" t="s">
        <v>33</v>
      </c>
    </row>
    <row r="267" spans="1:3" x14ac:dyDescent="0.3">
      <c r="A267" t="s">
        <v>23</v>
      </c>
      <c r="B267" t="s">
        <v>134</v>
      </c>
      <c r="C267" t="s">
        <v>114</v>
      </c>
    </row>
    <row r="268" spans="1:3" x14ac:dyDescent="0.3">
      <c r="A268" t="s">
        <v>23</v>
      </c>
      <c r="B268" t="s">
        <v>165</v>
      </c>
      <c r="C268" t="s">
        <v>130</v>
      </c>
    </row>
    <row r="269" spans="1:3" x14ac:dyDescent="0.3">
      <c r="A269" t="s">
        <v>72</v>
      </c>
      <c r="B269" t="s">
        <v>175</v>
      </c>
      <c r="C269" t="s">
        <v>13</v>
      </c>
    </row>
    <row r="270" spans="1:3" x14ac:dyDescent="0.3">
      <c r="A270" t="s">
        <v>23</v>
      </c>
      <c r="B270" t="s">
        <v>176</v>
      </c>
      <c r="C270" t="s">
        <v>3</v>
      </c>
    </row>
    <row r="271" spans="1:3" x14ac:dyDescent="0.3">
      <c r="A271" t="s">
        <v>16</v>
      </c>
      <c r="B271" t="s">
        <v>121</v>
      </c>
      <c r="C271" t="s">
        <v>3</v>
      </c>
    </row>
    <row r="272" spans="1:3" x14ac:dyDescent="0.3">
      <c r="A272" t="s">
        <v>0</v>
      </c>
      <c r="B272" t="s">
        <v>177</v>
      </c>
      <c r="C272" t="s">
        <v>19</v>
      </c>
    </row>
    <row r="273" spans="1:3" x14ac:dyDescent="0.3">
      <c r="A273" t="s">
        <v>0</v>
      </c>
      <c r="B273" t="s">
        <v>177</v>
      </c>
      <c r="C273" t="s">
        <v>13</v>
      </c>
    </row>
    <row r="274" spans="1:3" x14ac:dyDescent="0.3">
      <c r="A274" t="s">
        <v>11</v>
      </c>
      <c r="B274" t="s">
        <v>178</v>
      </c>
      <c r="C274" t="s">
        <v>13</v>
      </c>
    </row>
    <row r="275" spans="1:3" x14ac:dyDescent="0.3">
      <c r="A275" t="s">
        <v>16</v>
      </c>
      <c r="B275" t="s">
        <v>28</v>
      </c>
      <c r="C275" t="s">
        <v>3</v>
      </c>
    </row>
    <row r="276" spans="1:3" x14ac:dyDescent="0.3">
      <c r="A276" t="s">
        <v>23</v>
      </c>
      <c r="B276" t="s">
        <v>179</v>
      </c>
      <c r="C276" t="s">
        <v>33</v>
      </c>
    </row>
    <row r="277" spans="1:3" x14ac:dyDescent="0.3">
      <c r="A277" t="s">
        <v>23</v>
      </c>
      <c r="B277" t="s">
        <v>180</v>
      </c>
      <c r="C277" t="s">
        <v>3</v>
      </c>
    </row>
    <row r="278" spans="1:3" x14ac:dyDescent="0.3">
      <c r="A278" t="s">
        <v>23</v>
      </c>
      <c r="B278" t="s">
        <v>181</v>
      </c>
      <c r="C278" t="s">
        <v>3</v>
      </c>
    </row>
    <row r="279" spans="1:3" x14ac:dyDescent="0.3">
      <c r="A279" t="s">
        <v>23</v>
      </c>
      <c r="B279" t="s">
        <v>182</v>
      </c>
      <c r="C279" t="s">
        <v>114</v>
      </c>
    </row>
    <row r="280" spans="1:3" x14ac:dyDescent="0.3">
      <c r="A280" t="s">
        <v>7</v>
      </c>
      <c r="B280" t="s">
        <v>183</v>
      </c>
      <c r="C280" t="s">
        <v>43</v>
      </c>
    </row>
    <row r="281" spans="1:3" x14ac:dyDescent="0.3">
      <c r="A281" t="s">
        <v>0</v>
      </c>
      <c r="B281" t="s">
        <v>184</v>
      </c>
      <c r="C281" t="s">
        <v>13</v>
      </c>
    </row>
    <row r="282" spans="1:3" x14ac:dyDescent="0.3">
      <c r="A282" t="s">
        <v>16</v>
      </c>
      <c r="B282" t="s">
        <v>28</v>
      </c>
      <c r="C282" t="s">
        <v>33</v>
      </c>
    </row>
    <row r="283" spans="1:3" x14ac:dyDescent="0.3">
      <c r="A283" t="s">
        <v>16</v>
      </c>
      <c r="B283" t="s">
        <v>185</v>
      </c>
      <c r="C283" t="s">
        <v>3</v>
      </c>
    </row>
    <row r="284" spans="1:3" x14ac:dyDescent="0.3">
      <c r="A284" t="s">
        <v>72</v>
      </c>
      <c r="B284" t="s">
        <v>186</v>
      </c>
      <c r="C284" t="s">
        <v>33</v>
      </c>
    </row>
    <row r="285" spans="1:3" x14ac:dyDescent="0.3">
      <c r="A285" t="s">
        <v>23</v>
      </c>
      <c r="B285" t="s">
        <v>165</v>
      </c>
      <c r="C285" t="s">
        <v>130</v>
      </c>
    </row>
    <row r="286" spans="1:3" x14ac:dyDescent="0.3">
      <c r="A286" t="s">
        <v>72</v>
      </c>
      <c r="B286" t="s">
        <v>103</v>
      </c>
      <c r="C286" t="s">
        <v>36</v>
      </c>
    </row>
    <row r="287" spans="1:3" x14ac:dyDescent="0.3">
      <c r="A287" t="s">
        <v>91</v>
      </c>
      <c r="B287" t="s">
        <v>187</v>
      </c>
      <c r="C287" t="s">
        <v>9</v>
      </c>
    </row>
    <row r="288" spans="1:3" x14ac:dyDescent="0.3">
      <c r="A288" t="s">
        <v>23</v>
      </c>
      <c r="B288" t="s">
        <v>188</v>
      </c>
      <c r="C288" t="s">
        <v>13</v>
      </c>
    </row>
    <row r="289" spans="1:3" x14ac:dyDescent="0.3">
      <c r="A289" t="s">
        <v>16</v>
      </c>
      <c r="B289" t="s">
        <v>115</v>
      </c>
      <c r="C289" t="s">
        <v>3</v>
      </c>
    </row>
    <row r="290" spans="1:3" x14ac:dyDescent="0.3">
      <c r="A290" t="s">
        <v>16</v>
      </c>
      <c r="B290" t="s">
        <v>151</v>
      </c>
      <c r="C290" t="s">
        <v>19</v>
      </c>
    </row>
    <row r="291" spans="1:3" x14ac:dyDescent="0.3">
      <c r="A291" t="s">
        <v>23</v>
      </c>
      <c r="B291" t="s">
        <v>134</v>
      </c>
      <c r="C291" t="s">
        <v>78</v>
      </c>
    </row>
    <row r="292" spans="1:3" x14ac:dyDescent="0.3">
      <c r="A292" t="s">
        <v>23</v>
      </c>
      <c r="B292" t="s">
        <v>176</v>
      </c>
      <c r="C292" t="s">
        <v>19</v>
      </c>
    </row>
    <row r="293" spans="1:3" x14ac:dyDescent="0.3">
      <c r="A293" t="s">
        <v>16</v>
      </c>
      <c r="B293" t="s">
        <v>189</v>
      </c>
      <c r="C293" t="s">
        <v>78</v>
      </c>
    </row>
    <row r="294" spans="1:3" x14ac:dyDescent="0.3">
      <c r="A294" t="s">
        <v>91</v>
      </c>
      <c r="B294" t="s">
        <v>160</v>
      </c>
      <c r="C294" t="s">
        <v>36</v>
      </c>
    </row>
    <row r="295" spans="1:3" x14ac:dyDescent="0.3">
      <c r="A295" t="s">
        <v>23</v>
      </c>
      <c r="B295" t="s">
        <v>190</v>
      </c>
      <c r="C295" t="s">
        <v>26</v>
      </c>
    </row>
    <row r="296" spans="1:3" x14ac:dyDescent="0.3">
      <c r="A296" t="s">
        <v>16</v>
      </c>
      <c r="B296" t="s">
        <v>101</v>
      </c>
      <c r="C296" t="s">
        <v>19</v>
      </c>
    </row>
    <row r="297" spans="1:3" x14ac:dyDescent="0.3">
      <c r="A297" t="s">
        <v>11</v>
      </c>
      <c r="B297" t="s">
        <v>31</v>
      </c>
      <c r="C297" t="s">
        <v>13</v>
      </c>
    </row>
    <row r="298" spans="1:3" x14ac:dyDescent="0.3">
      <c r="A298" t="s">
        <v>16</v>
      </c>
      <c r="B298" t="s">
        <v>121</v>
      </c>
      <c r="C298" t="s">
        <v>33</v>
      </c>
    </row>
    <row r="299" spans="1:3" x14ac:dyDescent="0.3">
      <c r="A299" t="s">
        <v>11</v>
      </c>
      <c r="B299" t="s">
        <v>191</v>
      </c>
      <c r="C299" t="s">
        <v>13</v>
      </c>
    </row>
    <row r="300" spans="1:3" x14ac:dyDescent="0.3">
      <c r="A300" t="s">
        <v>16</v>
      </c>
      <c r="B300" t="s">
        <v>32</v>
      </c>
      <c r="C300" t="s">
        <v>19</v>
      </c>
    </row>
    <row r="301" spans="1:3" x14ac:dyDescent="0.3">
      <c r="A301" t="s">
        <v>72</v>
      </c>
      <c r="B301" t="s">
        <v>192</v>
      </c>
      <c r="C301" t="s">
        <v>9</v>
      </c>
    </row>
    <row r="302" spans="1:3" x14ac:dyDescent="0.3">
      <c r="A302" t="s">
        <v>23</v>
      </c>
      <c r="B302" t="s">
        <v>193</v>
      </c>
      <c r="C302" t="s">
        <v>26</v>
      </c>
    </row>
    <row r="303" spans="1:3" x14ac:dyDescent="0.3">
      <c r="A303" t="s">
        <v>16</v>
      </c>
      <c r="B303" t="s">
        <v>194</v>
      </c>
      <c r="C303" t="s">
        <v>130</v>
      </c>
    </row>
    <row r="304" spans="1:3" x14ac:dyDescent="0.3">
      <c r="A304" t="s">
        <v>72</v>
      </c>
      <c r="B304" t="s">
        <v>73</v>
      </c>
      <c r="C304" t="s">
        <v>13</v>
      </c>
    </row>
    <row r="305" spans="1:3" x14ac:dyDescent="0.3">
      <c r="A305" t="s">
        <v>91</v>
      </c>
      <c r="B305" t="s">
        <v>195</v>
      </c>
      <c r="C305" t="s">
        <v>78</v>
      </c>
    </row>
    <row r="306" spans="1:3" x14ac:dyDescent="0.3">
      <c r="A306" t="s">
        <v>23</v>
      </c>
      <c r="B306" t="s">
        <v>154</v>
      </c>
      <c r="C306" t="s">
        <v>130</v>
      </c>
    </row>
    <row r="307" spans="1:3" x14ac:dyDescent="0.3">
      <c r="A307" t="s">
        <v>16</v>
      </c>
      <c r="B307" t="s">
        <v>164</v>
      </c>
      <c r="C307" t="s">
        <v>19</v>
      </c>
    </row>
    <row r="308" spans="1:3" x14ac:dyDescent="0.3">
      <c r="A308" t="s">
        <v>16</v>
      </c>
      <c r="B308" t="s">
        <v>196</v>
      </c>
      <c r="C308" t="s">
        <v>33</v>
      </c>
    </row>
    <row r="309" spans="1:3" x14ac:dyDescent="0.3">
      <c r="A309" t="s">
        <v>91</v>
      </c>
      <c r="B309" t="s">
        <v>197</v>
      </c>
      <c r="C309" t="s">
        <v>13</v>
      </c>
    </row>
    <row r="310" spans="1:3" x14ac:dyDescent="0.3">
      <c r="A310" t="s">
        <v>11</v>
      </c>
      <c r="B310" t="s">
        <v>198</v>
      </c>
      <c r="C310" t="s">
        <v>3</v>
      </c>
    </row>
    <row r="311" spans="1:3" x14ac:dyDescent="0.3">
      <c r="A311" t="s">
        <v>16</v>
      </c>
      <c r="B311" t="s">
        <v>28</v>
      </c>
      <c r="C311" t="s">
        <v>3</v>
      </c>
    </row>
    <row r="312" spans="1:3" x14ac:dyDescent="0.3">
      <c r="A312" t="s">
        <v>0</v>
      </c>
      <c r="B312" t="s">
        <v>177</v>
      </c>
      <c r="C312" t="s">
        <v>3</v>
      </c>
    </row>
    <row r="313" spans="1:3" x14ac:dyDescent="0.3">
      <c r="A313" t="s">
        <v>16</v>
      </c>
      <c r="B313" t="s">
        <v>123</v>
      </c>
      <c r="C313" t="s">
        <v>3</v>
      </c>
    </row>
    <row r="314" spans="1:3" x14ac:dyDescent="0.3">
      <c r="A314" t="s">
        <v>91</v>
      </c>
      <c r="B314" t="s">
        <v>187</v>
      </c>
      <c r="C314" t="s">
        <v>3</v>
      </c>
    </row>
    <row r="315" spans="1:3" x14ac:dyDescent="0.3">
      <c r="A315" t="s">
        <v>72</v>
      </c>
      <c r="B315" t="s">
        <v>199</v>
      </c>
      <c r="C315" t="s">
        <v>13</v>
      </c>
    </row>
    <row r="316" spans="1:3" x14ac:dyDescent="0.3">
      <c r="A316" t="s">
        <v>72</v>
      </c>
      <c r="B316" t="s">
        <v>200</v>
      </c>
      <c r="C316" t="s">
        <v>13</v>
      </c>
    </row>
    <row r="317" spans="1:3" x14ac:dyDescent="0.3">
      <c r="A317" t="s">
        <v>16</v>
      </c>
      <c r="B317" t="s">
        <v>201</v>
      </c>
      <c r="C317" t="s">
        <v>19</v>
      </c>
    </row>
    <row r="318" spans="1:3" x14ac:dyDescent="0.3">
      <c r="A318" t="s">
        <v>23</v>
      </c>
      <c r="B318" t="s">
        <v>202</v>
      </c>
      <c r="C318" t="s">
        <v>9</v>
      </c>
    </row>
    <row r="319" spans="1:3" x14ac:dyDescent="0.3">
      <c r="A319" t="s">
        <v>72</v>
      </c>
      <c r="B319" t="s">
        <v>175</v>
      </c>
      <c r="C319" t="s">
        <v>9</v>
      </c>
    </row>
    <row r="320" spans="1:3" x14ac:dyDescent="0.3">
      <c r="A320" t="s">
        <v>23</v>
      </c>
      <c r="B320" t="s">
        <v>203</v>
      </c>
      <c r="C320" t="s">
        <v>19</v>
      </c>
    </row>
    <row r="321" spans="1:3" x14ac:dyDescent="0.3">
      <c r="A321" t="s">
        <v>72</v>
      </c>
      <c r="B321" t="s">
        <v>200</v>
      </c>
      <c r="C321" t="s">
        <v>13</v>
      </c>
    </row>
    <row r="322" spans="1:3" x14ac:dyDescent="0.3">
      <c r="A322" t="s">
        <v>16</v>
      </c>
      <c r="B322" t="s">
        <v>84</v>
      </c>
      <c r="C322" t="s">
        <v>33</v>
      </c>
    </row>
    <row r="323" spans="1:3" x14ac:dyDescent="0.3">
      <c r="A323" t="s">
        <v>16</v>
      </c>
      <c r="B323" t="s">
        <v>115</v>
      </c>
      <c r="C323" t="s">
        <v>19</v>
      </c>
    </row>
    <row r="324" spans="1:3" x14ac:dyDescent="0.3">
      <c r="A324" t="s">
        <v>16</v>
      </c>
      <c r="B324" t="s">
        <v>44</v>
      </c>
      <c r="C324" t="s">
        <v>3</v>
      </c>
    </row>
    <row r="325" spans="1:3" x14ac:dyDescent="0.3">
      <c r="A325" t="s">
        <v>23</v>
      </c>
      <c r="B325" t="s">
        <v>204</v>
      </c>
      <c r="C325" t="s">
        <v>62</v>
      </c>
    </row>
    <row r="326" spans="1:3" x14ac:dyDescent="0.3">
      <c r="A326" t="s">
        <v>16</v>
      </c>
      <c r="B326" t="s">
        <v>151</v>
      </c>
      <c r="C326" t="s">
        <v>19</v>
      </c>
    </row>
    <row r="327" spans="1:3" x14ac:dyDescent="0.3">
      <c r="A327" t="s">
        <v>91</v>
      </c>
      <c r="B327" t="s">
        <v>205</v>
      </c>
      <c r="C327" t="s">
        <v>13</v>
      </c>
    </row>
    <row r="328" spans="1:3" x14ac:dyDescent="0.3">
      <c r="A328" t="s">
        <v>23</v>
      </c>
      <c r="B328" t="s">
        <v>206</v>
      </c>
      <c r="C328" t="s">
        <v>26</v>
      </c>
    </row>
    <row r="329" spans="1:3" x14ac:dyDescent="0.3">
      <c r="A329" t="s">
        <v>72</v>
      </c>
      <c r="B329" t="s">
        <v>207</v>
      </c>
      <c r="C329" t="s">
        <v>13</v>
      </c>
    </row>
    <row r="330" spans="1:3" x14ac:dyDescent="0.3">
      <c r="A330" t="s">
        <v>72</v>
      </c>
      <c r="B330" t="s">
        <v>208</v>
      </c>
      <c r="C330" t="s">
        <v>13</v>
      </c>
    </row>
    <row r="331" spans="1:3" x14ac:dyDescent="0.3">
      <c r="A331" t="s">
        <v>23</v>
      </c>
      <c r="B331" t="s">
        <v>176</v>
      </c>
      <c r="C331" t="s">
        <v>9</v>
      </c>
    </row>
    <row r="332" spans="1:3" x14ac:dyDescent="0.3">
      <c r="A332" t="s">
        <v>72</v>
      </c>
      <c r="B332" t="s">
        <v>175</v>
      </c>
      <c r="C332" t="s">
        <v>19</v>
      </c>
    </row>
    <row r="333" spans="1:3" x14ac:dyDescent="0.3">
      <c r="A333" t="s">
        <v>72</v>
      </c>
      <c r="B333" t="s">
        <v>163</v>
      </c>
      <c r="C333" t="s">
        <v>13</v>
      </c>
    </row>
    <row r="334" spans="1:3" x14ac:dyDescent="0.3">
      <c r="A334" t="s">
        <v>16</v>
      </c>
      <c r="B334" t="s">
        <v>189</v>
      </c>
      <c r="C334" t="s">
        <v>3</v>
      </c>
    </row>
    <row r="335" spans="1:3" x14ac:dyDescent="0.3">
      <c r="A335" t="s">
        <v>16</v>
      </c>
      <c r="B335" t="s">
        <v>209</v>
      </c>
      <c r="C335" t="s">
        <v>3</v>
      </c>
    </row>
    <row r="336" spans="1:3" x14ac:dyDescent="0.3">
      <c r="A336" t="s">
        <v>72</v>
      </c>
      <c r="B336" t="s">
        <v>175</v>
      </c>
      <c r="C336" t="s">
        <v>62</v>
      </c>
    </row>
    <row r="337" spans="1:3" x14ac:dyDescent="0.3">
      <c r="A337" t="s">
        <v>23</v>
      </c>
      <c r="B337" t="s">
        <v>210</v>
      </c>
      <c r="C337" t="s">
        <v>33</v>
      </c>
    </row>
    <row r="338" spans="1:3" x14ac:dyDescent="0.3">
      <c r="A338" t="s">
        <v>16</v>
      </c>
      <c r="B338" t="s">
        <v>211</v>
      </c>
      <c r="C338" t="s">
        <v>3</v>
      </c>
    </row>
    <row r="339" spans="1:3" x14ac:dyDescent="0.3">
      <c r="A339" t="s">
        <v>23</v>
      </c>
      <c r="B339" t="s">
        <v>212</v>
      </c>
      <c r="C339" t="s">
        <v>71</v>
      </c>
    </row>
    <row r="340" spans="1:3" x14ac:dyDescent="0.3">
      <c r="A340" t="s">
        <v>72</v>
      </c>
      <c r="B340" t="s">
        <v>213</v>
      </c>
      <c r="C340" t="s">
        <v>13</v>
      </c>
    </row>
    <row r="341" spans="1:3" x14ac:dyDescent="0.3">
      <c r="A341" t="s">
        <v>16</v>
      </c>
      <c r="B341" t="s">
        <v>115</v>
      </c>
      <c r="C341" t="s">
        <v>78</v>
      </c>
    </row>
    <row r="342" spans="1:3" x14ac:dyDescent="0.3">
      <c r="A342" t="s">
        <v>23</v>
      </c>
      <c r="B342" t="s">
        <v>87</v>
      </c>
      <c r="C342" t="s">
        <v>3</v>
      </c>
    </row>
    <row r="343" spans="1:3" x14ac:dyDescent="0.3">
      <c r="A343" t="s">
        <v>16</v>
      </c>
      <c r="B343" t="s">
        <v>214</v>
      </c>
      <c r="C343" t="s">
        <v>3</v>
      </c>
    </row>
    <row r="344" spans="1:3" x14ac:dyDescent="0.3">
      <c r="A344" t="s">
        <v>11</v>
      </c>
      <c r="B344" t="s">
        <v>215</v>
      </c>
      <c r="C344" t="s">
        <v>36</v>
      </c>
    </row>
    <row r="345" spans="1:3" x14ac:dyDescent="0.3">
      <c r="A345" t="s">
        <v>72</v>
      </c>
      <c r="B345" t="s">
        <v>200</v>
      </c>
      <c r="C345" t="s">
        <v>13</v>
      </c>
    </row>
    <row r="346" spans="1:3" x14ac:dyDescent="0.3">
      <c r="A346" t="s">
        <v>16</v>
      </c>
      <c r="B346" t="s">
        <v>216</v>
      </c>
      <c r="C346" t="s">
        <v>19</v>
      </c>
    </row>
    <row r="347" spans="1:3" x14ac:dyDescent="0.3">
      <c r="A347" t="s">
        <v>11</v>
      </c>
      <c r="B347" t="s">
        <v>217</v>
      </c>
      <c r="C347" t="s">
        <v>19</v>
      </c>
    </row>
    <row r="348" spans="1:3" x14ac:dyDescent="0.3">
      <c r="A348" t="s">
        <v>16</v>
      </c>
      <c r="B348" t="s">
        <v>218</v>
      </c>
      <c r="C348" t="s">
        <v>13</v>
      </c>
    </row>
    <row r="349" spans="1:3" x14ac:dyDescent="0.3">
      <c r="A349" t="s">
        <v>72</v>
      </c>
      <c r="B349" t="s">
        <v>219</v>
      </c>
      <c r="C349" t="s">
        <v>19</v>
      </c>
    </row>
    <row r="350" spans="1:3" x14ac:dyDescent="0.3">
      <c r="A350" t="s">
        <v>11</v>
      </c>
      <c r="B350" t="s">
        <v>220</v>
      </c>
      <c r="C350" t="s">
        <v>3</v>
      </c>
    </row>
    <row r="351" spans="1:3" x14ac:dyDescent="0.3">
      <c r="A351" t="s">
        <v>72</v>
      </c>
      <c r="B351" t="s">
        <v>175</v>
      </c>
      <c r="C351" t="s">
        <v>13</v>
      </c>
    </row>
    <row r="352" spans="1:3" x14ac:dyDescent="0.3">
      <c r="A352" t="s">
        <v>91</v>
      </c>
      <c r="B352" t="s">
        <v>221</v>
      </c>
      <c r="C352" t="s">
        <v>13</v>
      </c>
    </row>
    <row r="353" spans="1:3" x14ac:dyDescent="0.3">
      <c r="A353" t="s">
        <v>16</v>
      </c>
      <c r="B353" t="s">
        <v>115</v>
      </c>
      <c r="C353" t="s">
        <v>19</v>
      </c>
    </row>
    <row r="354" spans="1:3" x14ac:dyDescent="0.3">
      <c r="A354" t="s">
        <v>23</v>
      </c>
      <c r="B354" t="s">
        <v>222</v>
      </c>
      <c r="C354" t="s">
        <v>130</v>
      </c>
    </row>
    <row r="355" spans="1:3" x14ac:dyDescent="0.3">
      <c r="A355" t="s">
        <v>16</v>
      </c>
      <c r="B355" t="s">
        <v>223</v>
      </c>
      <c r="C355" t="s">
        <v>19</v>
      </c>
    </row>
    <row r="356" spans="1:3" x14ac:dyDescent="0.3">
      <c r="A356" t="s">
        <v>11</v>
      </c>
      <c r="B356" t="s">
        <v>224</v>
      </c>
      <c r="C356" t="s">
        <v>13</v>
      </c>
    </row>
    <row r="357" spans="1:3" x14ac:dyDescent="0.3">
      <c r="A357" t="s">
        <v>16</v>
      </c>
      <c r="B357" t="s">
        <v>225</v>
      </c>
      <c r="C357" t="s">
        <v>3</v>
      </c>
    </row>
    <row r="358" spans="1:3" x14ac:dyDescent="0.3">
      <c r="A358" t="s">
        <v>23</v>
      </c>
      <c r="B358" t="s">
        <v>226</v>
      </c>
      <c r="C358" t="s">
        <v>78</v>
      </c>
    </row>
    <row r="359" spans="1:3" x14ac:dyDescent="0.3">
      <c r="A359" t="s">
        <v>72</v>
      </c>
      <c r="B359" t="s">
        <v>186</v>
      </c>
      <c r="C359" t="s">
        <v>13</v>
      </c>
    </row>
    <row r="360" spans="1:3" x14ac:dyDescent="0.3">
      <c r="A360" t="s">
        <v>72</v>
      </c>
      <c r="B360" t="s">
        <v>213</v>
      </c>
      <c r="C360" t="s">
        <v>62</v>
      </c>
    </row>
    <row r="361" spans="1:3" x14ac:dyDescent="0.3">
      <c r="A361" t="s">
        <v>16</v>
      </c>
      <c r="B361" t="s">
        <v>107</v>
      </c>
      <c r="C361" t="s">
        <v>13</v>
      </c>
    </row>
    <row r="362" spans="1:3" x14ac:dyDescent="0.3">
      <c r="A362" t="s">
        <v>72</v>
      </c>
      <c r="B362" t="s">
        <v>200</v>
      </c>
      <c r="C362" t="s">
        <v>78</v>
      </c>
    </row>
    <row r="363" spans="1:3" x14ac:dyDescent="0.3">
      <c r="A363" t="s">
        <v>16</v>
      </c>
      <c r="B363" t="s">
        <v>32</v>
      </c>
      <c r="C363" t="s">
        <v>19</v>
      </c>
    </row>
    <row r="364" spans="1:3" x14ac:dyDescent="0.3">
      <c r="A364" t="s">
        <v>91</v>
      </c>
      <c r="B364" t="s">
        <v>227</v>
      </c>
      <c r="C364" t="s">
        <v>13</v>
      </c>
    </row>
    <row r="365" spans="1:3" x14ac:dyDescent="0.3">
      <c r="A365" t="s">
        <v>72</v>
      </c>
      <c r="B365" t="s">
        <v>228</v>
      </c>
      <c r="C365" t="s">
        <v>13</v>
      </c>
    </row>
    <row r="366" spans="1:3" x14ac:dyDescent="0.3">
      <c r="A366" t="s">
        <v>11</v>
      </c>
      <c r="B366" t="s">
        <v>150</v>
      </c>
      <c r="C366" t="s">
        <v>19</v>
      </c>
    </row>
    <row r="367" spans="1:3" x14ac:dyDescent="0.3">
      <c r="A367" t="s">
        <v>72</v>
      </c>
      <c r="B367" t="s">
        <v>219</v>
      </c>
      <c r="C367" t="s">
        <v>13</v>
      </c>
    </row>
    <row r="368" spans="1:3" x14ac:dyDescent="0.3">
      <c r="A368" t="s">
        <v>16</v>
      </c>
      <c r="B368" t="s">
        <v>229</v>
      </c>
      <c r="C368" t="s">
        <v>19</v>
      </c>
    </row>
    <row r="369" spans="1:3" x14ac:dyDescent="0.3">
      <c r="A369" t="s">
        <v>91</v>
      </c>
      <c r="B369" t="s">
        <v>230</v>
      </c>
      <c r="C369" t="s">
        <v>71</v>
      </c>
    </row>
    <row r="370" spans="1:3" x14ac:dyDescent="0.3">
      <c r="A370" t="s">
        <v>16</v>
      </c>
      <c r="B370" t="s">
        <v>231</v>
      </c>
      <c r="C370" t="s">
        <v>13</v>
      </c>
    </row>
    <row r="371" spans="1:3" x14ac:dyDescent="0.3">
      <c r="A371" t="s">
        <v>0</v>
      </c>
      <c r="B371" t="s">
        <v>177</v>
      </c>
      <c r="C371" t="s">
        <v>130</v>
      </c>
    </row>
    <row r="372" spans="1:3" x14ac:dyDescent="0.3">
      <c r="A372" t="s">
        <v>23</v>
      </c>
      <c r="B372" t="s">
        <v>232</v>
      </c>
      <c r="C372" t="s">
        <v>19</v>
      </c>
    </row>
    <row r="373" spans="1:3" x14ac:dyDescent="0.3">
      <c r="A373" t="s">
        <v>16</v>
      </c>
      <c r="B373" t="s">
        <v>233</v>
      </c>
      <c r="C373" t="s">
        <v>36</v>
      </c>
    </row>
    <row r="374" spans="1:3" x14ac:dyDescent="0.3">
      <c r="A374" t="s">
        <v>91</v>
      </c>
      <c r="B374" t="s">
        <v>234</v>
      </c>
      <c r="C374" t="s">
        <v>78</v>
      </c>
    </row>
    <row r="375" spans="1:3" x14ac:dyDescent="0.3">
      <c r="A375" t="s">
        <v>11</v>
      </c>
      <c r="B375" t="s">
        <v>82</v>
      </c>
      <c r="C375" t="s">
        <v>13</v>
      </c>
    </row>
    <row r="376" spans="1:3" x14ac:dyDescent="0.3">
      <c r="A376" t="s">
        <v>23</v>
      </c>
      <c r="B376" t="s">
        <v>87</v>
      </c>
      <c r="C376" t="s">
        <v>33</v>
      </c>
    </row>
    <row r="377" spans="1:3" x14ac:dyDescent="0.3">
      <c r="A377" t="s">
        <v>23</v>
      </c>
      <c r="B377" t="s">
        <v>235</v>
      </c>
      <c r="C377" t="s">
        <v>9</v>
      </c>
    </row>
    <row r="378" spans="1:3" x14ac:dyDescent="0.3">
      <c r="A378" t="s">
        <v>91</v>
      </c>
      <c r="B378" t="s">
        <v>236</v>
      </c>
      <c r="C378" t="s">
        <v>78</v>
      </c>
    </row>
    <row r="379" spans="1:3" x14ac:dyDescent="0.3">
      <c r="A379" t="s">
        <v>16</v>
      </c>
      <c r="B379" t="s">
        <v>237</v>
      </c>
      <c r="C379" t="s">
        <v>3</v>
      </c>
    </row>
    <row r="380" spans="1:3" x14ac:dyDescent="0.3">
      <c r="A380" t="s">
        <v>72</v>
      </c>
      <c r="B380" t="s">
        <v>238</v>
      </c>
      <c r="C380" t="s">
        <v>62</v>
      </c>
    </row>
    <row r="381" spans="1:3" x14ac:dyDescent="0.3">
      <c r="A381" t="s">
        <v>72</v>
      </c>
      <c r="B381" t="s">
        <v>239</v>
      </c>
      <c r="C381" t="s">
        <v>13</v>
      </c>
    </row>
    <row r="382" spans="1:3" x14ac:dyDescent="0.3">
      <c r="A382" t="s">
        <v>16</v>
      </c>
      <c r="B382" t="s">
        <v>240</v>
      </c>
      <c r="C382" t="s">
        <v>33</v>
      </c>
    </row>
    <row r="383" spans="1:3" x14ac:dyDescent="0.3">
      <c r="A383" t="s">
        <v>72</v>
      </c>
      <c r="B383" t="s">
        <v>241</v>
      </c>
      <c r="C383" t="s">
        <v>9</v>
      </c>
    </row>
    <row r="384" spans="1:3" x14ac:dyDescent="0.3">
      <c r="A384" t="s">
        <v>16</v>
      </c>
      <c r="B384" t="s">
        <v>115</v>
      </c>
      <c r="C384" t="s">
        <v>9</v>
      </c>
    </row>
    <row r="385" spans="1:3" x14ac:dyDescent="0.3">
      <c r="A385" t="s">
        <v>16</v>
      </c>
      <c r="B385" t="s">
        <v>115</v>
      </c>
      <c r="C385" t="s">
        <v>19</v>
      </c>
    </row>
    <row r="386" spans="1:3" x14ac:dyDescent="0.3">
      <c r="A386" t="s">
        <v>72</v>
      </c>
      <c r="B386" t="s">
        <v>219</v>
      </c>
      <c r="C386" t="s">
        <v>13</v>
      </c>
    </row>
    <row r="387" spans="1:3" x14ac:dyDescent="0.3">
      <c r="A387" t="s">
        <v>23</v>
      </c>
      <c r="B387" t="s">
        <v>204</v>
      </c>
      <c r="C387" t="s">
        <v>3</v>
      </c>
    </row>
    <row r="388" spans="1:3" x14ac:dyDescent="0.3">
      <c r="A388" t="s">
        <v>72</v>
      </c>
      <c r="B388" t="s">
        <v>242</v>
      </c>
      <c r="C388" t="s">
        <v>114</v>
      </c>
    </row>
    <row r="389" spans="1:3" x14ac:dyDescent="0.3">
      <c r="A389" t="s">
        <v>72</v>
      </c>
      <c r="B389" t="s">
        <v>37</v>
      </c>
      <c r="C389" t="s">
        <v>3</v>
      </c>
    </row>
    <row r="390" spans="1:3" x14ac:dyDescent="0.3">
      <c r="A390" t="s">
        <v>11</v>
      </c>
      <c r="B390" t="s">
        <v>198</v>
      </c>
      <c r="C390" t="s">
        <v>3</v>
      </c>
    </row>
    <row r="391" spans="1:3" x14ac:dyDescent="0.3">
      <c r="A391" t="s">
        <v>16</v>
      </c>
      <c r="B391" t="s">
        <v>243</v>
      </c>
      <c r="C391" t="s">
        <v>13</v>
      </c>
    </row>
    <row r="392" spans="1:3" x14ac:dyDescent="0.3">
      <c r="A392" t="s">
        <v>72</v>
      </c>
      <c r="B392" t="s">
        <v>192</v>
      </c>
      <c r="C392" t="s">
        <v>13</v>
      </c>
    </row>
    <row r="393" spans="1:3" x14ac:dyDescent="0.3">
      <c r="A393" t="s">
        <v>16</v>
      </c>
      <c r="B393" t="s">
        <v>244</v>
      </c>
      <c r="C393" t="s">
        <v>3</v>
      </c>
    </row>
    <row r="394" spans="1:3" x14ac:dyDescent="0.3">
      <c r="A394" t="s">
        <v>16</v>
      </c>
      <c r="B394" t="s">
        <v>245</v>
      </c>
      <c r="C394" t="s">
        <v>3</v>
      </c>
    </row>
    <row r="395" spans="1:3" x14ac:dyDescent="0.3">
      <c r="A395" t="s">
        <v>16</v>
      </c>
      <c r="B395" t="s">
        <v>28</v>
      </c>
      <c r="C395" t="s">
        <v>19</v>
      </c>
    </row>
    <row r="396" spans="1:3" x14ac:dyDescent="0.3">
      <c r="A396" t="s">
        <v>16</v>
      </c>
      <c r="B396" t="s">
        <v>246</v>
      </c>
      <c r="C396" t="s">
        <v>13</v>
      </c>
    </row>
    <row r="397" spans="1:3" x14ac:dyDescent="0.3">
      <c r="A397" t="s">
        <v>11</v>
      </c>
      <c r="B397" t="s">
        <v>32</v>
      </c>
      <c r="C397" t="s">
        <v>3</v>
      </c>
    </row>
    <row r="398" spans="1:3" x14ac:dyDescent="0.3">
      <c r="A398" t="s">
        <v>16</v>
      </c>
      <c r="B398" t="s">
        <v>247</v>
      </c>
      <c r="C398" t="s">
        <v>13</v>
      </c>
    </row>
    <row r="399" spans="1:3" x14ac:dyDescent="0.3">
      <c r="A399" t="s">
        <v>72</v>
      </c>
      <c r="B399" t="s">
        <v>248</v>
      </c>
      <c r="C399" t="s">
        <v>13</v>
      </c>
    </row>
    <row r="400" spans="1:3" x14ac:dyDescent="0.3">
      <c r="A400" t="s">
        <v>23</v>
      </c>
      <c r="B400" t="s">
        <v>176</v>
      </c>
      <c r="C400" t="s">
        <v>13</v>
      </c>
    </row>
    <row r="401" spans="1:3" x14ac:dyDescent="0.3">
      <c r="A401" t="s">
        <v>23</v>
      </c>
      <c r="B401" t="s">
        <v>249</v>
      </c>
      <c r="C401" t="s">
        <v>13</v>
      </c>
    </row>
    <row r="402" spans="1:3" x14ac:dyDescent="0.3">
      <c r="A402" t="s">
        <v>72</v>
      </c>
      <c r="B402" t="s">
        <v>250</v>
      </c>
      <c r="C402" t="s">
        <v>13</v>
      </c>
    </row>
    <row r="403" spans="1:3" x14ac:dyDescent="0.3">
      <c r="A403" t="s">
        <v>16</v>
      </c>
      <c r="B403" t="s">
        <v>28</v>
      </c>
      <c r="C403" t="s">
        <v>19</v>
      </c>
    </row>
    <row r="404" spans="1:3" x14ac:dyDescent="0.3">
      <c r="A404" t="s">
        <v>72</v>
      </c>
      <c r="B404" t="s">
        <v>251</v>
      </c>
      <c r="C404" t="s">
        <v>13</v>
      </c>
    </row>
    <row r="405" spans="1:3" x14ac:dyDescent="0.3">
      <c r="A405" t="s">
        <v>16</v>
      </c>
      <c r="B405" t="s">
        <v>252</v>
      </c>
      <c r="C405" t="s">
        <v>19</v>
      </c>
    </row>
    <row r="406" spans="1:3" x14ac:dyDescent="0.3">
      <c r="A406" t="s">
        <v>72</v>
      </c>
      <c r="B406" t="s">
        <v>241</v>
      </c>
      <c r="C406" t="s">
        <v>13</v>
      </c>
    </row>
    <row r="407" spans="1:3" x14ac:dyDescent="0.3">
      <c r="A407" t="s">
        <v>11</v>
      </c>
      <c r="B407" t="s">
        <v>34</v>
      </c>
      <c r="C407" t="s">
        <v>13</v>
      </c>
    </row>
    <row r="408" spans="1:3" x14ac:dyDescent="0.3">
      <c r="A408" t="s">
        <v>91</v>
      </c>
      <c r="B408" t="s">
        <v>253</v>
      </c>
      <c r="C408" t="s">
        <v>19</v>
      </c>
    </row>
    <row r="409" spans="1:3" x14ac:dyDescent="0.3">
      <c r="A409" t="s">
        <v>16</v>
      </c>
      <c r="B409" t="s">
        <v>28</v>
      </c>
      <c r="C409" t="s">
        <v>19</v>
      </c>
    </row>
    <row r="410" spans="1:3" x14ac:dyDescent="0.3">
      <c r="A410" t="s">
        <v>11</v>
      </c>
      <c r="B410" t="s">
        <v>170</v>
      </c>
      <c r="C410" t="s">
        <v>36</v>
      </c>
    </row>
    <row r="411" spans="1:3" x14ac:dyDescent="0.3">
      <c r="A411" t="s">
        <v>72</v>
      </c>
      <c r="B411" t="s">
        <v>175</v>
      </c>
      <c r="C411" t="s">
        <v>33</v>
      </c>
    </row>
    <row r="412" spans="1:3" x14ac:dyDescent="0.3">
      <c r="A412" t="s">
        <v>72</v>
      </c>
      <c r="B412" t="s">
        <v>213</v>
      </c>
      <c r="C412" t="s">
        <v>3</v>
      </c>
    </row>
    <row r="413" spans="1:3" x14ac:dyDescent="0.3">
      <c r="A413" t="s">
        <v>72</v>
      </c>
      <c r="B413" t="s">
        <v>241</v>
      </c>
      <c r="C413" t="s">
        <v>36</v>
      </c>
    </row>
    <row r="414" spans="1:3" x14ac:dyDescent="0.3">
      <c r="A414" t="s">
        <v>72</v>
      </c>
      <c r="B414" t="s">
        <v>175</v>
      </c>
      <c r="C414" t="s">
        <v>3</v>
      </c>
    </row>
    <row r="415" spans="1:3" x14ac:dyDescent="0.3">
      <c r="A415" t="s">
        <v>72</v>
      </c>
      <c r="B415" t="s">
        <v>254</v>
      </c>
      <c r="C415" t="s">
        <v>13</v>
      </c>
    </row>
    <row r="416" spans="1:3" x14ac:dyDescent="0.3">
      <c r="A416" t="s">
        <v>23</v>
      </c>
      <c r="B416" t="s">
        <v>255</v>
      </c>
      <c r="C416" t="s">
        <v>9</v>
      </c>
    </row>
    <row r="417" spans="1:3" x14ac:dyDescent="0.3">
      <c r="A417" t="s">
        <v>72</v>
      </c>
      <c r="B417" t="s">
        <v>256</v>
      </c>
      <c r="C417" t="s">
        <v>3</v>
      </c>
    </row>
    <row r="418" spans="1:3" x14ac:dyDescent="0.3">
      <c r="A418" t="s">
        <v>16</v>
      </c>
      <c r="B418" t="s">
        <v>257</v>
      </c>
      <c r="C418" t="s">
        <v>19</v>
      </c>
    </row>
    <row r="419" spans="1:3" x14ac:dyDescent="0.3">
      <c r="A419" t="s">
        <v>91</v>
      </c>
      <c r="B419" t="s">
        <v>258</v>
      </c>
      <c r="C419" t="s">
        <v>78</v>
      </c>
    </row>
    <row r="420" spans="1:3" x14ac:dyDescent="0.3">
      <c r="A420" t="s">
        <v>11</v>
      </c>
      <c r="B420" t="s">
        <v>170</v>
      </c>
      <c r="C420" t="s">
        <v>13</v>
      </c>
    </row>
    <row r="421" spans="1:3" x14ac:dyDescent="0.3">
      <c r="A421" t="s">
        <v>72</v>
      </c>
      <c r="B421" t="s">
        <v>259</v>
      </c>
      <c r="C421" t="s">
        <v>13</v>
      </c>
    </row>
    <row r="422" spans="1:3" x14ac:dyDescent="0.3">
      <c r="A422" t="s">
        <v>72</v>
      </c>
      <c r="B422" t="s">
        <v>260</v>
      </c>
      <c r="C422" t="s">
        <v>13</v>
      </c>
    </row>
    <row r="423" spans="1:3" x14ac:dyDescent="0.3">
      <c r="A423" t="s">
        <v>11</v>
      </c>
      <c r="B423" t="s">
        <v>261</v>
      </c>
      <c r="C423" t="s">
        <v>13</v>
      </c>
    </row>
    <row r="424" spans="1:3" x14ac:dyDescent="0.3">
      <c r="A424" t="s">
        <v>72</v>
      </c>
      <c r="B424" t="s">
        <v>262</v>
      </c>
      <c r="C424" t="s">
        <v>13</v>
      </c>
    </row>
    <row r="425" spans="1:3" x14ac:dyDescent="0.3">
      <c r="A425" t="s">
        <v>72</v>
      </c>
      <c r="B425" t="s">
        <v>263</v>
      </c>
      <c r="C425" t="s">
        <v>13</v>
      </c>
    </row>
    <row r="426" spans="1:3" x14ac:dyDescent="0.3">
      <c r="A426" t="s">
        <v>0</v>
      </c>
      <c r="B426" t="s">
        <v>177</v>
      </c>
      <c r="C426" t="s">
        <v>62</v>
      </c>
    </row>
    <row r="427" spans="1:3" x14ac:dyDescent="0.3">
      <c r="A427" t="s">
        <v>72</v>
      </c>
      <c r="B427" t="s">
        <v>175</v>
      </c>
      <c r="C427" t="s">
        <v>36</v>
      </c>
    </row>
    <row r="428" spans="1:3" x14ac:dyDescent="0.3">
      <c r="A428" t="s">
        <v>91</v>
      </c>
      <c r="B428" t="s">
        <v>264</v>
      </c>
      <c r="C428" t="s">
        <v>78</v>
      </c>
    </row>
    <row r="429" spans="1:3" x14ac:dyDescent="0.3">
      <c r="A429" t="s">
        <v>16</v>
      </c>
      <c r="B429" t="s">
        <v>265</v>
      </c>
      <c r="C429" t="s">
        <v>19</v>
      </c>
    </row>
    <row r="430" spans="1:3" x14ac:dyDescent="0.3">
      <c r="A430" t="s">
        <v>16</v>
      </c>
      <c r="B430" t="s">
        <v>151</v>
      </c>
      <c r="C430" t="s">
        <v>19</v>
      </c>
    </row>
    <row r="431" spans="1:3" x14ac:dyDescent="0.3">
      <c r="A431" t="s">
        <v>16</v>
      </c>
      <c r="B431" t="s">
        <v>266</v>
      </c>
      <c r="C431" t="s">
        <v>43</v>
      </c>
    </row>
    <row r="432" spans="1:3" x14ac:dyDescent="0.3">
      <c r="A432" t="s">
        <v>72</v>
      </c>
      <c r="B432" t="s">
        <v>192</v>
      </c>
      <c r="C432" t="s">
        <v>62</v>
      </c>
    </row>
    <row r="433" spans="1:3" x14ac:dyDescent="0.3">
      <c r="A433" t="s">
        <v>16</v>
      </c>
      <c r="B433" t="s">
        <v>151</v>
      </c>
      <c r="C433" t="s">
        <v>3</v>
      </c>
    </row>
    <row r="434" spans="1:3" x14ac:dyDescent="0.3">
      <c r="A434" t="s">
        <v>91</v>
      </c>
      <c r="B434" t="s">
        <v>267</v>
      </c>
      <c r="C434" t="s">
        <v>3</v>
      </c>
    </row>
    <row r="435" spans="1:3" x14ac:dyDescent="0.3">
      <c r="A435" t="s">
        <v>11</v>
      </c>
      <c r="B435" t="s">
        <v>198</v>
      </c>
      <c r="C435" t="s">
        <v>3</v>
      </c>
    </row>
    <row r="436" spans="1:3" x14ac:dyDescent="0.3">
      <c r="A436" t="s">
        <v>16</v>
      </c>
      <c r="B436" t="s">
        <v>268</v>
      </c>
      <c r="C436" t="s">
        <v>3</v>
      </c>
    </row>
    <row r="437" spans="1:3" x14ac:dyDescent="0.3">
      <c r="A437" t="s">
        <v>23</v>
      </c>
      <c r="B437" t="s">
        <v>269</v>
      </c>
      <c r="C437" t="s">
        <v>114</v>
      </c>
    </row>
    <row r="438" spans="1:3" x14ac:dyDescent="0.3">
      <c r="A438" t="s">
        <v>91</v>
      </c>
      <c r="B438" t="s">
        <v>270</v>
      </c>
      <c r="C438" t="s">
        <v>3</v>
      </c>
    </row>
    <row r="439" spans="1:3" x14ac:dyDescent="0.3">
      <c r="A439" t="s">
        <v>23</v>
      </c>
      <c r="B439" t="s">
        <v>271</v>
      </c>
      <c r="C439" t="s">
        <v>13</v>
      </c>
    </row>
    <row r="440" spans="1:3" x14ac:dyDescent="0.3">
      <c r="A440" t="s">
        <v>91</v>
      </c>
      <c r="B440" t="s">
        <v>258</v>
      </c>
      <c r="C440" t="s">
        <v>3</v>
      </c>
    </row>
    <row r="441" spans="1:3" x14ac:dyDescent="0.3">
      <c r="A441" t="s">
        <v>72</v>
      </c>
      <c r="B441" t="s">
        <v>241</v>
      </c>
      <c r="C441" t="s">
        <v>62</v>
      </c>
    </row>
    <row r="442" spans="1:3" x14ac:dyDescent="0.3">
      <c r="A442" t="s">
        <v>23</v>
      </c>
      <c r="B442" t="s">
        <v>272</v>
      </c>
      <c r="C442" t="s">
        <v>71</v>
      </c>
    </row>
    <row r="443" spans="1:3" x14ac:dyDescent="0.3">
      <c r="A443" t="s">
        <v>11</v>
      </c>
      <c r="B443" t="s">
        <v>170</v>
      </c>
      <c r="C443" t="s">
        <v>33</v>
      </c>
    </row>
    <row r="444" spans="1:3" x14ac:dyDescent="0.3">
      <c r="A444" t="s">
        <v>16</v>
      </c>
      <c r="B444" t="s">
        <v>273</v>
      </c>
      <c r="C444" t="s">
        <v>19</v>
      </c>
    </row>
    <row r="445" spans="1:3" x14ac:dyDescent="0.3">
      <c r="A445" t="s">
        <v>72</v>
      </c>
      <c r="B445" t="s">
        <v>260</v>
      </c>
      <c r="C445" t="s">
        <v>36</v>
      </c>
    </row>
    <row r="446" spans="1:3" x14ac:dyDescent="0.3">
      <c r="A446" t="s">
        <v>16</v>
      </c>
      <c r="B446" t="s">
        <v>274</v>
      </c>
      <c r="C446" t="s">
        <v>3</v>
      </c>
    </row>
    <row r="447" spans="1:3" x14ac:dyDescent="0.3">
      <c r="A447" t="s">
        <v>72</v>
      </c>
      <c r="B447" t="s">
        <v>275</v>
      </c>
      <c r="C447" t="s">
        <v>13</v>
      </c>
    </row>
    <row r="448" spans="1:3" x14ac:dyDescent="0.3">
      <c r="A448" t="s">
        <v>16</v>
      </c>
      <c r="B448" t="s">
        <v>123</v>
      </c>
      <c r="C448" t="s">
        <v>19</v>
      </c>
    </row>
    <row r="449" spans="1:3" x14ac:dyDescent="0.3">
      <c r="A449" t="s">
        <v>72</v>
      </c>
      <c r="B449" t="s">
        <v>238</v>
      </c>
      <c r="C449" t="s">
        <v>3</v>
      </c>
    </row>
    <row r="450" spans="1:3" x14ac:dyDescent="0.3">
      <c r="A450" t="s">
        <v>16</v>
      </c>
      <c r="B450" t="s">
        <v>276</v>
      </c>
      <c r="C450" t="s">
        <v>3</v>
      </c>
    </row>
    <row r="451" spans="1:3" x14ac:dyDescent="0.3">
      <c r="A451" t="s">
        <v>72</v>
      </c>
      <c r="B451" t="s">
        <v>277</v>
      </c>
      <c r="C451" t="s">
        <v>13</v>
      </c>
    </row>
    <row r="452" spans="1:3" x14ac:dyDescent="0.3">
      <c r="A452" t="s">
        <v>72</v>
      </c>
      <c r="B452" t="s">
        <v>213</v>
      </c>
      <c r="C452" t="s">
        <v>33</v>
      </c>
    </row>
    <row r="453" spans="1:3" x14ac:dyDescent="0.3">
      <c r="A453" t="s">
        <v>16</v>
      </c>
      <c r="B453" t="s">
        <v>56</v>
      </c>
      <c r="C453" t="s">
        <v>78</v>
      </c>
    </row>
    <row r="454" spans="1:3" x14ac:dyDescent="0.3">
      <c r="A454" t="s">
        <v>23</v>
      </c>
      <c r="B454" t="s">
        <v>278</v>
      </c>
      <c r="C454" t="s">
        <v>3</v>
      </c>
    </row>
    <row r="455" spans="1:3" x14ac:dyDescent="0.3">
      <c r="A455" t="s">
        <v>16</v>
      </c>
      <c r="B455" t="s">
        <v>279</v>
      </c>
      <c r="C455" t="s">
        <v>3</v>
      </c>
    </row>
    <row r="456" spans="1:3" x14ac:dyDescent="0.3">
      <c r="A456" t="s">
        <v>16</v>
      </c>
      <c r="B456" t="s">
        <v>280</v>
      </c>
      <c r="C456" t="s">
        <v>19</v>
      </c>
    </row>
    <row r="457" spans="1:3" x14ac:dyDescent="0.3">
      <c r="A457" t="s">
        <v>16</v>
      </c>
      <c r="B457" t="s">
        <v>276</v>
      </c>
      <c r="C457" t="s">
        <v>19</v>
      </c>
    </row>
    <row r="458" spans="1:3" x14ac:dyDescent="0.3">
      <c r="A458" t="s">
        <v>16</v>
      </c>
      <c r="B458" t="s">
        <v>281</v>
      </c>
      <c r="C458" t="s">
        <v>19</v>
      </c>
    </row>
    <row r="459" spans="1:3" x14ac:dyDescent="0.3">
      <c r="A459" t="s">
        <v>91</v>
      </c>
      <c r="B459" t="s">
        <v>282</v>
      </c>
      <c r="C459" t="s">
        <v>3</v>
      </c>
    </row>
    <row r="460" spans="1:3" x14ac:dyDescent="0.3">
      <c r="A460" t="s">
        <v>72</v>
      </c>
      <c r="B460" t="s">
        <v>283</v>
      </c>
      <c r="C460" t="s">
        <v>19</v>
      </c>
    </row>
    <row r="461" spans="1:3" x14ac:dyDescent="0.3">
      <c r="A461" t="s">
        <v>23</v>
      </c>
      <c r="B461" t="s">
        <v>284</v>
      </c>
      <c r="C461" t="s">
        <v>3</v>
      </c>
    </row>
    <row r="462" spans="1:3" x14ac:dyDescent="0.3">
      <c r="A462" t="s">
        <v>91</v>
      </c>
      <c r="B462" t="s">
        <v>236</v>
      </c>
      <c r="C462" t="s">
        <v>36</v>
      </c>
    </row>
    <row r="463" spans="1:3" x14ac:dyDescent="0.3">
      <c r="A463" t="s">
        <v>16</v>
      </c>
      <c r="B463" t="s">
        <v>285</v>
      </c>
      <c r="C463" t="s">
        <v>13</v>
      </c>
    </row>
    <row r="464" spans="1:3" x14ac:dyDescent="0.3">
      <c r="A464" t="s">
        <v>72</v>
      </c>
      <c r="B464" t="s">
        <v>260</v>
      </c>
      <c r="C464" t="s">
        <v>3</v>
      </c>
    </row>
    <row r="465" spans="1:3" x14ac:dyDescent="0.3">
      <c r="A465" t="s">
        <v>72</v>
      </c>
      <c r="B465" t="s">
        <v>283</v>
      </c>
      <c r="C465" t="s">
        <v>3</v>
      </c>
    </row>
    <row r="466" spans="1:3" x14ac:dyDescent="0.3">
      <c r="A466" t="s">
        <v>72</v>
      </c>
      <c r="B466" t="s">
        <v>15</v>
      </c>
      <c r="C466" t="s">
        <v>36</v>
      </c>
    </row>
    <row r="467" spans="1:3" x14ac:dyDescent="0.3">
      <c r="A467" t="s">
        <v>72</v>
      </c>
      <c r="B467" t="s">
        <v>238</v>
      </c>
      <c r="C467" t="s">
        <v>13</v>
      </c>
    </row>
    <row r="468" spans="1:3" x14ac:dyDescent="0.3">
      <c r="A468" t="s">
        <v>16</v>
      </c>
      <c r="B468" t="s">
        <v>286</v>
      </c>
      <c r="C468" t="s">
        <v>19</v>
      </c>
    </row>
    <row r="469" spans="1:3" x14ac:dyDescent="0.3">
      <c r="A469" t="s">
        <v>72</v>
      </c>
      <c r="B469" t="s">
        <v>254</v>
      </c>
      <c r="C469" t="s">
        <v>78</v>
      </c>
    </row>
    <row r="470" spans="1:3" x14ac:dyDescent="0.3">
      <c r="A470" t="s">
        <v>72</v>
      </c>
      <c r="B470" t="s">
        <v>283</v>
      </c>
      <c r="C470" t="s">
        <v>13</v>
      </c>
    </row>
    <row r="471" spans="1:3" x14ac:dyDescent="0.3">
      <c r="A471" t="s">
        <v>72</v>
      </c>
      <c r="B471" t="s">
        <v>54</v>
      </c>
      <c r="C471" t="s">
        <v>13</v>
      </c>
    </row>
    <row r="472" spans="1:3" x14ac:dyDescent="0.3">
      <c r="A472" t="s">
        <v>91</v>
      </c>
      <c r="B472" t="s">
        <v>236</v>
      </c>
      <c r="C472" t="s">
        <v>21</v>
      </c>
    </row>
    <row r="473" spans="1:3" x14ac:dyDescent="0.3">
      <c r="A473" t="s">
        <v>72</v>
      </c>
      <c r="B473" t="s">
        <v>54</v>
      </c>
      <c r="C473" t="s">
        <v>3</v>
      </c>
    </row>
    <row r="474" spans="1:3" x14ac:dyDescent="0.3">
      <c r="A474" t="s">
        <v>16</v>
      </c>
      <c r="B474" t="s">
        <v>287</v>
      </c>
      <c r="C474" t="s">
        <v>13</v>
      </c>
    </row>
    <row r="475" spans="1:3" x14ac:dyDescent="0.3">
      <c r="A475" t="s">
        <v>16</v>
      </c>
      <c r="B475" t="s">
        <v>288</v>
      </c>
      <c r="C475" t="s">
        <v>3</v>
      </c>
    </row>
    <row r="476" spans="1:3" x14ac:dyDescent="0.3">
      <c r="A476" t="s">
        <v>23</v>
      </c>
      <c r="B476" t="s">
        <v>289</v>
      </c>
      <c r="C476" t="s">
        <v>62</v>
      </c>
    </row>
    <row r="477" spans="1:3" x14ac:dyDescent="0.3">
      <c r="A477" t="s">
        <v>16</v>
      </c>
      <c r="B477" t="s">
        <v>28</v>
      </c>
      <c r="C477" t="s">
        <v>78</v>
      </c>
    </row>
    <row r="478" spans="1:3" x14ac:dyDescent="0.3">
      <c r="A478" t="s">
        <v>16</v>
      </c>
      <c r="B478" t="s">
        <v>290</v>
      </c>
      <c r="C478" t="s">
        <v>291</v>
      </c>
    </row>
    <row r="479" spans="1:3" x14ac:dyDescent="0.3">
      <c r="A479" t="s">
        <v>11</v>
      </c>
      <c r="B479" t="s">
        <v>292</v>
      </c>
      <c r="C479" t="s">
        <v>19</v>
      </c>
    </row>
    <row r="480" spans="1:3" x14ac:dyDescent="0.3">
      <c r="A480" t="s">
        <v>91</v>
      </c>
      <c r="B480" t="s">
        <v>293</v>
      </c>
      <c r="C480" t="s">
        <v>13</v>
      </c>
    </row>
    <row r="481" spans="1:3" x14ac:dyDescent="0.3">
      <c r="A481" t="s">
        <v>72</v>
      </c>
      <c r="B481" t="s">
        <v>219</v>
      </c>
      <c r="C481" t="s">
        <v>9</v>
      </c>
    </row>
    <row r="482" spans="1:3" x14ac:dyDescent="0.3">
      <c r="A482" t="s">
        <v>91</v>
      </c>
      <c r="B482" t="s">
        <v>294</v>
      </c>
      <c r="C482" t="s">
        <v>3</v>
      </c>
    </row>
    <row r="483" spans="1:3" x14ac:dyDescent="0.3">
      <c r="A483" t="s">
        <v>23</v>
      </c>
      <c r="B483" t="s">
        <v>295</v>
      </c>
      <c r="C483" t="s">
        <v>3</v>
      </c>
    </row>
    <row r="484" spans="1:3" x14ac:dyDescent="0.3">
      <c r="A484" t="s">
        <v>72</v>
      </c>
      <c r="B484" t="s">
        <v>248</v>
      </c>
      <c r="C484" t="s">
        <v>13</v>
      </c>
    </row>
    <row r="485" spans="1:3" x14ac:dyDescent="0.3">
      <c r="A485" t="s">
        <v>16</v>
      </c>
      <c r="B485" t="s">
        <v>115</v>
      </c>
      <c r="C485" t="s">
        <v>13</v>
      </c>
    </row>
    <row r="486" spans="1:3" x14ac:dyDescent="0.3">
      <c r="A486" t="s">
        <v>72</v>
      </c>
      <c r="B486" t="s">
        <v>296</v>
      </c>
      <c r="C486" t="s">
        <v>3</v>
      </c>
    </row>
    <row r="487" spans="1:3" x14ac:dyDescent="0.3">
      <c r="A487" t="s">
        <v>72</v>
      </c>
      <c r="B487" t="s">
        <v>238</v>
      </c>
      <c r="C487" t="s">
        <v>13</v>
      </c>
    </row>
    <row r="488" spans="1:3" x14ac:dyDescent="0.3">
      <c r="A488" t="s">
        <v>16</v>
      </c>
      <c r="B488" t="s">
        <v>123</v>
      </c>
      <c r="C488" t="s">
        <v>19</v>
      </c>
    </row>
    <row r="489" spans="1:3" x14ac:dyDescent="0.3">
      <c r="A489" t="s">
        <v>91</v>
      </c>
      <c r="B489" t="s">
        <v>297</v>
      </c>
      <c r="C489" t="s">
        <v>13</v>
      </c>
    </row>
    <row r="490" spans="1:3" x14ac:dyDescent="0.3">
      <c r="A490" t="s">
        <v>16</v>
      </c>
      <c r="B490" t="s">
        <v>298</v>
      </c>
      <c r="C490" t="s">
        <v>19</v>
      </c>
    </row>
    <row r="491" spans="1:3" x14ac:dyDescent="0.3">
      <c r="A491" t="s">
        <v>91</v>
      </c>
      <c r="B491" t="s">
        <v>299</v>
      </c>
      <c r="C491" t="s">
        <v>36</v>
      </c>
    </row>
    <row r="492" spans="1:3" x14ac:dyDescent="0.3">
      <c r="A492" t="s">
        <v>72</v>
      </c>
      <c r="B492" t="s">
        <v>254</v>
      </c>
      <c r="C492" t="s">
        <v>33</v>
      </c>
    </row>
    <row r="493" spans="1:3" x14ac:dyDescent="0.3">
      <c r="A493" t="s">
        <v>72</v>
      </c>
      <c r="B493" t="s">
        <v>50</v>
      </c>
      <c r="C493" t="s">
        <v>36</v>
      </c>
    </row>
    <row r="494" spans="1:3" x14ac:dyDescent="0.3">
      <c r="A494" t="s">
        <v>23</v>
      </c>
      <c r="B494" t="s">
        <v>300</v>
      </c>
      <c r="C494" t="s">
        <v>19</v>
      </c>
    </row>
    <row r="495" spans="1:3" x14ac:dyDescent="0.3">
      <c r="A495" t="s">
        <v>91</v>
      </c>
      <c r="B495" t="s">
        <v>301</v>
      </c>
      <c r="C495" t="s">
        <v>36</v>
      </c>
    </row>
    <row r="496" spans="1:3" x14ac:dyDescent="0.3">
      <c r="A496" t="s">
        <v>72</v>
      </c>
      <c r="B496" t="s">
        <v>200</v>
      </c>
      <c r="C496" t="s">
        <v>9</v>
      </c>
    </row>
    <row r="497" spans="1:3" x14ac:dyDescent="0.3">
      <c r="A497" t="s">
        <v>23</v>
      </c>
      <c r="B497" t="s">
        <v>302</v>
      </c>
      <c r="C497" t="s">
        <v>33</v>
      </c>
    </row>
    <row r="498" spans="1:3" x14ac:dyDescent="0.3">
      <c r="A498" t="s">
        <v>16</v>
      </c>
      <c r="B498" t="s">
        <v>303</v>
      </c>
      <c r="C498" t="s">
        <v>291</v>
      </c>
    </row>
    <row r="499" spans="1:3" x14ac:dyDescent="0.3">
      <c r="A499" t="s">
        <v>72</v>
      </c>
      <c r="B499" t="s">
        <v>200</v>
      </c>
      <c r="C499" t="s">
        <v>19</v>
      </c>
    </row>
    <row r="500" spans="1:3" x14ac:dyDescent="0.3">
      <c r="A500" t="s">
        <v>72</v>
      </c>
      <c r="B500" t="s">
        <v>263</v>
      </c>
      <c r="C500" t="s">
        <v>19</v>
      </c>
    </row>
    <row r="501" spans="1:3" x14ac:dyDescent="0.3">
      <c r="A501" t="s">
        <v>16</v>
      </c>
      <c r="B501" t="s">
        <v>304</v>
      </c>
      <c r="C501" t="s">
        <v>19</v>
      </c>
    </row>
    <row r="502" spans="1:3" x14ac:dyDescent="0.3">
      <c r="A502" t="s">
        <v>23</v>
      </c>
      <c r="B502" t="s">
        <v>189</v>
      </c>
      <c r="C502" t="s">
        <v>9</v>
      </c>
    </row>
    <row r="503" spans="1:3" x14ac:dyDescent="0.3">
      <c r="A503" t="s">
        <v>16</v>
      </c>
      <c r="B503" t="s">
        <v>279</v>
      </c>
      <c r="C503" t="s">
        <v>3</v>
      </c>
    </row>
    <row r="504" spans="1:3" x14ac:dyDescent="0.3">
      <c r="A504" t="s">
        <v>11</v>
      </c>
      <c r="B504" t="s">
        <v>170</v>
      </c>
      <c r="C504" t="s">
        <v>13</v>
      </c>
    </row>
    <row r="505" spans="1:3" x14ac:dyDescent="0.3">
      <c r="A505" t="s">
        <v>16</v>
      </c>
      <c r="B505" t="s">
        <v>305</v>
      </c>
      <c r="C505" t="s">
        <v>13</v>
      </c>
    </row>
    <row r="506" spans="1:3" x14ac:dyDescent="0.3">
      <c r="A506" t="s">
        <v>72</v>
      </c>
      <c r="B506" t="s">
        <v>54</v>
      </c>
      <c r="C506" t="s">
        <v>13</v>
      </c>
    </row>
    <row r="507" spans="1:3" x14ac:dyDescent="0.3">
      <c r="A507" t="s">
        <v>16</v>
      </c>
      <c r="B507" t="s">
        <v>50</v>
      </c>
      <c r="C507" t="s">
        <v>3</v>
      </c>
    </row>
    <row r="508" spans="1:3" x14ac:dyDescent="0.3">
      <c r="A508" t="s">
        <v>72</v>
      </c>
      <c r="B508" t="s">
        <v>306</v>
      </c>
      <c r="C508" t="s">
        <v>36</v>
      </c>
    </row>
    <row r="509" spans="1:3" x14ac:dyDescent="0.3">
      <c r="A509" t="s">
        <v>72</v>
      </c>
      <c r="B509" t="s">
        <v>307</v>
      </c>
      <c r="C509" t="s">
        <v>62</v>
      </c>
    </row>
    <row r="510" spans="1:3" x14ac:dyDescent="0.3">
      <c r="A510" t="s">
        <v>91</v>
      </c>
      <c r="B510" t="s">
        <v>308</v>
      </c>
      <c r="C510" t="s">
        <v>78</v>
      </c>
    </row>
    <row r="511" spans="1:3" x14ac:dyDescent="0.3">
      <c r="A511" t="s">
        <v>16</v>
      </c>
      <c r="B511" t="s">
        <v>309</v>
      </c>
      <c r="C511" t="s">
        <v>19</v>
      </c>
    </row>
    <row r="512" spans="1:3" x14ac:dyDescent="0.3">
      <c r="A512" t="s">
        <v>72</v>
      </c>
      <c r="B512" t="s">
        <v>310</v>
      </c>
      <c r="C512" t="s">
        <v>13</v>
      </c>
    </row>
    <row r="513" spans="1:3" x14ac:dyDescent="0.3">
      <c r="A513" t="s">
        <v>72</v>
      </c>
      <c r="B513" t="s">
        <v>306</v>
      </c>
      <c r="C513" t="s">
        <v>3</v>
      </c>
    </row>
    <row r="514" spans="1:3" x14ac:dyDescent="0.3">
      <c r="A514" t="s">
        <v>16</v>
      </c>
      <c r="B514" t="s">
        <v>279</v>
      </c>
      <c r="C514" t="s">
        <v>3</v>
      </c>
    </row>
    <row r="515" spans="1:3" x14ac:dyDescent="0.3">
      <c r="A515" t="s">
        <v>72</v>
      </c>
      <c r="B515" t="s">
        <v>254</v>
      </c>
      <c r="C515" t="s">
        <v>3</v>
      </c>
    </row>
    <row r="516" spans="1:3" x14ac:dyDescent="0.3">
      <c r="A516" t="s">
        <v>72</v>
      </c>
      <c r="B516" t="s">
        <v>50</v>
      </c>
      <c r="C516" t="s">
        <v>36</v>
      </c>
    </row>
    <row r="517" spans="1:3" x14ac:dyDescent="0.3">
      <c r="A517" t="s">
        <v>72</v>
      </c>
      <c r="B517" t="s">
        <v>311</v>
      </c>
      <c r="C517" t="s">
        <v>33</v>
      </c>
    </row>
    <row r="518" spans="1:3" x14ac:dyDescent="0.3">
      <c r="A518" t="s">
        <v>91</v>
      </c>
      <c r="B518" t="s">
        <v>312</v>
      </c>
      <c r="C518" t="s">
        <v>78</v>
      </c>
    </row>
    <row r="519" spans="1:3" x14ac:dyDescent="0.3">
      <c r="A519" t="s">
        <v>72</v>
      </c>
      <c r="B519" t="s">
        <v>313</v>
      </c>
      <c r="C519" t="s">
        <v>13</v>
      </c>
    </row>
    <row r="520" spans="1:3" x14ac:dyDescent="0.3">
      <c r="A520" t="s">
        <v>91</v>
      </c>
      <c r="B520" t="s">
        <v>314</v>
      </c>
      <c r="C520" t="s">
        <v>36</v>
      </c>
    </row>
    <row r="521" spans="1:3" x14ac:dyDescent="0.3">
      <c r="A521" t="s">
        <v>16</v>
      </c>
      <c r="B521" t="s">
        <v>315</v>
      </c>
      <c r="C521" t="s">
        <v>3</v>
      </c>
    </row>
    <row r="522" spans="1:3" x14ac:dyDescent="0.3">
      <c r="A522" t="s">
        <v>16</v>
      </c>
      <c r="B522" t="s">
        <v>97</v>
      </c>
      <c r="C522" t="s">
        <v>13</v>
      </c>
    </row>
    <row r="523" spans="1:3" x14ac:dyDescent="0.3">
      <c r="A523" t="s">
        <v>16</v>
      </c>
      <c r="B523" t="s">
        <v>63</v>
      </c>
      <c r="C523" t="s">
        <v>13</v>
      </c>
    </row>
    <row r="524" spans="1:3" x14ac:dyDescent="0.3">
      <c r="A524" t="s">
        <v>23</v>
      </c>
      <c r="B524" t="s">
        <v>316</v>
      </c>
      <c r="C524" t="s">
        <v>9</v>
      </c>
    </row>
    <row r="525" spans="1:3" x14ac:dyDescent="0.3">
      <c r="A525" t="s">
        <v>91</v>
      </c>
      <c r="B525" t="s">
        <v>317</v>
      </c>
      <c r="C525" t="s">
        <v>13</v>
      </c>
    </row>
    <row r="526" spans="1:3" x14ac:dyDescent="0.3">
      <c r="A526" t="s">
        <v>16</v>
      </c>
      <c r="B526" t="s">
        <v>315</v>
      </c>
      <c r="C526" t="s">
        <v>13</v>
      </c>
    </row>
    <row r="527" spans="1:3" x14ac:dyDescent="0.3">
      <c r="A527" t="s">
        <v>16</v>
      </c>
      <c r="B527" t="s">
        <v>318</v>
      </c>
      <c r="C527" t="s">
        <v>19</v>
      </c>
    </row>
    <row r="528" spans="1:3" x14ac:dyDescent="0.3">
      <c r="A528" t="s">
        <v>16</v>
      </c>
      <c r="B528" t="s">
        <v>319</v>
      </c>
      <c r="C528" t="s">
        <v>19</v>
      </c>
    </row>
    <row r="529" spans="1:3" x14ac:dyDescent="0.3">
      <c r="A529" t="s">
        <v>91</v>
      </c>
      <c r="B529" t="s">
        <v>236</v>
      </c>
      <c r="C529" t="s">
        <v>13</v>
      </c>
    </row>
    <row r="530" spans="1:3" x14ac:dyDescent="0.3">
      <c r="A530" t="s">
        <v>72</v>
      </c>
      <c r="B530" t="s">
        <v>200</v>
      </c>
      <c r="C530" t="s">
        <v>62</v>
      </c>
    </row>
    <row r="531" spans="1:3" x14ac:dyDescent="0.3">
      <c r="A531" t="s">
        <v>23</v>
      </c>
      <c r="B531" t="s">
        <v>210</v>
      </c>
      <c r="C531" t="s">
        <v>9</v>
      </c>
    </row>
    <row r="532" spans="1:3" x14ac:dyDescent="0.3">
      <c r="A532" t="s">
        <v>72</v>
      </c>
      <c r="B532" t="s">
        <v>168</v>
      </c>
      <c r="C532" t="s">
        <v>19</v>
      </c>
    </row>
    <row r="533" spans="1:3" x14ac:dyDescent="0.3">
      <c r="A533" t="s">
        <v>91</v>
      </c>
      <c r="B533" t="s">
        <v>320</v>
      </c>
      <c r="C533" t="s">
        <v>13</v>
      </c>
    </row>
    <row r="534" spans="1:3" x14ac:dyDescent="0.3">
      <c r="A534" t="s">
        <v>16</v>
      </c>
      <c r="B534" t="s">
        <v>167</v>
      </c>
      <c r="C534" t="s">
        <v>36</v>
      </c>
    </row>
    <row r="535" spans="1:3" x14ac:dyDescent="0.3">
      <c r="A535" t="s">
        <v>91</v>
      </c>
      <c r="B535" t="s">
        <v>321</v>
      </c>
      <c r="C535" t="s">
        <v>78</v>
      </c>
    </row>
    <row r="536" spans="1:3" x14ac:dyDescent="0.3">
      <c r="A536" t="s">
        <v>23</v>
      </c>
      <c r="B536" t="s">
        <v>322</v>
      </c>
      <c r="C536" t="s">
        <v>19</v>
      </c>
    </row>
    <row r="537" spans="1:3" x14ac:dyDescent="0.3">
      <c r="A537" t="s">
        <v>72</v>
      </c>
      <c r="B537" t="s">
        <v>323</v>
      </c>
      <c r="C537" t="s">
        <v>13</v>
      </c>
    </row>
    <row r="538" spans="1:3" x14ac:dyDescent="0.3">
      <c r="A538" t="s">
        <v>16</v>
      </c>
      <c r="B538" t="s">
        <v>324</v>
      </c>
      <c r="C538" t="s">
        <v>13</v>
      </c>
    </row>
    <row r="539" spans="1:3" x14ac:dyDescent="0.3">
      <c r="A539" t="s">
        <v>16</v>
      </c>
      <c r="B539" t="s">
        <v>116</v>
      </c>
      <c r="C539" t="s">
        <v>36</v>
      </c>
    </row>
    <row r="540" spans="1:3" x14ac:dyDescent="0.3">
      <c r="A540" t="s">
        <v>72</v>
      </c>
      <c r="B540" t="s">
        <v>307</v>
      </c>
      <c r="C540" t="s">
        <v>13</v>
      </c>
    </row>
    <row r="541" spans="1:3" x14ac:dyDescent="0.3">
      <c r="A541" t="s">
        <v>72</v>
      </c>
      <c r="B541" t="s">
        <v>325</v>
      </c>
      <c r="C541" t="s">
        <v>33</v>
      </c>
    </row>
    <row r="542" spans="1:3" x14ac:dyDescent="0.3">
      <c r="A542" t="s">
        <v>91</v>
      </c>
      <c r="B542" t="s">
        <v>314</v>
      </c>
      <c r="C542" t="s">
        <v>78</v>
      </c>
    </row>
    <row r="543" spans="1:3" x14ac:dyDescent="0.3">
      <c r="A543" t="s">
        <v>91</v>
      </c>
      <c r="B543" t="s">
        <v>267</v>
      </c>
      <c r="C543" t="s">
        <v>9</v>
      </c>
    </row>
    <row r="544" spans="1:3" x14ac:dyDescent="0.3">
      <c r="A544" t="s">
        <v>72</v>
      </c>
      <c r="B544" t="s">
        <v>107</v>
      </c>
      <c r="C544" t="s">
        <v>36</v>
      </c>
    </row>
    <row r="545" spans="1:3" x14ac:dyDescent="0.3">
      <c r="A545" t="s">
        <v>91</v>
      </c>
      <c r="B545" t="s">
        <v>44</v>
      </c>
      <c r="C545" t="s">
        <v>13</v>
      </c>
    </row>
    <row r="546" spans="1:3" x14ac:dyDescent="0.3">
      <c r="A546" t="s">
        <v>11</v>
      </c>
      <c r="B546" t="s">
        <v>326</v>
      </c>
      <c r="C546" t="s">
        <v>3</v>
      </c>
    </row>
    <row r="547" spans="1:3" x14ac:dyDescent="0.3">
      <c r="A547" t="s">
        <v>91</v>
      </c>
      <c r="B547" t="s">
        <v>327</v>
      </c>
      <c r="C547" t="s">
        <v>291</v>
      </c>
    </row>
    <row r="548" spans="1:3" x14ac:dyDescent="0.3">
      <c r="A548" t="s">
        <v>91</v>
      </c>
      <c r="B548" t="s">
        <v>236</v>
      </c>
      <c r="C548" t="s">
        <v>19</v>
      </c>
    </row>
    <row r="549" spans="1:3" x14ac:dyDescent="0.3">
      <c r="A549" t="s">
        <v>91</v>
      </c>
      <c r="B549" t="s">
        <v>328</v>
      </c>
      <c r="C549" t="s">
        <v>13</v>
      </c>
    </row>
    <row r="550" spans="1:3" x14ac:dyDescent="0.3">
      <c r="A550" t="s">
        <v>91</v>
      </c>
      <c r="B550" t="s">
        <v>329</v>
      </c>
      <c r="C550" t="s">
        <v>3</v>
      </c>
    </row>
    <row r="551" spans="1:3" x14ac:dyDescent="0.3">
      <c r="A551" t="s">
        <v>91</v>
      </c>
      <c r="B551" t="s">
        <v>330</v>
      </c>
      <c r="C551" t="s">
        <v>19</v>
      </c>
    </row>
    <row r="552" spans="1:3" x14ac:dyDescent="0.3">
      <c r="A552" t="s">
        <v>91</v>
      </c>
      <c r="B552" t="s">
        <v>331</v>
      </c>
      <c r="C552" t="s">
        <v>9</v>
      </c>
    </row>
    <row r="553" spans="1:3" x14ac:dyDescent="0.3">
      <c r="A553" t="s">
        <v>72</v>
      </c>
      <c r="B553" t="s">
        <v>175</v>
      </c>
      <c r="C553" t="s">
        <v>78</v>
      </c>
    </row>
    <row r="554" spans="1:3" x14ac:dyDescent="0.3">
      <c r="A554" t="s">
        <v>91</v>
      </c>
      <c r="B554" t="s">
        <v>320</v>
      </c>
      <c r="C554" t="s">
        <v>36</v>
      </c>
    </row>
    <row r="555" spans="1:3" x14ac:dyDescent="0.3">
      <c r="A555" t="s">
        <v>16</v>
      </c>
      <c r="B555" t="s">
        <v>28</v>
      </c>
      <c r="C555" t="s">
        <v>78</v>
      </c>
    </row>
    <row r="556" spans="1:3" x14ac:dyDescent="0.3">
      <c r="A556" t="s">
        <v>16</v>
      </c>
      <c r="B556" t="s">
        <v>332</v>
      </c>
      <c r="C556" t="s">
        <v>19</v>
      </c>
    </row>
    <row r="557" spans="1:3" x14ac:dyDescent="0.3">
      <c r="A557" t="s">
        <v>72</v>
      </c>
      <c r="B557" t="s">
        <v>263</v>
      </c>
      <c r="C557" t="s">
        <v>13</v>
      </c>
    </row>
    <row r="558" spans="1:3" x14ac:dyDescent="0.3">
      <c r="A558" t="s">
        <v>23</v>
      </c>
      <c r="B558" t="s">
        <v>300</v>
      </c>
      <c r="C558" t="s">
        <v>9</v>
      </c>
    </row>
    <row r="559" spans="1:3" x14ac:dyDescent="0.3">
      <c r="A559" t="s">
        <v>72</v>
      </c>
      <c r="B559" t="s">
        <v>263</v>
      </c>
      <c r="C559" t="s">
        <v>3</v>
      </c>
    </row>
    <row r="560" spans="1:3" x14ac:dyDescent="0.3">
      <c r="A560" t="s">
        <v>16</v>
      </c>
      <c r="B560" t="s">
        <v>123</v>
      </c>
      <c r="C560" t="s">
        <v>13</v>
      </c>
    </row>
    <row r="561" spans="1:3" x14ac:dyDescent="0.3">
      <c r="A561" t="s">
        <v>72</v>
      </c>
      <c r="B561" t="s">
        <v>306</v>
      </c>
      <c r="C561" t="s">
        <v>13</v>
      </c>
    </row>
    <row r="562" spans="1:3" x14ac:dyDescent="0.3">
      <c r="A562" t="s">
        <v>72</v>
      </c>
      <c r="B562" t="s">
        <v>333</v>
      </c>
      <c r="C562" t="s">
        <v>13</v>
      </c>
    </row>
    <row r="563" spans="1:3" x14ac:dyDescent="0.3">
      <c r="A563" t="s">
        <v>16</v>
      </c>
      <c r="B563" t="s">
        <v>334</v>
      </c>
      <c r="C563" t="s">
        <v>19</v>
      </c>
    </row>
    <row r="564" spans="1:3" x14ac:dyDescent="0.3">
      <c r="A564" t="s">
        <v>16</v>
      </c>
      <c r="B564" t="s">
        <v>335</v>
      </c>
      <c r="C564" t="s">
        <v>3</v>
      </c>
    </row>
    <row r="565" spans="1:3" x14ac:dyDescent="0.3">
      <c r="A565" t="s">
        <v>16</v>
      </c>
      <c r="B565" t="s">
        <v>336</v>
      </c>
      <c r="C565" t="s">
        <v>3</v>
      </c>
    </row>
    <row r="566" spans="1:3" x14ac:dyDescent="0.3">
      <c r="A566" t="s">
        <v>23</v>
      </c>
      <c r="B566" t="s">
        <v>337</v>
      </c>
      <c r="C566" t="s">
        <v>19</v>
      </c>
    </row>
    <row r="567" spans="1:3" x14ac:dyDescent="0.3">
      <c r="A567" t="s">
        <v>23</v>
      </c>
      <c r="B567" t="s">
        <v>300</v>
      </c>
      <c r="C567" t="s">
        <v>130</v>
      </c>
    </row>
    <row r="568" spans="1:3" x14ac:dyDescent="0.3">
      <c r="A568" t="s">
        <v>72</v>
      </c>
      <c r="B568" t="s">
        <v>338</v>
      </c>
      <c r="C568" t="s">
        <v>13</v>
      </c>
    </row>
    <row r="569" spans="1:3" x14ac:dyDescent="0.3">
      <c r="A569" t="s">
        <v>23</v>
      </c>
      <c r="B569" t="s">
        <v>339</v>
      </c>
      <c r="C569" t="s">
        <v>3</v>
      </c>
    </row>
    <row r="570" spans="1:3" x14ac:dyDescent="0.3">
      <c r="A570" t="s">
        <v>16</v>
      </c>
      <c r="B570" t="s">
        <v>340</v>
      </c>
      <c r="C570" t="s">
        <v>291</v>
      </c>
    </row>
    <row r="571" spans="1:3" x14ac:dyDescent="0.3">
      <c r="A571" t="s">
        <v>72</v>
      </c>
      <c r="B571" t="s">
        <v>341</v>
      </c>
      <c r="C571" t="s">
        <v>13</v>
      </c>
    </row>
    <row r="572" spans="1:3" x14ac:dyDescent="0.3">
      <c r="A572" t="s">
        <v>72</v>
      </c>
      <c r="B572" t="s">
        <v>37</v>
      </c>
      <c r="C572" t="s">
        <v>13</v>
      </c>
    </row>
    <row r="573" spans="1:3" x14ac:dyDescent="0.3">
      <c r="A573" t="s">
        <v>16</v>
      </c>
      <c r="B573" t="s">
        <v>342</v>
      </c>
      <c r="C573" t="s">
        <v>19</v>
      </c>
    </row>
    <row r="574" spans="1:3" x14ac:dyDescent="0.3">
      <c r="A574" t="s">
        <v>72</v>
      </c>
      <c r="B574" t="s">
        <v>213</v>
      </c>
      <c r="C574" t="s">
        <v>13</v>
      </c>
    </row>
    <row r="575" spans="1:3" x14ac:dyDescent="0.3">
      <c r="A575" t="s">
        <v>16</v>
      </c>
      <c r="B575" t="s">
        <v>343</v>
      </c>
      <c r="C575" t="s">
        <v>19</v>
      </c>
    </row>
    <row r="576" spans="1:3" x14ac:dyDescent="0.3">
      <c r="A576" t="s">
        <v>16</v>
      </c>
      <c r="B576" t="s">
        <v>344</v>
      </c>
      <c r="C576" t="s">
        <v>19</v>
      </c>
    </row>
    <row r="577" spans="1:3" x14ac:dyDescent="0.3">
      <c r="A577" t="s">
        <v>16</v>
      </c>
      <c r="B577" t="s">
        <v>28</v>
      </c>
      <c r="C577" t="s">
        <v>78</v>
      </c>
    </row>
    <row r="578" spans="1:3" x14ac:dyDescent="0.3">
      <c r="A578" t="s">
        <v>16</v>
      </c>
      <c r="B578" t="s">
        <v>56</v>
      </c>
      <c r="C578" t="s">
        <v>13</v>
      </c>
    </row>
    <row r="579" spans="1:3" x14ac:dyDescent="0.3">
      <c r="A579" t="s">
        <v>16</v>
      </c>
      <c r="B579" t="s">
        <v>116</v>
      </c>
      <c r="C579" t="s">
        <v>3</v>
      </c>
    </row>
    <row r="580" spans="1:3" x14ac:dyDescent="0.3">
      <c r="A580" t="s">
        <v>23</v>
      </c>
      <c r="B580" t="s">
        <v>345</v>
      </c>
      <c r="C580" t="s">
        <v>3</v>
      </c>
    </row>
    <row r="581" spans="1:3" x14ac:dyDescent="0.3">
      <c r="A581" t="s">
        <v>72</v>
      </c>
      <c r="B581" t="s">
        <v>346</v>
      </c>
      <c r="C581" t="s">
        <v>62</v>
      </c>
    </row>
    <row r="582" spans="1:3" x14ac:dyDescent="0.3">
      <c r="A582" t="s">
        <v>72</v>
      </c>
      <c r="B582" t="s">
        <v>347</v>
      </c>
      <c r="C582" t="s">
        <v>36</v>
      </c>
    </row>
    <row r="583" spans="1:3" x14ac:dyDescent="0.3">
      <c r="A583" t="s">
        <v>23</v>
      </c>
      <c r="B583" t="s">
        <v>302</v>
      </c>
      <c r="C583" t="s">
        <v>33</v>
      </c>
    </row>
    <row r="584" spans="1:3" x14ac:dyDescent="0.3">
      <c r="A584" t="s">
        <v>72</v>
      </c>
      <c r="B584" t="s">
        <v>260</v>
      </c>
      <c r="C584" t="s">
        <v>33</v>
      </c>
    </row>
    <row r="585" spans="1:3" x14ac:dyDescent="0.3">
      <c r="A585" t="s">
        <v>72</v>
      </c>
      <c r="B585" t="s">
        <v>200</v>
      </c>
      <c r="C585" t="s">
        <v>36</v>
      </c>
    </row>
    <row r="586" spans="1:3" x14ac:dyDescent="0.3">
      <c r="A586" t="s">
        <v>16</v>
      </c>
      <c r="B586" t="s">
        <v>348</v>
      </c>
      <c r="C586" t="s">
        <v>19</v>
      </c>
    </row>
    <row r="587" spans="1:3" x14ac:dyDescent="0.3">
      <c r="A587" t="s">
        <v>72</v>
      </c>
      <c r="B587" t="s">
        <v>200</v>
      </c>
      <c r="C587" t="s">
        <v>13</v>
      </c>
    </row>
    <row r="588" spans="1:3" x14ac:dyDescent="0.3">
      <c r="A588" t="s">
        <v>72</v>
      </c>
      <c r="B588" t="s">
        <v>161</v>
      </c>
      <c r="C588" t="s">
        <v>36</v>
      </c>
    </row>
    <row r="589" spans="1:3" x14ac:dyDescent="0.3">
      <c r="A589" t="s">
        <v>72</v>
      </c>
      <c r="B589" t="s">
        <v>349</v>
      </c>
      <c r="C589" t="s">
        <v>13</v>
      </c>
    </row>
    <row r="590" spans="1:3" x14ac:dyDescent="0.3">
      <c r="A590" t="s">
        <v>72</v>
      </c>
      <c r="B590" t="s">
        <v>350</v>
      </c>
      <c r="C590" t="s">
        <v>13</v>
      </c>
    </row>
    <row r="591" spans="1:3" x14ac:dyDescent="0.3">
      <c r="A591" t="s">
        <v>91</v>
      </c>
      <c r="B591" t="s">
        <v>314</v>
      </c>
      <c r="C591" t="s">
        <v>9</v>
      </c>
    </row>
    <row r="592" spans="1:3" x14ac:dyDescent="0.3">
      <c r="A592" t="s">
        <v>72</v>
      </c>
      <c r="B592" t="s">
        <v>347</v>
      </c>
      <c r="C592" t="s">
        <v>19</v>
      </c>
    </row>
    <row r="593" spans="1:3" x14ac:dyDescent="0.3">
      <c r="A593" t="s">
        <v>72</v>
      </c>
      <c r="B593" t="s">
        <v>219</v>
      </c>
      <c r="C593" t="s">
        <v>36</v>
      </c>
    </row>
    <row r="594" spans="1:3" x14ac:dyDescent="0.3">
      <c r="A594" t="s">
        <v>72</v>
      </c>
      <c r="B594" t="s">
        <v>323</v>
      </c>
      <c r="C594" t="s">
        <v>3</v>
      </c>
    </row>
    <row r="595" spans="1:3" x14ac:dyDescent="0.3">
      <c r="A595" t="s">
        <v>72</v>
      </c>
      <c r="B595" t="s">
        <v>347</v>
      </c>
      <c r="C595" t="s">
        <v>62</v>
      </c>
    </row>
    <row r="596" spans="1:3" x14ac:dyDescent="0.3">
      <c r="A596" t="s">
        <v>16</v>
      </c>
      <c r="B596" t="s">
        <v>351</v>
      </c>
      <c r="C596" t="s">
        <v>3</v>
      </c>
    </row>
    <row r="597" spans="1:3" x14ac:dyDescent="0.3">
      <c r="A597" t="s">
        <v>72</v>
      </c>
      <c r="B597" t="s">
        <v>306</v>
      </c>
      <c r="C597" t="s">
        <v>19</v>
      </c>
    </row>
    <row r="598" spans="1:3" x14ac:dyDescent="0.3">
      <c r="A598" t="s">
        <v>11</v>
      </c>
      <c r="B598" t="s">
        <v>352</v>
      </c>
      <c r="C598" t="s">
        <v>3</v>
      </c>
    </row>
    <row r="599" spans="1:3" x14ac:dyDescent="0.3">
      <c r="A599" t="s">
        <v>16</v>
      </c>
      <c r="B599" t="s">
        <v>136</v>
      </c>
      <c r="C599" t="s">
        <v>19</v>
      </c>
    </row>
    <row r="600" spans="1:3" x14ac:dyDescent="0.3">
      <c r="A600" t="s">
        <v>72</v>
      </c>
      <c r="B600" t="s">
        <v>260</v>
      </c>
      <c r="C600" t="s">
        <v>78</v>
      </c>
    </row>
    <row r="601" spans="1:3" x14ac:dyDescent="0.3">
      <c r="A601" t="s">
        <v>72</v>
      </c>
      <c r="B601" t="s">
        <v>325</v>
      </c>
      <c r="C601" t="s">
        <v>36</v>
      </c>
    </row>
    <row r="602" spans="1:3" x14ac:dyDescent="0.3">
      <c r="A602" t="s">
        <v>72</v>
      </c>
      <c r="B602" t="s">
        <v>353</v>
      </c>
      <c r="C602" t="s">
        <v>13</v>
      </c>
    </row>
    <row r="603" spans="1:3" x14ac:dyDescent="0.3">
      <c r="A603" t="s">
        <v>72</v>
      </c>
      <c r="B603" t="s">
        <v>200</v>
      </c>
      <c r="C603" t="s">
        <v>78</v>
      </c>
    </row>
    <row r="604" spans="1:3" x14ac:dyDescent="0.3">
      <c r="A604" t="s">
        <v>91</v>
      </c>
      <c r="B604" t="s">
        <v>314</v>
      </c>
      <c r="C604" t="s">
        <v>13</v>
      </c>
    </row>
    <row r="605" spans="1:3" x14ac:dyDescent="0.3">
      <c r="A605" t="s">
        <v>16</v>
      </c>
      <c r="B605" t="s">
        <v>354</v>
      </c>
      <c r="C605" t="s">
        <v>19</v>
      </c>
    </row>
    <row r="606" spans="1:3" x14ac:dyDescent="0.3">
      <c r="A606" t="s">
        <v>91</v>
      </c>
      <c r="B606" t="s">
        <v>355</v>
      </c>
      <c r="C606" t="s">
        <v>9</v>
      </c>
    </row>
    <row r="607" spans="1:3" x14ac:dyDescent="0.3">
      <c r="A607" t="s">
        <v>91</v>
      </c>
      <c r="B607" t="s">
        <v>356</v>
      </c>
      <c r="C607" t="s">
        <v>78</v>
      </c>
    </row>
    <row r="608" spans="1:3" x14ac:dyDescent="0.3">
      <c r="A608" t="s">
        <v>91</v>
      </c>
      <c r="B608" t="s">
        <v>314</v>
      </c>
      <c r="C608" t="s">
        <v>3</v>
      </c>
    </row>
    <row r="609" spans="1:3" x14ac:dyDescent="0.3">
      <c r="A609" t="s">
        <v>11</v>
      </c>
      <c r="B609" t="s">
        <v>170</v>
      </c>
      <c r="C609" t="s">
        <v>13</v>
      </c>
    </row>
    <row r="610" spans="1:3" x14ac:dyDescent="0.3">
      <c r="A610" t="s">
        <v>72</v>
      </c>
      <c r="B610" t="s">
        <v>313</v>
      </c>
      <c r="C610" t="s">
        <v>13</v>
      </c>
    </row>
    <row r="611" spans="1:3" x14ac:dyDescent="0.3">
      <c r="A611" t="s">
        <v>91</v>
      </c>
      <c r="B611" t="s">
        <v>357</v>
      </c>
      <c r="C611" t="s">
        <v>13</v>
      </c>
    </row>
    <row r="612" spans="1:3" x14ac:dyDescent="0.3">
      <c r="A612" t="s">
        <v>72</v>
      </c>
      <c r="B612" t="s">
        <v>358</v>
      </c>
      <c r="C612" t="s">
        <v>13</v>
      </c>
    </row>
    <row r="613" spans="1:3" x14ac:dyDescent="0.3">
      <c r="A613" t="s">
        <v>72</v>
      </c>
      <c r="B613" t="s">
        <v>359</v>
      </c>
      <c r="C613" t="s">
        <v>62</v>
      </c>
    </row>
    <row r="614" spans="1:3" x14ac:dyDescent="0.3">
      <c r="A614" t="s">
        <v>72</v>
      </c>
      <c r="B614" t="s">
        <v>358</v>
      </c>
      <c r="C614" t="s">
        <v>78</v>
      </c>
    </row>
    <row r="615" spans="1:3" x14ac:dyDescent="0.3">
      <c r="A615" t="s">
        <v>16</v>
      </c>
      <c r="B615" t="s">
        <v>360</v>
      </c>
      <c r="C615" t="s">
        <v>19</v>
      </c>
    </row>
    <row r="616" spans="1:3" x14ac:dyDescent="0.3">
      <c r="A616" t="s">
        <v>11</v>
      </c>
      <c r="B616" t="s">
        <v>361</v>
      </c>
      <c r="C616" t="s">
        <v>13</v>
      </c>
    </row>
    <row r="617" spans="1:3" x14ac:dyDescent="0.3">
      <c r="A617" t="s">
        <v>16</v>
      </c>
      <c r="B617" t="s">
        <v>315</v>
      </c>
      <c r="C617" t="s">
        <v>3</v>
      </c>
    </row>
    <row r="618" spans="1:3" x14ac:dyDescent="0.3">
      <c r="A618" t="s">
        <v>72</v>
      </c>
      <c r="B618" t="s">
        <v>362</v>
      </c>
      <c r="C618" t="s">
        <v>36</v>
      </c>
    </row>
    <row r="619" spans="1:3" x14ac:dyDescent="0.3">
      <c r="A619" t="s">
        <v>16</v>
      </c>
      <c r="B619" t="s">
        <v>115</v>
      </c>
      <c r="C619" t="s">
        <v>13</v>
      </c>
    </row>
    <row r="620" spans="1:3" x14ac:dyDescent="0.3">
      <c r="A620" t="s">
        <v>91</v>
      </c>
      <c r="B620" t="s">
        <v>327</v>
      </c>
      <c r="C620" t="s">
        <v>19</v>
      </c>
    </row>
    <row r="621" spans="1:3" x14ac:dyDescent="0.3">
      <c r="A621" t="s">
        <v>23</v>
      </c>
      <c r="B621" t="s">
        <v>300</v>
      </c>
      <c r="C621" t="s">
        <v>62</v>
      </c>
    </row>
    <row r="622" spans="1:3" x14ac:dyDescent="0.3">
      <c r="A622" t="s">
        <v>16</v>
      </c>
      <c r="B622" t="s">
        <v>115</v>
      </c>
      <c r="C622" t="s">
        <v>13</v>
      </c>
    </row>
    <row r="623" spans="1:3" x14ac:dyDescent="0.3">
      <c r="A623" t="s">
        <v>23</v>
      </c>
      <c r="B623" t="s">
        <v>363</v>
      </c>
      <c r="C623" t="s">
        <v>19</v>
      </c>
    </row>
    <row r="624" spans="1:3" x14ac:dyDescent="0.3">
      <c r="A624" t="s">
        <v>16</v>
      </c>
      <c r="B624" t="s">
        <v>364</v>
      </c>
      <c r="C624" t="s">
        <v>19</v>
      </c>
    </row>
    <row r="625" spans="1:3" x14ac:dyDescent="0.3">
      <c r="A625" t="s">
        <v>16</v>
      </c>
      <c r="B625" t="s">
        <v>139</v>
      </c>
      <c r="C625" t="s">
        <v>13</v>
      </c>
    </row>
    <row r="626" spans="1:3" x14ac:dyDescent="0.3">
      <c r="A626" t="s">
        <v>91</v>
      </c>
      <c r="B626" t="s">
        <v>365</v>
      </c>
      <c r="C626" t="s">
        <v>13</v>
      </c>
    </row>
    <row r="627" spans="1:3" x14ac:dyDescent="0.3">
      <c r="A627" t="s">
        <v>91</v>
      </c>
      <c r="B627" t="s">
        <v>366</v>
      </c>
      <c r="C627" t="s">
        <v>13</v>
      </c>
    </row>
    <row r="628" spans="1:3" x14ac:dyDescent="0.3">
      <c r="A628" t="s">
        <v>91</v>
      </c>
      <c r="B628" t="s">
        <v>327</v>
      </c>
      <c r="C628" t="s">
        <v>3</v>
      </c>
    </row>
    <row r="629" spans="1:3" x14ac:dyDescent="0.3">
      <c r="A629" t="s">
        <v>16</v>
      </c>
      <c r="B629" t="s">
        <v>123</v>
      </c>
      <c r="C629" t="s">
        <v>19</v>
      </c>
    </row>
    <row r="630" spans="1:3" x14ac:dyDescent="0.3">
      <c r="A630" t="s">
        <v>91</v>
      </c>
      <c r="B630" t="s">
        <v>367</v>
      </c>
      <c r="C630" t="s">
        <v>78</v>
      </c>
    </row>
    <row r="631" spans="1:3" x14ac:dyDescent="0.3">
      <c r="A631" t="s">
        <v>16</v>
      </c>
      <c r="B631" t="s">
        <v>368</v>
      </c>
      <c r="C631" t="s">
        <v>19</v>
      </c>
    </row>
    <row r="632" spans="1:3" x14ac:dyDescent="0.3">
      <c r="A632" t="s">
        <v>16</v>
      </c>
      <c r="B632" t="s">
        <v>319</v>
      </c>
      <c r="C632" t="s">
        <v>19</v>
      </c>
    </row>
    <row r="633" spans="1:3" x14ac:dyDescent="0.3">
      <c r="A633" t="s">
        <v>72</v>
      </c>
      <c r="B633" t="s">
        <v>199</v>
      </c>
      <c r="C633" t="s">
        <v>9</v>
      </c>
    </row>
    <row r="634" spans="1:3" x14ac:dyDescent="0.3">
      <c r="A634" t="s">
        <v>16</v>
      </c>
      <c r="B634" t="s">
        <v>369</v>
      </c>
      <c r="C634" t="s">
        <v>19</v>
      </c>
    </row>
    <row r="635" spans="1:3" x14ac:dyDescent="0.3">
      <c r="A635" t="s">
        <v>72</v>
      </c>
      <c r="B635" t="s">
        <v>54</v>
      </c>
      <c r="C635" t="s">
        <v>33</v>
      </c>
    </row>
    <row r="636" spans="1:3" x14ac:dyDescent="0.3">
      <c r="A636" t="s">
        <v>11</v>
      </c>
      <c r="B636" t="s">
        <v>44</v>
      </c>
      <c r="C636" t="s">
        <v>13</v>
      </c>
    </row>
    <row r="637" spans="1:3" x14ac:dyDescent="0.3">
      <c r="A637" t="s">
        <v>72</v>
      </c>
      <c r="B637" t="s">
        <v>358</v>
      </c>
      <c r="C637" t="s">
        <v>3</v>
      </c>
    </row>
    <row r="638" spans="1:3" x14ac:dyDescent="0.3">
      <c r="A638" t="s">
        <v>72</v>
      </c>
      <c r="B638" t="s">
        <v>341</v>
      </c>
      <c r="C638" t="s">
        <v>62</v>
      </c>
    </row>
    <row r="639" spans="1:3" x14ac:dyDescent="0.3">
      <c r="A639" t="s">
        <v>11</v>
      </c>
      <c r="B639" t="s">
        <v>370</v>
      </c>
      <c r="C639" t="s">
        <v>13</v>
      </c>
    </row>
    <row r="640" spans="1:3" x14ac:dyDescent="0.3">
      <c r="A640" t="s">
        <v>72</v>
      </c>
      <c r="B640" t="s">
        <v>15</v>
      </c>
      <c r="C640" t="s">
        <v>36</v>
      </c>
    </row>
    <row r="641" spans="1:3" x14ac:dyDescent="0.3">
      <c r="A641" t="s">
        <v>16</v>
      </c>
      <c r="B641" t="s">
        <v>371</v>
      </c>
      <c r="C641" t="s">
        <v>13</v>
      </c>
    </row>
    <row r="642" spans="1:3" x14ac:dyDescent="0.3">
      <c r="A642" t="s">
        <v>16</v>
      </c>
      <c r="B642" t="s">
        <v>372</v>
      </c>
      <c r="C642" t="s">
        <v>3</v>
      </c>
    </row>
    <row r="643" spans="1:3" x14ac:dyDescent="0.3">
      <c r="A643" t="s">
        <v>72</v>
      </c>
      <c r="B643" t="s">
        <v>192</v>
      </c>
      <c r="C643" t="s">
        <v>19</v>
      </c>
    </row>
    <row r="644" spans="1:3" x14ac:dyDescent="0.3">
      <c r="A644" t="s">
        <v>72</v>
      </c>
      <c r="B644" t="s">
        <v>373</v>
      </c>
      <c r="C644" t="s">
        <v>19</v>
      </c>
    </row>
    <row r="645" spans="1:3" x14ac:dyDescent="0.3">
      <c r="A645" t="s">
        <v>16</v>
      </c>
      <c r="B645" t="s">
        <v>164</v>
      </c>
      <c r="C645" t="s">
        <v>78</v>
      </c>
    </row>
    <row r="646" spans="1:3" x14ac:dyDescent="0.3">
      <c r="A646" t="s">
        <v>72</v>
      </c>
      <c r="B646" t="s">
        <v>350</v>
      </c>
      <c r="C646" t="s">
        <v>62</v>
      </c>
    </row>
    <row r="647" spans="1:3" x14ac:dyDescent="0.3">
      <c r="A647" t="s">
        <v>72</v>
      </c>
      <c r="B647" t="s">
        <v>200</v>
      </c>
      <c r="C647" t="s">
        <v>36</v>
      </c>
    </row>
    <row r="648" spans="1:3" x14ac:dyDescent="0.3">
      <c r="A648" t="s">
        <v>16</v>
      </c>
      <c r="B648" t="s">
        <v>374</v>
      </c>
      <c r="C648" t="s">
        <v>19</v>
      </c>
    </row>
    <row r="649" spans="1:3" x14ac:dyDescent="0.3">
      <c r="A649" t="s">
        <v>72</v>
      </c>
      <c r="B649" t="s">
        <v>346</v>
      </c>
      <c r="C649" t="s">
        <v>13</v>
      </c>
    </row>
    <row r="650" spans="1:3" x14ac:dyDescent="0.3">
      <c r="A650" t="s">
        <v>16</v>
      </c>
      <c r="B650" t="s">
        <v>375</v>
      </c>
      <c r="C650" t="s">
        <v>19</v>
      </c>
    </row>
    <row r="651" spans="1:3" x14ac:dyDescent="0.3">
      <c r="A651" t="s">
        <v>16</v>
      </c>
      <c r="B651" t="s">
        <v>268</v>
      </c>
      <c r="C651" t="s">
        <v>19</v>
      </c>
    </row>
    <row r="652" spans="1:3" x14ac:dyDescent="0.3">
      <c r="A652" t="s">
        <v>72</v>
      </c>
      <c r="B652" t="s">
        <v>306</v>
      </c>
      <c r="C652" t="s">
        <v>19</v>
      </c>
    </row>
    <row r="653" spans="1:3" x14ac:dyDescent="0.3">
      <c r="A653" t="s">
        <v>16</v>
      </c>
      <c r="B653" t="s">
        <v>189</v>
      </c>
      <c r="C653" t="s">
        <v>78</v>
      </c>
    </row>
    <row r="654" spans="1:3" x14ac:dyDescent="0.3">
      <c r="A654" t="s">
        <v>91</v>
      </c>
      <c r="B654" t="s">
        <v>321</v>
      </c>
      <c r="C654" t="s">
        <v>36</v>
      </c>
    </row>
    <row r="655" spans="1:3" x14ac:dyDescent="0.3">
      <c r="A655" t="s">
        <v>23</v>
      </c>
      <c r="B655" t="s">
        <v>376</v>
      </c>
      <c r="C655" t="s">
        <v>33</v>
      </c>
    </row>
    <row r="656" spans="1:3" x14ac:dyDescent="0.3">
      <c r="A656" t="s">
        <v>91</v>
      </c>
      <c r="B656" t="s">
        <v>377</v>
      </c>
      <c r="C656" t="s">
        <v>3</v>
      </c>
    </row>
    <row r="657" spans="1:3" x14ac:dyDescent="0.3">
      <c r="A657" t="s">
        <v>16</v>
      </c>
      <c r="B657" t="s">
        <v>378</v>
      </c>
      <c r="C657" t="s">
        <v>19</v>
      </c>
    </row>
    <row r="658" spans="1:3" x14ac:dyDescent="0.3">
      <c r="A658" t="s">
        <v>72</v>
      </c>
      <c r="B658" t="s">
        <v>358</v>
      </c>
      <c r="C658" t="s">
        <v>13</v>
      </c>
    </row>
    <row r="659" spans="1:3" x14ac:dyDescent="0.3">
      <c r="A659" t="s">
        <v>72</v>
      </c>
      <c r="B659" t="s">
        <v>199</v>
      </c>
      <c r="C659" t="s">
        <v>36</v>
      </c>
    </row>
    <row r="660" spans="1:3" x14ac:dyDescent="0.3">
      <c r="A660" t="s">
        <v>16</v>
      </c>
      <c r="B660" t="s">
        <v>379</v>
      </c>
      <c r="C660" t="s">
        <v>19</v>
      </c>
    </row>
    <row r="661" spans="1:3" x14ac:dyDescent="0.3">
      <c r="A661" t="s">
        <v>16</v>
      </c>
      <c r="B661" t="s">
        <v>380</v>
      </c>
      <c r="C661" t="s">
        <v>19</v>
      </c>
    </row>
    <row r="662" spans="1:3" x14ac:dyDescent="0.3">
      <c r="A662" t="s">
        <v>16</v>
      </c>
      <c r="B662" t="s">
        <v>28</v>
      </c>
      <c r="C662" t="s">
        <v>13</v>
      </c>
    </row>
    <row r="663" spans="1:3" x14ac:dyDescent="0.3">
      <c r="A663" t="s">
        <v>91</v>
      </c>
      <c r="B663" t="s">
        <v>301</v>
      </c>
      <c r="C663" t="s">
        <v>13</v>
      </c>
    </row>
    <row r="664" spans="1:3" x14ac:dyDescent="0.3">
      <c r="A664" t="s">
        <v>16</v>
      </c>
      <c r="B664" t="s">
        <v>381</v>
      </c>
      <c r="C664" t="s">
        <v>19</v>
      </c>
    </row>
    <row r="665" spans="1:3" x14ac:dyDescent="0.3">
      <c r="A665" t="s">
        <v>91</v>
      </c>
      <c r="B665" t="s">
        <v>327</v>
      </c>
      <c r="C665" t="s">
        <v>21</v>
      </c>
    </row>
    <row r="666" spans="1:3" x14ac:dyDescent="0.3">
      <c r="A666" t="s">
        <v>91</v>
      </c>
      <c r="B666" t="s">
        <v>382</v>
      </c>
      <c r="C666" t="s">
        <v>13</v>
      </c>
    </row>
    <row r="667" spans="1:3" x14ac:dyDescent="0.3">
      <c r="A667" t="s">
        <v>23</v>
      </c>
      <c r="B667" t="s">
        <v>288</v>
      </c>
      <c r="C667" t="s">
        <v>19</v>
      </c>
    </row>
    <row r="668" spans="1:3" x14ac:dyDescent="0.3">
      <c r="A668" t="s">
        <v>91</v>
      </c>
      <c r="B668" t="s">
        <v>383</v>
      </c>
      <c r="C668" t="s">
        <v>13</v>
      </c>
    </row>
    <row r="669" spans="1:3" x14ac:dyDescent="0.3">
      <c r="A669" t="s">
        <v>16</v>
      </c>
      <c r="B669" t="s">
        <v>384</v>
      </c>
      <c r="C669" t="s">
        <v>13</v>
      </c>
    </row>
    <row r="670" spans="1:3" x14ac:dyDescent="0.3">
      <c r="A670" t="s">
        <v>16</v>
      </c>
      <c r="B670" t="s">
        <v>115</v>
      </c>
      <c r="C670" t="s">
        <v>78</v>
      </c>
    </row>
    <row r="671" spans="1:3" x14ac:dyDescent="0.3">
      <c r="A671" t="s">
        <v>91</v>
      </c>
      <c r="B671" t="s">
        <v>385</v>
      </c>
      <c r="C671" t="s">
        <v>78</v>
      </c>
    </row>
    <row r="672" spans="1:3" x14ac:dyDescent="0.3">
      <c r="A672" t="s">
        <v>16</v>
      </c>
      <c r="B672" t="s">
        <v>386</v>
      </c>
      <c r="C672" t="s">
        <v>78</v>
      </c>
    </row>
    <row r="673" spans="1:3" x14ac:dyDescent="0.3">
      <c r="A673" t="s">
        <v>91</v>
      </c>
      <c r="B673" t="s">
        <v>301</v>
      </c>
      <c r="C673" t="s">
        <v>3</v>
      </c>
    </row>
    <row r="674" spans="1:3" x14ac:dyDescent="0.3">
      <c r="A674" t="s">
        <v>16</v>
      </c>
      <c r="B674" t="s">
        <v>28</v>
      </c>
      <c r="C674" t="s">
        <v>78</v>
      </c>
    </row>
    <row r="675" spans="1:3" x14ac:dyDescent="0.3">
      <c r="A675" t="s">
        <v>91</v>
      </c>
      <c r="B675" t="s">
        <v>387</v>
      </c>
      <c r="C675" t="s">
        <v>13</v>
      </c>
    </row>
    <row r="676" spans="1:3" x14ac:dyDescent="0.3">
      <c r="A676" t="s">
        <v>16</v>
      </c>
      <c r="B676" t="s">
        <v>28</v>
      </c>
      <c r="C676" t="s">
        <v>78</v>
      </c>
    </row>
    <row r="677" spans="1:3" x14ac:dyDescent="0.3">
      <c r="A677" t="s">
        <v>91</v>
      </c>
      <c r="B677" t="s">
        <v>388</v>
      </c>
      <c r="C677" t="s">
        <v>13</v>
      </c>
    </row>
    <row r="678" spans="1:3" x14ac:dyDescent="0.3">
      <c r="A678" t="s">
        <v>16</v>
      </c>
      <c r="B678" t="s">
        <v>136</v>
      </c>
      <c r="C678" t="s">
        <v>19</v>
      </c>
    </row>
    <row r="679" spans="1:3" x14ac:dyDescent="0.3">
      <c r="A679" t="s">
        <v>91</v>
      </c>
      <c r="B679" t="s">
        <v>389</v>
      </c>
      <c r="C679" t="s">
        <v>13</v>
      </c>
    </row>
    <row r="680" spans="1:3" x14ac:dyDescent="0.3">
      <c r="A680" t="s">
        <v>91</v>
      </c>
      <c r="B680" t="s">
        <v>312</v>
      </c>
      <c r="C680" t="s">
        <v>26</v>
      </c>
    </row>
    <row r="681" spans="1:3" x14ac:dyDescent="0.3">
      <c r="A681" t="s">
        <v>91</v>
      </c>
      <c r="B681" t="s">
        <v>390</v>
      </c>
      <c r="C681" t="s">
        <v>36</v>
      </c>
    </row>
    <row r="682" spans="1:3" x14ac:dyDescent="0.3">
      <c r="A682" t="s">
        <v>72</v>
      </c>
      <c r="B682" t="s">
        <v>199</v>
      </c>
      <c r="C682" t="s">
        <v>62</v>
      </c>
    </row>
    <row r="683" spans="1:3" x14ac:dyDescent="0.3">
      <c r="A683" t="s">
        <v>16</v>
      </c>
      <c r="B683" t="s">
        <v>391</v>
      </c>
      <c r="C683" t="s">
        <v>19</v>
      </c>
    </row>
    <row r="684" spans="1:3" x14ac:dyDescent="0.3">
      <c r="A684" t="s">
        <v>72</v>
      </c>
      <c r="B684" t="s">
        <v>347</v>
      </c>
      <c r="C684" t="s">
        <v>78</v>
      </c>
    </row>
    <row r="685" spans="1:3" x14ac:dyDescent="0.3">
      <c r="A685" t="s">
        <v>16</v>
      </c>
      <c r="B685" t="s">
        <v>392</v>
      </c>
      <c r="C685" t="s">
        <v>19</v>
      </c>
    </row>
    <row r="686" spans="1:3" x14ac:dyDescent="0.3">
      <c r="A686" t="s">
        <v>72</v>
      </c>
      <c r="B686" t="s">
        <v>353</v>
      </c>
      <c r="C686" t="s">
        <v>3</v>
      </c>
    </row>
    <row r="687" spans="1:3" x14ac:dyDescent="0.3">
      <c r="A687" s="8" t="s">
        <v>437</v>
      </c>
      <c r="B687" s="8" t="s">
        <v>439</v>
      </c>
      <c r="C687" s="8" t="s">
        <v>440</v>
      </c>
    </row>
  </sheetData>
  <mergeCells count="3">
    <mergeCell ref="E1:F1"/>
    <mergeCell ref="E16:F16"/>
    <mergeCell ref="E36:F36"/>
  </mergeCells>
  <pageMargins left="0.7" right="0.7" top="0.75" bottom="0.75" header="0.3" footer="0.3"/>
  <pageSetup orientation="portrait"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7"/>
  <sheetViews>
    <sheetView workbookViewId="0">
      <selection activeCell="F8" sqref="F8"/>
    </sheetView>
  </sheetViews>
  <sheetFormatPr defaultRowHeight="14.4" x14ac:dyDescent="0.3"/>
  <cols>
    <col min="1" max="1" width="70.109375" bestFit="1" customWidth="1"/>
    <col min="2" max="2" width="24.6640625" bestFit="1" customWidth="1"/>
    <col min="3" max="3" width="22.21875" bestFit="1" customWidth="1"/>
    <col min="4" max="4" width="10.21875" bestFit="1" customWidth="1"/>
    <col min="5" max="5" width="11.21875" bestFit="1" customWidth="1"/>
    <col min="6" max="6" width="15.77734375" bestFit="1" customWidth="1"/>
    <col min="7" max="7" width="11.21875" customWidth="1"/>
    <col min="8" max="8" width="28.21875" bestFit="1" customWidth="1"/>
    <col min="9" max="9" width="24.5546875" customWidth="1"/>
    <col min="10" max="11" width="24.5546875" bestFit="1" customWidth="1"/>
  </cols>
  <sheetData>
    <row r="1" spans="1:11" ht="15.6" x14ac:dyDescent="0.3">
      <c r="A1" s="1" t="s">
        <v>395</v>
      </c>
      <c r="B1" s="1" t="s">
        <v>432</v>
      </c>
      <c r="C1" s="26" t="s">
        <v>442</v>
      </c>
      <c r="D1" t="s">
        <v>459</v>
      </c>
      <c r="E1" t="s">
        <v>460</v>
      </c>
      <c r="F1" t="s">
        <v>464</v>
      </c>
      <c r="H1" s="31" t="s">
        <v>462</v>
      </c>
      <c r="I1" s="31"/>
    </row>
    <row r="2" spans="1:11" x14ac:dyDescent="0.3">
      <c r="A2" t="s">
        <v>2</v>
      </c>
      <c r="B2">
        <v>4</v>
      </c>
      <c r="C2" s="10">
        <v>988678</v>
      </c>
      <c r="D2" t="s">
        <v>22</v>
      </c>
      <c r="E2">
        <f>SUM(Table2[Python])</f>
        <v>73</v>
      </c>
      <c r="F2" s="17">
        <v>1176949.6301369863</v>
      </c>
      <c r="H2" s="14" t="s">
        <v>395</v>
      </c>
      <c r="I2" t="s">
        <v>450</v>
      </c>
    </row>
    <row r="3" spans="1:11" x14ac:dyDescent="0.3">
      <c r="A3" t="s">
        <v>8</v>
      </c>
      <c r="B3">
        <v>2</v>
      </c>
      <c r="C3" s="10">
        <v>1727062</v>
      </c>
      <c r="D3" t="s">
        <v>403</v>
      </c>
      <c r="E3">
        <f>SUM(Table2[C++])</f>
        <v>26</v>
      </c>
      <c r="F3" s="17">
        <v>1239734.8076923077</v>
      </c>
      <c r="H3" s="15" t="s">
        <v>44</v>
      </c>
      <c r="I3" s="16">
        <v>75</v>
      </c>
    </row>
    <row r="4" spans="1:11" x14ac:dyDescent="0.3">
      <c r="A4" t="s">
        <v>12</v>
      </c>
      <c r="B4">
        <v>3</v>
      </c>
      <c r="C4" s="10">
        <v>627502</v>
      </c>
      <c r="D4" t="s">
        <v>404</v>
      </c>
      <c r="E4">
        <f>SUM(Table2[Java])</f>
        <v>148</v>
      </c>
      <c r="F4" s="17">
        <v>977174.83108108107</v>
      </c>
      <c r="H4" s="15" t="s">
        <v>28</v>
      </c>
      <c r="I4" s="16">
        <v>61</v>
      </c>
    </row>
    <row r="5" spans="1:11" x14ac:dyDescent="0.3">
      <c r="A5" t="s">
        <v>15</v>
      </c>
      <c r="B5">
        <v>2</v>
      </c>
      <c r="C5" s="10">
        <v>806354</v>
      </c>
      <c r="D5" t="s">
        <v>405</v>
      </c>
      <c r="E5">
        <f>SUM(Table2[Hadoop])</f>
        <v>22</v>
      </c>
      <c r="F5" s="17">
        <v>1114082.1818181819</v>
      </c>
      <c r="H5" s="15" t="s">
        <v>37</v>
      </c>
      <c r="I5" s="16">
        <v>41</v>
      </c>
    </row>
    <row r="6" spans="1:11" x14ac:dyDescent="0.3">
      <c r="A6" t="s">
        <v>18</v>
      </c>
      <c r="B6">
        <v>1</v>
      </c>
      <c r="C6" s="10">
        <v>557808</v>
      </c>
      <c r="D6" t="s">
        <v>406</v>
      </c>
      <c r="E6">
        <f>SUM(Table2[Scala])</f>
        <v>116</v>
      </c>
      <c r="F6" s="17">
        <v>1110632.8189655172</v>
      </c>
      <c r="H6" s="15" t="s">
        <v>115</v>
      </c>
      <c r="I6" s="16">
        <v>40</v>
      </c>
    </row>
    <row r="7" spans="1:11" x14ac:dyDescent="0.3">
      <c r="A7" t="s">
        <v>20</v>
      </c>
      <c r="B7">
        <v>2</v>
      </c>
      <c r="C7" s="10">
        <v>1024008</v>
      </c>
      <c r="D7" t="s">
        <v>407</v>
      </c>
      <c r="E7">
        <f>SUM(Table2[Flask])</f>
        <v>18</v>
      </c>
      <c r="F7" s="17">
        <v>1180725.5</v>
      </c>
      <c r="H7" s="15" t="s">
        <v>49</v>
      </c>
      <c r="I7" s="16">
        <v>39</v>
      </c>
    </row>
    <row r="8" spans="1:11" x14ac:dyDescent="0.3">
      <c r="A8" t="s">
        <v>22</v>
      </c>
      <c r="B8">
        <v>7</v>
      </c>
      <c r="C8" s="10">
        <v>2616000</v>
      </c>
      <c r="D8" t="s">
        <v>408</v>
      </c>
      <c r="E8">
        <f>SUM(Table2[Pandas])</f>
        <v>3</v>
      </c>
      <c r="F8" s="17">
        <v>1493562.66666667</v>
      </c>
      <c r="H8" s="15" t="s">
        <v>147</v>
      </c>
      <c r="I8" s="16">
        <v>36</v>
      </c>
    </row>
    <row r="9" spans="1:11" x14ac:dyDescent="0.3">
      <c r="A9" t="s">
        <v>25</v>
      </c>
      <c r="B9">
        <v>9</v>
      </c>
      <c r="C9" s="10">
        <v>823441</v>
      </c>
      <c r="D9" t="s">
        <v>409</v>
      </c>
      <c r="E9">
        <f>SUM(Table2[Spark])</f>
        <v>20</v>
      </c>
      <c r="F9" s="17">
        <v>1068610.2</v>
      </c>
      <c r="H9" s="15" t="s">
        <v>133</v>
      </c>
      <c r="I9" s="16">
        <v>36</v>
      </c>
    </row>
    <row r="10" spans="1:11" x14ac:dyDescent="0.3">
      <c r="A10" t="s">
        <v>27</v>
      </c>
      <c r="B10">
        <v>3</v>
      </c>
      <c r="C10" s="10">
        <v>1247932</v>
      </c>
      <c r="D10" t="s">
        <v>410</v>
      </c>
      <c r="E10">
        <f>SUM(Table2[Numpy])</f>
        <v>3</v>
      </c>
      <c r="F10" s="17">
        <v>1493562.6666666667</v>
      </c>
      <c r="H10" s="15" t="s">
        <v>54</v>
      </c>
      <c r="I10" s="16">
        <v>35</v>
      </c>
    </row>
    <row r="11" spans="1:11" x14ac:dyDescent="0.3">
      <c r="A11" t="s">
        <v>25</v>
      </c>
      <c r="B11">
        <v>9</v>
      </c>
      <c r="C11" s="10">
        <v>1221395</v>
      </c>
      <c r="D11" t="s">
        <v>411</v>
      </c>
      <c r="E11">
        <f>SUM(Table2[Php])</f>
        <v>11</v>
      </c>
      <c r="F11" s="17">
        <v>877651.18181818177</v>
      </c>
      <c r="H11" s="15" t="s">
        <v>200</v>
      </c>
      <c r="I11" s="16">
        <v>33</v>
      </c>
    </row>
    <row r="12" spans="1:11" x14ac:dyDescent="0.3">
      <c r="A12" t="s">
        <v>28</v>
      </c>
      <c r="B12">
        <v>2</v>
      </c>
      <c r="C12" s="10">
        <v>1596229</v>
      </c>
      <c r="D12" t="s">
        <v>412</v>
      </c>
      <c r="E12">
        <f>SUM(Table2[Sql])</f>
        <v>172</v>
      </c>
      <c r="F12" s="17">
        <v>989486.18604651163</v>
      </c>
      <c r="H12" s="15" t="s">
        <v>170</v>
      </c>
      <c r="I12" s="16">
        <v>32</v>
      </c>
    </row>
    <row r="13" spans="1:11" x14ac:dyDescent="0.3">
      <c r="A13" t="s">
        <v>29</v>
      </c>
      <c r="B13">
        <v>3</v>
      </c>
      <c r="C13" s="10">
        <v>772094</v>
      </c>
      <c r="D13" t="s">
        <v>415</v>
      </c>
      <c r="E13">
        <f>SUM(Table2[MySql])</f>
        <v>27</v>
      </c>
      <c r="F13" s="17">
        <v>1083379.1851851852</v>
      </c>
      <c r="H13" s="15" t="s">
        <v>445</v>
      </c>
      <c r="I13" s="16">
        <v>428</v>
      </c>
      <c r="K13" s="16"/>
    </row>
    <row r="14" spans="1:11" x14ac:dyDescent="0.3">
      <c r="A14" t="s">
        <v>12</v>
      </c>
      <c r="B14">
        <v>9</v>
      </c>
      <c r="C14" s="10">
        <v>406487</v>
      </c>
      <c r="D14" t="s">
        <v>414</v>
      </c>
      <c r="E14">
        <f>SUM(Table2[CSS])</f>
        <v>73</v>
      </c>
      <c r="F14" s="17">
        <v>958562.15068493155</v>
      </c>
      <c r="K14" s="16"/>
    </row>
    <row r="15" spans="1:11" ht="15.6" x14ac:dyDescent="0.3">
      <c r="A15" t="s">
        <v>30</v>
      </c>
      <c r="B15">
        <v>2</v>
      </c>
      <c r="C15" s="10">
        <v>1426011</v>
      </c>
      <c r="D15" t="s">
        <v>413</v>
      </c>
      <c r="E15">
        <f>SUM(Table2[MongoDB])</f>
        <v>27</v>
      </c>
      <c r="F15" s="17">
        <v>1205411.1481481481</v>
      </c>
      <c r="H15" s="31" t="s">
        <v>463</v>
      </c>
      <c r="I15" s="31"/>
      <c r="K15" s="16"/>
    </row>
    <row r="16" spans="1:11" x14ac:dyDescent="0.3">
      <c r="A16" t="s">
        <v>31</v>
      </c>
      <c r="B16">
        <v>4</v>
      </c>
      <c r="C16" s="10">
        <v>418063</v>
      </c>
      <c r="D16" t="s">
        <v>416</v>
      </c>
      <c r="E16">
        <f>SUM(Table2[Nltk])</f>
        <v>3</v>
      </c>
      <c r="F16" s="17">
        <v>1074646.6666666667</v>
      </c>
      <c r="H16" s="14" t="s">
        <v>459</v>
      </c>
      <c r="I16" t="s">
        <v>461</v>
      </c>
    </row>
    <row r="17" spans="1:9" x14ac:dyDescent="0.3">
      <c r="A17" t="s">
        <v>27</v>
      </c>
      <c r="B17">
        <v>4</v>
      </c>
      <c r="C17" s="10">
        <v>1128692</v>
      </c>
      <c r="D17" t="s">
        <v>417</v>
      </c>
      <c r="E17">
        <f>SUM(Table2[Tensorflow])</f>
        <v>1</v>
      </c>
      <c r="F17" s="17">
        <v>1046202</v>
      </c>
      <c r="H17" s="15" t="s">
        <v>424</v>
      </c>
      <c r="I17" s="16">
        <v>604</v>
      </c>
    </row>
    <row r="18" spans="1:9" x14ac:dyDescent="0.3">
      <c r="A18" t="s">
        <v>32</v>
      </c>
      <c r="B18">
        <v>2</v>
      </c>
      <c r="C18" s="10">
        <v>1572174</v>
      </c>
      <c r="D18" t="s">
        <v>418</v>
      </c>
      <c r="E18">
        <f>SUM(Table2[Linux])</f>
        <v>26</v>
      </c>
      <c r="F18" s="17">
        <v>1011320.6923076923</v>
      </c>
      <c r="H18" s="15" t="s">
        <v>425</v>
      </c>
      <c r="I18" s="16">
        <v>589</v>
      </c>
    </row>
    <row r="19" spans="1:9" x14ac:dyDescent="0.3">
      <c r="A19" t="s">
        <v>22</v>
      </c>
      <c r="B19">
        <v>6</v>
      </c>
      <c r="C19" s="10">
        <v>1189520</v>
      </c>
      <c r="D19" t="s">
        <v>419</v>
      </c>
      <c r="E19">
        <f>SUM(Table2[Ruby])</f>
        <v>11</v>
      </c>
      <c r="F19" s="17">
        <v>1011320.6923076923</v>
      </c>
      <c r="H19" s="15" t="s">
        <v>427</v>
      </c>
      <c r="I19" s="16">
        <v>198</v>
      </c>
    </row>
    <row r="20" spans="1:9" x14ac:dyDescent="0.3">
      <c r="A20" t="s">
        <v>12</v>
      </c>
      <c r="B20">
        <v>2</v>
      </c>
      <c r="C20" s="10">
        <v>659614</v>
      </c>
      <c r="D20" t="s">
        <v>420</v>
      </c>
      <c r="E20">
        <f>SUM(Table2[Javascript])</f>
        <v>69</v>
      </c>
      <c r="F20" s="17">
        <v>980812.31884057971</v>
      </c>
      <c r="H20" s="15" t="s">
        <v>412</v>
      </c>
      <c r="I20" s="16">
        <v>172</v>
      </c>
    </row>
    <row r="21" spans="1:9" x14ac:dyDescent="0.3">
      <c r="A21" t="s">
        <v>438</v>
      </c>
      <c r="B21">
        <v>3</v>
      </c>
      <c r="C21" s="10">
        <v>1881444</v>
      </c>
      <c r="D21" t="s">
        <v>421</v>
      </c>
      <c r="E21">
        <f>SUM(Table2[Django])</f>
        <v>16</v>
      </c>
      <c r="F21" s="17">
        <v>1192828.8125</v>
      </c>
      <c r="H21" s="15" t="s">
        <v>404</v>
      </c>
      <c r="I21" s="16">
        <v>148</v>
      </c>
    </row>
    <row r="22" spans="1:9" x14ac:dyDescent="0.3">
      <c r="A22" t="s">
        <v>8</v>
      </c>
      <c r="B22">
        <v>2</v>
      </c>
      <c r="C22" s="10">
        <v>1364662</v>
      </c>
      <c r="D22" t="s">
        <v>422</v>
      </c>
      <c r="E22">
        <f>SUM(Table2[React])</f>
        <v>34</v>
      </c>
      <c r="F22" s="17">
        <v>914866.5588235294</v>
      </c>
      <c r="H22" s="15" t="s">
        <v>431</v>
      </c>
      <c r="I22" s="16">
        <v>126</v>
      </c>
    </row>
    <row r="23" spans="1:9" x14ac:dyDescent="0.3">
      <c r="A23" t="s">
        <v>34</v>
      </c>
      <c r="B23">
        <v>5</v>
      </c>
      <c r="C23" s="10">
        <v>1454526</v>
      </c>
      <c r="D23" t="s">
        <v>423</v>
      </c>
      <c r="E23">
        <f>SUM(Table2[Reactjs])</f>
        <v>9</v>
      </c>
      <c r="F23" s="17">
        <v>701678.4444444445</v>
      </c>
      <c r="H23" s="15" t="s">
        <v>406</v>
      </c>
      <c r="I23" s="16">
        <v>116</v>
      </c>
    </row>
    <row r="24" spans="1:9" x14ac:dyDescent="0.3">
      <c r="A24" t="s">
        <v>35</v>
      </c>
      <c r="B24">
        <v>3</v>
      </c>
      <c r="C24" s="10">
        <v>1205147</v>
      </c>
      <c r="D24" t="s">
        <v>424</v>
      </c>
      <c r="E24">
        <f>SUM(Table2[AI])</f>
        <v>604</v>
      </c>
      <c r="F24" s="17">
        <v>1034562.5066225166</v>
      </c>
      <c r="H24" s="15" t="s">
        <v>430</v>
      </c>
      <c r="I24" s="16">
        <v>84</v>
      </c>
    </row>
    <row r="25" spans="1:9" x14ac:dyDescent="0.3">
      <c r="A25" t="s">
        <v>37</v>
      </c>
      <c r="B25">
        <v>9</v>
      </c>
      <c r="C25" s="10">
        <v>1340308</v>
      </c>
      <c r="D25" t="s">
        <v>425</v>
      </c>
      <c r="E25">
        <f>SUM(Table2[UI])</f>
        <v>589</v>
      </c>
      <c r="F25" s="17">
        <v>1027446.6213921901</v>
      </c>
      <c r="H25" s="15" t="s">
        <v>414</v>
      </c>
      <c r="I25" s="16">
        <v>73</v>
      </c>
    </row>
    <row r="26" spans="1:9" x14ac:dyDescent="0.3">
      <c r="A26" t="s">
        <v>40</v>
      </c>
      <c r="B26">
        <v>3</v>
      </c>
      <c r="C26" s="10">
        <v>2393612</v>
      </c>
      <c r="D26" t="s">
        <v>426</v>
      </c>
      <c r="E26">
        <f>SUM(Table2[Tableau])</f>
        <v>12</v>
      </c>
      <c r="F26" s="17">
        <v>1294881.8333333333</v>
      </c>
      <c r="H26" s="15" t="s">
        <v>22</v>
      </c>
      <c r="I26" s="16">
        <v>73</v>
      </c>
    </row>
    <row r="27" spans="1:9" x14ac:dyDescent="0.3">
      <c r="A27" t="s">
        <v>438</v>
      </c>
      <c r="B27">
        <v>3</v>
      </c>
      <c r="C27" s="10">
        <v>1426481</v>
      </c>
      <c r="D27" t="s">
        <v>458</v>
      </c>
      <c r="E27">
        <f>SUM(Table2[0dejs])</f>
        <v>24</v>
      </c>
      <c r="F27" s="17">
        <v>1240475.5833333333</v>
      </c>
      <c r="H27" s="15" t="s">
        <v>445</v>
      </c>
      <c r="I27" s="16">
        <v>2183</v>
      </c>
    </row>
    <row r="28" spans="1:9" x14ac:dyDescent="0.3">
      <c r="A28" t="s">
        <v>41</v>
      </c>
      <c r="B28">
        <v>4</v>
      </c>
      <c r="C28" s="10">
        <v>748448</v>
      </c>
      <c r="D28" t="s">
        <v>427</v>
      </c>
      <c r="E28">
        <f>SUM(Table2[Excel])</f>
        <v>198</v>
      </c>
      <c r="F28" s="17">
        <v>975031.84848484851</v>
      </c>
    </row>
    <row r="29" spans="1:9" ht="15.6" x14ac:dyDescent="0.3">
      <c r="A29" t="s">
        <v>42</v>
      </c>
      <c r="B29">
        <v>2</v>
      </c>
      <c r="C29" s="10">
        <v>711052</v>
      </c>
      <c r="D29" t="s">
        <v>428</v>
      </c>
      <c r="E29">
        <f>SUM(Table2[PowerBI])</f>
        <v>11</v>
      </c>
      <c r="F29" s="17">
        <v>1378588.7272727273</v>
      </c>
      <c r="H29" s="31" t="s">
        <v>465</v>
      </c>
      <c r="I29" s="31"/>
    </row>
    <row r="30" spans="1:9" x14ac:dyDescent="0.3">
      <c r="A30" t="s">
        <v>44</v>
      </c>
      <c r="B30">
        <v>5</v>
      </c>
      <c r="C30" s="10">
        <v>527029</v>
      </c>
      <c r="D30" t="s">
        <v>429</v>
      </c>
      <c r="E30">
        <f>SUM(Table2[Selenium])</f>
        <v>9</v>
      </c>
      <c r="F30" s="17">
        <v>1014249.7777777778</v>
      </c>
      <c r="H30" s="14" t="s">
        <v>466</v>
      </c>
      <c r="I30" t="s">
        <v>467</v>
      </c>
    </row>
    <row r="31" spans="1:9" x14ac:dyDescent="0.3">
      <c r="A31" t="s">
        <v>44</v>
      </c>
      <c r="B31">
        <v>5</v>
      </c>
      <c r="C31" s="10">
        <v>513682</v>
      </c>
      <c r="D31" t="s">
        <v>430</v>
      </c>
      <c r="E31">
        <f>SUM(Table2[Html])</f>
        <v>84</v>
      </c>
      <c r="F31" s="17">
        <v>930672.89285714284</v>
      </c>
      <c r="H31" s="15" t="s">
        <v>408</v>
      </c>
      <c r="I31" s="16">
        <v>1493562.6666666667</v>
      </c>
    </row>
    <row r="32" spans="1:9" x14ac:dyDescent="0.3">
      <c r="A32" t="s">
        <v>15</v>
      </c>
      <c r="B32">
        <v>3</v>
      </c>
      <c r="C32" s="10">
        <v>836520</v>
      </c>
      <c r="D32" t="s">
        <v>431</v>
      </c>
      <c r="E32">
        <f>SUM(Table2[ML])</f>
        <v>126</v>
      </c>
      <c r="F32" s="17">
        <v>997199.96031746035</v>
      </c>
      <c r="H32" s="15" t="s">
        <v>410</v>
      </c>
      <c r="I32" s="16">
        <v>1493562.6666666667</v>
      </c>
    </row>
    <row r="33" spans="1:9" x14ac:dyDescent="0.3">
      <c r="A33" t="s">
        <v>46</v>
      </c>
      <c r="B33">
        <v>4</v>
      </c>
      <c r="C33" s="10">
        <v>1692685</v>
      </c>
      <c r="D33" s="25"/>
      <c r="H33" s="15" t="s">
        <v>428</v>
      </c>
      <c r="I33" s="16">
        <v>1378588.7272727273</v>
      </c>
    </row>
    <row r="34" spans="1:9" x14ac:dyDescent="0.3">
      <c r="A34" t="s">
        <v>20</v>
      </c>
      <c r="B34">
        <v>2</v>
      </c>
      <c r="C34" s="10">
        <v>2453534</v>
      </c>
      <c r="D34" s="25"/>
      <c r="H34" s="15" t="s">
        <v>426</v>
      </c>
      <c r="I34" s="16">
        <v>1294881.8333333333</v>
      </c>
    </row>
    <row r="35" spans="1:9" x14ac:dyDescent="0.3">
      <c r="A35" t="s">
        <v>48</v>
      </c>
      <c r="B35">
        <v>9</v>
      </c>
      <c r="C35" s="10">
        <v>867479</v>
      </c>
      <c r="D35" s="25"/>
      <c r="H35" s="15" t="s">
        <v>458</v>
      </c>
      <c r="I35" s="16">
        <v>1240475.5833333333</v>
      </c>
    </row>
    <row r="36" spans="1:9" x14ac:dyDescent="0.3">
      <c r="A36" t="s">
        <v>49</v>
      </c>
      <c r="B36">
        <v>13</v>
      </c>
      <c r="C36" s="10">
        <v>1379165</v>
      </c>
      <c r="D36" s="25"/>
      <c r="H36" s="15" t="s">
        <v>403</v>
      </c>
      <c r="I36" s="16">
        <v>1239734.8076923077</v>
      </c>
    </row>
    <row r="37" spans="1:9" x14ac:dyDescent="0.3">
      <c r="A37" t="s">
        <v>50</v>
      </c>
      <c r="B37">
        <v>1</v>
      </c>
      <c r="C37" s="10">
        <v>904270</v>
      </c>
      <c r="D37" s="25"/>
      <c r="H37" s="15" t="s">
        <v>413</v>
      </c>
      <c r="I37" s="16">
        <v>1205411.1481481481</v>
      </c>
    </row>
    <row r="38" spans="1:9" x14ac:dyDescent="0.3">
      <c r="A38" t="s">
        <v>51</v>
      </c>
      <c r="B38">
        <v>10</v>
      </c>
      <c r="C38" s="10">
        <v>1293144</v>
      </c>
      <c r="D38" s="25"/>
      <c r="H38" s="15" t="s">
        <v>421</v>
      </c>
      <c r="I38" s="16">
        <v>1192828.8125</v>
      </c>
    </row>
    <row r="39" spans="1:9" x14ac:dyDescent="0.3">
      <c r="A39" t="s">
        <v>52</v>
      </c>
      <c r="B39">
        <v>2</v>
      </c>
      <c r="C39" s="10">
        <v>1180512</v>
      </c>
      <c r="D39" s="25"/>
      <c r="H39" s="15" t="s">
        <v>407</v>
      </c>
      <c r="I39" s="16">
        <v>1180725.5</v>
      </c>
    </row>
    <row r="40" spans="1:9" x14ac:dyDescent="0.3">
      <c r="A40" t="s">
        <v>31</v>
      </c>
      <c r="B40">
        <v>4</v>
      </c>
      <c r="C40" s="10">
        <v>598198</v>
      </c>
      <c r="D40" s="25"/>
      <c r="H40" s="15" t="s">
        <v>22</v>
      </c>
      <c r="I40" s="16">
        <v>1176949.6301369863</v>
      </c>
    </row>
    <row r="41" spans="1:9" x14ac:dyDescent="0.3">
      <c r="A41" t="s">
        <v>53</v>
      </c>
      <c r="B41">
        <v>7</v>
      </c>
      <c r="C41" s="10">
        <v>1423143</v>
      </c>
      <c r="D41" s="25"/>
      <c r="H41" s="15" t="s">
        <v>445</v>
      </c>
      <c r="I41" s="16">
        <v>12896721.375750171</v>
      </c>
    </row>
    <row r="42" spans="1:9" x14ac:dyDescent="0.3">
      <c r="A42" t="s">
        <v>41</v>
      </c>
      <c r="B42">
        <v>4</v>
      </c>
      <c r="C42" s="10">
        <v>846239</v>
      </c>
      <c r="D42" s="25"/>
    </row>
    <row r="43" spans="1:9" x14ac:dyDescent="0.3">
      <c r="A43" t="s">
        <v>54</v>
      </c>
      <c r="B43">
        <v>5</v>
      </c>
      <c r="C43" s="10">
        <v>519423</v>
      </c>
      <c r="D43" s="25"/>
    </row>
    <row r="44" spans="1:9" x14ac:dyDescent="0.3">
      <c r="A44" t="s">
        <v>55</v>
      </c>
      <c r="B44">
        <v>3</v>
      </c>
      <c r="C44" s="10">
        <v>1735204</v>
      </c>
      <c r="D44" s="25"/>
    </row>
    <row r="45" spans="1:9" x14ac:dyDescent="0.3">
      <c r="A45" t="s">
        <v>56</v>
      </c>
      <c r="B45">
        <v>2</v>
      </c>
      <c r="C45" s="10">
        <v>415012</v>
      </c>
      <c r="D45" s="25"/>
    </row>
    <row r="46" spans="1:9" x14ac:dyDescent="0.3">
      <c r="A46" t="s">
        <v>31</v>
      </c>
      <c r="B46">
        <v>3</v>
      </c>
      <c r="C46" s="10">
        <v>403608</v>
      </c>
      <c r="D46" s="25"/>
    </row>
    <row r="47" spans="1:9" x14ac:dyDescent="0.3">
      <c r="A47" t="s">
        <v>58</v>
      </c>
      <c r="B47">
        <v>4</v>
      </c>
      <c r="C47" s="10">
        <v>1453368</v>
      </c>
      <c r="D47" s="25"/>
    </row>
    <row r="48" spans="1:9" x14ac:dyDescent="0.3">
      <c r="A48" t="s">
        <v>59</v>
      </c>
      <c r="B48">
        <v>3</v>
      </c>
      <c r="C48" s="10">
        <v>403686</v>
      </c>
      <c r="D48" s="25"/>
    </row>
    <row r="49" spans="1:4" x14ac:dyDescent="0.3">
      <c r="A49" t="s">
        <v>60</v>
      </c>
      <c r="B49">
        <v>2</v>
      </c>
      <c r="C49" s="10">
        <v>1328802</v>
      </c>
      <c r="D49" s="25"/>
    </row>
    <row r="50" spans="1:4" x14ac:dyDescent="0.3">
      <c r="A50" t="s">
        <v>61</v>
      </c>
      <c r="B50">
        <v>3</v>
      </c>
      <c r="C50" s="10">
        <v>968666</v>
      </c>
      <c r="D50" s="25"/>
    </row>
    <row r="51" spans="1:4" x14ac:dyDescent="0.3">
      <c r="A51" t="s">
        <v>63</v>
      </c>
      <c r="B51">
        <v>2</v>
      </c>
      <c r="C51" s="10">
        <v>768354</v>
      </c>
      <c r="D51" s="25"/>
    </row>
    <row r="52" spans="1:4" x14ac:dyDescent="0.3">
      <c r="A52" t="s">
        <v>28</v>
      </c>
      <c r="B52">
        <v>2</v>
      </c>
      <c r="C52" s="10">
        <v>1242861</v>
      </c>
      <c r="D52" s="25"/>
    </row>
    <row r="53" spans="1:4" x14ac:dyDescent="0.3">
      <c r="A53" t="s">
        <v>64</v>
      </c>
      <c r="B53">
        <v>2</v>
      </c>
      <c r="C53" s="10">
        <v>849274</v>
      </c>
      <c r="D53" s="25"/>
    </row>
    <row r="54" spans="1:4" x14ac:dyDescent="0.3">
      <c r="A54" t="s">
        <v>12</v>
      </c>
      <c r="B54">
        <v>3</v>
      </c>
      <c r="C54" s="10">
        <v>751255</v>
      </c>
      <c r="D54" s="25"/>
    </row>
    <row r="55" spans="1:4" x14ac:dyDescent="0.3">
      <c r="A55" t="s">
        <v>65</v>
      </c>
      <c r="B55">
        <v>8</v>
      </c>
      <c r="C55" s="10">
        <v>1292879</v>
      </c>
      <c r="D55" s="25"/>
    </row>
    <row r="56" spans="1:4" x14ac:dyDescent="0.3">
      <c r="A56" t="s">
        <v>66</v>
      </c>
      <c r="B56">
        <v>2</v>
      </c>
      <c r="C56" s="10">
        <v>1276622</v>
      </c>
      <c r="D56" s="25"/>
    </row>
    <row r="57" spans="1:4" x14ac:dyDescent="0.3">
      <c r="A57" t="s">
        <v>67</v>
      </c>
      <c r="B57">
        <v>2</v>
      </c>
      <c r="C57" s="10">
        <v>1054615</v>
      </c>
      <c r="D57" s="25"/>
    </row>
    <row r="58" spans="1:4" x14ac:dyDescent="0.3">
      <c r="A58" t="s">
        <v>68</v>
      </c>
      <c r="B58">
        <v>3</v>
      </c>
      <c r="C58" s="10">
        <v>496360</v>
      </c>
      <c r="D58" s="25"/>
    </row>
    <row r="59" spans="1:4" x14ac:dyDescent="0.3">
      <c r="A59" t="s">
        <v>69</v>
      </c>
      <c r="B59">
        <v>13</v>
      </c>
      <c r="C59" s="10">
        <v>979319</v>
      </c>
      <c r="D59" s="25"/>
    </row>
    <row r="60" spans="1:4" x14ac:dyDescent="0.3">
      <c r="A60" t="s">
        <v>44</v>
      </c>
      <c r="B60">
        <v>4</v>
      </c>
      <c r="C60" s="10">
        <v>424682</v>
      </c>
      <c r="D60" s="25"/>
    </row>
    <row r="61" spans="1:4" x14ac:dyDescent="0.3">
      <c r="A61" t="s">
        <v>70</v>
      </c>
      <c r="B61">
        <v>5</v>
      </c>
      <c r="C61" s="10">
        <v>1189607</v>
      </c>
      <c r="D61" s="25"/>
    </row>
    <row r="62" spans="1:4" x14ac:dyDescent="0.3">
      <c r="A62" t="s">
        <v>44</v>
      </c>
      <c r="B62">
        <v>5</v>
      </c>
      <c r="C62" s="10">
        <v>381815</v>
      </c>
      <c r="D62" s="25"/>
    </row>
    <row r="63" spans="1:4" x14ac:dyDescent="0.3">
      <c r="A63" t="s">
        <v>73</v>
      </c>
      <c r="B63">
        <v>3</v>
      </c>
      <c r="C63" s="10">
        <v>967938</v>
      </c>
      <c r="D63" s="25"/>
    </row>
    <row r="64" spans="1:4" x14ac:dyDescent="0.3">
      <c r="A64" t="s">
        <v>74</v>
      </c>
      <c r="B64">
        <v>3</v>
      </c>
      <c r="C64" s="10">
        <v>684004</v>
      </c>
      <c r="D64" s="25"/>
    </row>
    <row r="65" spans="1:4" x14ac:dyDescent="0.3">
      <c r="A65" t="s">
        <v>63</v>
      </c>
      <c r="B65">
        <v>2</v>
      </c>
      <c r="C65" s="10">
        <v>770249</v>
      </c>
      <c r="D65" s="25"/>
    </row>
    <row r="66" spans="1:4" x14ac:dyDescent="0.3">
      <c r="A66" t="s">
        <v>75</v>
      </c>
      <c r="B66">
        <v>4</v>
      </c>
      <c r="C66" s="10">
        <v>582014</v>
      </c>
      <c r="D66" s="25"/>
    </row>
    <row r="67" spans="1:4" x14ac:dyDescent="0.3">
      <c r="A67" t="s">
        <v>69</v>
      </c>
      <c r="B67">
        <v>13</v>
      </c>
      <c r="C67" s="10">
        <v>935415</v>
      </c>
      <c r="D67" s="25"/>
    </row>
    <row r="68" spans="1:4" x14ac:dyDescent="0.3">
      <c r="A68" t="s">
        <v>76</v>
      </c>
      <c r="B68">
        <v>13</v>
      </c>
      <c r="C68" s="10">
        <v>1397646</v>
      </c>
      <c r="D68" s="25"/>
    </row>
    <row r="69" spans="1:4" x14ac:dyDescent="0.3">
      <c r="A69" t="s">
        <v>56</v>
      </c>
      <c r="B69">
        <v>2</v>
      </c>
      <c r="C69" s="10">
        <v>465145</v>
      </c>
      <c r="D69" s="25"/>
    </row>
    <row r="70" spans="1:4" x14ac:dyDescent="0.3">
      <c r="A70" t="s">
        <v>77</v>
      </c>
      <c r="B70">
        <v>2</v>
      </c>
      <c r="C70" s="10">
        <v>715393</v>
      </c>
      <c r="D70" s="25"/>
    </row>
    <row r="71" spans="1:4" x14ac:dyDescent="0.3">
      <c r="A71" t="s">
        <v>51</v>
      </c>
      <c r="B71">
        <v>10</v>
      </c>
      <c r="C71" s="10">
        <v>908744</v>
      </c>
      <c r="D71" s="25"/>
    </row>
    <row r="72" spans="1:4" x14ac:dyDescent="0.3">
      <c r="A72" t="s">
        <v>63</v>
      </c>
      <c r="B72">
        <v>2</v>
      </c>
      <c r="C72" s="10">
        <v>545527</v>
      </c>
      <c r="D72" s="25"/>
    </row>
    <row r="73" spans="1:4" x14ac:dyDescent="0.3">
      <c r="A73" t="s">
        <v>79</v>
      </c>
      <c r="B73">
        <v>2</v>
      </c>
      <c r="C73" s="10">
        <v>1263487</v>
      </c>
      <c r="D73" s="25"/>
    </row>
    <row r="74" spans="1:4" x14ac:dyDescent="0.3">
      <c r="A74" t="s">
        <v>80</v>
      </c>
      <c r="B74">
        <v>3</v>
      </c>
      <c r="C74" s="10">
        <v>994134</v>
      </c>
      <c r="D74" s="25"/>
    </row>
    <row r="75" spans="1:4" x14ac:dyDescent="0.3">
      <c r="A75" t="s">
        <v>81</v>
      </c>
      <c r="B75">
        <v>6</v>
      </c>
      <c r="C75" s="10">
        <v>1369186</v>
      </c>
      <c r="D75" s="25"/>
    </row>
    <row r="76" spans="1:4" x14ac:dyDescent="0.3">
      <c r="A76" t="s">
        <v>82</v>
      </c>
      <c r="B76">
        <v>4</v>
      </c>
      <c r="C76" s="10">
        <v>976174</v>
      </c>
      <c r="D76" s="25"/>
    </row>
    <row r="77" spans="1:4" x14ac:dyDescent="0.3">
      <c r="A77" t="s">
        <v>34</v>
      </c>
      <c r="B77">
        <v>5</v>
      </c>
      <c r="C77" s="10">
        <v>1293360</v>
      </c>
      <c r="D77" s="25"/>
    </row>
    <row r="78" spans="1:4" x14ac:dyDescent="0.3">
      <c r="A78" t="s">
        <v>83</v>
      </c>
      <c r="B78">
        <v>3</v>
      </c>
      <c r="C78" s="10">
        <v>751440</v>
      </c>
      <c r="D78" s="25"/>
    </row>
    <row r="79" spans="1:4" x14ac:dyDescent="0.3">
      <c r="A79" t="s">
        <v>70</v>
      </c>
      <c r="B79">
        <v>5</v>
      </c>
      <c r="C79" s="10">
        <v>838228</v>
      </c>
      <c r="D79" s="25"/>
    </row>
    <row r="80" spans="1:4" x14ac:dyDescent="0.3">
      <c r="A80" t="s">
        <v>84</v>
      </c>
      <c r="B80">
        <v>3</v>
      </c>
      <c r="C80" s="10">
        <v>764769</v>
      </c>
      <c r="D80" s="25"/>
    </row>
    <row r="81" spans="1:4" x14ac:dyDescent="0.3">
      <c r="A81" t="s">
        <v>55</v>
      </c>
      <c r="B81">
        <v>3</v>
      </c>
      <c r="C81" s="10">
        <v>1627779</v>
      </c>
      <c r="D81" s="25"/>
    </row>
    <row r="82" spans="1:4" x14ac:dyDescent="0.3">
      <c r="A82" t="s">
        <v>48</v>
      </c>
      <c r="B82">
        <v>9</v>
      </c>
      <c r="C82" s="10">
        <v>1262909</v>
      </c>
      <c r="D82" s="25"/>
    </row>
    <row r="83" spans="1:4" x14ac:dyDescent="0.3">
      <c r="A83" t="s">
        <v>15</v>
      </c>
      <c r="B83">
        <v>2</v>
      </c>
      <c r="C83" s="10">
        <v>736778</v>
      </c>
    </row>
    <row r="84" spans="1:4" x14ac:dyDescent="0.3">
      <c r="A84" t="s">
        <v>49</v>
      </c>
      <c r="B84">
        <v>13</v>
      </c>
      <c r="C84" s="10">
        <v>844911</v>
      </c>
    </row>
    <row r="85" spans="1:4" x14ac:dyDescent="0.3">
      <c r="A85" t="s">
        <v>37</v>
      </c>
      <c r="B85">
        <v>9</v>
      </c>
      <c r="C85" s="10">
        <v>1169767</v>
      </c>
    </row>
    <row r="86" spans="1:4" x14ac:dyDescent="0.3">
      <c r="A86" t="s">
        <v>85</v>
      </c>
      <c r="B86">
        <v>11</v>
      </c>
      <c r="C86" s="10">
        <v>1251569</v>
      </c>
    </row>
    <row r="87" spans="1:4" x14ac:dyDescent="0.3">
      <c r="A87" t="s">
        <v>86</v>
      </c>
      <c r="B87">
        <v>0</v>
      </c>
      <c r="C87" s="10">
        <v>384976</v>
      </c>
    </row>
    <row r="88" spans="1:4" x14ac:dyDescent="0.3">
      <c r="A88" t="s">
        <v>87</v>
      </c>
      <c r="B88">
        <v>6</v>
      </c>
      <c r="C88" s="10">
        <v>1192924</v>
      </c>
    </row>
    <row r="89" spans="1:4" x14ac:dyDescent="0.3">
      <c r="A89" t="s">
        <v>63</v>
      </c>
      <c r="B89">
        <v>2</v>
      </c>
      <c r="C89" s="10">
        <v>650934</v>
      </c>
    </row>
    <row r="90" spans="1:4" x14ac:dyDescent="0.3">
      <c r="A90" t="s">
        <v>18</v>
      </c>
      <c r="B90">
        <v>5</v>
      </c>
      <c r="C90" s="10">
        <v>481025</v>
      </c>
    </row>
    <row r="91" spans="1:4" x14ac:dyDescent="0.3">
      <c r="A91" t="s">
        <v>44</v>
      </c>
      <c r="B91">
        <v>3</v>
      </c>
      <c r="C91" s="10">
        <v>382946</v>
      </c>
    </row>
    <row r="92" spans="1:4" x14ac:dyDescent="0.3">
      <c r="A92" t="s">
        <v>88</v>
      </c>
      <c r="B92">
        <v>2</v>
      </c>
      <c r="C92" s="10">
        <v>630902</v>
      </c>
    </row>
    <row r="93" spans="1:4" x14ac:dyDescent="0.3">
      <c r="A93" t="s">
        <v>89</v>
      </c>
      <c r="B93">
        <v>2</v>
      </c>
      <c r="C93" s="10">
        <v>1482275</v>
      </c>
    </row>
    <row r="94" spans="1:4" x14ac:dyDescent="0.3">
      <c r="A94" t="s">
        <v>15</v>
      </c>
      <c r="B94">
        <v>2</v>
      </c>
      <c r="C94" s="10">
        <v>796629</v>
      </c>
    </row>
    <row r="95" spans="1:4" x14ac:dyDescent="0.3">
      <c r="A95" t="s">
        <v>90</v>
      </c>
      <c r="B95">
        <v>13</v>
      </c>
      <c r="C95" s="10">
        <v>1199956</v>
      </c>
    </row>
    <row r="96" spans="1:4" x14ac:dyDescent="0.3">
      <c r="A96" t="s">
        <v>58</v>
      </c>
      <c r="B96">
        <v>3</v>
      </c>
      <c r="C96" s="10">
        <v>1464961</v>
      </c>
    </row>
    <row r="97" spans="1:3" x14ac:dyDescent="0.3">
      <c r="A97" t="s">
        <v>92</v>
      </c>
      <c r="B97">
        <v>1</v>
      </c>
      <c r="C97" s="10">
        <v>938973</v>
      </c>
    </row>
    <row r="98" spans="1:3" x14ac:dyDescent="0.3">
      <c r="A98" t="s">
        <v>82</v>
      </c>
      <c r="B98">
        <v>4</v>
      </c>
      <c r="C98" s="10">
        <v>1283317</v>
      </c>
    </row>
    <row r="99" spans="1:3" x14ac:dyDescent="0.3">
      <c r="A99" t="s">
        <v>58</v>
      </c>
      <c r="B99">
        <v>3</v>
      </c>
      <c r="C99" s="10">
        <v>1275059</v>
      </c>
    </row>
    <row r="100" spans="1:3" x14ac:dyDescent="0.3">
      <c r="A100" t="s">
        <v>94</v>
      </c>
      <c r="B100">
        <v>1</v>
      </c>
      <c r="C100" s="10">
        <v>605189</v>
      </c>
    </row>
    <row r="101" spans="1:3" x14ac:dyDescent="0.3">
      <c r="A101" t="s">
        <v>53</v>
      </c>
      <c r="B101">
        <v>7</v>
      </c>
      <c r="C101" s="10">
        <v>1309568</v>
      </c>
    </row>
    <row r="102" spans="1:3" x14ac:dyDescent="0.3">
      <c r="A102" t="s">
        <v>32</v>
      </c>
      <c r="B102">
        <v>3</v>
      </c>
      <c r="C102" s="10">
        <v>1289132</v>
      </c>
    </row>
    <row r="103" spans="1:3" x14ac:dyDescent="0.3">
      <c r="A103" t="s">
        <v>95</v>
      </c>
      <c r="B103">
        <v>2</v>
      </c>
      <c r="C103" s="10">
        <v>1368841</v>
      </c>
    </row>
    <row r="104" spans="1:3" x14ac:dyDescent="0.3">
      <c r="A104" t="s">
        <v>92</v>
      </c>
      <c r="B104">
        <v>1</v>
      </c>
      <c r="C104" s="10">
        <v>1198280</v>
      </c>
    </row>
    <row r="105" spans="1:3" x14ac:dyDescent="0.3">
      <c r="A105" t="s">
        <v>44</v>
      </c>
      <c r="B105">
        <v>2</v>
      </c>
      <c r="C105" s="10">
        <v>620935</v>
      </c>
    </row>
    <row r="106" spans="1:3" x14ac:dyDescent="0.3">
      <c r="A106" t="s">
        <v>96</v>
      </c>
      <c r="B106">
        <v>2</v>
      </c>
      <c r="C106" s="10">
        <v>1438039</v>
      </c>
    </row>
    <row r="107" spans="1:3" x14ac:dyDescent="0.3">
      <c r="A107" t="s">
        <v>44</v>
      </c>
      <c r="B107">
        <v>4</v>
      </c>
      <c r="C107" s="10">
        <v>434721</v>
      </c>
    </row>
    <row r="108" spans="1:3" x14ac:dyDescent="0.3">
      <c r="A108" t="s">
        <v>63</v>
      </c>
      <c r="B108">
        <v>2</v>
      </c>
      <c r="C108" s="10">
        <v>852806</v>
      </c>
    </row>
    <row r="109" spans="1:3" x14ac:dyDescent="0.3">
      <c r="A109" t="s">
        <v>88</v>
      </c>
      <c r="B109">
        <v>5</v>
      </c>
      <c r="C109" s="10">
        <v>798043</v>
      </c>
    </row>
    <row r="110" spans="1:3" x14ac:dyDescent="0.3">
      <c r="A110" t="s">
        <v>97</v>
      </c>
      <c r="B110">
        <v>5</v>
      </c>
      <c r="C110" s="10">
        <v>1190536</v>
      </c>
    </row>
    <row r="111" spans="1:3" x14ac:dyDescent="0.3">
      <c r="A111" t="s">
        <v>44</v>
      </c>
      <c r="B111">
        <v>3</v>
      </c>
      <c r="C111" s="10">
        <v>410064</v>
      </c>
    </row>
    <row r="112" spans="1:3" x14ac:dyDescent="0.3">
      <c r="A112" t="s">
        <v>98</v>
      </c>
      <c r="B112">
        <v>3</v>
      </c>
      <c r="C112" s="10">
        <v>1400595</v>
      </c>
    </row>
    <row r="113" spans="1:3" x14ac:dyDescent="0.3">
      <c r="A113" t="s">
        <v>99</v>
      </c>
      <c r="B113">
        <v>6</v>
      </c>
      <c r="C113" s="10">
        <v>1514075</v>
      </c>
    </row>
    <row r="114" spans="1:3" x14ac:dyDescent="0.3">
      <c r="A114" t="s">
        <v>82</v>
      </c>
      <c r="B114">
        <v>4</v>
      </c>
      <c r="C114" s="10">
        <v>982919</v>
      </c>
    </row>
    <row r="115" spans="1:3" x14ac:dyDescent="0.3">
      <c r="A115" t="s">
        <v>100</v>
      </c>
      <c r="B115">
        <v>3</v>
      </c>
      <c r="C115" s="10">
        <v>676664</v>
      </c>
    </row>
    <row r="116" spans="1:3" x14ac:dyDescent="0.3">
      <c r="A116" t="s">
        <v>44</v>
      </c>
      <c r="B116">
        <v>3</v>
      </c>
      <c r="C116" s="10">
        <v>457598</v>
      </c>
    </row>
    <row r="117" spans="1:3" x14ac:dyDescent="0.3">
      <c r="A117" t="s">
        <v>67</v>
      </c>
      <c r="B117">
        <v>2</v>
      </c>
      <c r="C117" s="10">
        <v>1315339</v>
      </c>
    </row>
    <row r="118" spans="1:3" x14ac:dyDescent="0.3">
      <c r="A118" t="s">
        <v>101</v>
      </c>
      <c r="B118">
        <v>2</v>
      </c>
      <c r="C118" s="10">
        <v>1477742</v>
      </c>
    </row>
    <row r="119" spans="1:3" x14ac:dyDescent="0.3">
      <c r="A119" t="s">
        <v>102</v>
      </c>
      <c r="B119">
        <v>9</v>
      </c>
      <c r="C119" s="10">
        <v>1066650</v>
      </c>
    </row>
    <row r="120" spans="1:3" x14ac:dyDescent="0.3">
      <c r="A120" t="s">
        <v>51</v>
      </c>
      <c r="B120">
        <v>10</v>
      </c>
      <c r="C120" s="10">
        <v>933219</v>
      </c>
    </row>
    <row r="121" spans="1:3" x14ac:dyDescent="0.3">
      <c r="A121" t="s">
        <v>63</v>
      </c>
      <c r="B121">
        <v>4</v>
      </c>
      <c r="C121" s="10">
        <v>688578</v>
      </c>
    </row>
    <row r="122" spans="1:3" x14ac:dyDescent="0.3">
      <c r="A122" t="s">
        <v>103</v>
      </c>
      <c r="B122">
        <v>7</v>
      </c>
      <c r="C122" s="10">
        <v>512134</v>
      </c>
    </row>
    <row r="123" spans="1:3" x14ac:dyDescent="0.3">
      <c r="A123" t="s">
        <v>44</v>
      </c>
      <c r="B123">
        <v>3</v>
      </c>
      <c r="C123" s="10">
        <v>538573</v>
      </c>
    </row>
    <row r="124" spans="1:3" x14ac:dyDescent="0.3">
      <c r="A124" t="s">
        <v>82</v>
      </c>
      <c r="B124">
        <v>4</v>
      </c>
      <c r="C124" s="10">
        <v>1087213</v>
      </c>
    </row>
    <row r="125" spans="1:3" x14ac:dyDescent="0.3">
      <c r="A125" t="s">
        <v>96</v>
      </c>
      <c r="B125">
        <v>2</v>
      </c>
      <c r="C125" s="10">
        <v>950110</v>
      </c>
    </row>
    <row r="126" spans="1:3" x14ac:dyDescent="0.3">
      <c r="A126" t="s">
        <v>104</v>
      </c>
      <c r="B126">
        <v>2</v>
      </c>
      <c r="C126" s="10">
        <v>410125</v>
      </c>
    </row>
    <row r="127" spans="1:3" x14ac:dyDescent="0.3">
      <c r="A127" t="s">
        <v>37</v>
      </c>
      <c r="B127">
        <v>9</v>
      </c>
      <c r="C127" s="10">
        <v>1239829</v>
      </c>
    </row>
    <row r="128" spans="1:3" x14ac:dyDescent="0.3">
      <c r="A128" t="s">
        <v>29</v>
      </c>
      <c r="B128">
        <v>1</v>
      </c>
      <c r="C128" s="10">
        <v>696593</v>
      </c>
    </row>
    <row r="129" spans="1:3" x14ac:dyDescent="0.3">
      <c r="A129" t="s">
        <v>105</v>
      </c>
      <c r="B129">
        <v>3</v>
      </c>
      <c r="C129" s="10">
        <v>675704</v>
      </c>
    </row>
    <row r="130" spans="1:3" x14ac:dyDescent="0.3">
      <c r="A130" t="s">
        <v>44</v>
      </c>
      <c r="B130">
        <v>3</v>
      </c>
      <c r="C130" s="10">
        <v>445560</v>
      </c>
    </row>
    <row r="131" spans="1:3" x14ac:dyDescent="0.3">
      <c r="A131" t="s">
        <v>106</v>
      </c>
      <c r="B131">
        <v>3</v>
      </c>
      <c r="C131" s="10">
        <v>494044</v>
      </c>
    </row>
    <row r="132" spans="1:3" x14ac:dyDescent="0.3">
      <c r="A132" t="s">
        <v>56</v>
      </c>
      <c r="B132">
        <v>2</v>
      </c>
      <c r="C132" s="10">
        <v>416282</v>
      </c>
    </row>
    <row r="133" spans="1:3" x14ac:dyDescent="0.3">
      <c r="A133" t="s">
        <v>107</v>
      </c>
      <c r="B133">
        <v>3</v>
      </c>
      <c r="C133" s="10">
        <v>604233</v>
      </c>
    </row>
    <row r="134" spans="1:3" x14ac:dyDescent="0.3">
      <c r="A134" t="s">
        <v>108</v>
      </c>
      <c r="B134">
        <v>2</v>
      </c>
      <c r="C134" s="10">
        <v>1072417</v>
      </c>
    </row>
    <row r="135" spans="1:3" x14ac:dyDescent="0.3">
      <c r="A135" t="s">
        <v>110</v>
      </c>
      <c r="B135">
        <v>2</v>
      </c>
      <c r="C135" s="10">
        <v>1060612</v>
      </c>
    </row>
    <row r="136" spans="1:3" x14ac:dyDescent="0.3">
      <c r="A136" t="s">
        <v>111</v>
      </c>
      <c r="B136">
        <v>13</v>
      </c>
      <c r="C136" s="10">
        <v>1449062</v>
      </c>
    </row>
    <row r="137" spans="1:3" x14ac:dyDescent="0.3">
      <c r="A137" t="s">
        <v>112</v>
      </c>
      <c r="B137">
        <v>3</v>
      </c>
      <c r="C137" s="10">
        <v>1183463</v>
      </c>
    </row>
    <row r="138" spans="1:3" x14ac:dyDescent="0.3">
      <c r="A138" t="s">
        <v>113</v>
      </c>
      <c r="B138">
        <v>4</v>
      </c>
      <c r="C138" s="10">
        <v>1388325</v>
      </c>
    </row>
    <row r="139" spans="1:3" x14ac:dyDescent="0.3">
      <c r="A139" t="s">
        <v>44</v>
      </c>
      <c r="B139">
        <v>3</v>
      </c>
      <c r="C139" s="10">
        <v>680080</v>
      </c>
    </row>
    <row r="140" spans="1:3" x14ac:dyDescent="0.3">
      <c r="A140" t="s">
        <v>115</v>
      </c>
      <c r="B140">
        <v>2</v>
      </c>
      <c r="C140" s="10">
        <v>327701</v>
      </c>
    </row>
    <row r="141" spans="1:3" x14ac:dyDescent="0.3">
      <c r="A141" t="s">
        <v>116</v>
      </c>
      <c r="B141">
        <v>2</v>
      </c>
      <c r="C141" s="10">
        <v>1338712</v>
      </c>
    </row>
    <row r="142" spans="1:3" x14ac:dyDescent="0.3">
      <c r="A142" t="s">
        <v>44</v>
      </c>
      <c r="B142">
        <v>3</v>
      </c>
      <c r="C142" s="10">
        <v>598566</v>
      </c>
    </row>
    <row r="143" spans="1:3" x14ac:dyDescent="0.3">
      <c r="A143" t="s">
        <v>117</v>
      </c>
      <c r="B143">
        <v>4</v>
      </c>
      <c r="C143" s="10">
        <v>1775678</v>
      </c>
    </row>
    <row r="144" spans="1:3" x14ac:dyDescent="0.3">
      <c r="A144" t="s">
        <v>27</v>
      </c>
      <c r="B144">
        <v>3</v>
      </c>
      <c r="C144" s="10">
        <v>1771278</v>
      </c>
    </row>
    <row r="145" spans="1:3" x14ac:dyDescent="0.3">
      <c r="A145" t="s">
        <v>118</v>
      </c>
      <c r="B145">
        <v>7</v>
      </c>
      <c r="C145" s="10">
        <v>525493</v>
      </c>
    </row>
    <row r="146" spans="1:3" x14ac:dyDescent="0.3">
      <c r="A146" t="s">
        <v>119</v>
      </c>
      <c r="B146">
        <v>6</v>
      </c>
      <c r="C146" s="10">
        <v>1063393</v>
      </c>
    </row>
    <row r="147" spans="1:3" x14ac:dyDescent="0.3">
      <c r="A147" t="s">
        <v>32</v>
      </c>
      <c r="B147">
        <v>2</v>
      </c>
      <c r="C147" s="10">
        <v>1375232</v>
      </c>
    </row>
    <row r="148" spans="1:3" x14ac:dyDescent="0.3">
      <c r="A148" t="s">
        <v>67</v>
      </c>
      <c r="B148">
        <v>4</v>
      </c>
      <c r="C148" s="10">
        <v>953439</v>
      </c>
    </row>
    <row r="149" spans="1:3" x14ac:dyDescent="0.3">
      <c r="A149" t="s">
        <v>119</v>
      </c>
      <c r="B149">
        <v>6</v>
      </c>
      <c r="C149" s="10">
        <v>1104405</v>
      </c>
    </row>
    <row r="150" spans="1:3" x14ac:dyDescent="0.3">
      <c r="A150" t="s">
        <v>115</v>
      </c>
      <c r="B150">
        <v>2</v>
      </c>
      <c r="C150" s="10">
        <v>447320</v>
      </c>
    </row>
    <row r="151" spans="1:3" x14ac:dyDescent="0.3">
      <c r="A151" t="s">
        <v>56</v>
      </c>
      <c r="B151">
        <v>2</v>
      </c>
      <c r="C151" s="10">
        <v>583823</v>
      </c>
    </row>
    <row r="152" spans="1:3" x14ac:dyDescent="0.3">
      <c r="A152" t="s">
        <v>15</v>
      </c>
      <c r="B152">
        <v>3</v>
      </c>
      <c r="C152" s="10">
        <v>1003076</v>
      </c>
    </row>
    <row r="153" spans="1:3" x14ac:dyDescent="0.3">
      <c r="A153" t="s">
        <v>32</v>
      </c>
      <c r="B153">
        <v>3</v>
      </c>
      <c r="C153" s="10">
        <v>1103544</v>
      </c>
    </row>
    <row r="154" spans="1:3" x14ac:dyDescent="0.3">
      <c r="A154" t="s">
        <v>120</v>
      </c>
      <c r="B154">
        <v>2</v>
      </c>
      <c r="C154" s="10">
        <v>1095608</v>
      </c>
    </row>
    <row r="155" spans="1:3" x14ac:dyDescent="0.3">
      <c r="A155" t="s">
        <v>82</v>
      </c>
      <c r="B155">
        <v>4</v>
      </c>
      <c r="C155" s="10">
        <v>1035973</v>
      </c>
    </row>
    <row r="156" spans="1:3" x14ac:dyDescent="0.3">
      <c r="A156" t="s">
        <v>121</v>
      </c>
      <c r="B156">
        <v>2</v>
      </c>
      <c r="C156" s="10">
        <v>645734</v>
      </c>
    </row>
    <row r="157" spans="1:3" x14ac:dyDescent="0.3">
      <c r="A157" t="s">
        <v>122</v>
      </c>
      <c r="B157">
        <v>1</v>
      </c>
      <c r="C157" s="10">
        <v>869189</v>
      </c>
    </row>
    <row r="158" spans="1:3" x14ac:dyDescent="0.3">
      <c r="A158" t="s">
        <v>123</v>
      </c>
      <c r="B158">
        <v>2</v>
      </c>
      <c r="C158" s="10">
        <v>1849290</v>
      </c>
    </row>
    <row r="159" spans="1:3" x14ac:dyDescent="0.3">
      <c r="A159" t="s">
        <v>28</v>
      </c>
      <c r="B159">
        <v>2</v>
      </c>
      <c r="C159" s="10">
        <v>1322104</v>
      </c>
    </row>
    <row r="160" spans="1:3" x14ac:dyDescent="0.3">
      <c r="A160" t="s">
        <v>125</v>
      </c>
      <c r="B160">
        <v>2</v>
      </c>
      <c r="C160" s="10">
        <v>548063</v>
      </c>
    </row>
    <row r="161" spans="1:3" x14ac:dyDescent="0.3">
      <c r="A161" t="s">
        <v>127</v>
      </c>
      <c r="B161">
        <v>4</v>
      </c>
      <c r="C161" s="10">
        <v>2326913</v>
      </c>
    </row>
    <row r="162" spans="1:3" x14ac:dyDescent="0.3">
      <c r="A162" t="s">
        <v>128</v>
      </c>
      <c r="B162">
        <v>6</v>
      </c>
      <c r="C162" s="10">
        <v>1397059</v>
      </c>
    </row>
    <row r="163" spans="1:3" x14ac:dyDescent="0.3">
      <c r="A163" t="s">
        <v>129</v>
      </c>
      <c r="B163">
        <v>8</v>
      </c>
      <c r="C163" s="10">
        <v>1355212</v>
      </c>
    </row>
    <row r="164" spans="1:3" x14ac:dyDescent="0.3">
      <c r="A164" t="s">
        <v>90</v>
      </c>
      <c r="B164">
        <v>13</v>
      </c>
      <c r="C164" s="10">
        <v>971445</v>
      </c>
    </row>
    <row r="165" spans="1:3" x14ac:dyDescent="0.3">
      <c r="A165" t="s">
        <v>116</v>
      </c>
      <c r="B165">
        <v>2</v>
      </c>
      <c r="C165" s="10">
        <v>1374871</v>
      </c>
    </row>
    <row r="166" spans="1:3" x14ac:dyDescent="0.3">
      <c r="A166" t="s">
        <v>118</v>
      </c>
      <c r="B166">
        <v>7</v>
      </c>
      <c r="C166" s="10">
        <v>412951</v>
      </c>
    </row>
    <row r="167" spans="1:3" x14ac:dyDescent="0.3">
      <c r="A167" t="s">
        <v>131</v>
      </c>
      <c r="B167">
        <v>2</v>
      </c>
      <c r="C167" s="10">
        <v>2302211</v>
      </c>
    </row>
    <row r="168" spans="1:3" x14ac:dyDescent="0.3">
      <c r="A168" t="s">
        <v>76</v>
      </c>
      <c r="B168">
        <v>13</v>
      </c>
      <c r="C168" s="10">
        <v>1109107</v>
      </c>
    </row>
    <row r="169" spans="1:3" x14ac:dyDescent="0.3">
      <c r="A169" t="s">
        <v>133</v>
      </c>
      <c r="B169">
        <v>6</v>
      </c>
      <c r="C169" s="10">
        <v>840155</v>
      </c>
    </row>
    <row r="170" spans="1:3" x14ac:dyDescent="0.3">
      <c r="A170" t="s">
        <v>134</v>
      </c>
      <c r="B170">
        <v>2</v>
      </c>
      <c r="C170" s="10">
        <v>1198433</v>
      </c>
    </row>
    <row r="171" spans="1:3" x14ac:dyDescent="0.3">
      <c r="A171" t="s">
        <v>135</v>
      </c>
      <c r="B171">
        <v>9</v>
      </c>
      <c r="C171" s="10">
        <v>776689</v>
      </c>
    </row>
    <row r="172" spans="1:3" x14ac:dyDescent="0.3">
      <c r="A172" t="s">
        <v>94</v>
      </c>
      <c r="B172">
        <v>1</v>
      </c>
      <c r="C172" s="10">
        <v>390410</v>
      </c>
    </row>
    <row r="173" spans="1:3" x14ac:dyDescent="0.3">
      <c r="A173" t="s">
        <v>136</v>
      </c>
      <c r="B173">
        <v>3</v>
      </c>
      <c r="C173" s="10">
        <v>422932</v>
      </c>
    </row>
    <row r="174" spans="1:3" x14ac:dyDescent="0.3">
      <c r="A174" t="s">
        <v>28</v>
      </c>
      <c r="B174">
        <v>2</v>
      </c>
      <c r="C174" s="10">
        <v>1496384</v>
      </c>
    </row>
    <row r="175" spans="1:3" x14ac:dyDescent="0.3">
      <c r="A175" t="s">
        <v>87</v>
      </c>
      <c r="B175">
        <v>6</v>
      </c>
      <c r="C175" s="10">
        <v>1216217</v>
      </c>
    </row>
    <row r="176" spans="1:3" x14ac:dyDescent="0.3">
      <c r="A176" t="s">
        <v>137</v>
      </c>
      <c r="B176">
        <v>3</v>
      </c>
      <c r="C176" s="10">
        <v>1927863</v>
      </c>
    </row>
    <row r="177" spans="1:3" x14ac:dyDescent="0.3">
      <c r="A177" t="s">
        <v>138</v>
      </c>
      <c r="B177">
        <v>10</v>
      </c>
      <c r="C177" s="10">
        <v>647122</v>
      </c>
    </row>
    <row r="178" spans="1:3" x14ac:dyDescent="0.3">
      <c r="A178" t="s">
        <v>111</v>
      </c>
      <c r="B178">
        <v>13</v>
      </c>
      <c r="C178" s="10">
        <v>1071053</v>
      </c>
    </row>
    <row r="179" spans="1:3" x14ac:dyDescent="0.3">
      <c r="A179" t="s">
        <v>118</v>
      </c>
      <c r="B179">
        <v>7</v>
      </c>
      <c r="C179" s="10">
        <v>778869</v>
      </c>
    </row>
    <row r="180" spans="1:3" x14ac:dyDescent="0.3">
      <c r="A180" t="s">
        <v>118</v>
      </c>
      <c r="B180">
        <v>7</v>
      </c>
      <c r="C180" s="10">
        <v>640266</v>
      </c>
    </row>
    <row r="181" spans="1:3" x14ac:dyDescent="0.3">
      <c r="A181" t="s">
        <v>139</v>
      </c>
      <c r="B181">
        <v>6</v>
      </c>
      <c r="C181" s="10">
        <v>1240597</v>
      </c>
    </row>
    <row r="182" spans="1:3" x14ac:dyDescent="0.3">
      <c r="A182" t="s">
        <v>140</v>
      </c>
      <c r="B182">
        <v>9</v>
      </c>
      <c r="C182" s="10">
        <v>1542808</v>
      </c>
    </row>
    <row r="183" spans="1:3" x14ac:dyDescent="0.3">
      <c r="A183" t="s">
        <v>141</v>
      </c>
      <c r="B183">
        <v>3</v>
      </c>
      <c r="C183" s="10">
        <v>1327632</v>
      </c>
    </row>
    <row r="184" spans="1:3" x14ac:dyDescent="0.3">
      <c r="A184" t="s">
        <v>31</v>
      </c>
      <c r="B184">
        <v>4</v>
      </c>
      <c r="C184" s="10">
        <v>662742</v>
      </c>
    </row>
    <row r="185" spans="1:3" x14ac:dyDescent="0.3">
      <c r="A185" t="s">
        <v>12</v>
      </c>
      <c r="B185">
        <v>3</v>
      </c>
      <c r="C185" s="10">
        <v>545280</v>
      </c>
    </row>
    <row r="186" spans="1:3" x14ac:dyDescent="0.3">
      <c r="A186" t="s">
        <v>32</v>
      </c>
      <c r="B186">
        <v>2</v>
      </c>
      <c r="C186" s="10">
        <v>1372494</v>
      </c>
    </row>
    <row r="187" spans="1:3" x14ac:dyDescent="0.3">
      <c r="A187" t="s">
        <v>115</v>
      </c>
      <c r="B187">
        <v>2</v>
      </c>
      <c r="C187" s="10">
        <v>550661</v>
      </c>
    </row>
    <row r="188" spans="1:3" x14ac:dyDescent="0.3">
      <c r="A188" t="s">
        <v>142</v>
      </c>
      <c r="B188">
        <v>2</v>
      </c>
      <c r="C188" s="10">
        <v>370365</v>
      </c>
    </row>
    <row r="189" spans="1:3" x14ac:dyDescent="0.3">
      <c r="A189" t="s">
        <v>61</v>
      </c>
      <c r="B189">
        <v>3</v>
      </c>
      <c r="C189" s="10">
        <v>1129925</v>
      </c>
    </row>
    <row r="190" spans="1:3" x14ac:dyDescent="0.3">
      <c r="A190" t="s">
        <v>143</v>
      </c>
      <c r="B190">
        <v>3</v>
      </c>
      <c r="C190" s="10">
        <v>924907</v>
      </c>
    </row>
    <row r="191" spans="1:3" x14ac:dyDescent="0.3">
      <c r="A191" t="s">
        <v>103</v>
      </c>
      <c r="B191">
        <v>7</v>
      </c>
      <c r="C191" s="10">
        <v>463198</v>
      </c>
    </row>
    <row r="192" spans="1:3" x14ac:dyDescent="0.3">
      <c r="A192" t="s">
        <v>28</v>
      </c>
      <c r="B192">
        <v>2</v>
      </c>
      <c r="C192" s="10">
        <v>1163452</v>
      </c>
    </row>
    <row r="193" spans="1:3" x14ac:dyDescent="0.3">
      <c r="A193" t="s">
        <v>44</v>
      </c>
      <c r="B193">
        <v>3</v>
      </c>
      <c r="C193" s="10">
        <v>684002</v>
      </c>
    </row>
    <row r="194" spans="1:3" x14ac:dyDescent="0.3">
      <c r="A194" t="s">
        <v>44</v>
      </c>
      <c r="B194">
        <v>8</v>
      </c>
      <c r="C194" s="10">
        <v>510732</v>
      </c>
    </row>
    <row r="195" spans="1:3" x14ac:dyDescent="0.3">
      <c r="A195" t="s">
        <v>144</v>
      </c>
      <c r="B195">
        <v>7</v>
      </c>
      <c r="C195" s="10">
        <v>924814</v>
      </c>
    </row>
    <row r="196" spans="1:3" x14ac:dyDescent="0.3">
      <c r="A196" t="s">
        <v>145</v>
      </c>
      <c r="B196">
        <v>6</v>
      </c>
      <c r="C196" s="10">
        <v>1058302</v>
      </c>
    </row>
    <row r="197" spans="1:3" x14ac:dyDescent="0.3">
      <c r="A197" t="s">
        <v>146</v>
      </c>
      <c r="B197">
        <v>6</v>
      </c>
      <c r="C197" s="10">
        <v>1206796</v>
      </c>
    </row>
    <row r="198" spans="1:3" x14ac:dyDescent="0.3">
      <c r="A198" t="s">
        <v>87</v>
      </c>
      <c r="B198">
        <v>6</v>
      </c>
      <c r="C198" s="10">
        <v>1591214</v>
      </c>
    </row>
    <row r="199" spans="1:3" x14ac:dyDescent="0.3">
      <c r="A199" t="s">
        <v>28</v>
      </c>
      <c r="B199">
        <v>2</v>
      </c>
      <c r="C199" s="10">
        <v>1525335</v>
      </c>
    </row>
    <row r="200" spans="1:3" x14ac:dyDescent="0.3">
      <c r="A200" t="s">
        <v>147</v>
      </c>
      <c r="B200">
        <v>6</v>
      </c>
      <c r="C200" s="10">
        <v>1199230</v>
      </c>
    </row>
    <row r="201" spans="1:3" x14ac:dyDescent="0.3">
      <c r="A201" t="s">
        <v>44</v>
      </c>
      <c r="B201">
        <v>2</v>
      </c>
      <c r="C201" s="10">
        <v>610336</v>
      </c>
    </row>
    <row r="202" spans="1:3" x14ac:dyDescent="0.3">
      <c r="A202" t="s">
        <v>148</v>
      </c>
      <c r="B202">
        <v>2</v>
      </c>
      <c r="C202" s="10">
        <v>432147</v>
      </c>
    </row>
    <row r="203" spans="1:3" x14ac:dyDescent="0.3">
      <c r="A203" t="s">
        <v>144</v>
      </c>
      <c r="B203">
        <v>7</v>
      </c>
      <c r="C203" s="10">
        <v>1193260</v>
      </c>
    </row>
    <row r="204" spans="1:3" x14ac:dyDescent="0.3">
      <c r="A204" t="s">
        <v>94</v>
      </c>
      <c r="B204">
        <v>1</v>
      </c>
      <c r="C204" s="10">
        <v>436626</v>
      </c>
    </row>
    <row r="205" spans="1:3" x14ac:dyDescent="0.3">
      <c r="A205" t="s">
        <v>116</v>
      </c>
      <c r="B205">
        <v>2</v>
      </c>
      <c r="C205" s="10">
        <v>871066</v>
      </c>
    </row>
    <row r="206" spans="1:3" x14ac:dyDescent="0.3">
      <c r="A206" t="s">
        <v>149</v>
      </c>
      <c r="B206">
        <v>2</v>
      </c>
      <c r="C206" s="10">
        <v>751037</v>
      </c>
    </row>
    <row r="207" spans="1:3" x14ac:dyDescent="0.3">
      <c r="A207" t="s">
        <v>143</v>
      </c>
      <c r="B207">
        <v>3</v>
      </c>
      <c r="C207" s="10">
        <v>1236125</v>
      </c>
    </row>
    <row r="208" spans="1:3" x14ac:dyDescent="0.3">
      <c r="A208" t="s">
        <v>147</v>
      </c>
      <c r="B208">
        <v>6</v>
      </c>
      <c r="C208" s="10">
        <v>1168597</v>
      </c>
    </row>
    <row r="209" spans="1:3" x14ac:dyDescent="0.3">
      <c r="A209" t="s">
        <v>150</v>
      </c>
      <c r="B209">
        <v>3</v>
      </c>
      <c r="C209" s="10">
        <v>1496196</v>
      </c>
    </row>
    <row r="210" spans="1:3" x14ac:dyDescent="0.3">
      <c r="A210" t="s">
        <v>151</v>
      </c>
      <c r="B210">
        <v>2</v>
      </c>
      <c r="C210" s="10">
        <v>962268</v>
      </c>
    </row>
    <row r="211" spans="1:3" x14ac:dyDescent="0.3">
      <c r="A211" t="s">
        <v>147</v>
      </c>
      <c r="B211">
        <v>6</v>
      </c>
      <c r="C211" s="10">
        <v>1272143</v>
      </c>
    </row>
    <row r="212" spans="1:3" x14ac:dyDescent="0.3">
      <c r="A212" t="s">
        <v>44</v>
      </c>
      <c r="B212">
        <v>3</v>
      </c>
      <c r="C212" s="10">
        <v>384474</v>
      </c>
    </row>
    <row r="213" spans="1:3" x14ac:dyDescent="0.3">
      <c r="A213" t="s">
        <v>152</v>
      </c>
      <c r="B213">
        <v>2</v>
      </c>
      <c r="C213" s="10">
        <v>1965306</v>
      </c>
    </row>
    <row r="214" spans="1:3" x14ac:dyDescent="0.3">
      <c r="A214" t="s">
        <v>147</v>
      </c>
      <c r="B214">
        <v>6</v>
      </c>
      <c r="C214" s="10">
        <v>923563</v>
      </c>
    </row>
    <row r="215" spans="1:3" x14ac:dyDescent="0.3">
      <c r="A215" t="s">
        <v>133</v>
      </c>
      <c r="B215">
        <v>6</v>
      </c>
      <c r="C215" s="10">
        <v>1361636</v>
      </c>
    </row>
    <row r="216" spans="1:3" x14ac:dyDescent="0.3">
      <c r="A216" t="s">
        <v>153</v>
      </c>
      <c r="B216">
        <v>3</v>
      </c>
      <c r="C216" s="10">
        <v>1070025</v>
      </c>
    </row>
    <row r="217" spans="1:3" x14ac:dyDescent="0.3">
      <c r="A217" t="s">
        <v>133</v>
      </c>
      <c r="B217">
        <v>6</v>
      </c>
      <c r="C217" s="10">
        <v>1482886</v>
      </c>
    </row>
    <row r="218" spans="1:3" x14ac:dyDescent="0.3">
      <c r="A218" t="s">
        <v>32</v>
      </c>
      <c r="B218">
        <v>2</v>
      </c>
      <c r="C218" s="10">
        <v>1225205</v>
      </c>
    </row>
    <row r="219" spans="1:3" x14ac:dyDescent="0.3">
      <c r="A219" t="s">
        <v>154</v>
      </c>
      <c r="B219">
        <v>9</v>
      </c>
      <c r="C219" s="10">
        <v>1140103</v>
      </c>
    </row>
    <row r="220" spans="1:3" x14ac:dyDescent="0.3">
      <c r="A220" t="s">
        <v>44</v>
      </c>
      <c r="B220">
        <v>3</v>
      </c>
      <c r="C220" s="10">
        <v>455176</v>
      </c>
    </row>
    <row r="221" spans="1:3" x14ac:dyDescent="0.3">
      <c r="A221" t="s">
        <v>155</v>
      </c>
      <c r="B221">
        <v>3</v>
      </c>
      <c r="C221" s="10">
        <v>988352</v>
      </c>
    </row>
    <row r="222" spans="1:3" x14ac:dyDescent="0.3">
      <c r="A222" t="s">
        <v>156</v>
      </c>
      <c r="B222">
        <v>7</v>
      </c>
      <c r="C222" s="10">
        <v>1118494</v>
      </c>
    </row>
    <row r="223" spans="1:3" x14ac:dyDescent="0.3">
      <c r="A223" t="s">
        <v>29</v>
      </c>
      <c r="B223">
        <v>1</v>
      </c>
      <c r="C223" s="10">
        <v>777319</v>
      </c>
    </row>
    <row r="224" spans="1:3" x14ac:dyDescent="0.3">
      <c r="A224" t="s">
        <v>28</v>
      </c>
      <c r="B224">
        <v>2</v>
      </c>
      <c r="C224" s="10">
        <v>1380138</v>
      </c>
    </row>
    <row r="225" spans="1:3" x14ac:dyDescent="0.3">
      <c r="A225" t="s">
        <v>157</v>
      </c>
      <c r="B225">
        <v>3</v>
      </c>
      <c r="C225" s="10">
        <v>867555</v>
      </c>
    </row>
    <row r="226" spans="1:3" x14ac:dyDescent="0.3">
      <c r="A226" t="s">
        <v>29</v>
      </c>
      <c r="B226">
        <v>1</v>
      </c>
      <c r="C226" s="10">
        <v>657478</v>
      </c>
    </row>
    <row r="227" spans="1:3" x14ac:dyDescent="0.3">
      <c r="A227" t="s">
        <v>28</v>
      </c>
      <c r="B227">
        <v>2</v>
      </c>
      <c r="C227" s="10">
        <v>1192625</v>
      </c>
    </row>
    <row r="228" spans="1:3" x14ac:dyDescent="0.3">
      <c r="A228" t="s">
        <v>144</v>
      </c>
      <c r="B228">
        <v>7</v>
      </c>
      <c r="C228" s="10">
        <v>1424294</v>
      </c>
    </row>
    <row r="229" spans="1:3" x14ac:dyDescent="0.3">
      <c r="A229" t="s">
        <v>34</v>
      </c>
      <c r="B229">
        <v>5</v>
      </c>
      <c r="C229" s="10">
        <v>1708330</v>
      </c>
    </row>
    <row r="230" spans="1:3" x14ac:dyDescent="0.3">
      <c r="A230" t="s">
        <v>158</v>
      </c>
      <c r="B230">
        <v>3</v>
      </c>
      <c r="C230" s="10">
        <v>420017</v>
      </c>
    </row>
    <row r="231" spans="1:3" x14ac:dyDescent="0.3">
      <c r="A231" t="s">
        <v>159</v>
      </c>
      <c r="B231">
        <v>1</v>
      </c>
      <c r="C231" s="10">
        <v>506111</v>
      </c>
    </row>
    <row r="232" spans="1:3" x14ac:dyDescent="0.3">
      <c r="A232" t="s">
        <v>160</v>
      </c>
      <c r="B232">
        <v>3</v>
      </c>
      <c r="C232" s="10">
        <v>637702</v>
      </c>
    </row>
    <row r="233" spans="1:3" x14ac:dyDescent="0.3">
      <c r="A233" t="s">
        <v>133</v>
      </c>
      <c r="B233">
        <v>6</v>
      </c>
      <c r="C233" s="10">
        <v>858012</v>
      </c>
    </row>
    <row r="234" spans="1:3" x14ac:dyDescent="0.3">
      <c r="A234" t="s">
        <v>161</v>
      </c>
      <c r="B234">
        <v>5</v>
      </c>
      <c r="C234" s="10">
        <v>401043</v>
      </c>
    </row>
    <row r="235" spans="1:3" x14ac:dyDescent="0.3">
      <c r="A235" t="s">
        <v>31</v>
      </c>
      <c r="B235">
        <v>4</v>
      </c>
      <c r="C235" s="10">
        <v>599602</v>
      </c>
    </row>
    <row r="236" spans="1:3" x14ac:dyDescent="0.3">
      <c r="A236" t="s">
        <v>162</v>
      </c>
      <c r="B236">
        <v>3</v>
      </c>
      <c r="C236" s="10">
        <v>1240314</v>
      </c>
    </row>
    <row r="237" spans="1:3" x14ac:dyDescent="0.3">
      <c r="A237" t="s">
        <v>163</v>
      </c>
      <c r="B237">
        <v>4</v>
      </c>
      <c r="C237" s="10">
        <v>677067</v>
      </c>
    </row>
    <row r="238" spans="1:3" x14ac:dyDescent="0.3">
      <c r="A238" t="s">
        <v>147</v>
      </c>
      <c r="B238">
        <v>6</v>
      </c>
      <c r="C238" s="10">
        <v>1317352</v>
      </c>
    </row>
    <row r="239" spans="1:3" x14ac:dyDescent="0.3">
      <c r="A239" t="s">
        <v>32</v>
      </c>
      <c r="B239">
        <v>3</v>
      </c>
      <c r="C239" s="10">
        <v>1575510</v>
      </c>
    </row>
    <row r="240" spans="1:3" x14ac:dyDescent="0.3">
      <c r="A240" t="s">
        <v>133</v>
      </c>
      <c r="B240">
        <v>6</v>
      </c>
      <c r="C240" s="10">
        <v>1103222</v>
      </c>
    </row>
    <row r="241" spans="1:3" x14ac:dyDescent="0.3">
      <c r="A241" t="s">
        <v>49</v>
      </c>
      <c r="B241">
        <v>13</v>
      </c>
      <c r="C241" s="10">
        <v>981402</v>
      </c>
    </row>
    <row r="242" spans="1:3" x14ac:dyDescent="0.3">
      <c r="A242" t="s">
        <v>112</v>
      </c>
      <c r="B242">
        <v>3</v>
      </c>
      <c r="C242" s="10">
        <v>1115059</v>
      </c>
    </row>
    <row r="243" spans="1:3" x14ac:dyDescent="0.3">
      <c r="A243" t="s">
        <v>31</v>
      </c>
      <c r="B243">
        <v>4</v>
      </c>
      <c r="C243" s="10">
        <v>481144</v>
      </c>
    </row>
    <row r="244" spans="1:3" x14ac:dyDescent="0.3">
      <c r="A244" t="s">
        <v>164</v>
      </c>
      <c r="B244">
        <v>3</v>
      </c>
      <c r="C244" s="10">
        <v>1256276</v>
      </c>
    </row>
    <row r="245" spans="1:3" x14ac:dyDescent="0.3">
      <c r="A245" t="s">
        <v>165</v>
      </c>
      <c r="B245">
        <v>3</v>
      </c>
      <c r="C245" s="10">
        <v>1403428</v>
      </c>
    </row>
    <row r="246" spans="1:3" x14ac:dyDescent="0.3">
      <c r="A246" t="s">
        <v>128</v>
      </c>
      <c r="B246">
        <v>6</v>
      </c>
      <c r="C246" s="10">
        <v>825913</v>
      </c>
    </row>
    <row r="247" spans="1:3" x14ac:dyDescent="0.3">
      <c r="A247" t="s">
        <v>161</v>
      </c>
      <c r="B247">
        <v>5</v>
      </c>
      <c r="C247" s="10">
        <v>580049</v>
      </c>
    </row>
    <row r="248" spans="1:3" x14ac:dyDescent="0.3">
      <c r="A248" t="s">
        <v>166</v>
      </c>
      <c r="B248">
        <v>3</v>
      </c>
      <c r="C248" s="10">
        <v>1248547</v>
      </c>
    </row>
    <row r="249" spans="1:3" x14ac:dyDescent="0.3">
      <c r="A249" t="s">
        <v>167</v>
      </c>
      <c r="B249">
        <v>2</v>
      </c>
      <c r="C249" s="10">
        <v>1149895</v>
      </c>
    </row>
    <row r="250" spans="1:3" x14ac:dyDescent="0.3">
      <c r="A250" t="s">
        <v>168</v>
      </c>
      <c r="B250">
        <v>2</v>
      </c>
      <c r="C250" s="10">
        <v>1975499</v>
      </c>
    </row>
    <row r="251" spans="1:3" x14ac:dyDescent="0.3">
      <c r="A251" t="s">
        <v>147</v>
      </c>
      <c r="B251">
        <v>6</v>
      </c>
      <c r="C251" s="10">
        <v>997472</v>
      </c>
    </row>
    <row r="252" spans="1:3" x14ac:dyDescent="0.3">
      <c r="A252" t="s">
        <v>59</v>
      </c>
      <c r="B252">
        <v>3</v>
      </c>
      <c r="C252" s="10">
        <v>449985</v>
      </c>
    </row>
    <row r="253" spans="1:3" x14ac:dyDescent="0.3">
      <c r="A253" t="s">
        <v>82</v>
      </c>
      <c r="B253">
        <v>4</v>
      </c>
      <c r="C253" s="10">
        <v>1330874</v>
      </c>
    </row>
    <row r="254" spans="1:3" x14ac:dyDescent="0.3">
      <c r="A254" t="s">
        <v>34</v>
      </c>
      <c r="B254">
        <v>1</v>
      </c>
      <c r="C254" s="10">
        <v>1771104</v>
      </c>
    </row>
    <row r="255" spans="1:3" x14ac:dyDescent="0.3">
      <c r="A255" t="s">
        <v>170</v>
      </c>
      <c r="B255">
        <v>4</v>
      </c>
      <c r="C255" s="10">
        <v>1121110</v>
      </c>
    </row>
    <row r="256" spans="1:3" x14ac:dyDescent="0.3">
      <c r="A256" t="s">
        <v>54</v>
      </c>
      <c r="B256">
        <v>4</v>
      </c>
      <c r="C256" s="10">
        <v>460223</v>
      </c>
    </row>
    <row r="257" spans="1:3" x14ac:dyDescent="0.3">
      <c r="A257" t="s">
        <v>54</v>
      </c>
      <c r="B257">
        <v>3</v>
      </c>
      <c r="C257" s="10">
        <v>699589</v>
      </c>
    </row>
    <row r="258" spans="1:3" x14ac:dyDescent="0.3">
      <c r="A258" t="s">
        <v>171</v>
      </c>
      <c r="B258">
        <v>6</v>
      </c>
      <c r="C258" s="10">
        <v>1242672</v>
      </c>
    </row>
    <row r="259" spans="1:3" x14ac:dyDescent="0.3">
      <c r="A259" t="s">
        <v>172</v>
      </c>
      <c r="B259">
        <v>2</v>
      </c>
      <c r="C259" s="10">
        <v>504462</v>
      </c>
    </row>
    <row r="260" spans="1:3" x14ac:dyDescent="0.3">
      <c r="A260" t="s">
        <v>28</v>
      </c>
      <c r="B260">
        <v>2</v>
      </c>
      <c r="C260" s="10">
        <v>1523808</v>
      </c>
    </row>
    <row r="261" spans="1:3" x14ac:dyDescent="0.3">
      <c r="A261" t="s">
        <v>94</v>
      </c>
      <c r="B261">
        <v>1</v>
      </c>
      <c r="C261" s="10">
        <v>354044</v>
      </c>
    </row>
    <row r="262" spans="1:3" x14ac:dyDescent="0.3">
      <c r="A262" t="s">
        <v>133</v>
      </c>
      <c r="B262">
        <v>6</v>
      </c>
      <c r="C262" s="10">
        <v>1295675</v>
      </c>
    </row>
    <row r="263" spans="1:3" x14ac:dyDescent="0.3">
      <c r="A263" t="s">
        <v>170</v>
      </c>
      <c r="B263">
        <v>4</v>
      </c>
      <c r="C263" s="10">
        <v>1285347</v>
      </c>
    </row>
    <row r="264" spans="1:3" x14ac:dyDescent="0.3">
      <c r="A264" t="s">
        <v>173</v>
      </c>
      <c r="B264">
        <v>1</v>
      </c>
      <c r="C264" s="10">
        <v>1109176</v>
      </c>
    </row>
    <row r="265" spans="1:3" x14ac:dyDescent="0.3">
      <c r="A265" t="s">
        <v>170</v>
      </c>
      <c r="B265">
        <v>4</v>
      </c>
      <c r="C265" s="10">
        <v>1693521</v>
      </c>
    </row>
    <row r="266" spans="1:3" x14ac:dyDescent="0.3">
      <c r="A266" t="s">
        <v>174</v>
      </c>
      <c r="B266">
        <v>3</v>
      </c>
      <c r="C266" s="10">
        <v>1115247</v>
      </c>
    </row>
    <row r="267" spans="1:3" x14ac:dyDescent="0.3">
      <c r="A267" t="s">
        <v>134</v>
      </c>
      <c r="B267">
        <v>2</v>
      </c>
      <c r="C267" s="10">
        <v>1086106</v>
      </c>
    </row>
    <row r="268" spans="1:3" x14ac:dyDescent="0.3">
      <c r="A268" t="s">
        <v>165</v>
      </c>
      <c r="B268">
        <v>3</v>
      </c>
      <c r="C268" s="10">
        <v>1560359</v>
      </c>
    </row>
    <row r="269" spans="1:3" x14ac:dyDescent="0.3">
      <c r="A269" t="s">
        <v>175</v>
      </c>
      <c r="B269">
        <v>3</v>
      </c>
      <c r="C269" s="10">
        <v>1142427</v>
      </c>
    </row>
    <row r="270" spans="1:3" x14ac:dyDescent="0.3">
      <c r="A270" t="s">
        <v>176</v>
      </c>
      <c r="B270">
        <v>3</v>
      </c>
      <c r="C270" s="10">
        <v>1446857</v>
      </c>
    </row>
    <row r="271" spans="1:3" x14ac:dyDescent="0.3">
      <c r="A271" t="s">
        <v>121</v>
      </c>
      <c r="B271">
        <v>2</v>
      </c>
      <c r="C271" s="10">
        <v>486950</v>
      </c>
    </row>
    <row r="272" spans="1:3" x14ac:dyDescent="0.3">
      <c r="A272" t="s">
        <v>177</v>
      </c>
      <c r="B272">
        <v>2</v>
      </c>
      <c r="C272" s="10">
        <v>2872501</v>
      </c>
    </row>
    <row r="273" spans="1:3" x14ac:dyDescent="0.3">
      <c r="A273" t="s">
        <v>177</v>
      </c>
      <c r="B273">
        <v>2</v>
      </c>
      <c r="C273" s="10">
        <v>2483068</v>
      </c>
    </row>
    <row r="274" spans="1:3" x14ac:dyDescent="0.3">
      <c r="A274" t="s">
        <v>178</v>
      </c>
      <c r="B274">
        <v>3</v>
      </c>
      <c r="C274" s="10">
        <v>1461068</v>
      </c>
    </row>
    <row r="275" spans="1:3" x14ac:dyDescent="0.3">
      <c r="A275" t="s">
        <v>28</v>
      </c>
      <c r="B275">
        <v>2</v>
      </c>
      <c r="C275" s="10">
        <v>1268833</v>
      </c>
    </row>
    <row r="276" spans="1:3" x14ac:dyDescent="0.3">
      <c r="A276" t="s">
        <v>179</v>
      </c>
      <c r="B276">
        <v>13</v>
      </c>
      <c r="C276" s="10">
        <v>1266142</v>
      </c>
    </row>
    <row r="277" spans="1:3" x14ac:dyDescent="0.3">
      <c r="A277" t="s">
        <v>180</v>
      </c>
      <c r="B277">
        <v>3</v>
      </c>
      <c r="C277" s="10">
        <v>1257948</v>
      </c>
    </row>
    <row r="278" spans="1:3" x14ac:dyDescent="0.3">
      <c r="A278" t="s">
        <v>181</v>
      </c>
      <c r="B278">
        <v>3</v>
      </c>
      <c r="C278" s="10">
        <v>1059897</v>
      </c>
    </row>
    <row r="279" spans="1:3" x14ac:dyDescent="0.3">
      <c r="A279" t="s">
        <v>182</v>
      </c>
      <c r="B279">
        <v>7</v>
      </c>
      <c r="C279" s="10">
        <v>1171625</v>
      </c>
    </row>
    <row r="280" spans="1:3" x14ac:dyDescent="0.3">
      <c r="A280" t="s">
        <v>183</v>
      </c>
      <c r="B280">
        <v>4</v>
      </c>
      <c r="C280" s="10">
        <v>1941538</v>
      </c>
    </row>
    <row r="281" spans="1:3" x14ac:dyDescent="0.3">
      <c r="A281" t="s">
        <v>184</v>
      </c>
      <c r="B281">
        <v>1</v>
      </c>
      <c r="C281" s="10">
        <v>1137336</v>
      </c>
    </row>
    <row r="282" spans="1:3" x14ac:dyDescent="0.3">
      <c r="A282" t="s">
        <v>28</v>
      </c>
      <c r="B282">
        <v>2</v>
      </c>
      <c r="C282" s="10">
        <v>1275845</v>
      </c>
    </row>
    <row r="283" spans="1:3" x14ac:dyDescent="0.3">
      <c r="A283" t="s">
        <v>185</v>
      </c>
      <c r="B283">
        <v>5</v>
      </c>
      <c r="C283" s="10">
        <v>697866</v>
      </c>
    </row>
    <row r="284" spans="1:3" x14ac:dyDescent="0.3">
      <c r="A284" t="s">
        <v>186</v>
      </c>
      <c r="B284">
        <v>8</v>
      </c>
      <c r="C284" s="10">
        <v>616638</v>
      </c>
    </row>
    <row r="285" spans="1:3" x14ac:dyDescent="0.3">
      <c r="A285" t="s">
        <v>165</v>
      </c>
      <c r="B285">
        <v>3</v>
      </c>
      <c r="C285" s="10">
        <v>1311191</v>
      </c>
    </row>
    <row r="286" spans="1:3" x14ac:dyDescent="0.3">
      <c r="A286" t="s">
        <v>103</v>
      </c>
      <c r="B286">
        <v>7</v>
      </c>
      <c r="C286" s="10">
        <v>585937</v>
      </c>
    </row>
    <row r="287" spans="1:3" x14ac:dyDescent="0.3">
      <c r="A287" t="s">
        <v>187</v>
      </c>
      <c r="B287">
        <v>0</v>
      </c>
      <c r="C287" s="10">
        <v>359762</v>
      </c>
    </row>
    <row r="288" spans="1:3" x14ac:dyDescent="0.3">
      <c r="A288" t="s">
        <v>188</v>
      </c>
      <c r="B288">
        <v>11</v>
      </c>
      <c r="C288" s="10">
        <v>1059230</v>
      </c>
    </row>
    <row r="289" spans="1:3" x14ac:dyDescent="0.3">
      <c r="A289" t="s">
        <v>115</v>
      </c>
      <c r="B289">
        <v>2</v>
      </c>
      <c r="C289" s="10">
        <v>357615</v>
      </c>
    </row>
    <row r="290" spans="1:3" x14ac:dyDescent="0.3">
      <c r="A290" t="s">
        <v>151</v>
      </c>
      <c r="B290">
        <v>2</v>
      </c>
      <c r="C290" s="10">
        <v>1119721</v>
      </c>
    </row>
    <row r="291" spans="1:3" x14ac:dyDescent="0.3">
      <c r="A291" t="s">
        <v>134</v>
      </c>
      <c r="B291">
        <v>2</v>
      </c>
      <c r="C291" s="10">
        <v>1330973</v>
      </c>
    </row>
    <row r="292" spans="1:3" x14ac:dyDescent="0.3">
      <c r="A292" t="s">
        <v>176</v>
      </c>
      <c r="B292">
        <v>3</v>
      </c>
      <c r="C292" s="10">
        <v>1110557</v>
      </c>
    </row>
    <row r="293" spans="1:3" x14ac:dyDescent="0.3">
      <c r="A293" t="s">
        <v>189</v>
      </c>
      <c r="B293">
        <v>2</v>
      </c>
      <c r="C293" s="10">
        <v>1499968</v>
      </c>
    </row>
    <row r="294" spans="1:3" x14ac:dyDescent="0.3">
      <c r="A294" t="s">
        <v>160</v>
      </c>
      <c r="B294">
        <v>3</v>
      </c>
      <c r="C294" s="10">
        <v>466095</v>
      </c>
    </row>
    <row r="295" spans="1:3" x14ac:dyDescent="0.3">
      <c r="A295" t="s">
        <v>190</v>
      </c>
      <c r="B295">
        <v>6</v>
      </c>
      <c r="C295" s="10">
        <v>1582852</v>
      </c>
    </row>
    <row r="296" spans="1:3" x14ac:dyDescent="0.3">
      <c r="A296" t="s">
        <v>101</v>
      </c>
      <c r="B296">
        <v>2</v>
      </c>
      <c r="C296" s="10">
        <v>1441123</v>
      </c>
    </row>
    <row r="297" spans="1:3" x14ac:dyDescent="0.3">
      <c r="A297" t="s">
        <v>31</v>
      </c>
      <c r="B297">
        <v>4</v>
      </c>
      <c r="C297" s="10">
        <v>524964</v>
      </c>
    </row>
    <row r="298" spans="1:3" x14ac:dyDescent="0.3">
      <c r="A298" t="s">
        <v>121</v>
      </c>
      <c r="B298">
        <v>2</v>
      </c>
      <c r="C298" s="10">
        <v>469881</v>
      </c>
    </row>
    <row r="299" spans="1:3" x14ac:dyDescent="0.3">
      <c r="A299" t="s">
        <v>191</v>
      </c>
      <c r="B299">
        <v>3</v>
      </c>
      <c r="C299" s="10">
        <v>415719</v>
      </c>
    </row>
    <row r="300" spans="1:3" x14ac:dyDescent="0.3">
      <c r="A300" t="s">
        <v>32</v>
      </c>
      <c r="B300">
        <v>3</v>
      </c>
      <c r="C300" s="10">
        <v>1342496</v>
      </c>
    </row>
    <row r="301" spans="1:3" x14ac:dyDescent="0.3">
      <c r="A301" t="s">
        <v>192</v>
      </c>
      <c r="B301">
        <v>4</v>
      </c>
      <c r="C301" s="10">
        <v>930819</v>
      </c>
    </row>
    <row r="302" spans="1:3" x14ac:dyDescent="0.3">
      <c r="A302" t="s">
        <v>193</v>
      </c>
      <c r="B302">
        <v>3</v>
      </c>
      <c r="C302" s="10">
        <v>1211594</v>
      </c>
    </row>
    <row r="303" spans="1:3" x14ac:dyDescent="0.3">
      <c r="A303" t="s">
        <v>194</v>
      </c>
      <c r="B303">
        <v>3</v>
      </c>
      <c r="C303" s="10">
        <v>1011909</v>
      </c>
    </row>
    <row r="304" spans="1:3" x14ac:dyDescent="0.3">
      <c r="A304" t="s">
        <v>73</v>
      </c>
      <c r="B304">
        <v>3</v>
      </c>
      <c r="C304" s="10">
        <v>824883</v>
      </c>
    </row>
    <row r="305" spans="1:3" x14ac:dyDescent="0.3">
      <c r="A305" t="s">
        <v>195</v>
      </c>
      <c r="B305">
        <v>4</v>
      </c>
      <c r="C305" s="10">
        <v>1180723</v>
      </c>
    </row>
    <row r="306" spans="1:3" x14ac:dyDescent="0.3">
      <c r="A306" t="s">
        <v>154</v>
      </c>
      <c r="B306">
        <v>9</v>
      </c>
      <c r="C306" s="10">
        <v>1450938</v>
      </c>
    </row>
    <row r="307" spans="1:3" x14ac:dyDescent="0.3">
      <c r="A307" t="s">
        <v>164</v>
      </c>
      <c r="B307">
        <v>4</v>
      </c>
      <c r="C307" s="10">
        <v>1429189</v>
      </c>
    </row>
    <row r="308" spans="1:3" x14ac:dyDescent="0.3">
      <c r="A308" t="s">
        <v>196</v>
      </c>
      <c r="B308">
        <v>5</v>
      </c>
      <c r="C308" s="10">
        <v>597769</v>
      </c>
    </row>
    <row r="309" spans="1:3" x14ac:dyDescent="0.3">
      <c r="A309" t="s">
        <v>197</v>
      </c>
      <c r="B309">
        <v>1</v>
      </c>
      <c r="C309" s="10">
        <v>523590</v>
      </c>
    </row>
    <row r="310" spans="1:3" x14ac:dyDescent="0.3">
      <c r="A310" t="s">
        <v>198</v>
      </c>
      <c r="B310">
        <v>3</v>
      </c>
      <c r="C310" s="10">
        <v>904135</v>
      </c>
    </row>
    <row r="311" spans="1:3" x14ac:dyDescent="0.3">
      <c r="A311" t="s">
        <v>28</v>
      </c>
      <c r="B311">
        <v>3</v>
      </c>
      <c r="C311" s="10">
        <v>1762417</v>
      </c>
    </row>
    <row r="312" spans="1:3" x14ac:dyDescent="0.3">
      <c r="A312" t="s">
        <v>177</v>
      </c>
      <c r="B312">
        <v>2</v>
      </c>
      <c r="C312" s="10">
        <v>2105079</v>
      </c>
    </row>
    <row r="313" spans="1:3" x14ac:dyDescent="0.3">
      <c r="A313" t="s">
        <v>123</v>
      </c>
      <c r="B313">
        <v>2</v>
      </c>
      <c r="C313" s="10">
        <v>1463978</v>
      </c>
    </row>
    <row r="314" spans="1:3" x14ac:dyDescent="0.3">
      <c r="A314" t="s">
        <v>187</v>
      </c>
      <c r="B314">
        <v>0</v>
      </c>
      <c r="C314" s="10">
        <v>469758</v>
      </c>
    </row>
    <row r="315" spans="1:3" x14ac:dyDescent="0.3">
      <c r="A315" t="s">
        <v>199</v>
      </c>
      <c r="B315">
        <v>1</v>
      </c>
      <c r="C315" s="10">
        <v>1892227</v>
      </c>
    </row>
    <row r="316" spans="1:3" x14ac:dyDescent="0.3">
      <c r="A316" t="s">
        <v>200</v>
      </c>
      <c r="B316">
        <v>3</v>
      </c>
      <c r="C316" s="10">
        <v>860613</v>
      </c>
    </row>
    <row r="317" spans="1:3" x14ac:dyDescent="0.3">
      <c r="A317" t="s">
        <v>201</v>
      </c>
      <c r="B317">
        <v>2</v>
      </c>
      <c r="C317" s="10">
        <v>1347400</v>
      </c>
    </row>
    <row r="318" spans="1:3" x14ac:dyDescent="0.3">
      <c r="A318" t="s">
        <v>202</v>
      </c>
      <c r="B318">
        <v>9</v>
      </c>
      <c r="C318" s="10">
        <v>1121226</v>
      </c>
    </row>
    <row r="319" spans="1:3" x14ac:dyDescent="0.3">
      <c r="A319" t="s">
        <v>175</v>
      </c>
      <c r="B319">
        <v>3</v>
      </c>
      <c r="C319" s="10">
        <v>1185419</v>
      </c>
    </row>
    <row r="320" spans="1:3" x14ac:dyDescent="0.3">
      <c r="A320" t="s">
        <v>203</v>
      </c>
      <c r="B320">
        <v>3</v>
      </c>
      <c r="C320" s="10">
        <v>1145319</v>
      </c>
    </row>
    <row r="321" spans="1:3" x14ac:dyDescent="0.3">
      <c r="A321" t="s">
        <v>200</v>
      </c>
      <c r="B321">
        <v>3</v>
      </c>
      <c r="C321" s="10">
        <v>1433477</v>
      </c>
    </row>
    <row r="322" spans="1:3" x14ac:dyDescent="0.3">
      <c r="A322" t="s">
        <v>84</v>
      </c>
      <c r="B322">
        <v>4</v>
      </c>
      <c r="C322" s="10">
        <v>652608</v>
      </c>
    </row>
    <row r="323" spans="1:3" x14ac:dyDescent="0.3">
      <c r="A323" t="s">
        <v>115</v>
      </c>
      <c r="B323">
        <v>2</v>
      </c>
      <c r="C323" s="10">
        <v>476686</v>
      </c>
    </row>
    <row r="324" spans="1:3" x14ac:dyDescent="0.3">
      <c r="A324" t="s">
        <v>44</v>
      </c>
      <c r="B324">
        <v>3</v>
      </c>
      <c r="C324" s="10">
        <v>414835</v>
      </c>
    </row>
    <row r="325" spans="1:3" x14ac:dyDescent="0.3">
      <c r="A325" t="s">
        <v>204</v>
      </c>
      <c r="B325">
        <v>3</v>
      </c>
      <c r="C325" s="10">
        <v>1008181</v>
      </c>
    </row>
    <row r="326" spans="1:3" x14ac:dyDescent="0.3">
      <c r="A326" t="s">
        <v>151</v>
      </c>
      <c r="B326">
        <v>2</v>
      </c>
      <c r="C326" s="10">
        <v>1284621</v>
      </c>
    </row>
    <row r="327" spans="1:3" x14ac:dyDescent="0.3">
      <c r="A327" t="s">
        <v>205</v>
      </c>
      <c r="B327">
        <v>2</v>
      </c>
      <c r="C327" s="10">
        <v>932628</v>
      </c>
    </row>
    <row r="328" spans="1:3" x14ac:dyDescent="0.3">
      <c r="A328" t="s">
        <v>206</v>
      </c>
      <c r="B328">
        <v>6</v>
      </c>
      <c r="C328" s="10">
        <v>1505392</v>
      </c>
    </row>
    <row r="329" spans="1:3" x14ac:dyDescent="0.3">
      <c r="A329" t="s">
        <v>207</v>
      </c>
      <c r="B329">
        <v>1</v>
      </c>
      <c r="C329" s="10">
        <v>1481975</v>
      </c>
    </row>
    <row r="330" spans="1:3" x14ac:dyDescent="0.3">
      <c r="A330" t="s">
        <v>208</v>
      </c>
      <c r="B330">
        <v>3</v>
      </c>
      <c r="C330" s="10">
        <v>1361343</v>
      </c>
    </row>
    <row r="331" spans="1:3" x14ac:dyDescent="0.3">
      <c r="A331" t="s">
        <v>176</v>
      </c>
      <c r="B331">
        <v>3</v>
      </c>
      <c r="C331" s="10">
        <v>912168</v>
      </c>
    </row>
    <row r="332" spans="1:3" x14ac:dyDescent="0.3">
      <c r="A332" t="s">
        <v>175</v>
      </c>
      <c r="B332">
        <v>3</v>
      </c>
      <c r="C332" s="10">
        <v>1067957</v>
      </c>
    </row>
    <row r="333" spans="1:3" x14ac:dyDescent="0.3">
      <c r="A333" t="s">
        <v>163</v>
      </c>
      <c r="B333">
        <v>4</v>
      </c>
      <c r="C333" s="10">
        <v>766459</v>
      </c>
    </row>
    <row r="334" spans="1:3" x14ac:dyDescent="0.3">
      <c r="A334" t="s">
        <v>189</v>
      </c>
      <c r="B334">
        <v>2</v>
      </c>
      <c r="C334" s="10">
        <v>1552364</v>
      </c>
    </row>
    <row r="335" spans="1:3" x14ac:dyDescent="0.3">
      <c r="A335" t="s">
        <v>209</v>
      </c>
      <c r="B335">
        <v>3</v>
      </c>
      <c r="C335" s="10">
        <v>581919</v>
      </c>
    </row>
    <row r="336" spans="1:3" x14ac:dyDescent="0.3">
      <c r="A336" t="s">
        <v>175</v>
      </c>
      <c r="B336">
        <v>3</v>
      </c>
      <c r="C336" s="10">
        <v>1495565</v>
      </c>
    </row>
    <row r="337" spans="1:3" x14ac:dyDescent="0.3">
      <c r="A337" t="s">
        <v>210</v>
      </c>
      <c r="B337">
        <v>9</v>
      </c>
      <c r="C337" s="10">
        <v>1592720</v>
      </c>
    </row>
    <row r="338" spans="1:3" x14ac:dyDescent="0.3">
      <c r="A338" t="s">
        <v>211</v>
      </c>
      <c r="B338">
        <v>3</v>
      </c>
      <c r="C338" s="10">
        <v>1059851</v>
      </c>
    </row>
    <row r="339" spans="1:3" x14ac:dyDescent="0.3">
      <c r="A339" t="s">
        <v>212</v>
      </c>
      <c r="B339">
        <v>8</v>
      </c>
      <c r="C339" s="10">
        <v>1499261</v>
      </c>
    </row>
    <row r="340" spans="1:3" x14ac:dyDescent="0.3">
      <c r="A340" t="s">
        <v>213</v>
      </c>
      <c r="B340">
        <v>3</v>
      </c>
      <c r="C340" s="10">
        <v>1120238</v>
      </c>
    </row>
    <row r="341" spans="1:3" x14ac:dyDescent="0.3">
      <c r="A341" t="s">
        <v>115</v>
      </c>
      <c r="B341">
        <v>2</v>
      </c>
      <c r="C341" s="10">
        <v>571369</v>
      </c>
    </row>
    <row r="342" spans="1:3" x14ac:dyDescent="0.3">
      <c r="A342" t="s">
        <v>87</v>
      </c>
      <c r="B342">
        <v>6</v>
      </c>
      <c r="C342" s="10">
        <v>1144545</v>
      </c>
    </row>
    <row r="343" spans="1:3" x14ac:dyDescent="0.3">
      <c r="A343" t="s">
        <v>214</v>
      </c>
      <c r="B343">
        <v>9</v>
      </c>
      <c r="C343" s="10">
        <v>667872</v>
      </c>
    </row>
    <row r="344" spans="1:3" x14ac:dyDescent="0.3">
      <c r="A344" t="s">
        <v>215</v>
      </c>
      <c r="B344">
        <v>5</v>
      </c>
      <c r="C344" s="10">
        <v>1302799</v>
      </c>
    </row>
    <row r="345" spans="1:3" x14ac:dyDescent="0.3">
      <c r="A345" t="s">
        <v>200</v>
      </c>
      <c r="B345">
        <v>3</v>
      </c>
      <c r="C345" s="10">
        <v>952292</v>
      </c>
    </row>
    <row r="346" spans="1:3" x14ac:dyDescent="0.3">
      <c r="A346" t="s">
        <v>216</v>
      </c>
      <c r="B346">
        <v>3</v>
      </c>
      <c r="C346" s="10">
        <v>946419</v>
      </c>
    </row>
    <row r="347" spans="1:3" x14ac:dyDescent="0.3">
      <c r="A347" t="s">
        <v>217</v>
      </c>
      <c r="B347">
        <v>3</v>
      </c>
      <c r="C347" s="10">
        <v>1011764</v>
      </c>
    </row>
    <row r="348" spans="1:3" x14ac:dyDescent="0.3">
      <c r="A348" t="s">
        <v>218</v>
      </c>
      <c r="B348">
        <v>5</v>
      </c>
      <c r="C348" s="10">
        <v>584304</v>
      </c>
    </row>
    <row r="349" spans="1:3" x14ac:dyDescent="0.3">
      <c r="A349" t="s">
        <v>219</v>
      </c>
      <c r="B349">
        <v>2</v>
      </c>
      <c r="C349" s="10">
        <v>482507</v>
      </c>
    </row>
    <row r="350" spans="1:3" x14ac:dyDescent="0.3">
      <c r="A350" t="s">
        <v>220</v>
      </c>
      <c r="B350">
        <v>3</v>
      </c>
      <c r="C350" s="10">
        <v>1115476</v>
      </c>
    </row>
    <row r="351" spans="1:3" x14ac:dyDescent="0.3">
      <c r="A351" t="s">
        <v>175</v>
      </c>
      <c r="B351">
        <v>3</v>
      </c>
      <c r="C351" s="10">
        <v>1390709</v>
      </c>
    </row>
    <row r="352" spans="1:3" x14ac:dyDescent="0.3">
      <c r="A352" t="s">
        <v>221</v>
      </c>
      <c r="B352">
        <v>1</v>
      </c>
      <c r="C352" s="10">
        <v>1906392</v>
      </c>
    </row>
    <row r="353" spans="1:3" x14ac:dyDescent="0.3">
      <c r="A353" t="s">
        <v>115</v>
      </c>
      <c r="B353">
        <v>2</v>
      </c>
      <c r="C353" s="10">
        <v>324960</v>
      </c>
    </row>
    <row r="354" spans="1:3" x14ac:dyDescent="0.3">
      <c r="A354" t="s">
        <v>222</v>
      </c>
      <c r="B354">
        <v>11</v>
      </c>
      <c r="C354" s="10">
        <v>913141</v>
      </c>
    </row>
    <row r="355" spans="1:3" x14ac:dyDescent="0.3">
      <c r="A355" t="s">
        <v>223</v>
      </c>
      <c r="B355">
        <v>5</v>
      </c>
      <c r="C355" s="10">
        <v>1199574</v>
      </c>
    </row>
    <row r="356" spans="1:3" x14ac:dyDescent="0.3">
      <c r="A356" t="s">
        <v>224</v>
      </c>
      <c r="B356">
        <v>5</v>
      </c>
      <c r="C356" s="10">
        <v>1544995</v>
      </c>
    </row>
    <row r="357" spans="1:3" x14ac:dyDescent="0.3">
      <c r="A357" t="s">
        <v>225</v>
      </c>
      <c r="B357">
        <v>3</v>
      </c>
      <c r="C357" s="10">
        <v>447101</v>
      </c>
    </row>
    <row r="358" spans="1:3" x14ac:dyDescent="0.3">
      <c r="A358" t="s">
        <v>226</v>
      </c>
      <c r="B358">
        <v>9</v>
      </c>
      <c r="C358" s="10">
        <v>1080039</v>
      </c>
    </row>
    <row r="359" spans="1:3" x14ac:dyDescent="0.3">
      <c r="A359" t="s">
        <v>186</v>
      </c>
      <c r="B359">
        <v>8</v>
      </c>
      <c r="C359" s="10">
        <v>533938</v>
      </c>
    </row>
    <row r="360" spans="1:3" x14ac:dyDescent="0.3">
      <c r="A360" t="s">
        <v>213</v>
      </c>
      <c r="B360">
        <v>3</v>
      </c>
      <c r="C360" s="10">
        <v>1050125</v>
      </c>
    </row>
    <row r="361" spans="1:3" x14ac:dyDescent="0.3">
      <c r="A361" t="s">
        <v>107</v>
      </c>
      <c r="B361">
        <v>7</v>
      </c>
      <c r="C361" s="10">
        <v>698361</v>
      </c>
    </row>
    <row r="362" spans="1:3" x14ac:dyDescent="0.3">
      <c r="A362" t="s">
        <v>200</v>
      </c>
      <c r="B362">
        <v>3</v>
      </c>
      <c r="C362" s="10">
        <v>1011684</v>
      </c>
    </row>
    <row r="363" spans="1:3" x14ac:dyDescent="0.3">
      <c r="A363" t="s">
        <v>32</v>
      </c>
      <c r="B363">
        <v>3</v>
      </c>
      <c r="C363" s="10">
        <v>1671302</v>
      </c>
    </row>
    <row r="364" spans="1:3" x14ac:dyDescent="0.3">
      <c r="A364" t="s">
        <v>227</v>
      </c>
      <c r="B364">
        <v>3</v>
      </c>
      <c r="C364" s="10">
        <v>1085114</v>
      </c>
    </row>
    <row r="365" spans="1:3" x14ac:dyDescent="0.3">
      <c r="A365" t="s">
        <v>228</v>
      </c>
      <c r="B365">
        <v>3</v>
      </c>
      <c r="C365" s="10">
        <v>716028</v>
      </c>
    </row>
    <row r="366" spans="1:3" x14ac:dyDescent="0.3">
      <c r="A366" t="s">
        <v>150</v>
      </c>
      <c r="B366">
        <v>3</v>
      </c>
      <c r="C366" s="10">
        <v>1290778</v>
      </c>
    </row>
    <row r="367" spans="1:3" x14ac:dyDescent="0.3">
      <c r="A367" t="s">
        <v>219</v>
      </c>
      <c r="B367">
        <v>2</v>
      </c>
      <c r="C367" s="10">
        <v>515207</v>
      </c>
    </row>
    <row r="368" spans="1:3" x14ac:dyDescent="0.3">
      <c r="A368" t="s">
        <v>229</v>
      </c>
      <c r="B368">
        <v>2</v>
      </c>
      <c r="C368" s="10">
        <v>1087404</v>
      </c>
    </row>
    <row r="369" spans="1:3" x14ac:dyDescent="0.3">
      <c r="A369" t="s">
        <v>230</v>
      </c>
      <c r="B369">
        <v>2</v>
      </c>
      <c r="C369" s="10">
        <v>371425</v>
      </c>
    </row>
    <row r="370" spans="1:3" x14ac:dyDescent="0.3">
      <c r="A370" t="s">
        <v>231</v>
      </c>
      <c r="B370">
        <v>8</v>
      </c>
      <c r="C370" s="10">
        <v>530981</v>
      </c>
    </row>
    <row r="371" spans="1:3" x14ac:dyDescent="0.3">
      <c r="A371" t="s">
        <v>177</v>
      </c>
      <c r="B371">
        <v>2</v>
      </c>
      <c r="C371" s="10">
        <v>2100391</v>
      </c>
    </row>
    <row r="372" spans="1:3" x14ac:dyDescent="0.3">
      <c r="A372" t="s">
        <v>232</v>
      </c>
      <c r="B372">
        <v>7</v>
      </c>
      <c r="C372" s="10">
        <v>1049012</v>
      </c>
    </row>
    <row r="373" spans="1:3" x14ac:dyDescent="0.3">
      <c r="A373" t="s">
        <v>233</v>
      </c>
      <c r="B373">
        <v>7</v>
      </c>
      <c r="C373" s="10">
        <v>697208</v>
      </c>
    </row>
    <row r="374" spans="1:3" x14ac:dyDescent="0.3">
      <c r="A374" t="s">
        <v>234</v>
      </c>
      <c r="B374">
        <v>12</v>
      </c>
      <c r="C374" s="10">
        <v>880343</v>
      </c>
    </row>
    <row r="375" spans="1:3" x14ac:dyDescent="0.3">
      <c r="A375" t="s">
        <v>82</v>
      </c>
      <c r="B375">
        <v>4</v>
      </c>
      <c r="C375" s="10">
        <v>922067</v>
      </c>
    </row>
    <row r="376" spans="1:3" x14ac:dyDescent="0.3">
      <c r="A376" t="s">
        <v>87</v>
      </c>
      <c r="B376">
        <v>6</v>
      </c>
      <c r="C376" s="10">
        <v>1119464</v>
      </c>
    </row>
    <row r="377" spans="1:3" x14ac:dyDescent="0.3">
      <c r="A377" t="s">
        <v>235</v>
      </c>
      <c r="B377">
        <v>13</v>
      </c>
      <c r="C377" s="10">
        <v>1277324</v>
      </c>
    </row>
    <row r="378" spans="1:3" x14ac:dyDescent="0.3">
      <c r="A378" t="s">
        <v>236</v>
      </c>
      <c r="B378">
        <v>5</v>
      </c>
      <c r="C378" s="10">
        <v>692208</v>
      </c>
    </row>
    <row r="379" spans="1:3" x14ac:dyDescent="0.3">
      <c r="A379" t="s">
        <v>237</v>
      </c>
      <c r="B379">
        <v>2</v>
      </c>
      <c r="C379" s="10">
        <v>857434</v>
      </c>
    </row>
    <row r="380" spans="1:3" x14ac:dyDescent="0.3">
      <c r="A380" t="s">
        <v>238</v>
      </c>
      <c r="B380">
        <v>2</v>
      </c>
      <c r="C380" s="10">
        <v>419884</v>
      </c>
    </row>
    <row r="381" spans="1:3" x14ac:dyDescent="0.3">
      <c r="A381" t="s">
        <v>239</v>
      </c>
      <c r="B381">
        <v>2</v>
      </c>
      <c r="C381" s="10">
        <v>1175972</v>
      </c>
    </row>
    <row r="382" spans="1:3" x14ac:dyDescent="0.3">
      <c r="A382" t="s">
        <v>240</v>
      </c>
      <c r="B382">
        <v>10</v>
      </c>
      <c r="C382" s="10">
        <v>737104</v>
      </c>
    </row>
    <row r="383" spans="1:3" x14ac:dyDescent="0.3">
      <c r="A383" t="s">
        <v>241</v>
      </c>
      <c r="B383">
        <v>1</v>
      </c>
      <c r="C383" s="10">
        <v>1835474</v>
      </c>
    </row>
    <row r="384" spans="1:3" x14ac:dyDescent="0.3">
      <c r="A384" t="s">
        <v>115</v>
      </c>
      <c r="B384">
        <v>5</v>
      </c>
      <c r="C384" s="10">
        <v>398251</v>
      </c>
    </row>
    <row r="385" spans="1:3" x14ac:dyDescent="0.3">
      <c r="A385" t="s">
        <v>115</v>
      </c>
      <c r="B385">
        <v>2</v>
      </c>
      <c r="C385" s="10">
        <v>639265</v>
      </c>
    </row>
    <row r="386" spans="1:3" x14ac:dyDescent="0.3">
      <c r="A386" t="s">
        <v>219</v>
      </c>
      <c r="B386">
        <v>2</v>
      </c>
      <c r="C386" s="10">
        <v>404303</v>
      </c>
    </row>
    <row r="387" spans="1:3" x14ac:dyDescent="0.3">
      <c r="A387" t="s">
        <v>204</v>
      </c>
      <c r="B387">
        <v>3</v>
      </c>
      <c r="C387" s="10">
        <v>1426338</v>
      </c>
    </row>
    <row r="388" spans="1:3" x14ac:dyDescent="0.3">
      <c r="A388" t="s">
        <v>242</v>
      </c>
      <c r="B388">
        <v>4</v>
      </c>
      <c r="C388" s="10">
        <v>535199</v>
      </c>
    </row>
    <row r="389" spans="1:3" x14ac:dyDescent="0.3">
      <c r="A389" t="s">
        <v>37</v>
      </c>
      <c r="B389">
        <v>7</v>
      </c>
      <c r="C389" s="10">
        <v>675598</v>
      </c>
    </row>
    <row r="390" spans="1:3" x14ac:dyDescent="0.3">
      <c r="A390" t="s">
        <v>198</v>
      </c>
      <c r="B390">
        <v>2</v>
      </c>
      <c r="C390" s="10">
        <v>1223294</v>
      </c>
    </row>
    <row r="391" spans="1:3" x14ac:dyDescent="0.3">
      <c r="A391" t="s">
        <v>243</v>
      </c>
      <c r="B391">
        <v>7</v>
      </c>
      <c r="C391" s="10">
        <v>1407103</v>
      </c>
    </row>
    <row r="392" spans="1:3" x14ac:dyDescent="0.3">
      <c r="A392" t="s">
        <v>192</v>
      </c>
      <c r="B392">
        <v>4</v>
      </c>
      <c r="C392" s="10">
        <v>1309879</v>
      </c>
    </row>
    <row r="393" spans="1:3" x14ac:dyDescent="0.3">
      <c r="A393" t="s">
        <v>244</v>
      </c>
      <c r="B393">
        <v>2</v>
      </c>
      <c r="C393" s="10">
        <v>599248</v>
      </c>
    </row>
    <row r="394" spans="1:3" x14ac:dyDescent="0.3">
      <c r="A394" t="s">
        <v>245</v>
      </c>
      <c r="B394">
        <v>3</v>
      </c>
      <c r="C394" s="10">
        <v>357429</v>
      </c>
    </row>
    <row r="395" spans="1:3" x14ac:dyDescent="0.3">
      <c r="A395" t="s">
        <v>28</v>
      </c>
      <c r="B395">
        <v>2</v>
      </c>
      <c r="C395" s="10">
        <v>1510179</v>
      </c>
    </row>
    <row r="396" spans="1:3" x14ac:dyDescent="0.3">
      <c r="A396" t="s">
        <v>246</v>
      </c>
      <c r="B396">
        <v>8</v>
      </c>
      <c r="C396" s="10">
        <v>732789</v>
      </c>
    </row>
    <row r="397" spans="1:3" x14ac:dyDescent="0.3">
      <c r="A397" t="s">
        <v>32</v>
      </c>
      <c r="B397">
        <v>2</v>
      </c>
      <c r="C397" s="10">
        <v>1448061</v>
      </c>
    </row>
    <row r="398" spans="1:3" x14ac:dyDescent="0.3">
      <c r="A398" t="s">
        <v>247</v>
      </c>
      <c r="B398">
        <v>2</v>
      </c>
      <c r="C398" s="10">
        <v>556469</v>
      </c>
    </row>
    <row r="399" spans="1:3" x14ac:dyDescent="0.3">
      <c r="A399" t="s">
        <v>248</v>
      </c>
      <c r="B399">
        <v>3</v>
      </c>
      <c r="C399" s="10">
        <v>385183</v>
      </c>
    </row>
    <row r="400" spans="1:3" x14ac:dyDescent="0.3">
      <c r="A400" t="s">
        <v>176</v>
      </c>
      <c r="B400">
        <v>3</v>
      </c>
      <c r="C400" s="10">
        <v>1263932</v>
      </c>
    </row>
    <row r="401" spans="1:3" x14ac:dyDescent="0.3">
      <c r="A401" t="s">
        <v>249</v>
      </c>
      <c r="B401">
        <v>3</v>
      </c>
      <c r="C401" s="10">
        <v>858358</v>
      </c>
    </row>
    <row r="402" spans="1:3" x14ac:dyDescent="0.3">
      <c r="A402" t="s">
        <v>250</v>
      </c>
      <c r="B402">
        <v>2</v>
      </c>
      <c r="C402" s="10">
        <v>1183206</v>
      </c>
    </row>
    <row r="403" spans="1:3" x14ac:dyDescent="0.3">
      <c r="A403" t="s">
        <v>28</v>
      </c>
      <c r="B403">
        <v>5</v>
      </c>
      <c r="C403" s="10">
        <v>1506546</v>
      </c>
    </row>
    <row r="404" spans="1:3" x14ac:dyDescent="0.3">
      <c r="A404" t="s">
        <v>251</v>
      </c>
      <c r="B404">
        <v>1</v>
      </c>
      <c r="C404" s="10">
        <v>560759</v>
      </c>
    </row>
    <row r="405" spans="1:3" x14ac:dyDescent="0.3">
      <c r="A405" t="s">
        <v>252</v>
      </c>
      <c r="B405">
        <v>3</v>
      </c>
      <c r="C405" s="10">
        <v>1146217</v>
      </c>
    </row>
    <row r="406" spans="1:3" x14ac:dyDescent="0.3">
      <c r="A406" t="s">
        <v>241</v>
      </c>
      <c r="B406">
        <v>1</v>
      </c>
      <c r="C406" s="10">
        <v>1518419</v>
      </c>
    </row>
    <row r="407" spans="1:3" x14ac:dyDescent="0.3">
      <c r="A407" t="s">
        <v>34</v>
      </c>
      <c r="B407">
        <v>5</v>
      </c>
      <c r="C407" s="10">
        <v>1690401</v>
      </c>
    </row>
    <row r="408" spans="1:3" x14ac:dyDescent="0.3">
      <c r="A408" t="s">
        <v>253</v>
      </c>
      <c r="B408">
        <v>4</v>
      </c>
      <c r="C408" s="10">
        <v>468389</v>
      </c>
    </row>
    <row r="409" spans="1:3" x14ac:dyDescent="0.3">
      <c r="A409" t="s">
        <v>28</v>
      </c>
      <c r="B409">
        <v>2</v>
      </c>
      <c r="C409" s="10">
        <v>1233933</v>
      </c>
    </row>
    <row r="410" spans="1:3" x14ac:dyDescent="0.3">
      <c r="A410" t="s">
        <v>170</v>
      </c>
      <c r="B410">
        <v>4</v>
      </c>
      <c r="C410" s="10">
        <v>1414546</v>
      </c>
    </row>
    <row r="411" spans="1:3" x14ac:dyDescent="0.3">
      <c r="A411" t="s">
        <v>175</v>
      </c>
      <c r="B411">
        <v>3</v>
      </c>
      <c r="C411" s="10">
        <v>1162174</v>
      </c>
    </row>
    <row r="412" spans="1:3" x14ac:dyDescent="0.3">
      <c r="A412" t="s">
        <v>213</v>
      </c>
      <c r="B412">
        <v>3</v>
      </c>
      <c r="C412" s="10">
        <v>858566</v>
      </c>
    </row>
    <row r="413" spans="1:3" x14ac:dyDescent="0.3">
      <c r="A413" t="s">
        <v>241</v>
      </c>
      <c r="B413">
        <v>1</v>
      </c>
      <c r="C413" s="10">
        <v>1981612</v>
      </c>
    </row>
    <row r="414" spans="1:3" x14ac:dyDescent="0.3">
      <c r="A414" t="s">
        <v>175</v>
      </c>
      <c r="B414">
        <v>3</v>
      </c>
      <c r="C414" s="10">
        <v>1252869</v>
      </c>
    </row>
    <row r="415" spans="1:3" x14ac:dyDescent="0.3">
      <c r="A415" t="s">
        <v>254</v>
      </c>
      <c r="B415">
        <v>1</v>
      </c>
      <c r="C415" s="10">
        <v>1067228</v>
      </c>
    </row>
    <row r="416" spans="1:3" x14ac:dyDescent="0.3">
      <c r="A416" t="s">
        <v>255</v>
      </c>
      <c r="B416">
        <v>11</v>
      </c>
      <c r="C416" s="10">
        <v>1304422</v>
      </c>
    </row>
    <row r="417" spans="1:3" x14ac:dyDescent="0.3">
      <c r="A417" t="s">
        <v>256</v>
      </c>
      <c r="B417">
        <v>2</v>
      </c>
      <c r="C417" s="10">
        <v>568531</v>
      </c>
    </row>
    <row r="418" spans="1:3" x14ac:dyDescent="0.3">
      <c r="A418" t="s">
        <v>257</v>
      </c>
      <c r="B418">
        <v>2</v>
      </c>
      <c r="C418" s="10">
        <v>358362</v>
      </c>
    </row>
    <row r="419" spans="1:3" x14ac:dyDescent="0.3">
      <c r="A419" t="s">
        <v>258</v>
      </c>
      <c r="B419">
        <v>6</v>
      </c>
      <c r="C419" s="10">
        <v>1469743</v>
      </c>
    </row>
    <row r="420" spans="1:3" x14ac:dyDescent="0.3">
      <c r="A420" t="s">
        <v>170</v>
      </c>
      <c r="B420">
        <v>4</v>
      </c>
      <c r="C420" s="10">
        <v>1146759</v>
      </c>
    </row>
    <row r="421" spans="1:3" x14ac:dyDescent="0.3">
      <c r="A421" t="s">
        <v>259</v>
      </c>
      <c r="B421">
        <v>3</v>
      </c>
      <c r="C421" s="10">
        <v>1402133</v>
      </c>
    </row>
    <row r="422" spans="1:3" x14ac:dyDescent="0.3">
      <c r="A422" t="s">
        <v>260</v>
      </c>
      <c r="B422">
        <v>5</v>
      </c>
      <c r="C422" s="10">
        <v>443056</v>
      </c>
    </row>
    <row r="423" spans="1:3" x14ac:dyDescent="0.3">
      <c r="A423" t="s">
        <v>261</v>
      </c>
      <c r="B423">
        <v>4</v>
      </c>
      <c r="C423" s="10">
        <v>1377556</v>
      </c>
    </row>
    <row r="424" spans="1:3" x14ac:dyDescent="0.3">
      <c r="A424" t="s">
        <v>262</v>
      </c>
      <c r="B424">
        <v>2</v>
      </c>
      <c r="C424" s="10">
        <v>1191152</v>
      </c>
    </row>
    <row r="425" spans="1:3" x14ac:dyDescent="0.3">
      <c r="A425" t="s">
        <v>263</v>
      </c>
      <c r="B425">
        <v>2</v>
      </c>
      <c r="C425" s="10">
        <v>412908</v>
      </c>
    </row>
    <row r="426" spans="1:3" x14ac:dyDescent="0.3">
      <c r="A426" t="s">
        <v>177</v>
      </c>
      <c r="B426">
        <v>2</v>
      </c>
      <c r="C426" s="10">
        <v>2005889</v>
      </c>
    </row>
    <row r="427" spans="1:3" x14ac:dyDescent="0.3">
      <c r="A427" t="s">
        <v>175</v>
      </c>
      <c r="B427">
        <v>3</v>
      </c>
      <c r="C427" s="10">
        <v>1440511</v>
      </c>
    </row>
    <row r="428" spans="1:3" x14ac:dyDescent="0.3">
      <c r="A428" t="s">
        <v>264</v>
      </c>
      <c r="B428">
        <v>2</v>
      </c>
      <c r="C428" s="10">
        <v>473372</v>
      </c>
    </row>
    <row r="429" spans="1:3" x14ac:dyDescent="0.3">
      <c r="A429" t="s">
        <v>265</v>
      </c>
      <c r="B429">
        <v>2</v>
      </c>
      <c r="C429" s="10">
        <v>624332</v>
      </c>
    </row>
    <row r="430" spans="1:3" x14ac:dyDescent="0.3">
      <c r="A430" t="s">
        <v>151</v>
      </c>
      <c r="B430">
        <v>2</v>
      </c>
      <c r="C430" s="10">
        <v>1264045</v>
      </c>
    </row>
    <row r="431" spans="1:3" x14ac:dyDescent="0.3">
      <c r="A431" t="s">
        <v>266</v>
      </c>
      <c r="B431">
        <v>6</v>
      </c>
      <c r="C431" s="10">
        <v>483163</v>
      </c>
    </row>
    <row r="432" spans="1:3" x14ac:dyDescent="0.3">
      <c r="A432" t="s">
        <v>192</v>
      </c>
      <c r="B432">
        <v>4</v>
      </c>
      <c r="C432" s="10">
        <v>1377919</v>
      </c>
    </row>
    <row r="433" spans="1:3" x14ac:dyDescent="0.3">
      <c r="A433" t="s">
        <v>151</v>
      </c>
      <c r="B433">
        <v>2</v>
      </c>
      <c r="C433" s="10">
        <v>1064712</v>
      </c>
    </row>
    <row r="434" spans="1:3" x14ac:dyDescent="0.3">
      <c r="A434" t="s">
        <v>267</v>
      </c>
      <c r="B434">
        <v>3</v>
      </c>
      <c r="C434" s="10">
        <v>902737</v>
      </c>
    </row>
    <row r="435" spans="1:3" x14ac:dyDescent="0.3">
      <c r="A435" t="s">
        <v>198</v>
      </c>
      <c r="B435">
        <v>3</v>
      </c>
      <c r="C435" s="10">
        <v>808799</v>
      </c>
    </row>
    <row r="436" spans="1:3" x14ac:dyDescent="0.3">
      <c r="A436" t="s">
        <v>268</v>
      </c>
      <c r="B436">
        <v>4</v>
      </c>
      <c r="C436" s="10">
        <v>571863</v>
      </c>
    </row>
    <row r="437" spans="1:3" x14ac:dyDescent="0.3">
      <c r="A437" t="s">
        <v>269</v>
      </c>
      <c r="B437">
        <v>3</v>
      </c>
      <c r="C437" s="10">
        <v>1346112</v>
      </c>
    </row>
    <row r="438" spans="1:3" x14ac:dyDescent="0.3">
      <c r="A438" t="s">
        <v>270</v>
      </c>
      <c r="B438">
        <v>2</v>
      </c>
      <c r="C438" s="10">
        <v>975907</v>
      </c>
    </row>
    <row r="439" spans="1:3" x14ac:dyDescent="0.3">
      <c r="A439" t="s">
        <v>271</v>
      </c>
      <c r="B439">
        <v>13</v>
      </c>
      <c r="C439" s="10">
        <v>1447364</v>
      </c>
    </row>
    <row r="440" spans="1:3" x14ac:dyDescent="0.3">
      <c r="A440" t="s">
        <v>258</v>
      </c>
      <c r="B440">
        <v>6</v>
      </c>
      <c r="C440" s="10">
        <v>1112118</v>
      </c>
    </row>
    <row r="441" spans="1:3" x14ac:dyDescent="0.3">
      <c r="A441" t="s">
        <v>241</v>
      </c>
      <c r="B441">
        <v>1</v>
      </c>
      <c r="C441" s="10">
        <v>1696485</v>
      </c>
    </row>
    <row r="442" spans="1:3" x14ac:dyDescent="0.3">
      <c r="A442" t="s">
        <v>272</v>
      </c>
      <c r="B442">
        <v>6</v>
      </c>
      <c r="C442" s="10">
        <v>928175</v>
      </c>
    </row>
    <row r="443" spans="1:3" x14ac:dyDescent="0.3">
      <c r="A443" t="s">
        <v>170</v>
      </c>
      <c r="B443">
        <v>4</v>
      </c>
      <c r="C443" s="10">
        <v>1636857</v>
      </c>
    </row>
    <row r="444" spans="1:3" x14ac:dyDescent="0.3">
      <c r="A444" t="s">
        <v>273</v>
      </c>
      <c r="B444">
        <v>2</v>
      </c>
      <c r="C444" s="10">
        <v>1000698</v>
      </c>
    </row>
    <row r="445" spans="1:3" x14ac:dyDescent="0.3">
      <c r="A445" t="s">
        <v>260</v>
      </c>
      <c r="B445">
        <v>5</v>
      </c>
      <c r="C445" s="10">
        <v>413358</v>
      </c>
    </row>
    <row r="446" spans="1:3" x14ac:dyDescent="0.3">
      <c r="A446" t="s">
        <v>274</v>
      </c>
      <c r="B446">
        <v>3</v>
      </c>
      <c r="C446" s="10">
        <v>633391</v>
      </c>
    </row>
    <row r="447" spans="1:3" x14ac:dyDescent="0.3">
      <c r="A447" t="s">
        <v>275</v>
      </c>
      <c r="B447">
        <v>2</v>
      </c>
      <c r="C447" s="10">
        <v>1499613</v>
      </c>
    </row>
    <row r="448" spans="1:3" x14ac:dyDescent="0.3">
      <c r="A448" t="s">
        <v>123</v>
      </c>
      <c r="B448">
        <v>3</v>
      </c>
      <c r="C448" s="10">
        <v>1951029</v>
      </c>
    </row>
    <row r="449" spans="1:3" x14ac:dyDescent="0.3">
      <c r="A449" t="s">
        <v>238</v>
      </c>
      <c r="B449">
        <v>2</v>
      </c>
      <c r="C449" s="10">
        <v>492651</v>
      </c>
    </row>
    <row r="450" spans="1:3" x14ac:dyDescent="0.3">
      <c r="A450" t="s">
        <v>276</v>
      </c>
      <c r="B450">
        <v>2</v>
      </c>
      <c r="C450" s="10">
        <v>765959</v>
      </c>
    </row>
    <row r="451" spans="1:3" x14ac:dyDescent="0.3">
      <c r="A451" t="s">
        <v>277</v>
      </c>
      <c r="B451">
        <v>3</v>
      </c>
      <c r="C451" s="10">
        <v>1452688</v>
      </c>
    </row>
    <row r="452" spans="1:3" x14ac:dyDescent="0.3">
      <c r="A452" t="s">
        <v>213</v>
      </c>
      <c r="B452">
        <v>3</v>
      </c>
      <c r="C452" s="10">
        <v>882590</v>
      </c>
    </row>
    <row r="453" spans="1:3" x14ac:dyDescent="0.3">
      <c r="A453" t="s">
        <v>56</v>
      </c>
      <c r="B453">
        <v>2</v>
      </c>
      <c r="C453" s="10">
        <v>498758</v>
      </c>
    </row>
    <row r="454" spans="1:3" x14ac:dyDescent="0.3">
      <c r="A454" t="s">
        <v>278</v>
      </c>
      <c r="B454">
        <v>3</v>
      </c>
      <c r="C454" s="10">
        <v>1086746</v>
      </c>
    </row>
    <row r="455" spans="1:3" x14ac:dyDescent="0.3">
      <c r="A455" t="s">
        <v>279</v>
      </c>
      <c r="B455">
        <v>2</v>
      </c>
      <c r="C455" s="10">
        <v>521010</v>
      </c>
    </row>
    <row r="456" spans="1:3" x14ac:dyDescent="0.3">
      <c r="A456" t="s">
        <v>280</v>
      </c>
      <c r="B456">
        <v>3</v>
      </c>
      <c r="C456" s="10">
        <v>1785584</v>
      </c>
    </row>
    <row r="457" spans="1:3" x14ac:dyDescent="0.3">
      <c r="A457" t="s">
        <v>276</v>
      </c>
      <c r="B457">
        <v>8</v>
      </c>
      <c r="C457" s="10">
        <v>1046202</v>
      </c>
    </row>
    <row r="458" spans="1:3" x14ac:dyDescent="0.3">
      <c r="A458" t="s">
        <v>281</v>
      </c>
      <c r="B458">
        <v>3</v>
      </c>
      <c r="C458" s="10">
        <v>1375161</v>
      </c>
    </row>
    <row r="459" spans="1:3" x14ac:dyDescent="0.3">
      <c r="A459" t="s">
        <v>282</v>
      </c>
      <c r="B459">
        <v>2</v>
      </c>
      <c r="C459" s="10">
        <v>832023</v>
      </c>
    </row>
    <row r="460" spans="1:3" x14ac:dyDescent="0.3">
      <c r="A460" t="s">
        <v>283</v>
      </c>
      <c r="B460">
        <v>6</v>
      </c>
      <c r="C460" s="10">
        <v>1711046</v>
      </c>
    </row>
    <row r="461" spans="1:3" x14ac:dyDescent="0.3">
      <c r="A461" t="s">
        <v>284</v>
      </c>
      <c r="B461">
        <v>3</v>
      </c>
      <c r="C461" s="10">
        <v>992813</v>
      </c>
    </row>
    <row r="462" spans="1:3" x14ac:dyDescent="0.3">
      <c r="A462" t="s">
        <v>236</v>
      </c>
      <c r="B462">
        <v>5</v>
      </c>
      <c r="C462" s="10">
        <v>536111</v>
      </c>
    </row>
    <row r="463" spans="1:3" x14ac:dyDescent="0.3">
      <c r="A463" t="s">
        <v>285</v>
      </c>
      <c r="B463">
        <v>2</v>
      </c>
      <c r="C463" s="10">
        <v>392207</v>
      </c>
    </row>
    <row r="464" spans="1:3" x14ac:dyDescent="0.3">
      <c r="A464" t="s">
        <v>260</v>
      </c>
      <c r="B464">
        <v>5</v>
      </c>
      <c r="C464" s="10">
        <v>580358</v>
      </c>
    </row>
    <row r="465" spans="1:3" x14ac:dyDescent="0.3">
      <c r="A465" t="s">
        <v>283</v>
      </c>
      <c r="B465">
        <v>6</v>
      </c>
      <c r="C465" s="10">
        <v>1407555</v>
      </c>
    </row>
    <row r="466" spans="1:3" x14ac:dyDescent="0.3">
      <c r="A466" t="s">
        <v>15</v>
      </c>
      <c r="B466">
        <v>2</v>
      </c>
      <c r="C466" s="10">
        <v>712887</v>
      </c>
    </row>
    <row r="467" spans="1:3" x14ac:dyDescent="0.3">
      <c r="A467" t="s">
        <v>238</v>
      </c>
      <c r="B467">
        <v>2</v>
      </c>
      <c r="C467" s="10">
        <v>568494</v>
      </c>
    </row>
    <row r="468" spans="1:3" x14ac:dyDescent="0.3">
      <c r="A468" t="s">
        <v>286</v>
      </c>
      <c r="B468">
        <v>2</v>
      </c>
      <c r="C468" s="10">
        <v>1298071</v>
      </c>
    </row>
    <row r="469" spans="1:3" x14ac:dyDescent="0.3">
      <c r="A469" t="s">
        <v>254</v>
      </c>
      <c r="B469">
        <v>1</v>
      </c>
      <c r="C469" s="10">
        <v>837562</v>
      </c>
    </row>
    <row r="470" spans="1:3" x14ac:dyDescent="0.3">
      <c r="A470" t="s">
        <v>283</v>
      </c>
      <c r="B470">
        <v>6</v>
      </c>
      <c r="C470" s="10">
        <v>1362087</v>
      </c>
    </row>
    <row r="471" spans="1:3" x14ac:dyDescent="0.3">
      <c r="A471" t="s">
        <v>54</v>
      </c>
      <c r="B471">
        <v>4</v>
      </c>
      <c r="C471" s="10">
        <v>783087</v>
      </c>
    </row>
    <row r="472" spans="1:3" x14ac:dyDescent="0.3">
      <c r="A472" t="s">
        <v>236</v>
      </c>
      <c r="B472">
        <v>5</v>
      </c>
      <c r="C472" s="10">
        <v>745439</v>
      </c>
    </row>
    <row r="473" spans="1:3" x14ac:dyDescent="0.3">
      <c r="A473" t="s">
        <v>54</v>
      </c>
      <c r="B473">
        <v>4</v>
      </c>
      <c r="C473" s="10">
        <v>584577</v>
      </c>
    </row>
    <row r="474" spans="1:3" x14ac:dyDescent="0.3">
      <c r="A474" t="s">
        <v>287</v>
      </c>
      <c r="B474">
        <v>1</v>
      </c>
      <c r="C474" s="10">
        <v>1287595</v>
      </c>
    </row>
    <row r="475" spans="1:3" x14ac:dyDescent="0.3">
      <c r="A475" t="s">
        <v>288</v>
      </c>
      <c r="B475">
        <v>3</v>
      </c>
      <c r="C475" s="10">
        <v>823165</v>
      </c>
    </row>
    <row r="476" spans="1:3" x14ac:dyDescent="0.3">
      <c r="A476" t="s">
        <v>289</v>
      </c>
      <c r="B476">
        <v>3</v>
      </c>
      <c r="C476" s="10">
        <v>991101</v>
      </c>
    </row>
    <row r="477" spans="1:3" x14ac:dyDescent="0.3">
      <c r="A477" t="s">
        <v>28</v>
      </c>
      <c r="B477">
        <v>4</v>
      </c>
      <c r="C477" s="10">
        <v>1353380</v>
      </c>
    </row>
    <row r="478" spans="1:3" x14ac:dyDescent="0.3">
      <c r="A478" t="s">
        <v>290</v>
      </c>
      <c r="B478">
        <v>2</v>
      </c>
      <c r="C478" s="10">
        <v>883020</v>
      </c>
    </row>
    <row r="479" spans="1:3" x14ac:dyDescent="0.3">
      <c r="A479" t="s">
        <v>292</v>
      </c>
      <c r="B479">
        <v>4</v>
      </c>
      <c r="C479" s="10">
        <v>1123891</v>
      </c>
    </row>
    <row r="480" spans="1:3" x14ac:dyDescent="0.3">
      <c r="A480" t="s">
        <v>293</v>
      </c>
      <c r="B480">
        <v>1</v>
      </c>
      <c r="C480" s="10">
        <v>1197048</v>
      </c>
    </row>
    <row r="481" spans="1:3" x14ac:dyDescent="0.3">
      <c r="A481" t="s">
        <v>219</v>
      </c>
      <c r="B481">
        <v>2</v>
      </c>
      <c r="C481" s="10">
        <v>503585</v>
      </c>
    </row>
    <row r="482" spans="1:3" x14ac:dyDescent="0.3">
      <c r="A482" t="s">
        <v>294</v>
      </c>
      <c r="B482">
        <v>1</v>
      </c>
      <c r="C482" s="10">
        <v>1182592</v>
      </c>
    </row>
    <row r="483" spans="1:3" x14ac:dyDescent="0.3">
      <c r="A483" t="s">
        <v>295</v>
      </c>
      <c r="B483">
        <v>3</v>
      </c>
      <c r="C483" s="10">
        <v>1286953</v>
      </c>
    </row>
    <row r="484" spans="1:3" x14ac:dyDescent="0.3">
      <c r="A484" t="s">
        <v>248</v>
      </c>
      <c r="B484">
        <v>3</v>
      </c>
      <c r="C484" s="10">
        <v>549625</v>
      </c>
    </row>
    <row r="485" spans="1:3" x14ac:dyDescent="0.3">
      <c r="A485" t="s">
        <v>115</v>
      </c>
      <c r="B485">
        <v>2</v>
      </c>
      <c r="C485" s="10">
        <v>300057</v>
      </c>
    </row>
    <row r="486" spans="1:3" x14ac:dyDescent="0.3">
      <c r="A486" t="s">
        <v>296</v>
      </c>
      <c r="B486">
        <v>2</v>
      </c>
      <c r="C486" s="10">
        <v>1484965</v>
      </c>
    </row>
    <row r="487" spans="1:3" x14ac:dyDescent="0.3">
      <c r="A487" t="s">
        <v>238</v>
      </c>
      <c r="B487">
        <v>2</v>
      </c>
      <c r="C487" s="10">
        <v>667837</v>
      </c>
    </row>
    <row r="488" spans="1:3" x14ac:dyDescent="0.3">
      <c r="A488" t="s">
        <v>123</v>
      </c>
      <c r="B488">
        <v>2</v>
      </c>
      <c r="C488" s="10">
        <v>1379185</v>
      </c>
    </row>
    <row r="489" spans="1:3" x14ac:dyDescent="0.3">
      <c r="A489" t="s">
        <v>297</v>
      </c>
      <c r="B489">
        <v>1</v>
      </c>
      <c r="C489" s="10">
        <v>560051</v>
      </c>
    </row>
    <row r="490" spans="1:3" x14ac:dyDescent="0.3">
      <c r="A490" t="s">
        <v>298</v>
      </c>
      <c r="B490">
        <v>3</v>
      </c>
      <c r="C490" s="10">
        <v>655043</v>
      </c>
    </row>
    <row r="491" spans="1:3" x14ac:dyDescent="0.3">
      <c r="A491" t="s">
        <v>299</v>
      </c>
      <c r="B491">
        <v>2</v>
      </c>
      <c r="C491" s="10">
        <v>1056150</v>
      </c>
    </row>
    <row r="492" spans="1:3" x14ac:dyDescent="0.3">
      <c r="A492" t="s">
        <v>254</v>
      </c>
      <c r="B492">
        <v>1</v>
      </c>
      <c r="C492" s="10">
        <v>1367485</v>
      </c>
    </row>
    <row r="493" spans="1:3" x14ac:dyDescent="0.3">
      <c r="A493" t="s">
        <v>50</v>
      </c>
      <c r="B493">
        <v>3</v>
      </c>
      <c r="C493" s="10">
        <v>1326139</v>
      </c>
    </row>
    <row r="494" spans="1:3" x14ac:dyDescent="0.3">
      <c r="A494" t="s">
        <v>300</v>
      </c>
      <c r="B494">
        <v>4</v>
      </c>
      <c r="C494" s="10">
        <v>1067704</v>
      </c>
    </row>
    <row r="495" spans="1:3" x14ac:dyDescent="0.3">
      <c r="A495" t="s">
        <v>301</v>
      </c>
      <c r="B495">
        <v>2</v>
      </c>
      <c r="C495" s="10">
        <v>1150697</v>
      </c>
    </row>
    <row r="496" spans="1:3" x14ac:dyDescent="0.3">
      <c r="A496" t="s">
        <v>200</v>
      </c>
      <c r="B496">
        <v>3</v>
      </c>
      <c r="C496" s="10">
        <v>856801</v>
      </c>
    </row>
    <row r="497" spans="1:3" x14ac:dyDescent="0.3">
      <c r="A497" t="s">
        <v>302</v>
      </c>
      <c r="B497">
        <v>4</v>
      </c>
      <c r="C497" s="10">
        <v>814497</v>
      </c>
    </row>
    <row r="498" spans="1:3" x14ac:dyDescent="0.3">
      <c r="A498" t="s">
        <v>303</v>
      </c>
      <c r="B498">
        <v>3</v>
      </c>
      <c r="C498" s="10">
        <v>1745165</v>
      </c>
    </row>
    <row r="499" spans="1:3" x14ac:dyDescent="0.3">
      <c r="A499" t="s">
        <v>200</v>
      </c>
      <c r="B499">
        <v>3</v>
      </c>
      <c r="C499" s="10">
        <v>1323874</v>
      </c>
    </row>
    <row r="500" spans="1:3" x14ac:dyDescent="0.3">
      <c r="A500" t="s">
        <v>263</v>
      </c>
      <c r="B500">
        <v>2</v>
      </c>
      <c r="C500" s="10">
        <v>560861</v>
      </c>
    </row>
    <row r="501" spans="1:3" x14ac:dyDescent="0.3">
      <c r="A501" t="s">
        <v>304</v>
      </c>
      <c r="B501">
        <v>2</v>
      </c>
      <c r="C501" s="10">
        <v>1031219</v>
      </c>
    </row>
    <row r="502" spans="1:3" x14ac:dyDescent="0.3">
      <c r="A502" t="s">
        <v>189</v>
      </c>
      <c r="B502">
        <v>13</v>
      </c>
      <c r="C502" s="10">
        <v>1529167</v>
      </c>
    </row>
    <row r="503" spans="1:3" x14ac:dyDescent="0.3">
      <c r="A503" t="s">
        <v>279</v>
      </c>
      <c r="B503">
        <v>2</v>
      </c>
      <c r="C503" s="10">
        <v>611058</v>
      </c>
    </row>
    <row r="504" spans="1:3" x14ac:dyDescent="0.3">
      <c r="A504" t="s">
        <v>170</v>
      </c>
      <c r="B504">
        <v>4</v>
      </c>
      <c r="C504" s="10">
        <v>1322536</v>
      </c>
    </row>
    <row r="505" spans="1:3" x14ac:dyDescent="0.3">
      <c r="A505" t="s">
        <v>305</v>
      </c>
      <c r="B505">
        <v>2</v>
      </c>
      <c r="C505" s="10">
        <v>536798</v>
      </c>
    </row>
    <row r="506" spans="1:3" x14ac:dyDescent="0.3">
      <c r="A506" t="s">
        <v>54</v>
      </c>
      <c r="B506">
        <v>4</v>
      </c>
      <c r="C506" s="10">
        <v>547082</v>
      </c>
    </row>
    <row r="507" spans="1:3" x14ac:dyDescent="0.3">
      <c r="A507" t="s">
        <v>50</v>
      </c>
      <c r="B507">
        <v>1</v>
      </c>
      <c r="C507" s="10">
        <v>1098345</v>
      </c>
    </row>
    <row r="508" spans="1:3" x14ac:dyDescent="0.3">
      <c r="A508" t="s">
        <v>306</v>
      </c>
      <c r="B508">
        <v>3</v>
      </c>
      <c r="C508" s="10">
        <v>783784</v>
      </c>
    </row>
    <row r="509" spans="1:3" x14ac:dyDescent="0.3">
      <c r="A509" t="s">
        <v>307</v>
      </c>
      <c r="B509">
        <v>4</v>
      </c>
      <c r="C509" s="10">
        <v>1271825</v>
      </c>
    </row>
    <row r="510" spans="1:3" x14ac:dyDescent="0.3">
      <c r="A510" t="s">
        <v>308</v>
      </c>
      <c r="B510">
        <v>2</v>
      </c>
      <c r="C510" s="10">
        <v>641002</v>
      </c>
    </row>
    <row r="511" spans="1:3" x14ac:dyDescent="0.3">
      <c r="A511" t="s">
        <v>309</v>
      </c>
      <c r="B511">
        <v>1</v>
      </c>
      <c r="C511" s="10">
        <v>318698</v>
      </c>
    </row>
    <row r="512" spans="1:3" x14ac:dyDescent="0.3">
      <c r="A512" t="s">
        <v>310</v>
      </c>
      <c r="B512">
        <v>2</v>
      </c>
      <c r="C512" s="10">
        <v>1472962</v>
      </c>
    </row>
    <row r="513" spans="1:3" x14ac:dyDescent="0.3">
      <c r="A513" t="s">
        <v>306</v>
      </c>
      <c r="B513">
        <v>3</v>
      </c>
      <c r="C513" s="10">
        <v>779706</v>
      </c>
    </row>
    <row r="514" spans="1:3" x14ac:dyDescent="0.3">
      <c r="A514" t="s">
        <v>279</v>
      </c>
      <c r="B514">
        <v>2</v>
      </c>
      <c r="C514" s="10">
        <v>562452</v>
      </c>
    </row>
    <row r="515" spans="1:3" x14ac:dyDescent="0.3">
      <c r="A515" t="s">
        <v>254</v>
      </c>
      <c r="B515">
        <v>1</v>
      </c>
      <c r="C515" s="10">
        <v>1184416</v>
      </c>
    </row>
    <row r="516" spans="1:3" x14ac:dyDescent="0.3">
      <c r="A516" t="s">
        <v>50</v>
      </c>
      <c r="B516">
        <v>3</v>
      </c>
      <c r="C516" s="10">
        <v>847577</v>
      </c>
    </row>
    <row r="517" spans="1:3" x14ac:dyDescent="0.3">
      <c r="A517" t="s">
        <v>311</v>
      </c>
      <c r="B517">
        <v>1</v>
      </c>
      <c r="C517" s="10">
        <v>441625</v>
      </c>
    </row>
    <row r="518" spans="1:3" x14ac:dyDescent="0.3">
      <c r="A518" t="s">
        <v>312</v>
      </c>
      <c r="B518">
        <v>1</v>
      </c>
      <c r="C518" s="10">
        <v>1445506</v>
      </c>
    </row>
    <row r="519" spans="1:3" x14ac:dyDescent="0.3">
      <c r="A519" t="s">
        <v>313</v>
      </c>
      <c r="B519">
        <v>1</v>
      </c>
      <c r="C519" s="10">
        <v>1198756</v>
      </c>
    </row>
    <row r="520" spans="1:3" x14ac:dyDescent="0.3">
      <c r="A520" t="s">
        <v>314</v>
      </c>
      <c r="B520">
        <v>2</v>
      </c>
      <c r="C520" s="10">
        <v>1727918</v>
      </c>
    </row>
    <row r="521" spans="1:3" x14ac:dyDescent="0.3">
      <c r="A521" t="s">
        <v>315</v>
      </c>
      <c r="B521">
        <v>4</v>
      </c>
      <c r="C521" s="10">
        <v>604930</v>
      </c>
    </row>
    <row r="522" spans="1:3" x14ac:dyDescent="0.3">
      <c r="A522" t="s">
        <v>97</v>
      </c>
      <c r="B522">
        <v>3</v>
      </c>
      <c r="C522" s="10">
        <v>1094646</v>
      </c>
    </row>
    <row r="523" spans="1:3" x14ac:dyDescent="0.3">
      <c r="A523" t="s">
        <v>63</v>
      </c>
      <c r="B523">
        <v>2</v>
      </c>
      <c r="C523" s="10">
        <v>459899</v>
      </c>
    </row>
    <row r="524" spans="1:3" x14ac:dyDescent="0.3">
      <c r="A524" t="s">
        <v>316</v>
      </c>
      <c r="B524">
        <v>13</v>
      </c>
      <c r="C524" s="10">
        <v>937937</v>
      </c>
    </row>
    <row r="525" spans="1:3" x14ac:dyDescent="0.3">
      <c r="A525" t="s">
        <v>317</v>
      </c>
      <c r="B525">
        <v>2</v>
      </c>
      <c r="C525" s="10">
        <v>1379330</v>
      </c>
    </row>
    <row r="526" spans="1:3" x14ac:dyDescent="0.3">
      <c r="A526" t="s">
        <v>315</v>
      </c>
      <c r="B526">
        <v>3</v>
      </c>
      <c r="C526" s="10">
        <v>527248</v>
      </c>
    </row>
    <row r="527" spans="1:3" x14ac:dyDescent="0.3">
      <c r="A527" t="s">
        <v>318</v>
      </c>
      <c r="B527">
        <v>2</v>
      </c>
      <c r="C527" s="10">
        <v>1149584</v>
      </c>
    </row>
    <row r="528" spans="1:3" x14ac:dyDescent="0.3">
      <c r="A528" t="s">
        <v>319</v>
      </c>
      <c r="B528">
        <v>8</v>
      </c>
      <c r="C528" s="10">
        <v>1156076</v>
      </c>
    </row>
    <row r="529" spans="1:3" x14ac:dyDescent="0.3">
      <c r="A529" t="s">
        <v>236</v>
      </c>
      <c r="B529">
        <v>5</v>
      </c>
      <c r="C529" s="10">
        <v>475488</v>
      </c>
    </row>
    <row r="530" spans="1:3" x14ac:dyDescent="0.3">
      <c r="A530" t="s">
        <v>200</v>
      </c>
      <c r="B530">
        <v>3</v>
      </c>
      <c r="C530" s="10">
        <v>1299830</v>
      </c>
    </row>
    <row r="531" spans="1:3" x14ac:dyDescent="0.3">
      <c r="A531" t="s">
        <v>210</v>
      </c>
      <c r="B531">
        <v>9</v>
      </c>
      <c r="C531" s="10">
        <v>1287336</v>
      </c>
    </row>
    <row r="532" spans="1:3" x14ac:dyDescent="0.3">
      <c r="A532" t="s">
        <v>168</v>
      </c>
      <c r="B532">
        <v>1</v>
      </c>
      <c r="C532" s="10">
        <v>1225412</v>
      </c>
    </row>
    <row r="533" spans="1:3" x14ac:dyDescent="0.3">
      <c r="A533" t="s">
        <v>320</v>
      </c>
      <c r="B533">
        <v>2</v>
      </c>
      <c r="C533" s="10">
        <v>828771</v>
      </c>
    </row>
    <row r="534" spans="1:3" x14ac:dyDescent="0.3">
      <c r="A534" t="s">
        <v>167</v>
      </c>
      <c r="B534">
        <v>2</v>
      </c>
      <c r="C534" s="10">
        <v>1422579</v>
      </c>
    </row>
    <row r="535" spans="1:3" x14ac:dyDescent="0.3">
      <c r="A535" t="s">
        <v>321</v>
      </c>
      <c r="B535">
        <v>2</v>
      </c>
      <c r="C535" s="10">
        <v>1158653</v>
      </c>
    </row>
    <row r="536" spans="1:3" x14ac:dyDescent="0.3">
      <c r="A536" t="s">
        <v>322</v>
      </c>
      <c r="B536">
        <v>9</v>
      </c>
      <c r="C536" s="10">
        <v>1105805</v>
      </c>
    </row>
    <row r="537" spans="1:3" x14ac:dyDescent="0.3">
      <c r="A537" t="s">
        <v>323</v>
      </c>
      <c r="B537">
        <v>4</v>
      </c>
      <c r="C537" s="10">
        <v>652150</v>
      </c>
    </row>
    <row r="538" spans="1:3" x14ac:dyDescent="0.3">
      <c r="A538" t="s">
        <v>324</v>
      </c>
      <c r="B538">
        <v>4</v>
      </c>
      <c r="C538" s="10">
        <v>1387474</v>
      </c>
    </row>
    <row r="539" spans="1:3" x14ac:dyDescent="0.3">
      <c r="A539" t="s">
        <v>116</v>
      </c>
      <c r="B539">
        <v>1</v>
      </c>
      <c r="C539" s="10">
        <v>1265457</v>
      </c>
    </row>
    <row r="540" spans="1:3" x14ac:dyDescent="0.3">
      <c r="A540" t="s">
        <v>307</v>
      </c>
      <c r="B540">
        <v>4</v>
      </c>
      <c r="C540" s="10">
        <v>1285426</v>
      </c>
    </row>
    <row r="541" spans="1:3" x14ac:dyDescent="0.3">
      <c r="A541" t="s">
        <v>325</v>
      </c>
      <c r="B541">
        <v>8</v>
      </c>
      <c r="C541" s="10">
        <v>498114</v>
      </c>
    </row>
    <row r="542" spans="1:3" x14ac:dyDescent="0.3">
      <c r="A542" t="s">
        <v>314</v>
      </c>
      <c r="B542">
        <v>2</v>
      </c>
      <c r="C542" s="10">
        <v>1877003</v>
      </c>
    </row>
    <row r="543" spans="1:3" x14ac:dyDescent="0.3">
      <c r="A543" t="s">
        <v>267</v>
      </c>
      <c r="B543">
        <v>3</v>
      </c>
      <c r="C543" s="10">
        <v>1343748</v>
      </c>
    </row>
    <row r="544" spans="1:3" x14ac:dyDescent="0.3">
      <c r="A544" t="s">
        <v>107</v>
      </c>
      <c r="B544">
        <v>3</v>
      </c>
      <c r="C544" s="10">
        <v>376213</v>
      </c>
    </row>
    <row r="545" spans="1:3" x14ac:dyDescent="0.3">
      <c r="A545" t="s">
        <v>44</v>
      </c>
      <c r="B545">
        <v>2</v>
      </c>
      <c r="C545" s="10">
        <v>370429</v>
      </c>
    </row>
    <row r="546" spans="1:3" x14ac:dyDescent="0.3">
      <c r="A546" t="s">
        <v>326</v>
      </c>
      <c r="B546">
        <v>4</v>
      </c>
      <c r="C546" s="10">
        <v>1215736</v>
      </c>
    </row>
    <row r="547" spans="1:3" x14ac:dyDescent="0.3">
      <c r="A547" t="s">
        <v>327</v>
      </c>
      <c r="B547">
        <v>1</v>
      </c>
      <c r="C547" s="10">
        <v>508568</v>
      </c>
    </row>
    <row r="548" spans="1:3" x14ac:dyDescent="0.3">
      <c r="A548" t="s">
        <v>236</v>
      </c>
      <c r="B548">
        <v>5</v>
      </c>
      <c r="C548" s="10">
        <v>657054</v>
      </c>
    </row>
    <row r="549" spans="1:3" x14ac:dyDescent="0.3">
      <c r="A549" t="s">
        <v>328</v>
      </c>
      <c r="B549">
        <v>7</v>
      </c>
      <c r="C549" s="10">
        <v>587215</v>
      </c>
    </row>
    <row r="550" spans="1:3" x14ac:dyDescent="0.3">
      <c r="A550" t="s">
        <v>329</v>
      </c>
      <c r="B550">
        <v>3</v>
      </c>
      <c r="C550" s="10">
        <v>1353914</v>
      </c>
    </row>
    <row r="551" spans="1:3" x14ac:dyDescent="0.3">
      <c r="A551" t="s">
        <v>330</v>
      </c>
      <c r="B551">
        <v>2</v>
      </c>
      <c r="C551" s="10">
        <v>1029148</v>
      </c>
    </row>
    <row r="552" spans="1:3" x14ac:dyDescent="0.3">
      <c r="A552" t="s">
        <v>331</v>
      </c>
      <c r="B552">
        <v>1</v>
      </c>
      <c r="C552" s="10">
        <v>1032199</v>
      </c>
    </row>
    <row r="553" spans="1:3" x14ac:dyDescent="0.3">
      <c r="A553" t="s">
        <v>175</v>
      </c>
      <c r="B553">
        <v>3</v>
      </c>
      <c r="C553" s="10">
        <v>907696</v>
      </c>
    </row>
    <row r="554" spans="1:3" x14ac:dyDescent="0.3">
      <c r="A554" t="s">
        <v>320</v>
      </c>
      <c r="B554">
        <v>2</v>
      </c>
      <c r="C554" s="10">
        <v>1057100</v>
      </c>
    </row>
    <row r="555" spans="1:3" x14ac:dyDescent="0.3">
      <c r="A555" t="s">
        <v>28</v>
      </c>
      <c r="B555">
        <v>3</v>
      </c>
      <c r="C555" s="10">
        <v>1743845</v>
      </c>
    </row>
    <row r="556" spans="1:3" x14ac:dyDescent="0.3">
      <c r="A556" t="s">
        <v>332</v>
      </c>
      <c r="B556">
        <v>1</v>
      </c>
      <c r="C556" s="10">
        <v>428053</v>
      </c>
    </row>
    <row r="557" spans="1:3" x14ac:dyDescent="0.3">
      <c r="A557" t="s">
        <v>263</v>
      </c>
      <c r="B557">
        <v>2</v>
      </c>
      <c r="C557" s="10">
        <v>497246</v>
      </c>
    </row>
    <row r="558" spans="1:3" x14ac:dyDescent="0.3">
      <c r="A558" t="s">
        <v>300</v>
      </c>
      <c r="B558">
        <v>4</v>
      </c>
      <c r="C558" s="10">
        <v>1493352</v>
      </c>
    </row>
    <row r="559" spans="1:3" x14ac:dyDescent="0.3">
      <c r="A559" t="s">
        <v>263</v>
      </c>
      <c r="B559">
        <v>2</v>
      </c>
      <c r="C559" s="10">
        <v>505749</v>
      </c>
    </row>
    <row r="560" spans="1:3" x14ac:dyDescent="0.3">
      <c r="A560" t="s">
        <v>123</v>
      </c>
      <c r="B560">
        <v>2</v>
      </c>
      <c r="C560" s="10">
        <v>1484536</v>
      </c>
    </row>
    <row r="561" spans="1:3" x14ac:dyDescent="0.3">
      <c r="A561" t="s">
        <v>306</v>
      </c>
      <c r="B561">
        <v>3</v>
      </c>
      <c r="C561" s="10">
        <v>417443</v>
      </c>
    </row>
    <row r="562" spans="1:3" x14ac:dyDescent="0.3">
      <c r="A562" t="s">
        <v>333</v>
      </c>
      <c r="B562">
        <v>1</v>
      </c>
      <c r="C562" s="10">
        <v>1432475</v>
      </c>
    </row>
    <row r="563" spans="1:3" x14ac:dyDescent="0.3">
      <c r="A563" t="s">
        <v>334</v>
      </c>
      <c r="B563">
        <v>3</v>
      </c>
      <c r="C563" s="10">
        <v>365660</v>
      </c>
    </row>
    <row r="564" spans="1:3" x14ac:dyDescent="0.3">
      <c r="A564" t="s">
        <v>335</v>
      </c>
      <c r="B564">
        <v>2</v>
      </c>
      <c r="C564" s="10">
        <v>816409</v>
      </c>
    </row>
    <row r="565" spans="1:3" x14ac:dyDescent="0.3">
      <c r="A565" t="s">
        <v>336</v>
      </c>
      <c r="B565">
        <v>8</v>
      </c>
      <c r="C565" s="10">
        <v>627162</v>
      </c>
    </row>
    <row r="566" spans="1:3" x14ac:dyDescent="0.3">
      <c r="A566" t="s">
        <v>337</v>
      </c>
      <c r="B566">
        <v>7</v>
      </c>
      <c r="C566" s="10">
        <v>952450</v>
      </c>
    </row>
    <row r="567" spans="1:3" x14ac:dyDescent="0.3">
      <c r="A567" t="s">
        <v>300</v>
      </c>
      <c r="B567">
        <v>4</v>
      </c>
      <c r="C567" s="10">
        <v>1315070</v>
      </c>
    </row>
    <row r="568" spans="1:3" x14ac:dyDescent="0.3">
      <c r="A568" t="s">
        <v>338</v>
      </c>
      <c r="B568">
        <v>2</v>
      </c>
      <c r="C568" s="10">
        <v>1067624</v>
      </c>
    </row>
    <row r="569" spans="1:3" x14ac:dyDescent="0.3">
      <c r="A569" t="s">
        <v>339</v>
      </c>
      <c r="B569">
        <v>3</v>
      </c>
      <c r="C569" s="10">
        <v>1775108</v>
      </c>
    </row>
    <row r="570" spans="1:3" x14ac:dyDescent="0.3">
      <c r="A570" t="s">
        <v>340</v>
      </c>
      <c r="B570">
        <v>3</v>
      </c>
      <c r="C570" s="10">
        <v>1359947</v>
      </c>
    </row>
    <row r="571" spans="1:3" x14ac:dyDescent="0.3">
      <c r="A571" t="s">
        <v>341</v>
      </c>
      <c r="B571">
        <v>1</v>
      </c>
      <c r="C571" s="10">
        <v>487183</v>
      </c>
    </row>
    <row r="572" spans="1:3" x14ac:dyDescent="0.3">
      <c r="A572" t="s">
        <v>37</v>
      </c>
      <c r="B572">
        <v>7</v>
      </c>
      <c r="C572" s="10">
        <v>761676</v>
      </c>
    </row>
    <row r="573" spans="1:3" x14ac:dyDescent="0.3">
      <c r="A573" t="s">
        <v>342</v>
      </c>
      <c r="B573">
        <v>1</v>
      </c>
      <c r="C573" s="10">
        <v>449762</v>
      </c>
    </row>
    <row r="574" spans="1:3" x14ac:dyDescent="0.3">
      <c r="A574" t="s">
        <v>213</v>
      </c>
      <c r="B574">
        <v>3</v>
      </c>
      <c r="C574" s="10">
        <v>1121372</v>
      </c>
    </row>
    <row r="575" spans="1:3" x14ac:dyDescent="0.3">
      <c r="A575" t="s">
        <v>343</v>
      </c>
      <c r="B575">
        <v>2</v>
      </c>
      <c r="C575" s="10">
        <v>572827</v>
      </c>
    </row>
    <row r="576" spans="1:3" x14ac:dyDescent="0.3">
      <c r="A576" t="s">
        <v>344</v>
      </c>
      <c r="B576">
        <v>2</v>
      </c>
      <c r="C576" s="10">
        <v>833337</v>
      </c>
    </row>
    <row r="577" spans="1:3" x14ac:dyDescent="0.3">
      <c r="A577" t="s">
        <v>28</v>
      </c>
      <c r="B577">
        <v>6</v>
      </c>
      <c r="C577" s="10">
        <v>1427526</v>
      </c>
    </row>
    <row r="578" spans="1:3" x14ac:dyDescent="0.3">
      <c r="A578" t="s">
        <v>56</v>
      </c>
      <c r="B578">
        <v>2</v>
      </c>
      <c r="C578" s="10">
        <v>357299</v>
      </c>
    </row>
    <row r="579" spans="1:3" x14ac:dyDescent="0.3">
      <c r="A579" t="s">
        <v>116</v>
      </c>
      <c r="B579">
        <v>3</v>
      </c>
      <c r="C579" s="10">
        <v>1385437</v>
      </c>
    </row>
    <row r="580" spans="1:3" x14ac:dyDescent="0.3">
      <c r="A580" t="s">
        <v>345</v>
      </c>
      <c r="B580">
        <v>3</v>
      </c>
      <c r="C580" s="10">
        <v>1098287</v>
      </c>
    </row>
    <row r="581" spans="1:3" x14ac:dyDescent="0.3">
      <c r="A581" t="s">
        <v>346</v>
      </c>
      <c r="B581">
        <v>3</v>
      </c>
      <c r="C581" s="10">
        <v>1182651</v>
      </c>
    </row>
    <row r="582" spans="1:3" x14ac:dyDescent="0.3">
      <c r="A582" t="s">
        <v>347</v>
      </c>
      <c r="B582">
        <v>3</v>
      </c>
      <c r="C582" s="10">
        <v>1040492</v>
      </c>
    </row>
    <row r="583" spans="1:3" x14ac:dyDescent="0.3">
      <c r="A583" t="s">
        <v>302</v>
      </c>
      <c r="B583">
        <v>4</v>
      </c>
      <c r="C583" s="10">
        <v>996515</v>
      </c>
    </row>
    <row r="584" spans="1:3" x14ac:dyDescent="0.3">
      <c r="A584" t="s">
        <v>260</v>
      </c>
      <c r="B584">
        <v>5</v>
      </c>
      <c r="C584" s="10">
        <v>566394</v>
      </c>
    </row>
    <row r="585" spans="1:3" x14ac:dyDescent="0.3">
      <c r="A585" t="s">
        <v>200</v>
      </c>
      <c r="B585">
        <v>3</v>
      </c>
      <c r="C585" s="10">
        <v>1435211</v>
      </c>
    </row>
    <row r="586" spans="1:3" x14ac:dyDescent="0.3">
      <c r="A586" t="s">
        <v>348</v>
      </c>
      <c r="B586">
        <v>2</v>
      </c>
      <c r="C586" s="10">
        <v>901693</v>
      </c>
    </row>
    <row r="587" spans="1:3" x14ac:dyDescent="0.3">
      <c r="A587" t="s">
        <v>200</v>
      </c>
      <c r="B587">
        <v>3</v>
      </c>
      <c r="C587" s="10">
        <v>1393433</v>
      </c>
    </row>
    <row r="588" spans="1:3" x14ac:dyDescent="0.3">
      <c r="A588" t="s">
        <v>161</v>
      </c>
      <c r="B588">
        <v>5</v>
      </c>
      <c r="C588" s="10">
        <v>587621</v>
      </c>
    </row>
    <row r="589" spans="1:3" x14ac:dyDescent="0.3">
      <c r="A589" t="s">
        <v>349</v>
      </c>
      <c r="B589">
        <v>3</v>
      </c>
      <c r="C589" s="10">
        <v>1141187</v>
      </c>
    </row>
    <row r="590" spans="1:3" x14ac:dyDescent="0.3">
      <c r="A590" t="s">
        <v>350</v>
      </c>
      <c r="B590">
        <v>0</v>
      </c>
      <c r="C590" s="10">
        <v>582083</v>
      </c>
    </row>
    <row r="591" spans="1:3" x14ac:dyDescent="0.3">
      <c r="A591" t="s">
        <v>314</v>
      </c>
      <c r="B591">
        <v>2</v>
      </c>
      <c r="C591" s="10">
        <v>1910445</v>
      </c>
    </row>
    <row r="592" spans="1:3" x14ac:dyDescent="0.3">
      <c r="A592" t="s">
        <v>347</v>
      </c>
      <c r="B592">
        <v>3</v>
      </c>
      <c r="C592" s="10">
        <v>1153642</v>
      </c>
    </row>
    <row r="593" spans="1:3" x14ac:dyDescent="0.3">
      <c r="A593" t="s">
        <v>219</v>
      </c>
      <c r="B593">
        <v>2</v>
      </c>
      <c r="C593" s="10">
        <v>646397</v>
      </c>
    </row>
    <row r="594" spans="1:3" x14ac:dyDescent="0.3">
      <c r="A594" t="s">
        <v>323</v>
      </c>
      <c r="B594">
        <v>4</v>
      </c>
      <c r="C594" s="10">
        <v>474171</v>
      </c>
    </row>
    <row r="595" spans="1:3" x14ac:dyDescent="0.3">
      <c r="A595" t="s">
        <v>347</v>
      </c>
      <c r="B595">
        <v>3</v>
      </c>
      <c r="C595" s="10">
        <v>951262</v>
      </c>
    </row>
    <row r="596" spans="1:3" x14ac:dyDescent="0.3">
      <c r="A596" t="s">
        <v>351</v>
      </c>
      <c r="B596">
        <v>5</v>
      </c>
      <c r="C596" s="10">
        <v>549949</v>
      </c>
    </row>
    <row r="597" spans="1:3" x14ac:dyDescent="0.3">
      <c r="A597" t="s">
        <v>306</v>
      </c>
      <c r="B597">
        <v>3</v>
      </c>
      <c r="C597" s="10">
        <v>577457</v>
      </c>
    </row>
    <row r="598" spans="1:3" x14ac:dyDescent="0.3">
      <c r="A598" t="s">
        <v>352</v>
      </c>
      <c r="B598">
        <v>3</v>
      </c>
      <c r="C598" s="10">
        <v>1126109</v>
      </c>
    </row>
    <row r="599" spans="1:3" x14ac:dyDescent="0.3">
      <c r="A599" t="s">
        <v>136</v>
      </c>
      <c r="B599">
        <v>2</v>
      </c>
      <c r="C599" s="10">
        <v>686053</v>
      </c>
    </row>
    <row r="600" spans="1:3" x14ac:dyDescent="0.3">
      <c r="A600" t="s">
        <v>260</v>
      </c>
      <c r="B600">
        <v>5</v>
      </c>
      <c r="C600" s="10">
        <v>455463</v>
      </c>
    </row>
    <row r="601" spans="1:3" x14ac:dyDescent="0.3">
      <c r="A601" t="s">
        <v>325</v>
      </c>
      <c r="B601">
        <v>8</v>
      </c>
      <c r="C601" s="10">
        <v>652338</v>
      </c>
    </row>
    <row r="602" spans="1:3" x14ac:dyDescent="0.3">
      <c r="A602" t="s">
        <v>353</v>
      </c>
      <c r="B602">
        <v>5</v>
      </c>
      <c r="C602" s="10">
        <v>485496</v>
      </c>
    </row>
    <row r="603" spans="1:3" x14ac:dyDescent="0.3">
      <c r="A603" t="s">
        <v>200</v>
      </c>
      <c r="B603">
        <v>3</v>
      </c>
      <c r="C603" s="10">
        <v>988497</v>
      </c>
    </row>
    <row r="604" spans="1:3" x14ac:dyDescent="0.3">
      <c r="A604" t="s">
        <v>314</v>
      </c>
      <c r="B604">
        <v>2</v>
      </c>
      <c r="C604" s="10">
        <v>1282711</v>
      </c>
    </row>
    <row r="605" spans="1:3" x14ac:dyDescent="0.3">
      <c r="A605" t="s">
        <v>354</v>
      </c>
      <c r="B605">
        <v>2</v>
      </c>
      <c r="C605" s="10">
        <v>1868798</v>
      </c>
    </row>
    <row r="606" spans="1:3" x14ac:dyDescent="0.3">
      <c r="A606" t="s">
        <v>355</v>
      </c>
      <c r="B606">
        <v>1</v>
      </c>
      <c r="C606" s="10">
        <v>1951170</v>
      </c>
    </row>
    <row r="607" spans="1:3" x14ac:dyDescent="0.3">
      <c r="A607" t="s">
        <v>356</v>
      </c>
      <c r="B607">
        <v>7</v>
      </c>
      <c r="C607" s="10">
        <v>469385</v>
      </c>
    </row>
    <row r="608" spans="1:3" x14ac:dyDescent="0.3">
      <c r="A608" t="s">
        <v>314</v>
      </c>
      <c r="B608">
        <v>2</v>
      </c>
      <c r="C608" s="10">
        <v>1304719</v>
      </c>
    </row>
    <row r="609" spans="1:3" x14ac:dyDescent="0.3">
      <c r="A609" t="s">
        <v>170</v>
      </c>
      <c r="B609">
        <v>4</v>
      </c>
      <c r="C609" s="10">
        <v>1454788</v>
      </c>
    </row>
    <row r="610" spans="1:3" x14ac:dyDescent="0.3">
      <c r="A610" t="s">
        <v>313</v>
      </c>
      <c r="B610">
        <v>1</v>
      </c>
      <c r="C610" s="10">
        <v>810558</v>
      </c>
    </row>
    <row r="611" spans="1:3" x14ac:dyDescent="0.3">
      <c r="A611" t="s">
        <v>357</v>
      </c>
      <c r="B611">
        <v>9</v>
      </c>
      <c r="C611" s="10">
        <v>613439</v>
      </c>
    </row>
    <row r="612" spans="1:3" x14ac:dyDescent="0.3">
      <c r="A612" t="s">
        <v>358</v>
      </c>
      <c r="B612">
        <v>2</v>
      </c>
      <c r="C612" s="10">
        <v>460705</v>
      </c>
    </row>
    <row r="613" spans="1:3" x14ac:dyDescent="0.3">
      <c r="A613" t="s">
        <v>359</v>
      </c>
      <c r="B613">
        <v>3</v>
      </c>
      <c r="C613" s="10">
        <v>1072901</v>
      </c>
    </row>
    <row r="614" spans="1:3" x14ac:dyDescent="0.3">
      <c r="A614" t="s">
        <v>358</v>
      </c>
      <c r="B614">
        <v>2</v>
      </c>
      <c r="C614" s="10">
        <v>662307</v>
      </c>
    </row>
    <row r="615" spans="1:3" x14ac:dyDescent="0.3">
      <c r="A615" t="s">
        <v>360</v>
      </c>
      <c r="B615">
        <v>1</v>
      </c>
      <c r="C615" s="10">
        <v>498762</v>
      </c>
    </row>
    <row r="616" spans="1:3" x14ac:dyDescent="0.3">
      <c r="A616" t="s">
        <v>361</v>
      </c>
      <c r="B616">
        <v>5</v>
      </c>
      <c r="C616" s="10">
        <v>1184461</v>
      </c>
    </row>
    <row r="617" spans="1:3" x14ac:dyDescent="0.3">
      <c r="A617" t="s">
        <v>315</v>
      </c>
      <c r="B617">
        <v>2</v>
      </c>
      <c r="C617" s="10">
        <v>603943</v>
      </c>
    </row>
    <row r="618" spans="1:3" x14ac:dyDescent="0.3">
      <c r="A618" t="s">
        <v>362</v>
      </c>
      <c r="B618">
        <v>4</v>
      </c>
      <c r="C618" s="10">
        <v>4524785</v>
      </c>
    </row>
    <row r="619" spans="1:3" x14ac:dyDescent="0.3">
      <c r="A619" t="s">
        <v>115</v>
      </c>
      <c r="B619">
        <v>6</v>
      </c>
      <c r="C619" s="10">
        <v>317475</v>
      </c>
    </row>
    <row r="620" spans="1:3" x14ac:dyDescent="0.3">
      <c r="A620" t="s">
        <v>327</v>
      </c>
      <c r="B620">
        <v>1</v>
      </c>
      <c r="C620" s="10">
        <v>600707</v>
      </c>
    </row>
    <row r="621" spans="1:3" x14ac:dyDescent="0.3">
      <c r="A621" t="s">
        <v>300</v>
      </c>
      <c r="B621">
        <v>4</v>
      </c>
      <c r="C621" s="10">
        <v>1271219</v>
      </c>
    </row>
    <row r="622" spans="1:3" x14ac:dyDescent="0.3">
      <c r="A622" t="s">
        <v>115</v>
      </c>
      <c r="B622">
        <v>9</v>
      </c>
      <c r="C622" s="10">
        <v>570924</v>
      </c>
    </row>
    <row r="623" spans="1:3" x14ac:dyDescent="0.3">
      <c r="A623" t="s">
        <v>363</v>
      </c>
      <c r="B623">
        <v>9</v>
      </c>
      <c r="C623" s="10">
        <v>1080840</v>
      </c>
    </row>
    <row r="624" spans="1:3" x14ac:dyDescent="0.3">
      <c r="A624" t="s">
        <v>364</v>
      </c>
      <c r="B624">
        <v>3</v>
      </c>
      <c r="C624" s="10">
        <v>671313</v>
      </c>
    </row>
    <row r="625" spans="1:3" x14ac:dyDescent="0.3">
      <c r="A625" t="s">
        <v>139</v>
      </c>
      <c r="B625">
        <v>8</v>
      </c>
      <c r="C625" s="10">
        <v>623460</v>
      </c>
    </row>
    <row r="626" spans="1:3" x14ac:dyDescent="0.3">
      <c r="A626" t="s">
        <v>365</v>
      </c>
      <c r="B626">
        <v>4</v>
      </c>
      <c r="C626" s="10">
        <v>566447</v>
      </c>
    </row>
    <row r="627" spans="1:3" x14ac:dyDescent="0.3">
      <c r="A627" t="s">
        <v>366</v>
      </c>
      <c r="B627">
        <v>2</v>
      </c>
      <c r="C627" s="10">
        <v>1279493</v>
      </c>
    </row>
    <row r="628" spans="1:3" x14ac:dyDescent="0.3">
      <c r="A628" t="s">
        <v>327</v>
      </c>
      <c r="B628">
        <v>1</v>
      </c>
      <c r="C628" s="10">
        <v>459583</v>
      </c>
    </row>
    <row r="629" spans="1:3" x14ac:dyDescent="0.3">
      <c r="A629" t="s">
        <v>123</v>
      </c>
      <c r="B629">
        <v>3</v>
      </c>
      <c r="C629" s="10">
        <v>1929004</v>
      </c>
    </row>
    <row r="630" spans="1:3" x14ac:dyDescent="0.3">
      <c r="A630" t="s">
        <v>367</v>
      </c>
      <c r="B630">
        <v>7</v>
      </c>
      <c r="C630" s="10">
        <v>606340</v>
      </c>
    </row>
    <row r="631" spans="1:3" x14ac:dyDescent="0.3">
      <c r="A631" t="s">
        <v>368</v>
      </c>
      <c r="B631">
        <v>4</v>
      </c>
      <c r="C631" s="10">
        <v>668122</v>
      </c>
    </row>
    <row r="632" spans="1:3" x14ac:dyDescent="0.3">
      <c r="A632" t="s">
        <v>319</v>
      </c>
      <c r="B632">
        <v>3</v>
      </c>
      <c r="C632" s="10">
        <v>1164711</v>
      </c>
    </row>
    <row r="633" spans="1:3" x14ac:dyDescent="0.3">
      <c r="A633" t="s">
        <v>199</v>
      </c>
      <c r="B633">
        <v>1</v>
      </c>
      <c r="C633" s="10">
        <v>1181781</v>
      </c>
    </row>
    <row r="634" spans="1:3" x14ac:dyDescent="0.3">
      <c r="A634" t="s">
        <v>369</v>
      </c>
      <c r="B634">
        <v>9</v>
      </c>
      <c r="C634" s="10">
        <v>928307</v>
      </c>
    </row>
    <row r="635" spans="1:3" x14ac:dyDescent="0.3">
      <c r="A635" t="s">
        <v>54</v>
      </c>
      <c r="B635">
        <v>4</v>
      </c>
      <c r="C635" s="10">
        <v>709732</v>
      </c>
    </row>
    <row r="636" spans="1:3" x14ac:dyDescent="0.3">
      <c r="A636" t="s">
        <v>44</v>
      </c>
      <c r="B636">
        <v>5</v>
      </c>
      <c r="C636" s="10">
        <v>554355</v>
      </c>
    </row>
    <row r="637" spans="1:3" x14ac:dyDescent="0.3">
      <c r="A637" t="s">
        <v>358</v>
      </c>
      <c r="B637">
        <v>2</v>
      </c>
      <c r="C637" s="10">
        <v>382182</v>
      </c>
    </row>
    <row r="638" spans="1:3" x14ac:dyDescent="0.3">
      <c r="A638" t="s">
        <v>341</v>
      </c>
      <c r="B638">
        <v>2</v>
      </c>
      <c r="C638" s="10">
        <v>472539</v>
      </c>
    </row>
    <row r="639" spans="1:3" x14ac:dyDescent="0.3">
      <c r="A639" t="s">
        <v>370</v>
      </c>
      <c r="B639">
        <v>5</v>
      </c>
      <c r="C639" s="10">
        <v>1292765</v>
      </c>
    </row>
    <row r="640" spans="1:3" x14ac:dyDescent="0.3">
      <c r="A640" t="s">
        <v>15</v>
      </c>
      <c r="B640">
        <v>2</v>
      </c>
      <c r="C640" s="10">
        <v>865743</v>
      </c>
    </row>
    <row r="641" spans="1:3" x14ac:dyDescent="0.3">
      <c r="A641" t="s">
        <v>371</v>
      </c>
      <c r="B641">
        <v>1</v>
      </c>
      <c r="C641" s="10">
        <v>1582401</v>
      </c>
    </row>
    <row r="642" spans="1:3" x14ac:dyDescent="0.3">
      <c r="A642" t="s">
        <v>372</v>
      </c>
      <c r="B642">
        <v>2</v>
      </c>
      <c r="C642" s="10">
        <v>1761692</v>
      </c>
    </row>
    <row r="643" spans="1:3" x14ac:dyDescent="0.3">
      <c r="A643" t="s">
        <v>192</v>
      </c>
      <c r="B643">
        <v>4</v>
      </c>
      <c r="C643" s="10">
        <v>1144934</v>
      </c>
    </row>
    <row r="644" spans="1:3" x14ac:dyDescent="0.3">
      <c r="A644" t="s">
        <v>373</v>
      </c>
      <c r="B644">
        <v>5</v>
      </c>
      <c r="C644" s="10">
        <v>545748</v>
      </c>
    </row>
    <row r="645" spans="1:3" x14ac:dyDescent="0.3">
      <c r="A645" t="s">
        <v>164</v>
      </c>
      <c r="B645">
        <v>2</v>
      </c>
      <c r="C645" s="10">
        <v>1741300</v>
      </c>
    </row>
    <row r="646" spans="1:3" x14ac:dyDescent="0.3">
      <c r="A646" t="s">
        <v>350</v>
      </c>
      <c r="B646">
        <v>0</v>
      </c>
      <c r="C646" s="10">
        <v>608764</v>
      </c>
    </row>
    <row r="647" spans="1:3" x14ac:dyDescent="0.3">
      <c r="A647" t="s">
        <v>200</v>
      </c>
      <c r="B647">
        <v>3</v>
      </c>
      <c r="C647" s="10">
        <v>1076922</v>
      </c>
    </row>
    <row r="648" spans="1:3" x14ac:dyDescent="0.3">
      <c r="A648" t="s">
        <v>374</v>
      </c>
      <c r="B648">
        <v>1</v>
      </c>
      <c r="C648" s="10">
        <v>686010</v>
      </c>
    </row>
    <row r="649" spans="1:3" x14ac:dyDescent="0.3">
      <c r="A649" t="s">
        <v>346</v>
      </c>
      <c r="B649">
        <v>3</v>
      </c>
      <c r="C649" s="10">
        <v>1146386</v>
      </c>
    </row>
    <row r="650" spans="1:3" x14ac:dyDescent="0.3">
      <c r="A650" t="s">
        <v>375</v>
      </c>
      <c r="B650">
        <v>2</v>
      </c>
      <c r="C650" s="10">
        <v>967892</v>
      </c>
    </row>
    <row r="651" spans="1:3" x14ac:dyDescent="0.3">
      <c r="A651" t="s">
        <v>268</v>
      </c>
      <c r="B651">
        <v>7</v>
      </c>
      <c r="C651" s="10">
        <v>781547</v>
      </c>
    </row>
    <row r="652" spans="1:3" x14ac:dyDescent="0.3">
      <c r="A652" t="s">
        <v>306</v>
      </c>
      <c r="B652">
        <v>6</v>
      </c>
      <c r="C652" s="10">
        <v>524704</v>
      </c>
    </row>
    <row r="653" spans="1:3" x14ac:dyDescent="0.3">
      <c r="A653" t="s">
        <v>189</v>
      </c>
      <c r="B653">
        <v>4</v>
      </c>
      <c r="C653" s="10">
        <v>1332002</v>
      </c>
    </row>
    <row r="654" spans="1:3" x14ac:dyDescent="0.3">
      <c r="A654" t="s">
        <v>321</v>
      </c>
      <c r="B654">
        <v>2</v>
      </c>
      <c r="C654" s="10">
        <v>1274362</v>
      </c>
    </row>
    <row r="655" spans="1:3" x14ac:dyDescent="0.3">
      <c r="A655" t="s">
        <v>376</v>
      </c>
      <c r="B655">
        <v>4</v>
      </c>
      <c r="C655" s="10">
        <v>1278618</v>
      </c>
    </row>
    <row r="656" spans="1:3" x14ac:dyDescent="0.3">
      <c r="A656" t="s">
        <v>377</v>
      </c>
      <c r="B656">
        <v>0</v>
      </c>
      <c r="C656" s="10">
        <v>1185531</v>
      </c>
    </row>
    <row r="657" spans="1:3" x14ac:dyDescent="0.3">
      <c r="A657" t="s">
        <v>378</v>
      </c>
      <c r="B657">
        <v>2</v>
      </c>
      <c r="C657" s="10">
        <v>1708149</v>
      </c>
    </row>
    <row r="658" spans="1:3" x14ac:dyDescent="0.3">
      <c r="A658" t="s">
        <v>358</v>
      </c>
      <c r="B658">
        <v>2</v>
      </c>
      <c r="C658" s="10">
        <v>369565</v>
      </c>
    </row>
    <row r="659" spans="1:3" x14ac:dyDescent="0.3">
      <c r="A659" t="s">
        <v>199</v>
      </c>
      <c r="B659">
        <v>2</v>
      </c>
      <c r="C659" s="10">
        <v>1016997</v>
      </c>
    </row>
    <row r="660" spans="1:3" x14ac:dyDescent="0.3">
      <c r="A660" t="s">
        <v>379</v>
      </c>
      <c r="B660">
        <v>1</v>
      </c>
      <c r="C660" s="10">
        <v>1358552</v>
      </c>
    </row>
    <row r="661" spans="1:3" x14ac:dyDescent="0.3">
      <c r="A661" t="s">
        <v>380</v>
      </c>
      <c r="B661">
        <v>1</v>
      </c>
      <c r="C661" s="10">
        <v>1276922</v>
      </c>
    </row>
    <row r="662" spans="1:3" x14ac:dyDescent="0.3">
      <c r="A662" t="s">
        <v>28</v>
      </c>
      <c r="B662">
        <v>4</v>
      </c>
      <c r="C662" s="10">
        <v>1660986</v>
      </c>
    </row>
    <row r="663" spans="1:3" x14ac:dyDescent="0.3">
      <c r="A663" t="s">
        <v>301</v>
      </c>
      <c r="B663">
        <v>2</v>
      </c>
      <c r="C663" s="10">
        <v>1430640</v>
      </c>
    </row>
    <row r="664" spans="1:3" x14ac:dyDescent="0.3">
      <c r="A664" t="s">
        <v>381</v>
      </c>
      <c r="B664">
        <v>5</v>
      </c>
      <c r="C664" s="10">
        <v>533849</v>
      </c>
    </row>
    <row r="665" spans="1:3" x14ac:dyDescent="0.3">
      <c r="A665" t="s">
        <v>327</v>
      </c>
      <c r="B665">
        <v>1</v>
      </c>
      <c r="C665" s="10">
        <v>685529</v>
      </c>
    </row>
    <row r="666" spans="1:3" x14ac:dyDescent="0.3">
      <c r="A666" t="s">
        <v>382</v>
      </c>
      <c r="B666">
        <v>1</v>
      </c>
      <c r="C666" s="10">
        <v>679516</v>
      </c>
    </row>
    <row r="667" spans="1:3" x14ac:dyDescent="0.3">
      <c r="A667" t="s">
        <v>288</v>
      </c>
      <c r="B667">
        <v>9</v>
      </c>
      <c r="C667" s="10">
        <v>975133</v>
      </c>
    </row>
    <row r="668" spans="1:3" x14ac:dyDescent="0.3">
      <c r="A668" t="s">
        <v>383</v>
      </c>
      <c r="B668">
        <v>2</v>
      </c>
      <c r="C668" s="10">
        <v>1358408</v>
      </c>
    </row>
    <row r="669" spans="1:3" x14ac:dyDescent="0.3">
      <c r="A669" t="s">
        <v>384</v>
      </c>
      <c r="B669">
        <v>2</v>
      </c>
      <c r="C669" s="10">
        <v>986508</v>
      </c>
    </row>
    <row r="670" spans="1:3" x14ac:dyDescent="0.3">
      <c r="A670" t="s">
        <v>115</v>
      </c>
      <c r="B670">
        <v>2</v>
      </c>
      <c r="C670" s="10">
        <v>541374</v>
      </c>
    </row>
    <row r="671" spans="1:3" x14ac:dyDescent="0.3">
      <c r="A671" t="s">
        <v>385</v>
      </c>
      <c r="B671">
        <v>7</v>
      </c>
      <c r="C671" s="10">
        <v>838920</v>
      </c>
    </row>
    <row r="672" spans="1:3" x14ac:dyDescent="0.3">
      <c r="A672" t="s">
        <v>386</v>
      </c>
      <c r="B672">
        <v>3</v>
      </c>
      <c r="C672" s="10">
        <v>1387767</v>
      </c>
    </row>
    <row r="673" spans="1:3" x14ac:dyDescent="0.3">
      <c r="A673" t="s">
        <v>301</v>
      </c>
      <c r="B673">
        <v>2</v>
      </c>
      <c r="C673" s="10">
        <v>1840217</v>
      </c>
    </row>
    <row r="674" spans="1:3" x14ac:dyDescent="0.3">
      <c r="A674" t="s">
        <v>28</v>
      </c>
      <c r="B674">
        <v>5</v>
      </c>
      <c r="C674" s="10">
        <v>1503170</v>
      </c>
    </row>
    <row r="675" spans="1:3" x14ac:dyDescent="0.3">
      <c r="A675" t="s">
        <v>387</v>
      </c>
      <c r="B675">
        <v>3</v>
      </c>
      <c r="C675" s="10">
        <v>1861345</v>
      </c>
    </row>
    <row r="676" spans="1:3" x14ac:dyDescent="0.3">
      <c r="A676" t="s">
        <v>28</v>
      </c>
      <c r="B676">
        <v>5</v>
      </c>
      <c r="C676" s="10">
        <v>1732746</v>
      </c>
    </row>
    <row r="677" spans="1:3" x14ac:dyDescent="0.3">
      <c r="A677" t="s">
        <v>388</v>
      </c>
      <c r="B677">
        <v>2</v>
      </c>
      <c r="C677" s="10">
        <v>645213</v>
      </c>
    </row>
    <row r="678" spans="1:3" x14ac:dyDescent="0.3">
      <c r="A678" t="s">
        <v>136</v>
      </c>
      <c r="B678">
        <v>3</v>
      </c>
      <c r="C678" s="10">
        <v>428179</v>
      </c>
    </row>
    <row r="679" spans="1:3" x14ac:dyDescent="0.3">
      <c r="A679" t="s">
        <v>389</v>
      </c>
      <c r="B679">
        <v>4</v>
      </c>
      <c r="C679" s="10">
        <v>755953</v>
      </c>
    </row>
    <row r="680" spans="1:3" x14ac:dyDescent="0.3">
      <c r="A680" t="s">
        <v>312</v>
      </c>
      <c r="B680">
        <v>1</v>
      </c>
      <c r="C680" s="10">
        <v>1314059</v>
      </c>
    </row>
    <row r="681" spans="1:3" x14ac:dyDescent="0.3">
      <c r="A681" t="s">
        <v>390</v>
      </c>
      <c r="B681">
        <v>2</v>
      </c>
      <c r="C681" s="10">
        <v>1762658</v>
      </c>
    </row>
    <row r="682" spans="1:3" x14ac:dyDescent="0.3">
      <c r="A682" t="s">
        <v>199</v>
      </c>
      <c r="B682">
        <v>1</v>
      </c>
      <c r="C682" s="10">
        <v>1635193</v>
      </c>
    </row>
    <row r="683" spans="1:3" x14ac:dyDescent="0.3">
      <c r="A683" t="s">
        <v>391</v>
      </c>
      <c r="B683">
        <v>2</v>
      </c>
      <c r="C683" s="10">
        <v>955762</v>
      </c>
    </row>
    <row r="684" spans="1:3" x14ac:dyDescent="0.3">
      <c r="A684" t="s">
        <v>347</v>
      </c>
      <c r="B684">
        <v>3</v>
      </c>
      <c r="C684" s="10">
        <v>1154650</v>
      </c>
    </row>
    <row r="685" spans="1:3" x14ac:dyDescent="0.3">
      <c r="A685" t="s">
        <v>392</v>
      </c>
      <c r="B685">
        <v>2</v>
      </c>
      <c r="C685" s="10">
        <v>950700</v>
      </c>
    </row>
    <row r="686" spans="1:3" x14ac:dyDescent="0.3">
      <c r="A686" t="s">
        <v>353</v>
      </c>
      <c r="B686">
        <v>5</v>
      </c>
      <c r="C686" s="10">
        <v>365982</v>
      </c>
    </row>
    <row r="687" spans="1:3" x14ac:dyDescent="0.3">
      <c r="A687" s="8" t="s">
        <v>439</v>
      </c>
      <c r="B687" s="13" t="s">
        <v>444</v>
      </c>
      <c r="C687" s="9">
        <f>AVERAGE(Table2[Salary per Annum])</f>
        <v>1024667.5518248176</v>
      </c>
    </row>
  </sheetData>
  <mergeCells count="3">
    <mergeCell ref="H15:I15"/>
    <mergeCell ref="H1:I1"/>
    <mergeCell ref="H29:I29"/>
  </mergeCells>
  <pageMargins left="0.7" right="0.7" top="0.75" bottom="0.75" header="0.3" footer="0.3"/>
  <tableParts count="4">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87"/>
  <sheetViews>
    <sheetView workbookViewId="0">
      <selection activeCell="E174" sqref="E174"/>
    </sheetView>
  </sheetViews>
  <sheetFormatPr defaultRowHeight="14.4" x14ac:dyDescent="0.3"/>
  <cols>
    <col min="1" max="1" width="23.6640625" bestFit="1" customWidth="1"/>
    <col min="2" max="2" width="7.5546875" customWidth="1"/>
    <col min="3" max="3" width="70.109375" bestFit="1" customWidth="1"/>
    <col min="4" max="4" width="15" bestFit="1" customWidth="1"/>
    <col min="5" max="5" width="26.6640625" bestFit="1" customWidth="1"/>
    <col min="6" max="6" width="18.21875" bestFit="1" customWidth="1"/>
    <col min="7" max="7" width="20.88671875" style="3" bestFit="1" customWidth="1"/>
    <col min="8" max="8" width="23.77734375" style="6" bestFit="1" customWidth="1"/>
    <col min="9" max="9" width="10.77734375" customWidth="1"/>
    <col min="10" max="10" width="14.6640625" bestFit="1" customWidth="1"/>
    <col min="11" max="11" width="19.109375" bestFit="1" customWidth="1"/>
    <col min="12" max="12" width="32.44140625" bestFit="1" customWidth="1"/>
    <col min="13" max="13" width="22.21875" bestFit="1" customWidth="1"/>
    <col min="14" max="14" width="11" customWidth="1"/>
    <col min="15" max="18" width="12" customWidth="1"/>
    <col min="19" max="19" width="10" customWidth="1"/>
    <col min="20" max="20" width="12" customWidth="1"/>
    <col min="21" max="21" width="10" customWidth="1"/>
    <col min="22" max="23" width="12" customWidth="1"/>
    <col min="24" max="24" width="11" customWidth="1"/>
    <col min="25" max="28" width="12" customWidth="1"/>
    <col min="29" max="29" width="8" customWidth="1"/>
    <col min="30" max="40" width="12" customWidth="1"/>
    <col min="41" max="41" width="12" bestFit="1" customWidth="1"/>
    <col min="42" max="44" width="12" customWidth="1"/>
    <col min="45" max="45" width="23.109375" bestFit="1" customWidth="1"/>
    <col min="46" max="46" width="23.109375" customWidth="1"/>
    <col min="47" max="47" width="33.77734375" bestFit="1" customWidth="1"/>
  </cols>
  <sheetData>
    <row r="1" spans="1:47" s="1" customFormat="1" ht="15.6" x14ac:dyDescent="0.3">
      <c r="A1" s="1" t="s">
        <v>393</v>
      </c>
      <c r="B1" s="1" t="s">
        <v>394</v>
      </c>
      <c r="C1" s="1" t="s">
        <v>395</v>
      </c>
      <c r="D1" s="1" t="s">
        <v>396</v>
      </c>
      <c r="E1" s="1" t="s">
        <v>435</v>
      </c>
      <c r="F1" s="1" t="s">
        <v>397</v>
      </c>
      <c r="G1" s="4" t="s">
        <v>398</v>
      </c>
      <c r="H1" s="1" t="s">
        <v>436</v>
      </c>
      <c r="I1" s="1" t="s">
        <v>399</v>
      </c>
      <c r="J1" s="1" t="s">
        <v>400</v>
      </c>
      <c r="K1" s="1" t="s">
        <v>401</v>
      </c>
      <c r="L1" s="1" t="s">
        <v>402</v>
      </c>
      <c r="M1" s="12" t="s">
        <v>442</v>
      </c>
      <c r="N1" s="1" t="s">
        <v>22</v>
      </c>
      <c r="O1" s="1" t="s">
        <v>403</v>
      </c>
      <c r="P1" s="1" t="s">
        <v>404</v>
      </c>
      <c r="Q1" s="1" t="s">
        <v>405</v>
      </c>
      <c r="R1" s="1" t="s">
        <v>406</v>
      </c>
      <c r="S1" s="1" t="s">
        <v>407</v>
      </c>
      <c r="T1" s="1" t="s">
        <v>408</v>
      </c>
      <c r="U1" s="1" t="s">
        <v>409</v>
      </c>
      <c r="V1" s="1" t="s">
        <v>410</v>
      </c>
      <c r="W1" s="1" t="s">
        <v>411</v>
      </c>
      <c r="X1" s="1" t="s">
        <v>412</v>
      </c>
      <c r="Y1" s="1" t="s">
        <v>415</v>
      </c>
      <c r="Z1" s="1" t="s">
        <v>414</v>
      </c>
      <c r="AA1" s="1" t="s">
        <v>413</v>
      </c>
      <c r="AB1" s="1" t="s">
        <v>416</v>
      </c>
      <c r="AC1" s="1" t="s">
        <v>417</v>
      </c>
      <c r="AD1" s="1" t="s">
        <v>418</v>
      </c>
      <c r="AE1" s="1" t="s">
        <v>419</v>
      </c>
      <c r="AF1" s="1" t="s">
        <v>420</v>
      </c>
      <c r="AG1" s="1" t="s">
        <v>421</v>
      </c>
      <c r="AH1" s="1" t="s">
        <v>422</v>
      </c>
      <c r="AI1" s="1" t="s">
        <v>423</v>
      </c>
      <c r="AJ1" s="1" t="s">
        <v>424</v>
      </c>
      <c r="AK1" s="1" t="s">
        <v>425</v>
      </c>
      <c r="AL1" s="1" t="s">
        <v>426</v>
      </c>
      <c r="AM1" s="1" t="s">
        <v>458</v>
      </c>
      <c r="AN1" s="1" t="s">
        <v>427</v>
      </c>
      <c r="AO1" s="1" t="s">
        <v>428</v>
      </c>
      <c r="AP1" s="1" t="s">
        <v>429</v>
      </c>
      <c r="AQ1" s="1" t="s">
        <v>430</v>
      </c>
      <c r="AR1" s="1" t="s">
        <v>431</v>
      </c>
      <c r="AS1" s="1" t="s">
        <v>432</v>
      </c>
      <c r="AT1" s="1" t="s">
        <v>434</v>
      </c>
      <c r="AU1" s="1" t="s">
        <v>433</v>
      </c>
    </row>
    <row r="2" spans="1:47" x14ac:dyDescent="0.3">
      <c r="A2" t="s">
        <v>0</v>
      </c>
      <c r="B2" t="s">
        <v>1</v>
      </c>
      <c r="C2" t="s">
        <v>2</v>
      </c>
      <c r="D2" t="s">
        <v>3</v>
      </c>
      <c r="E2" t="str">
        <f>IF(LOWER(TRIM(Table2[[#This Row],[Involvement]]))="entry level", "Junior", IF(LOWER(TRIM(Table2[[#This Row],[Involvement]]))="mid-senior level", "Mid", "Senior"))</f>
        <v>Mid</v>
      </c>
      <c r="F2">
        <v>196</v>
      </c>
      <c r="G2" s="3">
        <v>11996967</v>
      </c>
      <c r="H2" s="5" t="str">
        <f>ROUND(Table2[[#This Row],[Linkedin Followers]] / Table2[[#This Row],[Total Applicants]] / 1000, 2) &amp; "K"</f>
        <v>61.21K</v>
      </c>
      <c r="I2" t="s">
        <v>4</v>
      </c>
      <c r="J2" t="s">
        <v>5</v>
      </c>
      <c r="K2">
        <v>10001</v>
      </c>
      <c r="L2" t="s">
        <v>6</v>
      </c>
      <c r="M2" s="10">
        <v>988678</v>
      </c>
      <c r="N2">
        <v>0</v>
      </c>
      <c r="O2">
        <v>0</v>
      </c>
      <c r="P2">
        <v>1</v>
      </c>
      <c r="Q2">
        <v>0</v>
      </c>
      <c r="R2">
        <v>0</v>
      </c>
      <c r="S2">
        <v>0</v>
      </c>
      <c r="T2">
        <v>0</v>
      </c>
      <c r="U2">
        <v>0</v>
      </c>
      <c r="V2">
        <v>0</v>
      </c>
      <c r="W2">
        <v>0</v>
      </c>
      <c r="X2">
        <v>0</v>
      </c>
      <c r="Y2">
        <v>0</v>
      </c>
      <c r="Z2">
        <v>0</v>
      </c>
      <c r="AA2">
        <v>0</v>
      </c>
      <c r="AB2">
        <v>0</v>
      </c>
      <c r="AC2">
        <v>0</v>
      </c>
      <c r="AD2">
        <v>0</v>
      </c>
      <c r="AE2">
        <v>0</v>
      </c>
      <c r="AF2">
        <v>1</v>
      </c>
      <c r="AG2">
        <v>0</v>
      </c>
      <c r="AH2">
        <v>0</v>
      </c>
      <c r="AI2">
        <v>0</v>
      </c>
      <c r="AJ2">
        <v>1</v>
      </c>
      <c r="AK2">
        <v>1</v>
      </c>
      <c r="AL2">
        <v>0</v>
      </c>
      <c r="AM2">
        <v>0</v>
      </c>
      <c r="AN2">
        <v>0</v>
      </c>
      <c r="AO2">
        <v>0</v>
      </c>
      <c r="AP2">
        <v>0</v>
      </c>
      <c r="AQ2">
        <v>0</v>
      </c>
      <c r="AR2">
        <v>0</v>
      </c>
      <c r="AS2">
        <v>4</v>
      </c>
      <c r="AT2" s="7">
        <f>Table2[[#This Row],[Total Skills Required]] / 30</f>
        <v>0.13333333333333333</v>
      </c>
      <c r="AU2" s="2">
        <f t="shared" ref="AU2:AU65" si="0">(F2 / (AS2 + 1))</f>
        <v>39.200000000000003</v>
      </c>
    </row>
    <row r="3" spans="1:47" x14ac:dyDescent="0.3">
      <c r="A3" t="s">
        <v>7</v>
      </c>
      <c r="B3" t="s">
        <v>1</v>
      </c>
      <c r="C3" t="s">
        <v>8</v>
      </c>
      <c r="D3" t="s">
        <v>9</v>
      </c>
      <c r="E3" t="str">
        <f>IF(LOWER(TRIM(Table2[[#This Row],[Involvement]]))="entry level", "Junior", IF(LOWER(TRIM(Table2[[#This Row],[Involvement]]))="mid-senior level", "Mid", "Senior"))</f>
        <v>Senior</v>
      </c>
      <c r="F3">
        <v>191</v>
      </c>
      <c r="G3" s="3">
        <v>6790011</v>
      </c>
      <c r="H3" s="5" t="str">
        <f>ROUND(Table2[[#This Row],[Linkedin Followers]] / Table2[[#This Row],[Total Applicants]] / 1000, 2) &amp; "K"</f>
        <v>35.55K</v>
      </c>
      <c r="I3" t="s">
        <v>4</v>
      </c>
      <c r="J3" t="s">
        <v>10</v>
      </c>
      <c r="K3">
        <v>10001</v>
      </c>
      <c r="L3" t="s">
        <v>6</v>
      </c>
      <c r="M3" s="10">
        <v>1727062</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1</v>
      </c>
      <c r="AK3">
        <v>1</v>
      </c>
      <c r="AL3">
        <v>0</v>
      </c>
      <c r="AM3">
        <v>0</v>
      </c>
      <c r="AN3">
        <v>0</v>
      </c>
      <c r="AO3">
        <v>0</v>
      </c>
      <c r="AP3">
        <v>0</v>
      </c>
      <c r="AQ3">
        <v>0</v>
      </c>
      <c r="AR3">
        <v>0</v>
      </c>
      <c r="AS3">
        <v>2</v>
      </c>
      <c r="AT3" s="7">
        <f>Table2[[#This Row],[Total Skills Required]] / 30</f>
        <v>6.6666666666666666E-2</v>
      </c>
      <c r="AU3" s="2">
        <f t="shared" si="0"/>
        <v>63.666666666666664</v>
      </c>
    </row>
    <row r="4" spans="1:47" x14ac:dyDescent="0.3">
      <c r="A4" t="s">
        <v>11</v>
      </c>
      <c r="B4" t="s">
        <v>1</v>
      </c>
      <c r="C4" t="s">
        <v>12</v>
      </c>
      <c r="D4" t="s">
        <v>13</v>
      </c>
      <c r="E4" t="str">
        <f>IF(LOWER(TRIM(Table2[[#This Row],[Involvement]]))="entry level", "Junior", IF(LOWER(TRIM(Table2[[#This Row],[Involvement]]))="mid-senior level", "Mid", "Senior"))</f>
        <v>Junior</v>
      </c>
      <c r="F4">
        <v>191</v>
      </c>
      <c r="G4" s="3">
        <v>6737300</v>
      </c>
      <c r="H4" s="5" t="str">
        <f>ROUND(Table2[[#This Row],[Linkedin Followers]] / Table2[[#This Row],[Total Applicants]] / 1000, 2) &amp; "K"</f>
        <v>35.27K</v>
      </c>
      <c r="I4" t="s">
        <v>4</v>
      </c>
      <c r="J4" t="s">
        <v>14</v>
      </c>
      <c r="K4">
        <v>10001</v>
      </c>
      <c r="L4" t="s">
        <v>6</v>
      </c>
      <c r="M4" s="10">
        <v>627502</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1</v>
      </c>
      <c r="AK4">
        <v>1</v>
      </c>
      <c r="AL4">
        <v>0</v>
      </c>
      <c r="AM4">
        <v>0</v>
      </c>
      <c r="AN4">
        <v>1</v>
      </c>
      <c r="AO4">
        <v>0</v>
      </c>
      <c r="AP4">
        <v>0</v>
      </c>
      <c r="AQ4">
        <v>0</v>
      </c>
      <c r="AR4">
        <v>0</v>
      </c>
      <c r="AS4">
        <v>3</v>
      </c>
      <c r="AT4" s="7">
        <f>Table2[[#This Row],[Total Skills Required]] / 30</f>
        <v>0.1</v>
      </c>
      <c r="AU4" s="2">
        <f t="shared" si="0"/>
        <v>47.75</v>
      </c>
    </row>
    <row r="5" spans="1:47" x14ac:dyDescent="0.3">
      <c r="A5" t="s">
        <v>11</v>
      </c>
      <c r="B5" t="s">
        <v>1</v>
      </c>
      <c r="C5" t="s">
        <v>15</v>
      </c>
      <c r="D5" t="s">
        <v>13</v>
      </c>
      <c r="E5" t="str">
        <f>IF(LOWER(TRIM(Table2[[#This Row],[Involvement]]))="entry level", "Junior", IF(LOWER(TRIM(Table2[[#This Row],[Involvement]]))="mid-senior level", "Mid", "Senior"))</f>
        <v>Mid</v>
      </c>
      <c r="F5">
        <v>186</v>
      </c>
      <c r="G5" s="3">
        <v>6737300</v>
      </c>
      <c r="H5" s="5" t="str">
        <f>ROUND(Table2[[#This Row],[Linkedin Followers]] / Table2[[#This Row],[Total Applicants]] / 1000, 2) &amp; "K"</f>
        <v>36.22K</v>
      </c>
      <c r="I5" t="s">
        <v>4</v>
      </c>
      <c r="J5" t="s">
        <v>5</v>
      </c>
      <c r="K5">
        <v>10001</v>
      </c>
      <c r="L5" t="s">
        <v>6</v>
      </c>
      <c r="M5" s="10">
        <v>806354</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1</v>
      </c>
      <c r="AK5">
        <v>1</v>
      </c>
      <c r="AL5">
        <v>0</v>
      </c>
      <c r="AM5">
        <v>0</v>
      </c>
      <c r="AN5">
        <v>0</v>
      </c>
      <c r="AO5">
        <v>0</v>
      </c>
      <c r="AP5">
        <v>0</v>
      </c>
      <c r="AQ5">
        <v>0</v>
      </c>
      <c r="AR5">
        <v>0</v>
      </c>
      <c r="AS5">
        <v>2</v>
      </c>
      <c r="AT5" s="7">
        <f>Table2[[#This Row],[Total Skills Required]] / 30</f>
        <v>6.6666666666666666E-2</v>
      </c>
      <c r="AU5" s="2">
        <f t="shared" si="0"/>
        <v>62</v>
      </c>
    </row>
    <row r="6" spans="1:47" x14ac:dyDescent="0.3">
      <c r="A6" t="s">
        <v>16</v>
      </c>
      <c r="B6" t="s">
        <v>17</v>
      </c>
      <c r="C6" t="s">
        <v>18</v>
      </c>
      <c r="D6" t="s">
        <v>19</v>
      </c>
      <c r="E6" t="str">
        <f>IF(LOWER(TRIM(Table2[[#This Row],[Involvement]]))="entry level", "Junior", IF(LOWER(TRIM(Table2[[#This Row],[Involvement]]))="mid-senior level", "Mid", "Senior"))</f>
        <v>Junior</v>
      </c>
      <c r="F6">
        <v>178</v>
      </c>
      <c r="G6" s="3">
        <v>80865</v>
      </c>
      <c r="H6" s="5" t="str">
        <f>ROUND(Table2[[#This Row],[Linkedin Followers]] / Table2[[#This Row],[Total Applicants]] / 1000, 2) &amp; "K"</f>
        <v>0.45K</v>
      </c>
      <c r="I6" t="s">
        <v>4</v>
      </c>
      <c r="J6" t="s">
        <v>14</v>
      </c>
      <c r="K6">
        <v>1200</v>
      </c>
      <c r="L6" t="s">
        <v>6</v>
      </c>
      <c r="M6" s="10">
        <v>557808</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1</v>
      </c>
      <c r="AK6">
        <v>0</v>
      </c>
      <c r="AL6">
        <v>0</v>
      </c>
      <c r="AM6">
        <v>0</v>
      </c>
      <c r="AN6">
        <v>0</v>
      </c>
      <c r="AO6">
        <v>0</v>
      </c>
      <c r="AP6">
        <v>0</v>
      </c>
      <c r="AQ6">
        <v>0</v>
      </c>
      <c r="AR6">
        <v>0</v>
      </c>
      <c r="AS6">
        <v>1</v>
      </c>
      <c r="AT6" s="7">
        <f>Table2[[#This Row],[Total Skills Required]] / 30</f>
        <v>3.3333333333333333E-2</v>
      </c>
      <c r="AU6" s="2">
        <f t="shared" si="0"/>
        <v>89</v>
      </c>
    </row>
    <row r="7" spans="1:47" x14ac:dyDescent="0.3">
      <c r="A7" t="s">
        <v>7</v>
      </c>
      <c r="B7" t="s">
        <v>1</v>
      </c>
      <c r="C7" t="s">
        <v>20</v>
      </c>
      <c r="D7" t="s">
        <v>21</v>
      </c>
      <c r="E7" t="str">
        <f>IF(LOWER(TRIM(Table2[[#This Row],[Involvement]]))="entry level", "Junior", IF(LOWER(TRIM(Table2[[#This Row],[Involvement]]))="mid-senior level", "Mid", "Senior"))</f>
        <v>Mid</v>
      </c>
      <c r="F7">
        <v>170</v>
      </c>
      <c r="G7" s="3">
        <v>6790011</v>
      </c>
      <c r="H7" s="5" t="str">
        <f>ROUND(Table2[[#This Row],[Linkedin Followers]] / Table2[[#This Row],[Total Applicants]] / 1000, 2) &amp; "K"</f>
        <v>39.94K</v>
      </c>
      <c r="I7" t="s">
        <v>4</v>
      </c>
      <c r="J7" t="s">
        <v>5</v>
      </c>
      <c r="K7">
        <v>10001</v>
      </c>
      <c r="L7" t="s">
        <v>6</v>
      </c>
      <c r="M7" s="10">
        <v>1024008</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1</v>
      </c>
      <c r="AK7">
        <v>1</v>
      </c>
      <c r="AL7">
        <v>0</v>
      </c>
      <c r="AM7">
        <v>0</v>
      </c>
      <c r="AN7">
        <v>0</v>
      </c>
      <c r="AO7">
        <v>0</v>
      </c>
      <c r="AP7">
        <v>0</v>
      </c>
      <c r="AQ7">
        <v>0</v>
      </c>
      <c r="AR7">
        <v>0</v>
      </c>
      <c r="AS7">
        <v>2</v>
      </c>
      <c r="AT7" s="7">
        <f>Table2[[#This Row],[Total Skills Required]] / 30</f>
        <v>6.6666666666666666E-2</v>
      </c>
      <c r="AU7" s="2">
        <f t="shared" si="0"/>
        <v>56.666666666666664</v>
      </c>
    </row>
    <row r="8" spans="1:47" x14ac:dyDescent="0.3">
      <c r="A8" t="s">
        <v>0</v>
      </c>
      <c r="B8" t="s">
        <v>1</v>
      </c>
      <c r="C8" t="s">
        <v>22</v>
      </c>
      <c r="D8" t="s">
        <v>19</v>
      </c>
      <c r="E8" t="str">
        <f>IF(LOWER(TRIM(Table2[[#This Row],[Involvement]]))="entry level", "Junior", IF(LOWER(TRIM(Table2[[#This Row],[Involvement]]))="mid-senior level", "Mid", "Senior"))</f>
        <v>Senior</v>
      </c>
      <c r="F8">
        <v>168</v>
      </c>
      <c r="G8" s="3">
        <v>11996967</v>
      </c>
      <c r="H8" s="5" t="str">
        <f>ROUND(Table2[[#This Row],[Linkedin Followers]] / Table2[[#This Row],[Total Applicants]] / 1000, 2) &amp; "K"</f>
        <v>71.41K</v>
      </c>
      <c r="I8" t="s">
        <v>4</v>
      </c>
      <c r="J8" t="s">
        <v>10</v>
      </c>
      <c r="K8">
        <v>10001</v>
      </c>
      <c r="L8" t="s">
        <v>6</v>
      </c>
      <c r="M8" s="10">
        <v>2616000</v>
      </c>
      <c r="N8">
        <v>1</v>
      </c>
      <c r="O8">
        <v>0</v>
      </c>
      <c r="P8">
        <v>0</v>
      </c>
      <c r="Q8">
        <v>0</v>
      </c>
      <c r="R8">
        <v>1</v>
      </c>
      <c r="S8">
        <v>1</v>
      </c>
      <c r="T8">
        <v>0</v>
      </c>
      <c r="U8">
        <v>0</v>
      </c>
      <c r="V8">
        <v>0</v>
      </c>
      <c r="W8">
        <v>0</v>
      </c>
      <c r="X8">
        <v>0</v>
      </c>
      <c r="Y8">
        <v>0</v>
      </c>
      <c r="Z8">
        <v>0</v>
      </c>
      <c r="AA8">
        <v>0</v>
      </c>
      <c r="AB8">
        <v>0</v>
      </c>
      <c r="AC8">
        <v>0</v>
      </c>
      <c r="AD8">
        <v>0</v>
      </c>
      <c r="AE8">
        <v>0</v>
      </c>
      <c r="AF8">
        <v>0</v>
      </c>
      <c r="AG8">
        <v>1</v>
      </c>
      <c r="AH8">
        <v>0</v>
      </c>
      <c r="AI8">
        <v>0</v>
      </c>
      <c r="AJ8">
        <v>1</v>
      </c>
      <c r="AK8">
        <v>1</v>
      </c>
      <c r="AL8">
        <v>0</v>
      </c>
      <c r="AM8">
        <v>0</v>
      </c>
      <c r="AN8">
        <v>0</v>
      </c>
      <c r="AO8">
        <v>0</v>
      </c>
      <c r="AP8">
        <v>0</v>
      </c>
      <c r="AQ8">
        <v>0</v>
      </c>
      <c r="AR8">
        <v>1</v>
      </c>
      <c r="AS8">
        <v>7</v>
      </c>
      <c r="AT8" s="7">
        <f>Table2[[#This Row],[Total Skills Required]] / 30</f>
        <v>0.23333333333333334</v>
      </c>
      <c r="AU8" s="2">
        <f t="shared" si="0"/>
        <v>21</v>
      </c>
    </row>
    <row r="9" spans="1:47" x14ac:dyDescent="0.3">
      <c r="A9" t="s">
        <v>23</v>
      </c>
      <c r="B9" t="s">
        <v>24</v>
      </c>
      <c r="C9" t="s">
        <v>25</v>
      </c>
      <c r="D9" t="s">
        <v>26</v>
      </c>
      <c r="E9" t="str">
        <f>IF(LOWER(TRIM(Table2[[#This Row],[Involvement]]))="entry level", "Junior", IF(LOWER(TRIM(Table2[[#This Row],[Involvement]]))="mid-senior level", "Mid", "Senior"))</f>
        <v>Mid</v>
      </c>
      <c r="F9">
        <v>167</v>
      </c>
      <c r="G9" s="3">
        <v>793022</v>
      </c>
      <c r="H9" s="5" t="str">
        <f>ROUND(Table2[[#This Row],[Linkedin Followers]] / Table2[[#This Row],[Total Applicants]] / 1000, 2) &amp; "K"</f>
        <v>4.75K</v>
      </c>
      <c r="I9" t="s">
        <v>4</v>
      </c>
      <c r="J9" t="s">
        <v>5</v>
      </c>
      <c r="K9">
        <v>5000</v>
      </c>
      <c r="L9" t="s">
        <v>6</v>
      </c>
      <c r="M9" s="10">
        <v>823441</v>
      </c>
      <c r="N9">
        <v>0</v>
      </c>
      <c r="O9">
        <v>0</v>
      </c>
      <c r="P9">
        <v>1</v>
      </c>
      <c r="Q9">
        <v>0</v>
      </c>
      <c r="R9">
        <v>0</v>
      </c>
      <c r="S9">
        <v>0</v>
      </c>
      <c r="T9">
        <v>0</v>
      </c>
      <c r="U9">
        <v>0</v>
      </c>
      <c r="V9">
        <v>0</v>
      </c>
      <c r="W9">
        <v>1</v>
      </c>
      <c r="X9">
        <v>1</v>
      </c>
      <c r="Y9">
        <v>0</v>
      </c>
      <c r="Z9">
        <v>1</v>
      </c>
      <c r="AA9">
        <v>0</v>
      </c>
      <c r="AB9">
        <v>0</v>
      </c>
      <c r="AC9">
        <v>0</v>
      </c>
      <c r="AD9">
        <v>0</v>
      </c>
      <c r="AE9">
        <v>0</v>
      </c>
      <c r="AF9">
        <v>0</v>
      </c>
      <c r="AG9">
        <v>0</v>
      </c>
      <c r="AH9">
        <v>0</v>
      </c>
      <c r="AI9">
        <v>0</v>
      </c>
      <c r="AJ9">
        <v>1</v>
      </c>
      <c r="AK9">
        <v>1</v>
      </c>
      <c r="AL9">
        <v>0</v>
      </c>
      <c r="AM9">
        <v>0</v>
      </c>
      <c r="AN9">
        <v>1</v>
      </c>
      <c r="AO9">
        <v>0</v>
      </c>
      <c r="AP9">
        <v>0</v>
      </c>
      <c r="AQ9">
        <v>1</v>
      </c>
      <c r="AR9">
        <v>1</v>
      </c>
      <c r="AS9">
        <v>9</v>
      </c>
      <c r="AT9" s="7">
        <f>Table2[[#This Row],[Total Skills Required]] / 30</f>
        <v>0.3</v>
      </c>
      <c r="AU9" s="2">
        <f t="shared" si="0"/>
        <v>16.7</v>
      </c>
    </row>
    <row r="10" spans="1:47" x14ac:dyDescent="0.3">
      <c r="A10" t="s">
        <v>16</v>
      </c>
      <c r="B10" t="s">
        <v>17</v>
      </c>
      <c r="C10" t="s">
        <v>27</v>
      </c>
      <c r="D10" t="s">
        <v>19</v>
      </c>
      <c r="E10" t="str">
        <f>IF(LOWER(TRIM(Table2[[#This Row],[Involvement]]))="entry level", "Junior", IF(LOWER(TRIM(Table2[[#This Row],[Involvement]]))="mid-senior level", "Mid", "Senior"))</f>
        <v>Mid</v>
      </c>
      <c r="F10">
        <v>167</v>
      </c>
      <c r="G10" s="3">
        <v>80865</v>
      </c>
      <c r="H10" s="5" t="str">
        <f>ROUND(Table2[[#This Row],[Linkedin Followers]] / Table2[[#This Row],[Total Applicants]] / 1000, 2) &amp; "K"</f>
        <v>0.48K</v>
      </c>
      <c r="I10" t="s">
        <v>4</v>
      </c>
      <c r="J10" t="s">
        <v>5</v>
      </c>
      <c r="K10">
        <v>1200</v>
      </c>
      <c r="L10" t="s">
        <v>6</v>
      </c>
      <c r="M10" s="10">
        <v>1247932</v>
      </c>
      <c r="N10">
        <v>0</v>
      </c>
      <c r="O10">
        <v>0</v>
      </c>
      <c r="P10">
        <v>0</v>
      </c>
      <c r="Q10">
        <v>0</v>
      </c>
      <c r="R10">
        <v>1</v>
      </c>
      <c r="S10">
        <v>0</v>
      </c>
      <c r="T10">
        <v>0</v>
      </c>
      <c r="U10">
        <v>0</v>
      </c>
      <c r="V10">
        <v>0</v>
      </c>
      <c r="W10">
        <v>0</v>
      </c>
      <c r="X10">
        <v>0</v>
      </c>
      <c r="Y10">
        <v>0</v>
      </c>
      <c r="Z10">
        <v>0</v>
      </c>
      <c r="AA10">
        <v>0</v>
      </c>
      <c r="AB10">
        <v>0</v>
      </c>
      <c r="AC10">
        <v>0</v>
      </c>
      <c r="AD10">
        <v>0</v>
      </c>
      <c r="AE10">
        <v>0</v>
      </c>
      <c r="AF10">
        <v>0</v>
      </c>
      <c r="AG10">
        <v>0</v>
      </c>
      <c r="AH10">
        <v>0</v>
      </c>
      <c r="AI10">
        <v>0</v>
      </c>
      <c r="AJ10">
        <v>1</v>
      </c>
      <c r="AK10">
        <v>1</v>
      </c>
      <c r="AL10">
        <v>0</v>
      </c>
      <c r="AM10">
        <v>0</v>
      </c>
      <c r="AN10">
        <v>0</v>
      </c>
      <c r="AO10">
        <v>0</v>
      </c>
      <c r="AP10">
        <v>0</v>
      </c>
      <c r="AQ10">
        <v>0</v>
      </c>
      <c r="AR10">
        <v>0</v>
      </c>
      <c r="AS10">
        <v>3</v>
      </c>
      <c r="AT10" s="7">
        <f>Table2[[#This Row],[Total Skills Required]] / 30</f>
        <v>0.1</v>
      </c>
      <c r="AU10" s="2">
        <f t="shared" si="0"/>
        <v>41.75</v>
      </c>
    </row>
    <row r="11" spans="1:47" x14ac:dyDescent="0.3">
      <c r="A11" t="s">
        <v>23</v>
      </c>
      <c r="B11" t="s">
        <v>24</v>
      </c>
      <c r="C11" t="s">
        <v>25</v>
      </c>
      <c r="D11" t="s">
        <v>26</v>
      </c>
      <c r="E11" t="str">
        <f>IF(LOWER(TRIM(Table2[[#This Row],[Involvement]]))="entry level", "Junior", IF(LOWER(TRIM(Table2[[#This Row],[Involvement]]))="mid-senior level", "Mid", "Senior"))</f>
        <v>Mid</v>
      </c>
      <c r="F11">
        <v>166</v>
      </c>
      <c r="G11" s="3">
        <v>793022</v>
      </c>
      <c r="H11" s="5" t="str">
        <f>ROUND(Table2[[#This Row],[Linkedin Followers]] / Table2[[#This Row],[Total Applicants]] / 1000, 2) &amp; "K"</f>
        <v>4.78K</v>
      </c>
      <c r="I11" t="s">
        <v>4</v>
      </c>
      <c r="J11" t="s">
        <v>5</v>
      </c>
      <c r="K11">
        <v>5000</v>
      </c>
      <c r="L11" t="s">
        <v>6</v>
      </c>
      <c r="M11" s="10">
        <v>1221395</v>
      </c>
      <c r="N11">
        <v>0</v>
      </c>
      <c r="O11">
        <v>0</v>
      </c>
      <c r="P11">
        <v>1</v>
      </c>
      <c r="Q11">
        <v>0</v>
      </c>
      <c r="R11">
        <v>0</v>
      </c>
      <c r="S11">
        <v>0</v>
      </c>
      <c r="T11">
        <v>0</v>
      </c>
      <c r="U11">
        <v>0</v>
      </c>
      <c r="V11">
        <v>0</v>
      </c>
      <c r="W11">
        <v>1</v>
      </c>
      <c r="X11">
        <v>1</v>
      </c>
      <c r="Y11">
        <v>0</v>
      </c>
      <c r="Z11">
        <v>1</v>
      </c>
      <c r="AA11">
        <v>0</v>
      </c>
      <c r="AB11">
        <v>0</v>
      </c>
      <c r="AC11">
        <v>0</v>
      </c>
      <c r="AD11">
        <v>0</v>
      </c>
      <c r="AE11">
        <v>0</v>
      </c>
      <c r="AF11">
        <v>0</v>
      </c>
      <c r="AG11">
        <v>0</v>
      </c>
      <c r="AH11">
        <v>0</v>
      </c>
      <c r="AI11">
        <v>0</v>
      </c>
      <c r="AJ11">
        <v>1</v>
      </c>
      <c r="AK11">
        <v>1</v>
      </c>
      <c r="AL11">
        <v>0</v>
      </c>
      <c r="AM11">
        <v>0</v>
      </c>
      <c r="AN11">
        <v>1</v>
      </c>
      <c r="AO11">
        <v>0</v>
      </c>
      <c r="AP11">
        <v>0</v>
      </c>
      <c r="AQ11">
        <v>1</v>
      </c>
      <c r="AR11">
        <v>1</v>
      </c>
      <c r="AS11">
        <v>9</v>
      </c>
      <c r="AT11" s="7">
        <f>Table2[[#This Row],[Total Skills Required]] / 30</f>
        <v>0.3</v>
      </c>
      <c r="AU11" s="2">
        <f t="shared" si="0"/>
        <v>16.600000000000001</v>
      </c>
    </row>
    <row r="12" spans="1:47" x14ac:dyDescent="0.3">
      <c r="A12" t="s">
        <v>16</v>
      </c>
      <c r="B12" t="s">
        <v>17</v>
      </c>
      <c r="C12" t="s">
        <v>28</v>
      </c>
      <c r="D12" t="s">
        <v>19</v>
      </c>
      <c r="E12" t="str">
        <f>IF(LOWER(TRIM(Table2[[#This Row],[Involvement]]))="entry level", "Junior", IF(LOWER(TRIM(Table2[[#This Row],[Involvement]]))="mid-senior level", "Mid", "Senior"))</f>
        <v>Mid</v>
      </c>
      <c r="F12">
        <v>158</v>
      </c>
      <c r="G12" s="3">
        <v>80865</v>
      </c>
      <c r="H12" s="5" t="str">
        <f>ROUND(Table2[[#This Row],[Linkedin Followers]] / Table2[[#This Row],[Total Applicants]] / 1000, 2) &amp; "K"</f>
        <v>0.51K</v>
      </c>
      <c r="I12" t="s">
        <v>4</v>
      </c>
      <c r="J12" t="s">
        <v>5</v>
      </c>
      <c r="K12">
        <v>1200</v>
      </c>
      <c r="L12" t="s">
        <v>6</v>
      </c>
      <c r="M12" s="10">
        <v>1596229</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1</v>
      </c>
      <c r="AK12">
        <v>1</v>
      </c>
      <c r="AL12">
        <v>0</v>
      </c>
      <c r="AM12">
        <v>0</v>
      </c>
      <c r="AN12">
        <v>0</v>
      </c>
      <c r="AO12">
        <v>0</v>
      </c>
      <c r="AP12">
        <v>0</v>
      </c>
      <c r="AQ12">
        <v>0</v>
      </c>
      <c r="AR12">
        <v>0</v>
      </c>
      <c r="AS12">
        <v>2</v>
      </c>
      <c r="AT12" s="7">
        <f>Table2[[#This Row],[Total Skills Required]] / 30</f>
        <v>6.6666666666666666E-2</v>
      </c>
      <c r="AU12" s="2">
        <f t="shared" si="0"/>
        <v>52.666666666666664</v>
      </c>
    </row>
    <row r="13" spans="1:47" x14ac:dyDescent="0.3">
      <c r="A13" t="s">
        <v>11</v>
      </c>
      <c r="B13" t="s">
        <v>1</v>
      </c>
      <c r="C13" t="s">
        <v>29</v>
      </c>
      <c r="D13" t="s">
        <v>13</v>
      </c>
      <c r="E13" t="str">
        <f>IF(LOWER(TRIM(Table2[[#This Row],[Involvement]]))="entry level", "Junior", IF(LOWER(TRIM(Table2[[#This Row],[Involvement]]))="mid-senior level", "Mid", "Senior"))</f>
        <v>Junior</v>
      </c>
      <c r="F13">
        <v>158</v>
      </c>
      <c r="G13" s="3">
        <v>6737300</v>
      </c>
      <c r="H13" s="5" t="str">
        <f>ROUND(Table2[[#This Row],[Linkedin Followers]] / Table2[[#This Row],[Total Applicants]] / 1000, 2) &amp; "K"</f>
        <v>42.64K</v>
      </c>
      <c r="I13" t="s">
        <v>4</v>
      </c>
      <c r="J13" t="s">
        <v>14</v>
      </c>
      <c r="K13">
        <v>10001</v>
      </c>
      <c r="L13" t="s">
        <v>6</v>
      </c>
      <c r="M13" s="10">
        <v>772094</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0</v>
      </c>
      <c r="AM13">
        <v>0</v>
      </c>
      <c r="AN13">
        <v>1</v>
      </c>
      <c r="AO13">
        <v>0</v>
      </c>
      <c r="AP13">
        <v>0</v>
      </c>
      <c r="AQ13">
        <v>0</v>
      </c>
      <c r="AR13">
        <v>0</v>
      </c>
      <c r="AS13">
        <v>3</v>
      </c>
      <c r="AT13" s="7">
        <f>Table2[[#This Row],[Total Skills Required]] / 30</f>
        <v>0.1</v>
      </c>
      <c r="AU13" s="2">
        <f t="shared" si="0"/>
        <v>39.5</v>
      </c>
    </row>
    <row r="14" spans="1:47" x14ac:dyDescent="0.3">
      <c r="A14" t="s">
        <v>11</v>
      </c>
      <c r="B14" t="s">
        <v>1</v>
      </c>
      <c r="C14" t="s">
        <v>12</v>
      </c>
      <c r="D14" t="s">
        <v>13</v>
      </c>
      <c r="E14" t="str">
        <f>IF(LOWER(TRIM(Table2[[#This Row],[Involvement]]))="entry level", "Junior", IF(LOWER(TRIM(Table2[[#This Row],[Involvement]]))="mid-senior level", "Mid", "Senior"))</f>
        <v>Junior</v>
      </c>
      <c r="F14">
        <v>156</v>
      </c>
      <c r="G14" s="3">
        <v>6737300</v>
      </c>
      <c r="H14" s="5" t="str">
        <f>ROUND(Table2[[#This Row],[Linkedin Followers]] / Table2[[#This Row],[Total Applicants]] / 1000, 2) &amp; "K"</f>
        <v>43.19K</v>
      </c>
      <c r="I14" t="s">
        <v>4</v>
      </c>
      <c r="J14" t="s">
        <v>14</v>
      </c>
      <c r="K14">
        <v>10001</v>
      </c>
      <c r="L14" t="s">
        <v>6</v>
      </c>
      <c r="M14" s="10">
        <v>406487</v>
      </c>
      <c r="N14">
        <v>0</v>
      </c>
      <c r="O14">
        <v>0</v>
      </c>
      <c r="P14">
        <v>1</v>
      </c>
      <c r="Q14">
        <v>0</v>
      </c>
      <c r="R14">
        <v>0</v>
      </c>
      <c r="S14">
        <v>0</v>
      </c>
      <c r="T14">
        <v>0</v>
      </c>
      <c r="U14">
        <v>0</v>
      </c>
      <c r="V14">
        <v>0</v>
      </c>
      <c r="W14">
        <v>0</v>
      </c>
      <c r="X14">
        <v>1</v>
      </c>
      <c r="Y14">
        <v>0</v>
      </c>
      <c r="Z14">
        <v>1</v>
      </c>
      <c r="AA14">
        <v>0</v>
      </c>
      <c r="AB14">
        <v>0</v>
      </c>
      <c r="AC14">
        <v>0</v>
      </c>
      <c r="AD14">
        <v>0</v>
      </c>
      <c r="AE14">
        <v>0</v>
      </c>
      <c r="AF14">
        <v>1</v>
      </c>
      <c r="AG14">
        <v>0</v>
      </c>
      <c r="AH14">
        <v>1</v>
      </c>
      <c r="AI14">
        <v>0</v>
      </c>
      <c r="AJ14">
        <v>0</v>
      </c>
      <c r="AK14">
        <v>1</v>
      </c>
      <c r="AL14">
        <v>0</v>
      </c>
      <c r="AM14">
        <v>1</v>
      </c>
      <c r="AN14">
        <v>0</v>
      </c>
      <c r="AO14">
        <v>0</v>
      </c>
      <c r="AP14">
        <v>0</v>
      </c>
      <c r="AQ14">
        <v>1</v>
      </c>
      <c r="AR14">
        <v>1</v>
      </c>
      <c r="AS14">
        <v>9</v>
      </c>
      <c r="AT14" s="7">
        <f>Table2[[#This Row],[Total Skills Required]] / 30</f>
        <v>0.3</v>
      </c>
      <c r="AU14" s="2">
        <f t="shared" si="0"/>
        <v>15.6</v>
      </c>
    </row>
    <row r="15" spans="1:47" x14ac:dyDescent="0.3">
      <c r="A15" t="s">
        <v>16</v>
      </c>
      <c r="B15" t="s">
        <v>17</v>
      </c>
      <c r="C15" t="s">
        <v>30</v>
      </c>
      <c r="D15" t="s">
        <v>13</v>
      </c>
      <c r="E15" t="str">
        <f>IF(LOWER(TRIM(Table2[[#This Row],[Involvement]]))="entry level", "Junior", IF(LOWER(TRIM(Table2[[#This Row],[Involvement]]))="mid-senior level", "Mid", "Senior"))</f>
        <v>Mid</v>
      </c>
      <c r="F15">
        <v>156</v>
      </c>
      <c r="G15" s="3">
        <v>80865</v>
      </c>
      <c r="H15" s="5" t="str">
        <f>ROUND(Table2[[#This Row],[Linkedin Followers]] / Table2[[#This Row],[Total Applicants]] / 1000, 2) &amp; "K"</f>
        <v>0.52K</v>
      </c>
      <c r="I15" t="s">
        <v>4</v>
      </c>
      <c r="J15" t="s">
        <v>5</v>
      </c>
      <c r="K15">
        <v>1200</v>
      </c>
      <c r="L15" t="s">
        <v>6</v>
      </c>
      <c r="M15" s="10">
        <v>1426011</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1</v>
      </c>
      <c r="AK15">
        <v>1</v>
      </c>
      <c r="AL15">
        <v>0</v>
      </c>
      <c r="AM15">
        <v>0</v>
      </c>
      <c r="AN15">
        <v>0</v>
      </c>
      <c r="AO15">
        <v>0</v>
      </c>
      <c r="AP15">
        <v>0</v>
      </c>
      <c r="AQ15">
        <v>0</v>
      </c>
      <c r="AR15">
        <v>0</v>
      </c>
      <c r="AS15">
        <v>2</v>
      </c>
      <c r="AT15" s="7">
        <f>Table2[[#This Row],[Total Skills Required]] / 30</f>
        <v>6.6666666666666666E-2</v>
      </c>
      <c r="AU15" s="2">
        <f t="shared" si="0"/>
        <v>52</v>
      </c>
    </row>
    <row r="16" spans="1:47" x14ac:dyDescent="0.3">
      <c r="A16" t="s">
        <v>11</v>
      </c>
      <c r="B16" t="s">
        <v>1</v>
      </c>
      <c r="C16" t="s">
        <v>31</v>
      </c>
      <c r="D16" t="s">
        <v>21</v>
      </c>
      <c r="E16" t="str">
        <f>IF(LOWER(TRIM(Table2[[#This Row],[Involvement]]))="entry level", "Junior", IF(LOWER(TRIM(Table2[[#This Row],[Involvement]]))="mid-senior level", "Mid", "Senior"))</f>
        <v>Junior</v>
      </c>
      <c r="F16">
        <v>156</v>
      </c>
      <c r="G16" s="3">
        <v>6737300</v>
      </c>
      <c r="H16" s="5" t="str">
        <f>ROUND(Table2[[#This Row],[Linkedin Followers]] / Table2[[#This Row],[Total Applicants]] / 1000, 2) &amp; "K"</f>
        <v>43.19K</v>
      </c>
      <c r="I16" t="s">
        <v>4</v>
      </c>
      <c r="J16" t="s">
        <v>14</v>
      </c>
      <c r="K16">
        <v>10001</v>
      </c>
      <c r="L16" t="s">
        <v>6</v>
      </c>
      <c r="M16" s="10">
        <v>418063</v>
      </c>
      <c r="N16">
        <v>0</v>
      </c>
      <c r="O16">
        <v>0</v>
      </c>
      <c r="P16">
        <v>0</v>
      </c>
      <c r="Q16">
        <v>0</v>
      </c>
      <c r="R16">
        <v>1</v>
      </c>
      <c r="S16">
        <v>0</v>
      </c>
      <c r="T16">
        <v>0</v>
      </c>
      <c r="U16">
        <v>0</v>
      </c>
      <c r="V16">
        <v>0</v>
      </c>
      <c r="W16">
        <v>0</v>
      </c>
      <c r="X16">
        <v>0</v>
      </c>
      <c r="Y16">
        <v>0</v>
      </c>
      <c r="Z16">
        <v>0</v>
      </c>
      <c r="AA16">
        <v>0</v>
      </c>
      <c r="AB16">
        <v>0</v>
      </c>
      <c r="AC16">
        <v>0</v>
      </c>
      <c r="AD16">
        <v>0</v>
      </c>
      <c r="AE16">
        <v>0</v>
      </c>
      <c r="AF16">
        <v>0</v>
      </c>
      <c r="AG16">
        <v>0</v>
      </c>
      <c r="AH16">
        <v>0</v>
      </c>
      <c r="AI16">
        <v>0</v>
      </c>
      <c r="AJ16">
        <v>1</v>
      </c>
      <c r="AK16">
        <v>1</v>
      </c>
      <c r="AL16">
        <v>0</v>
      </c>
      <c r="AM16">
        <v>0</v>
      </c>
      <c r="AN16">
        <v>1</v>
      </c>
      <c r="AO16">
        <v>0</v>
      </c>
      <c r="AP16">
        <v>0</v>
      </c>
      <c r="AQ16">
        <v>0</v>
      </c>
      <c r="AR16">
        <v>0</v>
      </c>
      <c r="AS16">
        <v>4</v>
      </c>
      <c r="AT16" s="7">
        <f>Table2[[#This Row],[Total Skills Required]] / 30</f>
        <v>0.13333333333333333</v>
      </c>
      <c r="AU16" s="2">
        <f t="shared" si="0"/>
        <v>31.2</v>
      </c>
    </row>
    <row r="17" spans="1:47" x14ac:dyDescent="0.3">
      <c r="A17" t="s">
        <v>11</v>
      </c>
      <c r="B17" t="s">
        <v>1</v>
      </c>
      <c r="C17" t="s">
        <v>27</v>
      </c>
      <c r="D17" t="s">
        <v>3</v>
      </c>
      <c r="E17" t="str">
        <f>IF(LOWER(TRIM(Table2[[#This Row],[Involvement]]))="entry level", "Junior", IF(LOWER(TRIM(Table2[[#This Row],[Involvement]]))="mid-senior level", "Mid", "Senior"))</f>
        <v>Mid</v>
      </c>
      <c r="F17">
        <v>153</v>
      </c>
      <c r="G17" s="3">
        <v>6737300</v>
      </c>
      <c r="H17" s="5" t="str">
        <f>ROUND(Table2[[#This Row],[Linkedin Followers]] / Table2[[#This Row],[Total Applicants]] / 1000, 2) &amp; "K"</f>
        <v>44.03K</v>
      </c>
      <c r="I17" t="s">
        <v>4</v>
      </c>
      <c r="J17" t="s">
        <v>5</v>
      </c>
      <c r="K17">
        <v>10001</v>
      </c>
      <c r="L17" t="s">
        <v>6</v>
      </c>
      <c r="M17" s="10">
        <v>1128692</v>
      </c>
      <c r="N17">
        <v>0</v>
      </c>
      <c r="O17">
        <v>0</v>
      </c>
      <c r="P17">
        <v>0</v>
      </c>
      <c r="Q17">
        <v>0</v>
      </c>
      <c r="R17">
        <v>1</v>
      </c>
      <c r="S17">
        <v>0</v>
      </c>
      <c r="T17">
        <v>0</v>
      </c>
      <c r="U17">
        <v>0</v>
      </c>
      <c r="V17">
        <v>0</v>
      </c>
      <c r="W17">
        <v>0</v>
      </c>
      <c r="X17">
        <v>0</v>
      </c>
      <c r="Y17">
        <v>0</v>
      </c>
      <c r="Z17">
        <v>0</v>
      </c>
      <c r="AA17">
        <v>0</v>
      </c>
      <c r="AB17">
        <v>0</v>
      </c>
      <c r="AC17">
        <v>0</v>
      </c>
      <c r="AD17">
        <v>0</v>
      </c>
      <c r="AE17">
        <v>0</v>
      </c>
      <c r="AF17">
        <v>0</v>
      </c>
      <c r="AG17">
        <v>0</v>
      </c>
      <c r="AH17">
        <v>0</v>
      </c>
      <c r="AI17">
        <v>0</v>
      </c>
      <c r="AJ17">
        <v>1</v>
      </c>
      <c r="AK17">
        <v>1</v>
      </c>
      <c r="AL17">
        <v>0</v>
      </c>
      <c r="AM17">
        <v>0</v>
      </c>
      <c r="AN17">
        <v>1</v>
      </c>
      <c r="AO17">
        <v>0</v>
      </c>
      <c r="AP17">
        <v>0</v>
      </c>
      <c r="AQ17">
        <v>0</v>
      </c>
      <c r="AR17">
        <v>0</v>
      </c>
      <c r="AS17">
        <v>4</v>
      </c>
      <c r="AT17" s="7">
        <f>Table2[[#This Row],[Total Skills Required]] / 30</f>
        <v>0.13333333333333333</v>
      </c>
      <c r="AU17" s="2">
        <f t="shared" si="0"/>
        <v>30.6</v>
      </c>
    </row>
    <row r="18" spans="1:47" x14ac:dyDescent="0.3">
      <c r="A18" t="s">
        <v>11</v>
      </c>
      <c r="B18" t="s">
        <v>1</v>
      </c>
      <c r="C18" t="s">
        <v>32</v>
      </c>
      <c r="D18" t="s">
        <v>3</v>
      </c>
      <c r="E18" t="str">
        <f>IF(LOWER(TRIM(Table2[[#This Row],[Involvement]]))="entry level", "Junior", IF(LOWER(TRIM(Table2[[#This Row],[Involvement]]))="mid-senior level", "Mid", "Senior"))</f>
        <v>Mid</v>
      </c>
      <c r="F18">
        <v>152</v>
      </c>
      <c r="G18" s="3">
        <v>6737300</v>
      </c>
      <c r="H18" s="5" t="str">
        <f>ROUND(Table2[[#This Row],[Linkedin Followers]] / Table2[[#This Row],[Total Applicants]] / 1000, 2) &amp; "K"</f>
        <v>44.32K</v>
      </c>
      <c r="I18" t="s">
        <v>4</v>
      </c>
      <c r="J18" t="s">
        <v>5</v>
      </c>
      <c r="K18">
        <v>10001</v>
      </c>
      <c r="L18" t="s">
        <v>6</v>
      </c>
      <c r="M18" s="10">
        <v>1572174</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1</v>
      </c>
      <c r="AK18">
        <v>1</v>
      </c>
      <c r="AL18">
        <v>0</v>
      </c>
      <c r="AM18">
        <v>0</v>
      </c>
      <c r="AN18">
        <v>0</v>
      </c>
      <c r="AO18">
        <v>0</v>
      </c>
      <c r="AP18">
        <v>0</v>
      </c>
      <c r="AQ18">
        <v>0</v>
      </c>
      <c r="AR18">
        <v>0</v>
      </c>
      <c r="AS18">
        <v>2</v>
      </c>
      <c r="AT18" s="7">
        <f>Table2[[#This Row],[Total Skills Required]] / 30</f>
        <v>6.6666666666666666E-2</v>
      </c>
      <c r="AU18" s="2">
        <f t="shared" si="0"/>
        <v>50.666666666666664</v>
      </c>
    </row>
    <row r="19" spans="1:47" x14ac:dyDescent="0.3">
      <c r="A19" t="s">
        <v>0</v>
      </c>
      <c r="B19" t="s">
        <v>1</v>
      </c>
      <c r="C19" t="s">
        <v>22</v>
      </c>
      <c r="D19" t="s">
        <v>19</v>
      </c>
      <c r="E19" t="str">
        <f>IF(LOWER(TRIM(Table2[[#This Row],[Involvement]]))="entry level", "Junior", IF(LOWER(TRIM(Table2[[#This Row],[Involvement]]))="mid-senior level", "Mid", "Senior"))</f>
        <v>Mid</v>
      </c>
      <c r="F19">
        <v>148</v>
      </c>
      <c r="G19" s="3">
        <v>11996967</v>
      </c>
      <c r="H19" s="5" t="str">
        <f>ROUND(Table2[[#This Row],[Linkedin Followers]] / Table2[[#This Row],[Total Applicants]] / 1000, 2) &amp; "K"</f>
        <v>81.06K</v>
      </c>
      <c r="I19" t="s">
        <v>4</v>
      </c>
      <c r="J19" t="s">
        <v>5</v>
      </c>
      <c r="K19">
        <v>10001</v>
      </c>
      <c r="L19" t="s">
        <v>6</v>
      </c>
      <c r="M19" s="10">
        <v>1189520</v>
      </c>
      <c r="N19">
        <v>1</v>
      </c>
      <c r="O19">
        <v>0</v>
      </c>
      <c r="P19">
        <v>0</v>
      </c>
      <c r="Q19">
        <v>0</v>
      </c>
      <c r="R19">
        <v>1</v>
      </c>
      <c r="S19">
        <v>0</v>
      </c>
      <c r="T19">
        <v>0</v>
      </c>
      <c r="U19">
        <v>0</v>
      </c>
      <c r="V19">
        <v>0</v>
      </c>
      <c r="W19">
        <v>0</v>
      </c>
      <c r="X19">
        <v>0</v>
      </c>
      <c r="Y19">
        <v>0</v>
      </c>
      <c r="Z19">
        <v>0</v>
      </c>
      <c r="AA19">
        <v>0</v>
      </c>
      <c r="AB19">
        <v>0</v>
      </c>
      <c r="AC19">
        <v>0</v>
      </c>
      <c r="AD19">
        <v>0</v>
      </c>
      <c r="AE19">
        <v>0</v>
      </c>
      <c r="AF19">
        <v>0</v>
      </c>
      <c r="AG19">
        <v>0</v>
      </c>
      <c r="AH19">
        <v>0</v>
      </c>
      <c r="AI19">
        <v>0</v>
      </c>
      <c r="AJ19">
        <v>1</v>
      </c>
      <c r="AK19">
        <v>1</v>
      </c>
      <c r="AL19">
        <v>0</v>
      </c>
      <c r="AM19">
        <v>0</v>
      </c>
      <c r="AN19">
        <v>1</v>
      </c>
      <c r="AO19">
        <v>0</v>
      </c>
      <c r="AP19">
        <v>0</v>
      </c>
      <c r="AQ19">
        <v>0</v>
      </c>
      <c r="AR19">
        <v>1</v>
      </c>
      <c r="AS19">
        <v>6</v>
      </c>
      <c r="AT19" s="7">
        <f>Table2[[#This Row],[Total Skills Required]] / 30</f>
        <v>0.2</v>
      </c>
      <c r="AU19" s="2">
        <f t="shared" si="0"/>
        <v>21.142857142857142</v>
      </c>
    </row>
    <row r="20" spans="1:47" x14ac:dyDescent="0.3">
      <c r="A20" t="s">
        <v>11</v>
      </c>
      <c r="B20" t="s">
        <v>1</v>
      </c>
      <c r="C20" t="s">
        <v>12</v>
      </c>
      <c r="D20" t="s">
        <v>9</v>
      </c>
      <c r="E20" t="str">
        <f>IF(LOWER(TRIM(Table2[[#This Row],[Involvement]]))="entry level", "Junior", IF(LOWER(TRIM(Table2[[#This Row],[Involvement]]))="mid-senior level", "Mid", "Senior"))</f>
        <v>Junior</v>
      </c>
      <c r="F20">
        <v>148</v>
      </c>
      <c r="G20" s="3">
        <v>6737300</v>
      </c>
      <c r="H20" s="5" t="str">
        <f>ROUND(Table2[[#This Row],[Linkedin Followers]] / Table2[[#This Row],[Total Applicants]] / 1000, 2) &amp; "K"</f>
        <v>45.52K</v>
      </c>
      <c r="I20" t="s">
        <v>4</v>
      </c>
      <c r="J20" t="s">
        <v>14</v>
      </c>
      <c r="K20">
        <v>10001</v>
      </c>
      <c r="L20" t="s">
        <v>6</v>
      </c>
      <c r="M20" s="10">
        <v>659614</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1</v>
      </c>
      <c r="AK20">
        <v>1</v>
      </c>
      <c r="AL20">
        <v>0</v>
      </c>
      <c r="AM20">
        <v>0</v>
      </c>
      <c r="AN20">
        <v>0</v>
      </c>
      <c r="AO20">
        <v>0</v>
      </c>
      <c r="AP20">
        <v>0</v>
      </c>
      <c r="AQ20">
        <v>0</v>
      </c>
      <c r="AR20">
        <v>0</v>
      </c>
      <c r="AS20">
        <v>2</v>
      </c>
      <c r="AT20" s="7">
        <f>Table2[[#This Row],[Total Skills Required]] / 30</f>
        <v>6.6666666666666666E-2</v>
      </c>
      <c r="AU20" s="2">
        <f t="shared" si="0"/>
        <v>49.333333333333336</v>
      </c>
    </row>
    <row r="21" spans="1:47" x14ac:dyDescent="0.3">
      <c r="A21" t="s">
        <v>11</v>
      </c>
      <c r="B21" t="s">
        <v>1</v>
      </c>
      <c r="C21" t="s">
        <v>438</v>
      </c>
      <c r="D21" t="s">
        <v>3</v>
      </c>
      <c r="E21" t="str">
        <f>IF(LOWER(TRIM(Table2[[#This Row],[Involvement]]))="entry level", "Junior", IF(LOWER(TRIM(Table2[[#This Row],[Involvement]]))="mid-senior level", "Mid", "Senior"))</f>
        <v>Mid</v>
      </c>
      <c r="F21">
        <v>145</v>
      </c>
      <c r="G21" s="3">
        <v>6737300</v>
      </c>
      <c r="H21" s="5" t="str">
        <f>ROUND(Table2[[#This Row],[Linkedin Followers]] / Table2[[#This Row],[Total Applicants]] / 1000, 2) &amp; "K"</f>
        <v>46.46K</v>
      </c>
      <c r="I21" t="s">
        <v>4</v>
      </c>
      <c r="J21" t="s">
        <v>5</v>
      </c>
      <c r="K21">
        <v>10001</v>
      </c>
      <c r="L21" t="s">
        <v>6</v>
      </c>
      <c r="M21" s="10">
        <v>1881444</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1</v>
      </c>
      <c r="AK21">
        <v>1</v>
      </c>
      <c r="AL21">
        <v>0</v>
      </c>
      <c r="AM21">
        <v>0</v>
      </c>
      <c r="AN21">
        <v>1</v>
      </c>
      <c r="AO21">
        <v>0</v>
      </c>
      <c r="AP21">
        <v>0</v>
      </c>
      <c r="AQ21">
        <v>0</v>
      </c>
      <c r="AR21">
        <v>0</v>
      </c>
      <c r="AS21">
        <v>3</v>
      </c>
      <c r="AT21" s="7">
        <f>Table2[[#This Row],[Total Skills Required]] / 30</f>
        <v>0.1</v>
      </c>
      <c r="AU21" s="2">
        <f t="shared" si="0"/>
        <v>36.25</v>
      </c>
    </row>
    <row r="22" spans="1:47" x14ac:dyDescent="0.3">
      <c r="A22" t="s">
        <v>7</v>
      </c>
      <c r="B22" t="s">
        <v>1</v>
      </c>
      <c r="C22" t="s">
        <v>8</v>
      </c>
      <c r="D22" t="s">
        <v>33</v>
      </c>
      <c r="E22" t="str">
        <f>IF(LOWER(TRIM(Table2[[#This Row],[Involvement]]))="entry level", "Junior", IF(LOWER(TRIM(Table2[[#This Row],[Involvement]]))="mid-senior level", "Mid", "Senior"))</f>
        <v>Senior</v>
      </c>
      <c r="F22">
        <v>144</v>
      </c>
      <c r="G22" s="3">
        <v>6790011</v>
      </c>
      <c r="H22" s="5" t="str">
        <f>ROUND(Table2[[#This Row],[Linkedin Followers]] / Table2[[#This Row],[Total Applicants]] / 1000, 2) &amp; "K"</f>
        <v>47.15K</v>
      </c>
      <c r="I22" t="s">
        <v>4</v>
      </c>
      <c r="J22" t="s">
        <v>10</v>
      </c>
      <c r="K22">
        <v>10001</v>
      </c>
      <c r="L22" t="s">
        <v>6</v>
      </c>
      <c r="M22" s="10">
        <v>1364662</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1</v>
      </c>
      <c r="AK22">
        <v>1</v>
      </c>
      <c r="AL22">
        <v>0</v>
      </c>
      <c r="AM22">
        <v>0</v>
      </c>
      <c r="AN22">
        <v>0</v>
      </c>
      <c r="AO22">
        <v>0</v>
      </c>
      <c r="AP22">
        <v>0</v>
      </c>
      <c r="AQ22">
        <v>0</v>
      </c>
      <c r="AR22">
        <v>0</v>
      </c>
      <c r="AS22">
        <v>2</v>
      </c>
      <c r="AT22" s="7">
        <f>Table2[[#This Row],[Total Skills Required]] / 30</f>
        <v>6.6666666666666666E-2</v>
      </c>
      <c r="AU22" s="2">
        <f t="shared" si="0"/>
        <v>48</v>
      </c>
    </row>
    <row r="23" spans="1:47" x14ac:dyDescent="0.3">
      <c r="A23" t="s">
        <v>11</v>
      </c>
      <c r="B23" t="s">
        <v>1</v>
      </c>
      <c r="C23" t="s">
        <v>34</v>
      </c>
      <c r="D23" t="s">
        <v>33</v>
      </c>
      <c r="E23" t="str">
        <f>IF(LOWER(TRIM(Table2[[#This Row],[Involvement]]))="entry level", "Junior", IF(LOWER(TRIM(Table2[[#This Row],[Involvement]]))="mid-senior level", "Mid", "Senior"))</f>
        <v>Mid</v>
      </c>
      <c r="F23">
        <v>142</v>
      </c>
      <c r="G23" s="3">
        <v>6737300</v>
      </c>
      <c r="H23" s="5" t="str">
        <f>ROUND(Table2[[#This Row],[Linkedin Followers]] / Table2[[#This Row],[Total Applicants]] / 1000, 2) &amp; "K"</f>
        <v>47.45K</v>
      </c>
      <c r="I23" t="s">
        <v>4</v>
      </c>
      <c r="J23" t="s">
        <v>5</v>
      </c>
      <c r="K23">
        <v>10001</v>
      </c>
      <c r="L23" t="s">
        <v>6</v>
      </c>
      <c r="M23" s="10">
        <v>1454526</v>
      </c>
      <c r="N23">
        <v>0</v>
      </c>
      <c r="O23">
        <v>0</v>
      </c>
      <c r="P23">
        <v>0</v>
      </c>
      <c r="Q23">
        <v>0</v>
      </c>
      <c r="R23">
        <v>1</v>
      </c>
      <c r="S23">
        <v>0</v>
      </c>
      <c r="T23">
        <v>0</v>
      </c>
      <c r="U23">
        <v>0</v>
      </c>
      <c r="V23">
        <v>0</v>
      </c>
      <c r="W23">
        <v>0</v>
      </c>
      <c r="X23">
        <v>0</v>
      </c>
      <c r="Y23">
        <v>0</v>
      </c>
      <c r="Z23">
        <v>0</v>
      </c>
      <c r="AA23">
        <v>0</v>
      </c>
      <c r="AB23">
        <v>0</v>
      </c>
      <c r="AC23">
        <v>0</v>
      </c>
      <c r="AD23">
        <v>0</v>
      </c>
      <c r="AE23">
        <v>0</v>
      </c>
      <c r="AF23">
        <v>0</v>
      </c>
      <c r="AG23">
        <v>0</v>
      </c>
      <c r="AH23">
        <v>0</v>
      </c>
      <c r="AI23">
        <v>0</v>
      </c>
      <c r="AJ23">
        <v>1</v>
      </c>
      <c r="AK23">
        <v>1</v>
      </c>
      <c r="AL23">
        <v>0</v>
      </c>
      <c r="AM23">
        <v>0</v>
      </c>
      <c r="AN23">
        <v>1</v>
      </c>
      <c r="AO23">
        <v>0</v>
      </c>
      <c r="AP23">
        <v>0</v>
      </c>
      <c r="AQ23">
        <v>0</v>
      </c>
      <c r="AR23">
        <v>1</v>
      </c>
      <c r="AS23">
        <v>5</v>
      </c>
      <c r="AT23" s="7">
        <f>Table2[[#This Row],[Total Skills Required]] / 30</f>
        <v>0.16666666666666666</v>
      </c>
      <c r="AU23" s="2">
        <f t="shared" si="0"/>
        <v>23.666666666666668</v>
      </c>
    </row>
    <row r="24" spans="1:47" x14ac:dyDescent="0.3">
      <c r="A24" t="s">
        <v>11</v>
      </c>
      <c r="B24" t="s">
        <v>1</v>
      </c>
      <c r="C24" t="s">
        <v>35</v>
      </c>
      <c r="D24" t="s">
        <v>36</v>
      </c>
      <c r="E24" t="str">
        <f>IF(LOWER(TRIM(Table2[[#This Row],[Involvement]]))="entry level", "Junior", IF(LOWER(TRIM(Table2[[#This Row],[Involvement]]))="mid-senior level", "Mid", "Senior"))</f>
        <v>Mid</v>
      </c>
      <c r="F24">
        <v>141</v>
      </c>
      <c r="G24" s="3">
        <v>6737300</v>
      </c>
      <c r="H24" s="5" t="str">
        <f>ROUND(Table2[[#This Row],[Linkedin Followers]] / Table2[[#This Row],[Total Applicants]] / 1000, 2) &amp; "K"</f>
        <v>47.78K</v>
      </c>
      <c r="I24" t="s">
        <v>4</v>
      </c>
      <c r="J24" t="s">
        <v>5</v>
      </c>
      <c r="K24">
        <v>10001</v>
      </c>
      <c r="L24" t="s">
        <v>6</v>
      </c>
      <c r="M24" s="10">
        <v>1205147</v>
      </c>
      <c r="N24">
        <v>0</v>
      </c>
      <c r="O24">
        <v>0</v>
      </c>
      <c r="P24">
        <v>0</v>
      </c>
      <c r="Q24">
        <v>0</v>
      </c>
      <c r="R24">
        <v>1</v>
      </c>
      <c r="S24">
        <v>0</v>
      </c>
      <c r="T24">
        <v>0</v>
      </c>
      <c r="U24">
        <v>0</v>
      </c>
      <c r="V24">
        <v>0</v>
      </c>
      <c r="W24">
        <v>0</v>
      </c>
      <c r="X24">
        <v>0</v>
      </c>
      <c r="Y24">
        <v>0</v>
      </c>
      <c r="Z24">
        <v>0</v>
      </c>
      <c r="AA24">
        <v>0</v>
      </c>
      <c r="AB24">
        <v>0</v>
      </c>
      <c r="AC24">
        <v>0</v>
      </c>
      <c r="AD24">
        <v>0</v>
      </c>
      <c r="AE24">
        <v>0</v>
      </c>
      <c r="AF24">
        <v>0</v>
      </c>
      <c r="AG24">
        <v>0</v>
      </c>
      <c r="AH24">
        <v>0</v>
      </c>
      <c r="AI24">
        <v>0</v>
      </c>
      <c r="AJ24">
        <v>1</v>
      </c>
      <c r="AK24">
        <v>1</v>
      </c>
      <c r="AL24">
        <v>0</v>
      </c>
      <c r="AM24">
        <v>0</v>
      </c>
      <c r="AN24">
        <v>0</v>
      </c>
      <c r="AO24">
        <v>0</v>
      </c>
      <c r="AP24">
        <v>0</v>
      </c>
      <c r="AQ24">
        <v>0</v>
      </c>
      <c r="AR24">
        <v>0</v>
      </c>
      <c r="AS24">
        <v>3</v>
      </c>
      <c r="AT24" s="7">
        <f>Table2[[#This Row],[Total Skills Required]] / 30</f>
        <v>0.1</v>
      </c>
      <c r="AU24" s="2">
        <f t="shared" si="0"/>
        <v>35.25</v>
      </c>
    </row>
    <row r="25" spans="1:47" x14ac:dyDescent="0.3">
      <c r="A25" t="s">
        <v>23</v>
      </c>
      <c r="B25" t="s">
        <v>24</v>
      </c>
      <c r="C25" t="s">
        <v>37</v>
      </c>
      <c r="D25" t="s">
        <v>13</v>
      </c>
      <c r="E25" t="str">
        <f>IF(LOWER(TRIM(Table2[[#This Row],[Involvement]]))="entry level", "Junior", IF(LOWER(TRIM(Table2[[#This Row],[Involvement]]))="mid-senior level", "Mid", "Senior"))</f>
        <v>Mid</v>
      </c>
      <c r="F25">
        <v>136</v>
      </c>
      <c r="G25" s="3">
        <v>793022</v>
      </c>
      <c r="H25" s="5" t="str">
        <f>ROUND(Table2[[#This Row],[Linkedin Followers]] / Table2[[#This Row],[Total Applicants]] / 1000, 2) &amp; "K"</f>
        <v>5.83K</v>
      </c>
      <c r="I25" t="s">
        <v>4</v>
      </c>
      <c r="J25" t="s">
        <v>5</v>
      </c>
      <c r="K25">
        <v>5000</v>
      </c>
      <c r="L25" t="s">
        <v>6</v>
      </c>
      <c r="M25" s="10">
        <v>1340308</v>
      </c>
      <c r="N25">
        <v>1</v>
      </c>
      <c r="O25">
        <v>1</v>
      </c>
      <c r="P25">
        <v>1</v>
      </c>
      <c r="Q25">
        <v>1</v>
      </c>
      <c r="R25">
        <v>1</v>
      </c>
      <c r="S25">
        <v>0</v>
      </c>
      <c r="T25">
        <v>0</v>
      </c>
      <c r="U25">
        <v>1</v>
      </c>
      <c r="V25">
        <v>0</v>
      </c>
      <c r="W25">
        <v>0</v>
      </c>
      <c r="X25">
        <v>1</v>
      </c>
      <c r="Y25">
        <v>0</v>
      </c>
      <c r="Z25">
        <v>0</v>
      </c>
      <c r="AA25">
        <v>0</v>
      </c>
      <c r="AB25">
        <v>0</v>
      </c>
      <c r="AC25">
        <v>0</v>
      </c>
      <c r="AD25">
        <v>0</v>
      </c>
      <c r="AE25">
        <v>0</v>
      </c>
      <c r="AF25">
        <v>0</v>
      </c>
      <c r="AG25">
        <v>0</v>
      </c>
      <c r="AH25">
        <v>0</v>
      </c>
      <c r="AI25">
        <v>0</v>
      </c>
      <c r="AJ25">
        <v>1</v>
      </c>
      <c r="AK25">
        <v>1</v>
      </c>
      <c r="AL25">
        <v>0</v>
      </c>
      <c r="AM25">
        <v>0</v>
      </c>
      <c r="AN25">
        <v>0</v>
      </c>
      <c r="AO25">
        <v>0</v>
      </c>
      <c r="AP25">
        <v>0</v>
      </c>
      <c r="AQ25">
        <v>0</v>
      </c>
      <c r="AR25">
        <v>0</v>
      </c>
      <c r="AS25">
        <v>9</v>
      </c>
      <c r="AT25" s="7">
        <f>Table2[[#This Row],[Total Skills Required]] / 30</f>
        <v>0.3</v>
      </c>
      <c r="AU25" s="2">
        <f t="shared" si="0"/>
        <v>13.6</v>
      </c>
    </row>
    <row r="26" spans="1:47" x14ac:dyDescent="0.3">
      <c r="A26" t="s">
        <v>38</v>
      </c>
      <c r="B26" t="s">
        <v>39</v>
      </c>
      <c r="C26" t="s">
        <v>40</v>
      </c>
      <c r="D26" t="s">
        <v>26</v>
      </c>
      <c r="E26" t="str">
        <f>IF(LOWER(TRIM(Table2[[#This Row],[Involvement]]))="entry level", "Junior", IF(LOWER(TRIM(Table2[[#This Row],[Involvement]]))="mid-senior level", "Mid", "Senior"))</f>
        <v>Senior</v>
      </c>
      <c r="F26">
        <v>133</v>
      </c>
      <c r="G26" s="3">
        <v>2519518</v>
      </c>
      <c r="H26" s="5" t="str">
        <f>ROUND(Table2[[#This Row],[Linkedin Followers]] / Table2[[#This Row],[Total Applicants]] / 1000, 2) &amp; "K"</f>
        <v>18.94K</v>
      </c>
      <c r="I26" t="s">
        <v>4</v>
      </c>
      <c r="J26" t="s">
        <v>10</v>
      </c>
      <c r="K26">
        <v>10001</v>
      </c>
      <c r="L26" t="s">
        <v>6</v>
      </c>
      <c r="M26" s="10">
        <v>2393612</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1</v>
      </c>
      <c r="AK26">
        <v>1</v>
      </c>
      <c r="AL26">
        <v>0</v>
      </c>
      <c r="AM26">
        <v>0</v>
      </c>
      <c r="AN26">
        <v>1</v>
      </c>
      <c r="AO26">
        <v>0</v>
      </c>
      <c r="AP26">
        <v>0</v>
      </c>
      <c r="AQ26">
        <v>0</v>
      </c>
      <c r="AR26">
        <v>0</v>
      </c>
      <c r="AS26">
        <v>3</v>
      </c>
      <c r="AT26" s="7">
        <f>Table2[[#This Row],[Total Skills Required]] / 30</f>
        <v>0.1</v>
      </c>
      <c r="AU26" s="2">
        <f t="shared" si="0"/>
        <v>33.25</v>
      </c>
    </row>
    <row r="27" spans="1:47" x14ac:dyDescent="0.3">
      <c r="A27" t="s">
        <v>11</v>
      </c>
      <c r="B27" t="s">
        <v>1</v>
      </c>
      <c r="C27" t="s">
        <v>438</v>
      </c>
      <c r="D27" t="s">
        <v>3</v>
      </c>
      <c r="E27" t="str">
        <f>IF(LOWER(TRIM(Table2[[#This Row],[Involvement]]))="entry level", "Junior", IF(LOWER(TRIM(Table2[[#This Row],[Involvement]]))="mid-senior level", "Mid", "Senior"))</f>
        <v>Mid</v>
      </c>
      <c r="F27">
        <v>127</v>
      </c>
      <c r="G27" s="3">
        <v>6737300</v>
      </c>
      <c r="H27" s="5" t="str">
        <f>ROUND(Table2[[#This Row],[Linkedin Followers]] / Table2[[#This Row],[Total Applicants]] / 1000, 2) &amp; "K"</f>
        <v>53.05K</v>
      </c>
      <c r="I27" t="s">
        <v>4</v>
      </c>
      <c r="J27" t="s">
        <v>5</v>
      </c>
      <c r="K27">
        <v>10001</v>
      </c>
      <c r="L27" t="s">
        <v>6</v>
      </c>
      <c r="M27" s="10">
        <v>1426481</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1</v>
      </c>
      <c r="AK27">
        <v>1</v>
      </c>
      <c r="AL27">
        <v>0</v>
      </c>
      <c r="AM27">
        <v>0</v>
      </c>
      <c r="AN27">
        <v>1</v>
      </c>
      <c r="AO27">
        <v>0</v>
      </c>
      <c r="AP27">
        <v>0</v>
      </c>
      <c r="AQ27">
        <v>0</v>
      </c>
      <c r="AR27">
        <v>0</v>
      </c>
      <c r="AS27">
        <v>3</v>
      </c>
      <c r="AT27" s="7">
        <f>Table2[[#This Row],[Total Skills Required]] / 30</f>
        <v>0.1</v>
      </c>
      <c r="AU27" s="2">
        <f t="shared" si="0"/>
        <v>31.75</v>
      </c>
    </row>
    <row r="28" spans="1:47" x14ac:dyDescent="0.3">
      <c r="A28" t="s">
        <v>11</v>
      </c>
      <c r="B28" t="s">
        <v>1</v>
      </c>
      <c r="C28" t="s">
        <v>41</v>
      </c>
      <c r="D28" t="s">
        <v>13</v>
      </c>
      <c r="E28" t="str">
        <f>IF(LOWER(TRIM(Table2[[#This Row],[Involvement]]))="entry level", "Junior", IF(LOWER(TRIM(Table2[[#This Row],[Involvement]]))="mid-senior level", "Mid", "Senior"))</f>
        <v>Junior</v>
      </c>
      <c r="F28">
        <v>126</v>
      </c>
      <c r="G28" s="3">
        <v>6737300</v>
      </c>
      <c r="H28" s="5" t="str">
        <f>ROUND(Table2[[#This Row],[Linkedin Followers]] / Table2[[#This Row],[Total Applicants]] / 1000, 2) &amp; "K"</f>
        <v>53.47K</v>
      </c>
      <c r="I28" t="s">
        <v>4</v>
      </c>
      <c r="J28" t="s">
        <v>14</v>
      </c>
      <c r="K28">
        <v>10001</v>
      </c>
      <c r="L28" t="s">
        <v>6</v>
      </c>
      <c r="M28" s="10">
        <v>748448</v>
      </c>
      <c r="N28">
        <v>0</v>
      </c>
      <c r="O28">
        <v>0</v>
      </c>
      <c r="P28">
        <v>0</v>
      </c>
      <c r="Q28">
        <v>0</v>
      </c>
      <c r="R28">
        <v>1</v>
      </c>
      <c r="S28">
        <v>0</v>
      </c>
      <c r="T28">
        <v>0</v>
      </c>
      <c r="U28">
        <v>0</v>
      </c>
      <c r="V28">
        <v>0</v>
      </c>
      <c r="W28">
        <v>0</v>
      </c>
      <c r="X28">
        <v>0</v>
      </c>
      <c r="Y28">
        <v>0</v>
      </c>
      <c r="Z28">
        <v>0</v>
      </c>
      <c r="AA28">
        <v>0</v>
      </c>
      <c r="AB28">
        <v>0</v>
      </c>
      <c r="AC28">
        <v>0</v>
      </c>
      <c r="AD28">
        <v>0</v>
      </c>
      <c r="AE28">
        <v>0</v>
      </c>
      <c r="AF28">
        <v>0</v>
      </c>
      <c r="AG28">
        <v>0</v>
      </c>
      <c r="AH28">
        <v>0</v>
      </c>
      <c r="AI28">
        <v>0</v>
      </c>
      <c r="AJ28">
        <v>1</v>
      </c>
      <c r="AK28">
        <v>1</v>
      </c>
      <c r="AL28">
        <v>0</v>
      </c>
      <c r="AM28">
        <v>0</v>
      </c>
      <c r="AN28">
        <v>1</v>
      </c>
      <c r="AO28">
        <v>0</v>
      </c>
      <c r="AP28">
        <v>0</v>
      </c>
      <c r="AQ28">
        <v>0</v>
      </c>
      <c r="AR28">
        <v>0</v>
      </c>
      <c r="AS28">
        <v>4</v>
      </c>
      <c r="AT28" s="7">
        <f>Table2[[#This Row],[Total Skills Required]] / 30</f>
        <v>0.13333333333333333</v>
      </c>
      <c r="AU28" s="2">
        <f t="shared" si="0"/>
        <v>25.2</v>
      </c>
    </row>
    <row r="29" spans="1:47" x14ac:dyDescent="0.3">
      <c r="A29" t="s">
        <v>7</v>
      </c>
      <c r="B29" t="s">
        <v>1</v>
      </c>
      <c r="C29" t="s">
        <v>42</v>
      </c>
      <c r="D29" t="s">
        <v>43</v>
      </c>
      <c r="E29" t="str">
        <f>IF(LOWER(TRIM(Table2[[#This Row],[Involvement]]))="entry level", "Junior", IF(LOWER(TRIM(Table2[[#This Row],[Involvement]]))="mid-senior level", "Mid", "Senior"))</f>
        <v>Mid</v>
      </c>
      <c r="F29">
        <v>126</v>
      </c>
      <c r="G29" s="3">
        <v>6790011</v>
      </c>
      <c r="H29" s="5" t="str">
        <f>ROUND(Table2[[#This Row],[Linkedin Followers]] / Table2[[#This Row],[Total Applicants]] / 1000, 2) &amp; "K"</f>
        <v>53.89K</v>
      </c>
      <c r="I29" t="s">
        <v>4</v>
      </c>
      <c r="J29" t="s">
        <v>5</v>
      </c>
      <c r="K29">
        <v>10001</v>
      </c>
      <c r="L29" t="s">
        <v>6</v>
      </c>
      <c r="M29" s="10">
        <v>711052</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1</v>
      </c>
      <c r="AK29">
        <v>1</v>
      </c>
      <c r="AL29">
        <v>0</v>
      </c>
      <c r="AM29">
        <v>0</v>
      </c>
      <c r="AN29">
        <v>0</v>
      </c>
      <c r="AO29">
        <v>0</v>
      </c>
      <c r="AP29">
        <v>0</v>
      </c>
      <c r="AQ29">
        <v>0</v>
      </c>
      <c r="AR29">
        <v>0</v>
      </c>
      <c r="AS29">
        <v>2</v>
      </c>
      <c r="AT29" s="7">
        <f>Table2[[#This Row],[Total Skills Required]] / 30</f>
        <v>6.6666666666666666E-2</v>
      </c>
      <c r="AU29" s="2">
        <f t="shared" si="0"/>
        <v>42</v>
      </c>
    </row>
    <row r="30" spans="1:47" x14ac:dyDescent="0.3">
      <c r="A30" t="s">
        <v>11</v>
      </c>
      <c r="B30" t="s">
        <v>1</v>
      </c>
      <c r="C30" t="s">
        <v>44</v>
      </c>
      <c r="D30" t="s">
        <v>36</v>
      </c>
      <c r="E30" t="str">
        <f>IF(LOWER(TRIM(Table2[[#This Row],[Involvement]]))="entry level", "Junior", IF(LOWER(TRIM(Table2[[#This Row],[Involvement]]))="mid-senior level", "Mid", "Senior"))</f>
        <v>Junior</v>
      </c>
      <c r="F30">
        <v>121</v>
      </c>
      <c r="G30" s="3">
        <v>6737300</v>
      </c>
      <c r="H30" s="5" t="str">
        <f>ROUND(Table2[[#This Row],[Linkedin Followers]] / Table2[[#This Row],[Total Applicants]] / 1000, 2) &amp; "K"</f>
        <v>55.68K</v>
      </c>
      <c r="I30" t="s">
        <v>4</v>
      </c>
      <c r="J30" t="s">
        <v>14</v>
      </c>
      <c r="K30">
        <v>10001</v>
      </c>
      <c r="L30" t="s">
        <v>6</v>
      </c>
      <c r="M30" s="10">
        <v>527029</v>
      </c>
      <c r="N30">
        <v>0</v>
      </c>
      <c r="O30">
        <v>0</v>
      </c>
      <c r="P30">
        <v>0</v>
      </c>
      <c r="Q30">
        <v>0</v>
      </c>
      <c r="R30">
        <v>1</v>
      </c>
      <c r="S30">
        <v>0</v>
      </c>
      <c r="T30">
        <v>0</v>
      </c>
      <c r="U30">
        <v>0</v>
      </c>
      <c r="V30">
        <v>0</v>
      </c>
      <c r="W30">
        <v>0</v>
      </c>
      <c r="X30">
        <v>0</v>
      </c>
      <c r="Y30">
        <v>0</v>
      </c>
      <c r="Z30">
        <v>0</v>
      </c>
      <c r="AA30">
        <v>0</v>
      </c>
      <c r="AB30">
        <v>0</v>
      </c>
      <c r="AC30">
        <v>0</v>
      </c>
      <c r="AD30">
        <v>0</v>
      </c>
      <c r="AE30">
        <v>0</v>
      </c>
      <c r="AF30">
        <v>0</v>
      </c>
      <c r="AG30">
        <v>0</v>
      </c>
      <c r="AH30">
        <v>0</v>
      </c>
      <c r="AI30">
        <v>0</v>
      </c>
      <c r="AJ30">
        <v>1</v>
      </c>
      <c r="AK30">
        <v>1</v>
      </c>
      <c r="AL30">
        <v>0</v>
      </c>
      <c r="AM30">
        <v>0</v>
      </c>
      <c r="AN30">
        <v>1</v>
      </c>
      <c r="AO30">
        <v>0</v>
      </c>
      <c r="AP30">
        <v>0</v>
      </c>
      <c r="AQ30">
        <v>0</v>
      </c>
      <c r="AR30">
        <v>1</v>
      </c>
      <c r="AS30">
        <v>5</v>
      </c>
      <c r="AT30" s="7">
        <f>Table2[[#This Row],[Total Skills Required]] / 30</f>
        <v>0.16666666666666666</v>
      </c>
      <c r="AU30" s="2">
        <f t="shared" si="0"/>
        <v>20.166666666666668</v>
      </c>
    </row>
    <row r="31" spans="1:47" x14ac:dyDescent="0.3">
      <c r="A31" t="s">
        <v>11</v>
      </c>
      <c r="B31" t="s">
        <v>1</v>
      </c>
      <c r="C31" t="s">
        <v>44</v>
      </c>
      <c r="D31" t="s">
        <v>13</v>
      </c>
      <c r="E31" t="str">
        <f>IF(LOWER(TRIM(Table2[[#This Row],[Involvement]]))="entry level", "Junior", IF(LOWER(TRIM(Table2[[#This Row],[Involvement]]))="mid-senior level", "Mid", "Senior"))</f>
        <v>Junior</v>
      </c>
      <c r="F31">
        <v>119</v>
      </c>
      <c r="G31" s="3">
        <v>6737300</v>
      </c>
      <c r="H31" s="5" t="str">
        <f>ROUND(Table2[[#This Row],[Linkedin Followers]] / Table2[[#This Row],[Total Applicants]] / 1000, 2) &amp; "K"</f>
        <v>56.62K</v>
      </c>
      <c r="I31" t="s">
        <v>4</v>
      </c>
      <c r="J31" t="s">
        <v>14</v>
      </c>
      <c r="K31">
        <v>10001</v>
      </c>
      <c r="L31" t="s">
        <v>6</v>
      </c>
      <c r="M31" s="10">
        <v>513682</v>
      </c>
      <c r="N31">
        <v>0</v>
      </c>
      <c r="O31">
        <v>0</v>
      </c>
      <c r="P31">
        <v>0</v>
      </c>
      <c r="Q31">
        <v>0</v>
      </c>
      <c r="R31">
        <v>1</v>
      </c>
      <c r="S31">
        <v>0</v>
      </c>
      <c r="T31">
        <v>0</v>
      </c>
      <c r="U31">
        <v>0</v>
      </c>
      <c r="V31">
        <v>0</v>
      </c>
      <c r="W31">
        <v>0</v>
      </c>
      <c r="X31">
        <v>0</v>
      </c>
      <c r="Y31">
        <v>0</v>
      </c>
      <c r="Z31">
        <v>0</v>
      </c>
      <c r="AA31">
        <v>0</v>
      </c>
      <c r="AB31">
        <v>0</v>
      </c>
      <c r="AC31">
        <v>0</v>
      </c>
      <c r="AD31">
        <v>0</v>
      </c>
      <c r="AE31">
        <v>0</v>
      </c>
      <c r="AF31">
        <v>0</v>
      </c>
      <c r="AG31">
        <v>0</v>
      </c>
      <c r="AH31">
        <v>0</v>
      </c>
      <c r="AI31">
        <v>0</v>
      </c>
      <c r="AJ31">
        <v>1</v>
      </c>
      <c r="AK31">
        <v>1</v>
      </c>
      <c r="AL31">
        <v>0</v>
      </c>
      <c r="AM31">
        <v>0</v>
      </c>
      <c r="AN31">
        <v>1</v>
      </c>
      <c r="AO31">
        <v>0</v>
      </c>
      <c r="AP31">
        <v>0</v>
      </c>
      <c r="AQ31">
        <v>0</v>
      </c>
      <c r="AR31">
        <v>1</v>
      </c>
      <c r="AS31">
        <v>5</v>
      </c>
      <c r="AT31" s="7">
        <f>Table2[[#This Row],[Total Skills Required]] / 30</f>
        <v>0.16666666666666666</v>
      </c>
      <c r="AU31" s="2">
        <f t="shared" si="0"/>
        <v>19.833333333333332</v>
      </c>
    </row>
    <row r="32" spans="1:47" x14ac:dyDescent="0.3">
      <c r="A32" t="s">
        <v>16</v>
      </c>
      <c r="B32" t="s">
        <v>17</v>
      </c>
      <c r="C32" t="s">
        <v>15</v>
      </c>
      <c r="D32" t="s">
        <v>13</v>
      </c>
      <c r="E32" t="str">
        <f>IF(LOWER(TRIM(Table2[[#This Row],[Involvement]]))="entry level", "Junior", IF(LOWER(TRIM(Table2[[#This Row],[Involvement]]))="mid-senior level", "Mid", "Senior"))</f>
        <v>Mid</v>
      </c>
      <c r="F32">
        <v>118</v>
      </c>
      <c r="G32" s="3">
        <v>80865</v>
      </c>
      <c r="H32" s="5" t="str">
        <f>ROUND(Table2[[#This Row],[Linkedin Followers]] / Table2[[#This Row],[Total Applicants]] / 1000, 2) &amp; "K"</f>
        <v>0.69K</v>
      </c>
      <c r="I32" t="s">
        <v>4</v>
      </c>
      <c r="J32" t="s">
        <v>5</v>
      </c>
      <c r="K32">
        <v>1200</v>
      </c>
      <c r="L32" t="s">
        <v>6</v>
      </c>
      <c r="M32" s="10">
        <v>836520</v>
      </c>
      <c r="N32">
        <v>0</v>
      </c>
      <c r="O32">
        <v>0</v>
      </c>
      <c r="P32">
        <v>0</v>
      </c>
      <c r="Q32">
        <v>0</v>
      </c>
      <c r="R32">
        <v>0</v>
      </c>
      <c r="S32">
        <v>0</v>
      </c>
      <c r="T32">
        <v>0</v>
      </c>
      <c r="U32">
        <v>0</v>
      </c>
      <c r="V32">
        <v>0</v>
      </c>
      <c r="W32">
        <v>0</v>
      </c>
      <c r="X32">
        <v>1</v>
      </c>
      <c r="Y32">
        <v>0</v>
      </c>
      <c r="Z32">
        <v>0</v>
      </c>
      <c r="AA32">
        <v>0</v>
      </c>
      <c r="AB32">
        <v>0</v>
      </c>
      <c r="AC32">
        <v>0</v>
      </c>
      <c r="AD32">
        <v>0</v>
      </c>
      <c r="AE32">
        <v>0</v>
      </c>
      <c r="AF32">
        <v>0</v>
      </c>
      <c r="AG32">
        <v>0</v>
      </c>
      <c r="AH32">
        <v>0</v>
      </c>
      <c r="AI32">
        <v>0</v>
      </c>
      <c r="AJ32">
        <v>1</v>
      </c>
      <c r="AK32">
        <v>1</v>
      </c>
      <c r="AL32">
        <v>0</v>
      </c>
      <c r="AM32">
        <v>0</v>
      </c>
      <c r="AN32">
        <v>0</v>
      </c>
      <c r="AO32">
        <v>0</v>
      </c>
      <c r="AP32">
        <v>0</v>
      </c>
      <c r="AQ32">
        <v>0</v>
      </c>
      <c r="AR32">
        <v>0</v>
      </c>
      <c r="AS32">
        <v>3</v>
      </c>
      <c r="AT32" s="7">
        <f>Table2[[#This Row],[Total Skills Required]] / 30</f>
        <v>0.1</v>
      </c>
      <c r="AU32" s="2">
        <f t="shared" si="0"/>
        <v>29.5</v>
      </c>
    </row>
    <row r="33" spans="1:47" x14ac:dyDescent="0.3">
      <c r="A33" t="s">
        <v>45</v>
      </c>
      <c r="B33" t="s">
        <v>39</v>
      </c>
      <c r="C33" t="s">
        <v>46</v>
      </c>
      <c r="D33" t="s">
        <v>13</v>
      </c>
      <c r="E33" t="str">
        <f>IF(LOWER(TRIM(Table2[[#This Row],[Involvement]]))="entry level", "Junior", IF(LOWER(TRIM(Table2[[#This Row],[Involvement]]))="mid-senior level", "Mid", "Senior"))</f>
        <v>Mid</v>
      </c>
      <c r="F33">
        <v>115</v>
      </c>
      <c r="G33" s="3">
        <v>235117</v>
      </c>
      <c r="H33" s="5" t="str">
        <f>ROUND(Table2[[#This Row],[Linkedin Followers]] / Table2[[#This Row],[Total Applicants]] / 1000, 2) &amp; "K"</f>
        <v>2.04K</v>
      </c>
      <c r="I33" t="s">
        <v>4</v>
      </c>
      <c r="J33" t="s">
        <v>5</v>
      </c>
      <c r="K33">
        <v>10001</v>
      </c>
      <c r="L33" t="s">
        <v>47</v>
      </c>
      <c r="M33" s="10">
        <v>1692685</v>
      </c>
      <c r="N33">
        <v>0</v>
      </c>
      <c r="O33">
        <v>0</v>
      </c>
      <c r="P33">
        <v>0</v>
      </c>
      <c r="Q33">
        <v>0</v>
      </c>
      <c r="R33">
        <v>1</v>
      </c>
      <c r="S33">
        <v>0</v>
      </c>
      <c r="T33">
        <v>0</v>
      </c>
      <c r="U33">
        <v>0</v>
      </c>
      <c r="V33">
        <v>0</v>
      </c>
      <c r="W33">
        <v>0</v>
      </c>
      <c r="X33">
        <v>0</v>
      </c>
      <c r="Y33">
        <v>0</v>
      </c>
      <c r="Z33">
        <v>0</v>
      </c>
      <c r="AA33">
        <v>0</v>
      </c>
      <c r="AB33">
        <v>0</v>
      </c>
      <c r="AC33">
        <v>0</v>
      </c>
      <c r="AD33">
        <v>0</v>
      </c>
      <c r="AE33">
        <v>0</v>
      </c>
      <c r="AF33">
        <v>0</v>
      </c>
      <c r="AG33">
        <v>0</v>
      </c>
      <c r="AH33">
        <v>1</v>
      </c>
      <c r="AI33">
        <v>0</v>
      </c>
      <c r="AJ33">
        <v>1</v>
      </c>
      <c r="AK33">
        <v>1</v>
      </c>
      <c r="AL33">
        <v>0</v>
      </c>
      <c r="AM33">
        <v>0</v>
      </c>
      <c r="AN33">
        <v>0</v>
      </c>
      <c r="AO33">
        <v>0</v>
      </c>
      <c r="AP33">
        <v>0</v>
      </c>
      <c r="AQ33">
        <v>0</v>
      </c>
      <c r="AR33">
        <v>0</v>
      </c>
      <c r="AS33">
        <v>4</v>
      </c>
      <c r="AT33" s="7">
        <f>Table2[[#This Row],[Total Skills Required]] / 30</f>
        <v>0.13333333333333333</v>
      </c>
      <c r="AU33" s="2">
        <f t="shared" si="0"/>
        <v>23</v>
      </c>
    </row>
    <row r="34" spans="1:47" x14ac:dyDescent="0.3">
      <c r="A34" t="s">
        <v>7</v>
      </c>
      <c r="B34" t="s">
        <v>1</v>
      </c>
      <c r="C34" t="s">
        <v>20</v>
      </c>
      <c r="D34" t="s">
        <v>43</v>
      </c>
      <c r="E34" t="str">
        <f>IF(LOWER(TRIM(Table2[[#This Row],[Involvement]]))="entry level", "Junior", IF(LOWER(TRIM(Table2[[#This Row],[Involvement]]))="mid-senior level", "Mid", "Senior"))</f>
        <v>Senior</v>
      </c>
      <c r="F34">
        <v>115</v>
      </c>
      <c r="G34" s="3">
        <v>6790011</v>
      </c>
      <c r="H34" s="5" t="str">
        <f>ROUND(Table2[[#This Row],[Linkedin Followers]] / Table2[[#This Row],[Total Applicants]] / 1000, 2) &amp; "K"</f>
        <v>59.04K</v>
      </c>
      <c r="I34" t="s">
        <v>4</v>
      </c>
      <c r="J34" t="s">
        <v>10</v>
      </c>
      <c r="K34">
        <v>10001</v>
      </c>
      <c r="L34" t="s">
        <v>6</v>
      </c>
      <c r="M34" s="10">
        <v>2453534</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1</v>
      </c>
      <c r="AK34">
        <v>1</v>
      </c>
      <c r="AL34">
        <v>0</v>
      </c>
      <c r="AM34">
        <v>0</v>
      </c>
      <c r="AN34">
        <v>0</v>
      </c>
      <c r="AO34">
        <v>0</v>
      </c>
      <c r="AP34">
        <v>0</v>
      </c>
      <c r="AQ34">
        <v>0</v>
      </c>
      <c r="AR34">
        <v>0</v>
      </c>
      <c r="AS34">
        <v>2</v>
      </c>
      <c r="AT34" s="7">
        <f>Table2[[#This Row],[Total Skills Required]] / 30</f>
        <v>6.6666666666666666E-2</v>
      </c>
      <c r="AU34" s="2">
        <f t="shared" si="0"/>
        <v>38.333333333333336</v>
      </c>
    </row>
    <row r="35" spans="1:47" x14ac:dyDescent="0.3">
      <c r="A35" t="s">
        <v>23</v>
      </c>
      <c r="B35" t="s">
        <v>24</v>
      </c>
      <c r="C35" t="s">
        <v>48</v>
      </c>
      <c r="D35" t="s">
        <v>33</v>
      </c>
      <c r="E35" t="str">
        <f>IF(LOWER(TRIM(Table2[[#This Row],[Involvement]]))="entry level", "Junior", IF(LOWER(TRIM(Table2[[#This Row],[Involvement]]))="mid-senior level", "Mid", "Senior"))</f>
        <v>Mid</v>
      </c>
      <c r="F35">
        <v>113</v>
      </c>
      <c r="G35" s="3">
        <v>793022</v>
      </c>
      <c r="H35" s="5" t="str">
        <f>ROUND(Table2[[#This Row],[Linkedin Followers]] / Table2[[#This Row],[Total Applicants]] / 1000, 2) &amp; "K"</f>
        <v>7.02K</v>
      </c>
      <c r="I35" t="s">
        <v>4</v>
      </c>
      <c r="J35" t="s">
        <v>5</v>
      </c>
      <c r="K35">
        <v>5000</v>
      </c>
      <c r="L35" t="s">
        <v>6</v>
      </c>
      <c r="M35" s="10">
        <v>867479</v>
      </c>
      <c r="N35">
        <v>1</v>
      </c>
      <c r="O35">
        <v>1</v>
      </c>
      <c r="P35">
        <v>1</v>
      </c>
      <c r="Q35">
        <v>1</v>
      </c>
      <c r="R35">
        <v>1</v>
      </c>
      <c r="S35">
        <v>0</v>
      </c>
      <c r="T35">
        <v>0</v>
      </c>
      <c r="U35">
        <v>1</v>
      </c>
      <c r="V35">
        <v>0</v>
      </c>
      <c r="W35">
        <v>0</v>
      </c>
      <c r="X35">
        <v>1</v>
      </c>
      <c r="Y35">
        <v>0</v>
      </c>
      <c r="Z35">
        <v>0</v>
      </c>
      <c r="AA35">
        <v>0</v>
      </c>
      <c r="AB35">
        <v>0</v>
      </c>
      <c r="AC35">
        <v>0</v>
      </c>
      <c r="AD35">
        <v>0</v>
      </c>
      <c r="AE35">
        <v>0</v>
      </c>
      <c r="AF35">
        <v>0</v>
      </c>
      <c r="AG35">
        <v>0</v>
      </c>
      <c r="AH35">
        <v>0</v>
      </c>
      <c r="AI35">
        <v>0</v>
      </c>
      <c r="AJ35">
        <v>1</v>
      </c>
      <c r="AK35">
        <v>1</v>
      </c>
      <c r="AL35">
        <v>0</v>
      </c>
      <c r="AM35">
        <v>0</v>
      </c>
      <c r="AN35">
        <v>0</v>
      </c>
      <c r="AO35">
        <v>0</v>
      </c>
      <c r="AP35">
        <v>0</v>
      </c>
      <c r="AQ35">
        <v>0</v>
      </c>
      <c r="AR35">
        <v>0</v>
      </c>
      <c r="AS35">
        <v>9</v>
      </c>
      <c r="AT35" s="7">
        <f>Table2[[#This Row],[Total Skills Required]] / 30</f>
        <v>0.3</v>
      </c>
      <c r="AU35" s="2">
        <f t="shared" si="0"/>
        <v>11.3</v>
      </c>
    </row>
    <row r="36" spans="1:47" x14ac:dyDescent="0.3">
      <c r="A36" t="s">
        <v>23</v>
      </c>
      <c r="B36" t="s">
        <v>24</v>
      </c>
      <c r="C36" t="s">
        <v>49</v>
      </c>
      <c r="D36" t="s">
        <v>3</v>
      </c>
      <c r="E36" t="str">
        <f>IF(LOWER(TRIM(Table2[[#This Row],[Involvement]]))="entry level", "Junior", IF(LOWER(TRIM(Table2[[#This Row],[Involvement]]))="mid-senior level", "Mid", "Senior"))</f>
        <v>Mid</v>
      </c>
      <c r="F36">
        <v>112</v>
      </c>
      <c r="G36" s="3">
        <v>793022</v>
      </c>
      <c r="H36" s="5" t="str">
        <f>ROUND(Table2[[#This Row],[Linkedin Followers]] / Table2[[#This Row],[Total Applicants]] / 1000, 2) &amp; "K"</f>
        <v>7.08K</v>
      </c>
      <c r="I36" t="s">
        <v>4</v>
      </c>
      <c r="J36" t="s">
        <v>5</v>
      </c>
      <c r="K36">
        <v>5000</v>
      </c>
      <c r="L36" t="s">
        <v>6</v>
      </c>
      <c r="M36" s="10">
        <v>1379165</v>
      </c>
      <c r="N36">
        <v>1</v>
      </c>
      <c r="O36">
        <v>0</v>
      </c>
      <c r="P36">
        <v>1</v>
      </c>
      <c r="Q36">
        <v>0</v>
      </c>
      <c r="R36">
        <v>0</v>
      </c>
      <c r="S36">
        <v>1</v>
      </c>
      <c r="T36">
        <v>0</v>
      </c>
      <c r="U36">
        <v>0</v>
      </c>
      <c r="V36">
        <v>0</v>
      </c>
      <c r="W36">
        <v>0</v>
      </c>
      <c r="X36">
        <v>1</v>
      </c>
      <c r="Y36">
        <v>1</v>
      </c>
      <c r="Z36">
        <v>1</v>
      </c>
      <c r="AA36">
        <v>1</v>
      </c>
      <c r="AB36">
        <v>0</v>
      </c>
      <c r="AC36">
        <v>0</v>
      </c>
      <c r="AD36">
        <v>0</v>
      </c>
      <c r="AE36">
        <v>0</v>
      </c>
      <c r="AF36">
        <v>1</v>
      </c>
      <c r="AG36">
        <v>1</v>
      </c>
      <c r="AH36">
        <v>0</v>
      </c>
      <c r="AI36">
        <v>0</v>
      </c>
      <c r="AJ36">
        <v>1</v>
      </c>
      <c r="AK36">
        <v>1</v>
      </c>
      <c r="AL36">
        <v>0</v>
      </c>
      <c r="AM36">
        <v>0</v>
      </c>
      <c r="AN36">
        <v>0</v>
      </c>
      <c r="AO36">
        <v>0</v>
      </c>
      <c r="AP36">
        <v>0</v>
      </c>
      <c r="AQ36">
        <v>1</v>
      </c>
      <c r="AR36">
        <v>1</v>
      </c>
      <c r="AS36">
        <v>13</v>
      </c>
      <c r="AT36" s="7">
        <f>Table2[[#This Row],[Total Skills Required]] / 30</f>
        <v>0.43333333333333335</v>
      </c>
      <c r="AU36" s="2">
        <f t="shared" si="0"/>
        <v>8</v>
      </c>
    </row>
    <row r="37" spans="1:47" x14ac:dyDescent="0.3">
      <c r="A37" t="s">
        <v>11</v>
      </c>
      <c r="B37" t="s">
        <v>1</v>
      </c>
      <c r="C37" t="s">
        <v>50</v>
      </c>
      <c r="D37" t="s">
        <v>19</v>
      </c>
      <c r="E37" t="str">
        <f>IF(LOWER(TRIM(Table2[[#This Row],[Involvement]]))="entry level", "Junior", IF(LOWER(TRIM(Table2[[#This Row],[Involvement]]))="mid-senior level", "Mid", "Senior"))</f>
        <v>Mid</v>
      </c>
      <c r="F37">
        <v>112</v>
      </c>
      <c r="G37" s="3">
        <v>6737300</v>
      </c>
      <c r="H37" s="5" t="str">
        <f>ROUND(Table2[[#This Row],[Linkedin Followers]] / Table2[[#This Row],[Total Applicants]] / 1000, 2) &amp; "K"</f>
        <v>60.15K</v>
      </c>
      <c r="I37" t="s">
        <v>4</v>
      </c>
      <c r="J37" t="s">
        <v>5</v>
      </c>
      <c r="K37">
        <v>10001</v>
      </c>
      <c r="L37" t="s">
        <v>6</v>
      </c>
      <c r="M37" s="10">
        <v>904270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1</v>
      </c>
      <c r="AK37">
        <v>0</v>
      </c>
      <c r="AL37">
        <v>0</v>
      </c>
      <c r="AM37">
        <v>0</v>
      </c>
      <c r="AN37">
        <v>0</v>
      </c>
      <c r="AO37">
        <v>0</v>
      </c>
      <c r="AP37">
        <v>0</v>
      </c>
      <c r="AQ37">
        <v>0</v>
      </c>
      <c r="AR37">
        <v>0</v>
      </c>
      <c r="AS37">
        <v>1</v>
      </c>
      <c r="AT37" s="7">
        <f>Table2[[#This Row],[Total Skills Required]] / 30</f>
        <v>3.3333333333333333E-2</v>
      </c>
      <c r="AU37" s="2">
        <f t="shared" si="0"/>
        <v>56</v>
      </c>
    </row>
    <row r="38" spans="1:47" x14ac:dyDescent="0.3">
      <c r="A38" t="s">
        <v>23</v>
      </c>
      <c r="B38" t="s">
        <v>24</v>
      </c>
      <c r="C38" t="s">
        <v>51</v>
      </c>
      <c r="D38" t="s">
        <v>13</v>
      </c>
      <c r="E38" t="str">
        <f>IF(LOWER(TRIM(Table2[[#This Row],[Involvement]]))="entry level", "Junior", IF(LOWER(TRIM(Table2[[#This Row],[Involvement]]))="mid-senior level", "Mid", "Senior"))</f>
        <v>Mid</v>
      </c>
      <c r="F38">
        <v>112</v>
      </c>
      <c r="G38" s="3">
        <v>793022</v>
      </c>
      <c r="H38" s="5" t="str">
        <f>ROUND(Table2[[#This Row],[Linkedin Followers]] / Table2[[#This Row],[Total Applicants]] / 1000, 2) &amp; "K"</f>
        <v>7.08K</v>
      </c>
      <c r="I38" t="s">
        <v>4</v>
      </c>
      <c r="J38" t="s">
        <v>5</v>
      </c>
      <c r="K38">
        <v>5000</v>
      </c>
      <c r="L38" t="s">
        <v>6</v>
      </c>
      <c r="M38" s="10">
        <v>1293144</v>
      </c>
      <c r="N38">
        <v>1</v>
      </c>
      <c r="O38">
        <v>1</v>
      </c>
      <c r="P38">
        <v>1</v>
      </c>
      <c r="Q38">
        <v>1</v>
      </c>
      <c r="R38">
        <v>1</v>
      </c>
      <c r="S38">
        <v>0</v>
      </c>
      <c r="T38">
        <v>0</v>
      </c>
      <c r="U38">
        <v>0</v>
      </c>
      <c r="V38">
        <v>0</v>
      </c>
      <c r="W38">
        <v>0</v>
      </c>
      <c r="X38">
        <v>1</v>
      </c>
      <c r="Y38">
        <v>0</v>
      </c>
      <c r="Z38">
        <v>0</v>
      </c>
      <c r="AA38">
        <v>0</v>
      </c>
      <c r="AB38">
        <v>0</v>
      </c>
      <c r="AC38">
        <v>0</v>
      </c>
      <c r="AD38">
        <v>0</v>
      </c>
      <c r="AE38">
        <v>0</v>
      </c>
      <c r="AF38">
        <v>0</v>
      </c>
      <c r="AG38">
        <v>0</v>
      </c>
      <c r="AH38">
        <v>0</v>
      </c>
      <c r="AI38">
        <v>0</v>
      </c>
      <c r="AJ38">
        <v>1</v>
      </c>
      <c r="AK38">
        <v>1</v>
      </c>
      <c r="AL38">
        <v>1</v>
      </c>
      <c r="AM38">
        <v>0</v>
      </c>
      <c r="AN38">
        <v>1</v>
      </c>
      <c r="AO38">
        <v>0</v>
      </c>
      <c r="AP38">
        <v>0</v>
      </c>
      <c r="AQ38">
        <v>0</v>
      </c>
      <c r="AR38">
        <v>0</v>
      </c>
      <c r="AS38">
        <v>10</v>
      </c>
      <c r="AT38" s="7">
        <f>Table2[[#This Row],[Total Skills Required]] / 30</f>
        <v>0.33333333333333331</v>
      </c>
      <c r="AU38" s="2">
        <f t="shared" si="0"/>
        <v>10.181818181818182</v>
      </c>
    </row>
    <row r="39" spans="1:47" x14ac:dyDescent="0.3">
      <c r="A39" t="s">
        <v>16</v>
      </c>
      <c r="B39" t="s">
        <v>17</v>
      </c>
      <c r="C39" t="s">
        <v>52</v>
      </c>
      <c r="D39" t="s">
        <v>19</v>
      </c>
      <c r="E39" t="str">
        <f>IF(LOWER(TRIM(Table2[[#This Row],[Involvement]]))="entry level", "Junior", IF(LOWER(TRIM(Table2[[#This Row],[Involvement]]))="mid-senior level", "Mid", "Senior"))</f>
        <v>Mid</v>
      </c>
      <c r="F39">
        <v>112</v>
      </c>
      <c r="G39" s="3">
        <v>80865</v>
      </c>
      <c r="H39" s="5" t="str">
        <f>ROUND(Table2[[#This Row],[Linkedin Followers]] / Table2[[#This Row],[Total Applicants]] / 1000, 2) &amp; "K"</f>
        <v>0.72K</v>
      </c>
      <c r="I39" t="s">
        <v>4</v>
      </c>
      <c r="J39" t="s">
        <v>5</v>
      </c>
      <c r="K39">
        <v>1200</v>
      </c>
      <c r="L39" t="s">
        <v>6</v>
      </c>
      <c r="M39" s="10">
        <v>1180512</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1</v>
      </c>
      <c r="AK39">
        <v>1</v>
      </c>
      <c r="AL39">
        <v>0</v>
      </c>
      <c r="AM39">
        <v>0</v>
      </c>
      <c r="AN39">
        <v>0</v>
      </c>
      <c r="AO39">
        <v>0</v>
      </c>
      <c r="AP39">
        <v>0</v>
      </c>
      <c r="AQ39">
        <v>0</v>
      </c>
      <c r="AR39">
        <v>0</v>
      </c>
      <c r="AS39">
        <v>2</v>
      </c>
      <c r="AT39" s="7">
        <f>Table2[[#This Row],[Total Skills Required]] / 30</f>
        <v>6.6666666666666666E-2</v>
      </c>
      <c r="AU39" s="2">
        <f t="shared" si="0"/>
        <v>37.333333333333336</v>
      </c>
    </row>
    <row r="40" spans="1:47" x14ac:dyDescent="0.3">
      <c r="A40" t="s">
        <v>11</v>
      </c>
      <c r="B40" t="s">
        <v>1</v>
      </c>
      <c r="C40" t="s">
        <v>31</v>
      </c>
      <c r="D40" t="s">
        <v>21</v>
      </c>
      <c r="E40" t="str">
        <f>IF(LOWER(TRIM(Table2[[#This Row],[Involvement]]))="entry level", "Junior", IF(LOWER(TRIM(Table2[[#This Row],[Involvement]]))="mid-senior level", "Mid", "Senior"))</f>
        <v>Junior</v>
      </c>
      <c r="F40">
        <v>112</v>
      </c>
      <c r="G40" s="3">
        <v>6737300</v>
      </c>
      <c r="H40" s="5" t="str">
        <f>ROUND(Table2[[#This Row],[Linkedin Followers]] / Table2[[#This Row],[Total Applicants]] / 1000, 2) &amp; "K"</f>
        <v>60.15K</v>
      </c>
      <c r="I40" t="s">
        <v>4</v>
      </c>
      <c r="J40" t="s">
        <v>14</v>
      </c>
      <c r="K40">
        <v>10001</v>
      </c>
      <c r="L40" t="s">
        <v>6</v>
      </c>
      <c r="M40" s="10">
        <v>598198</v>
      </c>
      <c r="N40">
        <v>0</v>
      </c>
      <c r="O40">
        <v>0</v>
      </c>
      <c r="P40">
        <v>0</v>
      </c>
      <c r="Q40">
        <v>0</v>
      </c>
      <c r="R40">
        <v>1</v>
      </c>
      <c r="S40">
        <v>0</v>
      </c>
      <c r="T40">
        <v>0</v>
      </c>
      <c r="U40">
        <v>0</v>
      </c>
      <c r="V40">
        <v>0</v>
      </c>
      <c r="W40">
        <v>0</v>
      </c>
      <c r="X40">
        <v>0</v>
      </c>
      <c r="Y40">
        <v>0</v>
      </c>
      <c r="Z40">
        <v>0</v>
      </c>
      <c r="AA40">
        <v>0</v>
      </c>
      <c r="AB40">
        <v>0</v>
      </c>
      <c r="AC40">
        <v>0</v>
      </c>
      <c r="AD40">
        <v>0</v>
      </c>
      <c r="AE40">
        <v>0</v>
      </c>
      <c r="AF40">
        <v>0</v>
      </c>
      <c r="AG40">
        <v>0</v>
      </c>
      <c r="AH40">
        <v>0</v>
      </c>
      <c r="AI40">
        <v>0</v>
      </c>
      <c r="AJ40">
        <v>1</v>
      </c>
      <c r="AK40">
        <v>1</v>
      </c>
      <c r="AL40">
        <v>0</v>
      </c>
      <c r="AM40">
        <v>0</v>
      </c>
      <c r="AN40">
        <v>1</v>
      </c>
      <c r="AO40">
        <v>0</v>
      </c>
      <c r="AP40">
        <v>0</v>
      </c>
      <c r="AQ40">
        <v>0</v>
      </c>
      <c r="AR40">
        <v>0</v>
      </c>
      <c r="AS40">
        <v>4</v>
      </c>
      <c r="AT40" s="7">
        <f>Table2[[#This Row],[Total Skills Required]] / 30</f>
        <v>0.13333333333333333</v>
      </c>
      <c r="AU40" s="2">
        <f t="shared" si="0"/>
        <v>22.4</v>
      </c>
    </row>
    <row r="41" spans="1:47" x14ac:dyDescent="0.3">
      <c r="A41" t="s">
        <v>23</v>
      </c>
      <c r="B41" t="s">
        <v>24</v>
      </c>
      <c r="C41" t="s">
        <v>53</v>
      </c>
      <c r="D41" t="s">
        <v>19</v>
      </c>
      <c r="E41" t="str">
        <f>IF(LOWER(TRIM(Table2[[#This Row],[Involvement]]))="entry level", "Junior", IF(LOWER(TRIM(Table2[[#This Row],[Involvement]]))="mid-senior level", "Mid", "Senior"))</f>
        <v>Senior</v>
      </c>
      <c r="F41">
        <v>111</v>
      </c>
      <c r="G41" s="3">
        <v>793022</v>
      </c>
      <c r="H41" s="5" t="str">
        <f>ROUND(Table2[[#This Row],[Linkedin Followers]] / Table2[[#This Row],[Total Applicants]] / 1000, 2) &amp; "K"</f>
        <v>7.14K</v>
      </c>
      <c r="I41" t="s">
        <v>4</v>
      </c>
      <c r="J41" t="s">
        <v>10</v>
      </c>
      <c r="K41">
        <v>5000</v>
      </c>
      <c r="L41" t="s">
        <v>6</v>
      </c>
      <c r="M41" s="10">
        <v>1423143</v>
      </c>
      <c r="N41">
        <v>0</v>
      </c>
      <c r="O41">
        <v>1</v>
      </c>
      <c r="P41">
        <v>0</v>
      </c>
      <c r="Q41">
        <v>0</v>
      </c>
      <c r="R41">
        <v>0</v>
      </c>
      <c r="S41">
        <v>0</v>
      </c>
      <c r="T41">
        <v>0</v>
      </c>
      <c r="U41">
        <v>0</v>
      </c>
      <c r="V41">
        <v>0</v>
      </c>
      <c r="W41">
        <v>0</v>
      </c>
      <c r="X41">
        <v>1</v>
      </c>
      <c r="Y41">
        <v>0</v>
      </c>
      <c r="Z41">
        <v>0</v>
      </c>
      <c r="AA41">
        <v>0</v>
      </c>
      <c r="AB41">
        <v>0</v>
      </c>
      <c r="AC41">
        <v>0</v>
      </c>
      <c r="AD41">
        <v>0</v>
      </c>
      <c r="AE41">
        <v>0</v>
      </c>
      <c r="AF41">
        <v>0</v>
      </c>
      <c r="AG41">
        <v>0</v>
      </c>
      <c r="AH41">
        <v>0</v>
      </c>
      <c r="AI41">
        <v>0</v>
      </c>
      <c r="AJ41">
        <v>1</v>
      </c>
      <c r="AK41">
        <v>1</v>
      </c>
      <c r="AL41">
        <v>0</v>
      </c>
      <c r="AM41">
        <v>0</v>
      </c>
      <c r="AN41">
        <v>1</v>
      </c>
      <c r="AO41">
        <v>0</v>
      </c>
      <c r="AP41">
        <v>1</v>
      </c>
      <c r="AQ41">
        <v>0</v>
      </c>
      <c r="AR41">
        <v>1</v>
      </c>
      <c r="AS41">
        <v>7</v>
      </c>
      <c r="AT41" s="7">
        <f>Table2[[#This Row],[Total Skills Required]] / 30</f>
        <v>0.23333333333333334</v>
      </c>
      <c r="AU41" s="2">
        <f t="shared" si="0"/>
        <v>13.875</v>
      </c>
    </row>
    <row r="42" spans="1:47" x14ac:dyDescent="0.3">
      <c r="A42" t="s">
        <v>11</v>
      </c>
      <c r="B42" t="s">
        <v>1</v>
      </c>
      <c r="C42" t="s">
        <v>41</v>
      </c>
      <c r="D42" t="s">
        <v>13</v>
      </c>
      <c r="E42" t="str">
        <f>IF(LOWER(TRIM(Table2[[#This Row],[Involvement]]))="entry level", "Junior", IF(LOWER(TRIM(Table2[[#This Row],[Involvement]]))="mid-senior level", "Mid", "Senior"))</f>
        <v>Junior</v>
      </c>
      <c r="F42">
        <v>104</v>
      </c>
      <c r="G42" s="3">
        <v>6737300</v>
      </c>
      <c r="H42" s="5" t="str">
        <f>ROUND(Table2[[#This Row],[Linkedin Followers]] / Table2[[#This Row],[Total Applicants]] / 1000, 2) &amp; "K"</f>
        <v>64.78K</v>
      </c>
      <c r="I42" t="s">
        <v>4</v>
      </c>
      <c r="J42" t="s">
        <v>14</v>
      </c>
      <c r="K42">
        <v>10001</v>
      </c>
      <c r="L42" t="s">
        <v>6</v>
      </c>
      <c r="M42" s="10">
        <v>846239</v>
      </c>
      <c r="N42">
        <v>0</v>
      </c>
      <c r="O42">
        <v>0</v>
      </c>
      <c r="P42">
        <v>0</v>
      </c>
      <c r="Q42">
        <v>0</v>
      </c>
      <c r="R42">
        <v>1</v>
      </c>
      <c r="S42">
        <v>0</v>
      </c>
      <c r="T42">
        <v>0</v>
      </c>
      <c r="U42">
        <v>0</v>
      </c>
      <c r="V42">
        <v>0</v>
      </c>
      <c r="W42">
        <v>0</v>
      </c>
      <c r="X42">
        <v>0</v>
      </c>
      <c r="Y42">
        <v>0</v>
      </c>
      <c r="Z42">
        <v>0</v>
      </c>
      <c r="AA42">
        <v>0</v>
      </c>
      <c r="AB42">
        <v>0</v>
      </c>
      <c r="AC42">
        <v>0</v>
      </c>
      <c r="AD42">
        <v>0</v>
      </c>
      <c r="AE42">
        <v>0</v>
      </c>
      <c r="AF42">
        <v>0</v>
      </c>
      <c r="AG42">
        <v>0</v>
      </c>
      <c r="AH42">
        <v>0</v>
      </c>
      <c r="AI42">
        <v>0</v>
      </c>
      <c r="AJ42">
        <v>1</v>
      </c>
      <c r="AK42">
        <v>1</v>
      </c>
      <c r="AL42">
        <v>0</v>
      </c>
      <c r="AM42">
        <v>0</v>
      </c>
      <c r="AN42">
        <v>1</v>
      </c>
      <c r="AO42">
        <v>0</v>
      </c>
      <c r="AP42">
        <v>0</v>
      </c>
      <c r="AQ42">
        <v>0</v>
      </c>
      <c r="AR42">
        <v>0</v>
      </c>
      <c r="AS42">
        <v>4</v>
      </c>
      <c r="AT42" s="7">
        <f>Table2[[#This Row],[Total Skills Required]] / 30</f>
        <v>0.13333333333333333</v>
      </c>
      <c r="AU42" s="2">
        <f t="shared" si="0"/>
        <v>20.8</v>
      </c>
    </row>
    <row r="43" spans="1:47" x14ac:dyDescent="0.3">
      <c r="A43" t="s">
        <v>16</v>
      </c>
      <c r="B43" t="s">
        <v>17</v>
      </c>
      <c r="C43" t="s">
        <v>54</v>
      </c>
      <c r="D43" t="s">
        <v>19</v>
      </c>
      <c r="E43" t="str">
        <f>IF(LOWER(TRIM(Table2[[#This Row],[Involvement]]))="entry level", "Junior", IF(LOWER(TRIM(Table2[[#This Row],[Involvement]]))="mid-senior level", "Mid", "Senior"))</f>
        <v>Junior</v>
      </c>
      <c r="F43">
        <v>104</v>
      </c>
      <c r="G43" s="3">
        <v>80865</v>
      </c>
      <c r="H43" s="5" t="str">
        <f>ROUND(Table2[[#This Row],[Linkedin Followers]] / Table2[[#This Row],[Total Applicants]] / 1000, 2) &amp; "K"</f>
        <v>0.78K</v>
      </c>
      <c r="I43" t="s">
        <v>4</v>
      </c>
      <c r="J43" t="s">
        <v>14</v>
      </c>
      <c r="K43">
        <v>1200</v>
      </c>
      <c r="L43" t="s">
        <v>6</v>
      </c>
      <c r="M43" s="10">
        <v>519423</v>
      </c>
      <c r="N43">
        <v>0</v>
      </c>
      <c r="O43">
        <v>0</v>
      </c>
      <c r="P43">
        <v>1</v>
      </c>
      <c r="Q43">
        <v>0</v>
      </c>
      <c r="R43">
        <v>0</v>
      </c>
      <c r="S43">
        <v>0</v>
      </c>
      <c r="T43">
        <v>0</v>
      </c>
      <c r="U43">
        <v>0</v>
      </c>
      <c r="V43">
        <v>0</v>
      </c>
      <c r="W43">
        <v>0</v>
      </c>
      <c r="X43">
        <v>1</v>
      </c>
      <c r="Y43">
        <v>1</v>
      </c>
      <c r="Z43">
        <v>0</v>
      </c>
      <c r="AA43">
        <v>0</v>
      </c>
      <c r="AB43">
        <v>0</v>
      </c>
      <c r="AC43">
        <v>0</v>
      </c>
      <c r="AD43">
        <v>0</v>
      </c>
      <c r="AE43">
        <v>0</v>
      </c>
      <c r="AF43">
        <v>0</v>
      </c>
      <c r="AG43">
        <v>0</v>
      </c>
      <c r="AH43">
        <v>0</v>
      </c>
      <c r="AI43">
        <v>0</v>
      </c>
      <c r="AJ43">
        <v>1</v>
      </c>
      <c r="AK43">
        <v>1</v>
      </c>
      <c r="AL43">
        <v>0</v>
      </c>
      <c r="AM43">
        <v>0</v>
      </c>
      <c r="AN43">
        <v>0</v>
      </c>
      <c r="AO43">
        <v>0</v>
      </c>
      <c r="AP43">
        <v>0</v>
      </c>
      <c r="AQ43">
        <v>0</v>
      </c>
      <c r="AR43">
        <v>0</v>
      </c>
      <c r="AS43">
        <v>5</v>
      </c>
      <c r="AT43" s="7">
        <f>Table2[[#This Row],[Total Skills Required]] / 30</f>
        <v>0.16666666666666666</v>
      </c>
      <c r="AU43" s="2">
        <f t="shared" si="0"/>
        <v>17.333333333333332</v>
      </c>
    </row>
    <row r="44" spans="1:47" x14ac:dyDescent="0.3">
      <c r="A44" t="s">
        <v>7</v>
      </c>
      <c r="B44" t="s">
        <v>1</v>
      </c>
      <c r="C44" t="s">
        <v>55</v>
      </c>
      <c r="D44" t="s">
        <v>19</v>
      </c>
      <c r="E44" t="str">
        <f>IF(LOWER(TRIM(Table2[[#This Row],[Involvement]]))="entry level", "Junior", IF(LOWER(TRIM(Table2[[#This Row],[Involvement]]))="mid-senior level", "Mid", "Senior"))</f>
        <v>Mid</v>
      </c>
      <c r="F44">
        <v>99</v>
      </c>
      <c r="G44" s="3">
        <v>6790011</v>
      </c>
      <c r="H44" s="5" t="str">
        <f>ROUND(Table2[[#This Row],[Linkedin Followers]] / Table2[[#This Row],[Total Applicants]] / 1000, 2) &amp; "K"</f>
        <v>68.59K</v>
      </c>
      <c r="I44" t="s">
        <v>4</v>
      </c>
      <c r="J44" t="s">
        <v>5</v>
      </c>
      <c r="K44">
        <v>10001</v>
      </c>
      <c r="L44" t="s">
        <v>6</v>
      </c>
      <c r="M44" s="10">
        <v>1735204</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1</v>
      </c>
      <c r="AK44">
        <v>1</v>
      </c>
      <c r="AL44">
        <v>0</v>
      </c>
      <c r="AM44">
        <v>1</v>
      </c>
      <c r="AN44">
        <v>0</v>
      </c>
      <c r="AO44">
        <v>0</v>
      </c>
      <c r="AP44">
        <v>0</v>
      </c>
      <c r="AQ44">
        <v>0</v>
      </c>
      <c r="AR44">
        <v>0</v>
      </c>
      <c r="AS44">
        <v>3</v>
      </c>
      <c r="AT44" s="7">
        <f>Table2[[#This Row],[Total Skills Required]] / 30</f>
        <v>0.1</v>
      </c>
      <c r="AU44" s="2">
        <f t="shared" si="0"/>
        <v>24.75</v>
      </c>
    </row>
    <row r="45" spans="1:47" x14ac:dyDescent="0.3">
      <c r="A45" t="s">
        <v>16</v>
      </c>
      <c r="B45" t="s">
        <v>17</v>
      </c>
      <c r="C45" t="s">
        <v>56</v>
      </c>
      <c r="D45" t="s">
        <v>3</v>
      </c>
      <c r="E45" t="str">
        <f>IF(LOWER(TRIM(Table2[[#This Row],[Involvement]]))="entry level", "Junior", IF(LOWER(TRIM(Table2[[#This Row],[Involvement]]))="mid-senior level", "Mid", "Senior"))</f>
        <v>Junior</v>
      </c>
      <c r="F45">
        <v>95</v>
      </c>
      <c r="G45" s="3">
        <v>80865</v>
      </c>
      <c r="H45" s="5" t="str">
        <f>ROUND(Table2[[#This Row],[Linkedin Followers]] / Table2[[#This Row],[Total Applicants]] / 1000, 2) &amp; "K"</f>
        <v>0.85K</v>
      </c>
      <c r="I45" t="s">
        <v>57</v>
      </c>
      <c r="J45" t="s">
        <v>14</v>
      </c>
      <c r="K45">
        <v>1200</v>
      </c>
      <c r="L45" t="s">
        <v>6</v>
      </c>
      <c r="M45" s="10">
        <v>415012</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1</v>
      </c>
      <c r="AK45">
        <v>1</v>
      </c>
      <c r="AL45">
        <v>0</v>
      </c>
      <c r="AM45">
        <v>0</v>
      </c>
      <c r="AN45">
        <v>0</v>
      </c>
      <c r="AO45">
        <v>0</v>
      </c>
      <c r="AP45">
        <v>0</v>
      </c>
      <c r="AQ45">
        <v>0</v>
      </c>
      <c r="AR45">
        <v>0</v>
      </c>
      <c r="AS45">
        <v>2</v>
      </c>
      <c r="AT45" s="7">
        <f>Table2[[#This Row],[Total Skills Required]] / 30</f>
        <v>6.6666666666666666E-2</v>
      </c>
      <c r="AU45" s="2">
        <f t="shared" si="0"/>
        <v>31.666666666666668</v>
      </c>
    </row>
    <row r="46" spans="1:47" x14ac:dyDescent="0.3">
      <c r="A46" t="s">
        <v>11</v>
      </c>
      <c r="B46" t="s">
        <v>1</v>
      </c>
      <c r="C46" t="s">
        <v>31</v>
      </c>
      <c r="D46" t="s">
        <v>13</v>
      </c>
      <c r="E46" t="str">
        <f>IF(LOWER(TRIM(Table2[[#This Row],[Involvement]]))="entry level", "Junior", IF(LOWER(TRIM(Table2[[#This Row],[Involvement]]))="mid-senior level", "Mid", "Senior"))</f>
        <v>Junior</v>
      </c>
      <c r="F46">
        <v>95</v>
      </c>
      <c r="G46" s="3">
        <v>6737300</v>
      </c>
      <c r="H46" s="5" t="str">
        <f>ROUND(Table2[[#This Row],[Linkedin Followers]] / Table2[[#This Row],[Total Applicants]] / 1000, 2) &amp; "K"</f>
        <v>70.92K</v>
      </c>
      <c r="I46" t="s">
        <v>4</v>
      </c>
      <c r="J46" t="s">
        <v>14</v>
      </c>
      <c r="K46">
        <v>10001</v>
      </c>
      <c r="L46" t="s">
        <v>6</v>
      </c>
      <c r="M46" s="10">
        <v>403608</v>
      </c>
      <c r="N46">
        <v>0</v>
      </c>
      <c r="O46">
        <v>0</v>
      </c>
      <c r="P46">
        <v>0</v>
      </c>
      <c r="Q46">
        <v>0</v>
      </c>
      <c r="R46">
        <v>1</v>
      </c>
      <c r="S46">
        <v>0</v>
      </c>
      <c r="T46">
        <v>0</v>
      </c>
      <c r="U46">
        <v>0</v>
      </c>
      <c r="V46">
        <v>0</v>
      </c>
      <c r="W46">
        <v>0</v>
      </c>
      <c r="X46">
        <v>0</v>
      </c>
      <c r="Y46">
        <v>0</v>
      </c>
      <c r="Z46">
        <v>0</v>
      </c>
      <c r="AA46">
        <v>0</v>
      </c>
      <c r="AB46">
        <v>0</v>
      </c>
      <c r="AC46">
        <v>0</v>
      </c>
      <c r="AD46">
        <v>0</v>
      </c>
      <c r="AE46">
        <v>0</v>
      </c>
      <c r="AF46">
        <v>0</v>
      </c>
      <c r="AG46">
        <v>0</v>
      </c>
      <c r="AH46">
        <v>0</v>
      </c>
      <c r="AI46">
        <v>0</v>
      </c>
      <c r="AJ46">
        <v>1</v>
      </c>
      <c r="AK46">
        <v>1</v>
      </c>
      <c r="AL46">
        <v>0</v>
      </c>
      <c r="AM46">
        <v>0</v>
      </c>
      <c r="AN46">
        <v>0</v>
      </c>
      <c r="AO46">
        <v>0</v>
      </c>
      <c r="AP46">
        <v>0</v>
      </c>
      <c r="AQ46">
        <v>0</v>
      </c>
      <c r="AR46">
        <v>0</v>
      </c>
      <c r="AS46">
        <v>3</v>
      </c>
      <c r="AT46" s="7">
        <f>Table2[[#This Row],[Total Skills Required]] / 30</f>
        <v>0.1</v>
      </c>
      <c r="AU46" s="2">
        <f t="shared" si="0"/>
        <v>23.75</v>
      </c>
    </row>
    <row r="47" spans="1:47" x14ac:dyDescent="0.3">
      <c r="A47" t="s">
        <v>0</v>
      </c>
      <c r="B47" t="s">
        <v>1</v>
      </c>
      <c r="C47" t="s">
        <v>58</v>
      </c>
      <c r="D47" t="s">
        <v>3</v>
      </c>
      <c r="E47" t="str">
        <f>IF(LOWER(TRIM(Table2[[#This Row],[Involvement]]))="entry level", "Junior", IF(LOWER(TRIM(Table2[[#This Row],[Involvement]]))="mid-senior level", "Mid", "Senior"))</f>
        <v>Mid</v>
      </c>
      <c r="F47">
        <v>93</v>
      </c>
      <c r="G47" s="3">
        <v>11996967</v>
      </c>
      <c r="H47" s="5" t="str">
        <f>ROUND(Table2[[#This Row],[Linkedin Followers]] / Table2[[#This Row],[Total Applicants]] / 1000, 2) &amp; "K"</f>
        <v>129K</v>
      </c>
      <c r="I47" t="s">
        <v>4</v>
      </c>
      <c r="J47" t="s">
        <v>5</v>
      </c>
      <c r="K47">
        <v>10001</v>
      </c>
      <c r="L47" t="s">
        <v>6</v>
      </c>
      <c r="M47" s="10">
        <v>1453368</v>
      </c>
      <c r="N47">
        <v>1</v>
      </c>
      <c r="O47">
        <v>1</v>
      </c>
      <c r="P47">
        <v>0</v>
      </c>
      <c r="Q47">
        <v>0</v>
      </c>
      <c r="R47">
        <v>1</v>
      </c>
      <c r="S47">
        <v>0</v>
      </c>
      <c r="T47">
        <v>0</v>
      </c>
      <c r="U47">
        <v>0</v>
      </c>
      <c r="V47">
        <v>0</v>
      </c>
      <c r="W47">
        <v>0</v>
      </c>
      <c r="X47">
        <v>0</v>
      </c>
      <c r="Y47">
        <v>0</v>
      </c>
      <c r="Z47">
        <v>0</v>
      </c>
      <c r="AA47">
        <v>0</v>
      </c>
      <c r="AB47">
        <v>0</v>
      </c>
      <c r="AC47">
        <v>0</v>
      </c>
      <c r="AD47">
        <v>0</v>
      </c>
      <c r="AE47">
        <v>0</v>
      </c>
      <c r="AF47">
        <v>0</v>
      </c>
      <c r="AG47">
        <v>0</v>
      </c>
      <c r="AH47">
        <v>0</v>
      </c>
      <c r="AI47">
        <v>0</v>
      </c>
      <c r="AJ47">
        <v>0</v>
      </c>
      <c r="AK47">
        <v>1</v>
      </c>
      <c r="AL47">
        <v>0</v>
      </c>
      <c r="AM47">
        <v>0</v>
      </c>
      <c r="AN47">
        <v>0</v>
      </c>
      <c r="AO47">
        <v>0</v>
      </c>
      <c r="AP47">
        <v>0</v>
      </c>
      <c r="AQ47">
        <v>0</v>
      </c>
      <c r="AR47">
        <v>0</v>
      </c>
      <c r="AS47">
        <v>4</v>
      </c>
      <c r="AT47" s="7">
        <f>Table2[[#This Row],[Total Skills Required]] / 30</f>
        <v>0.13333333333333333</v>
      </c>
      <c r="AU47" s="2">
        <f t="shared" si="0"/>
        <v>18.600000000000001</v>
      </c>
    </row>
    <row r="48" spans="1:47" x14ac:dyDescent="0.3">
      <c r="A48" t="s">
        <v>11</v>
      </c>
      <c r="B48" t="s">
        <v>1</v>
      </c>
      <c r="C48" t="s">
        <v>59</v>
      </c>
      <c r="D48" t="s">
        <v>36</v>
      </c>
      <c r="E48" t="str">
        <f>IF(LOWER(TRIM(Table2[[#This Row],[Involvement]]))="entry level", "Junior", IF(LOWER(TRIM(Table2[[#This Row],[Involvement]]))="mid-senior level", "Mid", "Senior"))</f>
        <v>Junior</v>
      </c>
      <c r="F48">
        <v>92</v>
      </c>
      <c r="G48" s="3">
        <v>6737300</v>
      </c>
      <c r="H48" s="5" t="str">
        <f>ROUND(Table2[[#This Row],[Linkedin Followers]] / Table2[[#This Row],[Total Applicants]] / 1000, 2) &amp; "K"</f>
        <v>73.23K</v>
      </c>
      <c r="I48" t="s">
        <v>4</v>
      </c>
      <c r="J48" t="s">
        <v>14</v>
      </c>
      <c r="K48">
        <v>10001</v>
      </c>
      <c r="L48" t="s">
        <v>6</v>
      </c>
      <c r="M48" s="10">
        <v>403686</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1</v>
      </c>
      <c r="AK48">
        <v>1</v>
      </c>
      <c r="AL48">
        <v>0</v>
      </c>
      <c r="AM48">
        <v>0</v>
      </c>
      <c r="AN48">
        <v>1</v>
      </c>
      <c r="AO48">
        <v>0</v>
      </c>
      <c r="AP48">
        <v>0</v>
      </c>
      <c r="AQ48">
        <v>0</v>
      </c>
      <c r="AR48">
        <v>0</v>
      </c>
      <c r="AS48">
        <v>3</v>
      </c>
      <c r="AT48" s="7">
        <f>Table2[[#This Row],[Total Skills Required]] / 30</f>
        <v>0.1</v>
      </c>
      <c r="AU48" s="2">
        <f t="shared" si="0"/>
        <v>23</v>
      </c>
    </row>
    <row r="49" spans="1:47" x14ac:dyDescent="0.3">
      <c r="A49" t="s">
        <v>16</v>
      </c>
      <c r="B49" t="s">
        <v>17</v>
      </c>
      <c r="C49" t="s">
        <v>60</v>
      </c>
      <c r="D49" t="s">
        <v>13</v>
      </c>
      <c r="E49" t="str">
        <f>IF(LOWER(TRIM(Table2[[#This Row],[Involvement]]))="entry level", "Junior", IF(LOWER(TRIM(Table2[[#This Row],[Involvement]]))="mid-senior level", "Mid", "Senior"))</f>
        <v>Mid</v>
      </c>
      <c r="F49">
        <v>92</v>
      </c>
      <c r="G49" s="3">
        <v>80865</v>
      </c>
      <c r="H49" s="5" t="str">
        <f>ROUND(Table2[[#This Row],[Linkedin Followers]] / Table2[[#This Row],[Total Applicants]] / 1000, 2) &amp; "K"</f>
        <v>0.88K</v>
      </c>
      <c r="I49" t="s">
        <v>4</v>
      </c>
      <c r="J49" t="s">
        <v>5</v>
      </c>
      <c r="K49">
        <v>1200</v>
      </c>
      <c r="L49" t="s">
        <v>6</v>
      </c>
      <c r="M49" s="10">
        <v>1328802</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1</v>
      </c>
      <c r="AK49">
        <v>1</v>
      </c>
      <c r="AL49">
        <v>0</v>
      </c>
      <c r="AM49">
        <v>0</v>
      </c>
      <c r="AN49">
        <v>0</v>
      </c>
      <c r="AO49">
        <v>0</v>
      </c>
      <c r="AP49">
        <v>0</v>
      </c>
      <c r="AQ49">
        <v>0</v>
      </c>
      <c r="AR49">
        <v>0</v>
      </c>
      <c r="AS49">
        <v>2</v>
      </c>
      <c r="AT49" s="7">
        <f>Table2[[#This Row],[Total Skills Required]] / 30</f>
        <v>6.6666666666666666E-2</v>
      </c>
      <c r="AU49" s="2">
        <f t="shared" si="0"/>
        <v>30.666666666666668</v>
      </c>
    </row>
    <row r="50" spans="1:47" x14ac:dyDescent="0.3">
      <c r="A50" t="s">
        <v>23</v>
      </c>
      <c r="B50" t="s">
        <v>24</v>
      </c>
      <c r="C50" t="s">
        <v>61</v>
      </c>
      <c r="D50" t="s">
        <v>62</v>
      </c>
      <c r="E50" t="str">
        <f>IF(LOWER(TRIM(Table2[[#This Row],[Involvement]]))="entry level", "Junior", IF(LOWER(TRIM(Table2[[#This Row],[Involvement]]))="mid-senior level", "Mid", "Senior"))</f>
        <v>Mid</v>
      </c>
      <c r="F50">
        <v>90</v>
      </c>
      <c r="G50" s="3">
        <v>793022</v>
      </c>
      <c r="H50" s="5" t="str">
        <f>ROUND(Table2[[#This Row],[Linkedin Followers]] / Table2[[#This Row],[Total Applicants]] / 1000, 2) &amp; "K"</f>
        <v>8.81K</v>
      </c>
      <c r="I50" t="s">
        <v>4</v>
      </c>
      <c r="J50" t="s">
        <v>5</v>
      </c>
      <c r="K50">
        <v>5000</v>
      </c>
      <c r="L50" t="s">
        <v>6</v>
      </c>
      <c r="M50" s="10">
        <v>968666</v>
      </c>
      <c r="N50">
        <v>0</v>
      </c>
      <c r="O50">
        <v>0</v>
      </c>
      <c r="P50">
        <v>1</v>
      </c>
      <c r="Q50">
        <v>0</v>
      </c>
      <c r="R50">
        <v>0</v>
      </c>
      <c r="S50">
        <v>0</v>
      </c>
      <c r="T50">
        <v>0</v>
      </c>
      <c r="U50">
        <v>0</v>
      </c>
      <c r="V50">
        <v>0</v>
      </c>
      <c r="W50">
        <v>0</v>
      </c>
      <c r="X50">
        <v>0</v>
      </c>
      <c r="Y50">
        <v>0</v>
      </c>
      <c r="Z50">
        <v>0</v>
      </c>
      <c r="AA50">
        <v>0</v>
      </c>
      <c r="AB50">
        <v>0</v>
      </c>
      <c r="AC50">
        <v>0</v>
      </c>
      <c r="AD50">
        <v>0</v>
      </c>
      <c r="AE50">
        <v>0</v>
      </c>
      <c r="AF50">
        <v>0</v>
      </c>
      <c r="AG50">
        <v>0</v>
      </c>
      <c r="AH50">
        <v>0</v>
      </c>
      <c r="AI50">
        <v>0</v>
      </c>
      <c r="AJ50">
        <v>1</v>
      </c>
      <c r="AK50">
        <v>1</v>
      </c>
      <c r="AL50">
        <v>0</v>
      </c>
      <c r="AM50">
        <v>0</v>
      </c>
      <c r="AN50">
        <v>0</v>
      </c>
      <c r="AO50">
        <v>0</v>
      </c>
      <c r="AP50">
        <v>0</v>
      </c>
      <c r="AQ50">
        <v>0</v>
      </c>
      <c r="AR50">
        <v>0</v>
      </c>
      <c r="AS50">
        <v>3</v>
      </c>
      <c r="AT50" s="7">
        <f>Table2[[#This Row],[Total Skills Required]] / 30</f>
        <v>0.1</v>
      </c>
      <c r="AU50" s="2">
        <f t="shared" si="0"/>
        <v>22.5</v>
      </c>
    </row>
    <row r="51" spans="1:47" x14ac:dyDescent="0.3">
      <c r="A51" t="s">
        <v>16</v>
      </c>
      <c r="B51" t="s">
        <v>17</v>
      </c>
      <c r="C51" t="s">
        <v>63</v>
      </c>
      <c r="D51" t="s">
        <v>19</v>
      </c>
      <c r="E51" t="str">
        <f>IF(LOWER(TRIM(Table2[[#This Row],[Involvement]]))="entry level", "Junior", IF(LOWER(TRIM(Table2[[#This Row],[Involvement]]))="mid-senior level", "Mid", "Senior"))</f>
        <v>Junior</v>
      </c>
      <c r="F51">
        <v>88</v>
      </c>
      <c r="G51" s="3">
        <v>80865</v>
      </c>
      <c r="H51" s="5" t="str">
        <f>ROUND(Table2[[#This Row],[Linkedin Followers]] / Table2[[#This Row],[Total Applicants]] / 1000, 2) &amp; "K"</f>
        <v>0.92K</v>
      </c>
      <c r="I51" t="s">
        <v>4</v>
      </c>
      <c r="J51" t="s">
        <v>14</v>
      </c>
      <c r="K51">
        <v>1200</v>
      </c>
      <c r="L51" t="s">
        <v>6</v>
      </c>
      <c r="M51" s="10">
        <v>768354</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0</v>
      </c>
      <c r="AM51">
        <v>0</v>
      </c>
      <c r="AN51">
        <v>0</v>
      </c>
      <c r="AO51">
        <v>0</v>
      </c>
      <c r="AP51">
        <v>0</v>
      </c>
      <c r="AQ51">
        <v>0</v>
      </c>
      <c r="AR51">
        <v>0</v>
      </c>
      <c r="AS51">
        <v>2</v>
      </c>
      <c r="AT51" s="7">
        <f>Table2[[#This Row],[Total Skills Required]] / 30</f>
        <v>6.6666666666666666E-2</v>
      </c>
      <c r="AU51" s="2">
        <f t="shared" si="0"/>
        <v>29.333333333333332</v>
      </c>
    </row>
    <row r="52" spans="1:47" x14ac:dyDescent="0.3">
      <c r="A52" t="s">
        <v>16</v>
      </c>
      <c r="B52" t="s">
        <v>17</v>
      </c>
      <c r="C52" t="s">
        <v>28</v>
      </c>
      <c r="D52" t="s">
        <v>19</v>
      </c>
      <c r="E52" t="str">
        <f>IF(LOWER(TRIM(Table2[[#This Row],[Involvement]]))="entry level", "Junior", IF(LOWER(TRIM(Table2[[#This Row],[Involvement]]))="mid-senior level", "Mid", "Senior"))</f>
        <v>Mid</v>
      </c>
      <c r="F52">
        <v>88</v>
      </c>
      <c r="G52" s="3">
        <v>80865</v>
      </c>
      <c r="H52" s="5" t="str">
        <f>ROUND(Table2[[#This Row],[Linkedin Followers]] / Table2[[#This Row],[Total Applicants]] / 1000, 2) &amp; "K"</f>
        <v>0.92K</v>
      </c>
      <c r="I52" t="s">
        <v>4</v>
      </c>
      <c r="J52" t="s">
        <v>5</v>
      </c>
      <c r="K52">
        <v>1200</v>
      </c>
      <c r="L52" t="s">
        <v>6</v>
      </c>
      <c r="M52" s="10">
        <v>1242861</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0</v>
      </c>
      <c r="AM52">
        <v>0</v>
      </c>
      <c r="AN52">
        <v>0</v>
      </c>
      <c r="AO52">
        <v>0</v>
      </c>
      <c r="AP52">
        <v>0</v>
      </c>
      <c r="AQ52">
        <v>0</v>
      </c>
      <c r="AR52">
        <v>0</v>
      </c>
      <c r="AS52">
        <v>2</v>
      </c>
      <c r="AT52" s="7">
        <f>Table2[[#This Row],[Total Skills Required]] / 30</f>
        <v>6.6666666666666666E-2</v>
      </c>
      <c r="AU52" s="2">
        <f t="shared" si="0"/>
        <v>29.333333333333332</v>
      </c>
    </row>
    <row r="53" spans="1:47" x14ac:dyDescent="0.3">
      <c r="A53" t="s">
        <v>16</v>
      </c>
      <c r="B53" t="s">
        <v>17</v>
      </c>
      <c r="C53" t="s">
        <v>64</v>
      </c>
      <c r="D53" t="s">
        <v>13</v>
      </c>
      <c r="E53" t="str">
        <f>IF(LOWER(TRIM(Table2[[#This Row],[Involvement]]))="entry level", "Junior", IF(LOWER(TRIM(Table2[[#This Row],[Involvement]]))="mid-senior level", "Mid", "Senior"))</f>
        <v>Junior</v>
      </c>
      <c r="F53">
        <v>85</v>
      </c>
      <c r="G53" s="3">
        <v>80865</v>
      </c>
      <c r="H53" s="5" t="str">
        <f>ROUND(Table2[[#This Row],[Linkedin Followers]] / Table2[[#This Row],[Total Applicants]] / 1000, 2) &amp; "K"</f>
        <v>0.95K</v>
      </c>
      <c r="I53" t="s">
        <v>4</v>
      </c>
      <c r="J53" t="s">
        <v>14</v>
      </c>
      <c r="K53">
        <v>1200</v>
      </c>
      <c r="L53" t="s">
        <v>6</v>
      </c>
      <c r="M53" s="10">
        <v>849274</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1</v>
      </c>
      <c r="AK53">
        <v>1</v>
      </c>
      <c r="AL53">
        <v>0</v>
      </c>
      <c r="AM53">
        <v>0</v>
      </c>
      <c r="AN53">
        <v>0</v>
      </c>
      <c r="AO53">
        <v>0</v>
      </c>
      <c r="AP53">
        <v>0</v>
      </c>
      <c r="AQ53">
        <v>0</v>
      </c>
      <c r="AR53">
        <v>0</v>
      </c>
      <c r="AS53">
        <v>2</v>
      </c>
      <c r="AT53" s="7">
        <f>Table2[[#This Row],[Total Skills Required]] / 30</f>
        <v>6.6666666666666666E-2</v>
      </c>
      <c r="AU53" s="2">
        <f t="shared" si="0"/>
        <v>28.333333333333332</v>
      </c>
    </row>
    <row r="54" spans="1:47" x14ac:dyDescent="0.3">
      <c r="A54" t="s">
        <v>11</v>
      </c>
      <c r="B54" t="s">
        <v>1</v>
      </c>
      <c r="C54" t="s">
        <v>12</v>
      </c>
      <c r="D54" t="s">
        <v>21</v>
      </c>
      <c r="E54" t="str">
        <f>IF(LOWER(TRIM(Table2[[#This Row],[Involvement]]))="entry level", "Junior", IF(LOWER(TRIM(Table2[[#This Row],[Involvement]]))="mid-senior level", "Mid", "Senior"))</f>
        <v>Junior</v>
      </c>
      <c r="F54">
        <v>85</v>
      </c>
      <c r="G54" s="3">
        <v>6737300</v>
      </c>
      <c r="H54" s="5" t="str">
        <f>ROUND(Table2[[#This Row],[Linkedin Followers]] / Table2[[#This Row],[Total Applicants]] / 1000, 2) &amp; "K"</f>
        <v>79.26K</v>
      </c>
      <c r="I54" t="s">
        <v>4</v>
      </c>
      <c r="J54" t="s">
        <v>14</v>
      </c>
      <c r="K54">
        <v>10001</v>
      </c>
      <c r="L54" t="s">
        <v>6</v>
      </c>
      <c r="M54" s="10">
        <v>751255</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1</v>
      </c>
      <c r="AK54">
        <v>1</v>
      </c>
      <c r="AL54">
        <v>0</v>
      </c>
      <c r="AM54">
        <v>0</v>
      </c>
      <c r="AN54">
        <v>1</v>
      </c>
      <c r="AO54">
        <v>0</v>
      </c>
      <c r="AP54">
        <v>0</v>
      </c>
      <c r="AQ54">
        <v>0</v>
      </c>
      <c r="AR54">
        <v>0</v>
      </c>
      <c r="AS54">
        <v>3</v>
      </c>
      <c r="AT54" s="7">
        <f>Table2[[#This Row],[Total Skills Required]] / 30</f>
        <v>0.1</v>
      </c>
      <c r="AU54" s="2">
        <f t="shared" si="0"/>
        <v>21.25</v>
      </c>
    </row>
    <row r="55" spans="1:47" x14ac:dyDescent="0.3">
      <c r="A55" t="s">
        <v>23</v>
      </c>
      <c r="B55" t="s">
        <v>24</v>
      </c>
      <c r="C55" t="s">
        <v>65</v>
      </c>
      <c r="D55" t="s">
        <v>13</v>
      </c>
      <c r="E55" t="str">
        <f>IF(LOWER(TRIM(Table2[[#This Row],[Involvement]]))="entry level", "Junior", IF(LOWER(TRIM(Table2[[#This Row],[Involvement]]))="mid-senior level", "Mid", "Senior"))</f>
        <v>Mid</v>
      </c>
      <c r="F55">
        <v>84</v>
      </c>
      <c r="G55" s="3">
        <v>793022</v>
      </c>
      <c r="H55" s="5" t="str">
        <f>ROUND(Table2[[#This Row],[Linkedin Followers]] / Table2[[#This Row],[Total Applicants]] / 1000, 2) &amp; "K"</f>
        <v>9.44K</v>
      </c>
      <c r="I55" t="s">
        <v>4</v>
      </c>
      <c r="J55" t="s">
        <v>5</v>
      </c>
      <c r="K55">
        <v>5000</v>
      </c>
      <c r="L55" t="s">
        <v>6</v>
      </c>
      <c r="M55" s="10">
        <v>1292879</v>
      </c>
      <c r="N55">
        <v>0</v>
      </c>
      <c r="O55">
        <v>0</v>
      </c>
      <c r="P55">
        <v>1</v>
      </c>
      <c r="Q55">
        <v>0</v>
      </c>
      <c r="R55">
        <v>0</v>
      </c>
      <c r="S55">
        <v>0</v>
      </c>
      <c r="T55">
        <v>0</v>
      </c>
      <c r="U55">
        <v>0</v>
      </c>
      <c r="V55">
        <v>0</v>
      </c>
      <c r="W55">
        <v>0</v>
      </c>
      <c r="X55">
        <v>0</v>
      </c>
      <c r="Y55">
        <v>0</v>
      </c>
      <c r="Z55">
        <v>1</v>
      </c>
      <c r="AA55">
        <v>0</v>
      </c>
      <c r="AB55">
        <v>0</v>
      </c>
      <c r="AC55">
        <v>0</v>
      </c>
      <c r="AD55">
        <v>0</v>
      </c>
      <c r="AE55">
        <v>0</v>
      </c>
      <c r="AF55">
        <v>1</v>
      </c>
      <c r="AG55">
        <v>0</v>
      </c>
      <c r="AH55">
        <v>0</v>
      </c>
      <c r="AI55">
        <v>0</v>
      </c>
      <c r="AJ55">
        <v>1</v>
      </c>
      <c r="AK55">
        <v>1</v>
      </c>
      <c r="AL55">
        <v>0</v>
      </c>
      <c r="AM55">
        <v>0</v>
      </c>
      <c r="AN55">
        <v>0</v>
      </c>
      <c r="AO55">
        <v>1</v>
      </c>
      <c r="AP55">
        <v>0</v>
      </c>
      <c r="AQ55">
        <v>1</v>
      </c>
      <c r="AR55">
        <v>1</v>
      </c>
      <c r="AS55">
        <v>8</v>
      </c>
      <c r="AT55" s="7">
        <f>Table2[[#This Row],[Total Skills Required]] / 30</f>
        <v>0.26666666666666666</v>
      </c>
      <c r="AU55" s="2">
        <f t="shared" si="0"/>
        <v>9.3333333333333339</v>
      </c>
    </row>
    <row r="56" spans="1:47" x14ac:dyDescent="0.3">
      <c r="A56" t="s">
        <v>45</v>
      </c>
      <c r="B56" t="s">
        <v>39</v>
      </c>
      <c r="C56" t="s">
        <v>66</v>
      </c>
      <c r="D56" t="s">
        <v>13</v>
      </c>
      <c r="E56" t="str">
        <f>IF(LOWER(TRIM(Table2[[#This Row],[Involvement]]))="entry level", "Junior", IF(LOWER(TRIM(Table2[[#This Row],[Involvement]]))="mid-senior level", "Mid", "Senior"))</f>
        <v>Mid</v>
      </c>
      <c r="F56">
        <v>82</v>
      </c>
      <c r="G56" s="3">
        <v>235117</v>
      </c>
      <c r="H56" s="5" t="str">
        <f>ROUND(Table2[[#This Row],[Linkedin Followers]] / Table2[[#This Row],[Total Applicants]] / 1000, 2) &amp; "K"</f>
        <v>2.87K</v>
      </c>
      <c r="I56" t="s">
        <v>4</v>
      </c>
      <c r="J56" t="s">
        <v>5</v>
      </c>
      <c r="K56">
        <v>10001</v>
      </c>
      <c r="L56" t="s">
        <v>47</v>
      </c>
      <c r="M56" s="10">
        <v>1276622</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1</v>
      </c>
      <c r="AK56">
        <v>1</v>
      </c>
      <c r="AL56">
        <v>0</v>
      </c>
      <c r="AM56">
        <v>0</v>
      </c>
      <c r="AN56">
        <v>0</v>
      </c>
      <c r="AO56">
        <v>0</v>
      </c>
      <c r="AP56">
        <v>0</v>
      </c>
      <c r="AQ56">
        <v>0</v>
      </c>
      <c r="AR56">
        <v>0</v>
      </c>
      <c r="AS56">
        <v>2</v>
      </c>
      <c r="AT56" s="7">
        <f>Table2[[#This Row],[Total Skills Required]] / 30</f>
        <v>6.6666666666666666E-2</v>
      </c>
      <c r="AU56" s="2">
        <f t="shared" si="0"/>
        <v>27.333333333333332</v>
      </c>
    </row>
    <row r="57" spans="1:47" x14ac:dyDescent="0.3">
      <c r="A57" t="s">
        <v>16</v>
      </c>
      <c r="B57" t="s">
        <v>17</v>
      </c>
      <c r="C57" t="s">
        <v>67</v>
      </c>
      <c r="D57" t="s">
        <v>3</v>
      </c>
      <c r="E57" t="str">
        <f>IF(LOWER(TRIM(Table2[[#This Row],[Involvement]]))="entry level", "Junior", IF(LOWER(TRIM(Table2[[#This Row],[Involvement]]))="mid-senior level", "Mid", "Senior"))</f>
        <v>Mid</v>
      </c>
      <c r="F57">
        <v>82</v>
      </c>
      <c r="G57" s="3">
        <v>80865</v>
      </c>
      <c r="H57" s="5" t="str">
        <f>ROUND(Table2[[#This Row],[Linkedin Followers]] / Table2[[#This Row],[Total Applicants]] / 1000, 2) &amp; "K"</f>
        <v>0.99K</v>
      </c>
      <c r="I57" t="s">
        <v>4</v>
      </c>
      <c r="J57" t="s">
        <v>5</v>
      </c>
      <c r="K57">
        <v>1200</v>
      </c>
      <c r="L57" t="s">
        <v>6</v>
      </c>
      <c r="M57" s="10">
        <v>1054615</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1</v>
      </c>
      <c r="AK57">
        <v>1</v>
      </c>
      <c r="AL57">
        <v>0</v>
      </c>
      <c r="AM57">
        <v>0</v>
      </c>
      <c r="AN57">
        <v>0</v>
      </c>
      <c r="AO57">
        <v>0</v>
      </c>
      <c r="AP57">
        <v>0</v>
      </c>
      <c r="AQ57">
        <v>0</v>
      </c>
      <c r="AR57">
        <v>0</v>
      </c>
      <c r="AS57">
        <v>2</v>
      </c>
      <c r="AT57" s="7">
        <f>Table2[[#This Row],[Total Skills Required]] / 30</f>
        <v>6.6666666666666666E-2</v>
      </c>
      <c r="AU57" s="2">
        <f t="shared" si="0"/>
        <v>27.333333333333332</v>
      </c>
    </row>
    <row r="58" spans="1:47" x14ac:dyDescent="0.3">
      <c r="A58" t="s">
        <v>11</v>
      </c>
      <c r="B58" t="s">
        <v>1</v>
      </c>
      <c r="C58" t="s">
        <v>68</v>
      </c>
      <c r="D58" t="s">
        <v>3</v>
      </c>
      <c r="E58" t="str">
        <f>IF(LOWER(TRIM(Table2[[#This Row],[Involvement]]))="entry level", "Junior", IF(LOWER(TRIM(Table2[[#This Row],[Involvement]]))="mid-senior level", "Mid", "Senior"))</f>
        <v>Junior</v>
      </c>
      <c r="F58">
        <v>79</v>
      </c>
      <c r="G58" s="3">
        <v>6737300</v>
      </c>
      <c r="H58" s="5" t="str">
        <f>ROUND(Table2[[#This Row],[Linkedin Followers]] / Table2[[#This Row],[Total Applicants]] / 1000, 2) &amp; "K"</f>
        <v>85.28K</v>
      </c>
      <c r="I58" t="s">
        <v>4</v>
      </c>
      <c r="J58" t="s">
        <v>14</v>
      </c>
      <c r="K58">
        <v>10001</v>
      </c>
      <c r="L58" t="s">
        <v>6</v>
      </c>
      <c r="M58" s="10">
        <v>496360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1</v>
      </c>
      <c r="AK58">
        <v>1</v>
      </c>
      <c r="AL58">
        <v>0</v>
      </c>
      <c r="AM58">
        <v>0</v>
      </c>
      <c r="AN58">
        <v>1</v>
      </c>
      <c r="AO58">
        <v>0</v>
      </c>
      <c r="AP58">
        <v>0</v>
      </c>
      <c r="AQ58">
        <v>0</v>
      </c>
      <c r="AR58">
        <v>0</v>
      </c>
      <c r="AS58">
        <v>3</v>
      </c>
      <c r="AT58" s="7">
        <f>Table2[[#This Row],[Total Skills Required]] / 30</f>
        <v>0.1</v>
      </c>
      <c r="AU58" s="2">
        <f t="shared" si="0"/>
        <v>19.75</v>
      </c>
    </row>
    <row r="59" spans="1:47" x14ac:dyDescent="0.3">
      <c r="A59" t="s">
        <v>23</v>
      </c>
      <c r="B59" t="s">
        <v>24</v>
      </c>
      <c r="C59" t="s">
        <v>69</v>
      </c>
      <c r="D59" t="s">
        <v>9</v>
      </c>
      <c r="E59" t="str">
        <f>IF(LOWER(TRIM(Table2[[#This Row],[Involvement]]))="entry level", "Junior", IF(LOWER(TRIM(Table2[[#This Row],[Involvement]]))="mid-senior level", "Mid", "Senior"))</f>
        <v>Mid</v>
      </c>
      <c r="F59">
        <v>79</v>
      </c>
      <c r="G59" s="3">
        <v>793022</v>
      </c>
      <c r="H59" s="5" t="str">
        <f>ROUND(Table2[[#This Row],[Linkedin Followers]] / Table2[[#This Row],[Total Applicants]] / 1000, 2) &amp; "K"</f>
        <v>10.04K</v>
      </c>
      <c r="I59" t="s">
        <v>4</v>
      </c>
      <c r="J59" t="s">
        <v>5</v>
      </c>
      <c r="K59">
        <v>5000</v>
      </c>
      <c r="L59" t="s">
        <v>6</v>
      </c>
      <c r="M59" s="10">
        <v>979319</v>
      </c>
      <c r="N59">
        <v>1</v>
      </c>
      <c r="O59">
        <v>0</v>
      </c>
      <c r="P59">
        <v>1</v>
      </c>
      <c r="Q59">
        <v>0</v>
      </c>
      <c r="R59">
        <v>0</v>
      </c>
      <c r="S59">
        <v>1</v>
      </c>
      <c r="T59">
        <v>0</v>
      </c>
      <c r="U59">
        <v>0</v>
      </c>
      <c r="V59">
        <v>0</v>
      </c>
      <c r="W59">
        <v>0</v>
      </c>
      <c r="X59">
        <v>1</v>
      </c>
      <c r="Y59">
        <v>1</v>
      </c>
      <c r="Z59">
        <v>1</v>
      </c>
      <c r="AA59">
        <v>1</v>
      </c>
      <c r="AB59">
        <v>0</v>
      </c>
      <c r="AC59">
        <v>0</v>
      </c>
      <c r="AD59">
        <v>0</v>
      </c>
      <c r="AE59">
        <v>0</v>
      </c>
      <c r="AF59">
        <v>1</v>
      </c>
      <c r="AG59">
        <v>1</v>
      </c>
      <c r="AH59">
        <v>0</v>
      </c>
      <c r="AI59">
        <v>0</v>
      </c>
      <c r="AJ59">
        <v>1</v>
      </c>
      <c r="AK59">
        <v>1</v>
      </c>
      <c r="AL59">
        <v>0</v>
      </c>
      <c r="AM59">
        <v>0</v>
      </c>
      <c r="AN59">
        <v>0</v>
      </c>
      <c r="AO59">
        <v>0</v>
      </c>
      <c r="AP59">
        <v>0</v>
      </c>
      <c r="AQ59">
        <v>1</v>
      </c>
      <c r="AR59">
        <v>1</v>
      </c>
      <c r="AS59">
        <v>13</v>
      </c>
      <c r="AT59" s="7">
        <f>Table2[[#This Row],[Total Skills Required]] / 30</f>
        <v>0.43333333333333335</v>
      </c>
      <c r="AU59" s="2">
        <f t="shared" si="0"/>
        <v>5.6428571428571432</v>
      </c>
    </row>
    <row r="60" spans="1:47" x14ac:dyDescent="0.3">
      <c r="A60" t="s">
        <v>16</v>
      </c>
      <c r="B60" t="s">
        <v>17</v>
      </c>
      <c r="C60" t="s">
        <v>44</v>
      </c>
      <c r="D60" t="s">
        <v>19</v>
      </c>
      <c r="E60" t="str">
        <f>IF(LOWER(TRIM(Table2[[#This Row],[Involvement]]))="entry level", "Junior", IF(LOWER(TRIM(Table2[[#This Row],[Involvement]]))="mid-senior level", "Mid", "Senior"))</f>
        <v>Junior</v>
      </c>
      <c r="F60">
        <v>78</v>
      </c>
      <c r="G60" s="3">
        <v>80865</v>
      </c>
      <c r="H60" s="5" t="str">
        <f>ROUND(Table2[[#This Row],[Linkedin Followers]] / Table2[[#This Row],[Total Applicants]] / 1000, 2) &amp; "K"</f>
        <v>1.04K</v>
      </c>
      <c r="I60" t="s">
        <v>4</v>
      </c>
      <c r="J60" t="s">
        <v>14</v>
      </c>
      <c r="K60">
        <v>1200</v>
      </c>
      <c r="L60" t="s">
        <v>6</v>
      </c>
      <c r="M60" s="10">
        <v>424682</v>
      </c>
      <c r="N60">
        <v>0</v>
      </c>
      <c r="O60">
        <v>0</v>
      </c>
      <c r="P60">
        <v>0</v>
      </c>
      <c r="Q60">
        <v>0</v>
      </c>
      <c r="R60">
        <v>0</v>
      </c>
      <c r="S60">
        <v>0</v>
      </c>
      <c r="T60">
        <v>0</v>
      </c>
      <c r="U60">
        <v>0</v>
      </c>
      <c r="V60">
        <v>0</v>
      </c>
      <c r="W60">
        <v>0</v>
      </c>
      <c r="X60">
        <v>1</v>
      </c>
      <c r="Y60">
        <v>0</v>
      </c>
      <c r="Z60">
        <v>0</v>
      </c>
      <c r="AA60">
        <v>0</v>
      </c>
      <c r="AB60">
        <v>0</v>
      </c>
      <c r="AC60">
        <v>0</v>
      </c>
      <c r="AD60">
        <v>0</v>
      </c>
      <c r="AE60">
        <v>0</v>
      </c>
      <c r="AF60">
        <v>0</v>
      </c>
      <c r="AG60">
        <v>0</v>
      </c>
      <c r="AH60">
        <v>0</v>
      </c>
      <c r="AI60">
        <v>0</v>
      </c>
      <c r="AJ60">
        <v>1</v>
      </c>
      <c r="AK60">
        <v>1</v>
      </c>
      <c r="AL60">
        <v>0</v>
      </c>
      <c r="AM60">
        <v>0</v>
      </c>
      <c r="AN60">
        <v>0</v>
      </c>
      <c r="AO60">
        <v>0</v>
      </c>
      <c r="AP60">
        <v>0</v>
      </c>
      <c r="AQ60">
        <v>0</v>
      </c>
      <c r="AR60">
        <v>1</v>
      </c>
      <c r="AS60">
        <v>4</v>
      </c>
      <c r="AT60" s="7">
        <f>Table2[[#This Row],[Total Skills Required]] / 30</f>
        <v>0.13333333333333333</v>
      </c>
      <c r="AU60" s="2">
        <f t="shared" si="0"/>
        <v>15.6</v>
      </c>
    </row>
    <row r="61" spans="1:47" x14ac:dyDescent="0.3">
      <c r="A61" t="s">
        <v>23</v>
      </c>
      <c r="B61" t="s">
        <v>24</v>
      </c>
      <c r="C61" t="s">
        <v>70</v>
      </c>
      <c r="D61" t="s">
        <v>71</v>
      </c>
      <c r="E61" t="str">
        <f>IF(LOWER(TRIM(Table2[[#This Row],[Involvement]]))="entry level", "Junior", IF(LOWER(TRIM(Table2[[#This Row],[Involvement]]))="mid-senior level", "Mid", "Senior"))</f>
        <v>Mid</v>
      </c>
      <c r="F61">
        <v>77</v>
      </c>
      <c r="G61" s="3">
        <v>793022</v>
      </c>
      <c r="H61" s="5" t="str">
        <f>ROUND(Table2[[#This Row],[Linkedin Followers]] / Table2[[#This Row],[Total Applicants]] / 1000, 2) &amp; "K"</f>
        <v>10.3K</v>
      </c>
      <c r="I61" t="s">
        <v>4</v>
      </c>
      <c r="J61" t="s">
        <v>5</v>
      </c>
      <c r="K61">
        <v>5000</v>
      </c>
      <c r="L61" t="s">
        <v>6</v>
      </c>
      <c r="M61" s="10">
        <v>1189607</v>
      </c>
      <c r="N61">
        <v>0</v>
      </c>
      <c r="O61">
        <v>0</v>
      </c>
      <c r="P61">
        <v>1</v>
      </c>
      <c r="Q61">
        <v>0</v>
      </c>
      <c r="R61">
        <v>0</v>
      </c>
      <c r="S61">
        <v>0</v>
      </c>
      <c r="T61">
        <v>0</v>
      </c>
      <c r="U61">
        <v>0</v>
      </c>
      <c r="V61">
        <v>0</v>
      </c>
      <c r="W61">
        <v>0</v>
      </c>
      <c r="X61">
        <v>0</v>
      </c>
      <c r="Y61">
        <v>0</v>
      </c>
      <c r="Z61">
        <v>0</v>
      </c>
      <c r="AA61">
        <v>0</v>
      </c>
      <c r="AB61">
        <v>0</v>
      </c>
      <c r="AC61">
        <v>0</v>
      </c>
      <c r="AD61">
        <v>0</v>
      </c>
      <c r="AE61">
        <v>0</v>
      </c>
      <c r="AF61">
        <v>1</v>
      </c>
      <c r="AG61">
        <v>0</v>
      </c>
      <c r="AH61">
        <v>1</v>
      </c>
      <c r="AI61">
        <v>1</v>
      </c>
      <c r="AJ61">
        <v>0</v>
      </c>
      <c r="AK61">
        <v>1</v>
      </c>
      <c r="AL61">
        <v>0</v>
      </c>
      <c r="AM61">
        <v>0</v>
      </c>
      <c r="AN61">
        <v>0</v>
      </c>
      <c r="AO61">
        <v>0</v>
      </c>
      <c r="AP61">
        <v>0</v>
      </c>
      <c r="AQ61">
        <v>0</v>
      </c>
      <c r="AR61">
        <v>0</v>
      </c>
      <c r="AS61">
        <v>5</v>
      </c>
      <c r="AT61" s="7">
        <f>Table2[[#This Row],[Total Skills Required]] / 30</f>
        <v>0.16666666666666666</v>
      </c>
      <c r="AU61" s="2">
        <f t="shared" si="0"/>
        <v>12.833333333333334</v>
      </c>
    </row>
    <row r="62" spans="1:47" x14ac:dyDescent="0.3">
      <c r="A62" t="s">
        <v>11</v>
      </c>
      <c r="B62" t="s">
        <v>1</v>
      </c>
      <c r="C62" t="s">
        <v>44</v>
      </c>
      <c r="D62" t="s">
        <v>3</v>
      </c>
      <c r="E62" t="str">
        <f>IF(LOWER(TRIM(Table2[[#This Row],[Involvement]]))="entry level", "Junior", IF(LOWER(TRIM(Table2[[#This Row],[Involvement]]))="mid-senior level", "Mid", "Senior"))</f>
        <v>Junior</v>
      </c>
      <c r="F62">
        <v>77</v>
      </c>
      <c r="G62" s="3">
        <v>6737300</v>
      </c>
      <c r="H62" s="5" t="str">
        <f>ROUND(Table2[[#This Row],[Linkedin Followers]] / Table2[[#This Row],[Total Applicants]] / 1000, 2) &amp; "K"</f>
        <v>87.5K</v>
      </c>
      <c r="I62" t="s">
        <v>4</v>
      </c>
      <c r="J62" t="s">
        <v>14</v>
      </c>
      <c r="K62">
        <v>10001</v>
      </c>
      <c r="L62" t="s">
        <v>6</v>
      </c>
      <c r="M62" s="10">
        <v>381815</v>
      </c>
      <c r="N62">
        <v>0</v>
      </c>
      <c r="O62">
        <v>0</v>
      </c>
      <c r="P62">
        <v>0</v>
      </c>
      <c r="Q62">
        <v>0</v>
      </c>
      <c r="R62">
        <v>1</v>
      </c>
      <c r="S62">
        <v>0</v>
      </c>
      <c r="T62">
        <v>0</v>
      </c>
      <c r="U62">
        <v>0</v>
      </c>
      <c r="V62">
        <v>0</v>
      </c>
      <c r="W62">
        <v>0</v>
      </c>
      <c r="X62">
        <v>0</v>
      </c>
      <c r="Y62">
        <v>0</v>
      </c>
      <c r="Z62">
        <v>0</v>
      </c>
      <c r="AA62">
        <v>0</v>
      </c>
      <c r="AB62">
        <v>0</v>
      </c>
      <c r="AC62">
        <v>0</v>
      </c>
      <c r="AD62">
        <v>0</v>
      </c>
      <c r="AE62">
        <v>0</v>
      </c>
      <c r="AF62">
        <v>0</v>
      </c>
      <c r="AG62">
        <v>0</v>
      </c>
      <c r="AH62">
        <v>0</v>
      </c>
      <c r="AI62">
        <v>0</v>
      </c>
      <c r="AJ62">
        <v>1</v>
      </c>
      <c r="AK62">
        <v>1</v>
      </c>
      <c r="AL62">
        <v>0</v>
      </c>
      <c r="AM62">
        <v>0</v>
      </c>
      <c r="AN62">
        <v>1</v>
      </c>
      <c r="AO62">
        <v>0</v>
      </c>
      <c r="AP62">
        <v>0</v>
      </c>
      <c r="AQ62">
        <v>0</v>
      </c>
      <c r="AR62">
        <v>1</v>
      </c>
      <c r="AS62">
        <v>5</v>
      </c>
      <c r="AT62" s="7">
        <f>Table2[[#This Row],[Total Skills Required]] / 30</f>
        <v>0.16666666666666666</v>
      </c>
      <c r="AU62" s="2">
        <f t="shared" si="0"/>
        <v>12.833333333333334</v>
      </c>
    </row>
    <row r="63" spans="1:47" x14ac:dyDescent="0.3">
      <c r="A63" t="s">
        <v>72</v>
      </c>
      <c r="B63" t="s">
        <v>39</v>
      </c>
      <c r="C63" t="s">
        <v>73</v>
      </c>
      <c r="D63" t="s">
        <v>13</v>
      </c>
      <c r="E63" t="str">
        <f>IF(LOWER(TRIM(Table2[[#This Row],[Involvement]]))="entry level", "Junior", IF(LOWER(TRIM(Table2[[#This Row],[Involvement]]))="mid-senior level", "Mid", "Senior"))</f>
        <v>Mid</v>
      </c>
      <c r="F63">
        <v>77</v>
      </c>
      <c r="G63" s="3">
        <v>270280</v>
      </c>
      <c r="H63" s="5" t="str">
        <f>ROUND(Table2[[#This Row],[Linkedin Followers]] / Table2[[#This Row],[Total Applicants]] / 1000, 2) &amp; "K"</f>
        <v>3.51K</v>
      </c>
      <c r="I63" t="s">
        <v>4</v>
      </c>
      <c r="J63" t="s">
        <v>5</v>
      </c>
      <c r="K63">
        <v>10001</v>
      </c>
      <c r="L63" t="s">
        <v>6</v>
      </c>
      <c r="M63" s="10">
        <v>967938</v>
      </c>
      <c r="N63">
        <v>0</v>
      </c>
      <c r="O63">
        <v>0</v>
      </c>
      <c r="P63">
        <v>0</v>
      </c>
      <c r="Q63">
        <v>0</v>
      </c>
      <c r="R63">
        <v>0</v>
      </c>
      <c r="S63">
        <v>0</v>
      </c>
      <c r="T63">
        <v>0</v>
      </c>
      <c r="U63">
        <v>0</v>
      </c>
      <c r="V63">
        <v>0</v>
      </c>
      <c r="W63">
        <v>0</v>
      </c>
      <c r="X63">
        <v>1</v>
      </c>
      <c r="Y63">
        <v>0</v>
      </c>
      <c r="Z63">
        <v>0</v>
      </c>
      <c r="AA63">
        <v>0</v>
      </c>
      <c r="AB63">
        <v>0</v>
      </c>
      <c r="AC63">
        <v>0</v>
      </c>
      <c r="AD63">
        <v>0</v>
      </c>
      <c r="AE63">
        <v>0</v>
      </c>
      <c r="AF63">
        <v>0</v>
      </c>
      <c r="AG63">
        <v>0</v>
      </c>
      <c r="AH63">
        <v>0</v>
      </c>
      <c r="AI63">
        <v>0</v>
      </c>
      <c r="AJ63">
        <v>1</v>
      </c>
      <c r="AK63">
        <v>1</v>
      </c>
      <c r="AL63">
        <v>0</v>
      </c>
      <c r="AM63">
        <v>0</v>
      </c>
      <c r="AN63">
        <v>0</v>
      </c>
      <c r="AO63">
        <v>0</v>
      </c>
      <c r="AP63">
        <v>0</v>
      </c>
      <c r="AQ63">
        <v>0</v>
      </c>
      <c r="AR63">
        <v>0</v>
      </c>
      <c r="AS63">
        <v>3</v>
      </c>
      <c r="AT63" s="7">
        <f>Table2[[#This Row],[Total Skills Required]] / 30</f>
        <v>0.1</v>
      </c>
      <c r="AU63" s="2">
        <f t="shared" si="0"/>
        <v>19.25</v>
      </c>
    </row>
    <row r="64" spans="1:47" x14ac:dyDescent="0.3">
      <c r="A64" t="s">
        <v>7</v>
      </c>
      <c r="B64" t="s">
        <v>1</v>
      </c>
      <c r="C64" t="s">
        <v>74</v>
      </c>
      <c r="D64" t="s">
        <v>43</v>
      </c>
      <c r="E64" t="str">
        <f>IF(LOWER(TRIM(Table2[[#This Row],[Involvement]]))="entry level", "Junior", IF(LOWER(TRIM(Table2[[#This Row],[Involvement]]))="mid-senior level", "Mid", "Senior"))</f>
        <v>Junior</v>
      </c>
      <c r="F64">
        <v>77</v>
      </c>
      <c r="G64" s="3">
        <v>6790011</v>
      </c>
      <c r="H64" s="5" t="str">
        <f>ROUND(Table2[[#This Row],[Linkedin Followers]] / Table2[[#This Row],[Total Applicants]] / 1000, 2) &amp; "K"</f>
        <v>88.18K</v>
      </c>
      <c r="I64" t="s">
        <v>4</v>
      </c>
      <c r="J64" t="s">
        <v>14</v>
      </c>
      <c r="K64">
        <v>10001</v>
      </c>
      <c r="L64" t="s">
        <v>6</v>
      </c>
      <c r="M64" s="10">
        <v>684004</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1</v>
      </c>
      <c r="AK64">
        <v>1</v>
      </c>
      <c r="AL64">
        <v>0</v>
      </c>
      <c r="AM64">
        <v>1</v>
      </c>
      <c r="AN64">
        <v>0</v>
      </c>
      <c r="AO64">
        <v>0</v>
      </c>
      <c r="AP64">
        <v>0</v>
      </c>
      <c r="AQ64">
        <v>0</v>
      </c>
      <c r="AR64">
        <v>0</v>
      </c>
      <c r="AS64">
        <v>3</v>
      </c>
      <c r="AT64" s="7">
        <f>Table2[[#This Row],[Total Skills Required]] / 30</f>
        <v>0.1</v>
      </c>
      <c r="AU64" s="2">
        <f t="shared" si="0"/>
        <v>19.25</v>
      </c>
    </row>
    <row r="65" spans="1:47" x14ac:dyDescent="0.3">
      <c r="A65" t="s">
        <v>16</v>
      </c>
      <c r="B65" t="s">
        <v>17</v>
      </c>
      <c r="C65" t="s">
        <v>63</v>
      </c>
      <c r="D65" t="s">
        <v>3</v>
      </c>
      <c r="E65" t="str">
        <f>IF(LOWER(TRIM(Table2[[#This Row],[Involvement]]))="entry level", "Junior", IF(LOWER(TRIM(Table2[[#This Row],[Involvement]]))="mid-senior level", "Mid", "Senior"))</f>
        <v>Junior</v>
      </c>
      <c r="F65">
        <v>76</v>
      </c>
      <c r="G65" s="3">
        <v>80865</v>
      </c>
      <c r="H65" s="5" t="str">
        <f>ROUND(Table2[[#This Row],[Linkedin Followers]] / Table2[[#This Row],[Total Applicants]] / 1000, 2) &amp; "K"</f>
        <v>1.06K</v>
      </c>
      <c r="I65" t="s">
        <v>4</v>
      </c>
      <c r="J65" t="s">
        <v>14</v>
      </c>
      <c r="K65">
        <v>1200</v>
      </c>
      <c r="L65" t="s">
        <v>6</v>
      </c>
      <c r="M65" s="10">
        <v>770249</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1</v>
      </c>
      <c r="AK65">
        <v>1</v>
      </c>
      <c r="AL65">
        <v>0</v>
      </c>
      <c r="AM65">
        <v>0</v>
      </c>
      <c r="AN65">
        <v>0</v>
      </c>
      <c r="AO65">
        <v>0</v>
      </c>
      <c r="AP65">
        <v>0</v>
      </c>
      <c r="AQ65">
        <v>0</v>
      </c>
      <c r="AR65">
        <v>0</v>
      </c>
      <c r="AS65">
        <v>2</v>
      </c>
      <c r="AT65" s="7">
        <f>Table2[[#This Row],[Total Skills Required]] / 30</f>
        <v>6.6666666666666666E-2</v>
      </c>
      <c r="AU65" s="2">
        <f t="shared" si="0"/>
        <v>25.333333333333332</v>
      </c>
    </row>
    <row r="66" spans="1:47" x14ac:dyDescent="0.3">
      <c r="A66" t="s">
        <v>16</v>
      </c>
      <c r="B66" t="s">
        <v>17</v>
      </c>
      <c r="C66" t="s">
        <v>75</v>
      </c>
      <c r="D66" t="s">
        <v>43</v>
      </c>
      <c r="E66" t="str">
        <f>IF(LOWER(TRIM(Table2[[#This Row],[Involvement]]))="entry level", "Junior", IF(LOWER(TRIM(Table2[[#This Row],[Involvement]]))="mid-senior level", "Mid", "Senior"))</f>
        <v>Junior</v>
      </c>
      <c r="F66">
        <v>76</v>
      </c>
      <c r="G66" s="3">
        <v>80865</v>
      </c>
      <c r="H66" s="5" t="str">
        <f>ROUND(Table2[[#This Row],[Linkedin Followers]] / Table2[[#This Row],[Total Applicants]] / 1000, 2) &amp; "K"</f>
        <v>1.06K</v>
      </c>
      <c r="I66" t="s">
        <v>4</v>
      </c>
      <c r="J66" t="s">
        <v>14</v>
      </c>
      <c r="K66">
        <v>1200</v>
      </c>
      <c r="L66" t="s">
        <v>6</v>
      </c>
      <c r="M66" s="10">
        <v>582014</v>
      </c>
      <c r="N66">
        <v>0</v>
      </c>
      <c r="O66">
        <v>0</v>
      </c>
      <c r="P66">
        <v>0</v>
      </c>
      <c r="Q66">
        <v>0</v>
      </c>
      <c r="R66">
        <v>0</v>
      </c>
      <c r="S66">
        <v>0</v>
      </c>
      <c r="T66">
        <v>0</v>
      </c>
      <c r="U66">
        <v>0</v>
      </c>
      <c r="V66">
        <v>0</v>
      </c>
      <c r="W66">
        <v>0</v>
      </c>
      <c r="X66">
        <v>1</v>
      </c>
      <c r="Y66">
        <v>0</v>
      </c>
      <c r="Z66">
        <v>0</v>
      </c>
      <c r="AA66">
        <v>0</v>
      </c>
      <c r="AB66">
        <v>0</v>
      </c>
      <c r="AC66">
        <v>0</v>
      </c>
      <c r="AD66">
        <v>0</v>
      </c>
      <c r="AE66">
        <v>0</v>
      </c>
      <c r="AF66">
        <v>0</v>
      </c>
      <c r="AG66">
        <v>0</v>
      </c>
      <c r="AH66">
        <v>0</v>
      </c>
      <c r="AI66">
        <v>0</v>
      </c>
      <c r="AJ66">
        <v>1</v>
      </c>
      <c r="AK66">
        <v>1</v>
      </c>
      <c r="AL66">
        <v>0</v>
      </c>
      <c r="AM66">
        <v>0</v>
      </c>
      <c r="AN66">
        <v>0</v>
      </c>
      <c r="AO66">
        <v>0</v>
      </c>
      <c r="AP66">
        <v>0</v>
      </c>
      <c r="AQ66">
        <v>0</v>
      </c>
      <c r="AR66">
        <v>1</v>
      </c>
      <c r="AS66">
        <v>4</v>
      </c>
      <c r="AT66" s="7">
        <f>Table2[[#This Row],[Total Skills Required]] / 30</f>
        <v>0.13333333333333333</v>
      </c>
      <c r="AU66" s="2">
        <f t="shared" ref="AU66:AU129" si="1">(F66 / (AS66 + 1))</f>
        <v>15.2</v>
      </c>
    </row>
    <row r="67" spans="1:47" x14ac:dyDescent="0.3">
      <c r="A67" t="s">
        <v>23</v>
      </c>
      <c r="B67" t="s">
        <v>24</v>
      </c>
      <c r="C67" t="s">
        <v>69</v>
      </c>
      <c r="D67" t="s">
        <v>13</v>
      </c>
      <c r="E67" t="str">
        <f>IF(LOWER(TRIM(Table2[[#This Row],[Involvement]]))="entry level", "Junior", IF(LOWER(TRIM(Table2[[#This Row],[Involvement]]))="mid-senior level", "Mid", "Senior"))</f>
        <v>Mid</v>
      </c>
      <c r="F67">
        <v>75</v>
      </c>
      <c r="G67" s="3">
        <v>793022</v>
      </c>
      <c r="H67" s="5" t="str">
        <f>ROUND(Table2[[#This Row],[Linkedin Followers]] / Table2[[#This Row],[Total Applicants]] / 1000, 2) &amp; "K"</f>
        <v>10.57K</v>
      </c>
      <c r="I67" t="s">
        <v>4</v>
      </c>
      <c r="J67" t="s">
        <v>5</v>
      </c>
      <c r="K67">
        <v>5000</v>
      </c>
      <c r="L67" t="s">
        <v>6</v>
      </c>
      <c r="M67" s="10">
        <v>935415</v>
      </c>
      <c r="N67">
        <v>1</v>
      </c>
      <c r="O67">
        <v>0</v>
      </c>
      <c r="P67">
        <v>1</v>
      </c>
      <c r="Q67">
        <v>0</v>
      </c>
      <c r="R67">
        <v>0</v>
      </c>
      <c r="S67">
        <v>1</v>
      </c>
      <c r="T67">
        <v>0</v>
      </c>
      <c r="U67">
        <v>0</v>
      </c>
      <c r="V67">
        <v>0</v>
      </c>
      <c r="W67">
        <v>0</v>
      </c>
      <c r="X67">
        <v>1</v>
      </c>
      <c r="Y67">
        <v>1</v>
      </c>
      <c r="Z67">
        <v>1</v>
      </c>
      <c r="AA67">
        <v>1</v>
      </c>
      <c r="AB67">
        <v>0</v>
      </c>
      <c r="AC67">
        <v>0</v>
      </c>
      <c r="AD67">
        <v>0</v>
      </c>
      <c r="AE67">
        <v>0</v>
      </c>
      <c r="AF67">
        <v>1</v>
      </c>
      <c r="AG67">
        <v>1</v>
      </c>
      <c r="AH67">
        <v>0</v>
      </c>
      <c r="AI67">
        <v>0</v>
      </c>
      <c r="AJ67">
        <v>1</v>
      </c>
      <c r="AK67">
        <v>1</v>
      </c>
      <c r="AL67">
        <v>0</v>
      </c>
      <c r="AM67">
        <v>0</v>
      </c>
      <c r="AN67">
        <v>0</v>
      </c>
      <c r="AO67">
        <v>0</v>
      </c>
      <c r="AP67">
        <v>0</v>
      </c>
      <c r="AQ67">
        <v>1</v>
      </c>
      <c r="AR67">
        <v>1</v>
      </c>
      <c r="AS67">
        <v>13</v>
      </c>
      <c r="AT67" s="7">
        <f>Table2[[#This Row],[Total Skills Required]] / 30</f>
        <v>0.43333333333333335</v>
      </c>
      <c r="AU67" s="2">
        <f t="shared" si="1"/>
        <v>5.3571428571428568</v>
      </c>
    </row>
    <row r="68" spans="1:47" x14ac:dyDescent="0.3">
      <c r="A68" t="s">
        <v>23</v>
      </c>
      <c r="B68" t="s">
        <v>24</v>
      </c>
      <c r="C68" t="s">
        <v>76</v>
      </c>
      <c r="D68" t="s">
        <v>19</v>
      </c>
      <c r="E68" t="str">
        <f>IF(LOWER(TRIM(Table2[[#This Row],[Involvement]]))="entry level", "Junior", IF(LOWER(TRIM(Table2[[#This Row],[Involvement]]))="mid-senior level", "Mid", "Senior"))</f>
        <v>Mid</v>
      </c>
      <c r="F68">
        <v>75</v>
      </c>
      <c r="G68" s="3">
        <v>793022</v>
      </c>
      <c r="H68" s="5" t="str">
        <f>ROUND(Table2[[#This Row],[Linkedin Followers]] / Table2[[#This Row],[Total Applicants]] / 1000, 2) &amp; "K"</f>
        <v>10.57K</v>
      </c>
      <c r="I68" t="s">
        <v>4</v>
      </c>
      <c r="J68" t="s">
        <v>5</v>
      </c>
      <c r="K68">
        <v>5000</v>
      </c>
      <c r="L68" t="s">
        <v>6</v>
      </c>
      <c r="M68" s="10">
        <v>1397646</v>
      </c>
      <c r="N68">
        <v>1</v>
      </c>
      <c r="O68">
        <v>0</v>
      </c>
      <c r="P68">
        <v>1</v>
      </c>
      <c r="Q68">
        <v>0</v>
      </c>
      <c r="R68">
        <v>0</v>
      </c>
      <c r="S68">
        <v>1</v>
      </c>
      <c r="T68">
        <v>0</v>
      </c>
      <c r="U68">
        <v>0</v>
      </c>
      <c r="V68">
        <v>0</v>
      </c>
      <c r="W68">
        <v>0</v>
      </c>
      <c r="X68">
        <v>1</v>
      </c>
      <c r="Y68">
        <v>1</v>
      </c>
      <c r="Z68">
        <v>1</v>
      </c>
      <c r="AA68">
        <v>1</v>
      </c>
      <c r="AB68">
        <v>0</v>
      </c>
      <c r="AC68">
        <v>0</v>
      </c>
      <c r="AD68">
        <v>0</v>
      </c>
      <c r="AE68">
        <v>0</v>
      </c>
      <c r="AF68">
        <v>1</v>
      </c>
      <c r="AG68">
        <v>1</v>
      </c>
      <c r="AH68">
        <v>0</v>
      </c>
      <c r="AI68">
        <v>0</v>
      </c>
      <c r="AJ68">
        <v>1</v>
      </c>
      <c r="AK68">
        <v>1</v>
      </c>
      <c r="AL68">
        <v>0</v>
      </c>
      <c r="AM68">
        <v>0</v>
      </c>
      <c r="AN68">
        <v>0</v>
      </c>
      <c r="AO68">
        <v>0</v>
      </c>
      <c r="AP68">
        <v>0</v>
      </c>
      <c r="AQ68">
        <v>1</v>
      </c>
      <c r="AR68">
        <v>1</v>
      </c>
      <c r="AS68">
        <v>13</v>
      </c>
      <c r="AT68" s="7">
        <f>Table2[[#This Row],[Total Skills Required]] / 30</f>
        <v>0.43333333333333335</v>
      </c>
      <c r="AU68" s="2">
        <f t="shared" si="1"/>
        <v>5.3571428571428568</v>
      </c>
    </row>
    <row r="69" spans="1:47" x14ac:dyDescent="0.3">
      <c r="A69" t="s">
        <v>16</v>
      </c>
      <c r="B69" t="s">
        <v>17</v>
      </c>
      <c r="C69" t="s">
        <v>56</v>
      </c>
      <c r="D69" t="s">
        <v>3</v>
      </c>
      <c r="E69" t="str">
        <f>IF(LOWER(TRIM(Table2[[#This Row],[Involvement]]))="entry level", "Junior", IF(LOWER(TRIM(Table2[[#This Row],[Involvement]]))="mid-senior level", "Mid", "Senior"))</f>
        <v>Junior</v>
      </c>
      <c r="F69">
        <v>75</v>
      </c>
      <c r="G69" s="3">
        <v>80865</v>
      </c>
      <c r="H69" s="5" t="str">
        <f>ROUND(Table2[[#This Row],[Linkedin Followers]] / Table2[[#This Row],[Total Applicants]] / 1000, 2) &amp; "K"</f>
        <v>1.08K</v>
      </c>
      <c r="I69" t="s">
        <v>57</v>
      </c>
      <c r="J69" t="s">
        <v>14</v>
      </c>
      <c r="K69">
        <v>1200</v>
      </c>
      <c r="L69" t="s">
        <v>6</v>
      </c>
      <c r="M69" s="10">
        <v>465145</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1</v>
      </c>
      <c r="AK69">
        <v>1</v>
      </c>
      <c r="AL69">
        <v>0</v>
      </c>
      <c r="AM69">
        <v>0</v>
      </c>
      <c r="AN69">
        <v>0</v>
      </c>
      <c r="AO69">
        <v>0</v>
      </c>
      <c r="AP69">
        <v>0</v>
      </c>
      <c r="AQ69">
        <v>0</v>
      </c>
      <c r="AR69">
        <v>0</v>
      </c>
      <c r="AS69">
        <v>2</v>
      </c>
      <c r="AT69" s="7">
        <f>Table2[[#This Row],[Total Skills Required]] / 30</f>
        <v>6.6666666666666666E-2</v>
      </c>
      <c r="AU69" s="2">
        <f t="shared" si="1"/>
        <v>25</v>
      </c>
    </row>
    <row r="70" spans="1:47" x14ac:dyDescent="0.3">
      <c r="A70" t="s">
        <v>7</v>
      </c>
      <c r="B70" t="s">
        <v>1</v>
      </c>
      <c r="C70" t="s">
        <v>77</v>
      </c>
      <c r="D70" t="s">
        <v>13</v>
      </c>
      <c r="E70" t="str">
        <f>IF(LOWER(TRIM(Table2[[#This Row],[Involvement]]))="entry level", "Junior", IF(LOWER(TRIM(Table2[[#This Row],[Involvement]]))="mid-senior level", "Mid", "Senior"))</f>
        <v>Mid</v>
      </c>
      <c r="F70">
        <v>74</v>
      </c>
      <c r="G70" s="3">
        <v>6790011</v>
      </c>
      <c r="H70" s="5" t="str">
        <f>ROUND(Table2[[#This Row],[Linkedin Followers]] / Table2[[#This Row],[Total Applicants]] / 1000, 2) &amp; "K"</f>
        <v>91.76K</v>
      </c>
      <c r="I70" t="s">
        <v>4</v>
      </c>
      <c r="J70" t="s">
        <v>5</v>
      </c>
      <c r="K70">
        <v>10001</v>
      </c>
      <c r="L70" t="s">
        <v>6</v>
      </c>
      <c r="M70" s="10">
        <v>715393</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1</v>
      </c>
      <c r="AK70">
        <v>1</v>
      </c>
      <c r="AL70">
        <v>0</v>
      </c>
      <c r="AM70">
        <v>0</v>
      </c>
      <c r="AN70">
        <v>0</v>
      </c>
      <c r="AO70">
        <v>0</v>
      </c>
      <c r="AP70">
        <v>0</v>
      </c>
      <c r="AQ70">
        <v>0</v>
      </c>
      <c r="AR70">
        <v>0</v>
      </c>
      <c r="AS70">
        <v>2</v>
      </c>
      <c r="AT70" s="7">
        <f>Table2[[#This Row],[Total Skills Required]] / 30</f>
        <v>6.6666666666666666E-2</v>
      </c>
      <c r="AU70" s="2">
        <f t="shared" si="1"/>
        <v>24.666666666666668</v>
      </c>
    </row>
    <row r="71" spans="1:47" x14ac:dyDescent="0.3">
      <c r="A71" t="s">
        <v>23</v>
      </c>
      <c r="B71" t="s">
        <v>24</v>
      </c>
      <c r="C71" t="s">
        <v>51</v>
      </c>
      <c r="D71" t="s">
        <v>13</v>
      </c>
      <c r="E71" t="str">
        <f>IF(LOWER(TRIM(Table2[[#This Row],[Involvement]]))="entry level", "Junior", IF(LOWER(TRIM(Table2[[#This Row],[Involvement]]))="mid-senior level", "Mid", "Senior"))</f>
        <v>Mid</v>
      </c>
      <c r="F71">
        <v>74</v>
      </c>
      <c r="G71" s="3">
        <v>793022</v>
      </c>
      <c r="H71" s="5" t="str">
        <f>ROUND(Table2[[#This Row],[Linkedin Followers]] / Table2[[#This Row],[Total Applicants]] / 1000, 2) &amp; "K"</f>
        <v>10.72K</v>
      </c>
      <c r="I71" t="s">
        <v>4</v>
      </c>
      <c r="J71" t="s">
        <v>5</v>
      </c>
      <c r="K71">
        <v>5000</v>
      </c>
      <c r="L71" t="s">
        <v>6</v>
      </c>
      <c r="M71" s="10">
        <v>908744</v>
      </c>
      <c r="N71">
        <v>1</v>
      </c>
      <c r="O71">
        <v>1</v>
      </c>
      <c r="P71">
        <v>1</v>
      </c>
      <c r="Q71">
        <v>1</v>
      </c>
      <c r="R71">
        <v>1</v>
      </c>
      <c r="S71">
        <v>0</v>
      </c>
      <c r="T71">
        <v>0</v>
      </c>
      <c r="U71">
        <v>0</v>
      </c>
      <c r="V71">
        <v>0</v>
      </c>
      <c r="W71">
        <v>0</v>
      </c>
      <c r="X71">
        <v>1</v>
      </c>
      <c r="Y71">
        <v>0</v>
      </c>
      <c r="Z71">
        <v>0</v>
      </c>
      <c r="AA71">
        <v>0</v>
      </c>
      <c r="AB71">
        <v>0</v>
      </c>
      <c r="AC71">
        <v>0</v>
      </c>
      <c r="AD71">
        <v>0</v>
      </c>
      <c r="AE71">
        <v>0</v>
      </c>
      <c r="AF71">
        <v>0</v>
      </c>
      <c r="AG71">
        <v>0</v>
      </c>
      <c r="AH71">
        <v>0</v>
      </c>
      <c r="AI71">
        <v>0</v>
      </c>
      <c r="AJ71">
        <v>1</v>
      </c>
      <c r="AK71">
        <v>1</v>
      </c>
      <c r="AL71">
        <v>1</v>
      </c>
      <c r="AM71">
        <v>0</v>
      </c>
      <c r="AN71">
        <v>1</v>
      </c>
      <c r="AO71">
        <v>0</v>
      </c>
      <c r="AP71">
        <v>0</v>
      </c>
      <c r="AQ71">
        <v>0</v>
      </c>
      <c r="AR71">
        <v>0</v>
      </c>
      <c r="AS71">
        <v>10</v>
      </c>
      <c r="AT71" s="7">
        <f>Table2[[#This Row],[Total Skills Required]] / 30</f>
        <v>0.33333333333333331</v>
      </c>
      <c r="AU71" s="2">
        <f t="shared" si="1"/>
        <v>6.7272727272727275</v>
      </c>
    </row>
    <row r="72" spans="1:47" x14ac:dyDescent="0.3">
      <c r="A72" t="s">
        <v>16</v>
      </c>
      <c r="B72" t="s">
        <v>17</v>
      </c>
      <c r="C72" t="s">
        <v>63</v>
      </c>
      <c r="D72" t="s">
        <v>78</v>
      </c>
      <c r="E72" t="str">
        <f>IF(LOWER(TRIM(Table2[[#This Row],[Involvement]]))="entry level", "Junior", IF(LOWER(TRIM(Table2[[#This Row],[Involvement]]))="mid-senior level", "Mid", "Senior"))</f>
        <v>Junior</v>
      </c>
      <c r="F72">
        <v>74</v>
      </c>
      <c r="G72" s="3">
        <v>80865</v>
      </c>
      <c r="H72" s="5" t="str">
        <f>ROUND(Table2[[#This Row],[Linkedin Followers]] / Table2[[#This Row],[Total Applicants]] / 1000, 2) &amp; "K"</f>
        <v>1.09K</v>
      </c>
      <c r="I72" t="s">
        <v>4</v>
      </c>
      <c r="J72" t="s">
        <v>14</v>
      </c>
      <c r="K72">
        <v>1200</v>
      </c>
      <c r="L72" t="s">
        <v>6</v>
      </c>
      <c r="M72" s="10">
        <v>545527</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1</v>
      </c>
      <c r="AK72">
        <v>1</v>
      </c>
      <c r="AL72">
        <v>0</v>
      </c>
      <c r="AM72">
        <v>0</v>
      </c>
      <c r="AN72">
        <v>0</v>
      </c>
      <c r="AO72">
        <v>0</v>
      </c>
      <c r="AP72">
        <v>0</v>
      </c>
      <c r="AQ72">
        <v>0</v>
      </c>
      <c r="AR72">
        <v>0</v>
      </c>
      <c r="AS72">
        <v>2</v>
      </c>
      <c r="AT72" s="7">
        <f>Table2[[#This Row],[Total Skills Required]] / 30</f>
        <v>6.6666666666666666E-2</v>
      </c>
      <c r="AU72" s="2">
        <f t="shared" si="1"/>
        <v>24.666666666666668</v>
      </c>
    </row>
    <row r="73" spans="1:47" x14ac:dyDescent="0.3">
      <c r="A73" t="s">
        <v>11</v>
      </c>
      <c r="B73" t="s">
        <v>1</v>
      </c>
      <c r="C73" t="s">
        <v>79</v>
      </c>
      <c r="D73" t="s">
        <v>3</v>
      </c>
      <c r="E73" t="str">
        <f>IF(LOWER(TRIM(Table2[[#This Row],[Involvement]]))="entry level", "Junior", IF(LOWER(TRIM(Table2[[#This Row],[Involvement]]))="mid-senior level", "Mid", "Senior"))</f>
        <v>Mid</v>
      </c>
      <c r="F73">
        <v>73</v>
      </c>
      <c r="G73" s="3">
        <v>6737300</v>
      </c>
      <c r="H73" s="5" t="str">
        <f>ROUND(Table2[[#This Row],[Linkedin Followers]] / Table2[[#This Row],[Total Applicants]] / 1000, 2) &amp; "K"</f>
        <v>92.29K</v>
      </c>
      <c r="I73" t="s">
        <v>4</v>
      </c>
      <c r="J73" t="s">
        <v>5</v>
      </c>
      <c r="K73">
        <v>10001</v>
      </c>
      <c r="L73" t="s">
        <v>6</v>
      </c>
      <c r="M73" s="10">
        <v>1263487</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1</v>
      </c>
      <c r="AK73">
        <v>1</v>
      </c>
      <c r="AL73">
        <v>0</v>
      </c>
      <c r="AM73">
        <v>0</v>
      </c>
      <c r="AN73">
        <v>0</v>
      </c>
      <c r="AO73">
        <v>0</v>
      </c>
      <c r="AP73">
        <v>0</v>
      </c>
      <c r="AQ73">
        <v>0</v>
      </c>
      <c r="AR73">
        <v>0</v>
      </c>
      <c r="AS73">
        <v>2</v>
      </c>
      <c r="AT73" s="7">
        <f>Table2[[#This Row],[Total Skills Required]] / 30</f>
        <v>6.6666666666666666E-2</v>
      </c>
      <c r="AU73" s="2">
        <f t="shared" si="1"/>
        <v>24.333333333333332</v>
      </c>
    </row>
    <row r="74" spans="1:47" x14ac:dyDescent="0.3">
      <c r="A74" t="s">
        <v>11</v>
      </c>
      <c r="B74" t="s">
        <v>1</v>
      </c>
      <c r="C74" t="s">
        <v>80</v>
      </c>
      <c r="D74" t="s">
        <v>13</v>
      </c>
      <c r="E74" t="str">
        <f>IF(LOWER(TRIM(Table2[[#This Row],[Involvement]]))="entry level", "Junior", IF(LOWER(TRIM(Table2[[#This Row],[Involvement]]))="mid-senior level", "Mid", "Senior"))</f>
        <v>Mid</v>
      </c>
      <c r="F74">
        <v>72</v>
      </c>
      <c r="G74" s="3">
        <v>6737300</v>
      </c>
      <c r="H74" s="5" t="str">
        <f>ROUND(Table2[[#This Row],[Linkedin Followers]] / Table2[[#This Row],[Total Applicants]] / 1000, 2) &amp; "K"</f>
        <v>93.57K</v>
      </c>
      <c r="I74" t="s">
        <v>4</v>
      </c>
      <c r="J74" t="s">
        <v>5</v>
      </c>
      <c r="K74">
        <v>10001</v>
      </c>
      <c r="L74" t="s">
        <v>6</v>
      </c>
      <c r="M74" s="10">
        <v>994134</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1</v>
      </c>
      <c r="AK74">
        <v>1</v>
      </c>
      <c r="AL74">
        <v>0</v>
      </c>
      <c r="AM74">
        <v>0</v>
      </c>
      <c r="AN74">
        <v>1</v>
      </c>
      <c r="AO74">
        <v>0</v>
      </c>
      <c r="AP74">
        <v>0</v>
      </c>
      <c r="AQ74">
        <v>0</v>
      </c>
      <c r="AR74">
        <v>0</v>
      </c>
      <c r="AS74">
        <v>3</v>
      </c>
      <c r="AT74" s="7">
        <f>Table2[[#This Row],[Total Skills Required]] / 30</f>
        <v>0.1</v>
      </c>
      <c r="AU74" s="2">
        <f t="shared" si="1"/>
        <v>18</v>
      </c>
    </row>
    <row r="75" spans="1:47" x14ac:dyDescent="0.3">
      <c r="A75" t="s">
        <v>38</v>
      </c>
      <c r="B75" t="s">
        <v>39</v>
      </c>
      <c r="C75" t="s">
        <v>81</v>
      </c>
      <c r="D75" t="s">
        <v>19</v>
      </c>
      <c r="E75" t="str">
        <f>IF(LOWER(TRIM(Table2[[#This Row],[Involvement]]))="entry level", "Junior", IF(LOWER(TRIM(Table2[[#This Row],[Involvement]]))="mid-senior level", "Mid", "Senior"))</f>
        <v>Mid</v>
      </c>
      <c r="F75">
        <v>72</v>
      </c>
      <c r="G75" s="3">
        <v>2519518</v>
      </c>
      <c r="H75" s="5" t="str">
        <f>ROUND(Table2[[#This Row],[Linkedin Followers]] / Table2[[#This Row],[Total Applicants]] / 1000, 2) &amp; "K"</f>
        <v>34.99K</v>
      </c>
      <c r="I75" t="s">
        <v>4</v>
      </c>
      <c r="J75" t="s">
        <v>5</v>
      </c>
      <c r="K75">
        <v>10001</v>
      </c>
      <c r="L75" t="s">
        <v>6</v>
      </c>
      <c r="M75" s="10">
        <v>1369186</v>
      </c>
      <c r="N75">
        <v>1</v>
      </c>
      <c r="O75">
        <v>1</v>
      </c>
      <c r="P75">
        <v>1</v>
      </c>
      <c r="Q75">
        <v>0</v>
      </c>
      <c r="R75">
        <v>0</v>
      </c>
      <c r="S75">
        <v>0</v>
      </c>
      <c r="T75">
        <v>0</v>
      </c>
      <c r="U75">
        <v>0</v>
      </c>
      <c r="V75">
        <v>0</v>
      </c>
      <c r="W75">
        <v>0</v>
      </c>
      <c r="X75">
        <v>0</v>
      </c>
      <c r="Y75">
        <v>0</v>
      </c>
      <c r="Z75">
        <v>0</v>
      </c>
      <c r="AA75">
        <v>0</v>
      </c>
      <c r="AB75">
        <v>0</v>
      </c>
      <c r="AC75">
        <v>0</v>
      </c>
      <c r="AD75">
        <v>0</v>
      </c>
      <c r="AE75">
        <v>0</v>
      </c>
      <c r="AF75">
        <v>1</v>
      </c>
      <c r="AG75">
        <v>0</v>
      </c>
      <c r="AH75">
        <v>0</v>
      </c>
      <c r="AI75">
        <v>0</v>
      </c>
      <c r="AJ75">
        <v>1</v>
      </c>
      <c r="AK75">
        <v>1</v>
      </c>
      <c r="AL75">
        <v>0</v>
      </c>
      <c r="AM75">
        <v>0</v>
      </c>
      <c r="AN75">
        <v>0</v>
      </c>
      <c r="AO75">
        <v>0</v>
      </c>
      <c r="AP75">
        <v>0</v>
      </c>
      <c r="AQ75">
        <v>0</v>
      </c>
      <c r="AR75">
        <v>0</v>
      </c>
      <c r="AS75">
        <v>6</v>
      </c>
      <c r="AT75" s="7">
        <f>Table2[[#This Row],[Total Skills Required]] / 30</f>
        <v>0.2</v>
      </c>
      <c r="AU75" s="2">
        <f t="shared" si="1"/>
        <v>10.285714285714286</v>
      </c>
    </row>
    <row r="76" spans="1:47" x14ac:dyDescent="0.3">
      <c r="A76" t="s">
        <v>11</v>
      </c>
      <c r="B76" t="s">
        <v>1</v>
      </c>
      <c r="C76" t="s">
        <v>82</v>
      </c>
      <c r="D76" t="s">
        <v>13</v>
      </c>
      <c r="E76" t="str">
        <f>IF(LOWER(TRIM(Table2[[#This Row],[Involvement]]))="entry level", "Junior", IF(LOWER(TRIM(Table2[[#This Row],[Involvement]]))="mid-senior level", "Mid", "Senior"))</f>
        <v>Mid</v>
      </c>
      <c r="F76">
        <v>71</v>
      </c>
      <c r="G76" s="3">
        <v>6737300</v>
      </c>
      <c r="H76" s="5" t="str">
        <f>ROUND(Table2[[#This Row],[Linkedin Followers]] / Table2[[#This Row],[Total Applicants]] / 1000, 2) &amp; "K"</f>
        <v>94.89K</v>
      </c>
      <c r="I76" t="s">
        <v>4</v>
      </c>
      <c r="J76" t="s">
        <v>5</v>
      </c>
      <c r="K76">
        <v>10001</v>
      </c>
      <c r="L76" t="s">
        <v>6</v>
      </c>
      <c r="M76" s="10">
        <v>976174</v>
      </c>
      <c r="N76">
        <v>0</v>
      </c>
      <c r="O76">
        <v>0</v>
      </c>
      <c r="P76">
        <v>0</v>
      </c>
      <c r="Q76">
        <v>0</v>
      </c>
      <c r="R76">
        <v>1</v>
      </c>
      <c r="S76">
        <v>0</v>
      </c>
      <c r="T76">
        <v>0</v>
      </c>
      <c r="U76">
        <v>0</v>
      </c>
      <c r="V76">
        <v>0</v>
      </c>
      <c r="W76">
        <v>0</v>
      </c>
      <c r="X76">
        <v>0</v>
      </c>
      <c r="Y76">
        <v>0</v>
      </c>
      <c r="Z76">
        <v>0</v>
      </c>
      <c r="AA76">
        <v>0</v>
      </c>
      <c r="AB76">
        <v>0</v>
      </c>
      <c r="AC76">
        <v>0</v>
      </c>
      <c r="AD76">
        <v>0</v>
      </c>
      <c r="AE76">
        <v>0</v>
      </c>
      <c r="AF76">
        <v>0</v>
      </c>
      <c r="AG76">
        <v>0</v>
      </c>
      <c r="AH76">
        <v>0</v>
      </c>
      <c r="AI76">
        <v>0</v>
      </c>
      <c r="AJ76">
        <v>1</v>
      </c>
      <c r="AK76">
        <v>1</v>
      </c>
      <c r="AL76">
        <v>0</v>
      </c>
      <c r="AM76">
        <v>0</v>
      </c>
      <c r="AN76">
        <v>1</v>
      </c>
      <c r="AO76">
        <v>0</v>
      </c>
      <c r="AP76">
        <v>0</v>
      </c>
      <c r="AQ76">
        <v>0</v>
      </c>
      <c r="AR76">
        <v>0</v>
      </c>
      <c r="AS76">
        <v>4</v>
      </c>
      <c r="AT76" s="7">
        <f>Table2[[#This Row],[Total Skills Required]] / 30</f>
        <v>0.13333333333333333</v>
      </c>
      <c r="AU76" s="2">
        <f t="shared" si="1"/>
        <v>14.2</v>
      </c>
    </row>
    <row r="77" spans="1:47" x14ac:dyDescent="0.3">
      <c r="A77" t="s">
        <v>11</v>
      </c>
      <c r="B77" t="s">
        <v>1</v>
      </c>
      <c r="C77" t="s">
        <v>34</v>
      </c>
      <c r="D77" t="s">
        <v>13</v>
      </c>
      <c r="E77" t="str">
        <f>IF(LOWER(TRIM(Table2[[#This Row],[Involvement]]))="entry level", "Junior", IF(LOWER(TRIM(Table2[[#This Row],[Involvement]]))="mid-senior level", "Mid", "Senior"))</f>
        <v>Mid</v>
      </c>
      <c r="F77">
        <v>71</v>
      </c>
      <c r="G77" s="3">
        <v>6737300</v>
      </c>
      <c r="H77" s="5" t="str">
        <f>ROUND(Table2[[#This Row],[Linkedin Followers]] / Table2[[#This Row],[Total Applicants]] / 1000, 2) &amp; "K"</f>
        <v>94.89K</v>
      </c>
      <c r="I77" t="s">
        <v>4</v>
      </c>
      <c r="J77" t="s">
        <v>5</v>
      </c>
      <c r="K77">
        <v>10001</v>
      </c>
      <c r="L77" t="s">
        <v>6</v>
      </c>
      <c r="M77" s="10">
        <v>1293360</v>
      </c>
      <c r="N77">
        <v>0</v>
      </c>
      <c r="O77">
        <v>0</v>
      </c>
      <c r="P77">
        <v>0</v>
      </c>
      <c r="Q77">
        <v>0</v>
      </c>
      <c r="R77">
        <v>1</v>
      </c>
      <c r="S77">
        <v>0</v>
      </c>
      <c r="T77">
        <v>0</v>
      </c>
      <c r="U77">
        <v>0</v>
      </c>
      <c r="V77">
        <v>0</v>
      </c>
      <c r="W77">
        <v>0</v>
      </c>
      <c r="X77">
        <v>0</v>
      </c>
      <c r="Y77">
        <v>0</v>
      </c>
      <c r="Z77">
        <v>0</v>
      </c>
      <c r="AA77">
        <v>0</v>
      </c>
      <c r="AB77">
        <v>0</v>
      </c>
      <c r="AC77">
        <v>0</v>
      </c>
      <c r="AD77">
        <v>0</v>
      </c>
      <c r="AE77">
        <v>0</v>
      </c>
      <c r="AF77">
        <v>0</v>
      </c>
      <c r="AG77">
        <v>0</v>
      </c>
      <c r="AH77">
        <v>0</v>
      </c>
      <c r="AI77">
        <v>0</v>
      </c>
      <c r="AJ77">
        <v>1</v>
      </c>
      <c r="AK77">
        <v>1</v>
      </c>
      <c r="AL77">
        <v>0</v>
      </c>
      <c r="AM77">
        <v>0</v>
      </c>
      <c r="AN77">
        <v>1</v>
      </c>
      <c r="AO77">
        <v>0</v>
      </c>
      <c r="AP77">
        <v>0</v>
      </c>
      <c r="AQ77">
        <v>0</v>
      </c>
      <c r="AR77">
        <v>1</v>
      </c>
      <c r="AS77">
        <v>5</v>
      </c>
      <c r="AT77" s="7">
        <f>Table2[[#This Row],[Total Skills Required]] / 30</f>
        <v>0.16666666666666666</v>
      </c>
      <c r="AU77" s="2">
        <f t="shared" si="1"/>
        <v>11.833333333333334</v>
      </c>
    </row>
    <row r="78" spans="1:47" x14ac:dyDescent="0.3">
      <c r="A78" t="s">
        <v>16</v>
      </c>
      <c r="B78" t="s">
        <v>17</v>
      </c>
      <c r="C78" t="s">
        <v>83</v>
      </c>
      <c r="D78" t="s">
        <v>13</v>
      </c>
      <c r="E78" t="str">
        <f>IF(LOWER(TRIM(Table2[[#This Row],[Involvement]]))="entry level", "Junior", IF(LOWER(TRIM(Table2[[#This Row],[Involvement]]))="mid-senior level", "Mid", "Senior"))</f>
        <v>Junior</v>
      </c>
      <c r="F78">
        <v>71</v>
      </c>
      <c r="G78" s="3">
        <v>80865</v>
      </c>
      <c r="H78" s="5" t="str">
        <f>ROUND(Table2[[#This Row],[Linkedin Followers]] / Table2[[#This Row],[Total Applicants]] / 1000, 2) &amp; "K"</f>
        <v>1.14K</v>
      </c>
      <c r="I78" t="s">
        <v>4</v>
      </c>
      <c r="J78" t="s">
        <v>14</v>
      </c>
      <c r="K78">
        <v>1200</v>
      </c>
      <c r="L78" t="s">
        <v>6</v>
      </c>
      <c r="M78" s="10">
        <v>751440</v>
      </c>
      <c r="N78">
        <v>0</v>
      </c>
      <c r="O78">
        <v>0</v>
      </c>
      <c r="P78">
        <v>0</v>
      </c>
      <c r="Q78">
        <v>0</v>
      </c>
      <c r="R78">
        <v>0</v>
      </c>
      <c r="S78">
        <v>0</v>
      </c>
      <c r="T78">
        <v>0</v>
      </c>
      <c r="U78">
        <v>0</v>
      </c>
      <c r="V78">
        <v>0</v>
      </c>
      <c r="W78">
        <v>0</v>
      </c>
      <c r="X78">
        <v>1</v>
      </c>
      <c r="Y78">
        <v>0</v>
      </c>
      <c r="Z78">
        <v>0</v>
      </c>
      <c r="AA78">
        <v>0</v>
      </c>
      <c r="AB78">
        <v>0</v>
      </c>
      <c r="AC78">
        <v>0</v>
      </c>
      <c r="AD78">
        <v>0</v>
      </c>
      <c r="AE78">
        <v>0</v>
      </c>
      <c r="AF78">
        <v>0</v>
      </c>
      <c r="AG78">
        <v>0</v>
      </c>
      <c r="AH78">
        <v>0</v>
      </c>
      <c r="AI78">
        <v>0</v>
      </c>
      <c r="AJ78">
        <v>1</v>
      </c>
      <c r="AK78">
        <v>1</v>
      </c>
      <c r="AL78">
        <v>0</v>
      </c>
      <c r="AM78">
        <v>0</v>
      </c>
      <c r="AN78">
        <v>0</v>
      </c>
      <c r="AO78">
        <v>0</v>
      </c>
      <c r="AP78">
        <v>0</v>
      </c>
      <c r="AQ78">
        <v>0</v>
      </c>
      <c r="AR78">
        <v>0</v>
      </c>
      <c r="AS78">
        <v>3</v>
      </c>
      <c r="AT78" s="7">
        <f>Table2[[#This Row],[Total Skills Required]] / 30</f>
        <v>0.1</v>
      </c>
      <c r="AU78" s="2">
        <f t="shared" si="1"/>
        <v>17.75</v>
      </c>
    </row>
    <row r="79" spans="1:47" x14ac:dyDescent="0.3">
      <c r="A79" t="s">
        <v>23</v>
      </c>
      <c r="B79" t="s">
        <v>24</v>
      </c>
      <c r="C79" t="s">
        <v>70</v>
      </c>
      <c r="D79" t="s">
        <v>26</v>
      </c>
      <c r="E79" t="str">
        <f>IF(LOWER(TRIM(Table2[[#This Row],[Involvement]]))="entry level", "Junior", IF(LOWER(TRIM(Table2[[#This Row],[Involvement]]))="mid-senior level", "Mid", "Senior"))</f>
        <v>Mid</v>
      </c>
      <c r="F79">
        <v>70</v>
      </c>
      <c r="G79" s="3">
        <v>793022</v>
      </c>
      <c r="H79" s="5" t="str">
        <f>ROUND(Table2[[#This Row],[Linkedin Followers]] / Table2[[#This Row],[Total Applicants]] / 1000, 2) &amp; "K"</f>
        <v>11.33K</v>
      </c>
      <c r="I79" t="s">
        <v>4</v>
      </c>
      <c r="J79" t="s">
        <v>5</v>
      </c>
      <c r="K79">
        <v>5000</v>
      </c>
      <c r="L79" t="s">
        <v>6</v>
      </c>
      <c r="M79" s="10">
        <v>838228</v>
      </c>
      <c r="N79">
        <v>0</v>
      </c>
      <c r="O79">
        <v>0</v>
      </c>
      <c r="P79">
        <v>1</v>
      </c>
      <c r="Q79">
        <v>0</v>
      </c>
      <c r="R79">
        <v>0</v>
      </c>
      <c r="S79">
        <v>0</v>
      </c>
      <c r="T79">
        <v>0</v>
      </c>
      <c r="U79">
        <v>0</v>
      </c>
      <c r="V79">
        <v>0</v>
      </c>
      <c r="W79">
        <v>0</v>
      </c>
      <c r="X79">
        <v>0</v>
      </c>
      <c r="Y79">
        <v>0</v>
      </c>
      <c r="Z79">
        <v>0</v>
      </c>
      <c r="AA79">
        <v>0</v>
      </c>
      <c r="AB79">
        <v>0</v>
      </c>
      <c r="AC79">
        <v>0</v>
      </c>
      <c r="AD79">
        <v>0</v>
      </c>
      <c r="AE79">
        <v>0</v>
      </c>
      <c r="AF79">
        <v>1</v>
      </c>
      <c r="AG79">
        <v>0</v>
      </c>
      <c r="AH79">
        <v>1</v>
      </c>
      <c r="AI79">
        <v>1</v>
      </c>
      <c r="AJ79">
        <v>0</v>
      </c>
      <c r="AK79">
        <v>1</v>
      </c>
      <c r="AL79">
        <v>0</v>
      </c>
      <c r="AM79">
        <v>0</v>
      </c>
      <c r="AN79">
        <v>0</v>
      </c>
      <c r="AO79">
        <v>0</v>
      </c>
      <c r="AP79">
        <v>0</v>
      </c>
      <c r="AQ79">
        <v>0</v>
      </c>
      <c r="AR79">
        <v>0</v>
      </c>
      <c r="AS79">
        <v>5</v>
      </c>
      <c r="AT79" s="7">
        <f>Table2[[#This Row],[Total Skills Required]] / 30</f>
        <v>0.16666666666666666</v>
      </c>
      <c r="AU79" s="2">
        <f t="shared" si="1"/>
        <v>11.666666666666666</v>
      </c>
    </row>
    <row r="80" spans="1:47" x14ac:dyDescent="0.3">
      <c r="A80" t="s">
        <v>16</v>
      </c>
      <c r="B80" t="s">
        <v>17</v>
      </c>
      <c r="C80" t="s">
        <v>84</v>
      </c>
      <c r="D80" t="s">
        <v>3</v>
      </c>
      <c r="E80" t="str">
        <f>IF(LOWER(TRIM(Table2[[#This Row],[Involvement]]))="entry level", "Junior", IF(LOWER(TRIM(Table2[[#This Row],[Involvement]]))="mid-senior level", "Mid", "Senior"))</f>
        <v>Junior</v>
      </c>
      <c r="F80">
        <v>70</v>
      </c>
      <c r="G80" s="3">
        <v>80865</v>
      </c>
      <c r="H80" s="5" t="str">
        <f>ROUND(Table2[[#This Row],[Linkedin Followers]] / Table2[[#This Row],[Total Applicants]] / 1000, 2) &amp; "K"</f>
        <v>1.16K</v>
      </c>
      <c r="I80" t="s">
        <v>4</v>
      </c>
      <c r="J80" t="s">
        <v>14</v>
      </c>
      <c r="K80">
        <v>1200</v>
      </c>
      <c r="L80" t="s">
        <v>6</v>
      </c>
      <c r="M80" s="10">
        <v>764769</v>
      </c>
      <c r="N80">
        <v>0</v>
      </c>
      <c r="O80">
        <v>0</v>
      </c>
      <c r="P80">
        <v>1</v>
      </c>
      <c r="Q80">
        <v>0</v>
      </c>
      <c r="R80">
        <v>0</v>
      </c>
      <c r="S80">
        <v>0</v>
      </c>
      <c r="T80">
        <v>0</v>
      </c>
      <c r="U80">
        <v>0</v>
      </c>
      <c r="V80">
        <v>0</v>
      </c>
      <c r="W80">
        <v>0</v>
      </c>
      <c r="X80">
        <v>0</v>
      </c>
      <c r="Y80">
        <v>0</v>
      </c>
      <c r="Z80">
        <v>0</v>
      </c>
      <c r="AA80">
        <v>0</v>
      </c>
      <c r="AB80">
        <v>0</v>
      </c>
      <c r="AC80">
        <v>0</v>
      </c>
      <c r="AD80">
        <v>0</v>
      </c>
      <c r="AE80">
        <v>0</v>
      </c>
      <c r="AF80">
        <v>0</v>
      </c>
      <c r="AG80">
        <v>0</v>
      </c>
      <c r="AH80">
        <v>0</v>
      </c>
      <c r="AI80">
        <v>0</v>
      </c>
      <c r="AJ80">
        <v>1</v>
      </c>
      <c r="AK80">
        <v>1</v>
      </c>
      <c r="AL80">
        <v>0</v>
      </c>
      <c r="AM80">
        <v>0</v>
      </c>
      <c r="AN80">
        <v>0</v>
      </c>
      <c r="AO80">
        <v>0</v>
      </c>
      <c r="AP80">
        <v>0</v>
      </c>
      <c r="AQ80">
        <v>0</v>
      </c>
      <c r="AR80">
        <v>0</v>
      </c>
      <c r="AS80">
        <v>3</v>
      </c>
      <c r="AT80" s="7">
        <f>Table2[[#This Row],[Total Skills Required]] / 30</f>
        <v>0.1</v>
      </c>
      <c r="AU80" s="2">
        <f t="shared" si="1"/>
        <v>17.5</v>
      </c>
    </row>
    <row r="81" spans="1:47" x14ac:dyDescent="0.3">
      <c r="A81" t="s">
        <v>7</v>
      </c>
      <c r="B81" t="s">
        <v>1</v>
      </c>
      <c r="C81" t="s">
        <v>55</v>
      </c>
      <c r="D81" t="s">
        <v>13</v>
      </c>
      <c r="E81" t="str">
        <f>IF(LOWER(TRIM(Table2[[#This Row],[Involvement]]))="entry level", "Junior", IF(LOWER(TRIM(Table2[[#This Row],[Involvement]]))="mid-senior level", "Mid", "Senior"))</f>
        <v>Mid</v>
      </c>
      <c r="F81">
        <v>69</v>
      </c>
      <c r="G81" s="3">
        <v>6790011</v>
      </c>
      <c r="H81" s="5" t="str">
        <f>ROUND(Table2[[#This Row],[Linkedin Followers]] / Table2[[#This Row],[Total Applicants]] / 1000, 2) &amp; "K"</f>
        <v>98.41K</v>
      </c>
      <c r="I81" t="s">
        <v>4</v>
      </c>
      <c r="J81" t="s">
        <v>5</v>
      </c>
      <c r="K81">
        <v>10001</v>
      </c>
      <c r="L81" t="s">
        <v>6</v>
      </c>
      <c r="M81" s="10">
        <v>1627779</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1</v>
      </c>
      <c r="AK81">
        <v>1</v>
      </c>
      <c r="AL81">
        <v>0</v>
      </c>
      <c r="AM81">
        <v>1</v>
      </c>
      <c r="AN81">
        <v>0</v>
      </c>
      <c r="AO81">
        <v>0</v>
      </c>
      <c r="AP81">
        <v>0</v>
      </c>
      <c r="AQ81">
        <v>0</v>
      </c>
      <c r="AR81">
        <v>0</v>
      </c>
      <c r="AS81">
        <v>3</v>
      </c>
      <c r="AT81" s="7">
        <f>Table2[[#This Row],[Total Skills Required]] / 30</f>
        <v>0.1</v>
      </c>
      <c r="AU81" s="2">
        <f t="shared" si="1"/>
        <v>17.25</v>
      </c>
    </row>
    <row r="82" spans="1:47" x14ac:dyDescent="0.3">
      <c r="A82" t="s">
        <v>23</v>
      </c>
      <c r="B82" t="s">
        <v>24</v>
      </c>
      <c r="C82" t="s">
        <v>48</v>
      </c>
      <c r="D82" t="s">
        <v>71</v>
      </c>
      <c r="E82" t="str">
        <f>IF(LOWER(TRIM(Table2[[#This Row],[Involvement]]))="entry level", "Junior", IF(LOWER(TRIM(Table2[[#This Row],[Involvement]]))="mid-senior level", "Mid", "Senior"))</f>
        <v>Mid</v>
      </c>
      <c r="F82">
        <v>68</v>
      </c>
      <c r="G82" s="3">
        <v>793022</v>
      </c>
      <c r="H82" s="5" t="str">
        <f>ROUND(Table2[[#This Row],[Linkedin Followers]] / Table2[[#This Row],[Total Applicants]] / 1000, 2) &amp; "K"</f>
        <v>11.66K</v>
      </c>
      <c r="I82" t="s">
        <v>4</v>
      </c>
      <c r="J82" t="s">
        <v>5</v>
      </c>
      <c r="K82">
        <v>5000</v>
      </c>
      <c r="L82" t="s">
        <v>6</v>
      </c>
      <c r="M82" s="10">
        <v>1262909</v>
      </c>
      <c r="N82">
        <v>1</v>
      </c>
      <c r="O82">
        <v>1</v>
      </c>
      <c r="P82">
        <v>1</v>
      </c>
      <c r="Q82">
        <v>1</v>
      </c>
      <c r="R82">
        <v>1</v>
      </c>
      <c r="S82">
        <v>0</v>
      </c>
      <c r="T82">
        <v>0</v>
      </c>
      <c r="U82">
        <v>1</v>
      </c>
      <c r="V82">
        <v>0</v>
      </c>
      <c r="W82">
        <v>0</v>
      </c>
      <c r="X82">
        <v>1</v>
      </c>
      <c r="Y82">
        <v>0</v>
      </c>
      <c r="Z82">
        <v>0</v>
      </c>
      <c r="AA82">
        <v>0</v>
      </c>
      <c r="AB82">
        <v>0</v>
      </c>
      <c r="AC82">
        <v>0</v>
      </c>
      <c r="AD82">
        <v>0</v>
      </c>
      <c r="AE82">
        <v>0</v>
      </c>
      <c r="AF82">
        <v>0</v>
      </c>
      <c r="AG82">
        <v>0</v>
      </c>
      <c r="AH82">
        <v>0</v>
      </c>
      <c r="AI82">
        <v>0</v>
      </c>
      <c r="AJ82">
        <v>1</v>
      </c>
      <c r="AK82">
        <v>1</v>
      </c>
      <c r="AL82">
        <v>0</v>
      </c>
      <c r="AM82">
        <v>0</v>
      </c>
      <c r="AN82">
        <v>0</v>
      </c>
      <c r="AO82">
        <v>0</v>
      </c>
      <c r="AP82">
        <v>0</v>
      </c>
      <c r="AQ82">
        <v>0</v>
      </c>
      <c r="AR82">
        <v>0</v>
      </c>
      <c r="AS82">
        <v>9</v>
      </c>
      <c r="AT82" s="7">
        <f>Table2[[#This Row],[Total Skills Required]] / 30</f>
        <v>0.3</v>
      </c>
      <c r="AU82" s="2">
        <f t="shared" si="1"/>
        <v>6.8</v>
      </c>
    </row>
    <row r="83" spans="1:47" x14ac:dyDescent="0.3">
      <c r="A83" t="s">
        <v>16</v>
      </c>
      <c r="B83" t="s">
        <v>17</v>
      </c>
      <c r="C83" t="s">
        <v>15</v>
      </c>
      <c r="D83" t="s">
        <v>19</v>
      </c>
      <c r="E83" t="str">
        <f>IF(LOWER(TRIM(Table2[[#This Row],[Involvement]]))="entry level", "Junior", IF(LOWER(TRIM(Table2[[#This Row],[Involvement]]))="mid-senior level", "Mid", "Senior"))</f>
        <v>Mid</v>
      </c>
      <c r="F83">
        <v>66</v>
      </c>
      <c r="G83" s="3">
        <v>80865</v>
      </c>
      <c r="H83" s="5" t="str">
        <f>ROUND(Table2[[#This Row],[Linkedin Followers]] / Table2[[#This Row],[Total Applicants]] / 1000, 2) &amp; "K"</f>
        <v>1.23K</v>
      </c>
      <c r="I83" t="s">
        <v>4</v>
      </c>
      <c r="J83" t="s">
        <v>5</v>
      </c>
      <c r="K83">
        <v>1200</v>
      </c>
      <c r="L83" t="s">
        <v>6</v>
      </c>
      <c r="M83" s="10">
        <v>736778</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1</v>
      </c>
      <c r="AK83">
        <v>1</v>
      </c>
      <c r="AL83">
        <v>0</v>
      </c>
      <c r="AM83">
        <v>0</v>
      </c>
      <c r="AN83">
        <v>0</v>
      </c>
      <c r="AO83">
        <v>0</v>
      </c>
      <c r="AP83">
        <v>0</v>
      </c>
      <c r="AQ83">
        <v>0</v>
      </c>
      <c r="AR83">
        <v>0</v>
      </c>
      <c r="AS83">
        <v>2</v>
      </c>
      <c r="AT83" s="7">
        <f>Table2[[#This Row],[Total Skills Required]] / 30</f>
        <v>6.6666666666666666E-2</v>
      </c>
      <c r="AU83" s="2">
        <f t="shared" si="1"/>
        <v>22</v>
      </c>
    </row>
    <row r="84" spans="1:47" x14ac:dyDescent="0.3">
      <c r="A84" t="s">
        <v>23</v>
      </c>
      <c r="B84" t="s">
        <v>24</v>
      </c>
      <c r="C84" t="s">
        <v>49</v>
      </c>
      <c r="D84" t="s">
        <v>33</v>
      </c>
      <c r="E84" t="str">
        <f>IF(LOWER(TRIM(Table2[[#This Row],[Involvement]]))="entry level", "Junior", IF(LOWER(TRIM(Table2[[#This Row],[Involvement]]))="mid-senior level", "Mid", "Senior"))</f>
        <v>Mid</v>
      </c>
      <c r="F84">
        <v>66</v>
      </c>
      <c r="G84" s="3">
        <v>793022</v>
      </c>
      <c r="H84" s="5" t="str">
        <f>ROUND(Table2[[#This Row],[Linkedin Followers]] / Table2[[#This Row],[Total Applicants]] / 1000, 2) &amp; "K"</f>
        <v>12.02K</v>
      </c>
      <c r="I84" t="s">
        <v>4</v>
      </c>
      <c r="J84" t="s">
        <v>5</v>
      </c>
      <c r="K84">
        <v>5000</v>
      </c>
      <c r="L84" t="s">
        <v>6</v>
      </c>
      <c r="M84" s="10">
        <v>844911</v>
      </c>
      <c r="N84">
        <v>1</v>
      </c>
      <c r="O84">
        <v>0</v>
      </c>
      <c r="P84">
        <v>1</v>
      </c>
      <c r="Q84">
        <v>0</v>
      </c>
      <c r="R84">
        <v>0</v>
      </c>
      <c r="S84">
        <v>1</v>
      </c>
      <c r="T84">
        <v>0</v>
      </c>
      <c r="U84">
        <v>0</v>
      </c>
      <c r="V84">
        <v>0</v>
      </c>
      <c r="W84">
        <v>0</v>
      </c>
      <c r="X84">
        <v>1</v>
      </c>
      <c r="Y84">
        <v>1</v>
      </c>
      <c r="Z84">
        <v>1</v>
      </c>
      <c r="AA84">
        <v>1</v>
      </c>
      <c r="AB84">
        <v>0</v>
      </c>
      <c r="AC84">
        <v>0</v>
      </c>
      <c r="AD84">
        <v>0</v>
      </c>
      <c r="AE84">
        <v>0</v>
      </c>
      <c r="AF84">
        <v>1</v>
      </c>
      <c r="AG84">
        <v>1</v>
      </c>
      <c r="AH84">
        <v>0</v>
      </c>
      <c r="AI84">
        <v>0</v>
      </c>
      <c r="AJ84">
        <v>1</v>
      </c>
      <c r="AK84">
        <v>1</v>
      </c>
      <c r="AL84">
        <v>0</v>
      </c>
      <c r="AM84">
        <v>0</v>
      </c>
      <c r="AN84">
        <v>0</v>
      </c>
      <c r="AO84">
        <v>0</v>
      </c>
      <c r="AP84">
        <v>0</v>
      </c>
      <c r="AQ84">
        <v>1</v>
      </c>
      <c r="AR84">
        <v>1</v>
      </c>
      <c r="AS84">
        <v>13</v>
      </c>
      <c r="AT84" s="7">
        <f>Table2[[#This Row],[Total Skills Required]] / 30</f>
        <v>0.43333333333333335</v>
      </c>
      <c r="AU84" s="2">
        <f t="shared" si="1"/>
        <v>4.7142857142857144</v>
      </c>
    </row>
    <row r="85" spans="1:47" x14ac:dyDescent="0.3">
      <c r="A85" t="s">
        <v>23</v>
      </c>
      <c r="B85" t="s">
        <v>24</v>
      </c>
      <c r="C85" t="s">
        <v>37</v>
      </c>
      <c r="D85" t="s">
        <v>3</v>
      </c>
      <c r="E85" t="str">
        <f>IF(LOWER(TRIM(Table2[[#This Row],[Involvement]]))="entry level", "Junior", IF(LOWER(TRIM(Table2[[#This Row],[Involvement]]))="mid-senior level", "Mid", "Senior"))</f>
        <v>Mid</v>
      </c>
      <c r="F85">
        <v>65</v>
      </c>
      <c r="G85" s="3">
        <v>793022</v>
      </c>
      <c r="H85" s="5" t="str">
        <f>ROUND(Table2[[#This Row],[Linkedin Followers]] / Table2[[#This Row],[Total Applicants]] / 1000, 2) &amp; "K"</f>
        <v>12.2K</v>
      </c>
      <c r="I85" t="s">
        <v>4</v>
      </c>
      <c r="J85" t="s">
        <v>5</v>
      </c>
      <c r="K85">
        <v>5000</v>
      </c>
      <c r="L85" t="s">
        <v>6</v>
      </c>
      <c r="M85" s="10">
        <v>1169767</v>
      </c>
      <c r="N85">
        <v>1</v>
      </c>
      <c r="O85">
        <v>1</v>
      </c>
      <c r="P85">
        <v>1</v>
      </c>
      <c r="Q85">
        <v>1</v>
      </c>
      <c r="R85">
        <v>1</v>
      </c>
      <c r="S85">
        <v>0</v>
      </c>
      <c r="T85">
        <v>0</v>
      </c>
      <c r="U85">
        <v>1</v>
      </c>
      <c r="V85">
        <v>0</v>
      </c>
      <c r="W85">
        <v>0</v>
      </c>
      <c r="X85">
        <v>1</v>
      </c>
      <c r="Y85">
        <v>0</v>
      </c>
      <c r="Z85">
        <v>0</v>
      </c>
      <c r="AA85">
        <v>0</v>
      </c>
      <c r="AB85">
        <v>0</v>
      </c>
      <c r="AC85">
        <v>0</v>
      </c>
      <c r="AD85">
        <v>0</v>
      </c>
      <c r="AE85">
        <v>0</v>
      </c>
      <c r="AF85">
        <v>0</v>
      </c>
      <c r="AG85">
        <v>0</v>
      </c>
      <c r="AH85">
        <v>0</v>
      </c>
      <c r="AI85">
        <v>0</v>
      </c>
      <c r="AJ85">
        <v>1</v>
      </c>
      <c r="AK85">
        <v>1</v>
      </c>
      <c r="AL85">
        <v>0</v>
      </c>
      <c r="AM85">
        <v>0</v>
      </c>
      <c r="AN85">
        <v>0</v>
      </c>
      <c r="AO85">
        <v>0</v>
      </c>
      <c r="AP85">
        <v>0</v>
      </c>
      <c r="AQ85">
        <v>0</v>
      </c>
      <c r="AR85">
        <v>0</v>
      </c>
      <c r="AS85">
        <v>9</v>
      </c>
      <c r="AT85" s="7">
        <f>Table2[[#This Row],[Total Skills Required]] / 30</f>
        <v>0.3</v>
      </c>
      <c r="AU85" s="2">
        <f t="shared" si="1"/>
        <v>6.5</v>
      </c>
    </row>
    <row r="86" spans="1:47" x14ac:dyDescent="0.3">
      <c r="A86" t="s">
        <v>23</v>
      </c>
      <c r="B86" t="s">
        <v>24</v>
      </c>
      <c r="C86" t="s">
        <v>85</v>
      </c>
      <c r="D86" t="s">
        <v>13</v>
      </c>
      <c r="E86" t="str">
        <f>IF(LOWER(TRIM(Table2[[#This Row],[Involvement]]))="entry level", "Junior", IF(LOWER(TRIM(Table2[[#This Row],[Involvement]]))="mid-senior level", "Mid", "Senior"))</f>
        <v>Mid</v>
      </c>
      <c r="F86">
        <v>64</v>
      </c>
      <c r="G86" s="3">
        <v>793022</v>
      </c>
      <c r="H86" s="5" t="str">
        <f>ROUND(Table2[[#This Row],[Linkedin Followers]] / Table2[[#This Row],[Total Applicants]] / 1000, 2) &amp; "K"</f>
        <v>12.39K</v>
      </c>
      <c r="I86" t="s">
        <v>4</v>
      </c>
      <c r="J86" t="s">
        <v>5</v>
      </c>
      <c r="K86">
        <v>5000</v>
      </c>
      <c r="L86" t="s">
        <v>6</v>
      </c>
      <c r="M86" s="10">
        <v>1251569</v>
      </c>
      <c r="N86">
        <v>1</v>
      </c>
      <c r="O86">
        <v>1</v>
      </c>
      <c r="P86">
        <v>1</v>
      </c>
      <c r="Q86">
        <v>1</v>
      </c>
      <c r="R86">
        <v>0</v>
      </c>
      <c r="S86">
        <v>0</v>
      </c>
      <c r="T86">
        <v>0</v>
      </c>
      <c r="U86">
        <v>1</v>
      </c>
      <c r="V86">
        <v>0</v>
      </c>
      <c r="W86">
        <v>0</v>
      </c>
      <c r="X86">
        <v>0</v>
      </c>
      <c r="Y86">
        <v>0</v>
      </c>
      <c r="Z86">
        <v>0</v>
      </c>
      <c r="AA86">
        <v>0</v>
      </c>
      <c r="AB86">
        <v>1</v>
      </c>
      <c r="AC86">
        <v>0</v>
      </c>
      <c r="AD86">
        <v>1</v>
      </c>
      <c r="AE86">
        <v>0</v>
      </c>
      <c r="AF86">
        <v>1</v>
      </c>
      <c r="AG86">
        <v>0</v>
      </c>
      <c r="AH86">
        <v>0</v>
      </c>
      <c r="AI86">
        <v>0</v>
      </c>
      <c r="AJ86">
        <v>1</v>
      </c>
      <c r="AK86">
        <v>1</v>
      </c>
      <c r="AL86">
        <v>0</v>
      </c>
      <c r="AM86">
        <v>0</v>
      </c>
      <c r="AN86">
        <v>0</v>
      </c>
      <c r="AO86">
        <v>0</v>
      </c>
      <c r="AP86">
        <v>0</v>
      </c>
      <c r="AQ86">
        <v>0</v>
      </c>
      <c r="AR86">
        <v>1</v>
      </c>
      <c r="AS86">
        <v>11</v>
      </c>
      <c r="AT86" s="7">
        <f>Table2[[#This Row],[Total Skills Required]] / 30</f>
        <v>0.36666666666666664</v>
      </c>
      <c r="AU86" s="2">
        <f t="shared" si="1"/>
        <v>5.333333333333333</v>
      </c>
    </row>
    <row r="87" spans="1:47" x14ac:dyDescent="0.3">
      <c r="A87" t="s">
        <v>11</v>
      </c>
      <c r="B87" t="s">
        <v>1</v>
      </c>
      <c r="C87" t="s">
        <v>86</v>
      </c>
      <c r="D87" t="s">
        <v>3</v>
      </c>
      <c r="E87" t="str">
        <f>IF(LOWER(TRIM(Table2[[#This Row],[Involvement]]))="entry level", "Junior", IF(LOWER(TRIM(Table2[[#This Row],[Involvement]]))="mid-senior level", "Mid", "Senior"))</f>
        <v>Junior</v>
      </c>
      <c r="F87">
        <v>64</v>
      </c>
      <c r="G87" s="3">
        <v>6737300</v>
      </c>
      <c r="H87" s="5" t="str">
        <f>ROUND(Table2[[#This Row],[Linkedin Followers]] / Table2[[#This Row],[Total Applicants]] / 1000, 2) &amp; "K"</f>
        <v>105.27K</v>
      </c>
      <c r="I87" t="s">
        <v>4</v>
      </c>
      <c r="J87" t="s">
        <v>14</v>
      </c>
      <c r="K87">
        <v>10001</v>
      </c>
      <c r="L87" t="s">
        <v>6</v>
      </c>
      <c r="M87" s="10">
        <v>384976</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s="7">
        <f>Table2[[#This Row],[Total Skills Required]] / 30</f>
        <v>0</v>
      </c>
      <c r="AU87" s="2">
        <f t="shared" si="1"/>
        <v>64</v>
      </c>
    </row>
    <row r="88" spans="1:47" x14ac:dyDescent="0.3">
      <c r="A88" t="s">
        <v>23</v>
      </c>
      <c r="B88" t="s">
        <v>24</v>
      </c>
      <c r="C88" t="s">
        <v>87</v>
      </c>
      <c r="D88" t="s">
        <v>19</v>
      </c>
      <c r="E88" t="str">
        <f>IF(LOWER(TRIM(Table2[[#This Row],[Involvement]]))="entry level", "Junior", IF(LOWER(TRIM(Table2[[#This Row],[Involvement]]))="mid-senior level", "Mid", "Senior"))</f>
        <v>Mid</v>
      </c>
      <c r="F88">
        <v>64</v>
      </c>
      <c r="G88" s="3">
        <v>793022</v>
      </c>
      <c r="H88" s="5" t="str">
        <f>ROUND(Table2[[#This Row],[Linkedin Followers]] / Table2[[#This Row],[Total Applicants]] / 1000, 2) &amp; "K"</f>
        <v>12.39K</v>
      </c>
      <c r="I88" t="s">
        <v>4</v>
      </c>
      <c r="J88" t="s">
        <v>5</v>
      </c>
      <c r="K88">
        <v>5000</v>
      </c>
      <c r="L88" t="s">
        <v>6</v>
      </c>
      <c r="M88" s="10">
        <v>1192924</v>
      </c>
      <c r="N88">
        <v>1</v>
      </c>
      <c r="O88">
        <v>0</v>
      </c>
      <c r="P88">
        <v>1</v>
      </c>
      <c r="Q88">
        <v>0</v>
      </c>
      <c r="R88">
        <v>0</v>
      </c>
      <c r="S88">
        <v>0</v>
      </c>
      <c r="T88">
        <v>0</v>
      </c>
      <c r="U88">
        <v>0</v>
      </c>
      <c r="V88">
        <v>0</v>
      </c>
      <c r="W88">
        <v>0</v>
      </c>
      <c r="X88">
        <v>0</v>
      </c>
      <c r="Y88">
        <v>0</v>
      </c>
      <c r="Z88">
        <v>0</v>
      </c>
      <c r="AA88">
        <v>0</v>
      </c>
      <c r="AB88">
        <v>0</v>
      </c>
      <c r="AC88">
        <v>0</v>
      </c>
      <c r="AD88">
        <v>0</v>
      </c>
      <c r="AE88">
        <v>1</v>
      </c>
      <c r="AF88">
        <v>1</v>
      </c>
      <c r="AG88">
        <v>0</v>
      </c>
      <c r="AH88">
        <v>0</v>
      </c>
      <c r="AI88">
        <v>0</v>
      </c>
      <c r="AJ88">
        <v>1</v>
      </c>
      <c r="AK88">
        <v>1</v>
      </c>
      <c r="AL88">
        <v>0</v>
      </c>
      <c r="AM88">
        <v>0</v>
      </c>
      <c r="AN88">
        <v>0</v>
      </c>
      <c r="AO88">
        <v>0</v>
      </c>
      <c r="AP88">
        <v>0</v>
      </c>
      <c r="AQ88">
        <v>0</v>
      </c>
      <c r="AR88">
        <v>0</v>
      </c>
      <c r="AS88">
        <v>6</v>
      </c>
      <c r="AT88" s="7">
        <f>Table2[[#This Row],[Total Skills Required]] / 30</f>
        <v>0.2</v>
      </c>
      <c r="AU88" s="2">
        <f t="shared" si="1"/>
        <v>9.1428571428571423</v>
      </c>
    </row>
    <row r="89" spans="1:47" x14ac:dyDescent="0.3">
      <c r="A89" t="s">
        <v>16</v>
      </c>
      <c r="B89" t="s">
        <v>17</v>
      </c>
      <c r="C89" t="s">
        <v>63</v>
      </c>
      <c r="D89" t="s">
        <v>3</v>
      </c>
      <c r="E89" t="str">
        <f>IF(LOWER(TRIM(Table2[[#This Row],[Involvement]]))="entry level", "Junior", IF(LOWER(TRIM(Table2[[#This Row],[Involvement]]))="mid-senior level", "Mid", "Senior"))</f>
        <v>Junior</v>
      </c>
      <c r="F89">
        <v>64</v>
      </c>
      <c r="G89" s="3">
        <v>80865</v>
      </c>
      <c r="H89" s="5" t="str">
        <f>ROUND(Table2[[#This Row],[Linkedin Followers]] / Table2[[#This Row],[Total Applicants]] / 1000, 2) &amp; "K"</f>
        <v>1.26K</v>
      </c>
      <c r="I89" t="s">
        <v>4</v>
      </c>
      <c r="J89" t="s">
        <v>14</v>
      </c>
      <c r="K89">
        <v>1200</v>
      </c>
      <c r="L89" t="s">
        <v>6</v>
      </c>
      <c r="M89" s="10">
        <v>650934</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1</v>
      </c>
      <c r="AK89">
        <v>1</v>
      </c>
      <c r="AL89">
        <v>0</v>
      </c>
      <c r="AM89">
        <v>0</v>
      </c>
      <c r="AN89">
        <v>0</v>
      </c>
      <c r="AO89">
        <v>0</v>
      </c>
      <c r="AP89">
        <v>0</v>
      </c>
      <c r="AQ89">
        <v>0</v>
      </c>
      <c r="AR89">
        <v>0</v>
      </c>
      <c r="AS89">
        <v>2</v>
      </c>
      <c r="AT89" s="7">
        <f>Table2[[#This Row],[Total Skills Required]] / 30</f>
        <v>6.6666666666666666E-2</v>
      </c>
      <c r="AU89" s="2">
        <f t="shared" si="1"/>
        <v>21.333333333333332</v>
      </c>
    </row>
    <row r="90" spans="1:47" x14ac:dyDescent="0.3">
      <c r="A90" t="s">
        <v>16</v>
      </c>
      <c r="B90" t="s">
        <v>17</v>
      </c>
      <c r="C90" t="s">
        <v>18</v>
      </c>
      <c r="D90" t="s">
        <v>19</v>
      </c>
      <c r="E90" t="str">
        <f>IF(LOWER(TRIM(Table2[[#This Row],[Involvement]]))="entry level", "Junior", IF(LOWER(TRIM(Table2[[#This Row],[Involvement]]))="mid-senior level", "Mid", "Senior"))</f>
        <v>Junior</v>
      </c>
      <c r="F90">
        <v>63</v>
      </c>
      <c r="G90" s="3">
        <v>80865</v>
      </c>
      <c r="H90" s="5" t="str">
        <f>ROUND(Table2[[#This Row],[Linkedin Followers]] / Table2[[#This Row],[Total Applicants]] / 1000, 2) &amp; "K"</f>
        <v>1.28K</v>
      </c>
      <c r="I90" t="s">
        <v>4</v>
      </c>
      <c r="J90" t="s">
        <v>14</v>
      </c>
      <c r="K90">
        <v>1200</v>
      </c>
      <c r="L90" t="s">
        <v>6</v>
      </c>
      <c r="M90" s="10">
        <v>481025</v>
      </c>
      <c r="N90">
        <v>0</v>
      </c>
      <c r="O90">
        <v>0</v>
      </c>
      <c r="P90">
        <v>0</v>
      </c>
      <c r="Q90">
        <v>0</v>
      </c>
      <c r="R90">
        <v>1</v>
      </c>
      <c r="S90">
        <v>0</v>
      </c>
      <c r="T90">
        <v>0</v>
      </c>
      <c r="U90">
        <v>0</v>
      </c>
      <c r="V90">
        <v>0</v>
      </c>
      <c r="W90">
        <v>0</v>
      </c>
      <c r="X90">
        <v>0</v>
      </c>
      <c r="Y90">
        <v>0</v>
      </c>
      <c r="Z90">
        <v>0</v>
      </c>
      <c r="AA90">
        <v>0</v>
      </c>
      <c r="AB90">
        <v>0</v>
      </c>
      <c r="AC90">
        <v>0</v>
      </c>
      <c r="AD90">
        <v>0</v>
      </c>
      <c r="AE90">
        <v>0</v>
      </c>
      <c r="AF90">
        <v>0</v>
      </c>
      <c r="AG90">
        <v>0</v>
      </c>
      <c r="AH90">
        <v>0</v>
      </c>
      <c r="AI90">
        <v>0</v>
      </c>
      <c r="AJ90">
        <v>1</v>
      </c>
      <c r="AK90">
        <v>1</v>
      </c>
      <c r="AL90">
        <v>0</v>
      </c>
      <c r="AM90">
        <v>0</v>
      </c>
      <c r="AN90">
        <v>1</v>
      </c>
      <c r="AO90">
        <v>0</v>
      </c>
      <c r="AP90">
        <v>1</v>
      </c>
      <c r="AQ90">
        <v>0</v>
      </c>
      <c r="AR90">
        <v>0</v>
      </c>
      <c r="AS90">
        <v>5</v>
      </c>
      <c r="AT90" s="7">
        <f>Table2[[#This Row],[Total Skills Required]] / 30</f>
        <v>0.16666666666666666</v>
      </c>
      <c r="AU90" s="2">
        <f t="shared" si="1"/>
        <v>10.5</v>
      </c>
    </row>
    <row r="91" spans="1:47" x14ac:dyDescent="0.3">
      <c r="A91" t="s">
        <v>16</v>
      </c>
      <c r="B91" t="s">
        <v>17</v>
      </c>
      <c r="C91" t="s">
        <v>44</v>
      </c>
      <c r="D91" t="s">
        <v>3</v>
      </c>
      <c r="E91" t="str">
        <f>IF(LOWER(TRIM(Table2[[#This Row],[Involvement]]))="entry level", "Junior", IF(LOWER(TRIM(Table2[[#This Row],[Involvement]]))="mid-senior level", "Mid", "Senior"))</f>
        <v>Junior</v>
      </c>
      <c r="F91">
        <v>62</v>
      </c>
      <c r="G91" s="3">
        <v>80865</v>
      </c>
      <c r="H91" s="5" t="str">
        <f>ROUND(Table2[[#This Row],[Linkedin Followers]] / Table2[[#This Row],[Total Applicants]] / 1000, 2) &amp; "K"</f>
        <v>1.3K</v>
      </c>
      <c r="I91" t="s">
        <v>4</v>
      </c>
      <c r="J91" t="s">
        <v>14</v>
      </c>
      <c r="K91">
        <v>1200</v>
      </c>
      <c r="L91" t="s">
        <v>6</v>
      </c>
      <c r="M91" s="10">
        <v>382946</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1</v>
      </c>
      <c r="AK91">
        <v>1</v>
      </c>
      <c r="AL91">
        <v>0</v>
      </c>
      <c r="AM91">
        <v>0</v>
      </c>
      <c r="AN91">
        <v>1</v>
      </c>
      <c r="AO91">
        <v>0</v>
      </c>
      <c r="AP91">
        <v>0</v>
      </c>
      <c r="AQ91">
        <v>0</v>
      </c>
      <c r="AR91">
        <v>0</v>
      </c>
      <c r="AS91">
        <v>3</v>
      </c>
      <c r="AT91" s="7">
        <f>Table2[[#This Row],[Total Skills Required]] / 30</f>
        <v>0.1</v>
      </c>
      <c r="AU91" s="2">
        <f t="shared" si="1"/>
        <v>15.5</v>
      </c>
    </row>
    <row r="92" spans="1:47" x14ac:dyDescent="0.3">
      <c r="A92" t="s">
        <v>16</v>
      </c>
      <c r="B92" t="s">
        <v>17</v>
      </c>
      <c r="C92" t="s">
        <v>88</v>
      </c>
      <c r="D92" t="s">
        <v>13</v>
      </c>
      <c r="E92" t="str">
        <f>IF(LOWER(TRIM(Table2[[#This Row],[Involvement]]))="entry level", "Junior", IF(LOWER(TRIM(Table2[[#This Row],[Involvement]]))="mid-senior level", "Mid", "Senior"))</f>
        <v>Junior</v>
      </c>
      <c r="F92">
        <v>61</v>
      </c>
      <c r="G92" s="3">
        <v>80865</v>
      </c>
      <c r="H92" s="5" t="str">
        <f>ROUND(Table2[[#This Row],[Linkedin Followers]] / Table2[[#This Row],[Total Applicants]] / 1000, 2) &amp; "K"</f>
        <v>1.33K</v>
      </c>
      <c r="I92" t="s">
        <v>4</v>
      </c>
      <c r="J92" t="s">
        <v>14</v>
      </c>
      <c r="K92">
        <v>1200</v>
      </c>
      <c r="L92" t="s">
        <v>6</v>
      </c>
      <c r="M92" s="10">
        <v>630902</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1</v>
      </c>
      <c r="AK92">
        <v>1</v>
      </c>
      <c r="AL92">
        <v>0</v>
      </c>
      <c r="AM92">
        <v>0</v>
      </c>
      <c r="AN92">
        <v>0</v>
      </c>
      <c r="AO92">
        <v>0</v>
      </c>
      <c r="AP92">
        <v>0</v>
      </c>
      <c r="AQ92">
        <v>0</v>
      </c>
      <c r="AR92">
        <v>0</v>
      </c>
      <c r="AS92">
        <v>2</v>
      </c>
      <c r="AT92" s="7">
        <f>Table2[[#This Row],[Total Skills Required]] / 30</f>
        <v>6.6666666666666666E-2</v>
      </c>
      <c r="AU92" s="2">
        <f t="shared" si="1"/>
        <v>20.333333333333332</v>
      </c>
    </row>
    <row r="93" spans="1:47" x14ac:dyDescent="0.3">
      <c r="A93" t="s">
        <v>7</v>
      </c>
      <c r="B93" t="s">
        <v>1</v>
      </c>
      <c r="C93" t="s">
        <v>89</v>
      </c>
      <c r="D93" t="s">
        <v>3</v>
      </c>
      <c r="E93" t="str">
        <f>IF(LOWER(TRIM(Table2[[#This Row],[Involvement]]))="entry level", "Junior", IF(LOWER(TRIM(Table2[[#This Row],[Involvement]]))="mid-senior level", "Mid", "Senior"))</f>
        <v>Mid</v>
      </c>
      <c r="F93">
        <v>61</v>
      </c>
      <c r="G93" s="3">
        <v>6790011</v>
      </c>
      <c r="H93" s="5" t="str">
        <f>ROUND(Table2[[#This Row],[Linkedin Followers]] / Table2[[#This Row],[Total Applicants]] / 1000, 2) &amp; "K"</f>
        <v>111.31K</v>
      </c>
      <c r="I93" t="s">
        <v>4</v>
      </c>
      <c r="J93" t="s">
        <v>5</v>
      </c>
      <c r="K93">
        <v>10001</v>
      </c>
      <c r="L93" t="s">
        <v>6</v>
      </c>
      <c r="M93" s="10">
        <v>1482275</v>
      </c>
      <c r="N93">
        <v>0</v>
      </c>
      <c r="O93">
        <v>0</v>
      </c>
      <c r="P93">
        <v>0</v>
      </c>
      <c r="Q93">
        <v>0</v>
      </c>
      <c r="R93">
        <v>0</v>
      </c>
      <c r="S93">
        <v>0</v>
      </c>
      <c r="T93">
        <v>0</v>
      </c>
      <c r="U93">
        <v>0</v>
      </c>
      <c r="V93">
        <v>0</v>
      </c>
      <c r="W93">
        <v>0</v>
      </c>
      <c r="X93">
        <v>0</v>
      </c>
      <c r="Y93">
        <v>0</v>
      </c>
      <c r="Z93">
        <v>0</v>
      </c>
      <c r="AA93">
        <v>0</v>
      </c>
      <c r="AB93">
        <v>0</v>
      </c>
      <c r="AC93">
        <v>0</v>
      </c>
      <c r="AD93">
        <v>1</v>
      </c>
      <c r="AE93">
        <v>0</v>
      </c>
      <c r="AF93">
        <v>0</v>
      </c>
      <c r="AG93">
        <v>0</v>
      </c>
      <c r="AH93">
        <v>0</v>
      </c>
      <c r="AI93">
        <v>0</v>
      </c>
      <c r="AJ93">
        <v>0</v>
      </c>
      <c r="AK93">
        <v>1</v>
      </c>
      <c r="AL93">
        <v>0</v>
      </c>
      <c r="AM93">
        <v>0</v>
      </c>
      <c r="AN93">
        <v>0</v>
      </c>
      <c r="AO93">
        <v>0</v>
      </c>
      <c r="AP93">
        <v>0</v>
      </c>
      <c r="AQ93">
        <v>0</v>
      </c>
      <c r="AR93">
        <v>0</v>
      </c>
      <c r="AS93">
        <v>2</v>
      </c>
      <c r="AT93" s="7">
        <f>Table2[[#This Row],[Total Skills Required]] / 30</f>
        <v>6.6666666666666666E-2</v>
      </c>
      <c r="AU93" s="2">
        <f t="shared" si="1"/>
        <v>20.333333333333332</v>
      </c>
    </row>
    <row r="94" spans="1:47" x14ac:dyDescent="0.3">
      <c r="A94" t="s">
        <v>16</v>
      </c>
      <c r="B94" t="s">
        <v>17</v>
      </c>
      <c r="C94" t="s">
        <v>15</v>
      </c>
      <c r="D94" t="s">
        <v>3</v>
      </c>
      <c r="E94" t="str">
        <f>IF(LOWER(TRIM(Table2[[#This Row],[Involvement]]))="entry level", "Junior", IF(LOWER(TRIM(Table2[[#This Row],[Involvement]]))="mid-senior level", "Mid", "Senior"))</f>
        <v>Mid</v>
      </c>
      <c r="F94">
        <v>59</v>
      </c>
      <c r="G94" s="3">
        <v>80865</v>
      </c>
      <c r="H94" s="5" t="str">
        <f>ROUND(Table2[[#This Row],[Linkedin Followers]] / Table2[[#This Row],[Total Applicants]] / 1000, 2) &amp; "K"</f>
        <v>1.37K</v>
      </c>
      <c r="I94" t="s">
        <v>4</v>
      </c>
      <c r="J94" t="s">
        <v>5</v>
      </c>
      <c r="K94">
        <v>1200</v>
      </c>
      <c r="L94" t="s">
        <v>6</v>
      </c>
      <c r="M94" s="10">
        <v>796629</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1</v>
      </c>
      <c r="AK94">
        <v>1</v>
      </c>
      <c r="AL94">
        <v>0</v>
      </c>
      <c r="AM94">
        <v>0</v>
      </c>
      <c r="AN94">
        <v>0</v>
      </c>
      <c r="AO94">
        <v>0</v>
      </c>
      <c r="AP94">
        <v>0</v>
      </c>
      <c r="AQ94">
        <v>0</v>
      </c>
      <c r="AR94">
        <v>0</v>
      </c>
      <c r="AS94">
        <v>2</v>
      </c>
      <c r="AT94" s="7">
        <f>Table2[[#This Row],[Total Skills Required]] / 30</f>
        <v>6.6666666666666666E-2</v>
      </c>
      <c r="AU94" s="2">
        <f t="shared" si="1"/>
        <v>19.666666666666668</v>
      </c>
    </row>
    <row r="95" spans="1:47" x14ac:dyDescent="0.3">
      <c r="A95" t="s">
        <v>23</v>
      </c>
      <c r="B95" t="s">
        <v>24</v>
      </c>
      <c r="C95" t="s">
        <v>90</v>
      </c>
      <c r="D95" t="s">
        <v>71</v>
      </c>
      <c r="E95" t="str">
        <f>IF(LOWER(TRIM(Table2[[#This Row],[Involvement]]))="entry level", "Junior", IF(LOWER(TRIM(Table2[[#This Row],[Involvement]]))="mid-senior level", "Mid", "Senior"))</f>
        <v>Mid</v>
      </c>
      <c r="F95">
        <v>59</v>
      </c>
      <c r="G95" s="3">
        <v>793022</v>
      </c>
      <c r="H95" s="5" t="str">
        <f>ROUND(Table2[[#This Row],[Linkedin Followers]] / Table2[[#This Row],[Total Applicants]] / 1000, 2) &amp; "K"</f>
        <v>13.44K</v>
      </c>
      <c r="I95" t="s">
        <v>4</v>
      </c>
      <c r="J95" t="s">
        <v>5</v>
      </c>
      <c r="K95">
        <v>5000</v>
      </c>
      <c r="L95" t="s">
        <v>6</v>
      </c>
      <c r="M95" s="10">
        <v>1199956</v>
      </c>
      <c r="N95">
        <v>1</v>
      </c>
      <c r="O95">
        <v>0</v>
      </c>
      <c r="P95">
        <v>1</v>
      </c>
      <c r="Q95">
        <v>0</v>
      </c>
      <c r="R95">
        <v>0</v>
      </c>
      <c r="S95">
        <v>1</v>
      </c>
      <c r="T95">
        <v>0</v>
      </c>
      <c r="U95">
        <v>0</v>
      </c>
      <c r="V95">
        <v>0</v>
      </c>
      <c r="W95">
        <v>0</v>
      </c>
      <c r="X95">
        <v>1</v>
      </c>
      <c r="Y95">
        <v>1</v>
      </c>
      <c r="Z95">
        <v>1</v>
      </c>
      <c r="AA95">
        <v>1</v>
      </c>
      <c r="AB95">
        <v>0</v>
      </c>
      <c r="AC95">
        <v>0</v>
      </c>
      <c r="AD95">
        <v>0</v>
      </c>
      <c r="AE95">
        <v>0</v>
      </c>
      <c r="AF95">
        <v>1</v>
      </c>
      <c r="AG95">
        <v>1</v>
      </c>
      <c r="AH95">
        <v>0</v>
      </c>
      <c r="AI95">
        <v>0</v>
      </c>
      <c r="AJ95">
        <v>1</v>
      </c>
      <c r="AK95">
        <v>1</v>
      </c>
      <c r="AL95">
        <v>0</v>
      </c>
      <c r="AM95">
        <v>0</v>
      </c>
      <c r="AN95">
        <v>0</v>
      </c>
      <c r="AO95">
        <v>0</v>
      </c>
      <c r="AP95">
        <v>0</v>
      </c>
      <c r="AQ95">
        <v>1</v>
      </c>
      <c r="AR95">
        <v>1</v>
      </c>
      <c r="AS95">
        <v>13</v>
      </c>
      <c r="AT95" s="7">
        <f>Table2[[#This Row],[Total Skills Required]] / 30</f>
        <v>0.43333333333333335</v>
      </c>
      <c r="AU95" s="2">
        <f t="shared" si="1"/>
        <v>4.2142857142857144</v>
      </c>
    </row>
    <row r="96" spans="1:47" x14ac:dyDescent="0.3">
      <c r="A96" t="s">
        <v>0</v>
      </c>
      <c r="B96" t="s">
        <v>1</v>
      </c>
      <c r="C96" t="s">
        <v>58</v>
      </c>
      <c r="D96" t="s">
        <v>19</v>
      </c>
      <c r="E96" t="str">
        <f>IF(LOWER(TRIM(Table2[[#This Row],[Involvement]]))="entry level", "Junior", IF(LOWER(TRIM(Table2[[#This Row],[Involvement]]))="mid-senior level", "Mid", "Senior"))</f>
        <v>Mid</v>
      </c>
      <c r="F96">
        <v>58</v>
      </c>
      <c r="G96" s="3">
        <v>11996967</v>
      </c>
      <c r="H96" s="5" t="str">
        <f>ROUND(Table2[[#This Row],[Linkedin Followers]] / Table2[[#This Row],[Total Applicants]] / 1000, 2) &amp; "K"</f>
        <v>206.84K</v>
      </c>
      <c r="I96" t="s">
        <v>4</v>
      </c>
      <c r="J96" t="s">
        <v>5</v>
      </c>
      <c r="K96">
        <v>10001</v>
      </c>
      <c r="L96" t="s">
        <v>6</v>
      </c>
      <c r="M96" s="10">
        <v>1464961</v>
      </c>
      <c r="N96">
        <v>0</v>
      </c>
      <c r="O96">
        <v>1</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1</v>
      </c>
      <c r="AK96">
        <v>1</v>
      </c>
      <c r="AL96">
        <v>0</v>
      </c>
      <c r="AM96">
        <v>0</v>
      </c>
      <c r="AN96">
        <v>0</v>
      </c>
      <c r="AO96">
        <v>0</v>
      </c>
      <c r="AP96">
        <v>0</v>
      </c>
      <c r="AQ96">
        <v>0</v>
      </c>
      <c r="AR96">
        <v>0</v>
      </c>
      <c r="AS96">
        <v>3</v>
      </c>
      <c r="AT96" s="7">
        <f>Table2[[#This Row],[Total Skills Required]] / 30</f>
        <v>0.1</v>
      </c>
      <c r="AU96" s="2">
        <f t="shared" si="1"/>
        <v>14.5</v>
      </c>
    </row>
    <row r="97" spans="1:47" x14ac:dyDescent="0.3">
      <c r="A97" t="s">
        <v>91</v>
      </c>
      <c r="B97" t="s">
        <v>17</v>
      </c>
      <c r="C97" t="s">
        <v>92</v>
      </c>
      <c r="D97" t="s">
        <v>71</v>
      </c>
      <c r="E97" t="str">
        <f>IF(LOWER(TRIM(Table2[[#This Row],[Involvement]]))="entry level", "Junior", IF(LOWER(TRIM(Table2[[#This Row],[Involvement]]))="mid-senior level", "Mid", "Senior"))</f>
        <v>Mid</v>
      </c>
      <c r="F97">
        <v>57</v>
      </c>
      <c r="G97" s="3">
        <v>11245</v>
      </c>
      <c r="H97" s="5" t="str">
        <f>ROUND(Table2[[#This Row],[Linkedin Followers]] / Table2[[#This Row],[Total Applicants]] / 1000, 2) &amp; "K"</f>
        <v>0.2K</v>
      </c>
      <c r="I97" t="s">
        <v>4</v>
      </c>
      <c r="J97" t="s">
        <v>5</v>
      </c>
      <c r="K97">
        <v>110</v>
      </c>
      <c r="L97" t="s">
        <v>93</v>
      </c>
      <c r="M97" s="10">
        <v>938973</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1</v>
      </c>
      <c r="AO97">
        <v>0</v>
      </c>
      <c r="AP97">
        <v>0</v>
      </c>
      <c r="AQ97">
        <v>0</v>
      </c>
      <c r="AR97">
        <v>0</v>
      </c>
      <c r="AS97">
        <v>1</v>
      </c>
      <c r="AT97" s="7">
        <f>Table2[[#This Row],[Total Skills Required]] / 30</f>
        <v>3.3333333333333333E-2</v>
      </c>
      <c r="AU97" s="2">
        <f t="shared" si="1"/>
        <v>28.5</v>
      </c>
    </row>
    <row r="98" spans="1:47" x14ac:dyDescent="0.3">
      <c r="A98" t="s">
        <v>11</v>
      </c>
      <c r="B98" t="s">
        <v>1</v>
      </c>
      <c r="C98" t="s">
        <v>82</v>
      </c>
      <c r="D98" t="s">
        <v>19</v>
      </c>
      <c r="E98" t="str">
        <f>IF(LOWER(TRIM(Table2[[#This Row],[Involvement]]))="entry level", "Junior", IF(LOWER(TRIM(Table2[[#This Row],[Involvement]]))="mid-senior level", "Mid", "Senior"))</f>
        <v>Mid</v>
      </c>
      <c r="F98">
        <v>57</v>
      </c>
      <c r="G98" s="3">
        <v>6737300</v>
      </c>
      <c r="H98" s="5" t="str">
        <f>ROUND(Table2[[#This Row],[Linkedin Followers]] / Table2[[#This Row],[Total Applicants]] / 1000, 2) &amp; "K"</f>
        <v>118.2K</v>
      </c>
      <c r="I98" t="s">
        <v>4</v>
      </c>
      <c r="J98" t="s">
        <v>5</v>
      </c>
      <c r="K98">
        <v>10001</v>
      </c>
      <c r="L98" t="s">
        <v>6</v>
      </c>
      <c r="M98" s="10">
        <v>1283317</v>
      </c>
      <c r="N98">
        <v>0</v>
      </c>
      <c r="O98">
        <v>0</v>
      </c>
      <c r="P98">
        <v>0</v>
      </c>
      <c r="Q98">
        <v>0</v>
      </c>
      <c r="R98">
        <v>1</v>
      </c>
      <c r="S98">
        <v>0</v>
      </c>
      <c r="T98">
        <v>0</v>
      </c>
      <c r="U98">
        <v>0</v>
      </c>
      <c r="V98">
        <v>0</v>
      </c>
      <c r="W98">
        <v>0</v>
      </c>
      <c r="X98">
        <v>0</v>
      </c>
      <c r="Y98">
        <v>0</v>
      </c>
      <c r="Z98">
        <v>0</v>
      </c>
      <c r="AA98">
        <v>0</v>
      </c>
      <c r="AB98">
        <v>0</v>
      </c>
      <c r="AC98">
        <v>0</v>
      </c>
      <c r="AD98">
        <v>0</v>
      </c>
      <c r="AE98">
        <v>0</v>
      </c>
      <c r="AF98">
        <v>0</v>
      </c>
      <c r="AG98">
        <v>0</v>
      </c>
      <c r="AH98">
        <v>0</v>
      </c>
      <c r="AI98">
        <v>0</v>
      </c>
      <c r="AJ98">
        <v>1</v>
      </c>
      <c r="AK98">
        <v>1</v>
      </c>
      <c r="AL98">
        <v>0</v>
      </c>
      <c r="AM98">
        <v>0</v>
      </c>
      <c r="AN98">
        <v>1</v>
      </c>
      <c r="AO98">
        <v>0</v>
      </c>
      <c r="AP98">
        <v>0</v>
      </c>
      <c r="AQ98">
        <v>0</v>
      </c>
      <c r="AR98">
        <v>0</v>
      </c>
      <c r="AS98">
        <v>4</v>
      </c>
      <c r="AT98" s="7">
        <f>Table2[[#This Row],[Total Skills Required]] / 30</f>
        <v>0.13333333333333333</v>
      </c>
      <c r="AU98" s="2">
        <f t="shared" si="1"/>
        <v>11.4</v>
      </c>
    </row>
    <row r="99" spans="1:47" x14ac:dyDescent="0.3">
      <c r="A99" t="s">
        <v>0</v>
      </c>
      <c r="B99" t="s">
        <v>1</v>
      </c>
      <c r="C99" t="s">
        <v>58</v>
      </c>
      <c r="D99" t="s">
        <v>19</v>
      </c>
      <c r="E99" t="str">
        <f>IF(LOWER(TRIM(Table2[[#This Row],[Involvement]]))="entry level", "Junior", IF(LOWER(TRIM(Table2[[#This Row],[Involvement]]))="mid-senior level", "Mid", "Senior"))</f>
        <v>Mid</v>
      </c>
      <c r="F99">
        <v>57</v>
      </c>
      <c r="G99" s="3">
        <v>11996967</v>
      </c>
      <c r="H99" s="5" t="str">
        <f>ROUND(Table2[[#This Row],[Linkedin Followers]] / Table2[[#This Row],[Total Applicants]] / 1000, 2) &amp; "K"</f>
        <v>210.47K</v>
      </c>
      <c r="I99" t="s">
        <v>4</v>
      </c>
      <c r="J99" t="s">
        <v>5</v>
      </c>
      <c r="K99">
        <v>10001</v>
      </c>
      <c r="L99" t="s">
        <v>6</v>
      </c>
      <c r="M99" s="10">
        <v>1275059</v>
      </c>
      <c r="N99">
        <v>0</v>
      </c>
      <c r="O99">
        <v>1</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1</v>
      </c>
      <c r="AK99">
        <v>1</v>
      </c>
      <c r="AL99">
        <v>0</v>
      </c>
      <c r="AM99">
        <v>0</v>
      </c>
      <c r="AN99">
        <v>0</v>
      </c>
      <c r="AO99">
        <v>0</v>
      </c>
      <c r="AP99">
        <v>0</v>
      </c>
      <c r="AQ99">
        <v>0</v>
      </c>
      <c r="AR99">
        <v>0</v>
      </c>
      <c r="AS99">
        <v>3</v>
      </c>
      <c r="AT99" s="7">
        <f>Table2[[#This Row],[Total Skills Required]] / 30</f>
        <v>0.1</v>
      </c>
      <c r="AU99" s="2">
        <f t="shared" si="1"/>
        <v>14.25</v>
      </c>
    </row>
    <row r="100" spans="1:47" x14ac:dyDescent="0.3">
      <c r="A100" t="s">
        <v>72</v>
      </c>
      <c r="B100" t="s">
        <v>39</v>
      </c>
      <c r="C100" t="s">
        <v>94</v>
      </c>
      <c r="D100" t="s">
        <v>62</v>
      </c>
      <c r="E100" t="str">
        <f>IF(LOWER(TRIM(Table2[[#This Row],[Involvement]]))="entry level", "Junior", IF(LOWER(TRIM(Table2[[#This Row],[Involvement]]))="mid-senior level", "Mid", "Senior"))</f>
        <v>Junior</v>
      </c>
      <c r="F100">
        <v>56</v>
      </c>
      <c r="G100" s="3">
        <v>270280</v>
      </c>
      <c r="H100" s="5" t="str">
        <f>ROUND(Table2[[#This Row],[Linkedin Followers]] / Table2[[#This Row],[Total Applicants]] / 1000, 2) &amp; "K"</f>
        <v>4.83K</v>
      </c>
      <c r="I100" t="s">
        <v>4</v>
      </c>
      <c r="J100" t="s">
        <v>14</v>
      </c>
      <c r="K100">
        <v>10001</v>
      </c>
      <c r="L100" t="s">
        <v>6</v>
      </c>
      <c r="M100" s="10">
        <v>605189</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1</v>
      </c>
      <c r="AL100">
        <v>0</v>
      </c>
      <c r="AM100">
        <v>0</v>
      </c>
      <c r="AN100">
        <v>0</v>
      </c>
      <c r="AO100">
        <v>0</v>
      </c>
      <c r="AP100">
        <v>0</v>
      </c>
      <c r="AQ100">
        <v>0</v>
      </c>
      <c r="AR100">
        <v>0</v>
      </c>
      <c r="AS100">
        <v>1</v>
      </c>
      <c r="AT100" s="7">
        <f>Table2[[#This Row],[Total Skills Required]] / 30</f>
        <v>3.3333333333333333E-2</v>
      </c>
      <c r="AU100" s="2">
        <f t="shared" si="1"/>
        <v>28</v>
      </c>
    </row>
    <row r="101" spans="1:47" x14ac:dyDescent="0.3">
      <c r="A101" t="s">
        <v>23</v>
      </c>
      <c r="B101" t="s">
        <v>24</v>
      </c>
      <c r="C101" t="s">
        <v>53</v>
      </c>
      <c r="D101" t="s">
        <v>62</v>
      </c>
      <c r="E101" t="str">
        <f>IF(LOWER(TRIM(Table2[[#This Row],[Involvement]]))="entry level", "Junior", IF(LOWER(TRIM(Table2[[#This Row],[Involvement]]))="mid-senior level", "Mid", "Senior"))</f>
        <v>Senior</v>
      </c>
      <c r="F101">
        <v>55</v>
      </c>
      <c r="G101" s="3">
        <v>793022</v>
      </c>
      <c r="H101" s="5" t="str">
        <f>ROUND(Table2[[#This Row],[Linkedin Followers]] / Table2[[#This Row],[Total Applicants]] / 1000, 2) &amp; "K"</f>
        <v>14.42K</v>
      </c>
      <c r="I101" t="s">
        <v>4</v>
      </c>
      <c r="J101" t="s">
        <v>10</v>
      </c>
      <c r="K101">
        <v>5000</v>
      </c>
      <c r="L101" t="s">
        <v>6</v>
      </c>
      <c r="M101" s="10">
        <v>1309568</v>
      </c>
      <c r="N101">
        <v>0</v>
      </c>
      <c r="O101">
        <v>1</v>
      </c>
      <c r="P101">
        <v>0</v>
      </c>
      <c r="Q101">
        <v>0</v>
      </c>
      <c r="R101">
        <v>0</v>
      </c>
      <c r="S101">
        <v>0</v>
      </c>
      <c r="T101">
        <v>0</v>
      </c>
      <c r="U101">
        <v>0</v>
      </c>
      <c r="V101">
        <v>0</v>
      </c>
      <c r="W101">
        <v>0</v>
      </c>
      <c r="X101">
        <v>1</v>
      </c>
      <c r="Y101">
        <v>0</v>
      </c>
      <c r="Z101">
        <v>0</v>
      </c>
      <c r="AA101">
        <v>0</v>
      </c>
      <c r="AB101">
        <v>0</v>
      </c>
      <c r="AC101">
        <v>0</v>
      </c>
      <c r="AD101">
        <v>0</v>
      </c>
      <c r="AE101">
        <v>0</v>
      </c>
      <c r="AF101">
        <v>0</v>
      </c>
      <c r="AG101">
        <v>0</v>
      </c>
      <c r="AH101">
        <v>0</v>
      </c>
      <c r="AI101">
        <v>0</v>
      </c>
      <c r="AJ101">
        <v>1</v>
      </c>
      <c r="AK101">
        <v>1</v>
      </c>
      <c r="AL101">
        <v>0</v>
      </c>
      <c r="AM101">
        <v>0</v>
      </c>
      <c r="AN101">
        <v>1</v>
      </c>
      <c r="AO101">
        <v>0</v>
      </c>
      <c r="AP101">
        <v>1</v>
      </c>
      <c r="AQ101">
        <v>0</v>
      </c>
      <c r="AR101">
        <v>1</v>
      </c>
      <c r="AS101">
        <v>7</v>
      </c>
      <c r="AT101" s="7">
        <f>Table2[[#This Row],[Total Skills Required]] / 30</f>
        <v>0.23333333333333334</v>
      </c>
      <c r="AU101" s="2">
        <f t="shared" si="1"/>
        <v>6.875</v>
      </c>
    </row>
    <row r="102" spans="1:47" x14ac:dyDescent="0.3">
      <c r="A102" t="s">
        <v>16</v>
      </c>
      <c r="B102" t="s">
        <v>17</v>
      </c>
      <c r="C102" t="s">
        <v>32</v>
      </c>
      <c r="D102" t="s">
        <v>3</v>
      </c>
      <c r="E102" t="str">
        <f>IF(LOWER(TRIM(Table2[[#This Row],[Involvement]]))="entry level", "Junior", IF(LOWER(TRIM(Table2[[#This Row],[Involvement]]))="mid-senior level", "Mid", "Senior"))</f>
        <v>Mid</v>
      </c>
      <c r="F102">
        <v>53</v>
      </c>
      <c r="G102" s="3">
        <v>80865</v>
      </c>
      <c r="H102" s="5" t="str">
        <f>ROUND(Table2[[#This Row],[Linkedin Followers]] / Table2[[#This Row],[Total Applicants]] / 1000, 2) &amp; "K"</f>
        <v>1.53K</v>
      </c>
      <c r="I102" t="s">
        <v>4</v>
      </c>
      <c r="J102" t="s">
        <v>5</v>
      </c>
      <c r="K102">
        <v>1200</v>
      </c>
      <c r="L102" t="s">
        <v>6</v>
      </c>
      <c r="M102" s="10">
        <v>1289132</v>
      </c>
      <c r="N102">
        <v>0</v>
      </c>
      <c r="O102">
        <v>0</v>
      </c>
      <c r="P102">
        <v>0</v>
      </c>
      <c r="Q102">
        <v>0</v>
      </c>
      <c r="R102">
        <v>1</v>
      </c>
      <c r="S102">
        <v>0</v>
      </c>
      <c r="T102">
        <v>0</v>
      </c>
      <c r="U102">
        <v>0</v>
      </c>
      <c r="V102">
        <v>0</v>
      </c>
      <c r="W102">
        <v>0</v>
      </c>
      <c r="X102">
        <v>0</v>
      </c>
      <c r="Y102">
        <v>0</v>
      </c>
      <c r="Z102">
        <v>0</v>
      </c>
      <c r="AA102">
        <v>0</v>
      </c>
      <c r="AB102">
        <v>0</v>
      </c>
      <c r="AC102">
        <v>0</v>
      </c>
      <c r="AD102">
        <v>0</v>
      </c>
      <c r="AE102">
        <v>0</v>
      </c>
      <c r="AF102">
        <v>0</v>
      </c>
      <c r="AG102">
        <v>0</v>
      </c>
      <c r="AH102">
        <v>0</v>
      </c>
      <c r="AI102">
        <v>0</v>
      </c>
      <c r="AJ102">
        <v>1</v>
      </c>
      <c r="AK102">
        <v>1</v>
      </c>
      <c r="AL102">
        <v>0</v>
      </c>
      <c r="AM102">
        <v>0</v>
      </c>
      <c r="AN102">
        <v>0</v>
      </c>
      <c r="AO102">
        <v>0</v>
      </c>
      <c r="AP102">
        <v>0</v>
      </c>
      <c r="AQ102">
        <v>0</v>
      </c>
      <c r="AR102">
        <v>0</v>
      </c>
      <c r="AS102">
        <v>3</v>
      </c>
      <c r="AT102" s="7">
        <f>Table2[[#This Row],[Total Skills Required]] / 30</f>
        <v>0.1</v>
      </c>
      <c r="AU102" s="2">
        <f t="shared" si="1"/>
        <v>13.25</v>
      </c>
    </row>
    <row r="103" spans="1:47" x14ac:dyDescent="0.3">
      <c r="A103" t="s">
        <v>16</v>
      </c>
      <c r="B103" t="s">
        <v>17</v>
      </c>
      <c r="C103" t="s">
        <v>95</v>
      </c>
      <c r="D103" t="s">
        <v>19</v>
      </c>
      <c r="E103" t="str">
        <f>IF(LOWER(TRIM(Table2[[#This Row],[Involvement]]))="entry level", "Junior", IF(LOWER(TRIM(Table2[[#This Row],[Involvement]]))="mid-senior level", "Mid", "Senior"))</f>
        <v>Mid</v>
      </c>
      <c r="F103">
        <v>53</v>
      </c>
      <c r="G103" s="3">
        <v>80865</v>
      </c>
      <c r="H103" s="5" t="str">
        <f>ROUND(Table2[[#This Row],[Linkedin Followers]] / Table2[[#This Row],[Total Applicants]] / 1000, 2) &amp; "K"</f>
        <v>1.53K</v>
      </c>
      <c r="I103" t="s">
        <v>4</v>
      </c>
      <c r="J103" t="s">
        <v>5</v>
      </c>
      <c r="K103">
        <v>1200</v>
      </c>
      <c r="L103" t="s">
        <v>6</v>
      </c>
      <c r="M103" s="10">
        <v>1368841</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1</v>
      </c>
      <c r="AK103">
        <v>1</v>
      </c>
      <c r="AL103">
        <v>0</v>
      </c>
      <c r="AM103">
        <v>0</v>
      </c>
      <c r="AN103">
        <v>0</v>
      </c>
      <c r="AO103">
        <v>0</v>
      </c>
      <c r="AP103">
        <v>0</v>
      </c>
      <c r="AQ103">
        <v>0</v>
      </c>
      <c r="AR103">
        <v>0</v>
      </c>
      <c r="AS103">
        <v>2</v>
      </c>
      <c r="AT103" s="7">
        <f>Table2[[#This Row],[Total Skills Required]] / 30</f>
        <v>6.6666666666666666E-2</v>
      </c>
      <c r="AU103" s="2">
        <f t="shared" si="1"/>
        <v>17.666666666666668</v>
      </c>
    </row>
    <row r="104" spans="1:47" x14ac:dyDescent="0.3">
      <c r="A104" t="s">
        <v>91</v>
      </c>
      <c r="B104" t="s">
        <v>17</v>
      </c>
      <c r="C104" t="s">
        <v>92</v>
      </c>
      <c r="D104" t="s">
        <v>13</v>
      </c>
      <c r="E104" t="str">
        <f>IF(LOWER(TRIM(Table2[[#This Row],[Involvement]]))="entry level", "Junior", IF(LOWER(TRIM(Table2[[#This Row],[Involvement]]))="mid-senior level", "Mid", "Senior"))</f>
        <v>Mid</v>
      </c>
      <c r="F104">
        <v>53</v>
      </c>
      <c r="G104" s="3">
        <v>11245</v>
      </c>
      <c r="H104" s="5" t="str">
        <f>ROUND(Table2[[#This Row],[Linkedin Followers]] / Table2[[#This Row],[Total Applicants]] / 1000, 2) &amp; "K"</f>
        <v>0.21K</v>
      </c>
      <c r="I104" t="s">
        <v>4</v>
      </c>
      <c r="J104" t="s">
        <v>5</v>
      </c>
      <c r="K104">
        <v>110</v>
      </c>
      <c r="L104" t="s">
        <v>93</v>
      </c>
      <c r="M104" s="10">
        <v>1198280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1</v>
      </c>
      <c r="AO104">
        <v>0</v>
      </c>
      <c r="AP104">
        <v>0</v>
      </c>
      <c r="AQ104">
        <v>0</v>
      </c>
      <c r="AR104">
        <v>0</v>
      </c>
      <c r="AS104">
        <v>1</v>
      </c>
      <c r="AT104" s="7">
        <f>Table2[[#This Row],[Total Skills Required]] / 30</f>
        <v>3.3333333333333333E-2</v>
      </c>
      <c r="AU104" s="2">
        <f t="shared" si="1"/>
        <v>26.5</v>
      </c>
    </row>
    <row r="105" spans="1:47" x14ac:dyDescent="0.3">
      <c r="A105" t="s">
        <v>16</v>
      </c>
      <c r="B105" t="s">
        <v>17</v>
      </c>
      <c r="C105" t="s">
        <v>44</v>
      </c>
      <c r="D105" t="s">
        <v>13</v>
      </c>
      <c r="E105" t="str">
        <f>IF(LOWER(TRIM(Table2[[#This Row],[Involvement]]))="entry level", "Junior", IF(LOWER(TRIM(Table2[[#This Row],[Involvement]]))="mid-senior level", "Mid", "Senior"))</f>
        <v>Junior</v>
      </c>
      <c r="F105">
        <v>53</v>
      </c>
      <c r="G105" s="3">
        <v>80865</v>
      </c>
      <c r="H105" s="5" t="str">
        <f>ROUND(Table2[[#This Row],[Linkedin Followers]] / Table2[[#This Row],[Total Applicants]] / 1000, 2) &amp; "K"</f>
        <v>1.53K</v>
      </c>
      <c r="I105" t="s">
        <v>4</v>
      </c>
      <c r="J105" t="s">
        <v>14</v>
      </c>
      <c r="K105">
        <v>1200</v>
      </c>
      <c r="L105" t="s">
        <v>6</v>
      </c>
      <c r="M105" s="10">
        <v>620935</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1</v>
      </c>
      <c r="AK105">
        <v>1</v>
      </c>
      <c r="AL105">
        <v>0</v>
      </c>
      <c r="AM105">
        <v>0</v>
      </c>
      <c r="AN105">
        <v>0</v>
      </c>
      <c r="AO105">
        <v>0</v>
      </c>
      <c r="AP105">
        <v>0</v>
      </c>
      <c r="AQ105">
        <v>0</v>
      </c>
      <c r="AR105">
        <v>0</v>
      </c>
      <c r="AS105">
        <v>2</v>
      </c>
      <c r="AT105" s="7">
        <f>Table2[[#This Row],[Total Skills Required]] / 30</f>
        <v>6.6666666666666666E-2</v>
      </c>
      <c r="AU105" s="2">
        <f t="shared" si="1"/>
        <v>17.666666666666668</v>
      </c>
    </row>
    <row r="106" spans="1:47" x14ac:dyDescent="0.3">
      <c r="A106" t="s">
        <v>23</v>
      </c>
      <c r="B106" t="s">
        <v>24</v>
      </c>
      <c r="C106" t="s">
        <v>96</v>
      </c>
      <c r="D106" t="s">
        <v>62</v>
      </c>
      <c r="E106" t="str">
        <f>IF(LOWER(TRIM(Table2[[#This Row],[Involvement]]))="entry level", "Junior", IF(LOWER(TRIM(Table2[[#This Row],[Involvement]]))="mid-senior level", "Mid", "Senior"))</f>
        <v>Mid</v>
      </c>
      <c r="F106">
        <v>53</v>
      </c>
      <c r="G106" s="3">
        <v>793022</v>
      </c>
      <c r="H106" s="5" t="str">
        <f>ROUND(Table2[[#This Row],[Linkedin Followers]] / Table2[[#This Row],[Total Applicants]] / 1000, 2) &amp; "K"</f>
        <v>14.96K</v>
      </c>
      <c r="I106" t="s">
        <v>4</v>
      </c>
      <c r="J106" t="s">
        <v>5</v>
      </c>
      <c r="K106">
        <v>5000</v>
      </c>
      <c r="L106" t="s">
        <v>6</v>
      </c>
      <c r="M106" s="10">
        <v>1438039</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1</v>
      </c>
      <c r="AK106">
        <v>1</v>
      </c>
      <c r="AL106">
        <v>0</v>
      </c>
      <c r="AM106">
        <v>0</v>
      </c>
      <c r="AN106">
        <v>0</v>
      </c>
      <c r="AO106">
        <v>0</v>
      </c>
      <c r="AP106">
        <v>0</v>
      </c>
      <c r="AQ106">
        <v>0</v>
      </c>
      <c r="AR106">
        <v>0</v>
      </c>
      <c r="AS106">
        <v>2</v>
      </c>
      <c r="AT106" s="7">
        <f>Table2[[#This Row],[Total Skills Required]] / 30</f>
        <v>6.6666666666666666E-2</v>
      </c>
      <c r="AU106" s="2">
        <f t="shared" si="1"/>
        <v>17.666666666666668</v>
      </c>
    </row>
    <row r="107" spans="1:47" x14ac:dyDescent="0.3">
      <c r="A107" t="s">
        <v>11</v>
      </c>
      <c r="B107" t="s">
        <v>1</v>
      </c>
      <c r="C107" t="s">
        <v>44</v>
      </c>
      <c r="D107" t="s">
        <v>62</v>
      </c>
      <c r="E107" t="str">
        <f>IF(LOWER(TRIM(Table2[[#This Row],[Involvement]]))="entry level", "Junior", IF(LOWER(TRIM(Table2[[#This Row],[Involvement]]))="mid-senior level", "Mid", "Senior"))</f>
        <v>Junior</v>
      </c>
      <c r="F107">
        <v>52</v>
      </c>
      <c r="G107" s="3">
        <v>6737300</v>
      </c>
      <c r="H107" s="5" t="str">
        <f>ROUND(Table2[[#This Row],[Linkedin Followers]] / Table2[[#This Row],[Total Applicants]] / 1000, 2) &amp; "K"</f>
        <v>129.56K</v>
      </c>
      <c r="I107" t="s">
        <v>4</v>
      </c>
      <c r="J107" t="s">
        <v>14</v>
      </c>
      <c r="K107">
        <v>10001</v>
      </c>
      <c r="L107" t="s">
        <v>6</v>
      </c>
      <c r="M107" s="10">
        <v>434721</v>
      </c>
      <c r="N107">
        <v>0</v>
      </c>
      <c r="O107">
        <v>0</v>
      </c>
      <c r="P107">
        <v>1</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1</v>
      </c>
      <c r="AK107">
        <v>1</v>
      </c>
      <c r="AL107">
        <v>0</v>
      </c>
      <c r="AM107">
        <v>0</v>
      </c>
      <c r="AN107">
        <v>0</v>
      </c>
      <c r="AO107">
        <v>0</v>
      </c>
      <c r="AP107">
        <v>1</v>
      </c>
      <c r="AQ107">
        <v>0</v>
      </c>
      <c r="AR107">
        <v>0</v>
      </c>
      <c r="AS107">
        <v>4</v>
      </c>
      <c r="AT107" s="7">
        <f>Table2[[#This Row],[Total Skills Required]] / 30</f>
        <v>0.13333333333333333</v>
      </c>
      <c r="AU107" s="2">
        <f t="shared" si="1"/>
        <v>10.4</v>
      </c>
    </row>
    <row r="108" spans="1:47" x14ac:dyDescent="0.3">
      <c r="A108" t="s">
        <v>16</v>
      </c>
      <c r="B108" t="s">
        <v>17</v>
      </c>
      <c r="C108" t="s">
        <v>63</v>
      </c>
      <c r="D108" t="s">
        <v>3</v>
      </c>
      <c r="E108" t="str">
        <f>IF(LOWER(TRIM(Table2[[#This Row],[Involvement]]))="entry level", "Junior", IF(LOWER(TRIM(Table2[[#This Row],[Involvement]]))="mid-senior level", "Mid", "Senior"))</f>
        <v>Junior</v>
      </c>
      <c r="F108">
        <v>52</v>
      </c>
      <c r="G108" s="3">
        <v>80865</v>
      </c>
      <c r="H108" s="5" t="str">
        <f>ROUND(Table2[[#This Row],[Linkedin Followers]] / Table2[[#This Row],[Total Applicants]] / 1000, 2) &amp; "K"</f>
        <v>1.56K</v>
      </c>
      <c r="I108" t="s">
        <v>4</v>
      </c>
      <c r="J108" t="s">
        <v>14</v>
      </c>
      <c r="K108">
        <v>1200</v>
      </c>
      <c r="L108" t="s">
        <v>6</v>
      </c>
      <c r="M108" s="10">
        <v>852806</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1</v>
      </c>
      <c r="AK108">
        <v>1</v>
      </c>
      <c r="AL108">
        <v>0</v>
      </c>
      <c r="AM108">
        <v>0</v>
      </c>
      <c r="AN108">
        <v>0</v>
      </c>
      <c r="AO108">
        <v>0</v>
      </c>
      <c r="AP108">
        <v>0</v>
      </c>
      <c r="AQ108">
        <v>0</v>
      </c>
      <c r="AR108">
        <v>0</v>
      </c>
      <c r="AS108">
        <v>2</v>
      </c>
      <c r="AT108" s="7">
        <f>Table2[[#This Row],[Total Skills Required]] / 30</f>
        <v>6.6666666666666666E-2</v>
      </c>
      <c r="AU108" s="2">
        <f t="shared" si="1"/>
        <v>17.333333333333332</v>
      </c>
    </row>
    <row r="109" spans="1:47" x14ac:dyDescent="0.3">
      <c r="A109" t="s">
        <v>16</v>
      </c>
      <c r="B109" t="s">
        <v>17</v>
      </c>
      <c r="C109" t="s">
        <v>88</v>
      </c>
      <c r="D109" t="s">
        <v>33</v>
      </c>
      <c r="E109" t="str">
        <f>IF(LOWER(TRIM(Table2[[#This Row],[Involvement]]))="entry level", "Junior", IF(LOWER(TRIM(Table2[[#This Row],[Involvement]]))="mid-senior level", "Mid", "Senior"))</f>
        <v>Junior</v>
      </c>
      <c r="F109">
        <v>52</v>
      </c>
      <c r="G109" s="3">
        <v>80865</v>
      </c>
      <c r="H109" s="5" t="str">
        <f>ROUND(Table2[[#This Row],[Linkedin Followers]] / Table2[[#This Row],[Total Applicants]] / 1000, 2) &amp; "K"</f>
        <v>1.56K</v>
      </c>
      <c r="I109" t="s">
        <v>4</v>
      </c>
      <c r="J109" t="s">
        <v>14</v>
      </c>
      <c r="K109">
        <v>1200</v>
      </c>
      <c r="L109" t="s">
        <v>6</v>
      </c>
      <c r="M109" s="10">
        <v>798043</v>
      </c>
      <c r="N109">
        <v>1</v>
      </c>
      <c r="O109">
        <v>0</v>
      </c>
      <c r="P109">
        <v>0</v>
      </c>
      <c r="Q109">
        <v>0</v>
      </c>
      <c r="R109">
        <v>0</v>
      </c>
      <c r="S109">
        <v>0</v>
      </c>
      <c r="T109">
        <v>0</v>
      </c>
      <c r="U109">
        <v>0</v>
      </c>
      <c r="V109">
        <v>0</v>
      </c>
      <c r="W109">
        <v>0</v>
      </c>
      <c r="X109">
        <v>0</v>
      </c>
      <c r="Y109">
        <v>0</v>
      </c>
      <c r="Z109">
        <v>0</v>
      </c>
      <c r="AA109">
        <v>0</v>
      </c>
      <c r="AB109">
        <v>0</v>
      </c>
      <c r="AC109">
        <v>0</v>
      </c>
      <c r="AD109">
        <v>1</v>
      </c>
      <c r="AE109">
        <v>1</v>
      </c>
      <c r="AF109">
        <v>0</v>
      </c>
      <c r="AG109">
        <v>0</v>
      </c>
      <c r="AH109">
        <v>0</v>
      </c>
      <c r="AI109">
        <v>0</v>
      </c>
      <c r="AJ109">
        <v>1</v>
      </c>
      <c r="AK109">
        <v>1</v>
      </c>
      <c r="AL109">
        <v>0</v>
      </c>
      <c r="AM109">
        <v>0</v>
      </c>
      <c r="AN109">
        <v>0</v>
      </c>
      <c r="AO109">
        <v>0</v>
      </c>
      <c r="AP109">
        <v>0</v>
      </c>
      <c r="AQ109">
        <v>0</v>
      </c>
      <c r="AR109">
        <v>0</v>
      </c>
      <c r="AS109">
        <v>5</v>
      </c>
      <c r="AT109" s="7">
        <f>Table2[[#This Row],[Total Skills Required]] / 30</f>
        <v>0.16666666666666666</v>
      </c>
      <c r="AU109" s="2">
        <f t="shared" si="1"/>
        <v>8.6666666666666661</v>
      </c>
    </row>
    <row r="110" spans="1:47" x14ac:dyDescent="0.3">
      <c r="A110" t="s">
        <v>16</v>
      </c>
      <c r="B110" t="s">
        <v>17</v>
      </c>
      <c r="C110" t="s">
        <v>97</v>
      </c>
      <c r="D110" t="s">
        <v>19</v>
      </c>
      <c r="E110" t="str">
        <f>IF(LOWER(TRIM(Table2[[#This Row],[Involvement]]))="entry level", "Junior", IF(LOWER(TRIM(Table2[[#This Row],[Involvement]]))="mid-senior level", "Mid", "Senior"))</f>
        <v>Mid</v>
      </c>
      <c r="F110">
        <v>52</v>
      </c>
      <c r="G110" s="3">
        <v>80865</v>
      </c>
      <c r="H110" s="5" t="str">
        <f>ROUND(Table2[[#This Row],[Linkedin Followers]] / Table2[[#This Row],[Total Applicants]] / 1000, 2) &amp; "K"</f>
        <v>1.56K</v>
      </c>
      <c r="I110" t="s">
        <v>4</v>
      </c>
      <c r="J110" t="s">
        <v>5</v>
      </c>
      <c r="K110">
        <v>1200</v>
      </c>
      <c r="L110" t="s">
        <v>6</v>
      </c>
      <c r="M110" s="10">
        <v>1190536</v>
      </c>
      <c r="N110">
        <v>0</v>
      </c>
      <c r="O110">
        <v>0</v>
      </c>
      <c r="P110">
        <v>0</v>
      </c>
      <c r="Q110">
        <v>0</v>
      </c>
      <c r="R110">
        <v>0</v>
      </c>
      <c r="S110">
        <v>0</v>
      </c>
      <c r="T110">
        <v>0</v>
      </c>
      <c r="U110">
        <v>0</v>
      </c>
      <c r="V110">
        <v>0</v>
      </c>
      <c r="W110">
        <v>0</v>
      </c>
      <c r="X110">
        <v>0</v>
      </c>
      <c r="Y110">
        <v>0</v>
      </c>
      <c r="Z110">
        <v>1</v>
      </c>
      <c r="AA110">
        <v>0</v>
      </c>
      <c r="AB110">
        <v>0</v>
      </c>
      <c r="AC110">
        <v>0</v>
      </c>
      <c r="AD110">
        <v>0</v>
      </c>
      <c r="AE110">
        <v>0</v>
      </c>
      <c r="AF110">
        <v>0</v>
      </c>
      <c r="AG110">
        <v>0</v>
      </c>
      <c r="AH110">
        <v>0</v>
      </c>
      <c r="AI110">
        <v>0</v>
      </c>
      <c r="AJ110">
        <v>1</v>
      </c>
      <c r="AK110">
        <v>1</v>
      </c>
      <c r="AL110">
        <v>0</v>
      </c>
      <c r="AM110">
        <v>0</v>
      </c>
      <c r="AN110">
        <v>0</v>
      </c>
      <c r="AO110">
        <v>0</v>
      </c>
      <c r="AP110">
        <v>0</v>
      </c>
      <c r="AQ110">
        <v>1</v>
      </c>
      <c r="AR110">
        <v>1</v>
      </c>
      <c r="AS110">
        <v>5</v>
      </c>
      <c r="AT110" s="7">
        <f>Table2[[#This Row],[Total Skills Required]] / 30</f>
        <v>0.16666666666666666</v>
      </c>
      <c r="AU110" s="2">
        <f t="shared" si="1"/>
        <v>8.6666666666666661</v>
      </c>
    </row>
    <row r="111" spans="1:47" x14ac:dyDescent="0.3">
      <c r="A111" t="s">
        <v>16</v>
      </c>
      <c r="B111" t="s">
        <v>17</v>
      </c>
      <c r="C111" t="s">
        <v>44</v>
      </c>
      <c r="D111" t="s">
        <v>13</v>
      </c>
      <c r="E111" t="str">
        <f>IF(LOWER(TRIM(Table2[[#This Row],[Involvement]]))="entry level", "Junior", IF(LOWER(TRIM(Table2[[#This Row],[Involvement]]))="mid-senior level", "Mid", "Senior"))</f>
        <v>Junior</v>
      </c>
      <c r="F111">
        <v>51</v>
      </c>
      <c r="G111" s="3">
        <v>80865</v>
      </c>
      <c r="H111" s="5" t="str">
        <f>ROUND(Table2[[#This Row],[Linkedin Followers]] / Table2[[#This Row],[Total Applicants]] / 1000, 2) &amp; "K"</f>
        <v>1.59K</v>
      </c>
      <c r="I111" t="s">
        <v>4</v>
      </c>
      <c r="J111" t="s">
        <v>14</v>
      </c>
      <c r="K111">
        <v>1200</v>
      </c>
      <c r="L111" t="s">
        <v>6</v>
      </c>
      <c r="M111" s="10">
        <v>410064</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1</v>
      </c>
      <c r="AK111">
        <v>1</v>
      </c>
      <c r="AL111">
        <v>0</v>
      </c>
      <c r="AM111">
        <v>0</v>
      </c>
      <c r="AN111">
        <v>1</v>
      </c>
      <c r="AO111">
        <v>0</v>
      </c>
      <c r="AP111">
        <v>0</v>
      </c>
      <c r="AQ111">
        <v>0</v>
      </c>
      <c r="AR111">
        <v>0</v>
      </c>
      <c r="AS111">
        <v>3</v>
      </c>
      <c r="AT111" s="7">
        <f>Table2[[#This Row],[Total Skills Required]] / 30</f>
        <v>0.1</v>
      </c>
      <c r="AU111" s="2">
        <f t="shared" si="1"/>
        <v>12.75</v>
      </c>
    </row>
    <row r="112" spans="1:47" x14ac:dyDescent="0.3">
      <c r="A112" t="s">
        <v>16</v>
      </c>
      <c r="B112" t="s">
        <v>17</v>
      </c>
      <c r="C112" t="s">
        <v>98</v>
      </c>
      <c r="D112" t="s">
        <v>3</v>
      </c>
      <c r="E112" t="str">
        <f>IF(LOWER(TRIM(Table2[[#This Row],[Involvement]]))="entry level", "Junior", IF(LOWER(TRIM(Table2[[#This Row],[Involvement]]))="mid-senior level", "Mid", "Senior"))</f>
        <v>Mid</v>
      </c>
      <c r="F112">
        <v>51</v>
      </c>
      <c r="G112" s="3">
        <v>80865</v>
      </c>
      <c r="H112" s="5" t="str">
        <f>ROUND(Table2[[#This Row],[Linkedin Followers]] / Table2[[#This Row],[Total Applicants]] / 1000, 2) &amp; "K"</f>
        <v>1.59K</v>
      </c>
      <c r="I112" t="s">
        <v>57</v>
      </c>
      <c r="J112" t="s">
        <v>5</v>
      </c>
      <c r="K112">
        <v>1200</v>
      </c>
      <c r="L112" t="s">
        <v>6</v>
      </c>
      <c r="M112" s="10">
        <v>1400595</v>
      </c>
      <c r="N112">
        <v>0</v>
      </c>
      <c r="O112">
        <v>0</v>
      </c>
      <c r="P112">
        <v>0</v>
      </c>
      <c r="Q112">
        <v>0</v>
      </c>
      <c r="R112">
        <v>1</v>
      </c>
      <c r="S112">
        <v>0</v>
      </c>
      <c r="T112">
        <v>0</v>
      </c>
      <c r="U112">
        <v>0</v>
      </c>
      <c r="V112">
        <v>0</v>
      </c>
      <c r="W112">
        <v>0</v>
      </c>
      <c r="X112">
        <v>0</v>
      </c>
      <c r="Y112">
        <v>0</v>
      </c>
      <c r="Z112">
        <v>0</v>
      </c>
      <c r="AA112">
        <v>0</v>
      </c>
      <c r="AB112">
        <v>0</v>
      </c>
      <c r="AC112">
        <v>0</v>
      </c>
      <c r="AD112">
        <v>0</v>
      </c>
      <c r="AE112">
        <v>0</v>
      </c>
      <c r="AF112">
        <v>0</v>
      </c>
      <c r="AG112">
        <v>0</v>
      </c>
      <c r="AH112">
        <v>0</v>
      </c>
      <c r="AI112">
        <v>0</v>
      </c>
      <c r="AJ112">
        <v>1</v>
      </c>
      <c r="AK112">
        <v>1</v>
      </c>
      <c r="AL112">
        <v>0</v>
      </c>
      <c r="AM112">
        <v>0</v>
      </c>
      <c r="AN112">
        <v>0</v>
      </c>
      <c r="AO112">
        <v>0</v>
      </c>
      <c r="AP112">
        <v>0</v>
      </c>
      <c r="AQ112">
        <v>0</v>
      </c>
      <c r="AR112">
        <v>0</v>
      </c>
      <c r="AS112">
        <v>3</v>
      </c>
      <c r="AT112" s="7">
        <f>Table2[[#This Row],[Total Skills Required]] / 30</f>
        <v>0.1</v>
      </c>
      <c r="AU112" s="2">
        <f t="shared" si="1"/>
        <v>12.75</v>
      </c>
    </row>
    <row r="113" spans="1:47" x14ac:dyDescent="0.3">
      <c r="A113" t="s">
        <v>23</v>
      </c>
      <c r="B113" t="s">
        <v>24</v>
      </c>
      <c r="C113" t="s">
        <v>99</v>
      </c>
      <c r="D113" t="s">
        <v>19</v>
      </c>
      <c r="E113" t="str">
        <f>IF(LOWER(TRIM(Table2[[#This Row],[Involvement]]))="entry level", "Junior", IF(LOWER(TRIM(Table2[[#This Row],[Involvement]]))="mid-senior level", "Mid", "Senior"))</f>
        <v>Mid</v>
      </c>
      <c r="F113">
        <v>50</v>
      </c>
      <c r="G113" s="3">
        <v>793022</v>
      </c>
      <c r="H113" s="5" t="str">
        <f>ROUND(Table2[[#This Row],[Linkedin Followers]] / Table2[[#This Row],[Total Applicants]] / 1000, 2) &amp; "K"</f>
        <v>15.86K</v>
      </c>
      <c r="I113" t="s">
        <v>4</v>
      </c>
      <c r="J113" t="s">
        <v>5</v>
      </c>
      <c r="K113">
        <v>5000</v>
      </c>
      <c r="L113" t="s">
        <v>6</v>
      </c>
      <c r="M113" s="10">
        <v>1514075</v>
      </c>
      <c r="N113">
        <v>1</v>
      </c>
      <c r="O113">
        <v>0</v>
      </c>
      <c r="P113">
        <v>0</v>
      </c>
      <c r="Q113">
        <v>0</v>
      </c>
      <c r="R113">
        <v>0</v>
      </c>
      <c r="S113">
        <v>0</v>
      </c>
      <c r="T113">
        <v>0</v>
      </c>
      <c r="U113">
        <v>0</v>
      </c>
      <c r="V113">
        <v>0</v>
      </c>
      <c r="W113">
        <v>0</v>
      </c>
      <c r="X113">
        <v>1</v>
      </c>
      <c r="Y113">
        <v>0</v>
      </c>
      <c r="Z113">
        <v>0</v>
      </c>
      <c r="AA113">
        <v>0</v>
      </c>
      <c r="AB113">
        <v>0</v>
      </c>
      <c r="AC113">
        <v>0</v>
      </c>
      <c r="AD113">
        <v>0</v>
      </c>
      <c r="AE113">
        <v>1</v>
      </c>
      <c r="AF113">
        <v>0</v>
      </c>
      <c r="AG113">
        <v>0</v>
      </c>
      <c r="AH113">
        <v>0</v>
      </c>
      <c r="AI113">
        <v>0</v>
      </c>
      <c r="AJ113">
        <v>1</v>
      </c>
      <c r="AK113">
        <v>1</v>
      </c>
      <c r="AL113">
        <v>0</v>
      </c>
      <c r="AM113">
        <v>1</v>
      </c>
      <c r="AN113">
        <v>0</v>
      </c>
      <c r="AO113">
        <v>0</v>
      </c>
      <c r="AP113">
        <v>0</v>
      </c>
      <c r="AQ113">
        <v>0</v>
      </c>
      <c r="AR113">
        <v>0</v>
      </c>
      <c r="AS113">
        <v>6</v>
      </c>
      <c r="AT113" s="7">
        <f>Table2[[#This Row],[Total Skills Required]] / 30</f>
        <v>0.2</v>
      </c>
      <c r="AU113" s="2">
        <f t="shared" si="1"/>
        <v>7.1428571428571432</v>
      </c>
    </row>
    <row r="114" spans="1:47" x14ac:dyDescent="0.3">
      <c r="A114" t="s">
        <v>11</v>
      </c>
      <c r="B114" t="s">
        <v>1</v>
      </c>
      <c r="C114" t="s">
        <v>82</v>
      </c>
      <c r="D114" t="s">
        <v>33</v>
      </c>
      <c r="E114" t="str">
        <f>IF(LOWER(TRIM(Table2[[#This Row],[Involvement]]))="entry level", "Junior", IF(LOWER(TRIM(Table2[[#This Row],[Involvement]]))="mid-senior level", "Mid", "Senior"))</f>
        <v>Mid</v>
      </c>
      <c r="F114">
        <v>50</v>
      </c>
      <c r="G114" s="3">
        <v>6737300</v>
      </c>
      <c r="H114" s="5" t="str">
        <f>ROUND(Table2[[#This Row],[Linkedin Followers]] / Table2[[#This Row],[Total Applicants]] / 1000, 2) &amp; "K"</f>
        <v>134.75K</v>
      </c>
      <c r="I114" t="s">
        <v>4</v>
      </c>
      <c r="J114" t="s">
        <v>5</v>
      </c>
      <c r="K114">
        <v>10001</v>
      </c>
      <c r="L114" t="s">
        <v>6</v>
      </c>
      <c r="M114" s="10">
        <v>982919</v>
      </c>
      <c r="N114">
        <v>0</v>
      </c>
      <c r="O114">
        <v>0</v>
      </c>
      <c r="P114">
        <v>0</v>
      </c>
      <c r="Q114">
        <v>0</v>
      </c>
      <c r="R114">
        <v>1</v>
      </c>
      <c r="S114">
        <v>0</v>
      </c>
      <c r="T114">
        <v>0</v>
      </c>
      <c r="U114">
        <v>0</v>
      </c>
      <c r="V114">
        <v>0</v>
      </c>
      <c r="W114">
        <v>0</v>
      </c>
      <c r="X114">
        <v>0</v>
      </c>
      <c r="Y114">
        <v>0</v>
      </c>
      <c r="Z114">
        <v>0</v>
      </c>
      <c r="AA114">
        <v>0</v>
      </c>
      <c r="AB114">
        <v>0</v>
      </c>
      <c r="AC114">
        <v>0</v>
      </c>
      <c r="AD114">
        <v>0</v>
      </c>
      <c r="AE114">
        <v>0</v>
      </c>
      <c r="AF114">
        <v>0</v>
      </c>
      <c r="AG114">
        <v>0</v>
      </c>
      <c r="AH114">
        <v>0</v>
      </c>
      <c r="AI114">
        <v>0</v>
      </c>
      <c r="AJ114">
        <v>1</v>
      </c>
      <c r="AK114">
        <v>1</v>
      </c>
      <c r="AL114">
        <v>0</v>
      </c>
      <c r="AM114">
        <v>0</v>
      </c>
      <c r="AN114">
        <v>1</v>
      </c>
      <c r="AO114">
        <v>0</v>
      </c>
      <c r="AP114">
        <v>0</v>
      </c>
      <c r="AQ114">
        <v>0</v>
      </c>
      <c r="AR114">
        <v>0</v>
      </c>
      <c r="AS114">
        <v>4</v>
      </c>
      <c r="AT114" s="7">
        <f>Table2[[#This Row],[Total Skills Required]] / 30</f>
        <v>0.13333333333333333</v>
      </c>
      <c r="AU114" s="2">
        <f t="shared" si="1"/>
        <v>10</v>
      </c>
    </row>
    <row r="115" spans="1:47" x14ac:dyDescent="0.3">
      <c r="A115" t="s">
        <v>11</v>
      </c>
      <c r="B115" t="s">
        <v>1</v>
      </c>
      <c r="C115" t="s">
        <v>100</v>
      </c>
      <c r="D115" t="s">
        <v>3</v>
      </c>
      <c r="E115" t="str">
        <f>IF(LOWER(TRIM(Table2[[#This Row],[Involvement]]))="entry level", "Junior", IF(LOWER(TRIM(Table2[[#This Row],[Involvement]]))="mid-senior level", "Mid", "Senior"))</f>
        <v>Junior</v>
      </c>
      <c r="F115">
        <v>50</v>
      </c>
      <c r="G115" s="3">
        <v>6737300</v>
      </c>
      <c r="H115" s="5" t="str">
        <f>ROUND(Table2[[#This Row],[Linkedin Followers]] / Table2[[#This Row],[Total Applicants]] / 1000, 2) &amp; "K"</f>
        <v>134.75K</v>
      </c>
      <c r="I115" t="s">
        <v>4</v>
      </c>
      <c r="J115" t="s">
        <v>14</v>
      </c>
      <c r="K115">
        <v>10001</v>
      </c>
      <c r="L115" t="s">
        <v>6</v>
      </c>
      <c r="M115" s="10">
        <v>676664</v>
      </c>
      <c r="N115">
        <v>0</v>
      </c>
      <c r="O115">
        <v>0</v>
      </c>
      <c r="P115">
        <v>0</v>
      </c>
      <c r="Q115">
        <v>0</v>
      </c>
      <c r="R115">
        <v>1</v>
      </c>
      <c r="S115">
        <v>0</v>
      </c>
      <c r="T115">
        <v>0</v>
      </c>
      <c r="U115">
        <v>0</v>
      </c>
      <c r="V115">
        <v>0</v>
      </c>
      <c r="W115">
        <v>0</v>
      </c>
      <c r="X115">
        <v>0</v>
      </c>
      <c r="Y115">
        <v>0</v>
      </c>
      <c r="Z115">
        <v>0</v>
      </c>
      <c r="AA115">
        <v>0</v>
      </c>
      <c r="AB115">
        <v>0</v>
      </c>
      <c r="AC115">
        <v>0</v>
      </c>
      <c r="AD115">
        <v>0</v>
      </c>
      <c r="AE115">
        <v>0</v>
      </c>
      <c r="AF115">
        <v>0</v>
      </c>
      <c r="AG115">
        <v>0</v>
      </c>
      <c r="AH115">
        <v>0</v>
      </c>
      <c r="AI115">
        <v>0</v>
      </c>
      <c r="AJ115">
        <v>1</v>
      </c>
      <c r="AK115">
        <v>1</v>
      </c>
      <c r="AL115">
        <v>0</v>
      </c>
      <c r="AM115">
        <v>0</v>
      </c>
      <c r="AN115">
        <v>0</v>
      </c>
      <c r="AO115">
        <v>0</v>
      </c>
      <c r="AP115">
        <v>0</v>
      </c>
      <c r="AQ115">
        <v>0</v>
      </c>
      <c r="AR115">
        <v>0</v>
      </c>
      <c r="AS115">
        <v>3</v>
      </c>
      <c r="AT115" s="7">
        <f>Table2[[#This Row],[Total Skills Required]] / 30</f>
        <v>0.1</v>
      </c>
      <c r="AU115" s="2">
        <f t="shared" si="1"/>
        <v>12.5</v>
      </c>
    </row>
    <row r="116" spans="1:47" x14ac:dyDescent="0.3">
      <c r="A116" t="s">
        <v>16</v>
      </c>
      <c r="B116" t="s">
        <v>17</v>
      </c>
      <c r="C116" t="s">
        <v>44</v>
      </c>
      <c r="D116" t="s">
        <v>13</v>
      </c>
      <c r="E116" t="str">
        <f>IF(LOWER(TRIM(Table2[[#This Row],[Involvement]]))="entry level", "Junior", IF(LOWER(TRIM(Table2[[#This Row],[Involvement]]))="mid-senior level", "Mid", "Senior"))</f>
        <v>Junior</v>
      </c>
      <c r="F116">
        <v>50</v>
      </c>
      <c r="G116" s="3">
        <v>80865</v>
      </c>
      <c r="H116" s="5" t="str">
        <f>ROUND(Table2[[#This Row],[Linkedin Followers]] / Table2[[#This Row],[Total Applicants]] / 1000, 2) &amp; "K"</f>
        <v>1.62K</v>
      </c>
      <c r="I116" t="s">
        <v>4</v>
      </c>
      <c r="J116" t="s">
        <v>14</v>
      </c>
      <c r="K116">
        <v>1200</v>
      </c>
      <c r="L116" t="s">
        <v>6</v>
      </c>
      <c r="M116" s="10">
        <v>457598</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1</v>
      </c>
      <c r="AK116">
        <v>1</v>
      </c>
      <c r="AL116">
        <v>0</v>
      </c>
      <c r="AM116">
        <v>0</v>
      </c>
      <c r="AN116">
        <v>1</v>
      </c>
      <c r="AO116">
        <v>0</v>
      </c>
      <c r="AP116">
        <v>0</v>
      </c>
      <c r="AQ116">
        <v>0</v>
      </c>
      <c r="AR116">
        <v>0</v>
      </c>
      <c r="AS116">
        <v>3</v>
      </c>
      <c r="AT116" s="7">
        <f>Table2[[#This Row],[Total Skills Required]] / 30</f>
        <v>0.1</v>
      </c>
      <c r="AU116" s="2">
        <f t="shared" si="1"/>
        <v>12.5</v>
      </c>
    </row>
    <row r="117" spans="1:47" x14ac:dyDescent="0.3">
      <c r="A117" t="s">
        <v>16</v>
      </c>
      <c r="B117" t="s">
        <v>17</v>
      </c>
      <c r="C117" t="s">
        <v>67</v>
      </c>
      <c r="D117" t="s">
        <v>13</v>
      </c>
      <c r="E117" t="str">
        <f>IF(LOWER(TRIM(Table2[[#This Row],[Involvement]]))="entry level", "Junior", IF(LOWER(TRIM(Table2[[#This Row],[Involvement]]))="mid-senior level", "Mid", "Senior"))</f>
        <v>Mid</v>
      </c>
      <c r="F117">
        <v>49</v>
      </c>
      <c r="G117" s="3">
        <v>80865</v>
      </c>
      <c r="H117" s="5" t="str">
        <f>ROUND(Table2[[#This Row],[Linkedin Followers]] / Table2[[#This Row],[Total Applicants]] / 1000, 2) &amp; "K"</f>
        <v>1.65K</v>
      </c>
      <c r="I117" t="s">
        <v>4</v>
      </c>
      <c r="J117" t="s">
        <v>5</v>
      </c>
      <c r="K117">
        <v>1200</v>
      </c>
      <c r="L117" t="s">
        <v>6</v>
      </c>
      <c r="M117" s="10">
        <v>1315339</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0</v>
      </c>
      <c r="AM117">
        <v>0</v>
      </c>
      <c r="AN117">
        <v>0</v>
      </c>
      <c r="AO117">
        <v>0</v>
      </c>
      <c r="AP117">
        <v>0</v>
      </c>
      <c r="AQ117">
        <v>0</v>
      </c>
      <c r="AR117">
        <v>0</v>
      </c>
      <c r="AS117">
        <v>2</v>
      </c>
      <c r="AT117" s="7">
        <f>Table2[[#This Row],[Total Skills Required]] / 30</f>
        <v>6.6666666666666666E-2</v>
      </c>
      <c r="AU117" s="2">
        <f t="shared" si="1"/>
        <v>16.333333333333332</v>
      </c>
    </row>
    <row r="118" spans="1:47" x14ac:dyDescent="0.3">
      <c r="A118" t="s">
        <v>16</v>
      </c>
      <c r="B118" t="s">
        <v>17</v>
      </c>
      <c r="C118" t="s">
        <v>101</v>
      </c>
      <c r="D118" t="s">
        <v>3</v>
      </c>
      <c r="E118" t="str">
        <f>IF(LOWER(TRIM(Table2[[#This Row],[Involvement]]))="entry level", "Junior", IF(LOWER(TRIM(Table2[[#This Row],[Involvement]]))="mid-senior level", "Mid", "Senior"))</f>
        <v>Mid</v>
      </c>
      <c r="F118">
        <v>49</v>
      </c>
      <c r="G118" s="3">
        <v>80865</v>
      </c>
      <c r="H118" s="5" t="str">
        <f>ROUND(Table2[[#This Row],[Linkedin Followers]] / Table2[[#This Row],[Total Applicants]] / 1000, 2) &amp; "K"</f>
        <v>1.65K</v>
      </c>
      <c r="I118" t="s">
        <v>4</v>
      </c>
      <c r="J118" t="s">
        <v>5</v>
      </c>
      <c r="K118">
        <v>1200</v>
      </c>
      <c r="L118" t="s">
        <v>6</v>
      </c>
      <c r="M118" s="10">
        <v>1477742</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1</v>
      </c>
      <c r="AK118">
        <v>1</v>
      </c>
      <c r="AL118">
        <v>0</v>
      </c>
      <c r="AM118">
        <v>0</v>
      </c>
      <c r="AN118">
        <v>0</v>
      </c>
      <c r="AO118">
        <v>0</v>
      </c>
      <c r="AP118">
        <v>0</v>
      </c>
      <c r="AQ118">
        <v>0</v>
      </c>
      <c r="AR118">
        <v>0</v>
      </c>
      <c r="AS118">
        <v>2</v>
      </c>
      <c r="AT118" s="7">
        <f>Table2[[#This Row],[Total Skills Required]] / 30</f>
        <v>6.6666666666666666E-2</v>
      </c>
      <c r="AU118" s="2">
        <f t="shared" si="1"/>
        <v>16.333333333333332</v>
      </c>
    </row>
    <row r="119" spans="1:47" x14ac:dyDescent="0.3">
      <c r="A119" t="s">
        <v>23</v>
      </c>
      <c r="B119" t="s">
        <v>24</v>
      </c>
      <c r="C119" t="s">
        <v>102</v>
      </c>
      <c r="D119" t="s">
        <v>19</v>
      </c>
      <c r="E119" t="str">
        <f>IF(LOWER(TRIM(Table2[[#This Row],[Involvement]]))="entry level", "Junior", IF(LOWER(TRIM(Table2[[#This Row],[Involvement]]))="mid-senior level", "Mid", "Senior"))</f>
        <v>Mid</v>
      </c>
      <c r="F119">
        <v>48</v>
      </c>
      <c r="G119" s="3">
        <v>793022</v>
      </c>
      <c r="H119" s="5" t="str">
        <f>ROUND(Table2[[#This Row],[Linkedin Followers]] / Table2[[#This Row],[Total Applicants]] / 1000, 2) &amp; "K"</f>
        <v>16.52K</v>
      </c>
      <c r="I119" t="s">
        <v>4</v>
      </c>
      <c r="J119" t="s">
        <v>5</v>
      </c>
      <c r="K119">
        <v>5000</v>
      </c>
      <c r="L119" t="s">
        <v>6</v>
      </c>
      <c r="M119" s="10">
        <v>1066650</v>
      </c>
      <c r="N119">
        <v>0</v>
      </c>
      <c r="O119">
        <v>0</v>
      </c>
      <c r="P119">
        <v>1</v>
      </c>
      <c r="Q119">
        <v>0</v>
      </c>
      <c r="R119">
        <v>0</v>
      </c>
      <c r="S119">
        <v>0</v>
      </c>
      <c r="T119">
        <v>0</v>
      </c>
      <c r="U119">
        <v>0</v>
      </c>
      <c r="V119">
        <v>0</v>
      </c>
      <c r="W119">
        <v>0</v>
      </c>
      <c r="X119">
        <v>1</v>
      </c>
      <c r="Y119">
        <v>0</v>
      </c>
      <c r="Z119">
        <v>1</v>
      </c>
      <c r="AA119">
        <v>0</v>
      </c>
      <c r="AB119">
        <v>0</v>
      </c>
      <c r="AC119">
        <v>0</v>
      </c>
      <c r="AD119">
        <v>1</v>
      </c>
      <c r="AE119">
        <v>0</v>
      </c>
      <c r="AF119">
        <v>1</v>
      </c>
      <c r="AG119">
        <v>0</v>
      </c>
      <c r="AH119">
        <v>0</v>
      </c>
      <c r="AI119">
        <v>0</v>
      </c>
      <c r="AJ119">
        <v>1</v>
      </c>
      <c r="AK119">
        <v>1</v>
      </c>
      <c r="AL119">
        <v>0</v>
      </c>
      <c r="AM119">
        <v>0</v>
      </c>
      <c r="AN119">
        <v>0</v>
      </c>
      <c r="AO119">
        <v>0</v>
      </c>
      <c r="AP119">
        <v>0</v>
      </c>
      <c r="AQ119">
        <v>1</v>
      </c>
      <c r="AR119">
        <v>1</v>
      </c>
      <c r="AS119">
        <v>9</v>
      </c>
      <c r="AT119" s="7">
        <f>Table2[[#This Row],[Total Skills Required]] / 30</f>
        <v>0.3</v>
      </c>
      <c r="AU119" s="2">
        <f t="shared" si="1"/>
        <v>4.8</v>
      </c>
    </row>
    <row r="120" spans="1:47" x14ac:dyDescent="0.3">
      <c r="A120" t="s">
        <v>23</v>
      </c>
      <c r="B120" t="s">
        <v>24</v>
      </c>
      <c r="C120" t="s">
        <v>51</v>
      </c>
      <c r="D120" t="s">
        <v>33</v>
      </c>
      <c r="E120" t="str">
        <f>IF(LOWER(TRIM(Table2[[#This Row],[Involvement]]))="entry level", "Junior", IF(LOWER(TRIM(Table2[[#This Row],[Involvement]]))="mid-senior level", "Mid", "Senior"))</f>
        <v>Mid</v>
      </c>
      <c r="F120">
        <v>48</v>
      </c>
      <c r="G120" s="3">
        <v>793022</v>
      </c>
      <c r="H120" s="5" t="str">
        <f>ROUND(Table2[[#This Row],[Linkedin Followers]] / Table2[[#This Row],[Total Applicants]] / 1000, 2) &amp; "K"</f>
        <v>16.52K</v>
      </c>
      <c r="I120" t="s">
        <v>4</v>
      </c>
      <c r="J120" t="s">
        <v>5</v>
      </c>
      <c r="K120">
        <v>5000</v>
      </c>
      <c r="L120" t="s">
        <v>6</v>
      </c>
      <c r="M120" s="10">
        <v>933219</v>
      </c>
      <c r="N120">
        <v>1</v>
      </c>
      <c r="O120">
        <v>1</v>
      </c>
      <c r="P120">
        <v>1</v>
      </c>
      <c r="Q120">
        <v>1</v>
      </c>
      <c r="R120">
        <v>1</v>
      </c>
      <c r="S120">
        <v>0</v>
      </c>
      <c r="T120">
        <v>0</v>
      </c>
      <c r="U120">
        <v>0</v>
      </c>
      <c r="V120">
        <v>0</v>
      </c>
      <c r="W120">
        <v>0</v>
      </c>
      <c r="X120">
        <v>1</v>
      </c>
      <c r="Y120">
        <v>0</v>
      </c>
      <c r="Z120">
        <v>0</v>
      </c>
      <c r="AA120">
        <v>0</v>
      </c>
      <c r="AB120">
        <v>0</v>
      </c>
      <c r="AC120">
        <v>0</v>
      </c>
      <c r="AD120">
        <v>0</v>
      </c>
      <c r="AE120">
        <v>0</v>
      </c>
      <c r="AF120">
        <v>0</v>
      </c>
      <c r="AG120">
        <v>0</v>
      </c>
      <c r="AH120">
        <v>0</v>
      </c>
      <c r="AI120">
        <v>0</v>
      </c>
      <c r="AJ120">
        <v>1</v>
      </c>
      <c r="AK120">
        <v>1</v>
      </c>
      <c r="AL120">
        <v>1</v>
      </c>
      <c r="AM120">
        <v>0</v>
      </c>
      <c r="AN120">
        <v>1</v>
      </c>
      <c r="AO120">
        <v>0</v>
      </c>
      <c r="AP120">
        <v>0</v>
      </c>
      <c r="AQ120">
        <v>0</v>
      </c>
      <c r="AR120">
        <v>0</v>
      </c>
      <c r="AS120">
        <v>10</v>
      </c>
      <c r="AT120" s="7">
        <f>Table2[[#This Row],[Total Skills Required]] / 30</f>
        <v>0.33333333333333331</v>
      </c>
      <c r="AU120" s="2">
        <f t="shared" si="1"/>
        <v>4.3636363636363633</v>
      </c>
    </row>
    <row r="121" spans="1:47" x14ac:dyDescent="0.3">
      <c r="A121" t="s">
        <v>16</v>
      </c>
      <c r="B121" t="s">
        <v>17</v>
      </c>
      <c r="C121" t="s">
        <v>63</v>
      </c>
      <c r="D121" t="s">
        <v>13</v>
      </c>
      <c r="E121" t="str">
        <f>IF(LOWER(TRIM(Table2[[#This Row],[Involvement]]))="entry level", "Junior", IF(LOWER(TRIM(Table2[[#This Row],[Involvement]]))="mid-senior level", "Mid", "Senior"))</f>
        <v>Junior</v>
      </c>
      <c r="F121">
        <v>48</v>
      </c>
      <c r="G121" s="3">
        <v>80865</v>
      </c>
      <c r="H121" s="5" t="str">
        <f>ROUND(Table2[[#This Row],[Linkedin Followers]] / Table2[[#This Row],[Total Applicants]] / 1000, 2) &amp; "K"</f>
        <v>1.68K</v>
      </c>
      <c r="I121" t="s">
        <v>4</v>
      </c>
      <c r="J121" t="s">
        <v>14</v>
      </c>
      <c r="K121">
        <v>1200</v>
      </c>
      <c r="L121" t="s">
        <v>6</v>
      </c>
      <c r="M121" s="10">
        <v>688578</v>
      </c>
      <c r="N121">
        <v>0</v>
      </c>
      <c r="O121">
        <v>0</v>
      </c>
      <c r="P121">
        <v>1</v>
      </c>
      <c r="Q121">
        <v>0</v>
      </c>
      <c r="R121">
        <v>0</v>
      </c>
      <c r="S121">
        <v>0</v>
      </c>
      <c r="T121">
        <v>0</v>
      </c>
      <c r="U121">
        <v>1</v>
      </c>
      <c r="V121">
        <v>0</v>
      </c>
      <c r="W121">
        <v>0</v>
      </c>
      <c r="X121">
        <v>0</v>
      </c>
      <c r="Y121">
        <v>0</v>
      </c>
      <c r="Z121">
        <v>0</v>
      </c>
      <c r="AA121">
        <v>0</v>
      </c>
      <c r="AB121">
        <v>0</v>
      </c>
      <c r="AC121">
        <v>0</v>
      </c>
      <c r="AD121">
        <v>0</v>
      </c>
      <c r="AE121">
        <v>0</v>
      </c>
      <c r="AF121">
        <v>0</v>
      </c>
      <c r="AG121">
        <v>0</v>
      </c>
      <c r="AH121">
        <v>0</v>
      </c>
      <c r="AI121">
        <v>0</v>
      </c>
      <c r="AJ121">
        <v>1</v>
      </c>
      <c r="AK121">
        <v>1</v>
      </c>
      <c r="AL121">
        <v>0</v>
      </c>
      <c r="AM121">
        <v>0</v>
      </c>
      <c r="AN121">
        <v>0</v>
      </c>
      <c r="AO121">
        <v>0</v>
      </c>
      <c r="AP121">
        <v>0</v>
      </c>
      <c r="AQ121">
        <v>0</v>
      </c>
      <c r="AR121">
        <v>0</v>
      </c>
      <c r="AS121">
        <v>4</v>
      </c>
      <c r="AT121" s="7">
        <f>Table2[[#This Row],[Total Skills Required]] / 30</f>
        <v>0.13333333333333333</v>
      </c>
      <c r="AU121" s="2">
        <f t="shared" si="1"/>
        <v>9.6</v>
      </c>
    </row>
    <row r="122" spans="1:47" x14ac:dyDescent="0.3">
      <c r="A122" t="s">
        <v>72</v>
      </c>
      <c r="B122" t="s">
        <v>39</v>
      </c>
      <c r="C122" t="s">
        <v>103</v>
      </c>
      <c r="D122" t="s">
        <v>33</v>
      </c>
      <c r="E122" t="str">
        <f>IF(LOWER(TRIM(Table2[[#This Row],[Involvement]]))="entry level", "Junior", IF(LOWER(TRIM(Table2[[#This Row],[Involvement]]))="mid-senior level", "Mid", "Senior"))</f>
        <v>Junior</v>
      </c>
      <c r="F122">
        <v>48</v>
      </c>
      <c r="G122" s="3">
        <v>270280</v>
      </c>
      <c r="H122" s="5" t="str">
        <f>ROUND(Table2[[#This Row],[Linkedin Followers]] / Table2[[#This Row],[Total Applicants]] / 1000, 2) &amp; "K"</f>
        <v>5.63K</v>
      </c>
      <c r="I122" t="s">
        <v>4</v>
      </c>
      <c r="J122" t="s">
        <v>14</v>
      </c>
      <c r="K122">
        <v>10001</v>
      </c>
      <c r="L122" t="s">
        <v>6</v>
      </c>
      <c r="M122" s="10">
        <v>512134</v>
      </c>
      <c r="N122">
        <v>0</v>
      </c>
      <c r="O122">
        <v>0</v>
      </c>
      <c r="P122">
        <v>1</v>
      </c>
      <c r="Q122">
        <v>0</v>
      </c>
      <c r="R122">
        <v>0</v>
      </c>
      <c r="S122">
        <v>0</v>
      </c>
      <c r="T122">
        <v>0</v>
      </c>
      <c r="U122">
        <v>0</v>
      </c>
      <c r="V122">
        <v>0</v>
      </c>
      <c r="W122">
        <v>0</v>
      </c>
      <c r="X122">
        <v>1</v>
      </c>
      <c r="Y122">
        <v>0</v>
      </c>
      <c r="Z122">
        <v>1</v>
      </c>
      <c r="AA122">
        <v>0</v>
      </c>
      <c r="AB122">
        <v>0</v>
      </c>
      <c r="AC122">
        <v>0</v>
      </c>
      <c r="AD122">
        <v>0</v>
      </c>
      <c r="AE122">
        <v>0</v>
      </c>
      <c r="AF122">
        <v>0</v>
      </c>
      <c r="AG122">
        <v>0</v>
      </c>
      <c r="AH122">
        <v>0</v>
      </c>
      <c r="AI122">
        <v>0</v>
      </c>
      <c r="AJ122">
        <v>1</v>
      </c>
      <c r="AK122">
        <v>1</v>
      </c>
      <c r="AL122">
        <v>0</v>
      </c>
      <c r="AM122">
        <v>0</v>
      </c>
      <c r="AN122">
        <v>0</v>
      </c>
      <c r="AO122">
        <v>0</v>
      </c>
      <c r="AP122">
        <v>0</v>
      </c>
      <c r="AQ122">
        <v>1</v>
      </c>
      <c r="AR122">
        <v>1</v>
      </c>
      <c r="AS122">
        <v>7</v>
      </c>
      <c r="AT122" s="7">
        <f>Table2[[#This Row],[Total Skills Required]] / 30</f>
        <v>0.23333333333333334</v>
      </c>
      <c r="AU122" s="2">
        <f t="shared" si="1"/>
        <v>6</v>
      </c>
    </row>
    <row r="123" spans="1:47" x14ac:dyDescent="0.3">
      <c r="A123" t="s">
        <v>16</v>
      </c>
      <c r="B123" t="s">
        <v>17</v>
      </c>
      <c r="C123" t="s">
        <v>44</v>
      </c>
      <c r="D123" t="s">
        <v>3</v>
      </c>
      <c r="E123" t="str">
        <f>IF(LOWER(TRIM(Table2[[#This Row],[Involvement]]))="entry level", "Junior", IF(LOWER(TRIM(Table2[[#This Row],[Involvement]]))="mid-senior level", "Mid", "Senior"))</f>
        <v>Junior</v>
      </c>
      <c r="F123">
        <v>47</v>
      </c>
      <c r="G123" s="3">
        <v>80865</v>
      </c>
      <c r="H123" s="5" t="str">
        <f>ROUND(Table2[[#This Row],[Linkedin Followers]] / Table2[[#This Row],[Total Applicants]] / 1000, 2) &amp; "K"</f>
        <v>1.72K</v>
      </c>
      <c r="I123" t="s">
        <v>4</v>
      </c>
      <c r="J123" t="s">
        <v>14</v>
      </c>
      <c r="K123">
        <v>1200</v>
      </c>
      <c r="L123" t="s">
        <v>6</v>
      </c>
      <c r="M123" s="10">
        <v>538573</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1</v>
      </c>
      <c r="AK123">
        <v>1</v>
      </c>
      <c r="AL123">
        <v>0</v>
      </c>
      <c r="AM123">
        <v>0</v>
      </c>
      <c r="AN123">
        <v>1</v>
      </c>
      <c r="AO123">
        <v>0</v>
      </c>
      <c r="AP123">
        <v>0</v>
      </c>
      <c r="AQ123">
        <v>0</v>
      </c>
      <c r="AR123">
        <v>0</v>
      </c>
      <c r="AS123">
        <v>3</v>
      </c>
      <c r="AT123" s="7">
        <f>Table2[[#This Row],[Total Skills Required]] / 30</f>
        <v>0.1</v>
      </c>
      <c r="AU123" s="2">
        <f t="shared" si="1"/>
        <v>11.75</v>
      </c>
    </row>
    <row r="124" spans="1:47" x14ac:dyDescent="0.3">
      <c r="A124" t="s">
        <v>11</v>
      </c>
      <c r="B124" t="s">
        <v>1</v>
      </c>
      <c r="C124" t="s">
        <v>82</v>
      </c>
      <c r="D124" t="s">
        <v>13</v>
      </c>
      <c r="E124" t="str">
        <f>IF(LOWER(TRIM(Table2[[#This Row],[Involvement]]))="entry level", "Junior", IF(LOWER(TRIM(Table2[[#This Row],[Involvement]]))="mid-senior level", "Mid", "Senior"))</f>
        <v>Mid</v>
      </c>
      <c r="F124">
        <v>47</v>
      </c>
      <c r="G124" s="3">
        <v>6737300</v>
      </c>
      <c r="H124" s="5" t="str">
        <f>ROUND(Table2[[#This Row],[Linkedin Followers]] / Table2[[#This Row],[Total Applicants]] / 1000, 2) &amp; "K"</f>
        <v>143.35K</v>
      </c>
      <c r="I124" t="s">
        <v>4</v>
      </c>
      <c r="J124" t="s">
        <v>5</v>
      </c>
      <c r="K124">
        <v>10001</v>
      </c>
      <c r="L124" t="s">
        <v>6</v>
      </c>
      <c r="M124" s="10">
        <v>1087213</v>
      </c>
      <c r="N124">
        <v>0</v>
      </c>
      <c r="O124">
        <v>0</v>
      </c>
      <c r="P124">
        <v>0</v>
      </c>
      <c r="Q124">
        <v>0</v>
      </c>
      <c r="R124">
        <v>1</v>
      </c>
      <c r="S124">
        <v>0</v>
      </c>
      <c r="T124">
        <v>0</v>
      </c>
      <c r="U124">
        <v>0</v>
      </c>
      <c r="V124">
        <v>0</v>
      </c>
      <c r="W124">
        <v>0</v>
      </c>
      <c r="X124">
        <v>0</v>
      </c>
      <c r="Y124">
        <v>0</v>
      </c>
      <c r="Z124">
        <v>0</v>
      </c>
      <c r="AA124">
        <v>0</v>
      </c>
      <c r="AB124">
        <v>0</v>
      </c>
      <c r="AC124">
        <v>0</v>
      </c>
      <c r="AD124">
        <v>0</v>
      </c>
      <c r="AE124">
        <v>0</v>
      </c>
      <c r="AF124">
        <v>0</v>
      </c>
      <c r="AG124">
        <v>0</v>
      </c>
      <c r="AH124">
        <v>0</v>
      </c>
      <c r="AI124">
        <v>0</v>
      </c>
      <c r="AJ124">
        <v>1</v>
      </c>
      <c r="AK124">
        <v>1</v>
      </c>
      <c r="AL124">
        <v>0</v>
      </c>
      <c r="AM124">
        <v>0</v>
      </c>
      <c r="AN124">
        <v>1</v>
      </c>
      <c r="AO124">
        <v>0</v>
      </c>
      <c r="AP124">
        <v>0</v>
      </c>
      <c r="AQ124">
        <v>0</v>
      </c>
      <c r="AR124">
        <v>0</v>
      </c>
      <c r="AS124">
        <v>4</v>
      </c>
      <c r="AT124" s="7">
        <f>Table2[[#This Row],[Total Skills Required]] / 30</f>
        <v>0.13333333333333333</v>
      </c>
      <c r="AU124" s="2">
        <f t="shared" si="1"/>
        <v>9.4</v>
      </c>
    </row>
    <row r="125" spans="1:47" x14ac:dyDescent="0.3">
      <c r="A125" t="s">
        <v>23</v>
      </c>
      <c r="B125" t="s">
        <v>24</v>
      </c>
      <c r="C125" t="s">
        <v>96</v>
      </c>
      <c r="D125" t="s">
        <v>78</v>
      </c>
      <c r="E125" t="str">
        <f>IF(LOWER(TRIM(Table2[[#This Row],[Involvement]]))="entry level", "Junior", IF(LOWER(TRIM(Table2[[#This Row],[Involvement]]))="mid-senior level", "Mid", "Senior"))</f>
        <v>Mid</v>
      </c>
      <c r="F125">
        <v>47</v>
      </c>
      <c r="G125" s="3">
        <v>793022</v>
      </c>
      <c r="H125" s="5" t="str">
        <f>ROUND(Table2[[#This Row],[Linkedin Followers]] / Table2[[#This Row],[Total Applicants]] / 1000, 2) &amp; "K"</f>
        <v>16.87K</v>
      </c>
      <c r="I125" t="s">
        <v>4</v>
      </c>
      <c r="J125" t="s">
        <v>5</v>
      </c>
      <c r="K125">
        <v>5000</v>
      </c>
      <c r="L125" t="s">
        <v>6</v>
      </c>
      <c r="M125" s="10">
        <v>950110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1</v>
      </c>
      <c r="AK125">
        <v>1</v>
      </c>
      <c r="AL125">
        <v>0</v>
      </c>
      <c r="AM125">
        <v>0</v>
      </c>
      <c r="AN125">
        <v>0</v>
      </c>
      <c r="AO125">
        <v>0</v>
      </c>
      <c r="AP125">
        <v>0</v>
      </c>
      <c r="AQ125">
        <v>0</v>
      </c>
      <c r="AR125">
        <v>0</v>
      </c>
      <c r="AS125">
        <v>2</v>
      </c>
      <c r="AT125" s="7">
        <f>Table2[[#This Row],[Total Skills Required]] / 30</f>
        <v>6.6666666666666666E-2</v>
      </c>
      <c r="AU125" s="2">
        <f t="shared" si="1"/>
        <v>15.666666666666666</v>
      </c>
    </row>
    <row r="126" spans="1:47" x14ac:dyDescent="0.3">
      <c r="A126" t="s">
        <v>38</v>
      </c>
      <c r="B126" t="s">
        <v>39</v>
      </c>
      <c r="C126" t="s">
        <v>104</v>
      </c>
      <c r="D126" t="s">
        <v>26</v>
      </c>
      <c r="E126" t="str">
        <f>IF(LOWER(TRIM(Table2[[#This Row],[Involvement]]))="entry level", "Junior", IF(LOWER(TRIM(Table2[[#This Row],[Involvement]]))="mid-senior level", "Mid", "Senior"))</f>
        <v>Junior</v>
      </c>
      <c r="F126">
        <v>47</v>
      </c>
      <c r="G126" s="3">
        <v>2519518</v>
      </c>
      <c r="H126" s="5" t="str">
        <f>ROUND(Table2[[#This Row],[Linkedin Followers]] / Table2[[#This Row],[Total Applicants]] / 1000, 2) &amp; "K"</f>
        <v>53.61K</v>
      </c>
      <c r="I126" t="s">
        <v>4</v>
      </c>
      <c r="J126" t="s">
        <v>14</v>
      </c>
      <c r="K126">
        <v>10001</v>
      </c>
      <c r="L126" t="s">
        <v>6</v>
      </c>
      <c r="M126" s="10">
        <v>410125</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1</v>
      </c>
      <c r="AK126">
        <v>0</v>
      </c>
      <c r="AL126">
        <v>0</v>
      </c>
      <c r="AM126">
        <v>0</v>
      </c>
      <c r="AN126">
        <v>1</v>
      </c>
      <c r="AO126">
        <v>0</v>
      </c>
      <c r="AP126">
        <v>0</v>
      </c>
      <c r="AQ126">
        <v>0</v>
      </c>
      <c r="AR126">
        <v>0</v>
      </c>
      <c r="AS126">
        <v>2</v>
      </c>
      <c r="AT126" s="7">
        <f>Table2[[#This Row],[Total Skills Required]] / 30</f>
        <v>6.6666666666666666E-2</v>
      </c>
      <c r="AU126" s="2">
        <f t="shared" si="1"/>
        <v>15.666666666666666</v>
      </c>
    </row>
    <row r="127" spans="1:47" x14ac:dyDescent="0.3">
      <c r="A127" t="s">
        <v>23</v>
      </c>
      <c r="B127" t="s">
        <v>24</v>
      </c>
      <c r="C127" t="s">
        <v>37</v>
      </c>
      <c r="D127" t="s">
        <v>78</v>
      </c>
      <c r="E127" t="str">
        <f>IF(LOWER(TRIM(Table2[[#This Row],[Involvement]]))="entry level", "Junior", IF(LOWER(TRIM(Table2[[#This Row],[Involvement]]))="mid-senior level", "Mid", "Senior"))</f>
        <v>Mid</v>
      </c>
      <c r="F127">
        <v>47</v>
      </c>
      <c r="G127" s="3">
        <v>793022</v>
      </c>
      <c r="H127" s="5" t="str">
        <f>ROUND(Table2[[#This Row],[Linkedin Followers]] / Table2[[#This Row],[Total Applicants]] / 1000, 2) &amp; "K"</f>
        <v>16.87K</v>
      </c>
      <c r="I127" t="s">
        <v>4</v>
      </c>
      <c r="J127" t="s">
        <v>5</v>
      </c>
      <c r="K127">
        <v>5000</v>
      </c>
      <c r="L127" t="s">
        <v>6</v>
      </c>
      <c r="M127" s="10">
        <v>1239829</v>
      </c>
      <c r="N127">
        <v>1</v>
      </c>
      <c r="O127">
        <v>1</v>
      </c>
      <c r="P127">
        <v>1</v>
      </c>
      <c r="Q127">
        <v>1</v>
      </c>
      <c r="R127">
        <v>1</v>
      </c>
      <c r="S127">
        <v>0</v>
      </c>
      <c r="T127">
        <v>0</v>
      </c>
      <c r="U127">
        <v>1</v>
      </c>
      <c r="V127">
        <v>0</v>
      </c>
      <c r="W127">
        <v>0</v>
      </c>
      <c r="X127">
        <v>1</v>
      </c>
      <c r="Y127">
        <v>0</v>
      </c>
      <c r="Z127">
        <v>0</v>
      </c>
      <c r="AA127">
        <v>0</v>
      </c>
      <c r="AB127">
        <v>0</v>
      </c>
      <c r="AC127">
        <v>0</v>
      </c>
      <c r="AD127">
        <v>0</v>
      </c>
      <c r="AE127">
        <v>0</v>
      </c>
      <c r="AF127">
        <v>0</v>
      </c>
      <c r="AG127">
        <v>0</v>
      </c>
      <c r="AH127">
        <v>0</v>
      </c>
      <c r="AI127">
        <v>0</v>
      </c>
      <c r="AJ127">
        <v>1</v>
      </c>
      <c r="AK127">
        <v>1</v>
      </c>
      <c r="AL127">
        <v>0</v>
      </c>
      <c r="AM127">
        <v>0</v>
      </c>
      <c r="AN127">
        <v>0</v>
      </c>
      <c r="AO127">
        <v>0</v>
      </c>
      <c r="AP127">
        <v>0</v>
      </c>
      <c r="AQ127">
        <v>0</v>
      </c>
      <c r="AR127">
        <v>0</v>
      </c>
      <c r="AS127">
        <v>9</v>
      </c>
      <c r="AT127" s="7">
        <f>Table2[[#This Row],[Total Skills Required]] / 30</f>
        <v>0.3</v>
      </c>
      <c r="AU127" s="2">
        <f t="shared" si="1"/>
        <v>4.7</v>
      </c>
    </row>
    <row r="128" spans="1:47" x14ac:dyDescent="0.3">
      <c r="A128" t="s">
        <v>16</v>
      </c>
      <c r="B128" t="s">
        <v>17</v>
      </c>
      <c r="C128" t="s">
        <v>29</v>
      </c>
      <c r="D128" t="s">
        <v>13</v>
      </c>
      <c r="E128" t="str">
        <f>IF(LOWER(TRIM(Table2[[#This Row],[Involvement]]))="entry level", "Junior", IF(LOWER(TRIM(Table2[[#This Row],[Involvement]]))="mid-senior level", "Mid", "Senior"))</f>
        <v>Junior</v>
      </c>
      <c r="F128">
        <v>46</v>
      </c>
      <c r="G128" s="3">
        <v>80865</v>
      </c>
      <c r="H128" s="5" t="str">
        <f>ROUND(Table2[[#This Row],[Linkedin Followers]] / Table2[[#This Row],[Total Applicants]] / 1000, 2) &amp; "K"</f>
        <v>1.76K</v>
      </c>
      <c r="I128" t="s">
        <v>4</v>
      </c>
      <c r="J128" t="s">
        <v>14</v>
      </c>
      <c r="K128">
        <v>1200</v>
      </c>
      <c r="L128" t="s">
        <v>6</v>
      </c>
      <c r="M128" s="10">
        <v>696593</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1</v>
      </c>
      <c r="AL128">
        <v>0</v>
      </c>
      <c r="AM128">
        <v>0</v>
      </c>
      <c r="AN128">
        <v>0</v>
      </c>
      <c r="AO128">
        <v>0</v>
      </c>
      <c r="AP128">
        <v>0</v>
      </c>
      <c r="AQ128">
        <v>0</v>
      </c>
      <c r="AR128">
        <v>0</v>
      </c>
      <c r="AS128">
        <v>1</v>
      </c>
      <c r="AT128" s="7">
        <f>Table2[[#This Row],[Total Skills Required]] / 30</f>
        <v>3.3333333333333333E-2</v>
      </c>
      <c r="AU128" s="2">
        <f t="shared" si="1"/>
        <v>23</v>
      </c>
    </row>
    <row r="129" spans="1:47" x14ac:dyDescent="0.3">
      <c r="A129" t="s">
        <v>16</v>
      </c>
      <c r="B129" t="s">
        <v>17</v>
      </c>
      <c r="C129" t="s">
        <v>105</v>
      </c>
      <c r="D129" t="s">
        <v>3</v>
      </c>
      <c r="E129" t="str">
        <f>IF(LOWER(TRIM(Table2[[#This Row],[Involvement]]))="entry level", "Junior", IF(LOWER(TRIM(Table2[[#This Row],[Involvement]]))="mid-senior level", "Mid", "Senior"))</f>
        <v>Junior</v>
      </c>
      <c r="F129">
        <v>46</v>
      </c>
      <c r="G129" s="3">
        <v>80865</v>
      </c>
      <c r="H129" s="5" t="str">
        <f>ROUND(Table2[[#This Row],[Linkedin Followers]] / Table2[[#This Row],[Total Applicants]] / 1000, 2) &amp; "K"</f>
        <v>1.76K</v>
      </c>
      <c r="I129" t="s">
        <v>4</v>
      </c>
      <c r="J129" t="s">
        <v>14</v>
      </c>
      <c r="K129">
        <v>1200</v>
      </c>
      <c r="L129" t="s">
        <v>6</v>
      </c>
      <c r="M129" s="10">
        <v>675704</v>
      </c>
      <c r="N129">
        <v>0</v>
      </c>
      <c r="O129">
        <v>0</v>
      </c>
      <c r="P129">
        <v>0</v>
      </c>
      <c r="Q129">
        <v>0</v>
      </c>
      <c r="R129">
        <v>0</v>
      </c>
      <c r="S129">
        <v>0</v>
      </c>
      <c r="T129">
        <v>0</v>
      </c>
      <c r="U129">
        <v>0</v>
      </c>
      <c r="V129">
        <v>0</v>
      </c>
      <c r="W129">
        <v>0</v>
      </c>
      <c r="X129">
        <v>1</v>
      </c>
      <c r="Y129">
        <v>0</v>
      </c>
      <c r="Z129">
        <v>0</v>
      </c>
      <c r="AA129">
        <v>0</v>
      </c>
      <c r="AB129">
        <v>0</v>
      </c>
      <c r="AC129">
        <v>0</v>
      </c>
      <c r="AD129">
        <v>0</v>
      </c>
      <c r="AE129">
        <v>0</v>
      </c>
      <c r="AF129">
        <v>0</v>
      </c>
      <c r="AG129">
        <v>0</v>
      </c>
      <c r="AH129">
        <v>0</v>
      </c>
      <c r="AI129">
        <v>0</v>
      </c>
      <c r="AJ129">
        <v>1</v>
      </c>
      <c r="AK129">
        <v>1</v>
      </c>
      <c r="AL129">
        <v>0</v>
      </c>
      <c r="AM129">
        <v>0</v>
      </c>
      <c r="AN129">
        <v>0</v>
      </c>
      <c r="AO129">
        <v>0</v>
      </c>
      <c r="AP129">
        <v>0</v>
      </c>
      <c r="AQ129">
        <v>0</v>
      </c>
      <c r="AR129">
        <v>0</v>
      </c>
      <c r="AS129">
        <v>3</v>
      </c>
      <c r="AT129" s="7">
        <f>Table2[[#This Row],[Total Skills Required]] / 30</f>
        <v>0.1</v>
      </c>
      <c r="AU129" s="2">
        <f t="shared" si="1"/>
        <v>11.5</v>
      </c>
    </row>
    <row r="130" spans="1:47" x14ac:dyDescent="0.3">
      <c r="A130" t="s">
        <v>16</v>
      </c>
      <c r="B130" t="s">
        <v>17</v>
      </c>
      <c r="C130" t="s">
        <v>44</v>
      </c>
      <c r="D130" t="s">
        <v>3</v>
      </c>
      <c r="E130" t="str">
        <f>IF(LOWER(TRIM(Table2[[#This Row],[Involvement]]))="entry level", "Junior", IF(LOWER(TRIM(Table2[[#This Row],[Involvement]]))="mid-senior level", "Mid", "Senior"))</f>
        <v>Junior</v>
      </c>
      <c r="F130">
        <v>46</v>
      </c>
      <c r="G130" s="3">
        <v>80865</v>
      </c>
      <c r="H130" s="5" t="str">
        <f>ROUND(Table2[[#This Row],[Linkedin Followers]] / Table2[[#This Row],[Total Applicants]] / 1000, 2) &amp; "K"</f>
        <v>1.76K</v>
      </c>
      <c r="I130" t="s">
        <v>4</v>
      </c>
      <c r="J130" t="s">
        <v>14</v>
      </c>
      <c r="K130">
        <v>1200</v>
      </c>
      <c r="L130" t="s">
        <v>6</v>
      </c>
      <c r="M130" s="10">
        <v>445560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1</v>
      </c>
      <c r="AK130">
        <v>1</v>
      </c>
      <c r="AL130">
        <v>0</v>
      </c>
      <c r="AM130">
        <v>0</v>
      </c>
      <c r="AN130">
        <v>1</v>
      </c>
      <c r="AO130">
        <v>0</v>
      </c>
      <c r="AP130">
        <v>0</v>
      </c>
      <c r="AQ130">
        <v>0</v>
      </c>
      <c r="AR130">
        <v>0</v>
      </c>
      <c r="AS130">
        <v>3</v>
      </c>
      <c r="AT130" s="7">
        <f>Table2[[#This Row],[Total Skills Required]] / 30</f>
        <v>0.1</v>
      </c>
      <c r="AU130" s="2">
        <f t="shared" ref="AU130:AU193" si="2">(F130 / (AS130 + 1))</f>
        <v>11.5</v>
      </c>
    </row>
    <row r="131" spans="1:47" x14ac:dyDescent="0.3">
      <c r="A131" t="s">
        <v>72</v>
      </c>
      <c r="B131" t="s">
        <v>39</v>
      </c>
      <c r="C131" t="s">
        <v>106</v>
      </c>
      <c r="D131" t="s">
        <v>13</v>
      </c>
      <c r="E131" t="str">
        <f>IF(LOWER(TRIM(Table2[[#This Row],[Involvement]]))="entry level", "Junior", IF(LOWER(TRIM(Table2[[#This Row],[Involvement]]))="mid-senior level", "Mid", "Senior"))</f>
        <v>Junior</v>
      </c>
      <c r="F131">
        <v>46</v>
      </c>
      <c r="G131" s="3">
        <v>270280</v>
      </c>
      <c r="H131" s="5" t="str">
        <f>ROUND(Table2[[#This Row],[Linkedin Followers]] / Table2[[#This Row],[Total Applicants]] / 1000, 2) &amp; "K"</f>
        <v>5.88K</v>
      </c>
      <c r="I131" t="s">
        <v>4</v>
      </c>
      <c r="J131" t="s">
        <v>14</v>
      </c>
      <c r="K131">
        <v>10001</v>
      </c>
      <c r="L131" t="s">
        <v>6</v>
      </c>
      <c r="M131" s="10">
        <v>494044</v>
      </c>
      <c r="N131">
        <v>0</v>
      </c>
      <c r="O131">
        <v>0</v>
      </c>
      <c r="P131">
        <v>0</v>
      </c>
      <c r="Q131">
        <v>0</v>
      </c>
      <c r="R131">
        <v>0</v>
      </c>
      <c r="S131">
        <v>0</v>
      </c>
      <c r="T131">
        <v>0</v>
      </c>
      <c r="U131">
        <v>0</v>
      </c>
      <c r="V131">
        <v>0</v>
      </c>
      <c r="W131">
        <v>0</v>
      </c>
      <c r="X131">
        <v>1</v>
      </c>
      <c r="Y131">
        <v>0</v>
      </c>
      <c r="Z131">
        <v>0</v>
      </c>
      <c r="AA131">
        <v>0</v>
      </c>
      <c r="AB131">
        <v>0</v>
      </c>
      <c r="AC131">
        <v>0</v>
      </c>
      <c r="AD131">
        <v>0</v>
      </c>
      <c r="AE131">
        <v>0</v>
      </c>
      <c r="AF131">
        <v>0</v>
      </c>
      <c r="AG131">
        <v>0</v>
      </c>
      <c r="AH131">
        <v>0</v>
      </c>
      <c r="AI131">
        <v>0</v>
      </c>
      <c r="AJ131">
        <v>1</v>
      </c>
      <c r="AK131">
        <v>1</v>
      </c>
      <c r="AL131">
        <v>0</v>
      </c>
      <c r="AM131">
        <v>0</v>
      </c>
      <c r="AN131">
        <v>0</v>
      </c>
      <c r="AO131">
        <v>0</v>
      </c>
      <c r="AP131">
        <v>0</v>
      </c>
      <c r="AQ131">
        <v>0</v>
      </c>
      <c r="AR131">
        <v>0</v>
      </c>
      <c r="AS131">
        <v>3</v>
      </c>
      <c r="AT131" s="7">
        <f>Table2[[#This Row],[Total Skills Required]] / 30</f>
        <v>0.1</v>
      </c>
      <c r="AU131" s="2">
        <f t="shared" si="2"/>
        <v>11.5</v>
      </c>
    </row>
    <row r="132" spans="1:47" x14ac:dyDescent="0.3">
      <c r="A132" t="s">
        <v>16</v>
      </c>
      <c r="B132" t="s">
        <v>17</v>
      </c>
      <c r="C132" t="s">
        <v>56</v>
      </c>
      <c r="D132" t="s">
        <v>19</v>
      </c>
      <c r="E132" t="str">
        <f>IF(LOWER(TRIM(Table2[[#This Row],[Involvement]]))="entry level", "Junior", IF(LOWER(TRIM(Table2[[#This Row],[Involvement]]))="mid-senior level", "Mid", "Senior"))</f>
        <v>Junior</v>
      </c>
      <c r="F132">
        <v>46</v>
      </c>
      <c r="G132" s="3">
        <v>80865</v>
      </c>
      <c r="H132" s="5" t="str">
        <f>ROUND(Table2[[#This Row],[Linkedin Followers]] / Table2[[#This Row],[Total Applicants]] / 1000, 2) &amp; "K"</f>
        <v>1.76K</v>
      </c>
      <c r="I132" t="s">
        <v>57</v>
      </c>
      <c r="J132" t="s">
        <v>14</v>
      </c>
      <c r="K132">
        <v>1200</v>
      </c>
      <c r="L132" t="s">
        <v>6</v>
      </c>
      <c r="M132" s="10">
        <v>416282</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1</v>
      </c>
      <c r="AK132">
        <v>1</v>
      </c>
      <c r="AL132">
        <v>0</v>
      </c>
      <c r="AM132">
        <v>0</v>
      </c>
      <c r="AN132">
        <v>0</v>
      </c>
      <c r="AO132">
        <v>0</v>
      </c>
      <c r="AP132">
        <v>0</v>
      </c>
      <c r="AQ132">
        <v>0</v>
      </c>
      <c r="AR132">
        <v>0</v>
      </c>
      <c r="AS132">
        <v>2</v>
      </c>
      <c r="AT132" s="7">
        <f>Table2[[#This Row],[Total Skills Required]] / 30</f>
        <v>6.6666666666666666E-2</v>
      </c>
      <c r="AU132" s="2">
        <f t="shared" si="2"/>
        <v>15.333333333333334</v>
      </c>
    </row>
    <row r="133" spans="1:47" x14ac:dyDescent="0.3">
      <c r="A133" t="s">
        <v>72</v>
      </c>
      <c r="B133" t="s">
        <v>39</v>
      </c>
      <c r="C133" t="s">
        <v>107</v>
      </c>
      <c r="D133" t="s">
        <v>36</v>
      </c>
      <c r="E133" t="str">
        <f>IF(LOWER(TRIM(Table2[[#This Row],[Involvement]]))="entry level", "Junior", IF(LOWER(TRIM(Table2[[#This Row],[Involvement]]))="mid-senior level", "Mid", "Senior"))</f>
        <v>Junior</v>
      </c>
      <c r="F133">
        <v>45</v>
      </c>
      <c r="G133" s="3">
        <v>270280</v>
      </c>
      <c r="H133" s="5" t="str">
        <f>ROUND(Table2[[#This Row],[Linkedin Followers]] / Table2[[#This Row],[Total Applicants]] / 1000, 2) &amp; "K"</f>
        <v>6.01K</v>
      </c>
      <c r="I133" t="s">
        <v>4</v>
      </c>
      <c r="J133" t="s">
        <v>14</v>
      </c>
      <c r="K133">
        <v>10001</v>
      </c>
      <c r="L133" t="s">
        <v>6</v>
      </c>
      <c r="M133" s="10">
        <v>604233</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1</v>
      </c>
      <c r="AK133">
        <v>1</v>
      </c>
      <c r="AL133">
        <v>0</v>
      </c>
      <c r="AM133">
        <v>0</v>
      </c>
      <c r="AN133">
        <v>1</v>
      </c>
      <c r="AO133">
        <v>0</v>
      </c>
      <c r="AP133">
        <v>0</v>
      </c>
      <c r="AQ133">
        <v>0</v>
      </c>
      <c r="AR133">
        <v>0</v>
      </c>
      <c r="AS133">
        <v>3</v>
      </c>
      <c r="AT133" s="7">
        <f>Table2[[#This Row],[Total Skills Required]] / 30</f>
        <v>0.1</v>
      </c>
      <c r="AU133" s="2">
        <f t="shared" si="2"/>
        <v>11.25</v>
      </c>
    </row>
    <row r="134" spans="1:47" x14ac:dyDescent="0.3">
      <c r="A134" t="s">
        <v>7</v>
      </c>
      <c r="B134" t="s">
        <v>1</v>
      </c>
      <c r="C134" t="s">
        <v>108</v>
      </c>
      <c r="D134" t="s">
        <v>109</v>
      </c>
      <c r="E134" t="str">
        <f>IF(LOWER(TRIM(Table2[[#This Row],[Involvement]]))="entry level", "Junior", IF(LOWER(TRIM(Table2[[#This Row],[Involvement]]))="mid-senior level", "Mid", "Senior"))</f>
        <v>Mid</v>
      </c>
      <c r="F134">
        <v>45</v>
      </c>
      <c r="G134" s="3">
        <v>6790011</v>
      </c>
      <c r="H134" s="5" t="str">
        <f>ROUND(Table2[[#This Row],[Linkedin Followers]] / Table2[[#This Row],[Total Applicants]] / 1000, 2) &amp; "K"</f>
        <v>150.89K</v>
      </c>
      <c r="I134" t="s">
        <v>4</v>
      </c>
      <c r="J134" t="s">
        <v>5</v>
      </c>
      <c r="K134">
        <v>10001</v>
      </c>
      <c r="L134" t="s">
        <v>6</v>
      </c>
      <c r="M134" s="10">
        <v>1072417</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1</v>
      </c>
      <c r="AK134">
        <v>1</v>
      </c>
      <c r="AL134">
        <v>0</v>
      </c>
      <c r="AM134">
        <v>0</v>
      </c>
      <c r="AN134">
        <v>0</v>
      </c>
      <c r="AO134">
        <v>0</v>
      </c>
      <c r="AP134">
        <v>0</v>
      </c>
      <c r="AQ134">
        <v>0</v>
      </c>
      <c r="AR134">
        <v>0</v>
      </c>
      <c r="AS134">
        <v>2</v>
      </c>
      <c r="AT134" s="7">
        <f>Table2[[#This Row],[Total Skills Required]] / 30</f>
        <v>6.6666666666666666E-2</v>
      </c>
      <c r="AU134" s="2">
        <f t="shared" si="2"/>
        <v>15</v>
      </c>
    </row>
    <row r="135" spans="1:47" x14ac:dyDescent="0.3">
      <c r="A135" t="s">
        <v>91</v>
      </c>
      <c r="B135" t="s">
        <v>17</v>
      </c>
      <c r="C135" t="s">
        <v>110</v>
      </c>
      <c r="D135" t="s">
        <v>9</v>
      </c>
      <c r="E135" t="str">
        <f>IF(LOWER(TRIM(Table2[[#This Row],[Involvement]]))="entry level", "Junior", IF(LOWER(TRIM(Table2[[#This Row],[Involvement]]))="mid-senior level", "Mid", "Senior"))</f>
        <v>Mid</v>
      </c>
      <c r="F135">
        <v>45</v>
      </c>
      <c r="G135" s="3">
        <v>11245</v>
      </c>
      <c r="H135" s="5" t="str">
        <f>ROUND(Table2[[#This Row],[Linkedin Followers]] / Table2[[#This Row],[Total Applicants]] / 1000, 2) &amp; "K"</f>
        <v>0.25K</v>
      </c>
      <c r="I135" t="s">
        <v>4</v>
      </c>
      <c r="J135" t="s">
        <v>5</v>
      </c>
      <c r="K135">
        <v>110</v>
      </c>
      <c r="L135" t="s">
        <v>93</v>
      </c>
      <c r="M135" s="10">
        <v>1060612</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1</v>
      </c>
      <c r="AK135">
        <v>0</v>
      </c>
      <c r="AL135">
        <v>0</v>
      </c>
      <c r="AM135">
        <v>0</v>
      </c>
      <c r="AN135">
        <v>0</v>
      </c>
      <c r="AO135">
        <v>0</v>
      </c>
      <c r="AP135">
        <v>0</v>
      </c>
      <c r="AQ135">
        <v>0</v>
      </c>
      <c r="AR135">
        <v>1</v>
      </c>
      <c r="AS135">
        <v>2</v>
      </c>
      <c r="AT135" s="7">
        <f>Table2[[#This Row],[Total Skills Required]] / 30</f>
        <v>6.6666666666666666E-2</v>
      </c>
      <c r="AU135" s="2">
        <f t="shared" si="2"/>
        <v>15</v>
      </c>
    </row>
    <row r="136" spans="1:47" x14ac:dyDescent="0.3">
      <c r="A136" t="s">
        <v>23</v>
      </c>
      <c r="B136" t="s">
        <v>24</v>
      </c>
      <c r="C136" t="s">
        <v>111</v>
      </c>
      <c r="D136" t="s">
        <v>71</v>
      </c>
      <c r="E136" t="str">
        <f>IF(LOWER(TRIM(Table2[[#This Row],[Involvement]]))="entry level", "Junior", IF(LOWER(TRIM(Table2[[#This Row],[Involvement]]))="mid-senior level", "Mid", "Senior"))</f>
        <v>Mid</v>
      </c>
      <c r="F136">
        <v>44</v>
      </c>
      <c r="G136" s="3">
        <v>793022</v>
      </c>
      <c r="H136" s="5" t="str">
        <f>ROUND(Table2[[#This Row],[Linkedin Followers]] / Table2[[#This Row],[Total Applicants]] / 1000, 2) &amp; "K"</f>
        <v>18.02K</v>
      </c>
      <c r="I136" t="s">
        <v>4</v>
      </c>
      <c r="J136" t="s">
        <v>5</v>
      </c>
      <c r="K136">
        <v>5000</v>
      </c>
      <c r="L136" t="s">
        <v>6</v>
      </c>
      <c r="M136" s="10">
        <v>1449062</v>
      </c>
      <c r="N136">
        <v>1</v>
      </c>
      <c r="O136">
        <v>0</v>
      </c>
      <c r="P136">
        <v>1</v>
      </c>
      <c r="Q136">
        <v>0</v>
      </c>
      <c r="R136">
        <v>0</v>
      </c>
      <c r="S136">
        <v>1</v>
      </c>
      <c r="T136">
        <v>0</v>
      </c>
      <c r="U136">
        <v>0</v>
      </c>
      <c r="V136">
        <v>0</v>
      </c>
      <c r="W136">
        <v>0</v>
      </c>
      <c r="X136">
        <v>1</v>
      </c>
      <c r="Y136">
        <v>1</v>
      </c>
      <c r="Z136">
        <v>1</v>
      </c>
      <c r="AA136">
        <v>1</v>
      </c>
      <c r="AB136">
        <v>0</v>
      </c>
      <c r="AC136">
        <v>0</v>
      </c>
      <c r="AD136">
        <v>0</v>
      </c>
      <c r="AE136">
        <v>0</v>
      </c>
      <c r="AF136">
        <v>1</v>
      </c>
      <c r="AG136">
        <v>1</v>
      </c>
      <c r="AH136">
        <v>0</v>
      </c>
      <c r="AI136">
        <v>0</v>
      </c>
      <c r="AJ136">
        <v>1</v>
      </c>
      <c r="AK136">
        <v>1</v>
      </c>
      <c r="AL136">
        <v>0</v>
      </c>
      <c r="AM136">
        <v>0</v>
      </c>
      <c r="AN136">
        <v>0</v>
      </c>
      <c r="AO136">
        <v>0</v>
      </c>
      <c r="AP136">
        <v>0</v>
      </c>
      <c r="AQ136">
        <v>1</v>
      </c>
      <c r="AR136">
        <v>1</v>
      </c>
      <c r="AS136">
        <v>13</v>
      </c>
      <c r="AT136" s="7">
        <f>Table2[[#This Row],[Total Skills Required]] / 30</f>
        <v>0.43333333333333335</v>
      </c>
      <c r="AU136" s="2">
        <f t="shared" si="2"/>
        <v>3.1428571428571428</v>
      </c>
    </row>
    <row r="137" spans="1:47" x14ac:dyDescent="0.3">
      <c r="A137" t="s">
        <v>23</v>
      </c>
      <c r="B137" t="s">
        <v>24</v>
      </c>
      <c r="C137" t="s">
        <v>112</v>
      </c>
      <c r="D137" t="s">
        <v>3</v>
      </c>
      <c r="E137" t="str">
        <f>IF(LOWER(TRIM(Table2[[#This Row],[Involvement]]))="entry level", "Junior", IF(LOWER(TRIM(Table2[[#This Row],[Involvement]]))="mid-senior level", "Mid", "Senior"))</f>
        <v>Mid</v>
      </c>
      <c r="F137">
        <v>44</v>
      </c>
      <c r="G137" s="3">
        <v>793022</v>
      </c>
      <c r="H137" s="5" t="str">
        <f>ROUND(Table2[[#This Row],[Linkedin Followers]] / Table2[[#This Row],[Total Applicants]] / 1000, 2) &amp; "K"</f>
        <v>18.02K</v>
      </c>
      <c r="I137" t="s">
        <v>4</v>
      </c>
      <c r="J137" t="s">
        <v>5</v>
      </c>
      <c r="K137">
        <v>5000</v>
      </c>
      <c r="L137" t="s">
        <v>6</v>
      </c>
      <c r="M137" s="10">
        <v>1183463</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1</v>
      </c>
      <c r="AK137">
        <v>1</v>
      </c>
      <c r="AL137">
        <v>0</v>
      </c>
      <c r="AM137">
        <v>0</v>
      </c>
      <c r="AN137">
        <v>1</v>
      </c>
      <c r="AO137">
        <v>0</v>
      </c>
      <c r="AP137">
        <v>0</v>
      </c>
      <c r="AQ137">
        <v>0</v>
      </c>
      <c r="AR137">
        <v>0</v>
      </c>
      <c r="AS137">
        <v>3</v>
      </c>
      <c r="AT137" s="7">
        <f>Table2[[#This Row],[Total Skills Required]] / 30</f>
        <v>0.1</v>
      </c>
      <c r="AU137" s="2">
        <f t="shared" si="2"/>
        <v>11</v>
      </c>
    </row>
    <row r="138" spans="1:47" x14ac:dyDescent="0.3">
      <c r="A138" t="s">
        <v>7</v>
      </c>
      <c r="B138" t="s">
        <v>1</v>
      </c>
      <c r="C138" t="s">
        <v>113</v>
      </c>
      <c r="D138" t="s">
        <v>114</v>
      </c>
      <c r="E138" t="str">
        <f>IF(LOWER(TRIM(Table2[[#This Row],[Involvement]]))="entry level", "Junior", IF(LOWER(TRIM(Table2[[#This Row],[Involvement]]))="mid-senior level", "Mid", "Senior"))</f>
        <v>Mid</v>
      </c>
      <c r="F138">
        <v>44</v>
      </c>
      <c r="G138" s="3">
        <v>6790011</v>
      </c>
      <c r="H138" s="5" t="str">
        <f>ROUND(Table2[[#This Row],[Linkedin Followers]] / Table2[[#This Row],[Total Applicants]] / 1000, 2) &amp; "K"</f>
        <v>154.32K</v>
      </c>
      <c r="I138" t="s">
        <v>4</v>
      </c>
      <c r="J138" t="s">
        <v>5</v>
      </c>
      <c r="K138">
        <v>10001</v>
      </c>
      <c r="L138" t="s">
        <v>6</v>
      </c>
      <c r="M138" s="10">
        <v>1388325</v>
      </c>
      <c r="N138">
        <v>0</v>
      </c>
      <c r="O138">
        <v>0</v>
      </c>
      <c r="P138">
        <v>1</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1</v>
      </c>
      <c r="AK138">
        <v>1</v>
      </c>
      <c r="AL138">
        <v>0</v>
      </c>
      <c r="AM138">
        <v>0</v>
      </c>
      <c r="AN138">
        <v>1</v>
      </c>
      <c r="AO138">
        <v>0</v>
      </c>
      <c r="AP138">
        <v>0</v>
      </c>
      <c r="AQ138">
        <v>0</v>
      </c>
      <c r="AR138">
        <v>0</v>
      </c>
      <c r="AS138">
        <v>4</v>
      </c>
      <c r="AT138" s="7">
        <f>Table2[[#This Row],[Total Skills Required]] / 30</f>
        <v>0.13333333333333333</v>
      </c>
      <c r="AU138" s="2">
        <f t="shared" si="2"/>
        <v>8.8000000000000007</v>
      </c>
    </row>
    <row r="139" spans="1:47" x14ac:dyDescent="0.3">
      <c r="A139" t="s">
        <v>16</v>
      </c>
      <c r="B139" t="s">
        <v>17</v>
      </c>
      <c r="C139" t="s">
        <v>44</v>
      </c>
      <c r="D139" t="s">
        <v>3</v>
      </c>
      <c r="E139" t="str">
        <f>IF(LOWER(TRIM(Table2[[#This Row],[Involvement]]))="entry level", "Junior", IF(LOWER(TRIM(Table2[[#This Row],[Involvement]]))="mid-senior level", "Mid", "Senior"))</f>
        <v>Junior</v>
      </c>
      <c r="F139">
        <v>43</v>
      </c>
      <c r="G139" s="3">
        <v>80865</v>
      </c>
      <c r="H139" s="5" t="str">
        <f>ROUND(Table2[[#This Row],[Linkedin Followers]] / Table2[[#This Row],[Total Applicants]] / 1000, 2) &amp; "K"</f>
        <v>1.88K</v>
      </c>
      <c r="I139" t="s">
        <v>4</v>
      </c>
      <c r="J139" t="s">
        <v>14</v>
      </c>
      <c r="K139">
        <v>1200</v>
      </c>
      <c r="L139" t="s">
        <v>6</v>
      </c>
      <c r="M139" s="10">
        <v>680080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1</v>
      </c>
      <c r="AK139">
        <v>1</v>
      </c>
      <c r="AL139">
        <v>0</v>
      </c>
      <c r="AM139">
        <v>0</v>
      </c>
      <c r="AN139">
        <v>1</v>
      </c>
      <c r="AO139">
        <v>0</v>
      </c>
      <c r="AP139">
        <v>0</v>
      </c>
      <c r="AQ139">
        <v>0</v>
      </c>
      <c r="AR139">
        <v>0</v>
      </c>
      <c r="AS139">
        <v>3</v>
      </c>
      <c r="AT139" s="7">
        <f>Table2[[#This Row],[Total Skills Required]] / 30</f>
        <v>0.1</v>
      </c>
      <c r="AU139" s="2">
        <f t="shared" si="2"/>
        <v>10.75</v>
      </c>
    </row>
    <row r="140" spans="1:47" x14ac:dyDescent="0.3">
      <c r="A140" t="s">
        <v>16</v>
      </c>
      <c r="B140" t="s">
        <v>17</v>
      </c>
      <c r="C140" t="s">
        <v>115</v>
      </c>
      <c r="D140" t="s">
        <v>3</v>
      </c>
      <c r="E140" t="str">
        <f>IF(LOWER(TRIM(Table2[[#This Row],[Involvement]]))="entry level", "Junior", IF(LOWER(TRIM(Table2[[#This Row],[Involvement]]))="mid-senior level", "Mid", "Senior"))</f>
        <v>Junior</v>
      </c>
      <c r="F140">
        <v>43</v>
      </c>
      <c r="G140" s="3">
        <v>80865</v>
      </c>
      <c r="H140" s="5" t="str">
        <f>ROUND(Table2[[#This Row],[Linkedin Followers]] / Table2[[#This Row],[Total Applicants]] / 1000, 2) &amp; "K"</f>
        <v>1.88K</v>
      </c>
      <c r="I140" t="s">
        <v>4</v>
      </c>
      <c r="J140" t="s">
        <v>14</v>
      </c>
      <c r="K140">
        <v>1200</v>
      </c>
      <c r="L140" t="s">
        <v>6</v>
      </c>
      <c r="M140" s="10">
        <v>327701</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1</v>
      </c>
      <c r="AK140">
        <v>1</v>
      </c>
      <c r="AL140">
        <v>0</v>
      </c>
      <c r="AM140">
        <v>0</v>
      </c>
      <c r="AN140">
        <v>0</v>
      </c>
      <c r="AO140">
        <v>0</v>
      </c>
      <c r="AP140">
        <v>0</v>
      </c>
      <c r="AQ140">
        <v>0</v>
      </c>
      <c r="AR140">
        <v>0</v>
      </c>
      <c r="AS140">
        <v>2</v>
      </c>
      <c r="AT140" s="7">
        <f>Table2[[#This Row],[Total Skills Required]] / 30</f>
        <v>6.6666666666666666E-2</v>
      </c>
      <c r="AU140" s="2">
        <f t="shared" si="2"/>
        <v>14.333333333333334</v>
      </c>
    </row>
    <row r="141" spans="1:47" x14ac:dyDescent="0.3">
      <c r="A141" t="s">
        <v>16</v>
      </c>
      <c r="B141" t="s">
        <v>17</v>
      </c>
      <c r="C141" t="s">
        <v>116</v>
      </c>
      <c r="D141" t="s">
        <v>19</v>
      </c>
      <c r="E141" t="str">
        <f>IF(LOWER(TRIM(Table2[[#This Row],[Involvement]]))="entry level", "Junior", IF(LOWER(TRIM(Table2[[#This Row],[Involvement]]))="mid-senior level", "Mid", "Senior"))</f>
        <v>Mid</v>
      </c>
      <c r="F141">
        <v>42</v>
      </c>
      <c r="G141" s="3">
        <v>80865</v>
      </c>
      <c r="H141" s="5" t="str">
        <f>ROUND(Table2[[#This Row],[Linkedin Followers]] / Table2[[#This Row],[Total Applicants]] / 1000, 2) &amp; "K"</f>
        <v>1.93K</v>
      </c>
      <c r="I141" t="s">
        <v>4</v>
      </c>
      <c r="J141" t="s">
        <v>5</v>
      </c>
      <c r="K141">
        <v>1200</v>
      </c>
      <c r="L141" t="s">
        <v>6</v>
      </c>
      <c r="M141" s="10">
        <v>1338712</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1</v>
      </c>
      <c r="AK141">
        <v>1</v>
      </c>
      <c r="AL141">
        <v>0</v>
      </c>
      <c r="AM141">
        <v>0</v>
      </c>
      <c r="AN141">
        <v>0</v>
      </c>
      <c r="AO141">
        <v>0</v>
      </c>
      <c r="AP141">
        <v>0</v>
      </c>
      <c r="AQ141">
        <v>0</v>
      </c>
      <c r="AR141">
        <v>0</v>
      </c>
      <c r="AS141">
        <v>2</v>
      </c>
      <c r="AT141" s="7">
        <f>Table2[[#This Row],[Total Skills Required]] / 30</f>
        <v>6.6666666666666666E-2</v>
      </c>
      <c r="AU141" s="2">
        <f t="shared" si="2"/>
        <v>14</v>
      </c>
    </row>
    <row r="142" spans="1:47" x14ac:dyDescent="0.3">
      <c r="A142" t="s">
        <v>16</v>
      </c>
      <c r="B142" t="s">
        <v>17</v>
      </c>
      <c r="C142" t="s">
        <v>44</v>
      </c>
      <c r="D142" t="s">
        <v>3</v>
      </c>
      <c r="E142" t="str">
        <f>IF(LOWER(TRIM(Table2[[#This Row],[Involvement]]))="entry level", "Junior", IF(LOWER(TRIM(Table2[[#This Row],[Involvement]]))="mid-senior level", "Mid", "Senior"))</f>
        <v>Junior</v>
      </c>
      <c r="F142">
        <v>42</v>
      </c>
      <c r="G142" s="3">
        <v>80865</v>
      </c>
      <c r="H142" s="5" t="str">
        <f>ROUND(Table2[[#This Row],[Linkedin Followers]] / Table2[[#This Row],[Total Applicants]] / 1000, 2) &amp; "K"</f>
        <v>1.93K</v>
      </c>
      <c r="I142" t="s">
        <v>4</v>
      </c>
      <c r="J142" t="s">
        <v>14</v>
      </c>
      <c r="K142">
        <v>1200</v>
      </c>
      <c r="L142" t="s">
        <v>6</v>
      </c>
      <c r="M142" s="10">
        <v>598566</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1</v>
      </c>
      <c r="AK142">
        <v>1</v>
      </c>
      <c r="AL142">
        <v>0</v>
      </c>
      <c r="AM142">
        <v>0</v>
      </c>
      <c r="AN142">
        <v>1</v>
      </c>
      <c r="AO142">
        <v>0</v>
      </c>
      <c r="AP142">
        <v>0</v>
      </c>
      <c r="AQ142">
        <v>0</v>
      </c>
      <c r="AR142">
        <v>0</v>
      </c>
      <c r="AS142">
        <v>3</v>
      </c>
      <c r="AT142" s="7">
        <f>Table2[[#This Row],[Total Skills Required]] / 30</f>
        <v>0.1</v>
      </c>
      <c r="AU142" s="2">
        <f t="shared" si="2"/>
        <v>10.5</v>
      </c>
    </row>
    <row r="143" spans="1:47" x14ac:dyDescent="0.3">
      <c r="A143" t="s">
        <v>7</v>
      </c>
      <c r="B143" t="s">
        <v>1</v>
      </c>
      <c r="C143" t="s">
        <v>117</v>
      </c>
      <c r="D143" t="s">
        <v>43</v>
      </c>
      <c r="E143" t="str">
        <f>IF(LOWER(TRIM(Table2[[#This Row],[Involvement]]))="entry level", "Junior", IF(LOWER(TRIM(Table2[[#This Row],[Involvement]]))="mid-senior level", "Mid", "Senior"))</f>
        <v>Senior</v>
      </c>
      <c r="F143">
        <v>42</v>
      </c>
      <c r="G143" s="3">
        <v>6790011</v>
      </c>
      <c r="H143" s="5" t="str">
        <f>ROUND(Table2[[#This Row],[Linkedin Followers]] / Table2[[#This Row],[Total Applicants]] / 1000, 2) &amp; "K"</f>
        <v>161.67K</v>
      </c>
      <c r="I143" t="s">
        <v>4</v>
      </c>
      <c r="J143" t="s">
        <v>10</v>
      </c>
      <c r="K143">
        <v>10001</v>
      </c>
      <c r="L143" t="s">
        <v>6</v>
      </c>
      <c r="M143" s="10">
        <v>1775678</v>
      </c>
      <c r="N143">
        <v>0</v>
      </c>
      <c r="O143">
        <v>0</v>
      </c>
      <c r="P143">
        <v>1</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1</v>
      </c>
      <c r="AK143">
        <v>1</v>
      </c>
      <c r="AL143">
        <v>0</v>
      </c>
      <c r="AM143">
        <v>0</v>
      </c>
      <c r="AN143">
        <v>1</v>
      </c>
      <c r="AO143">
        <v>0</v>
      </c>
      <c r="AP143">
        <v>0</v>
      </c>
      <c r="AQ143">
        <v>0</v>
      </c>
      <c r="AR143">
        <v>0</v>
      </c>
      <c r="AS143">
        <v>4</v>
      </c>
      <c r="AT143" s="7">
        <f>Table2[[#This Row],[Total Skills Required]] / 30</f>
        <v>0.13333333333333333</v>
      </c>
      <c r="AU143" s="2">
        <f t="shared" si="2"/>
        <v>8.4</v>
      </c>
    </row>
    <row r="144" spans="1:47" x14ac:dyDescent="0.3">
      <c r="A144" t="s">
        <v>16</v>
      </c>
      <c r="B144" t="s">
        <v>17</v>
      </c>
      <c r="C144" t="s">
        <v>27</v>
      </c>
      <c r="D144" t="s">
        <v>3</v>
      </c>
      <c r="E144" t="str">
        <f>IF(LOWER(TRIM(Table2[[#This Row],[Involvement]]))="entry level", "Junior", IF(LOWER(TRIM(Table2[[#This Row],[Involvement]]))="mid-senior level", "Mid", "Senior"))</f>
        <v>Mid</v>
      </c>
      <c r="F144">
        <v>42</v>
      </c>
      <c r="G144" s="3">
        <v>80865</v>
      </c>
      <c r="H144" s="5" t="str">
        <f>ROUND(Table2[[#This Row],[Linkedin Followers]] / Table2[[#This Row],[Total Applicants]] / 1000, 2) &amp; "K"</f>
        <v>1.93K</v>
      </c>
      <c r="I144" t="s">
        <v>4</v>
      </c>
      <c r="J144" t="s">
        <v>5</v>
      </c>
      <c r="K144">
        <v>1200</v>
      </c>
      <c r="L144" t="s">
        <v>6</v>
      </c>
      <c r="M144" s="10">
        <v>1771278</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1</v>
      </c>
      <c r="AK144">
        <v>1</v>
      </c>
      <c r="AL144">
        <v>0</v>
      </c>
      <c r="AM144">
        <v>0</v>
      </c>
      <c r="AN144">
        <v>1</v>
      </c>
      <c r="AO144">
        <v>0</v>
      </c>
      <c r="AP144">
        <v>0</v>
      </c>
      <c r="AQ144">
        <v>0</v>
      </c>
      <c r="AR144">
        <v>0</v>
      </c>
      <c r="AS144">
        <v>3</v>
      </c>
      <c r="AT144" s="7">
        <f>Table2[[#This Row],[Total Skills Required]] / 30</f>
        <v>0.1</v>
      </c>
      <c r="AU144" s="2">
        <f t="shared" si="2"/>
        <v>10.5</v>
      </c>
    </row>
    <row r="145" spans="1:47" x14ac:dyDescent="0.3">
      <c r="A145" t="s">
        <v>72</v>
      </c>
      <c r="B145" t="s">
        <v>39</v>
      </c>
      <c r="C145" t="s">
        <v>118</v>
      </c>
      <c r="D145" t="s">
        <v>13</v>
      </c>
      <c r="E145" t="str">
        <f>IF(LOWER(TRIM(Table2[[#This Row],[Involvement]]))="entry level", "Junior", IF(LOWER(TRIM(Table2[[#This Row],[Involvement]]))="mid-senior level", "Mid", "Senior"))</f>
        <v>Junior</v>
      </c>
      <c r="F145">
        <v>42</v>
      </c>
      <c r="G145" s="3">
        <v>270280</v>
      </c>
      <c r="H145" s="5" t="str">
        <f>ROUND(Table2[[#This Row],[Linkedin Followers]] / Table2[[#This Row],[Total Applicants]] / 1000, 2) &amp; "K"</f>
        <v>6.44K</v>
      </c>
      <c r="I145" t="s">
        <v>4</v>
      </c>
      <c r="J145" t="s">
        <v>14</v>
      </c>
      <c r="K145">
        <v>10001</v>
      </c>
      <c r="L145" t="s">
        <v>6</v>
      </c>
      <c r="M145" s="10">
        <v>525493</v>
      </c>
      <c r="N145">
        <v>0</v>
      </c>
      <c r="O145">
        <v>0</v>
      </c>
      <c r="P145">
        <v>1</v>
      </c>
      <c r="Q145">
        <v>0</v>
      </c>
      <c r="R145">
        <v>0</v>
      </c>
      <c r="S145">
        <v>0</v>
      </c>
      <c r="T145">
        <v>0</v>
      </c>
      <c r="U145">
        <v>0</v>
      </c>
      <c r="V145">
        <v>0</v>
      </c>
      <c r="W145">
        <v>0</v>
      </c>
      <c r="X145">
        <v>1</v>
      </c>
      <c r="Y145">
        <v>0</v>
      </c>
      <c r="Z145">
        <v>0</v>
      </c>
      <c r="AA145">
        <v>0</v>
      </c>
      <c r="AB145">
        <v>0</v>
      </c>
      <c r="AC145">
        <v>0</v>
      </c>
      <c r="AD145">
        <v>0</v>
      </c>
      <c r="AE145">
        <v>0</v>
      </c>
      <c r="AF145">
        <v>0</v>
      </c>
      <c r="AG145">
        <v>0</v>
      </c>
      <c r="AH145">
        <v>0</v>
      </c>
      <c r="AI145">
        <v>0</v>
      </c>
      <c r="AJ145">
        <v>1</v>
      </c>
      <c r="AK145">
        <v>1</v>
      </c>
      <c r="AL145">
        <v>0</v>
      </c>
      <c r="AM145">
        <v>0</v>
      </c>
      <c r="AN145">
        <v>1</v>
      </c>
      <c r="AO145">
        <v>0</v>
      </c>
      <c r="AP145">
        <v>0</v>
      </c>
      <c r="AQ145">
        <v>1</v>
      </c>
      <c r="AR145">
        <v>1</v>
      </c>
      <c r="AS145">
        <v>7</v>
      </c>
      <c r="AT145" s="7">
        <f>Table2[[#This Row],[Total Skills Required]] / 30</f>
        <v>0.23333333333333334</v>
      </c>
      <c r="AU145" s="2">
        <f t="shared" si="2"/>
        <v>5.25</v>
      </c>
    </row>
    <row r="146" spans="1:47" x14ac:dyDescent="0.3">
      <c r="A146" t="s">
        <v>23</v>
      </c>
      <c r="B146" t="s">
        <v>24</v>
      </c>
      <c r="C146" t="s">
        <v>119</v>
      </c>
      <c r="D146" t="s">
        <v>13</v>
      </c>
      <c r="E146" t="str">
        <f>IF(LOWER(TRIM(Table2[[#This Row],[Involvement]]))="entry level", "Junior", IF(LOWER(TRIM(Table2[[#This Row],[Involvement]]))="mid-senior level", "Mid", "Senior"))</f>
        <v>Mid</v>
      </c>
      <c r="F146">
        <v>41</v>
      </c>
      <c r="G146" s="3">
        <v>793022</v>
      </c>
      <c r="H146" s="5" t="str">
        <f>ROUND(Table2[[#This Row],[Linkedin Followers]] / Table2[[#This Row],[Total Applicants]] / 1000, 2) &amp; "K"</f>
        <v>19.34K</v>
      </c>
      <c r="I146" t="s">
        <v>4</v>
      </c>
      <c r="J146" t="s">
        <v>5</v>
      </c>
      <c r="K146">
        <v>5000</v>
      </c>
      <c r="L146" t="s">
        <v>6</v>
      </c>
      <c r="M146" s="10">
        <v>1063393</v>
      </c>
      <c r="N146">
        <v>1</v>
      </c>
      <c r="O146">
        <v>0</v>
      </c>
      <c r="P146">
        <v>0</v>
      </c>
      <c r="Q146">
        <v>0</v>
      </c>
      <c r="R146">
        <v>1</v>
      </c>
      <c r="S146">
        <v>1</v>
      </c>
      <c r="T146">
        <v>0</v>
      </c>
      <c r="U146">
        <v>0</v>
      </c>
      <c r="V146">
        <v>0</v>
      </c>
      <c r="W146">
        <v>0</v>
      </c>
      <c r="X146">
        <v>1</v>
      </c>
      <c r="Y146">
        <v>0</v>
      </c>
      <c r="Z146">
        <v>0</v>
      </c>
      <c r="AA146">
        <v>0</v>
      </c>
      <c r="AB146">
        <v>0</v>
      </c>
      <c r="AC146">
        <v>0</v>
      </c>
      <c r="AD146">
        <v>0</v>
      </c>
      <c r="AE146">
        <v>0</v>
      </c>
      <c r="AF146">
        <v>0</v>
      </c>
      <c r="AG146">
        <v>0</v>
      </c>
      <c r="AH146">
        <v>0</v>
      </c>
      <c r="AI146">
        <v>0</v>
      </c>
      <c r="AJ146">
        <v>1</v>
      </c>
      <c r="AK146">
        <v>1</v>
      </c>
      <c r="AL146">
        <v>0</v>
      </c>
      <c r="AM146">
        <v>0</v>
      </c>
      <c r="AN146">
        <v>0</v>
      </c>
      <c r="AO146">
        <v>0</v>
      </c>
      <c r="AP146">
        <v>0</v>
      </c>
      <c r="AQ146">
        <v>0</v>
      </c>
      <c r="AR146">
        <v>0</v>
      </c>
      <c r="AS146">
        <v>6</v>
      </c>
      <c r="AT146" s="7">
        <f>Table2[[#This Row],[Total Skills Required]] / 30</f>
        <v>0.2</v>
      </c>
      <c r="AU146" s="2">
        <f t="shared" si="2"/>
        <v>5.8571428571428568</v>
      </c>
    </row>
    <row r="147" spans="1:47" x14ac:dyDescent="0.3">
      <c r="A147" t="s">
        <v>11</v>
      </c>
      <c r="B147" t="s">
        <v>1</v>
      </c>
      <c r="C147" t="s">
        <v>32</v>
      </c>
      <c r="D147" t="s">
        <v>3</v>
      </c>
      <c r="E147" t="str">
        <f>IF(LOWER(TRIM(Table2[[#This Row],[Involvement]]))="entry level", "Junior", IF(LOWER(TRIM(Table2[[#This Row],[Involvement]]))="mid-senior level", "Mid", "Senior"))</f>
        <v>Mid</v>
      </c>
      <c r="F147">
        <v>41</v>
      </c>
      <c r="G147" s="3">
        <v>6737300</v>
      </c>
      <c r="H147" s="5" t="str">
        <f>ROUND(Table2[[#This Row],[Linkedin Followers]] / Table2[[#This Row],[Total Applicants]] / 1000, 2) &amp; "K"</f>
        <v>164.32K</v>
      </c>
      <c r="I147" t="s">
        <v>4</v>
      </c>
      <c r="J147" t="s">
        <v>5</v>
      </c>
      <c r="K147">
        <v>10001</v>
      </c>
      <c r="L147" t="s">
        <v>6</v>
      </c>
      <c r="M147" s="10">
        <v>1375232</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1</v>
      </c>
      <c r="AK147">
        <v>1</v>
      </c>
      <c r="AL147">
        <v>0</v>
      </c>
      <c r="AM147">
        <v>0</v>
      </c>
      <c r="AN147">
        <v>0</v>
      </c>
      <c r="AO147">
        <v>0</v>
      </c>
      <c r="AP147">
        <v>0</v>
      </c>
      <c r="AQ147">
        <v>0</v>
      </c>
      <c r="AR147">
        <v>0</v>
      </c>
      <c r="AS147">
        <v>2</v>
      </c>
      <c r="AT147" s="7">
        <f>Table2[[#This Row],[Total Skills Required]] / 30</f>
        <v>6.6666666666666666E-2</v>
      </c>
      <c r="AU147" s="2">
        <f t="shared" si="2"/>
        <v>13.666666666666666</v>
      </c>
    </row>
    <row r="148" spans="1:47" x14ac:dyDescent="0.3">
      <c r="A148" t="s">
        <v>16</v>
      </c>
      <c r="B148" t="s">
        <v>17</v>
      </c>
      <c r="C148" t="s">
        <v>67</v>
      </c>
      <c r="D148" t="s">
        <v>78</v>
      </c>
      <c r="E148" t="str">
        <f>IF(LOWER(TRIM(Table2[[#This Row],[Involvement]]))="entry level", "Junior", IF(LOWER(TRIM(Table2[[#This Row],[Involvement]]))="mid-senior level", "Mid", "Senior"))</f>
        <v>Mid</v>
      </c>
      <c r="F148">
        <v>41</v>
      </c>
      <c r="G148" s="3">
        <v>80865</v>
      </c>
      <c r="H148" s="5" t="str">
        <f>ROUND(Table2[[#This Row],[Linkedin Followers]] / Table2[[#This Row],[Total Applicants]] / 1000, 2) &amp; "K"</f>
        <v>1.97K</v>
      </c>
      <c r="I148" t="s">
        <v>4</v>
      </c>
      <c r="J148" t="s">
        <v>5</v>
      </c>
      <c r="K148">
        <v>1200</v>
      </c>
      <c r="L148" t="s">
        <v>6</v>
      </c>
      <c r="M148" s="10">
        <v>953439</v>
      </c>
      <c r="N148">
        <v>0</v>
      </c>
      <c r="O148">
        <v>0</v>
      </c>
      <c r="P148">
        <v>0</v>
      </c>
      <c r="Q148">
        <v>0</v>
      </c>
      <c r="R148">
        <v>0</v>
      </c>
      <c r="S148">
        <v>0</v>
      </c>
      <c r="T148">
        <v>0</v>
      </c>
      <c r="U148">
        <v>0</v>
      </c>
      <c r="V148">
        <v>0</v>
      </c>
      <c r="W148">
        <v>0</v>
      </c>
      <c r="X148">
        <v>0</v>
      </c>
      <c r="Y148">
        <v>0</v>
      </c>
      <c r="Z148">
        <v>0</v>
      </c>
      <c r="AA148">
        <v>0</v>
      </c>
      <c r="AB148">
        <v>0</v>
      </c>
      <c r="AC148">
        <v>0</v>
      </c>
      <c r="AD148">
        <v>1</v>
      </c>
      <c r="AE148">
        <v>0</v>
      </c>
      <c r="AF148">
        <v>0</v>
      </c>
      <c r="AG148">
        <v>0</v>
      </c>
      <c r="AH148">
        <v>0</v>
      </c>
      <c r="AI148">
        <v>0</v>
      </c>
      <c r="AJ148">
        <v>1</v>
      </c>
      <c r="AK148">
        <v>1</v>
      </c>
      <c r="AL148">
        <v>0</v>
      </c>
      <c r="AM148">
        <v>0</v>
      </c>
      <c r="AN148">
        <v>1</v>
      </c>
      <c r="AO148">
        <v>0</v>
      </c>
      <c r="AP148">
        <v>0</v>
      </c>
      <c r="AQ148">
        <v>0</v>
      </c>
      <c r="AR148">
        <v>0</v>
      </c>
      <c r="AS148">
        <v>4</v>
      </c>
      <c r="AT148" s="7">
        <f>Table2[[#This Row],[Total Skills Required]] / 30</f>
        <v>0.13333333333333333</v>
      </c>
      <c r="AU148" s="2">
        <f t="shared" si="2"/>
        <v>8.1999999999999993</v>
      </c>
    </row>
    <row r="149" spans="1:47" x14ac:dyDescent="0.3">
      <c r="A149" t="s">
        <v>23</v>
      </c>
      <c r="B149" t="s">
        <v>24</v>
      </c>
      <c r="C149" t="s">
        <v>119</v>
      </c>
      <c r="D149" t="s">
        <v>71</v>
      </c>
      <c r="E149" t="str">
        <f>IF(LOWER(TRIM(Table2[[#This Row],[Involvement]]))="entry level", "Junior", IF(LOWER(TRIM(Table2[[#This Row],[Involvement]]))="mid-senior level", "Mid", "Senior"))</f>
        <v>Mid</v>
      </c>
      <c r="F149">
        <v>40</v>
      </c>
      <c r="G149" s="3">
        <v>793022</v>
      </c>
      <c r="H149" s="5" t="str">
        <f>ROUND(Table2[[#This Row],[Linkedin Followers]] / Table2[[#This Row],[Total Applicants]] / 1000, 2) &amp; "K"</f>
        <v>19.83K</v>
      </c>
      <c r="I149" t="s">
        <v>4</v>
      </c>
      <c r="J149" t="s">
        <v>5</v>
      </c>
      <c r="K149">
        <v>5000</v>
      </c>
      <c r="L149" t="s">
        <v>6</v>
      </c>
      <c r="M149" s="10">
        <v>1104405</v>
      </c>
      <c r="N149">
        <v>1</v>
      </c>
      <c r="O149">
        <v>0</v>
      </c>
      <c r="P149">
        <v>0</v>
      </c>
      <c r="Q149">
        <v>0</v>
      </c>
      <c r="R149">
        <v>1</v>
      </c>
      <c r="S149">
        <v>1</v>
      </c>
      <c r="T149">
        <v>0</v>
      </c>
      <c r="U149">
        <v>0</v>
      </c>
      <c r="V149">
        <v>0</v>
      </c>
      <c r="W149">
        <v>0</v>
      </c>
      <c r="X149">
        <v>1</v>
      </c>
      <c r="Y149">
        <v>0</v>
      </c>
      <c r="Z149">
        <v>0</v>
      </c>
      <c r="AA149">
        <v>0</v>
      </c>
      <c r="AB149">
        <v>0</v>
      </c>
      <c r="AC149">
        <v>0</v>
      </c>
      <c r="AD149">
        <v>0</v>
      </c>
      <c r="AE149">
        <v>0</v>
      </c>
      <c r="AF149">
        <v>0</v>
      </c>
      <c r="AG149">
        <v>0</v>
      </c>
      <c r="AH149">
        <v>0</v>
      </c>
      <c r="AI149">
        <v>0</v>
      </c>
      <c r="AJ149">
        <v>1</v>
      </c>
      <c r="AK149">
        <v>1</v>
      </c>
      <c r="AL149">
        <v>0</v>
      </c>
      <c r="AM149">
        <v>0</v>
      </c>
      <c r="AN149">
        <v>0</v>
      </c>
      <c r="AO149">
        <v>0</v>
      </c>
      <c r="AP149">
        <v>0</v>
      </c>
      <c r="AQ149">
        <v>0</v>
      </c>
      <c r="AR149">
        <v>0</v>
      </c>
      <c r="AS149">
        <v>6</v>
      </c>
      <c r="AT149" s="7">
        <f>Table2[[#This Row],[Total Skills Required]] / 30</f>
        <v>0.2</v>
      </c>
      <c r="AU149" s="2">
        <f t="shared" si="2"/>
        <v>5.7142857142857144</v>
      </c>
    </row>
    <row r="150" spans="1:47" x14ac:dyDescent="0.3">
      <c r="A150" t="s">
        <v>16</v>
      </c>
      <c r="B150" t="s">
        <v>17</v>
      </c>
      <c r="C150" t="s">
        <v>115</v>
      </c>
      <c r="D150" t="s">
        <v>19</v>
      </c>
      <c r="E150" t="str">
        <f>IF(LOWER(TRIM(Table2[[#This Row],[Involvement]]))="entry level", "Junior", IF(LOWER(TRIM(Table2[[#This Row],[Involvement]]))="mid-senior level", "Mid", "Senior"))</f>
        <v>Junior</v>
      </c>
      <c r="F150">
        <v>40</v>
      </c>
      <c r="G150" s="3">
        <v>80865</v>
      </c>
      <c r="H150" s="5" t="str">
        <f>ROUND(Table2[[#This Row],[Linkedin Followers]] / Table2[[#This Row],[Total Applicants]] / 1000, 2) &amp; "K"</f>
        <v>2.02K</v>
      </c>
      <c r="I150" t="s">
        <v>4</v>
      </c>
      <c r="J150" t="s">
        <v>14</v>
      </c>
      <c r="K150">
        <v>1200</v>
      </c>
      <c r="L150" t="s">
        <v>6</v>
      </c>
      <c r="M150" s="10">
        <v>447320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1</v>
      </c>
      <c r="AK150">
        <v>1</v>
      </c>
      <c r="AL150">
        <v>0</v>
      </c>
      <c r="AM150">
        <v>0</v>
      </c>
      <c r="AN150">
        <v>0</v>
      </c>
      <c r="AO150">
        <v>0</v>
      </c>
      <c r="AP150">
        <v>0</v>
      </c>
      <c r="AQ150">
        <v>0</v>
      </c>
      <c r="AR150">
        <v>0</v>
      </c>
      <c r="AS150">
        <v>2</v>
      </c>
      <c r="AT150" s="7">
        <f>Table2[[#This Row],[Total Skills Required]] / 30</f>
        <v>6.6666666666666666E-2</v>
      </c>
      <c r="AU150" s="2">
        <f t="shared" si="2"/>
        <v>13.333333333333334</v>
      </c>
    </row>
    <row r="151" spans="1:47" x14ac:dyDescent="0.3">
      <c r="A151" t="s">
        <v>16</v>
      </c>
      <c r="B151" t="s">
        <v>17</v>
      </c>
      <c r="C151" t="s">
        <v>56</v>
      </c>
      <c r="D151" t="s">
        <v>33</v>
      </c>
      <c r="E151" t="str">
        <f>IF(LOWER(TRIM(Table2[[#This Row],[Involvement]]))="entry level", "Junior", IF(LOWER(TRIM(Table2[[#This Row],[Involvement]]))="mid-senior level", "Mid", "Senior"))</f>
        <v>Junior</v>
      </c>
      <c r="F151">
        <v>40</v>
      </c>
      <c r="G151" s="3">
        <v>80865</v>
      </c>
      <c r="H151" s="5" t="str">
        <f>ROUND(Table2[[#This Row],[Linkedin Followers]] / Table2[[#This Row],[Total Applicants]] / 1000, 2) &amp; "K"</f>
        <v>2.02K</v>
      </c>
      <c r="I151" t="s">
        <v>57</v>
      </c>
      <c r="J151" t="s">
        <v>14</v>
      </c>
      <c r="K151">
        <v>1200</v>
      </c>
      <c r="L151" t="s">
        <v>6</v>
      </c>
      <c r="M151" s="10">
        <v>583823</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1</v>
      </c>
      <c r="AK151">
        <v>1</v>
      </c>
      <c r="AL151">
        <v>0</v>
      </c>
      <c r="AM151">
        <v>0</v>
      </c>
      <c r="AN151">
        <v>0</v>
      </c>
      <c r="AO151">
        <v>0</v>
      </c>
      <c r="AP151">
        <v>0</v>
      </c>
      <c r="AQ151">
        <v>0</v>
      </c>
      <c r="AR151">
        <v>0</v>
      </c>
      <c r="AS151">
        <v>2</v>
      </c>
      <c r="AT151" s="7">
        <f>Table2[[#This Row],[Total Skills Required]] / 30</f>
        <v>6.6666666666666666E-2</v>
      </c>
      <c r="AU151" s="2">
        <f t="shared" si="2"/>
        <v>13.333333333333334</v>
      </c>
    </row>
    <row r="152" spans="1:47" x14ac:dyDescent="0.3">
      <c r="A152" t="s">
        <v>16</v>
      </c>
      <c r="B152" t="s">
        <v>17</v>
      </c>
      <c r="C152" t="s">
        <v>15</v>
      </c>
      <c r="D152" t="s">
        <v>114</v>
      </c>
      <c r="E152" t="str">
        <f>IF(LOWER(TRIM(Table2[[#This Row],[Involvement]]))="entry level", "Junior", IF(LOWER(TRIM(Table2[[#This Row],[Involvement]]))="mid-senior level", "Mid", "Senior"))</f>
        <v>Mid</v>
      </c>
      <c r="F152">
        <v>39</v>
      </c>
      <c r="G152" s="3">
        <v>80865</v>
      </c>
      <c r="H152" s="5" t="str">
        <f>ROUND(Table2[[#This Row],[Linkedin Followers]] / Table2[[#This Row],[Total Applicants]] / 1000, 2) &amp; "K"</f>
        <v>2.07K</v>
      </c>
      <c r="I152" t="s">
        <v>4</v>
      </c>
      <c r="J152" t="s">
        <v>5</v>
      </c>
      <c r="K152">
        <v>1200</v>
      </c>
      <c r="L152" t="s">
        <v>6</v>
      </c>
      <c r="M152" s="10">
        <v>1003076</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1</v>
      </c>
      <c r="AK152">
        <v>1</v>
      </c>
      <c r="AL152">
        <v>0</v>
      </c>
      <c r="AM152">
        <v>0</v>
      </c>
      <c r="AN152">
        <v>1</v>
      </c>
      <c r="AO152">
        <v>0</v>
      </c>
      <c r="AP152">
        <v>0</v>
      </c>
      <c r="AQ152">
        <v>0</v>
      </c>
      <c r="AR152">
        <v>0</v>
      </c>
      <c r="AS152">
        <v>3</v>
      </c>
      <c r="AT152" s="7">
        <f>Table2[[#This Row],[Total Skills Required]] / 30</f>
        <v>0.1</v>
      </c>
      <c r="AU152" s="2">
        <f t="shared" si="2"/>
        <v>9.75</v>
      </c>
    </row>
    <row r="153" spans="1:47" x14ac:dyDescent="0.3">
      <c r="A153" t="s">
        <v>16</v>
      </c>
      <c r="B153" t="s">
        <v>17</v>
      </c>
      <c r="C153" t="s">
        <v>32</v>
      </c>
      <c r="D153" t="s">
        <v>19</v>
      </c>
      <c r="E153" t="str">
        <f>IF(LOWER(TRIM(Table2[[#This Row],[Involvement]]))="entry level", "Junior", IF(LOWER(TRIM(Table2[[#This Row],[Involvement]]))="mid-senior level", "Mid", "Senior"))</f>
        <v>Mid</v>
      </c>
      <c r="F153">
        <v>39</v>
      </c>
      <c r="G153" s="3">
        <v>80865</v>
      </c>
      <c r="H153" s="5" t="str">
        <f>ROUND(Table2[[#This Row],[Linkedin Followers]] / Table2[[#This Row],[Total Applicants]] / 1000, 2) &amp; "K"</f>
        <v>2.07K</v>
      </c>
      <c r="I153" t="s">
        <v>4</v>
      </c>
      <c r="J153" t="s">
        <v>5</v>
      </c>
      <c r="K153">
        <v>1200</v>
      </c>
      <c r="L153" t="s">
        <v>6</v>
      </c>
      <c r="M153" s="10">
        <v>1103544</v>
      </c>
      <c r="N153">
        <v>0</v>
      </c>
      <c r="O153">
        <v>0</v>
      </c>
      <c r="P153">
        <v>0</v>
      </c>
      <c r="Q153">
        <v>0</v>
      </c>
      <c r="R153">
        <v>1</v>
      </c>
      <c r="S153">
        <v>0</v>
      </c>
      <c r="T153">
        <v>0</v>
      </c>
      <c r="U153">
        <v>0</v>
      </c>
      <c r="V153">
        <v>0</v>
      </c>
      <c r="W153">
        <v>0</v>
      </c>
      <c r="X153">
        <v>0</v>
      </c>
      <c r="Y153">
        <v>0</v>
      </c>
      <c r="Z153">
        <v>0</v>
      </c>
      <c r="AA153">
        <v>0</v>
      </c>
      <c r="AB153">
        <v>0</v>
      </c>
      <c r="AC153">
        <v>0</v>
      </c>
      <c r="AD153">
        <v>0</v>
      </c>
      <c r="AE153">
        <v>0</v>
      </c>
      <c r="AF153">
        <v>0</v>
      </c>
      <c r="AG153">
        <v>0</v>
      </c>
      <c r="AH153">
        <v>0</v>
      </c>
      <c r="AI153">
        <v>0</v>
      </c>
      <c r="AJ153">
        <v>1</v>
      </c>
      <c r="AK153">
        <v>1</v>
      </c>
      <c r="AL153">
        <v>0</v>
      </c>
      <c r="AM153">
        <v>0</v>
      </c>
      <c r="AN153">
        <v>0</v>
      </c>
      <c r="AO153">
        <v>0</v>
      </c>
      <c r="AP153">
        <v>0</v>
      </c>
      <c r="AQ153">
        <v>0</v>
      </c>
      <c r="AR153">
        <v>0</v>
      </c>
      <c r="AS153">
        <v>3</v>
      </c>
      <c r="AT153" s="7">
        <f>Table2[[#This Row],[Total Skills Required]] / 30</f>
        <v>0.1</v>
      </c>
      <c r="AU153" s="2">
        <f t="shared" si="2"/>
        <v>9.75</v>
      </c>
    </row>
    <row r="154" spans="1:47" x14ac:dyDescent="0.3">
      <c r="A154" t="s">
        <v>91</v>
      </c>
      <c r="B154" t="s">
        <v>17</v>
      </c>
      <c r="C154" t="s">
        <v>120</v>
      </c>
      <c r="D154" t="s">
        <v>71</v>
      </c>
      <c r="E154" t="str">
        <f>IF(LOWER(TRIM(Table2[[#This Row],[Involvement]]))="entry level", "Junior", IF(LOWER(TRIM(Table2[[#This Row],[Involvement]]))="mid-senior level", "Mid", "Senior"))</f>
        <v>Mid</v>
      </c>
      <c r="F154">
        <v>39</v>
      </c>
      <c r="G154" s="3">
        <v>11245</v>
      </c>
      <c r="H154" s="5" t="str">
        <f>ROUND(Table2[[#This Row],[Linkedin Followers]] / Table2[[#This Row],[Total Applicants]] / 1000, 2) &amp; "K"</f>
        <v>0.29K</v>
      </c>
      <c r="I154" t="s">
        <v>4</v>
      </c>
      <c r="J154" t="s">
        <v>5</v>
      </c>
      <c r="K154">
        <v>110</v>
      </c>
      <c r="L154" t="s">
        <v>93</v>
      </c>
      <c r="M154" s="10">
        <v>1095608</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1</v>
      </c>
      <c r="AK154">
        <v>0</v>
      </c>
      <c r="AL154">
        <v>0</v>
      </c>
      <c r="AM154">
        <v>0</v>
      </c>
      <c r="AN154">
        <v>1</v>
      </c>
      <c r="AO154">
        <v>0</v>
      </c>
      <c r="AP154">
        <v>0</v>
      </c>
      <c r="AQ154">
        <v>0</v>
      </c>
      <c r="AR154">
        <v>0</v>
      </c>
      <c r="AS154">
        <v>2</v>
      </c>
      <c r="AT154" s="7">
        <f>Table2[[#This Row],[Total Skills Required]] / 30</f>
        <v>6.6666666666666666E-2</v>
      </c>
      <c r="AU154" s="2">
        <f t="shared" si="2"/>
        <v>13</v>
      </c>
    </row>
    <row r="155" spans="1:47" x14ac:dyDescent="0.3">
      <c r="A155" t="s">
        <v>11</v>
      </c>
      <c r="B155" t="s">
        <v>1</v>
      </c>
      <c r="C155" t="s">
        <v>82</v>
      </c>
      <c r="D155" t="s">
        <v>19</v>
      </c>
      <c r="E155" t="str">
        <f>IF(LOWER(TRIM(Table2[[#This Row],[Involvement]]))="entry level", "Junior", IF(LOWER(TRIM(Table2[[#This Row],[Involvement]]))="mid-senior level", "Mid", "Senior"))</f>
        <v>Mid</v>
      </c>
      <c r="F155">
        <v>39</v>
      </c>
      <c r="G155" s="3">
        <v>6737300</v>
      </c>
      <c r="H155" s="5" t="str">
        <f>ROUND(Table2[[#This Row],[Linkedin Followers]] / Table2[[#This Row],[Total Applicants]] / 1000, 2) &amp; "K"</f>
        <v>172.75K</v>
      </c>
      <c r="I155" t="s">
        <v>4</v>
      </c>
      <c r="J155" t="s">
        <v>5</v>
      </c>
      <c r="K155">
        <v>10001</v>
      </c>
      <c r="L155" t="s">
        <v>6</v>
      </c>
      <c r="M155" s="10">
        <v>1035973</v>
      </c>
      <c r="N155">
        <v>0</v>
      </c>
      <c r="O155">
        <v>0</v>
      </c>
      <c r="P155">
        <v>0</v>
      </c>
      <c r="Q155">
        <v>0</v>
      </c>
      <c r="R155">
        <v>1</v>
      </c>
      <c r="S155">
        <v>0</v>
      </c>
      <c r="T155">
        <v>0</v>
      </c>
      <c r="U155">
        <v>0</v>
      </c>
      <c r="V155">
        <v>0</v>
      </c>
      <c r="W155">
        <v>0</v>
      </c>
      <c r="X155">
        <v>0</v>
      </c>
      <c r="Y155">
        <v>0</v>
      </c>
      <c r="Z155">
        <v>0</v>
      </c>
      <c r="AA155">
        <v>0</v>
      </c>
      <c r="AB155">
        <v>0</v>
      </c>
      <c r="AC155">
        <v>0</v>
      </c>
      <c r="AD155">
        <v>0</v>
      </c>
      <c r="AE155">
        <v>0</v>
      </c>
      <c r="AF155">
        <v>0</v>
      </c>
      <c r="AG155">
        <v>0</v>
      </c>
      <c r="AH155">
        <v>0</v>
      </c>
      <c r="AI155">
        <v>0</v>
      </c>
      <c r="AJ155">
        <v>1</v>
      </c>
      <c r="AK155">
        <v>1</v>
      </c>
      <c r="AL155">
        <v>0</v>
      </c>
      <c r="AM155">
        <v>0</v>
      </c>
      <c r="AN155">
        <v>1</v>
      </c>
      <c r="AO155">
        <v>0</v>
      </c>
      <c r="AP155">
        <v>0</v>
      </c>
      <c r="AQ155">
        <v>0</v>
      </c>
      <c r="AR155">
        <v>0</v>
      </c>
      <c r="AS155">
        <v>4</v>
      </c>
      <c r="AT155" s="7">
        <f>Table2[[#This Row],[Total Skills Required]] / 30</f>
        <v>0.13333333333333333</v>
      </c>
      <c r="AU155" s="2">
        <f t="shared" si="2"/>
        <v>7.8</v>
      </c>
    </row>
    <row r="156" spans="1:47" x14ac:dyDescent="0.3">
      <c r="A156" t="s">
        <v>16</v>
      </c>
      <c r="B156" t="s">
        <v>17</v>
      </c>
      <c r="C156" t="s">
        <v>121</v>
      </c>
      <c r="D156" t="s">
        <v>3</v>
      </c>
      <c r="E156" t="str">
        <f>IF(LOWER(TRIM(Table2[[#This Row],[Involvement]]))="entry level", "Junior", IF(LOWER(TRIM(Table2[[#This Row],[Involvement]]))="mid-senior level", "Mid", "Senior"))</f>
        <v>Junior</v>
      </c>
      <c r="F156">
        <v>39</v>
      </c>
      <c r="G156" s="3">
        <v>80865</v>
      </c>
      <c r="H156" s="5" t="str">
        <f>ROUND(Table2[[#This Row],[Linkedin Followers]] / Table2[[#This Row],[Total Applicants]] / 1000, 2) &amp; "K"</f>
        <v>2.07K</v>
      </c>
      <c r="I156" t="s">
        <v>4</v>
      </c>
      <c r="J156" t="s">
        <v>14</v>
      </c>
      <c r="K156">
        <v>1200</v>
      </c>
      <c r="L156" t="s">
        <v>6</v>
      </c>
      <c r="M156" s="10">
        <v>645734</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1</v>
      </c>
      <c r="AK156">
        <v>1</v>
      </c>
      <c r="AL156">
        <v>0</v>
      </c>
      <c r="AM156">
        <v>0</v>
      </c>
      <c r="AN156">
        <v>0</v>
      </c>
      <c r="AO156">
        <v>0</v>
      </c>
      <c r="AP156">
        <v>0</v>
      </c>
      <c r="AQ156">
        <v>0</v>
      </c>
      <c r="AR156">
        <v>0</v>
      </c>
      <c r="AS156">
        <v>2</v>
      </c>
      <c r="AT156" s="7">
        <f>Table2[[#This Row],[Total Skills Required]] / 30</f>
        <v>6.6666666666666666E-2</v>
      </c>
      <c r="AU156" s="2">
        <f t="shared" si="2"/>
        <v>13</v>
      </c>
    </row>
    <row r="157" spans="1:47" x14ac:dyDescent="0.3">
      <c r="A157" t="s">
        <v>11</v>
      </c>
      <c r="B157" t="s">
        <v>1</v>
      </c>
      <c r="C157" t="s">
        <v>122</v>
      </c>
      <c r="D157" t="s">
        <v>33</v>
      </c>
      <c r="E157" t="str">
        <f>IF(LOWER(TRIM(Table2[[#This Row],[Involvement]]))="entry level", "Junior", IF(LOWER(TRIM(Table2[[#This Row],[Involvement]]))="mid-senior level", "Mid", "Senior"))</f>
        <v>Junior</v>
      </c>
      <c r="F157">
        <v>39</v>
      </c>
      <c r="G157" s="3">
        <v>6737300</v>
      </c>
      <c r="H157" s="5" t="str">
        <f>ROUND(Table2[[#This Row],[Linkedin Followers]] / Table2[[#This Row],[Total Applicants]] / 1000, 2) &amp; "K"</f>
        <v>172.75K</v>
      </c>
      <c r="I157" t="s">
        <v>4</v>
      </c>
      <c r="J157" t="s">
        <v>14</v>
      </c>
      <c r="K157">
        <v>10001</v>
      </c>
      <c r="L157" t="s">
        <v>6</v>
      </c>
      <c r="M157" s="10">
        <v>869189</v>
      </c>
      <c r="N157">
        <v>1</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1</v>
      </c>
      <c r="AT157" s="7">
        <f>Table2[[#This Row],[Total Skills Required]] / 30</f>
        <v>3.3333333333333333E-2</v>
      </c>
      <c r="AU157" s="2">
        <f t="shared" si="2"/>
        <v>19.5</v>
      </c>
    </row>
    <row r="158" spans="1:47" x14ac:dyDescent="0.3">
      <c r="A158" t="s">
        <v>16</v>
      </c>
      <c r="B158" t="s">
        <v>17</v>
      </c>
      <c r="C158" t="s">
        <v>123</v>
      </c>
      <c r="D158" t="s">
        <v>19</v>
      </c>
      <c r="E158" t="str">
        <f>IF(LOWER(TRIM(Table2[[#This Row],[Involvement]]))="entry level", "Junior", IF(LOWER(TRIM(Table2[[#This Row],[Involvement]]))="mid-senior level", "Mid", "Senior"))</f>
        <v>Mid</v>
      </c>
      <c r="F158">
        <v>39</v>
      </c>
      <c r="G158" s="3">
        <v>80865</v>
      </c>
      <c r="H158" s="5" t="str">
        <f>ROUND(Table2[[#This Row],[Linkedin Followers]] / Table2[[#This Row],[Total Applicants]] / 1000, 2) &amp; "K"</f>
        <v>2.07K</v>
      </c>
      <c r="I158" t="s">
        <v>4</v>
      </c>
      <c r="J158" t="s">
        <v>5</v>
      </c>
      <c r="K158">
        <v>1200</v>
      </c>
      <c r="L158" t="s">
        <v>6</v>
      </c>
      <c r="M158" s="10">
        <v>1849290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1</v>
      </c>
      <c r="AK158">
        <v>1</v>
      </c>
      <c r="AL158">
        <v>0</v>
      </c>
      <c r="AM158">
        <v>0</v>
      </c>
      <c r="AN158">
        <v>0</v>
      </c>
      <c r="AO158">
        <v>0</v>
      </c>
      <c r="AP158">
        <v>0</v>
      </c>
      <c r="AQ158">
        <v>0</v>
      </c>
      <c r="AR158">
        <v>0</v>
      </c>
      <c r="AS158">
        <v>2</v>
      </c>
      <c r="AT158" s="7">
        <f>Table2[[#This Row],[Total Skills Required]] / 30</f>
        <v>6.6666666666666666E-2</v>
      </c>
      <c r="AU158" s="2">
        <f t="shared" si="2"/>
        <v>13</v>
      </c>
    </row>
    <row r="159" spans="1:47" x14ac:dyDescent="0.3">
      <c r="A159" t="s">
        <v>16</v>
      </c>
      <c r="B159" t="s">
        <v>17</v>
      </c>
      <c r="C159" t="s">
        <v>28</v>
      </c>
      <c r="D159" t="s">
        <v>19</v>
      </c>
      <c r="E159" t="str">
        <f>IF(LOWER(TRIM(Table2[[#This Row],[Involvement]]))="entry level", "Junior", IF(LOWER(TRIM(Table2[[#This Row],[Involvement]]))="mid-senior level", "Mid", "Senior"))</f>
        <v>Mid</v>
      </c>
      <c r="F159">
        <v>39</v>
      </c>
      <c r="G159" s="3">
        <v>80865</v>
      </c>
      <c r="H159" s="5" t="str">
        <f>ROUND(Table2[[#This Row],[Linkedin Followers]] / Table2[[#This Row],[Total Applicants]] / 1000, 2) &amp; "K"</f>
        <v>2.07K</v>
      </c>
      <c r="I159" t="s">
        <v>4</v>
      </c>
      <c r="J159" t="s">
        <v>5</v>
      </c>
      <c r="K159">
        <v>1200</v>
      </c>
      <c r="L159" t="s">
        <v>6</v>
      </c>
      <c r="M159" s="10">
        <v>1322104</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1</v>
      </c>
      <c r="AK159">
        <v>1</v>
      </c>
      <c r="AL159">
        <v>0</v>
      </c>
      <c r="AM159">
        <v>0</v>
      </c>
      <c r="AN159">
        <v>0</v>
      </c>
      <c r="AO159">
        <v>0</v>
      </c>
      <c r="AP159">
        <v>0</v>
      </c>
      <c r="AQ159">
        <v>0</v>
      </c>
      <c r="AR159">
        <v>0</v>
      </c>
      <c r="AS159">
        <v>2</v>
      </c>
      <c r="AT159" s="7">
        <f>Table2[[#This Row],[Total Skills Required]] / 30</f>
        <v>6.6666666666666666E-2</v>
      </c>
      <c r="AU159" s="2">
        <f t="shared" si="2"/>
        <v>13</v>
      </c>
    </row>
    <row r="160" spans="1:47" x14ac:dyDescent="0.3">
      <c r="A160" t="s">
        <v>124</v>
      </c>
      <c r="B160" t="s">
        <v>24</v>
      </c>
      <c r="C160" t="s">
        <v>125</v>
      </c>
      <c r="D160" t="s">
        <v>13</v>
      </c>
      <c r="E160" t="str">
        <f>IF(LOWER(TRIM(Table2[[#This Row],[Involvement]]))="entry level", "Junior", IF(LOWER(TRIM(Table2[[#This Row],[Involvement]]))="mid-senior level", "Mid", "Senior"))</f>
        <v>Junior</v>
      </c>
      <c r="F160">
        <v>39</v>
      </c>
      <c r="G160" s="3">
        <v>531551</v>
      </c>
      <c r="H160" s="5" t="str">
        <f>ROUND(Table2[[#This Row],[Linkedin Followers]] / Table2[[#This Row],[Total Applicants]] / 1000, 2) &amp; "K"</f>
        <v>13.63K</v>
      </c>
      <c r="I160" t="s">
        <v>4</v>
      </c>
      <c r="J160" t="s">
        <v>14</v>
      </c>
      <c r="K160">
        <v>5000</v>
      </c>
      <c r="L160" t="s">
        <v>126</v>
      </c>
      <c r="M160" s="10">
        <v>548063</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1</v>
      </c>
      <c r="AK160">
        <v>0</v>
      </c>
      <c r="AL160">
        <v>0</v>
      </c>
      <c r="AM160">
        <v>0</v>
      </c>
      <c r="AN160">
        <v>1</v>
      </c>
      <c r="AO160">
        <v>0</v>
      </c>
      <c r="AP160">
        <v>0</v>
      </c>
      <c r="AQ160">
        <v>0</v>
      </c>
      <c r="AR160">
        <v>0</v>
      </c>
      <c r="AS160">
        <v>2</v>
      </c>
      <c r="AT160" s="7">
        <f>Table2[[#This Row],[Total Skills Required]] / 30</f>
        <v>6.6666666666666666E-2</v>
      </c>
      <c r="AU160" s="2">
        <f t="shared" si="2"/>
        <v>13</v>
      </c>
    </row>
    <row r="161" spans="1:47" x14ac:dyDescent="0.3">
      <c r="A161" t="s">
        <v>0</v>
      </c>
      <c r="B161" t="s">
        <v>1</v>
      </c>
      <c r="C161" t="s">
        <v>127</v>
      </c>
      <c r="D161" t="s">
        <v>43</v>
      </c>
      <c r="E161" t="str">
        <f>IF(LOWER(TRIM(Table2[[#This Row],[Involvement]]))="entry level", "Junior", IF(LOWER(TRIM(Table2[[#This Row],[Involvement]]))="mid-senior level", "Mid", "Senior"))</f>
        <v>Senior</v>
      </c>
      <c r="F161">
        <v>38</v>
      </c>
      <c r="G161" s="3">
        <v>11996967</v>
      </c>
      <c r="H161" s="5" t="str">
        <f>ROUND(Table2[[#This Row],[Linkedin Followers]] / Table2[[#This Row],[Total Applicants]] / 1000, 2) &amp; "K"</f>
        <v>315.71K</v>
      </c>
      <c r="I161" t="s">
        <v>4</v>
      </c>
      <c r="J161" t="s">
        <v>10</v>
      </c>
      <c r="K161">
        <v>10001</v>
      </c>
      <c r="L161" t="s">
        <v>6</v>
      </c>
      <c r="M161" s="10">
        <v>2326913</v>
      </c>
      <c r="N161">
        <v>0</v>
      </c>
      <c r="O161">
        <v>0</v>
      </c>
      <c r="P161">
        <v>0</v>
      </c>
      <c r="Q161">
        <v>0</v>
      </c>
      <c r="R161">
        <v>0</v>
      </c>
      <c r="S161">
        <v>0</v>
      </c>
      <c r="T161">
        <v>0</v>
      </c>
      <c r="U161">
        <v>0</v>
      </c>
      <c r="V161">
        <v>0</v>
      </c>
      <c r="W161">
        <v>0</v>
      </c>
      <c r="X161">
        <v>0</v>
      </c>
      <c r="Y161">
        <v>0</v>
      </c>
      <c r="Z161">
        <v>0</v>
      </c>
      <c r="AA161">
        <v>1</v>
      </c>
      <c r="AB161">
        <v>0</v>
      </c>
      <c r="AC161">
        <v>0</v>
      </c>
      <c r="AD161">
        <v>0</v>
      </c>
      <c r="AE161">
        <v>0</v>
      </c>
      <c r="AF161">
        <v>0</v>
      </c>
      <c r="AG161">
        <v>0</v>
      </c>
      <c r="AH161">
        <v>0</v>
      </c>
      <c r="AI161">
        <v>0</v>
      </c>
      <c r="AJ161">
        <v>1</v>
      </c>
      <c r="AK161">
        <v>1</v>
      </c>
      <c r="AL161">
        <v>0</v>
      </c>
      <c r="AM161">
        <v>0</v>
      </c>
      <c r="AN161">
        <v>1</v>
      </c>
      <c r="AO161">
        <v>0</v>
      </c>
      <c r="AP161">
        <v>0</v>
      </c>
      <c r="AQ161">
        <v>0</v>
      </c>
      <c r="AR161">
        <v>0</v>
      </c>
      <c r="AS161">
        <v>4</v>
      </c>
      <c r="AT161" s="7">
        <f>Table2[[#This Row],[Total Skills Required]] / 30</f>
        <v>0.13333333333333333</v>
      </c>
      <c r="AU161" s="2">
        <f t="shared" si="2"/>
        <v>7.6</v>
      </c>
    </row>
    <row r="162" spans="1:47" x14ac:dyDescent="0.3">
      <c r="A162" t="s">
        <v>23</v>
      </c>
      <c r="B162" t="s">
        <v>24</v>
      </c>
      <c r="C162" t="s">
        <v>128</v>
      </c>
      <c r="D162" t="s">
        <v>26</v>
      </c>
      <c r="E162" t="str">
        <f>IF(LOWER(TRIM(Table2[[#This Row],[Involvement]]))="entry level", "Junior", IF(LOWER(TRIM(Table2[[#This Row],[Involvement]]))="mid-senior level", "Mid", "Senior"))</f>
        <v>Mid</v>
      </c>
      <c r="F162">
        <v>38</v>
      </c>
      <c r="G162" s="3">
        <v>793022</v>
      </c>
      <c r="H162" s="5" t="str">
        <f>ROUND(Table2[[#This Row],[Linkedin Followers]] / Table2[[#This Row],[Total Applicants]] / 1000, 2) &amp; "K"</f>
        <v>20.87K</v>
      </c>
      <c r="I162" t="s">
        <v>4</v>
      </c>
      <c r="J162" t="s">
        <v>5</v>
      </c>
      <c r="K162">
        <v>5000</v>
      </c>
      <c r="L162" t="s">
        <v>6</v>
      </c>
      <c r="M162" s="10">
        <v>1397059</v>
      </c>
      <c r="N162">
        <v>0</v>
      </c>
      <c r="O162">
        <v>0</v>
      </c>
      <c r="P162">
        <v>0</v>
      </c>
      <c r="Q162">
        <v>0</v>
      </c>
      <c r="R162">
        <v>0</v>
      </c>
      <c r="S162">
        <v>0</v>
      </c>
      <c r="T162">
        <v>0</v>
      </c>
      <c r="U162">
        <v>0</v>
      </c>
      <c r="V162">
        <v>0</v>
      </c>
      <c r="W162">
        <v>0</v>
      </c>
      <c r="X162">
        <v>0</v>
      </c>
      <c r="Y162">
        <v>0</v>
      </c>
      <c r="Z162">
        <v>1</v>
      </c>
      <c r="AA162">
        <v>0</v>
      </c>
      <c r="AB162">
        <v>0</v>
      </c>
      <c r="AC162">
        <v>0</v>
      </c>
      <c r="AD162">
        <v>0</v>
      </c>
      <c r="AE162">
        <v>0</v>
      </c>
      <c r="AF162">
        <v>0</v>
      </c>
      <c r="AG162">
        <v>0</v>
      </c>
      <c r="AH162">
        <v>1</v>
      </c>
      <c r="AI162">
        <v>0</v>
      </c>
      <c r="AJ162">
        <v>1</v>
      </c>
      <c r="AK162">
        <v>1</v>
      </c>
      <c r="AL162">
        <v>0</v>
      </c>
      <c r="AM162">
        <v>0</v>
      </c>
      <c r="AN162">
        <v>0</v>
      </c>
      <c r="AO162">
        <v>0</v>
      </c>
      <c r="AP162">
        <v>0</v>
      </c>
      <c r="AQ162">
        <v>1</v>
      </c>
      <c r="AR162">
        <v>1</v>
      </c>
      <c r="AS162">
        <v>6</v>
      </c>
      <c r="AT162" s="7">
        <f>Table2[[#This Row],[Total Skills Required]] / 30</f>
        <v>0.2</v>
      </c>
      <c r="AU162" s="2">
        <f t="shared" si="2"/>
        <v>5.4285714285714288</v>
      </c>
    </row>
    <row r="163" spans="1:47" x14ac:dyDescent="0.3">
      <c r="A163" t="s">
        <v>16</v>
      </c>
      <c r="B163" t="s">
        <v>17</v>
      </c>
      <c r="C163" t="s">
        <v>129</v>
      </c>
      <c r="D163" t="s">
        <v>3</v>
      </c>
      <c r="E163" t="str">
        <f>IF(LOWER(TRIM(Table2[[#This Row],[Involvement]]))="entry level", "Junior", IF(LOWER(TRIM(Table2[[#This Row],[Involvement]]))="mid-senior level", "Mid", "Senior"))</f>
        <v>Mid</v>
      </c>
      <c r="F163">
        <v>38</v>
      </c>
      <c r="G163" s="3">
        <v>80865</v>
      </c>
      <c r="H163" s="5" t="str">
        <f>ROUND(Table2[[#This Row],[Linkedin Followers]] / Table2[[#This Row],[Total Applicants]] / 1000, 2) &amp; "K"</f>
        <v>2.13K</v>
      </c>
      <c r="I163" t="s">
        <v>4</v>
      </c>
      <c r="J163" t="s">
        <v>5</v>
      </c>
      <c r="K163">
        <v>1200</v>
      </c>
      <c r="L163" t="s">
        <v>6</v>
      </c>
      <c r="M163" s="10">
        <v>1355212</v>
      </c>
      <c r="N163">
        <v>0</v>
      </c>
      <c r="O163">
        <v>0</v>
      </c>
      <c r="P163">
        <v>1</v>
      </c>
      <c r="Q163">
        <v>0</v>
      </c>
      <c r="R163">
        <v>0</v>
      </c>
      <c r="S163">
        <v>0</v>
      </c>
      <c r="T163">
        <v>0</v>
      </c>
      <c r="U163">
        <v>0</v>
      </c>
      <c r="V163">
        <v>0</v>
      </c>
      <c r="W163">
        <v>0</v>
      </c>
      <c r="X163">
        <v>0</v>
      </c>
      <c r="Y163">
        <v>0</v>
      </c>
      <c r="Z163">
        <v>1</v>
      </c>
      <c r="AA163">
        <v>0</v>
      </c>
      <c r="AB163">
        <v>0</v>
      </c>
      <c r="AC163">
        <v>0</v>
      </c>
      <c r="AD163">
        <v>0</v>
      </c>
      <c r="AE163">
        <v>0</v>
      </c>
      <c r="AF163">
        <v>1</v>
      </c>
      <c r="AG163">
        <v>0</v>
      </c>
      <c r="AH163">
        <v>1</v>
      </c>
      <c r="AI163">
        <v>0</v>
      </c>
      <c r="AJ163">
        <v>1</v>
      </c>
      <c r="AK163">
        <v>1</v>
      </c>
      <c r="AL163">
        <v>0</v>
      </c>
      <c r="AM163">
        <v>0</v>
      </c>
      <c r="AN163">
        <v>0</v>
      </c>
      <c r="AO163">
        <v>0</v>
      </c>
      <c r="AP163">
        <v>0</v>
      </c>
      <c r="AQ163">
        <v>1</v>
      </c>
      <c r="AR163">
        <v>1</v>
      </c>
      <c r="AS163">
        <v>8</v>
      </c>
      <c r="AT163" s="7">
        <f>Table2[[#This Row],[Total Skills Required]] / 30</f>
        <v>0.26666666666666666</v>
      </c>
      <c r="AU163" s="2">
        <f t="shared" si="2"/>
        <v>4.2222222222222223</v>
      </c>
    </row>
    <row r="164" spans="1:47" x14ac:dyDescent="0.3">
      <c r="A164" t="s">
        <v>23</v>
      </c>
      <c r="B164" t="s">
        <v>24</v>
      </c>
      <c r="C164" t="s">
        <v>90</v>
      </c>
      <c r="D164" t="s">
        <v>130</v>
      </c>
      <c r="E164" t="str">
        <f>IF(LOWER(TRIM(Table2[[#This Row],[Involvement]]))="entry level", "Junior", IF(LOWER(TRIM(Table2[[#This Row],[Involvement]]))="mid-senior level", "Mid", "Senior"))</f>
        <v>Mid</v>
      </c>
      <c r="F164">
        <v>38</v>
      </c>
      <c r="G164" s="3">
        <v>793022</v>
      </c>
      <c r="H164" s="5" t="str">
        <f>ROUND(Table2[[#This Row],[Linkedin Followers]] / Table2[[#This Row],[Total Applicants]] / 1000, 2) &amp; "K"</f>
        <v>20.87K</v>
      </c>
      <c r="I164" t="s">
        <v>4</v>
      </c>
      <c r="J164" t="s">
        <v>5</v>
      </c>
      <c r="K164">
        <v>5000</v>
      </c>
      <c r="L164" t="s">
        <v>6</v>
      </c>
      <c r="M164" s="10">
        <v>971445</v>
      </c>
      <c r="N164">
        <v>1</v>
      </c>
      <c r="O164">
        <v>0</v>
      </c>
      <c r="P164">
        <v>1</v>
      </c>
      <c r="Q164">
        <v>0</v>
      </c>
      <c r="R164">
        <v>0</v>
      </c>
      <c r="S164">
        <v>1</v>
      </c>
      <c r="T164">
        <v>0</v>
      </c>
      <c r="U164">
        <v>0</v>
      </c>
      <c r="V164">
        <v>0</v>
      </c>
      <c r="W164">
        <v>0</v>
      </c>
      <c r="X164">
        <v>1</v>
      </c>
      <c r="Y164">
        <v>1</v>
      </c>
      <c r="Z164">
        <v>1</v>
      </c>
      <c r="AA164">
        <v>1</v>
      </c>
      <c r="AB164">
        <v>0</v>
      </c>
      <c r="AC164">
        <v>0</v>
      </c>
      <c r="AD164">
        <v>0</v>
      </c>
      <c r="AE164">
        <v>0</v>
      </c>
      <c r="AF164">
        <v>1</v>
      </c>
      <c r="AG164">
        <v>1</v>
      </c>
      <c r="AH164">
        <v>0</v>
      </c>
      <c r="AI164">
        <v>0</v>
      </c>
      <c r="AJ164">
        <v>1</v>
      </c>
      <c r="AK164">
        <v>1</v>
      </c>
      <c r="AL164">
        <v>0</v>
      </c>
      <c r="AM164">
        <v>0</v>
      </c>
      <c r="AN164">
        <v>0</v>
      </c>
      <c r="AO164">
        <v>0</v>
      </c>
      <c r="AP164">
        <v>0</v>
      </c>
      <c r="AQ164">
        <v>1</v>
      </c>
      <c r="AR164">
        <v>1</v>
      </c>
      <c r="AS164">
        <v>13</v>
      </c>
      <c r="AT164" s="7">
        <f>Table2[[#This Row],[Total Skills Required]] / 30</f>
        <v>0.43333333333333335</v>
      </c>
      <c r="AU164" s="2">
        <f t="shared" si="2"/>
        <v>2.7142857142857144</v>
      </c>
    </row>
    <row r="165" spans="1:47" x14ac:dyDescent="0.3">
      <c r="A165" t="s">
        <v>16</v>
      </c>
      <c r="B165" t="s">
        <v>17</v>
      </c>
      <c r="C165" t="s">
        <v>116</v>
      </c>
      <c r="D165" t="s">
        <v>19</v>
      </c>
      <c r="E165" t="str">
        <f>IF(LOWER(TRIM(Table2[[#This Row],[Involvement]]))="entry level", "Junior", IF(LOWER(TRIM(Table2[[#This Row],[Involvement]]))="mid-senior level", "Mid", "Senior"))</f>
        <v>Mid</v>
      </c>
      <c r="F165">
        <v>37</v>
      </c>
      <c r="G165" s="3">
        <v>80865</v>
      </c>
      <c r="H165" s="5" t="str">
        <f>ROUND(Table2[[#This Row],[Linkedin Followers]] / Table2[[#This Row],[Total Applicants]] / 1000, 2) &amp; "K"</f>
        <v>2.19K</v>
      </c>
      <c r="I165" t="s">
        <v>4</v>
      </c>
      <c r="J165" t="s">
        <v>5</v>
      </c>
      <c r="K165">
        <v>1200</v>
      </c>
      <c r="L165" t="s">
        <v>6</v>
      </c>
      <c r="M165" s="10">
        <v>1374871</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1</v>
      </c>
      <c r="AK165">
        <v>1</v>
      </c>
      <c r="AL165">
        <v>0</v>
      </c>
      <c r="AM165">
        <v>0</v>
      </c>
      <c r="AN165">
        <v>0</v>
      </c>
      <c r="AO165">
        <v>0</v>
      </c>
      <c r="AP165">
        <v>0</v>
      </c>
      <c r="AQ165">
        <v>0</v>
      </c>
      <c r="AR165">
        <v>0</v>
      </c>
      <c r="AS165">
        <v>2</v>
      </c>
      <c r="AT165" s="7">
        <f>Table2[[#This Row],[Total Skills Required]] / 30</f>
        <v>6.6666666666666666E-2</v>
      </c>
      <c r="AU165" s="2">
        <f t="shared" si="2"/>
        <v>12.333333333333334</v>
      </c>
    </row>
    <row r="166" spans="1:47" x14ac:dyDescent="0.3">
      <c r="A166" t="s">
        <v>72</v>
      </c>
      <c r="B166" t="s">
        <v>39</v>
      </c>
      <c r="C166" t="s">
        <v>118</v>
      </c>
      <c r="D166" t="s">
        <v>33</v>
      </c>
      <c r="E166" t="str">
        <f>IF(LOWER(TRIM(Table2[[#This Row],[Involvement]]))="entry level", "Junior", IF(LOWER(TRIM(Table2[[#This Row],[Involvement]]))="mid-senior level", "Mid", "Senior"))</f>
        <v>Junior</v>
      </c>
      <c r="F166">
        <v>37</v>
      </c>
      <c r="G166" s="3">
        <v>270280</v>
      </c>
      <c r="H166" s="5" t="str">
        <f>ROUND(Table2[[#This Row],[Linkedin Followers]] / Table2[[#This Row],[Total Applicants]] / 1000, 2) &amp; "K"</f>
        <v>7.3K</v>
      </c>
      <c r="I166" t="s">
        <v>4</v>
      </c>
      <c r="J166" t="s">
        <v>14</v>
      </c>
      <c r="K166">
        <v>10001</v>
      </c>
      <c r="L166" t="s">
        <v>6</v>
      </c>
      <c r="M166" s="10">
        <v>412951</v>
      </c>
      <c r="N166">
        <v>0</v>
      </c>
      <c r="O166">
        <v>0</v>
      </c>
      <c r="P166">
        <v>1</v>
      </c>
      <c r="Q166">
        <v>0</v>
      </c>
      <c r="R166">
        <v>0</v>
      </c>
      <c r="S166">
        <v>0</v>
      </c>
      <c r="T166">
        <v>0</v>
      </c>
      <c r="U166">
        <v>0</v>
      </c>
      <c r="V166">
        <v>0</v>
      </c>
      <c r="W166">
        <v>0</v>
      </c>
      <c r="X166">
        <v>1</v>
      </c>
      <c r="Y166">
        <v>0</v>
      </c>
      <c r="Z166">
        <v>0</v>
      </c>
      <c r="AA166">
        <v>0</v>
      </c>
      <c r="AB166">
        <v>0</v>
      </c>
      <c r="AC166">
        <v>0</v>
      </c>
      <c r="AD166">
        <v>0</v>
      </c>
      <c r="AE166">
        <v>0</v>
      </c>
      <c r="AF166">
        <v>0</v>
      </c>
      <c r="AG166">
        <v>0</v>
      </c>
      <c r="AH166">
        <v>0</v>
      </c>
      <c r="AI166">
        <v>0</v>
      </c>
      <c r="AJ166">
        <v>1</v>
      </c>
      <c r="AK166">
        <v>1</v>
      </c>
      <c r="AL166">
        <v>0</v>
      </c>
      <c r="AM166">
        <v>0</v>
      </c>
      <c r="AN166">
        <v>1</v>
      </c>
      <c r="AO166">
        <v>0</v>
      </c>
      <c r="AP166">
        <v>0</v>
      </c>
      <c r="AQ166">
        <v>1</v>
      </c>
      <c r="AR166">
        <v>1</v>
      </c>
      <c r="AS166">
        <v>7</v>
      </c>
      <c r="AT166" s="7">
        <f>Table2[[#This Row],[Total Skills Required]] / 30</f>
        <v>0.23333333333333334</v>
      </c>
      <c r="AU166" s="2">
        <f t="shared" si="2"/>
        <v>4.625</v>
      </c>
    </row>
    <row r="167" spans="1:47" x14ac:dyDescent="0.3">
      <c r="A167" t="s">
        <v>16</v>
      </c>
      <c r="B167" t="s">
        <v>17</v>
      </c>
      <c r="C167" t="s">
        <v>131</v>
      </c>
      <c r="D167" t="s">
        <v>62</v>
      </c>
      <c r="E167" t="str">
        <f>IF(LOWER(TRIM(Table2[[#This Row],[Involvement]]))="entry level", "Junior", IF(LOWER(TRIM(Table2[[#This Row],[Involvement]]))="mid-senior level", "Mid", "Senior"))</f>
        <v>Senior</v>
      </c>
      <c r="F167">
        <v>36</v>
      </c>
      <c r="G167" s="3">
        <v>80865</v>
      </c>
      <c r="H167" s="5" t="str">
        <f>ROUND(Table2[[#This Row],[Linkedin Followers]] / Table2[[#This Row],[Total Applicants]] / 1000, 2) &amp; "K"</f>
        <v>2.25K</v>
      </c>
      <c r="I167" t="s">
        <v>57</v>
      </c>
      <c r="J167" t="s">
        <v>132</v>
      </c>
      <c r="K167">
        <v>1200</v>
      </c>
      <c r="L167" t="s">
        <v>6</v>
      </c>
      <c r="M167" s="10">
        <v>2302211</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1</v>
      </c>
      <c r="AK167">
        <v>1</v>
      </c>
      <c r="AL167">
        <v>0</v>
      </c>
      <c r="AM167">
        <v>0</v>
      </c>
      <c r="AN167">
        <v>0</v>
      </c>
      <c r="AO167">
        <v>0</v>
      </c>
      <c r="AP167">
        <v>0</v>
      </c>
      <c r="AQ167">
        <v>0</v>
      </c>
      <c r="AR167">
        <v>0</v>
      </c>
      <c r="AS167">
        <v>2</v>
      </c>
      <c r="AT167" s="7">
        <f>Table2[[#This Row],[Total Skills Required]] / 30</f>
        <v>6.6666666666666666E-2</v>
      </c>
      <c r="AU167" s="2">
        <f t="shared" si="2"/>
        <v>12</v>
      </c>
    </row>
    <row r="168" spans="1:47" x14ac:dyDescent="0.3">
      <c r="A168" t="s">
        <v>23</v>
      </c>
      <c r="B168" t="s">
        <v>24</v>
      </c>
      <c r="C168" t="s">
        <v>76</v>
      </c>
      <c r="D168" t="s">
        <v>130</v>
      </c>
      <c r="E168" t="str">
        <f>IF(LOWER(TRIM(Table2[[#This Row],[Involvement]]))="entry level", "Junior", IF(LOWER(TRIM(Table2[[#This Row],[Involvement]]))="mid-senior level", "Mid", "Senior"))</f>
        <v>Mid</v>
      </c>
      <c r="F168">
        <v>36</v>
      </c>
      <c r="G168" s="3">
        <v>793022</v>
      </c>
      <c r="H168" s="5" t="str">
        <f>ROUND(Table2[[#This Row],[Linkedin Followers]] / Table2[[#This Row],[Total Applicants]] / 1000, 2) &amp; "K"</f>
        <v>22.03K</v>
      </c>
      <c r="I168" t="s">
        <v>4</v>
      </c>
      <c r="J168" t="s">
        <v>5</v>
      </c>
      <c r="K168">
        <v>5000</v>
      </c>
      <c r="L168" t="s">
        <v>6</v>
      </c>
      <c r="M168" s="10">
        <v>1109107</v>
      </c>
      <c r="N168">
        <v>1</v>
      </c>
      <c r="O168">
        <v>0</v>
      </c>
      <c r="P168">
        <v>1</v>
      </c>
      <c r="Q168">
        <v>0</v>
      </c>
      <c r="R168">
        <v>0</v>
      </c>
      <c r="S168">
        <v>1</v>
      </c>
      <c r="T168">
        <v>0</v>
      </c>
      <c r="U168">
        <v>0</v>
      </c>
      <c r="V168">
        <v>0</v>
      </c>
      <c r="W168">
        <v>0</v>
      </c>
      <c r="X168">
        <v>1</v>
      </c>
      <c r="Y168">
        <v>1</v>
      </c>
      <c r="Z168">
        <v>1</v>
      </c>
      <c r="AA168">
        <v>1</v>
      </c>
      <c r="AB168">
        <v>0</v>
      </c>
      <c r="AC168">
        <v>0</v>
      </c>
      <c r="AD168">
        <v>0</v>
      </c>
      <c r="AE168">
        <v>0</v>
      </c>
      <c r="AF168">
        <v>1</v>
      </c>
      <c r="AG168">
        <v>1</v>
      </c>
      <c r="AH168">
        <v>0</v>
      </c>
      <c r="AI168">
        <v>0</v>
      </c>
      <c r="AJ168">
        <v>1</v>
      </c>
      <c r="AK168">
        <v>1</v>
      </c>
      <c r="AL168">
        <v>0</v>
      </c>
      <c r="AM168">
        <v>0</v>
      </c>
      <c r="AN168">
        <v>0</v>
      </c>
      <c r="AO168">
        <v>0</v>
      </c>
      <c r="AP168">
        <v>0</v>
      </c>
      <c r="AQ168">
        <v>1</v>
      </c>
      <c r="AR168">
        <v>1</v>
      </c>
      <c r="AS168">
        <v>13</v>
      </c>
      <c r="AT168" s="7">
        <f>Table2[[#This Row],[Total Skills Required]] / 30</f>
        <v>0.43333333333333335</v>
      </c>
      <c r="AU168" s="2">
        <f t="shared" si="2"/>
        <v>2.5714285714285716</v>
      </c>
    </row>
    <row r="169" spans="1:47" x14ac:dyDescent="0.3">
      <c r="A169" t="s">
        <v>23</v>
      </c>
      <c r="B169" t="s">
        <v>24</v>
      </c>
      <c r="C169" t="s">
        <v>133</v>
      </c>
      <c r="D169" t="s">
        <v>36</v>
      </c>
      <c r="E169" t="str">
        <f>IF(LOWER(TRIM(Table2[[#This Row],[Involvement]]))="entry level", "Junior", IF(LOWER(TRIM(Table2[[#This Row],[Involvement]]))="mid-senior level", "Mid", "Senior"))</f>
        <v>Mid</v>
      </c>
      <c r="F169">
        <v>36</v>
      </c>
      <c r="G169" s="3">
        <v>793022</v>
      </c>
      <c r="H169" s="5" t="str">
        <f>ROUND(Table2[[#This Row],[Linkedin Followers]] / Table2[[#This Row],[Total Applicants]] / 1000, 2) &amp; "K"</f>
        <v>22.03K</v>
      </c>
      <c r="I169" t="s">
        <v>4</v>
      </c>
      <c r="J169" t="s">
        <v>5</v>
      </c>
      <c r="K169">
        <v>5000</v>
      </c>
      <c r="L169" t="s">
        <v>6</v>
      </c>
      <c r="M169" s="10">
        <v>840155</v>
      </c>
      <c r="N169">
        <v>0</v>
      </c>
      <c r="O169">
        <v>0</v>
      </c>
      <c r="P169">
        <v>0</v>
      </c>
      <c r="Q169">
        <v>0</v>
      </c>
      <c r="R169">
        <v>0</v>
      </c>
      <c r="S169">
        <v>0</v>
      </c>
      <c r="T169">
        <v>0</v>
      </c>
      <c r="U169">
        <v>0</v>
      </c>
      <c r="V169">
        <v>0</v>
      </c>
      <c r="W169">
        <v>0</v>
      </c>
      <c r="X169">
        <v>1</v>
      </c>
      <c r="Y169">
        <v>0</v>
      </c>
      <c r="Z169">
        <v>1</v>
      </c>
      <c r="AA169">
        <v>0</v>
      </c>
      <c r="AB169">
        <v>0</v>
      </c>
      <c r="AC169">
        <v>0</v>
      </c>
      <c r="AD169">
        <v>0</v>
      </c>
      <c r="AE169">
        <v>0</v>
      </c>
      <c r="AF169">
        <v>0</v>
      </c>
      <c r="AG169">
        <v>0</v>
      </c>
      <c r="AH169">
        <v>0</v>
      </c>
      <c r="AI169">
        <v>0</v>
      </c>
      <c r="AJ169">
        <v>1</v>
      </c>
      <c r="AK169">
        <v>1</v>
      </c>
      <c r="AL169">
        <v>0</v>
      </c>
      <c r="AM169">
        <v>0</v>
      </c>
      <c r="AN169">
        <v>0</v>
      </c>
      <c r="AO169">
        <v>0</v>
      </c>
      <c r="AP169">
        <v>0</v>
      </c>
      <c r="AQ169">
        <v>1</v>
      </c>
      <c r="AR169">
        <v>1</v>
      </c>
      <c r="AS169">
        <v>6</v>
      </c>
      <c r="AT169" s="7">
        <f>Table2[[#This Row],[Total Skills Required]] / 30</f>
        <v>0.2</v>
      </c>
      <c r="AU169" s="2">
        <f t="shared" si="2"/>
        <v>5.1428571428571432</v>
      </c>
    </row>
    <row r="170" spans="1:47" x14ac:dyDescent="0.3">
      <c r="A170" t="s">
        <v>23</v>
      </c>
      <c r="B170" t="s">
        <v>24</v>
      </c>
      <c r="C170" t="s">
        <v>134</v>
      </c>
      <c r="D170" t="s">
        <v>19</v>
      </c>
      <c r="E170" t="str">
        <f>IF(LOWER(TRIM(Table2[[#This Row],[Involvement]]))="entry level", "Junior", IF(LOWER(TRIM(Table2[[#This Row],[Involvement]]))="mid-senior level", "Mid", "Senior"))</f>
        <v>Mid</v>
      </c>
      <c r="F170">
        <v>36</v>
      </c>
      <c r="G170" s="3">
        <v>793022</v>
      </c>
      <c r="H170" s="5" t="str">
        <f>ROUND(Table2[[#This Row],[Linkedin Followers]] / Table2[[#This Row],[Total Applicants]] / 1000, 2) &amp; "K"</f>
        <v>22.03K</v>
      </c>
      <c r="I170" t="s">
        <v>4</v>
      </c>
      <c r="J170" t="s">
        <v>5</v>
      </c>
      <c r="K170">
        <v>5000</v>
      </c>
      <c r="L170" t="s">
        <v>6</v>
      </c>
      <c r="M170" s="10">
        <v>1198433</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1</v>
      </c>
      <c r="AK170">
        <v>1</v>
      </c>
      <c r="AL170">
        <v>0</v>
      </c>
      <c r="AM170">
        <v>0</v>
      </c>
      <c r="AN170">
        <v>0</v>
      </c>
      <c r="AO170">
        <v>0</v>
      </c>
      <c r="AP170">
        <v>0</v>
      </c>
      <c r="AQ170">
        <v>0</v>
      </c>
      <c r="AR170">
        <v>0</v>
      </c>
      <c r="AS170">
        <v>2</v>
      </c>
      <c r="AT170" s="7">
        <f>Table2[[#This Row],[Total Skills Required]] / 30</f>
        <v>6.6666666666666666E-2</v>
      </c>
      <c r="AU170" s="2">
        <f t="shared" si="2"/>
        <v>12</v>
      </c>
    </row>
    <row r="171" spans="1:47" x14ac:dyDescent="0.3">
      <c r="A171" t="s">
        <v>72</v>
      </c>
      <c r="B171" t="s">
        <v>39</v>
      </c>
      <c r="C171" t="s">
        <v>135</v>
      </c>
      <c r="D171" t="s">
        <v>36</v>
      </c>
      <c r="E171" t="str">
        <f>IF(LOWER(TRIM(Table2[[#This Row],[Involvement]]))="entry level", "Junior", IF(LOWER(TRIM(Table2[[#This Row],[Involvement]]))="mid-senior level", "Mid", "Senior"))</f>
        <v>Junior</v>
      </c>
      <c r="F171">
        <v>36</v>
      </c>
      <c r="G171" s="3">
        <v>270280</v>
      </c>
      <c r="H171" s="5" t="str">
        <f>ROUND(Table2[[#This Row],[Linkedin Followers]] / Table2[[#This Row],[Total Applicants]] / 1000, 2) &amp; "K"</f>
        <v>7.51K</v>
      </c>
      <c r="I171" t="s">
        <v>4</v>
      </c>
      <c r="J171" t="s">
        <v>14</v>
      </c>
      <c r="K171">
        <v>10001</v>
      </c>
      <c r="L171" t="s">
        <v>6</v>
      </c>
      <c r="M171" s="10">
        <v>776689</v>
      </c>
      <c r="N171">
        <v>0</v>
      </c>
      <c r="O171">
        <v>0</v>
      </c>
      <c r="P171">
        <v>1</v>
      </c>
      <c r="Q171">
        <v>0</v>
      </c>
      <c r="R171">
        <v>0</v>
      </c>
      <c r="S171">
        <v>0</v>
      </c>
      <c r="T171">
        <v>0</v>
      </c>
      <c r="U171">
        <v>0</v>
      </c>
      <c r="V171">
        <v>0</v>
      </c>
      <c r="W171">
        <v>1</v>
      </c>
      <c r="X171">
        <v>1</v>
      </c>
      <c r="Y171">
        <v>1</v>
      </c>
      <c r="Z171">
        <v>1</v>
      </c>
      <c r="AA171">
        <v>0</v>
      </c>
      <c r="AB171">
        <v>0</v>
      </c>
      <c r="AC171">
        <v>0</v>
      </c>
      <c r="AD171">
        <v>1</v>
      </c>
      <c r="AE171">
        <v>0</v>
      </c>
      <c r="AF171">
        <v>1</v>
      </c>
      <c r="AG171">
        <v>0</v>
      </c>
      <c r="AH171">
        <v>0</v>
      </c>
      <c r="AI171">
        <v>0</v>
      </c>
      <c r="AJ171">
        <v>0</v>
      </c>
      <c r="AK171">
        <v>0</v>
      </c>
      <c r="AL171">
        <v>0</v>
      </c>
      <c r="AM171">
        <v>0</v>
      </c>
      <c r="AN171">
        <v>0</v>
      </c>
      <c r="AO171">
        <v>0</v>
      </c>
      <c r="AP171">
        <v>0</v>
      </c>
      <c r="AQ171">
        <v>1</v>
      </c>
      <c r="AR171">
        <v>1</v>
      </c>
      <c r="AS171">
        <v>9</v>
      </c>
      <c r="AT171" s="7">
        <f>Table2[[#This Row],[Total Skills Required]] / 30</f>
        <v>0.3</v>
      </c>
      <c r="AU171" s="2">
        <f t="shared" si="2"/>
        <v>3.6</v>
      </c>
    </row>
    <row r="172" spans="1:47" x14ac:dyDescent="0.3">
      <c r="A172" t="s">
        <v>72</v>
      </c>
      <c r="B172" t="s">
        <v>39</v>
      </c>
      <c r="C172" t="s">
        <v>94</v>
      </c>
      <c r="D172" t="s">
        <v>33</v>
      </c>
      <c r="E172" t="str">
        <f>IF(LOWER(TRIM(Table2[[#This Row],[Involvement]]))="entry level", "Junior", IF(LOWER(TRIM(Table2[[#This Row],[Involvement]]))="mid-senior level", "Mid", "Senior"))</f>
        <v>Junior</v>
      </c>
      <c r="F172">
        <v>36</v>
      </c>
      <c r="G172" s="3">
        <v>270280</v>
      </c>
      <c r="H172" s="5" t="str">
        <f>ROUND(Table2[[#This Row],[Linkedin Followers]] / Table2[[#This Row],[Total Applicants]] / 1000, 2) &amp; "K"</f>
        <v>7.51K</v>
      </c>
      <c r="I172" t="s">
        <v>4</v>
      </c>
      <c r="J172" t="s">
        <v>14</v>
      </c>
      <c r="K172">
        <v>10001</v>
      </c>
      <c r="L172" t="s">
        <v>6</v>
      </c>
      <c r="M172" s="10">
        <v>390410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1</v>
      </c>
      <c r="AL172">
        <v>0</v>
      </c>
      <c r="AM172">
        <v>0</v>
      </c>
      <c r="AN172">
        <v>0</v>
      </c>
      <c r="AO172">
        <v>0</v>
      </c>
      <c r="AP172">
        <v>0</v>
      </c>
      <c r="AQ172">
        <v>0</v>
      </c>
      <c r="AR172">
        <v>0</v>
      </c>
      <c r="AS172">
        <v>1</v>
      </c>
      <c r="AT172" s="7">
        <f>Table2[[#This Row],[Total Skills Required]] / 30</f>
        <v>3.3333333333333333E-2</v>
      </c>
      <c r="AU172" s="2">
        <f t="shared" si="2"/>
        <v>18</v>
      </c>
    </row>
    <row r="173" spans="1:47" x14ac:dyDescent="0.3">
      <c r="A173" t="s">
        <v>16</v>
      </c>
      <c r="B173" t="s">
        <v>17</v>
      </c>
      <c r="C173" t="s">
        <v>136</v>
      </c>
      <c r="D173" t="s">
        <v>3</v>
      </c>
      <c r="E173" t="str">
        <f>IF(LOWER(TRIM(Table2[[#This Row],[Involvement]]))="entry level", "Junior", IF(LOWER(TRIM(Table2[[#This Row],[Involvement]]))="mid-senior level", "Mid", "Senior"))</f>
        <v>Junior</v>
      </c>
      <c r="F173">
        <v>35</v>
      </c>
      <c r="G173" s="3">
        <v>80865</v>
      </c>
      <c r="H173" s="5" t="str">
        <f>ROUND(Table2[[#This Row],[Linkedin Followers]] / Table2[[#This Row],[Total Applicants]] / 1000, 2) &amp; "K"</f>
        <v>2.31K</v>
      </c>
      <c r="I173" t="s">
        <v>4</v>
      </c>
      <c r="J173" t="s">
        <v>14</v>
      </c>
      <c r="K173">
        <v>1200</v>
      </c>
      <c r="L173" t="s">
        <v>6</v>
      </c>
      <c r="M173" s="10">
        <v>422932</v>
      </c>
      <c r="N173">
        <v>0</v>
      </c>
      <c r="O173">
        <v>0</v>
      </c>
      <c r="P173">
        <v>0</v>
      </c>
      <c r="Q173">
        <v>0</v>
      </c>
      <c r="R173">
        <v>0</v>
      </c>
      <c r="S173">
        <v>0</v>
      </c>
      <c r="T173">
        <v>0</v>
      </c>
      <c r="U173">
        <v>0</v>
      </c>
      <c r="V173">
        <v>0</v>
      </c>
      <c r="W173">
        <v>0</v>
      </c>
      <c r="X173">
        <v>1</v>
      </c>
      <c r="Y173">
        <v>0</v>
      </c>
      <c r="Z173">
        <v>0</v>
      </c>
      <c r="AA173">
        <v>0</v>
      </c>
      <c r="AB173">
        <v>0</v>
      </c>
      <c r="AC173">
        <v>0</v>
      </c>
      <c r="AD173">
        <v>0</v>
      </c>
      <c r="AE173">
        <v>0</v>
      </c>
      <c r="AF173">
        <v>0</v>
      </c>
      <c r="AG173">
        <v>0</v>
      </c>
      <c r="AH173">
        <v>0</v>
      </c>
      <c r="AI173">
        <v>0</v>
      </c>
      <c r="AJ173">
        <v>1</v>
      </c>
      <c r="AK173">
        <v>1</v>
      </c>
      <c r="AL173">
        <v>0</v>
      </c>
      <c r="AM173">
        <v>0</v>
      </c>
      <c r="AN173">
        <v>0</v>
      </c>
      <c r="AO173">
        <v>0</v>
      </c>
      <c r="AP173">
        <v>0</v>
      </c>
      <c r="AQ173">
        <v>0</v>
      </c>
      <c r="AR173">
        <v>0</v>
      </c>
      <c r="AS173">
        <v>3</v>
      </c>
      <c r="AT173" s="7">
        <f>Table2[[#This Row],[Total Skills Required]] / 30</f>
        <v>0.1</v>
      </c>
      <c r="AU173" s="2">
        <f t="shared" si="2"/>
        <v>8.75</v>
      </c>
    </row>
    <row r="174" spans="1:47" x14ac:dyDescent="0.3">
      <c r="A174" t="s">
        <v>16</v>
      </c>
      <c r="B174" t="s">
        <v>17</v>
      </c>
      <c r="C174" t="s">
        <v>28</v>
      </c>
      <c r="D174" t="s">
        <v>19</v>
      </c>
      <c r="E174" t="str">
        <f>IF(LOWER(TRIM(Table2[[#This Row],[Involvement]]))="entry level", "Junior", IF(LOWER(TRIM(Table2[[#This Row],[Involvement]]))="mid-senior level", "Mid", "Senior"))</f>
        <v>Mid</v>
      </c>
      <c r="F174">
        <v>35</v>
      </c>
      <c r="G174" s="3">
        <v>80865</v>
      </c>
      <c r="H174" s="5" t="str">
        <f>ROUND(Table2[[#This Row],[Linkedin Followers]] / Table2[[#This Row],[Total Applicants]] / 1000, 2) &amp; "K"</f>
        <v>2.31K</v>
      </c>
      <c r="I174" t="s">
        <v>4</v>
      </c>
      <c r="J174" t="s">
        <v>5</v>
      </c>
      <c r="K174">
        <v>1200</v>
      </c>
      <c r="L174" t="s">
        <v>6</v>
      </c>
      <c r="M174" s="10">
        <v>1496384</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1</v>
      </c>
      <c r="AK174">
        <v>1</v>
      </c>
      <c r="AL174">
        <v>0</v>
      </c>
      <c r="AM174">
        <v>0</v>
      </c>
      <c r="AN174">
        <v>0</v>
      </c>
      <c r="AO174">
        <v>0</v>
      </c>
      <c r="AP174">
        <v>0</v>
      </c>
      <c r="AQ174">
        <v>0</v>
      </c>
      <c r="AR174">
        <v>0</v>
      </c>
      <c r="AS174">
        <v>2</v>
      </c>
      <c r="AT174" s="7">
        <f>Table2[[#This Row],[Total Skills Required]] / 30</f>
        <v>6.6666666666666666E-2</v>
      </c>
      <c r="AU174" s="2">
        <f t="shared" si="2"/>
        <v>11.666666666666666</v>
      </c>
    </row>
    <row r="175" spans="1:47" x14ac:dyDescent="0.3">
      <c r="A175" t="s">
        <v>23</v>
      </c>
      <c r="B175" t="s">
        <v>24</v>
      </c>
      <c r="C175" t="s">
        <v>87</v>
      </c>
      <c r="D175" t="s">
        <v>13</v>
      </c>
      <c r="E175" t="str">
        <f>IF(LOWER(TRIM(Table2[[#This Row],[Involvement]]))="entry level", "Junior", IF(LOWER(TRIM(Table2[[#This Row],[Involvement]]))="mid-senior level", "Mid", "Senior"))</f>
        <v>Mid</v>
      </c>
      <c r="F175">
        <v>35</v>
      </c>
      <c r="G175" s="3">
        <v>793022</v>
      </c>
      <c r="H175" s="5" t="str">
        <f>ROUND(Table2[[#This Row],[Linkedin Followers]] / Table2[[#This Row],[Total Applicants]] / 1000, 2) &amp; "K"</f>
        <v>22.66K</v>
      </c>
      <c r="I175" t="s">
        <v>4</v>
      </c>
      <c r="J175" t="s">
        <v>5</v>
      </c>
      <c r="K175">
        <v>5000</v>
      </c>
      <c r="L175" t="s">
        <v>6</v>
      </c>
      <c r="M175" s="10">
        <v>1216217</v>
      </c>
      <c r="N175">
        <v>1</v>
      </c>
      <c r="O175">
        <v>0</v>
      </c>
      <c r="P175">
        <v>1</v>
      </c>
      <c r="Q175">
        <v>0</v>
      </c>
      <c r="R175">
        <v>0</v>
      </c>
      <c r="S175">
        <v>0</v>
      </c>
      <c r="T175">
        <v>0</v>
      </c>
      <c r="U175">
        <v>0</v>
      </c>
      <c r="V175">
        <v>0</v>
      </c>
      <c r="W175">
        <v>0</v>
      </c>
      <c r="X175">
        <v>0</v>
      </c>
      <c r="Y175">
        <v>0</v>
      </c>
      <c r="Z175">
        <v>0</v>
      </c>
      <c r="AA175">
        <v>0</v>
      </c>
      <c r="AB175">
        <v>0</v>
      </c>
      <c r="AC175">
        <v>0</v>
      </c>
      <c r="AD175">
        <v>0</v>
      </c>
      <c r="AE175">
        <v>1</v>
      </c>
      <c r="AF175">
        <v>1</v>
      </c>
      <c r="AG175">
        <v>0</v>
      </c>
      <c r="AH175">
        <v>0</v>
      </c>
      <c r="AI175">
        <v>0</v>
      </c>
      <c r="AJ175">
        <v>1</v>
      </c>
      <c r="AK175">
        <v>1</v>
      </c>
      <c r="AL175">
        <v>0</v>
      </c>
      <c r="AM175">
        <v>0</v>
      </c>
      <c r="AN175">
        <v>0</v>
      </c>
      <c r="AO175">
        <v>0</v>
      </c>
      <c r="AP175">
        <v>0</v>
      </c>
      <c r="AQ175">
        <v>0</v>
      </c>
      <c r="AR175">
        <v>0</v>
      </c>
      <c r="AS175">
        <v>6</v>
      </c>
      <c r="AT175" s="7">
        <f>Table2[[#This Row],[Total Skills Required]] / 30</f>
        <v>0.2</v>
      </c>
      <c r="AU175" s="2">
        <f t="shared" si="2"/>
        <v>5</v>
      </c>
    </row>
    <row r="176" spans="1:47" x14ac:dyDescent="0.3">
      <c r="A176" t="s">
        <v>45</v>
      </c>
      <c r="B176" t="s">
        <v>39</v>
      </c>
      <c r="C176" t="s">
        <v>137</v>
      </c>
      <c r="D176" t="s">
        <v>13</v>
      </c>
      <c r="E176" t="str">
        <f>IF(LOWER(TRIM(Table2[[#This Row],[Involvement]]))="entry level", "Junior", IF(LOWER(TRIM(Table2[[#This Row],[Involvement]]))="mid-senior level", "Mid", "Senior"))</f>
        <v>Mid</v>
      </c>
      <c r="F176">
        <v>35</v>
      </c>
      <c r="G176" s="3">
        <v>235117</v>
      </c>
      <c r="H176" s="5" t="str">
        <f>ROUND(Table2[[#This Row],[Linkedin Followers]] / Table2[[#This Row],[Total Applicants]] / 1000, 2) &amp; "K"</f>
        <v>6.72K</v>
      </c>
      <c r="I176" t="s">
        <v>4</v>
      </c>
      <c r="J176" t="s">
        <v>5</v>
      </c>
      <c r="K176">
        <v>10001</v>
      </c>
      <c r="L176" t="s">
        <v>47</v>
      </c>
      <c r="M176" s="10">
        <v>1927863</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1</v>
      </c>
      <c r="AK176">
        <v>1</v>
      </c>
      <c r="AL176">
        <v>0</v>
      </c>
      <c r="AM176">
        <v>0</v>
      </c>
      <c r="AN176">
        <v>1</v>
      </c>
      <c r="AO176">
        <v>0</v>
      </c>
      <c r="AP176">
        <v>0</v>
      </c>
      <c r="AQ176">
        <v>0</v>
      </c>
      <c r="AR176">
        <v>0</v>
      </c>
      <c r="AS176">
        <v>3</v>
      </c>
      <c r="AT176" s="7">
        <f>Table2[[#This Row],[Total Skills Required]] / 30</f>
        <v>0.1</v>
      </c>
      <c r="AU176" s="2">
        <f t="shared" si="2"/>
        <v>8.75</v>
      </c>
    </row>
    <row r="177" spans="1:47" x14ac:dyDescent="0.3">
      <c r="A177" t="s">
        <v>16</v>
      </c>
      <c r="B177" t="s">
        <v>17</v>
      </c>
      <c r="C177" t="s">
        <v>138</v>
      </c>
      <c r="D177" t="s">
        <v>13</v>
      </c>
      <c r="E177" t="str">
        <f>IF(LOWER(TRIM(Table2[[#This Row],[Involvement]]))="entry level", "Junior", IF(LOWER(TRIM(Table2[[#This Row],[Involvement]]))="mid-senior level", "Mid", "Senior"))</f>
        <v>Junior</v>
      </c>
      <c r="F177">
        <v>35</v>
      </c>
      <c r="G177" s="3">
        <v>80865</v>
      </c>
      <c r="H177" s="5" t="str">
        <f>ROUND(Table2[[#This Row],[Linkedin Followers]] / Table2[[#This Row],[Total Applicants]] / 1000, 2) &amp; "K"</f>
        <v>2.31K</v>
      </c>
      <c r="I177" t="s">
        <v>4</v>
      </c>
      <c r="J177" t="s">
        <v>14</v>
      </c>
      <c r="K177">
        <v>1200</v>
      </c>
      <c r="L177" t="s">
        <v>6</v>
      </c>
      <c r="M177" s="10">
        <v>647122</v>
      </c>
      <c r="N177">
        <v>0</v>
      </c>
      <c r="O177">
        <v>0</v>
      </c>
      <c r="P177">
        <v>1</v>
      </c>
      <c r="Q177">
        <v>0</v>
      </c>
      <c r="R177">
        <v>0</v>
      </c>
      <c r="S177">
        <v>0</v>
      </c>
      <c r="T177">
        <v>0</v>
      </c>
      <c r="U177">
        <v>0</v>
      </c>
      <c r="V177">
        <v>0</v>
      </c>
      <c r="W177">
        <v>0</v>
      </c>
      <c r="X177">
        <v>0</v>
      </c>
      <c r="Y177">
        <v>0</v>
      </c>
      <c r="Z177">
        <v>1</v>
      </c>
      <c r="AA177">
        <v>0</v>
      </c>
      <c r="AB177">
        <v>0</v>
      </c>
      <c r="AC177">
        <v>0</v>
      </c>
      <c r="AD177">
        <v>0</v>
      </c>
      <c r="AE177">
        <v>0</v>
      </c>
      <c r="AF177">
        <v>1</v>
      </c>
      <c r="AG177">
        <v>0</v>
      </c>
      <c r="AH177">
        <v>1</v>
      </c>
      <c r="AI177">
        <v>1</v>
      </c>
      <c r="AJ177">
        <v>1</v>
      </c>
      <c r="AK177">
        <v>1</v>
      </c>
      <c r="AL177">
        <v>0</v>
      </c>
      <c r="AM177">
        <v>1</v>
      </c>
      <c r="AN177">
        <v>0</v>
      </c>
      <c r="AO177">
        <v>0</v>
      </c>
      <c r="AP177">
        <v>0</v>
      </c>
      <c r="AQ177">
        <v>1</v>
      </c>
      <c r="AR177">
        <v>1</v>
      </c>
      <c r="AS177">
        <v>10</v>
      </c>
      <c r="AT177" s="7">
        <f>Table2[[#This Row],[Total Skills Required]] / 30</f>
        <v>0.33333333333333331</v>
      </c>
      <c r="AU177" s="2">
        <f t="shared" si="2"/>
        <v>3.1818181818181817</v>
      </c>
    </row>
    <row r="178" spans="1:47" x14ac:dyDescent="0.3">
      <c r="A178" t="s">
        <v>23</v>
      </c>
      <c r="B178" t="s">
        <v>24</v>
      </c>
      <c r="C178" t="s">
        <v>111</v>
      </c>
      <c r="D178" t="s">
        <v>33</v>
      </c>
      <c r="E178" t="str">
        <f>IF(LOWER(TRIM(Table2[[#This Row],[Involvement]]))="entry level", "Junior", IF(LOWER(TRIM(Table2[[#This Row],[Involvement]]))="mid-senior level", "Mid", "Senior"))</f>
        <v>Mid</v>
      </c>
      <c r="F178">
        <v>35</v>
      </c>
      <c r="G178" s="3">
        <v>793022</v>
      </c>
      <c r="H178" s="5" t="str">
        <f>ROUND(Table2[[#This Row],[Linkedin Followers]] / Table2[[#This Row],[Total Applicants]] / 1000, 2) &amp; "K"</f>
        <v>22.66K</v>
      </c>
      <c r="I178" t="s">
        <v>4</v>
      </c>
      <c r="J178" t="s">
        <v>5</v>
      </c>
      <c r="K178">
        <v>5000</v>
      </c>
      <c r="L178" t="s">
        <v>6</v>
      </c>
      <c r="M178" s="10">
        <v>1071053</v>
      </c>
      <c r="N178">
        <v>1</v>
      </c>
      <c r="O178">
        <v>0</v>
      </c>
      <c r="P178">
        <v>1</v>
      </c>
      <c r="Q178">
        <v>0</v>
      </c>
      <c r="R178">
        <v>0</v>
      </c>
      <c r="S178">
        <v>1</v>
      </c>
      <c r="T178">
        <v>0</v>
      </c>
      <c r="U178">
        <v>0</v>
      </c>
      <c r="V178">
        <v>0</v>
      </c>
      <c r="W178">
        <v>0</v>
      </c>
      <c r="X178">
        <v>1</v>
      </c>
      <c r="Y178">
        <v>1</v>
      </c>
      <c r="Z178">
        <v>1</v>
      </c>
      <c r="AA178">
        <v>1</v>
      </c>
      <c r="AB178">
        <v>0</v>
      </c>
      <c r="AC178">
        <v>0</v>
      </c>
      <c r="AD178">
        <v>0</v>
      </c>
      <c r="AE178">
        <v>0</v>
      </c>
      <c r="AF178">
        <v>1</v>
      </c>
      <c r="AG178">
        <v>1</v>
      </c>
      <c r="AH178">
        <v>0</v>
      </c>
      <c r="AI178">
        <v>0</v>
      </c>
      <c r="AJ178">
        <v>1</v>
      </c>
      <c r="AK178">
        <v>1</v>
      </c>
      <c r="AL178">
        <v>0</v>
      </c>
      <c r="AM178">
        <v>0</v>
      </c>
      <c r="AN178">
        <v>0</v>
      </c>
      <c r="AO178">
        <v>0</v>
      </c>
      <c r="AP178">
        <v>0</v>
      </c>
      <c r="AQ178">
        <v>1</v>
      </c>
      <c r="AR178">
        <v>1</v>
      </c>
      <c r="AS178">
        <v>13</v>
      </c>
      <c r="AT178" s="7">
        <f>Table2[[#This Row],[Total Skills Required]] / 30</f>
        <v>0.43333333333333335</v>
      </c>
      <c r="AU178" s="2">
        <f t="shared" si="2"/>
        <v>2.5</v>
      </c>
    </row>
    <row r="179" spans="1:47" x14ac:dyDescent="0.3">
      <c r="A179" t="s">
        <v>72</v>
      </c>
      <c r="B179" t="s">
        <v>39</v>
      </c>
      <c r="C179" t="s">
        <v>118</v>
      </c>
      <c r="D179" t="s">
        <v>13</v>
      </c>
      <c r="E179" t="str">
        <f>IF(LOWER(TRIM(Table2[[#This Row],[Involvement]]))="entry level", "Junior", IF(LOWER(TRIM(Table2[[#This Row],[Involvement]]))="mid-senior level", "Mid", "Senior"))</f>
        <v>Junior</v>
      </c>
      <c r="F179">
        <v>34</v>
      </c>
      <c r="G179" s="3">
        <v>270280</v>
      </c>
      <c r="H179" s="5" t="str">
        <f>ROUND(Table2[[#This Row],[Linkedin Followers]] / Table2[[#This Row],[Total Applicants]] / 1000, 2) &amp; "K"</f>
        <v>7.95K</v>
      </c>
      <c r="I179" t="s">
        <v>4</v>
      </c>
      <c r="J179" t="s">
        <v>14</v>
      </c>
      <c r="K179">
        <v>10001</v>
      </c>
      <c r="L179" t="s">
        <v>6</v>
      </c>
      <c r="M179" s="10">
        <v>778869</v>
      </c>
      <c r="N179">
        <v>0</v>
      </c>
      <c r="O179">
        <v>0</v>
      </c>
      <c r="P179">
        <v>1</v>
      </c>
      <c r="Q179">
        <v>0</v>
      </c>
      <c r="R179">
        <v>0</v>
      </c>
      <c r="S179">
        <v>0</v>
      </c>
      <c r="T179">
        <v>0</v>
      </c>
      <c r="U179">
        <v>0</v>
      </c>
      <c r="V179">
        <v>0</v>
      </c>
      <c r="W179">
        <v>0</v>
      </c>
      <c r="X179">
        <v>1</v>
      </c>
      <c r="Y179">
        <v>0</v>
      </c>
      <c r="Z179">
        <v>0</v>
      </c>
      <c r="AA179">
        <v>0</v>
      </c>
      <c r="AB179">
        <v>0</v>
      </c>
      <c r="AC179">
        <v>0</v>
      </c>
      <c r="AD179">
        <v>0</v>
      </c>
      <c r="AE179">
        <v>0</v>
      </c>
      <c r="AF179">
        <v>0</v>
      </c>
      <c r="AG179">
        <v>0</v>
      </c>
      <c r="AH179">
        <v>0</v>
      </c>
      <c r="AI179">
        <v>0</v>
      </c>
      <c r="AJ179">
        <v>1</v>
      </c>
      <c r="AK179">
        <v>1</v>
      </c>
      <c r="AL179">
        <v>0</v>
      </c>
      <c r="AM179">
        <v>0</v>
      </c>
      <c r="AN179">
        <v>1</v>
      </c>
      <c r="AO179">
        <v>0</v>
      </c>
      <c r="AP179">
        <v>0</v>
      </c>
      <c r="AQ179">
        <v>1</v>
      </c>
      <c r="AR179">
        <v>1</v>
      </c>
      <c r="AS179">
        <v>7</v>
      </c>
      <c r="AT179" s="7">
        <f>Table2[[#This Row],[Total Skills Required]] / 30</f>
        <v>0.23333333333333334</v>
      </c>
      <c r="AU179" s="2">
        <f t="shared" si="2"/>
        <v>4.25</v>
      </c>
    </row>
    <row r="180" spans="1:47" x14ac:dyDescent="0.3">
      <c r="A180" t="s">
        <v>72</v>
      </c>
      <c r="B180" t="s">
        <v>39</v>
      </c>
      <c r="C180" t="s">
        <v>118</v>
      </c>
      <c r="D180" t="s">
        <v>3</v>
      </c>
      <c r="E180" t="str">
        <f>IF(LOWER(TRIM(Table2[[#This Row],[Involvement]]))="entry level", "Junior", IF(LOWER(TRIM(Table2[[#This Row],[Involvement]]))="mid-senior level", "Mid", "Senior"))</f>
        <v>Junior</v>
      </c>
      <c r="F180">
        <v>34</v>
      </c>
      <c r="G180" s="3">
        <v>270280</v>
      </c>
      <c r="H180" s="5" t="str">
        <f>ROUND(Table2[[#This Row],[Linkedin Followers]] / Table2[[#This Row],[Total Applicants]] / 1000, 2) &amp; "K"</f>
        <v>7.95K</v>
      </c>
      <c r="I180" t="s">
        <v>4</v>
      </c>
      <c r="J180" t="s">
        <v>14</v>
      </c>
      <c r="K180">
        <v>10001</v>
      </c>
      <c r="L180" t="s">
        <v>6</v>
      </c>
      <c r="M180" s="10">
        <v>640266</v>
      </c>
      <c r="N180">
        <v>0</v>
      </c>
      <c r="O180">
        <v>0</v>
      </c>
      <c r="P180">
        <v>1</v>
      </c>
      <c r="Q180">
        <v>0</v>
      </c>
      <c r="R180">
        <v>0</v>
      </c>
      <c r="S180">
        <v>0</v>
      </c>
      <c r="T180">
        <v>0</v>
      </c>
      <c r="U180">
        <v>0</v>
      </c>
      <c r="V180">
        <v>0</v>
      </c>
      <c r="W180">
        <v>0</v>
      </c>
      <c r="X180">
        <v>1</v>
      </c>
      <c r="Y180">
        <v>0</v>
      </c>
      <c r="Z180">
        <v>0</v>
      </c>
      <c r="AA180">
        <v>0</v>
      </c>
      <c r="AB180">
        <v>0</v>
      </c>
      <c r="AC180">
        <v>0</v>
      </c>
      <c r="AD180">
        <v>0</v>
      </c>
      <c r="AE180">
        <v>0</v>
      </c>
      <c r="AF180">
        <v>0</v>
      </c>
      <c r="AG180">
        <v>0</v>
      </c>
      <c r="AH180">
        <v>0</v>
      </c>
      <c r="AI180">
        <v>0</v>
      </c>
      <c r="AJ180">
        <v>1</v>
      </c>
      <c r="AK180">
        <v>1</v>
      </c>
      <c r="AL180">
        <v>0</v>
      </c>
      <c r="AM180">
        <v>0</v>
      </c>
      <c r="AN180">
        <v>1</v>
      </c>
      <c r="AO180">
        <v>0</v>
      </c>
      <c r="AP180">
        <v>0</v>
      </c>
      <c r="AQ180">
        <v>1</v>
      </c>
      <c r="AR180">
        <v>1</v>
      </c>
      <c r="AS180">
        <v>7</v>
      </c>
      <c r="AT180" s="7">
        <f>Table2[[#This Row],[Total Skills Required]] / 30</f>
        <v>0.23333333333333334</v>
      </c>
      <c r="AU180" s="2">
        <f t="shared" si="2"/>
        <v>4.25</v>
      </c>
    </row>
    <row r="181" spans="1:47" x14ac:dyDescent="0.3">
      <c r="A181" t="s">
        <v>23</v>
      </c>
      <c r="B181" t="s">
        <v>24</v>
      </c>
      <c r="C181" t="s">
        <v>139</v>
      </c>
      <c r="D181" t="s">
        <v>3</v>
      </c>
      <c r="E181" t="str">
        <f>IF(LOWER(TRIM(Table2[[#This Row],[Involvement]]))="entry level", "Junior", IF(LOWER(TRIM(Table2[[#This Row],[Involvement]]))="mid-senior level", "Mid", "Senior"))</f>
        <v>Mid</v>
      </c>
      <c r="F181">
        <v>34</v>
      </c>
      <c r="G181" s="3">
        <v>793022</v>
      </c>
      <c r="H181" s="5" t="str">
        <f>ROUND(Table2[[#This Row],[Linkedin Followers]] / Table2[[#This Row],[Total Applicants]] / 1000, 2) &amp; "K"</f>
        <v>23.32K</v>
      </c>
      <c r="I181" t="s">
        <v>4</v>
      </c>
      <c r="J181" t="s">
        <v>5</v>
      </c>
      <c r="K181">
        <v>5000</v>
      </c>
      <c r="L181" t="s">
        <v>6</v>
      </c>
      <c r="M181" s="10">
        <v>1240597</v>
      </c>
      <c r="N181">
        <v>0</v>
      </c>
      <c r="O181">
        <v>0</v>
      </c>
      <c r="P181">
        <v>0</v>
      </c>
      <c r="Q181">
        <v>0</v>
      </c>
      <c r="R181">
        <v>0</v>
      </c>
      <c r="S181">
        <v>0</v>
      </c>
      <c r="T181">
        <v>0</v>
      </c>
      <c r="U181">
        <v>0</v>
      </c>
      <c r="V181">
        <v>0</v>
      </c>
      <c r="W181">
        <v>0</v>
      </c>
      <c r="X181">
        <v>1</v>
      </c>
      <c r="Y181">
        <v>0</v>
      </c>
      <c r="Z181">
        <v>1</v>
      </c>
      <c r="AA181">
        <v>0</v>
      </c>
      <c r="AB181">
        <v>0</v>
      </c>
      <c r="AC181">
        <v>0</v>
      </c>
      <c r="AD181">
        <v>0</v>
      </c>
      <c r="AE181">
        <v>0</v>
      </c>
      <c r="AF181">
        <v>0</v>
      </c>
      <c r="AG181">
        <v>0</v>
      </c>
      <c r="AH181">
        <v>0</v>
      </c>
      <c r="AI181">
        <v>0</v>
      </c>
      <c r="AJ181">
        <v>1</v>
      </c>
      <c r="AK181">
        <v>1</v>
      </c>
      <c r="AL181">
        <v>0</v>
      </c>
      <c r="AM181">
        <v>0</v>
      </c>
      <c r="AN181">
        <v>0</v>
      </c>
      <c r="AO181">
        <v>0</v>
      </c>
      <c r="AP181">
        <v>0</v>
      </c>
      <c r="AQ181">
        <v>1</v>
      </c>
      <c r="AR181">
        <v>1</v>
      </c>
      <c r="AS181">
        <v>6</v>
      </c>
      <c r="AT181" s="7">
        <f>Table2[[#This Row],[Total Skills Required]] / 30</f>
        <v>0.2</v>
      </c>
      <c r="AU181" s="2">
        <f t="shared" si="2"/>
        <v>4.8571428571428568</v>
      </c>
    </row>
    <row r="182" spans="1:47" x14ac:dyDescent="0.3">
      <c r="A182" t="s">
        <v>23</v>
      </c>
      <c r="B182" t="s">
        <v>24</v>
      </c>
      <c r="C182" t="s">
        <v>140</v>
      </c>
      <c r="D182" t="s">
        <v>78</v>
      </c>
      <c r="E182" t="str">
        <f>IF(LOWER(TRIM(Table2[[#This Row],[Involvement]]))="entry level", "Junior", IF(LOWER(TRIM(Table2[[#This Row],[Involvement]]))="mid-senior level", "Mid", "Senior"))</f>
        <v>Mid</v>
      </c>
      <c r="F182">
        <v>34</v>
      </c>
      <c r="G182" s="3">
        <v>793022</v>
      </c>
      <c r="H182" s="5" t="str">
        <f>ROUND(Table2[[#This Row],[Linkedin Followers]] / Table2[[#This Row],[Total Applicants]] / 1000, 2) &amp; "K"</f>
        <v>23.32K</v>
      </c>
      <c r="I182" t="s">
        <v>4</v>
      </c>
      <c r="J182" t="s">
        <v>5</v>
      </c>
      <c r="K182">
        <v>5000</v>
      </c>
      <c r="L182" t="s">
        <v>6</v>
      </c>
      <c r="M182" s="10">
        <v>1542808</v>
      </c>
      <c r="N182">
        <v>0</v>
      </c>
      <c r="O182">
        <v>0</v>
      </c>
      <c r="P182">
        <v>1</v>
      </c>
      <c r="Q182">
        <v>0</v>
      </c>
      <c r="R182">
        <v>0</v>
      </c>
      <c r="S182">
        <v>0</v>
      </c>
      <c r="T182">
        <v>0</v>
      </c>
      <c r="U182">
        <v>0</v>
      </c>
      <c r="V182">
        <v>0</v>
      </c>
      <c r="W182">
        <v>0</v>
      </c>
      <c r="X182">
        <v>1</v>
      </c>
      <c r="Y182">
        <v>0</v>
      </c>
      <c r="Z182">
        <v>1</v>
      </c>
      <c r="AA182">
        <v>0</v>
      </c>
      <c r="AB182">
        <v>0</v>
      </c>
      <c r="AC182">
        <v>0</v>
      </c>
      <c r="AD182">
        <v>1</v>
      </c>
      <c r="AE182">
        <v>0</v>
      </c>
      <c r="AF182">
        <v>1</v>
      </c>
      <c r="AG182">
        <v>0</v>
      </c>
      <c r="AH182">
        <v>0</v>
      </c>
      <c r="AI182">
        <v>0</v>
      </c>
      <c r="AJ182">
        <v>1</v>
      </c>
      <c r="AK182">
        <v>1</v>
      </c>
      <c r="AL182">
        <v>0</v>
      </c>
      <c r="AM182">
        <v>0</v>
      </c>
      <c r="AN182">
        <v>0</v>
      </c>
      <c r="AO182">
        <v>0</v>
      </c>
      <c r="AP182">
        <v>0</v>
      </c>
      <c r="AQ182">
        <v>1</v>
      </c>
      <c r="AR182">
        <v>1</v>
      </c>
      <c r="AS182">
        <v>9</v>
      </c>
      <c r="AT182" s="7">
        <f>Table2[[#This Row],[Total Skills Required]] / 30</f>
        <v>0.3</v>
      </c>
      <c r="AU182" s="2">
        <f t="shared" si="2"/>
        <v>3.4</v>
      </c>
    </row>
    <row r="183" spans="1:47" x14ac:dyDescent="0.3">
      <c r="A183" t="s">
        <v>11</v>
      </c>
      <c r="B183" t="s">
        <v>1</v>
      </c>
      <c r="C183" t="s">
        <v>141</v>
      </c>
      <c r="D183" t="s">
        <v>3</v>
      </c>
      <c r="E183" t="str">
        <f>IF(LOWER(TRIM(Table2[[#This Row],[Involvement]]))="entry level", "Junior", IF(LOWER(TRIM(Table2[[#This Row],[Involvement]]))="mid-senior level", "Mid", "Senior"))</f>
        <v>Mid</v>
      </c>
      <c r="F183">
        <v>34</v>
      </c>
      <c r="G183" s="3">
        <v>6737300</v>
      </c>
      <c r="H183" s="5" t="str">
        <f>ROUND(Table2[[#This Row],[Linkedin Followers]] / Table2[[#This Row],[Total Applicants]] / 1000, 2) &amp; "K"</f>
        <v>198.16K</v>
      </c>
      <c r="I183" t="s">
        <v>4</v>
      </c>
      <c r="J183" t="s">
        <v>5</v>
      </c>
      <c r="K183">
        <v>10001</v>
      </c>
      <c r="L183" t="s">
        <v>6</v>
      </c>
      <c r="M183" s="10">
        <v>1327632</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1</v>
      </c>
      <c r="AK183">
        <v>1</v>
      </c>
      <c r="AL183">
        <v>0</v>
      </c>
      <c r="AM183">
        <v>0</v>
      </c>
      <c r="AN183">
        <v>1</v>
      </c>
      <c r="AO183">
        <v>0</v>
      </c>
      <c r="AP183">
        <v>0</v>
      </c>
      <c r="AQ183">
        <v>0</v>
      </c>
      <c r="AR183">
        <v>0</v>
      </c>
      <c r="AS183">
        <v>3</v>
      </c>
      <c r="AT183" s="7">
        <f>Table2[[#This Row],[Total Skills Required]] / 30</f>
        <v>0.1</v>
      </c>
      <c r="AU183" s="2">
        <f t="shared" si="2"/>
        <v>8.5</v>
      </c>
    </row>
    <row r="184" spans="1:47" x14ac:dyDescent="0.3">
      <c r="A184" t="s">
        <v>11</v>
      </c>
      <c r="B184" t="s">
        <v>1</v>
      </c>
      <c r="C184" t="s">
        <v>31</v>
      </c>
      <c r="D184" t="s">
        <v>13</v>
      </c>
      <c r="E184" t="str">
        <f>IF(LOWER(TRIM(Table2[[#This Row],[Involvement]]))="entry level", "Junior", IF(LOWER(TRIM(Table2[[#This Row],[Involvement]]))="mid-senior level", "Mid", "Senior"))</f>
        <v>Junior</v>
      </c>
      <c r="F184">
        <v>34</v>
      </c>
      <c r="G184" s="3">
        <v>6737300</v>
      </c>
      <c r="H184" s="5" t="str">
        <f>ROUND(Table2[[#This Row],[Linkedin Followers]] / Table2[[#This Row],[Total Applicants]] / 1000, 2) &amp; "K"</f>
        <v>198.16K</v>
      </c>
      <c r="I184" t="s">
        <v>4</v>
      </c>
      <c r="J184" t="s">
        <v>14</v>
      </c>
      <c r="K184">
        <v>10001</v>
      </c>
      <c r="L184" t="s">
        <v>6</v>
      </c>
      <c r="M184" s="10">
        <v>662742</v>
      </c>
      <c r="N184">
        <v>0</v>
      </c>
      <c r="O184">
        <v>0</v>
      </c>
      <c r="P184">
        <v>0</v>
      </c>
      <c r="Q184">
        <v>0</v>
      </c>
      <c r="R184">
        <v>1</v>
      </c>
      <c r="S184">
        <v>0</v>
      </c>
      <c r="T184">
        <v>0</v>
      </c>
      <c r="U184">
        <v>0</v>
      </c>
      <c r="V184">
        <v>0</v>
      </c>
      <c r="W184">
        <v>0</v>
      </c>
      <c r="X184">
        <v>0</v>
      </c>
      <c r="Y184">
        <v>0</v>
      </c>
      <c r="Z184">
        <v>0</v>
      </c>
      <c r="AA184">
        <v>0</v>
      </c>
      <c r="AB184">
        <v>0</v>
      </c>
      <c r="AC184">
        <v>0</v>
      </c>
      <c r="AD184">
        <v>0</v>
      </c>
      <c r="AE184">
        <v>0</v>
      </c>
      <c r="AF184">
        <v>0</v>
      </c>
      <c r="AG184">
        <v>0</v>
      </c>
      <c r="AH184">
        <v>0</v>
      </c>
      <c r="AI184">
        <v>0</v>
      </c>
      <c r="AJ184">
        <v>1</v>
      </c>
      <c r="AK184">
        <v>1</v>
      </c>
      <c r="AL184">
        <v>0</v>
      </c>
      <c r="AM184">
        <v>0</v>
      </c>
      <c r="AN184">
        <v>1</v>
      </c>
      <c r="AO184">
        <v>0</v>
      </c>
      <c r="AP184">
        <v>0</v>
      </c>
      <c r="AQ184">
        <v>0</v>
      </c>
      <c r="AR184">
        <v>0</v>
      </c>
      <c r="AS184">
        <v>4</v>
      </c>
      <c r="AT184" s="7">
        <f>Table2[[#This Row],[Total Skills Required]] / 30</f>
        <v>0.13333333333333333</v>
      </c>
      <c r="AU184" s="2">
        <f t="shared" si="2"/>
        <v>6.8</v>
      </c>
    </row>
    <row r="185" spans="1:47" x14ac:dyDescent="0.3">
      <c r="A185" t="s">
        <v>11</v>
      </c>
      <c r="B185" t="s">
        <v>1</v>
      </c>
      <c r="C185" t="s">
        <v>12</v>
      </c>
      <c r="D185" t="s">
        <v>13</v>
      </c>
      <c r="E185" t="str">
        <f>IF(LOWER(TRIM(Table2[[#This Row],[Involvement]]))="entry level", "Junior", IF(LOWER(TRIM(Table2[[#This Row],[Involvement]]))="mid-senior level", "Mid", "Senior"))</f>
        <v>Junior</v>
      </c>
      <c r="F185">
        <v>34</v>
      </c>
      <c r="G185" s="3">
        <v>6737300</v>
      </c>
      <c r="H185" s="5" t="str">
        <f>ROUND(Table2[[#This Row],[Linkedin Followers]] / Table2[[#This Row],[Total Applicants]] / 1000, 2) &amp; "K"</f>
        <v>198.16K</v>
      </c>
      <c r="I185" t="s">
        <v>4</v>
      </c>
      <c r="J185" t="s">
        <v>14</v>
      </c>
      <c r="K185">
        <v>10001</v>
      </c>
      <c r="L185" t="s">
        <v>6</v>
      </c>
      <c r="M185" s="10">
        <v>545280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1</v>
      </c>
      <c r="AK185">
        <v>1</v>
      </c>
      <c r="AL185">
        <v>0</v>
      </c>
      <c r="AM185">
        <v>0</v>
      </c>
      <c r="AN185">
        <v>1</v>
      </c>
      <c r="AO185">
        <v>0</v>
      </c>
      <c r="AP185">
        <v>0</v>
      </c>
      <c r="AQ185">
        <v>0</v>
      </c>
      <c r="AR185">
        <v>0</v>
      </c>
      <c r="AS185">
        <v>3</v>
      </c>
      <c r="AT185" s="7">
        <f>Table2[[#This Row],[Total Skills Required]] / 30</f>
        <v>0.1</v>
      </c>
      <c r="AU185" s="2">
        <f t="shared" si="2"/>
        <v>8.5</v>
      </c>
    </row>
    <row r="186" spans="1:47" x14ac:dyDescent="0.3">
      <c r="A186" t="s">
        <v>11</v>
      </c>
      <c r="B186" t="s">
        <v>1</v>
      </c>
      <c r="C186" t="s">
        <v>32</v>
      </c>
      <c r="D186" t="s">
        <v>13</v>
      </c>
      <c r="E186" t="str">
        <f>IF(LOWER(TRIM(Table2[[#This Row],[Involvement]]))="entry level", "Junior", IF(LOWER(TRIM(Table2[[#This Row],[Involvement]]))="mid-senior level", "Mid", "Senior"))</f>
        <v>Mid</v>
      </c>
      <c r="F186">
        <v>34</v>
      </c>
      <c r="G186" s="3">
        <v>6737300</v>
      </c>
      <c r="H186" s="5" t="str">
        <f>ROUND(Table2[[#This Row],[Linkedin Followers]] / Table2[[#This Row],[Total Applicants]] / 1000, 2) &amp; "K"</f>
        <v>198.16K</v>
      </c>
      <c r="I186" t="s">
        <v>4</v>
      </c>
      <c r="J186" t="s">
        <v>5</v>
      </c>
      <c r="K186">
        <v>10001</v>
      </c>
      <c r="L186" t="s">
        <v>6</v>
      </c>
      <c r="M186" s="10">
        <v>1372494</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1</v>
      </c>
      <c r="AK186">
        <v>1</v>
      </c>
      <c r="AL186">
        <v>0</v>
      </c>
      <c r="AM186">
        <v>0</v>
      </c>
      <c r="AN186">
        <v>0</v>
      </c>
      <c r="AO186">
        <v>0</v>
      </c>
      <c r="AP186">
        <v>0</v>
      </c>
      <c r="AQ186">
        <v>0</v>
      </c>
      <c r="AR186">
        <v>0</v>
      </c>
      <c r="AS186">
        <v>2</v>
      </c>
      <c r="AT186" s="7">
        <f>Table2[[#This Row],[Total Skills Required]] / 30</f>
        <v>6.6666666666666666E-2</v>
      </c>
      <c r="AU186" s="2">
        <f t="shared" si="2"/>
        <v>11.333333333333334</v>
      </c>
    </row>
    <row r="187" spans="1:47" x14ac:dyDescent="0.3">
      <c r="A187" t="s">
        <v>16</v>
      </c>
      <c r="B187" t="s">
        <v>17</v>
      </c>
      <c r="C187" t="s">
        <v>115</v>
      </c>
      <c r="D187" t="s">
        <v>19</v>
      </c>
      <c r="E187" t="str">
        <f>IF(LOWER(TRIM(Table2[[#This Row],[Involvement]]))="entry level", "Junior", IF(LOWER(TRIM(Table2[[#This Row],[Involvement]]))="mid-senior level", "Mid", "Senior"))</f>
        <v>Junior</v>
      </c>
      <c r="F187">
        <v>33</v>
      </c>
      <c r="G187" s="3">
        <v>80865</v>
      </c>
      <c r="H187" s="5" t="str">
        <f>ROUND(Table2[[#This Row],[Linkedin Followers]] / Table2[[#This Row],[Total Applicants]] / 1000, 2) &amp; "K"</f>
        <v>2.45K</v>
      </c>
      <c r="I187" t="s">
        <v>4</v>
      </c>
      <c r="J187" t="s">
        <v>14</v>
      </c>
      <c r="K187">
        <v>1200</v>
      </c>
      <c r="L187" t="s">
        <v>6</v>
      </c>
      <c r="M187" s="10">
        <v>550661</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1</v>
      </c>
      <c r="AK187">
        <v>1</v>
      </c>
      <c r="AL187">
        <v>0</v>
      </c>
      <c r="AM187">
        <v>0</v>
      </c>
      <c r="AN187">
        <v>0</v>
      </c>
      <c r="AO187">
        <v>0</v>
      </c>
      <c r="AP187">
        <v>0</v>
      </c>
      <c r="AQ187">
        <v>0</v>
      </c>
      <c r="AR187">
        <v>0</v>
      </c>
      <c r="AS187">
        <v>2</v>
      </c>
      <c r="AT187" s="7">
        <f>Table2[[#This Row],[Total Skills Required]] / 30</f>
        <v>6.6666666666666666E-2</v>
      </c>
      <c r="AU187" s="2">
        <f t="shared" si="2"/>
        <v>11</v>
      </c>
    </row>
    <row r="188" spans="1:47" x14ac:dyDescent="0.3">
      <c r="A188" t="s">
        <v>124</v>
      </c>
      <c r="B188" t="s">
        <v>24</v>
      </c>
      <c r="C188" t="s">
        <v>142</v>
      </c>
      <c r="D188" t="s">
        <v>13</v>
      </c>
      <c r="E188" t="str">
        <f>IF(LOWER(TRIM(Table2[[#This Row],[Involvement]]))="entry level", "Junior", IF(LOWER(TRIM(Table2[[#This Row],[Involvement]]))="mid-senior level", "Mid", "Senior"))</f>
        <v>Junior</v>
      </c>
      <c r="F188">
        <v>33</v>
      </c>
      <c r="G188" s="3">
        <v>531551</v>
      </c>
      <c r="H188" s="5" t="str">
        <f>ROUND(Table2[[#This Row],[Linkedin Followers]] / Table2[[#This Row],[Total Applicants]] / 1000, 2) &amp; "K"</f>
        <v>16.11K</v>
      </c>
      <c r="I188" t="s">
        <v>4</v>
      </c>
      <c r="J188" t="s">
        <v>14</v>
      </c>
      <c r="K188">
        <v>5000</v>
      </c>
      <c r="L188" t="s">
        <v>126</v>
      </c>
      <c r="M188" s="10">
        <v>370365</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1</v>
      </c>
      <c r="AK188">
        <v>1</v>
      </c>
      <c r="AL188">
        <v>0</v>
      </c>
      <c r="AM188">
        <v>0</v>
      </c>
      <c r="AN188">
        <v>0</v>
      </c>
      <c r="AO188">
        <v>0</v>
      </c>
      <c r="AP188">
        <v>0</v>
      </c>
      <c r="AQ188">
        <v>0</v>
      </c>
      <c r="AR188">
        <v>0</v>
      </c>
      <c r="AS188">
        <v>2</v>
      </c>
      <c r="AT188" s="7">
        <f>Table2[[#This Row],[Total Skills Required]] / 30</f>
        <v>6.6666666666666666E-2</v>
      </c>
      <c r="AU188" s="2">
        <f t="shared" si="2"/>
        <v>11</v>
      </c>
    </row>
    <row r="189" spans="1:47" x14ac:dyDescent="0.3">
      <c r="A189" t="s">
        <v>23</v>
      </c>
      <c r="B189" t="s">
        <v>24</v>
      </c>
      <c r="C189" t="s">
        <v>61</v>
      </c>
      <c r="D189" t="s">
        <v>33</v>
      </c>
      <c r="E189" t="str">
        <f>IF(LOWER(TRIM(Table2[[#This Row],[Involvement]]))="entry level", "Junior", IF(LOWER(TRIM(Table2[[#This Row],[Involvement]]))="mid-senior level", "Mid", "Senior"))</f>
        <v>Mid</v>
      </c>
      <c r="F189">
        <v>33</v>
      </c>
      <c r="G189" s="3">
        <v>793022</v>
      </c>
      <c r="H189" s="5" t="str">
        <f>ROUND(Table2[[#This Row],[Linkedin Followers]] / Table2[[#This Row],[Total Applicants]] / 1000, 2) &amp; "K"</f>
        <v>24.03K</v>
      </c>
      <c r="I189" t="s">
        <v>4</v>
      </c>
      <c r="J189" t="s">
        <v>5</v>
      </c>
      <c r="K189">
        <v>5000</v>
      </c>
      <c r="L189" t="s">
        <v>6</v>
      </c>
      <c r="M189" s="10">
        <v>1129925</v>
      </c>
      <c r="N189">
        <v>0</v>
      </c>
      <c r="O189">
        <v>0</v>
      </c>
      <c r="P189">
        <v>1</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1</v>
      </c>
      <c r="AK189">
        <v>1</v>
      </c>
      <c r="AL189">
        <v>0</v>
      </c>
      <c r="AM189">
        <v>0</v>
      </c>
      <c r="AN189">
        <v>0</v>
      </c>
      <c r="AO189">
        <v>0</v>
      </c>
      <c r="AP189">
        <v>0</v>
      </c>
      <c r="AQ189">
        <v>0</v>
      </c>
      <c r="AR189">
        <v>0</v>
      </c>
      <c r="AS189">
        <v>3</v>
      </c>
      <c r="AT189" s="7">
        <f>Table2[[#This Row],[Total Skills Required]] / 30</f>
        <v>0.1</v>
      </c>
      <c r="AU189" s="2">
        <f t="shared" si="2"/>
        <v>8.25</v>
      </c>
    </row>
    <row r="190" spans="1:47" x14ac:dyDescent="0.3">
      <c r="A190" t="s">
        <v>23</v>
      </c>
      <c r="B190" t="s">
        <v>24</v>
      </c>
      <c r="C190" t="s">
        <v>143</v>
      </c>
      <c r="D190" t="s">
        <v>13</v>
      </c>
      <c r="E190" t="str">
        <f>IF(LOWER(TRIM(Table2[[#This Row],[Involvement]]))="entry level", "Junior", IF(LOWER(TRIM(Table2[[#This Row],[Involvement]]))="mid-senior level", "Mid", "Senior"))</f>
        <v>Mid</v>
      </c>
      <c r="F190">
        <v>33</v>
      </c>
      <c r="G190" s="3">
        <v>793022</v>
      </c>
      <c r="H190" s="5" t="str">
        <f>ROUND(Table2[[#This Row],[Linkedin Followers]] / Table2[[#This Row],[Total Applicants]] / 1000, 2) &amp; "K"</f>
        <v>24.03K</v>
      </c>
      <c r="I190" t="s">
        <v>4</v>
      </c>
      <c r="J190" t="s">
        <v>5</v>
      </c>
      <c r="K190">
        <v>5000</v>
      </c>
      <c r="L190" t="s">
        <v>6</v>
      </c>
      <c r="M190" s="10">
        <v>924907</v>
      </c>
      <c r="N190">
        <v>0</v>
      </c>
      <c r="O190">
        <v>0</v>
      </c>
      <c r="P190">
        <v>0</v>
      </c>
      <c r="Q190">
        <v>0</v>
      </c>
      <c r="R190">
        <v>1</v>
      </c>
      <c r="S190">
        <v>0</v>
      </c>
      <c r="T190">
        <v>0</v>
      </c>
      <c r="U190">
        <v>0</v>
      </c>
      <c r="V190">
        <v>0</v>
      </c>
      <c r="W190">
        <v>0</v>
      </c>
      <c r="X190">
        <v>0</v>
      </c>
      <c r="Y190">
        <v>0</v>
      </c>
      <c r="Z190">
        <v>0</v>
      </c>
      <c r="AA190">
        <v>0</v>
      </c>
      <c r="AB190">
        <v>0</v>
      </c>
      <c r="AC190">
        <v>0</v>
      </c>
      <c r="AD190">
        <v>0</v>
      </c>
      <c r="AE190">
        <v>0</v>
      </c>
      <c r="AF190">
        <v>0</v>
      </c>
      <c r="AG190">
        <v>0</v>
      </c>
      <c r="AH190">
        <v>0</v>
      </c>
      <c r="AI190">
        <v>0</v>
      </c>
      <c r="AJ190">
        <v>1</v>
      </c>
      <c r="AK190">
        <v>1</v>
      </c>
      <c r="AL190">
        <v>0</v>
      </c>
      <c r="AM190">
        <v>0</v>
      </c>
      <c r="AN190">
        <v>0</v>
      </c>
      <c r="AO190">
        <v>0</v>
      </c>
      <c r="AP190">
        <v>0</v>
      </c>
      <c r="AQ190">
        <v>0</v>
      </c>
      <c r="AR190">
        <v>0</v>
      </c>
      <c r="AS190">
        <v>3</v>
      </c>
      <c r="AT190" s="7">
        <f>Table2[[#This Row],[Total Skills Required]] / 30</f>
        <v>0.1</v>
      </c>
      <c r="AU190" s="2">
        <f t="shared" si="2"/>
        <v>8.25</v>
      </c>
    </row>
    <row r="191" spans="1:47" x14ac:dyDescent="0.3">
      <c r="A191" t="s">
        <v>72</v>
      </c>
      <c r="B191" t="s">
        <v>39</v>
      </c>
      <c r="C191" t="s">
        <v>103</v>
      </c>
      <c r="D191" t="s">
        <v>13</v>
      </c>
      <c r="E191" t="str">
        <f>IF(LOWER(TRIM(Table2[[#This Row],[Involvement]]))="entry level", "Junior", IF(LOWER(TRIM(Table2[[#This Row],[Involvement]]))="mid-senior level", "Mid", "Senior"))</f>
        <v>Junior</v>
      </c>
      <c r="F191">
        <v>33</v>
      </c>
      <c r="G191" s="3">
        <v>270280</v>
      </c>
      <c r="H191" s="5" t="str">
        <f>ROUND(Table2[[#This Row],[Linkedin Followers]] / Table2[[#This Row],[Total Applicants]] / 1000, 2) &amp; "K"</f>
        <v>8.19K</v>
      </c>
      <c r="I191" t="s">
        <v>4</v>
      </c>
      <c r="J191" t="s">
        <v>14</v>
      </c>
      <c r="K191">
        <v>10001</v>
      </c>
      <c r="L191" t="s">
        <v>6</v>
      </c>
      <c r="M191" s="10">
        <v>463198</v>
      </c>
      <c r="N191">
        <v>0</v>
      </c>
      <c r="O191">
        <v>0</v>
      </c>
      <c r="P191">
        <v>1</v>
      </c>
      <c r="Q191">
        <v>0</v>
      </c>
      <c r="R191">
        <v>0</v>
      </c>
      <c r="S191">
        <v>0</v>
      </c>
      <c r="T191">
        <v>0</v>
      </c>
      <c r="U191">
        <v>0</v>
      </c>
      <c r="V191">
        <v>0</v>
      </c>
      <c r="W191">
        <v>0</v>
      </c>
      <c r="X191">
        <v>1</v>
      </c>
      <c r="Y191">
        <v>0</v>
      </c>
      <c r="Z191">
        <v>1</v>
      </c>
      <c r="AA191">
        <v>0</v>
      </c>
      <c r="AB191">
        <v>0</v>
      </c>
      <c r="AC191">
        <v>0</v>
      </c>
      <c r="AD191">
        <v>0</v>
      </c>
      <c r="AE191">
        <v>0</v>
      </c>
      <c r="AF191">
        <v>0</v>
      </c>
      <c r="AG191">
        <v>0</v>
      </c>
      <c r="AH191">
        <v>0</v>
      </c>
      <c r="AI191">
        <v>0</v>
      </c>
      <c r="AJ191">
        <v>1</v>
      </c>
      <c r="AK191">
        <v>1</v>
      </c>
      <c r="AL191">
        <v>0</v>
      </c>
      <c r="AM191">
        <v>0</v>
      </c>
      <c r="AN191">
        <v>0</v>
      </c>
      <c r="AO191">
        <v>0</v>
      </c>
      <c r="AP191">
        <v>0</v>
      </c>
      <c r="AQ191">
        <v>1</v>
      </c>
      <c r="AR191">
        <v>1</v>
      </c>
      <c r="AS191">
        <v>7</v>
      </c>
      <c r="AT191" s="7">
        <f>Table2[[#This Row],[Total Skills Required]] / 30</f>
        <v>0.23333333333333334</v>
      </c>
      <c r="AU191" s="2">
        <f t="shared" si="2"/>
        <v>4.125</v>
      </c>
    </row>
    <row r="192" spans="1:47" x14ac:dyDescent="0.3">
      <c r="A192" t="s">
        <v>16</v>
      </c>
      <c r="B192" t="s">
        <v>17</v>
      </c>
      <c r="C192" t="s">
        <v>28</v>
      </c>
      <c r="D192" t="s">
        <v>3</v>
      </c>
      <c r="E192" t="str">
        <f>IF(LOWER(TRIM(Table2[[#This Row],[Involvement]]))="entry level", "Junior", IF(LOWER(TRIM(Table2[[#This Row],[Involvement]]))="mid-senior level", "Mid", "Senior"))</f>
        <v>Mid</v>
      </c>
      <c r="F192">
        <v>33</v>
      </c>
      <c r="G192" s="3">
        <v>80865</v>
      </c>
      <c r="H192" s="5" t="str">
        <f>ROUND(Table2[[#This Row],[Linkedin Followers]] / Table2[[#This Row],[Total Applicants]] / 1000, 2) &amp; "K"</f>
        <v>2.45K</v>
      </c>
      <c r="I192" t="s">
        <v>4</v>
      </c>
      <c r="J192" t="s">
        <v>5</v>
      </c>
      <c r="K192">
        <v>1200</v>
      </c>
      <c r="L192" t="s">
        <v>6</v>
      </c>
      <c r="M192" s="10">
        <v>1163452</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1</v>
      </c>
      <c r="AK192">
        <v>1</v>
      </c>
      <c r="AL192">
        <v>0</v>
      </c>
      <c r="AM192">
        <v>0</v>
      </c>
      <c r="AN192">
        <v>0</v>
      </c>
      <c r="AO192">
        <v>0</v>
      </c>
      <c r="AP192">
        <v>0</v>
      </c>
      <c r="AQ192">
        <v>0</v>
      </c>
      <c r="AR192">
        <v>0</v>
      </c>
      <c r="AS192">
        <v>2</v>
      </c>
      <c r="AT192" s="7">
        <f>Table2[[#This Row],[Total Skills Required]] / 30</f>
        <v>6.6666666666666666E-2</v>
      </c>
      <c r="AU192" s="2">
        <f t="shared" si="2"/>
        <v>11</v>
      </c>
    </row>
    <row r="193" spans="1:47" x14ac:dyDescent="0.3">
      <c r="A193" t="s">
        <v>16</v>
      </c>
      <c r="B193" t="s">
        <v>17</v>
      </c>
      <c r="C193" t="s">
        <v>44</v>
      </c>
      <c r="D193" t="s">
        <v>33</v>
      </c>
      <c r="E193" t="str">
        <f>IF(LOWER(TRIM(Table2[[#This Row],[Involvement]]))="entry level", "Junior", IF(LOWER(TRIM(Table2[[#This Row],[Involvement]]))="mid-senior level", "Mid", "Senior"))</f>
        <v>Junior</v>
      </c>
      <c r="F193">
        <v>33</v>
      </c>
      <c r="G193" s="3">
        <v>80865</v>
      </c>
      <c r="H193" s="5" t="str">
        <f>ROUND(Table2[[#This Row],[Linkedin Followers]] / Table2[[#This Row],[Total Applicants]] / 1000, 2) &amp; "K"</f>
        <v>2.45K</v>
      </c>
      <c r="I193" t="s">
        <v>4</v>
      </c>
      <c r="J193" t="s">
        <v>14</v>
      </c>
      <c r="K193">
        <v>1200</v>
      </c>
      <c r="L193" t="s">
        <v>6</v>
      </c>
      <c r="M193" s="10">
        <v>684002</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0</v>
      </c>
      <c r="AM193">
        <v>0</v>
      </c>
      <c r="AN193">
        <v>1</v>
      </c>
      <c r="AO193">
        <v>0</v>
      </c>
      <c r="AP193">
        <v>0</v>
      </c>
      <c r="AQ193">
        <v>0</v>
      </c>
      <c r="AR193">
        <v>0</v>
      </c>
      <c r="AS193">
        <v>3</v>
      </c>
      <c r="AT193" s="7">
        <f>Table2[[#This Row],[Total Skills Required]] / 30</f>
        <v>0.1</v>
      </c>
      <c r="AU193" s="2">
        <f t="shared" si="2"/>
        <v>8.25</v>
      </c>
    </row>
    <row r="194" spans="1:47" x14ac:dyDescent="0.3">
      <c r="A194" t="s">
        <v>16</v>
      </c>
      <c r="B194" t="s">
        <v>17</v>
      </c>
      <c r="C194" t="s">
        <v>44</v>
      </c>
      <c r="D194" t="s">
        <v>19</v>
      </c>
      <c r="E194" t="str">
        <f>IF(LOWER(TRIM(Table2[[#This Row],[Involvement]]))="entry level", "Junior", IF(LOWER(TRIM(Table2[[#This Row],[Involvement]]))="mid-senior level", "Mid", "Senior"))</f>
        <v>Junior</v>
      </c>
      <c r="F194">
        <v>33</v>
      </c>
      <c r="G194" s="3">
        <v>80865</v>
      </c>
      <c r="H194" s="5" t="str">
        <f>ROUND(Table2[[#This Row],[Linkedin Followers]] / Table2[[#This Row],[Total Applicants]] / 1000, 2) &amp; "K"</f>
        <v>2.45K</v>
      </c>
      <c r="I194" t="s">
        <v>4</v>
      </c>
      <c r="J194" t="s">
        <v>14</v>
      </c>
      <c r="K194">
        <v>1200</v>
      </c>
      <c r="L194" t="s">
        <v>6</v>
      </c>
      <c r="M194" s="10">
        <v>510732</v>
      </c>
      <c r="N194">
        <v>0</v>
      </c>
      <c r="O194">
        <v>0</v>
      </c>
      <c r="P194">
        <v>1</v>
      </c>
      <c r="Q194">
        <v>0</v>
      </c>
      <c r="R194">
        <v>0</v>
      </c>
      <c r="S194">
        <v>0</v>
      </c>
      <c r="T194">
        <v>0</v>
      </c>
      <c r="U194">
        <v>0</v>
      </c>
      <c r="V194">
        <v>0</v>
      </c>
      <c r="W194">
        <v>0</v>
      </c>
      <c r="X194">
        <v>0</v>
      </c>
      <c r="Y194">
        <v>0</v>
      </c>
      <c r="Z194">
        <v>1</v>
      </c>
      <c r="AA194">
        <v>0</v>
      </c>
      <c r="AB194">
        <v>0</v>
      </c>
      <c r="AC194">
        <v>0</v>
      </c>
      <c r="AD194">
        <v>0</v>
      </c>
      <c r="AE194">
        <v>0</v>
      </c>
      <c r="AF194">
        <v>1</v>
      </c>
      <c r="AG194">
        <v>0</v>
      </c>
      <c r="AH194">
        <v>1</v>
      </c>
      <c r="AI194">
        <v>0</v>
      </c>
      <c r="AJ194">
        <v>1</v>
      </c>
      <c r="AK194">
        <v>1</v>
      </c>
      <c r="AL194">
        <v>0</v>
      </c>
      <c r="AM194">
        <v>0</v>
      </c>
      <c r="AN194">
        <v>0</v>
      </c>
      <c r="AO194">
        <v>0</v>
      </c>
      <c r="AP194">
        <v>0</v>
      </c>
      <c r="AQ194">
        <v>1</v>
      </c>
      <c r="AR194">
        <v>1</v>
      </c>
      <c r="AS194">
        <v>8</v>
      </c>
      <c r="AT194" s="7">
        <f>Table2[[#This Row],[Total Skills Required]] / 30</f>
        <v>0.26666666666666666</v>
      </c>
      <c r="AU194" s="2">
        <f t="shared" ref="AU194:AU257" si="3">(F194 / (AS194 + 1))</f>
        <v>3.6666666666666665</v>
      </c>
    </row>
    <row r="195" spans="1:47" x14ac:dyDescent="0.3">
      <c r="A195" t="s">
        <v>91</v>
      </c>
      <c r="B195" t="s">
        <v>17</v>
      </c>
      <c r="C195" t="s">
        <v>144</v>
      </c>
      <c r="D195" t="s">
        <v>33</v>
      </c>
      <c r="E195" t="str">
        <f>IF(LOWER(TRIM(Table2[[#This Row],[Involvement]]))="entry level", "Junior", IF(LOWER(TRIM(Table2[[#This Row],[Involvement]]))="mid-senior level", "Mid", "Senior"))</f>
        <v>Mid</v>
      </c>
      <c r="F195">
        <v>33</v>
      </c>
      <c r="G195" s="3">
        <v>11245</v>
      </c>
      <c r="H195" s="5" t="str">
        <f>ROUND(Table2[[#This Row],[Linkedin Followers]] / Table2[[#This Row],[Total Applicants]] / 1000, 2) &amp; "K"</f>
        <v>0.34K</v>
      </c>
      <c r="I195" t="s">
        <v>4</v>
      </c>
      <c r="J195" t="s">
        <v>5</v>
      </c>
      <c r="K195">
        <v>110</v>
      </c>
      <c r="L195" t="s">
        <v>93</v>
      </c>
      <c r="M195" s="10">
        <v>924814</v>
      </c>
      <c r="N195">
        <v>0</v>
      </c>
      <c r="O195">
        <v>0</v>
      </c>
      <c r="P195">
        <v>1</v>
      </c>
      <c r="Q195">
        <v>0</v>
      </c>
      <c r="R195">
        <v>0</v>
      </c>
      <c r="S195">
        <v>0</v>
      </c>
      <c r="T195">
        <v>0</v>
      </c>
      <c r="U195">
        <v>0</v>
      </c>
      <c r="V195">
        <v>0</v>
      </c>
      <c r="W195">
        <v>0</v>
      </c>
      <c r="X195">
        <v>1</v>
      </c>
      <c r="Y195">
        <v>1</v>
      </c>
      <c r="Z195">
        <v>0</v>
      </c>
      <c r="AA195">
        <v>1</v>
      </c>
      <c r="AB195">
        <v>0</v>
      </c>
      <c r="AC195">
        <v>0</v>
      </c>
      <c r="AD195">
        <v>0</v>
      </c>
      <c r="AE195">
        <v>0</v>
      </c>
      <c r="AF195">
        <v>0</v>
      </c>
      <c r="AG195">
        <v>0</v>
      </c>
      <c r="AH195">
        <v>0</v>
      </c>
      <c r="AI195">
        <v>0</v>
      </c>
      <c r="AJ195">
        <v>1</v>
      </c>
      <c r="AK195">
        <v>1</v>
      </c>
      <c r="AL195">
        <v>0</v>
      </c>
      <c r="AM195">
        <v>0</v>
      </c>
      <c r="AN195">
        <v>0</v>
      </c>
      <c r="AO195">
        <v>0</v>
      </c>
      <c r="AP195">
        <v>1</v>
      </c>
      <c r="AQ195">
        <v>0</v>
      </c>
      <c r="AR195">
        <v>0</v>
      </c>
      <c r="AS195">
        <v>7</v>
      </c>
      <c r="AT195" s="7">
        <f>Table2[[#This Row],[Total Skills Required]] / 30</f>
        <v>0.23333333333333334</v>
      </c>
      <c r="AU195" s="2">
        <f t="shared" si="3"/>
        <v>4.125</v>
      </c>
    </row>
    <row r="196" spans="1:47" x14ac:dyDescent="0.3">
      <c r="A196" t="s">
        <v>23</v>
      </c>
      <c r="B196" t="s">
        <v>24</v>
      </c>
      <c r="C196" t="s">
        <v>145</v>
      </c>
      <c r="D196" t="s">
        <v>26</v>
      </c>
      <c r="E196" t="str">
        <f>IF(LOWER(TRIM(Table2[[#This Row],[Involvement]]))="entry level", "Junior", IF(LOWER(TRIM(Table2[[#This Row],[Involvement]]))="mid-senior level", "Mid", "Senior"))</f>
        <v>Mid</v>
      </c>
      <c r="F196">
        <v>33</v>
      </c>
      <c r="G196" s="3">
        <v>793022</v>
      </c>
      <c r="H196" s="5" t="str">
        <f>ROUND(Table2[[#This Row],[Linkedin Followers]] / Table2[[#This Row],[Total Applicants]] / 1000, 2) &amp; "K"</f>
        <v>24.03K</v>
      </c>
      <c r="I196" t="s">
        <v>4</v>
      </c>
      <c r="J196" t="s">
        <v>5</v>
      </c>
      <c r="K196">
        <v>5000</v>
      </c>
      <c r="L196" t="s">
        <v>6</v>
      </c>
      <c r="M196" s="10">
        <v>1058302</v>
      </c>
      <c r="N196">
        <v>0</v>
      </c>
      <c r="O196">
        <v>0</v>
      </c>
      <c r="P196">
        <v>0</v>
      </c>
      <c r="Q196">
        <v>0</v>
      </c>
      <c r="R196">
        <v>0</v>
      </c>
      <c r="S196">
        <v>0</v>
      </c>
      <c r="T196">
        <v>0</v>
      </c>
      <c r="U196">
        <v>0</v>
      </c>
      <c r="V196">
        <v>0</v>
      </c>
      <c r="W196">
        <v>0</v>
      </c>
      <c r="X196">
        <v>0</v>
      </c>
      <c r="Y196">
        <v>0</v>
      </c>
      <c r="Z196">
        <v>1</v>
      </c>
      <c r="AA196">
        <v>0</v>
      </c>
      <c r="AB196">
        <v>0</v>
      </c>
      <c r="AC196">
        <v>0</v>
      </c>
      <c r="AD196">
        <v>0</v>
      </c>
      <c r="AE196">
        <v>0</v>
      </c>
      <c r="AF196">
        <v>0</v>
      </c>
      <c r="AG196">
        <v>0</v>
      </c>
      <c r="AH196">
        <v>1</v>
      </c>
      <c r="AI196">
        <v>0</v>
      </c>
      <c r="AJ196">
        <v>1</v>
      </c>
      <c r="AK196">
        <v>1</v>
      </c>
      <c r="AL196">
        <v>0</v>
      </c>
      <c r="AM196">
        <v>0</v>
      </c>
      <c r="AN196">
        <v>0</v>
      </c>
      <c r="AO196">
        <v>0</v>
      </c>
      <c r="AP196">
        <v>0</v>
      </c>
      <c r="AQ196">
        <v>1</v>
      </c>
      <c r="AR196">
        <v>1</v>
      </c>
      <c r="AS196">
        <v>6</v>
      </c>
      <c r="AT196" s="7">
        <f>Table2[[#This Row],[Total Skills Required]] / 30</f>
        <v>0.2</v>
      </c>
      <c r="AU196" s="2">
        <f t="shared" si="3"/>
        <v>4.7142857142857144</v>
      </c>
    </row>
    <row r="197" spans="1:47" x14ac:dyDescent="0.3">
      <c r="A197" t="s">
        <v>23</v>
      </c>
      <c r="B197" t="s">
        <v>24</v>
      </c>
      <c r="C197" t="s">
        <v>146</v>
      </c>
      <c r="D197" t="s">
        <v>71</v>
      </c>
      <c r="E197" t="str">
        <f>IF(LOWER(TRIM(Table2[[#This Row],[Involvement]]))="entry level", "Junior", IF(LOWER(TRIM(Table2[[#This Row],[Involvement]]))="mid-senior level", "Mid", "Senior"))</f>
        <v>Mid</v>
      </c>
      <c r="F197">
        <v>32</v>
      </c>
      <c r="G197" s="3">
        <v>793022</v>
      </c>
      <c r="H197" s="5" t="str">
        <f>ROUND(Table2[[#This Row],[Linkedin Followers]] / Table2[[#This Row],[Total Applicants]] / 1000, 2) &amp; "K"</f>
        <v>24.78K</v>
      </c>
      <c r="I197" t="s">
        <v>4</v>
      </c>
      <c r="J197" t="s">
        <v>5</v>
      </c>
      <c r="K197">
        <v>5000</v>
      </c>
      <c r="L197" t="s">
        <v>6</v>
      </c>
      <c r="M197" s="10">
        <v>1206796</v>
      </c>
      <c r="N197">
        <v>0</v>
      </c>
      <c r="O197">
        <v>0</v>
      </c>
      <c r="P197">
        <v>0</v>
      </c>
      <c r="Q197">
        <v>0</v>
      </c>
      <c r="R197">
        <v>0</v>
      </c>
      <c r="S197">
        <v>0</v>
      </c>
      <c r="T197">
        <v>0</v>
      </c>
      <c r="U197">
        <v>0</v>
      </c>
      <c r="V197">
        <v>0</v>
      </c>
      <c r="W197">
        <v>0</v>
      </c>
      <c r="X197">
        <v>1</v>
      </c>
      <c r="Y197">
        <v>0</v>
      </c>
      <c r="Z197">
        <v>1</v>
      </c>
      <c r="AA197">
        <v>0</v>
      </c>
      <c r="AB197">
        <v>0</v>
      </c>
      <c r="AC197">
        <v>0</v>
      </c>
      <c r="AD197">
        <v>0</v>
      </c>
      <c r="AE197">
        <v>0</v>
      </c>
      <c r="AF197">
        <v>0</v>
      </c>
      <c r="AG197">
        <v>0</v>
      </c>
      <c r="AH197">
        <v>0</v>
      </c>
      <c r="AI197">
        <v>0</v>
      </c>
      <c r="AJ197">
        <v>1</v>
      </c>
      <c r="AK197">
        <v>1</v>
      </c>
      <c r="AL197">
        <v>0</v>
      </c>
      <c r="AM197">
        <v>0</v>
      </c>
      <c r="AN197">
        <v>0</v>
      </c>
      <c r="AO197">
        <v>0</v>
      </c>
      <c r="AP197">
        <v>0</v>
      </c>
      <c r="AQ197">
        <v>1</v>
      </c>
      <c r="AR197">
        <v>1</v>
      </c>
      <c r="AS197">
        <v>6</v>
      </c>
      <c r="AT197" s="7">
        <f>Table2[[#This Row],[Total Skills Required]] / 30</f>
        <v>0.2</v>
      </c>
      <c r="AU197" s="2">
        <f t="shared" si="3"/>
        <v>4.5714285714285712</v>
      </c>
    </row>
    <row r="198" spans="1:47" x14ac:dyDescent="0.3">
      <c r="A198" t="s">
        <v>23</v>
      </c>
      <c r="B198" t="s">
        <v>24</v>
      </c>
      <c r="C198" t="s">
        <v>87</v>
      </c>
      <c r="D198" t="s">
        <v>36</v>
      </c>
      <c r="E198" t="str">
        <f>IF(LOWER(TRIM(Table2[[#This Row],[Involvement]]))="entry level", "Junior", IF(LOWER(TRIM(Table2[[#This Row],[Involvement]]))="mid-senior level", "Mid", "Senior"))</f>
        <v>Mid</v>
      </c>
      <c r="F198">
        <v>32</v>
      </c>
      <c r="G198" s="3">
        <v>793022</v>
      </c>
      <c r="H198" s="5" t="str">
        <f>ROUND(Table2[[#This Row],[Linkedin Followers]] / Table2[[#This Row],[Total Applicants]] / 1000, 2) &amp; "K"</f>
        <v>24.78K</v>
      </c>
      <c r="I198" t="s">
        <v>4</v>
      </c>
      <c r="J198" t="s">
        <v>5</v>
      </c>
      <c r="K198">
        <v>5000</v>
      </c>
      <c r="L198" t="s">
        <v>6</v>
      </c>
      <c r="M198" s="10">
        <v>1591214</v>
      </c>
      <c r="N198">
        <v>1</v>
      </c>
      <c r="O198">
        <v>0</v>
      </c>
      <c r="P198">
        <v>1</v>
      </c>
      <c r="Q198">
        <v>0</v>
      </c>
      <c r="R198">
        <v>0</v>
      </c>
      <c r="S198">
        <v>0</v>
      </c>
      <c r="T198">
        <v>0</v>
      </c>
      <c r="U198">
        <v>0</v>
      </c>
      <c r="V198">
        <v>0</v>
      </c>
      <c r="W198">
        <v>0</v>
      </c>
      <c r="X198">
        <v>0</v>
      </c>
      <c r="Y198">
        <v>0</v>
      </c>
      <c r="Z198">
        <v>0</v>
      </c>
      <c r="AA198">
        <v>0</v>
      </c>
      <c r="AB198">
        <v>0</v>
      </c>
      <c r="AC198">
        <v>0</v>
      </c>
      <c r="AD198">
        <v>0</v>
      </c>
      <c r="AE198">
        <v>1</v>
      </c>
      <c r="AF198">
        <v>1</v>
      </c>
      <c r="AG198">
        <v>0</v>
      </c>
      <c r="AH198">
        <v>0</v>
      </c>
      <c r="AI198">
        <v>0</v>
      </c>
      <c r="AJ198">
        <v>1</v>
      </c>
      <c r="AK198">
        <v>1</v>
      </c>
      <c r="AL198">
        <v>0</v>
      </c>
      <c r="AM198">
        <v>0</v>
      </c>
      <c r="AN198">
        <v>0</v>
      </c>
      <c r="AO198">
        <v>0</v>
      </c>
      <c r="AP198">
        <v>0</v>
      </c>
      <c r="AQ198">
        <v>0</v>
      </c>
      <c r="AR198">
        <v>0</v>
      </c>
      <c r="AS198">
        <v>6</v>
      </c>
      <c r="AT198" s="7">
        <f>Table2[[#This Row],[Total Skills Required]] / 30</f>
        <v>0.2</v>
      </c>
      <c r="AU198" s="2">
        <f t="shared" si="3"/>
        <v>4.5714285714285712</v>
      </c>
    </row>
    <row r="199" spans="1:47" x14ac:dyDescent="0.3">
      <c r="A199" t="s">
        <v>16</v>
      </c>
      <c r="B199" t="s">
        <v>17</v>
      </c>
      <c r="C199" t="s">
        <v>28</v>
      </c>
      <c r="D199" t="s">
        <v>3</v>
      </c>
      <c r="E199" t="str">
        <f>IF(LOWER(TRIM(Table2[[#This Row],[Involvement]]))="entry level", "Junior", IF(LOWER(TRIM(Table2[[#This Row],[Involvement]]))="mid-senior level", "Mid", "Senior"))</f>
        <v>Mid</v>
      </c>
      <c r="F199">
        <v>32</v>
      </c>
      <c r="G199" s="3">
        <v>80865</v>
      </c>
      <c r="H199" s="5" t="str">
        <f>ROUND(Table2[[#This Row],[Linkedin Followers]] / Table2[[#This Row],[Total Applicants]] / 1000, 2) &amp; "K"</f>
        <v>2.53K</v>
      </c>
      <c r="I199" t="s">
        <v>4</v>
      </c>
      <c r="J199" t="s">
        <v>5</v>
      </c>
      <c r="K199">
        <v>1200</v>
      </c>
      <c r="L199" t="s">
        <v>6</v>
      </c>
      <c r="M199" s="10">
        <v>1525335</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1</v>
      </c>
      <c r="AK199">
        <v>1</v>
      </c>
      <c r="AL199">
        <v>0</v>
      </c>
      <c r="AM199">
        <v>0</v>
      </c>
      <c r="AN199">
        <v>0</v>
      </c>
      <c r="AO199">
        <v>0</v>
      </c>
      <c r="AP199">
        <v>0</v>
      </c>
      <c r="AQ199">
        <v>0</v>
      </c>
      <c r="AR199">
        <v>0</v>
      </c>
      <c r="AS199">
        <v>2</v>
      </c>
      <c r="AT199" s="7">
        <f>Table2[[#This Row],[Total Skills Required]] / 30</f>
        <v>6.6666666666666666E-2</v>
      </c>
      <c r="AU199" s="2">
        <f t="shared" si="3"/>
        <v>10.666666666666666</v>
      </c>
    </row>
    <row r="200" spans="1:47" x14ac:dyDescent="0.3">
      <c r="A200" t="s">
        <v>23</v>
      </c>
      <c r="B200" t="s">
        <v>24</v>
      </c>
      <c r="C200" t="s">
        <v>147</v>
      </c>
      <c r="D200" t="s">
        <v>19</v>
      </c>
      <c r="E200" t="str">
        <f>IF(LOWER(TRIM(Table2[[#This Row],[Involvement]]))="entry level", "Junior", IF(LOWER(TRIM(Table2[[#This Row],[Involvement]]))="mid-senior level", "Mid", "Senior"))</f>
        <v>Mid</v>
      </c>
      <c r="F200">
        <v>31</v>
      </c>
      <c r="G200" s="3">
        <v>793022</v>
      </c>
      <c r="H200" s="5" t="str">
        <f>ROUND(Table2[[#This Row],[Linkedin Followers]] / Table2[[#This Row],[Total Applicants]] / 1000, 2) &amp; "K"</f>
        <v>25.58K</v>
      </c>
      <c r="I200" t="s">
        <v>4</v>
      </c>
      <c r="J200" t="s">
        <v>5</v>
      </c>
      <c r="K200">
        <v>5000</v>
      </c>
      <c r="L200" t="s">
        <v>6</v>
      </c>
      <c r="M200" s="10">
        <v>1199230</v>
      </c>
      <c r="N200">
        <v>0</v>
      </c>
      <c r="O200">
        <v>0</v>
      </c>
      <c r="P200">
        <v>0</v>
      </c>
      <c r="Q200">
        <v>0</v>
      </c>
      <c r="R200">
        <v>0</v>
      </c>
      <c r="S200">
        <v>0</v>
      </c>
      <c r="T200">
        <v>0</v>
      </c>
      <c r="U200">
        <v>0</v>
      </c>
      <c r="V200">
        <v>0</v>
      </c>
      <c r="W200">
        <v>0</v>
      </c>
      <c r="X200">
        <v>1</v>
      </c>
      <c r="Y200">
        <v>0</v>
      </c>
      <c r="Z200">
        <v>1</v>
      </c>
      <c r="AA200">
        <v>0</v>
      </c>
      <c r="AB200">
        <v>0</v>
      </c>
      <c r="AC200">
        <v>0</v>
      </c>
      <c r="AD200">
        <v>0</v>
      </c>
      <c r="AE200">
        <v>0</v>
      </c>
      <c r="AF200">
        <v>0</v>
      </c>
      <c r="AG200">
        <v>0</v>
      </c>
      <c r="AH200">
        <v>0</v>
      </c>
      <c r="AI200">
        <v>0</v>
      </c>
      <c r="AJ200">
        <v>1</v>
      </c>
      <c r="AK200">
        <v>1</v>
      </c>
      <c r="AL200">
        <v>0</v>
      </c>
      <c r="AM200">
        <v>0</v>
      </c>
      <c r="AN200">
        <v>0</v>
      </c>
      <c r="AO200">
        <v>0</v>
      </c>
      <c r="AP200">
        <v>0</v>
      </c>
      <c r="AQ200">
        <v>1</v>
      </c>
      <c r="AR200">
        <v>1</v>
      </c>
      <c r="AS200">
        <v>6</v>
      </c>
      <c r="AT200" s="7">
        <f>Table2[[#This Row],[Total Skills Required]] / 30</f>
        <v>0.2</v>
      </c>
      <c r="AU200" s="2">
        <f t="shared" si="3"/>
        <v>4.4285714285714288</v>
      </c>
    </row>
    <row r="201" spans="1:47" x14ac:dyDescent="0.3">
      <c r="A201" t="s">
        <v>16</v>
      </c>
      <c r="B201" t="s">
        <v>17</v>
      </c>
      <c r="C201" t="s">
        <v>44</v>
      </c>
      <c r="D201" t="s">
        <v>19</v>
      </c>
      <c r="E201" t="str">
        <f>IF(LOWER(TRIM(Table2[[#This Row],[Involvement]]))="entry level", "Junior", IF(LOWER(TRIM(Table2[[#This Row],[Involvement]]))="mid-senior level", "Mid", "Senior"))</f>
        <v>Junior</v>
      </c>
      <c r="F201">
        <v>31</v>
      </c>
      <c r="G201" s="3">
        <v>80865</v>
      </c>
      <c r="H201" s="5" t="str">
        <f>ROUND(Table2[[#This Row],[Linkedin Followers]] / Table2[[#This Row],[Total Applicants]] / 1000, 2) &amp; "K"</f>
        <v>2.61K</v>
      </c>
      <c r="I201" t="s">
        <v>4</v>
      </c>
      <c r="J201" t="s">
        <v>14</v>
      </c>
      <c r="K201">
        <v>1200</v>
      </c>
      <c r="L201" t="s">
        <v>6</v>
      </c>
      <c r="M201" s="10">
        <v>610336</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1</v>
      </c>
      <c r="AK201">
        <v>1</v>
      </c>
      <c r="AL201">
        <v>0</v>
      </c>
      <c r="AM201">
        <v>0</v>
      </c>
      <c r="AN201">
        <v>0</v>
      </c>
      <c r="AO201">
        <v>0</v>
      </c>
      <c r="AP201">
        <v>0</v>
      </c>
      <c r="AQ201">
        <v>0</v>
      </c>
      <c r="AR201">
        <v>0</v>
      </c>
      <c r="AS201">
        <v>2</v>
      </c>
      <c r="AT201" s="7">
        <f>Table2[[#This Row],[Total Skills Required]] / 30</f>
        <v>6.6666666666666666E-2</v>
      </c>
      <c r="AU201" s="2">
        <f t="shared" si="3"/>
        <v>10.333333333333334</v>
      </c>
    </row>
    <row r="202" spans="1:47" x14ac:dyDescent="0.3">
      <c r="A202" t="s">
        <v>72</v>
      </c>
      <c r="B202" t="s">
        <v>39</v>
      </c>
      <c r="C202" t="s">
        <v>148</v>
      </c>
      <c r="D202" t="s">
        <v>3</v>
      </c>
      <c r="E202" t="str">
        <f>IF(LOWER(TRIM(Table2[[#This Row],[Involvement]]))="entry level", "Junior", IF(LOWER(TRIM(Table2[[#This Row],[Involvement]]))="mid-senior level", "Mid", "Senior"))</f>
        <v>Junior</v>
      </c>
      <c r="F202">
        <v>31</v>
      </c>
      <c r="G202" s="3">
        <v>270280</v>
      </c>
      <c r="H202" s="5" t="str">
        <f>ROUND(Table2[[#This Row],[Linkedin Followers]] / Table2[[#This Row],[Total Applicants]] / 1000, 2) &amp; "K"</f>
        <v>8.72K</v>
      </c>
      <c r="I202" t="s">
        <v>4</v>
      </c>
      <c r="J202" t="s">
        <v>14</v>
      </c>
      <c r="K202">
        <v>10001</v>
      </c>
      <c r="L202" t="s">
        <v>6</v>
      </c>
      <c r="M202" s="10">
        <v>432147</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1</v>
      </c>
      <c r="AL202">
        <v>0</v>
      </c>
      <c r="AM202">
        <v>0</v>
      </c>
      <c r="AN202">
        <v>1</v>
      </c>
      <c r="AO202">
        <v>0</v>
      </c>
      <c r="AP202">
        <v>0</v>
      </c>
      <c r="AQ202">
        <v>0</v>
      </c>
      <c r="AR202">
        <v>0</v>
      </c>
      <c r="AS202">
        <v>2</v>
      </c>
      <c r="AT202" s="7">
        <f>Table2[[#This Row],[Total Skills Required]] / 30</f>
        <v>6.6666666666666666E-2</v>
      </c>
      <c r="AU202" s="2">
        <f t="shared" si="3"/>
        <v>10.333333333333334</v>
      </c>
    </row>
    <row r="203" spans="1:47" x14ac:dyDescent="0.3">
      <c r="A203" t="s">
        <v>91</v>
      </c>
      <c r="B203" t="s">
        <v>17</v>
      </c>
      <c r="C203" t="s">
        <v>144</v>
      </c>
      <c r="D203" t="s">
        <v>3</v>
      </c>
      <c r="E203" t="str">
        <f>IF(LOWER(TRIM(Table2[[#This Row],[Involvement]]))="entry level", "Junior", IF(LOWER(TRIM(Table2[[#This Row],[Involvement]]))="mid-senior level", "Mid", "Senior"))</f>
        <v>Mid</v>
      </c>
      <c r="F203">
        <v>31</v>
      </c>
      <c r="G203" s="3">
        <v>11245</v>
      </c>
      <c r="H203" s="5" t="str">
        <f>ROUND(Table2[[#This Row],[Linkedin Followers]] / Table2[[#This Row],[Total Applicants]] / 1000, 2) &amp; "K"</f>
        <v>0.36K</v>
      </c>
      <c r="I203" t="s">
        <v>4</v>
      </c>
      <c r="J203" t="s">
        <v>5</v>
      </c>
      <c r="K203">
        <v>110</v>
      </c>
      <c r="L203" t="s">
        <v>93</v>
      </c>
      <c r="M203" s="10">
        <v>1193260</v>
      </c>
      <c r="N203">
        <v>0</v>
      </c>
      <c r="O203">
        <v>0</v>
      </c>
      <c r="P203">
        <v>1</v>
      </c>
      <c r="Q203">
        <v>0</v>
      </c>
      <c r="R203">
        <v>0</v>
      </c>
      <c r="S203">
        <v>0</v>
      </c>
      <c r="T203">
        <v>0</v>
      </c>
      <c r="U203">
        <v>0</v>
      </c>
      <c r="V203">
        <v>0</v>
      </c>
      <c r="W203">
        <v>0</v>
      </c>
      <c r="X203">
        <v>1</v>
      </c>
      <c r="Y203">
        <v>1</v>
      </c>
      <c r="Z203">
        <v>0</v>
      </c>
      <c r="AA203">
        <v>1</v>
      </c>
      <c r="AB203">
        <v>0</v>
      </c>
      <c r="AC203">
        <v>0</v>
      </c>
      <c r="AD203">
        <v>0</v>
      </c>
      <c r="AE203">
        <v>0</v>
      </c>
      <c r="AF203">
        <v>0</v>
      </c>
      <c r="AG203">
        <v>0</v>
      </c>
      <c r="AH203">
        <v>0</v>
      </c>
      <c r="AI203">
        <v>0</v>
      </c>
      <c r="AJ203">
        <v>1</v>
      </c>
      <c r="AK203">
        <v>1</v>
      </c>
      <c r="AL203">
        <v>0</v>
      </c>
      <c r="AM203">
        <v>0</v>
      </c>
      <c r="AN203">
        <v>0</v>
      </c>
      <c r="AO203">
        <v>0</v>
      </c>
      <c r="AP203">
        <v>1</v>
      </c>
      <c r="AQ203">
        <v>0</v>
      </c>
      <c r="AR203">
        <v>0</v>
      </c>
      <c r="AS203">
        <v>7</v>
      </c>
      <c r="AT203" s="7">
        <f>Table2[[#This Row],[Total Skills Required]] / 30</f>
        <v>0.23333333333333334</v>
      </c>
      <c r="AU203" s="2">
        <f t="shared" si="3"/>
        <v>3.875</v>
      </c>
    </row>
    <row r="204" spans="1:47" x14ac:dyDescent="0.3">
      <c r="A204" t="s">
        <v>72</v>
      </c>
      <c r="B204" t="s">
        <v>39</v>
      </c>
      <c r="C204" t="s">
        <v>94</v>
      </c>
      <c r="D204" t="s">
        <v>13</v>
      </c>
      <c r="E204" t="str">
        <f>IF(LOWER(TRIM(Table2[[#This Row],[Involvement]]))="entry level", "Junior", IF(LOWER(TRIM(Table2[[#This Row],[Involvement]]))="mid-senior level", "Mid", "Senior"))</f>
        <v>Junior</v>
      </c>
      <c r="F204">
        <v>31</v>
      </c>
      <c r="G204" s="3">
        <v>270280</v>
      </c>
      <c r="H204" s="5" t="str">
        <f>ROUND(Table2[[#This Row],[Linkedin Followers]] / Table2[[#This Row],[Total Applicants]] / 1000, 2) &amp; "K"</f>
        <v>8.72K</v>
      </c>
      <c r="I204" t="s">
        <v>4</v>
      </c>
      <c r="J204" t="s">
        <v>14</v>
      </c>
      <c r="K204">
        <v>10001</v>
      </c>
      <c r="L204" t="s">
        <v>6</v>
      </c>
      <c r="M204" s="10">
        <v>436626</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1</v>
      </c>
      <c r="AL204">
        <v>0</v>
      </c>
      <c r="AM204">
        <v>0</v>
      </c>
      <c r="AN204">
        <v>0</v>
      </c>
      <c r="AO204">
        <v>0</v>
      </c>
      <c r="AP204">
        <v>0</v>
      </c>
      <c r="AQ204">
        <v>0</v>
      </c>
      <c r="AR204">
        <v>0</v>
      </c>
      <c r="AS204">
        <v>1</v>
      </c>
      <c r="AT204" s="7">
        <f>Table2[[#This Row],[Total Skills Required]] / 30</f>
        <v>3.3333333333333333E-2</v>
      </c>
      <c r="AU204" s="2">
        <f t="shared" si="3"/>
        <v>15.5</v>
      </c>
    </row>
    <row r="205" spans="1:47" x14ac:dyDescent="0.3">
      <c r="A205" t="s">
        <v>16</v>
      </c>
      <c r="B205" t="s">
        <v>17</v>
      </c>
      <c r="C205" t="s">
        <v>116</v>
      </c>
      <c r="D205" t="s">
        <v>19</v>
      </c>
      <c r="E205" t="str">
        <f>IF(LOWER(TRIM(Table2[[#This Row],[Involvement]]))="entry level", "Junior", IF(LOWER(TRIM(Table2[[#This Row],[Involvement]]))="mid-senior level", "Mid", "Senior"))</f>
        <v>Mid</v>
      </c>
      <c r="F205">
        <v>31</v>
      </c>
      <c r="G205" s="3">
        <v>80865</v>
      </c>
      <c r="H205" s="5" t="str">
        <f>ROUND(Table2[[#This Row],[Linkedin Followers]] / Table2[[#This Row],[Total Applicants]] / 1000, 2) &amp; "K"</f>
        <v>2.61K</v>
      </c>
      <c r="I205" t="s">
        <v>4</v>
      </c>
      <c r="J205" t="s">
        <v>5</v>
      </c>
      <c r="K205">
        <v>1200</v>
      </c>
      <c r="L205" t="s">
        <v>6</v>
      </c>
      <c r="M205" s="10">
        <v>871066</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1</v>
      </c>
      <c r="AK205">
        <v>1</v>
      </c>
      <c r="AL205">
        <v>0</v>
      </c>
      <c r="AM205">
        <v>0</v>
      </c>
      <c r="AN205">
        <v>0</v>
      </c>
      <c r="AO205">
        <v>0</v>
      </c>
      <c r="AP205">
        <v>0</v>
      </c>
      <c r="AQ205">
        <v>0</v>
      </c>
      <c r="AR205">
        <v>0</v>
      </c>
      <c r="AS205">
        <v>2</v>
      </c>
      <c r="AT205" s="7">
        <f>Table2[[#This Row],[Total Skills Required]] / 30</f>
        <v>6.6666666666666666E-2</v>
      </c>
      <c r="AU205" s="2">
        <f t="shared" si="3"/>
        <v>10.333333333333334</v>
      </c>
    </row>
    <row r="206" spans="1:47" x14ac:dyDescent="0.3">
      <c r="A206" t="s">
        <v>7</v>
      </c>
      <c r="B206" t="s">
        <v>1</v>
      </c>
      <c r="C206" t="s">
        <v>149</v>
      </c>
      <c r="D206" t="s">
        <v>26</v>
      </c>
      <c r="E206" t="str">
        <f>IF(LOWER(TRIM(Table2[[#This Row],[Involvement]]))="entry level", "Junior", IF(LOWER(TRIM(Table2[[#This Row],[Involvement]]))="mid-senior level", "Mid", "Senior"))</f>
        <v>Mid</v>
      </c>
      <c r="F206">
        <v>30</v>
      </c>
      <c r="G206" s="3">
        <v>6790011</v>
      </c>
      <c r="H206" s="5" t="str">
        <f>ROUND(Table2[[#This Row],[Linkedin Followers]] / Table2[[#This Row],[Total Applicants]] / 1000, 2) &amp; "K"</f>
        <v>226.33K</v>
      </c>
      <c r="I206" t="s">
        <v>4</v>
      </c>
      <c r="J206" t="s">
        <v>5</v>
      </c>
      <c r="K206">
        <v>10001</v>
      </c>
      <c r="L206" t="s">
        <v>6</v>
      </c>
      <c r="M206" s="10">
        <v>751037</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1</v>
      </c>
      <c r="AK206">
        <v>1</v>
      </c>
      <c r="AL206">
        <v>0</v>
      </c>
      <c r="AM206">
        <v>0</v>
      </c>
      <c r="AN206">
        <v>0</v>
      </c>
      <c r="AO206">
        <v>0</v>
      </c>
      <c r="AP206">
        <v>0</v>
      </c>
      <c r="AQ206">
        <v>0</v>
      </c>
      <c r="AR206">
        <v>0</v>
      </c>
      <c r="AS206">
        <v>2</v>
      </c>
      <c r="AT206" s="7">
        <f>Table2[[#This Row],[Total Skills Required]] / 30</f>
        <v>6.6666666666666666E-2</v>
      </c>
      <c r="AU206" s="2">
        <f t="shared" si="3"/>
        <v>10</v>
      </c>
    </row>
    <row r="207" spans="1:47" x14ac:dyDescent="0.3">
      <c r="A207" t="s">
        <v>23</v>
      </c>
      <c r="B207" t="s">
        <v>24</v>
      </c>
      <c r="C207" t="s">
        <v>143</v>
      </c>
      <c r="D207" t="s">
        <v>13</v>
      </c>
      <c r="E207" t="str">
        <f>IF(LOWER(TRIM(Table2[[#This Row],[Involvement]]))="entry level", "Junior", IF(LOWER(TRIM(Table2[[#This Row],[Involvement]]))="mid-senior level", "Mid", "Senior"))</f>
        <v>Mid</v>
      </c>
      <c r="F207">
        <v>30</v>
      </c>
      <c r="G207" s="3">
        <v>793022</v>
      </c>
      <c r="H207" s="5" t="str">
        <f>ROUND(Table2[[#This Row],[Linkedin Followers]] / Table2[[#This Row],[Total Applicants]] / 1000, 2) &amp; "K"</f>
        <v>26.43K</v>
      </c>
      <c r="I207" t="s">
        <v>4</v>
      </c>
      <c r="J207" t="s">
        <v>5</v>
      </c>
      <c r="K207">
        <v>5000</v>
      </c>
      <c r="L207" t="s">
        <v>6</v>
      </c>
      <c r="M207" s="10">
        <v>1236125</v>
      </c>
      <c r="N207">
        <v>0</v>
      </c>
      <c r="O207">
        <v>0</v>
      </c>
      <c r="P207">
        <v>0</v>
      </c>
      <c r="Q207">
        <v>0</v>
      </c>
      <c r="R207">
        <v>1</v>
      </c>
      <c r="S207">
        <v>0</v>
      </c>
      <c r="T207">
        <v>0</v>
      </c>
      <c r="U207">
        <v>0</v>
      </c>
      <c r="V207">
        <v>0</v>
      </c>
      <c r="W207">
        <v>0</v>
      </c>
      <c r="X207">
        <v>0</v>
      </c>
      <c r="Y207">
        <v>0</v>
      </c>
      <c r="Z207">
        <v>0</v>
      </c>
      <c r="AA207">
        <v>0</v>
      </c>
      <c r="AB207">
        <v>0</v>
      </c>
      <c r="AC207">
        <v>0</v>
      </c>
      <c r="AD207">
        <v>0</v>
      </c>
      <c r="AE207">
        <v>0</v>
      </c>
      <c r="AF207">
        <v>0</v>
      </c>
      <c r="AG207">
        <v>0</v>
      </c>
      <c r="AH207">
        <v>0</v>
      </c>
      <c r="AI207">
        <v>0</v>
      </c>
      <c r="AJ207">
        <v>1</v>
      </c>
      <c r="AK207">
        <v>1</v>
      </c>
      <c r="AL207">
        <v>0</v>
      </c>
      <c r="AM207">
        <v>0</v>
      </c>
      <c r="AN207">
        <v>0</v>
      </c>
      <c r="AO207">
        <v>0</v>
      </c>
      <c r="AP207">
        <v>0</v>
      </c>
      <c r="AQ207">
        <v>0</v>
      </c>
      <c r="AR207">
        <v>0</v>
      </c>
      <c r="AS207">
        <v>3</v>
      </c>
      <c r="AT207" s="7">
        <f>Table2[[#This Row],[Total Skills Required]] / 30</f>
        <v>0.1</v>
      </c>
      <c r="AU207" s="2">
        <f t="shared" si="3"/>
        <v>7.5</v>
      </c>
    </row>
    <row r="208" spans="1:47" x14ac:dyDescent="0.3">
      <c r="A208" t="s">
        <v>23</v>
      </c>
      <c r="B208" t="s">
        <v>24</v>
      </c>
      <c r="C208" t="s">
        <v>147</v>
      </c>
      <c r="D208" t="s">
        <v>13</v>
      </c>
      <c r="E208" t="str">
        <f>IF(LOWER(TRIM(Table2[[#This Row],[Involvement]]))="entry level", "Junior", IF(LOWER(TRIM(Table2[[#This Row],[Involvement]]))="mid-senior level", "Mid", "Senior"))</f>
        <v>Mid</v>
      </c>
      <c r="F208">
        <v>30</v>
      </c>
      <c r="G208" s="3">
        <v>793022</v>
      </c>
      <c r="H208" s="5" t="str">
        <f>ROUND(Table2[[#This Row],[Linkedin Followers]] / Table2[[#This Row],[Total Applicants]] / 1000, 2) &amp; "K"</f>
        <v>26.43K</v>
      </c>
      <c r="I208" t="s">
        <v>4</v>
      </c>
      <c r="J208" t="s">
        <v>5</v>
      </c>
      <c r="K208">
        <v>5000</v>
      </c>
      <c r="L208" t="s">
        <v>6</v>
      </c>
      <c r="M208" s="10">
        <v>1168597</v>
      </c>
      <c r="N208">
        <v>0</v>
      </c>
      <c r="O208">
        <v>0</v>
      </c>
      <c r="P208">
        <v>0</v>
      </c>
      <c r="Q208">
        <v>0</v>
      </c>
      <c r="R208">
        <v>0</v>
      </c>
      <c r="S208">
        <v>0</v>
      </c>
      <c r="T208">
        <v>0</v>
      </c>
      <c r="U208">
        <v>0</v>
      </c>
      <c r="V208">
        <v>0</v>
      </c>
      <c r="W208">
        <v>0</v>
      </c>
      <c r="X208">
        <v>1</v>
      </c>
      <c r="Y208">
        <v>0</v>
      </c>
      <c r="Z208">
        <v>1</v>
      </c>
      <c r="AA208">
        <v>0</v>
      </c>
      <c r="AB208">
        <v>0</v>
      </c>
      <c r="AC208">
        <v>0</v>
      </c>
      <c r="AD208">
        <v>0</v>
      </c>
      <c r="AE208">
        <v>0</v>
      </c>
      <c r="AF208">
        <v>0</v>
      </c>
      <c r="AG208">
        <v>0</v>
      </c>
      <c r="AH208">
        <v>0</v>
      </c>
      <c r="AI208">
        <v>0</v>
      </c>
      <c r="AJ208">
        <v>1</v>
      </c>
      <c r="AK208">
        <v>1</v>
      </c>
      <c r="AL208">
        <v>0</v>
      </c>
      <c r="AM208">
        <v>0</v>
      </c>
      <c r="AN208">
        <v>0</v>
      </c>
      <c r="AO208">
        <v>0</v>
      </c>
      <c r="AP208">
        <v>0</v>
      </c>
      <c r="AQ208">
        <v>1</v>
      </c>
      <c r="AR208">
        <v>1</v>
      </c>
      <c r="AS208">
        <v>6</v>
      </c>
      <c r="AT208" s="7">
        <f>Table2[[#This Row],[Total Skills Required]] / 30</f>
        <v>0.2</v>
      </c>
      <c r="AU208" s="2">
        <f t="shared" si="3"/>
        <v>4.2857142857142856</v>
      </c>
    </row>
    <row r="209" spans="1:47" x14ac:dyDescent="0.3">
      <c r="A209" t="s">
        <v>11</v>
      </c>
      <c r="B209" t="s">
        <v>1</v>
      </c>
      <c r="C209" t="s">
        <v>150</v>
      </c>
      <c r="D209" t="s">
        <v>3</v>
      </c>
      <c r="E209" t="str">
        <f>IF(LOWER(TRIM(Table2[[#This Row],[Involvement]]))="entry level", "Junior", IF(LOWER(TRIM(Table2[[#This Row],[Involvement]]))="mid-senior level", "Mid", "Senior"))</f>
        <v>Mid</v>
      </c>
      <c r="F209">
        <v>29</v>
      </c>
      <c r="G209" s="3">
        <v>6737300</v>
      </c>
      <c r="H209" s="5" t="str">
        <f>ROUND(Table2[[#This Row],[Linkedin Followers]] / Table2[[#This Row],[Total Applicants]] / 1000, 2) &amp; "K"</f>
        <v>232.32K</v>
      </c>
      <c r="I209" t="s">
        <v>4</v>
      </c>
      <c r="J209" t="s">
        <v>5</v>
      </c>
      <c r="K209">
        <v>10001</v>
      </c>
      <c r="L209" t="s">
        <v>6</v>
      </c>
      <c r="M209" s="10">
        <v>1496196</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1</v>
      </c>
      <c r="AK209">
        <v>1</v>
      </c>
      <c r="AL209">
        <v>0</v>
      </c>
      <c r="AM209">
        <v>0</v>
      </c>
      <c r="AN209">
        <v>1</v>
      </c>
      <c r="AO209">
        <v>0</v>
      </c>
      <c r="AP209">
        <v>0</v>
      </c>
      <c r="AQ209">
        <v>0</v>
      </c>
      <c r="AR209">
        <v>0</v>
      </c>
      <c r="AS209">
        <v>3</v>
      </c>
      <c r="AT209" s="7">
        <f>Table2[[#This Row],[Total Skills Required]] / 30</f>
        <v>0.1</v>
      </c>
      <c r="AU209" s="2">
        <f t="shared" si="3"/>
        <v>7.25</v>
      </c>
    </row>
    <row r="210" spans="1:47" x14ac:dyDescent="0.3">
      <c r="A210" t="s">
        <v>16</v>
      </c>
      <c r="B210" t="s">
        <v>17</v>
      </c>
      <c r="C210" t="s">
        <v>151</v>
      </c>
      <c r="D210" t="s">
        <v>33</v>
      </c>
      <c r="E210" t="str">
        <f>IF(LOWER(TRIM(Table2[[#This Row],[Involvement]]))="entry level", "Junior", IF(LOWER(TRIM(Table2[[#This Row],[Involvement]]))="mid-senior level", "Mid", "Senior"))</f>
        <v>Mid</v>
      </c>
      <c r="F210">
        <v>29</v>
      </c>
      <c r="G210" s="3">
        <v>80865</v>
      </c>
      <c r="H210" s="5" t="str">
        <f>ROUND(Table2[[#This Row],[Linkedin Followers]] / Table2[[#This Row],[Total Applicants]] / 1000, 2) &amp; "K"</f>
        <v>2.79K</v>
      </c>
      <c r="I210" t="s">
        <v>4</v>
      </c>
      <c r="J210" t="s">
        <v>5</v>
      </c>
      <c r="K210">
        <v>1200</v>
      </c>
      <c r="L210" t="s">
        <v>6</v>
      </c>
      <c r="M210" s="10">
        <v>962268</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1</v>
      </c>
      <c r="AK210">
        <v>1</v>
      </c>
      <c r="AL210">
        <v>0</v>
      </c>
      <c r="AM210">
        <v>0</v>
      </c>
      <c r="AN210">
        <v>0</v>
      </c>
      <c r="AO210">
        <v>0</v>
      </c>
      <c r="AP210">
        <v>0</v>
      </c>
      <c r="AQ210">
        <v>0</v>
      </c>
      <c r="AR210">
        <v>0</v>
      </c>
      <c r="AS210">
        <v>2</v>
      </c>
      <c r="AT210" s="7">
        <f>Table2[[#This Row],[Total Skills Required]] / 30</f>
        <v>6.6666666666666666E-2</v>
      </c>
      <c r="AU210" s="2">
        <f t="shared" si="3"/>
        <v>9.6666666666666661</v>
      </c>
    </row>
    <row r="211" spans="1:47" x14ac:dyDescent="0.3">
      <c r="A211" t="s">
        <v>23</v>
      </c>
      <c r="B211" t="s">
        <v>24</v>
      </c>
      <c r="C211" t="s">
        <v>147</v>
      </c>
      <c r="D211" t="s">
        <v>3</v>
      </c>
      <c r="E211" t="str">
        <f>IF(LOWER(TRIM(Table2[[#This Row],[Involvement]]))="entry level", "Junior", IF(LOWER(TRIM(Table2[[#This Row],[Involvement]]))="mid-senior level", "Mid", "Senior"))</f>
        <v>Mid</v>
      </c>
      <c r="F211">
        <v>29</v>
      </c>
      <c r="G211" s="3">
        <v>793022</v>
      </c>
      <c r="H211" s="5" t="str">
        <f>ROUND(Table2[[#This Row],[Linkedin Followers]] / Table2[[#This Row],[Total Applicants]] / 1000, 2) &amp; "K"</f>
        <v>27.35K</v>
      </c>
      <c r="I211" t="s">
        <v>4</v>
      </c>
      <c r="J211" t="s">
        <v>5</v>
      </c>
      <c r="K211">
        <v>5000</v>
      </c>
      <c r="L211" t="s">
        <v>6</v>
      </c>
      <c r="M211" s="10">
        <v>1272143</v>
      </c>
      <c r="N211">
        <v>0</v>
      </c>
      <c r="O211">
        <v>0</v>
      </c>
      <c r="P211">
        <v>0</v>
      </c>
      <c r="Q211">
        <v>0</v>
      </c>
      <c r="R211">
        <v>0</v>
      </c>
      <c r="S211">
        <v>0</v>
      </c>
      <c r="T211">
        <v>0</v>
      </c>
      <c r="U211">
        <v>0</v>
      </c>
      <c r="V211">
        <v>0</v>
      </c>
      <c r="W211">
        <v>0</v>
      </c>
      <c r="X211">
        <v>1</v>
      </c>
      <c r="Y211">
        <v>0</v>
      </c>
      <c r="Z211">
        <v>1</v>
      </c>
      <c r="AA211">
        <v>0</v>
      </c>
      <c r="AB211">
        <v>0</v>
      </c>
      <c r="AC211">
        <v>0</v>
      </c>
      <c r="AD211">
        <v>0</v>
      </c>
      <c r="AE211">
        <v>0</v>
      </c>
      <c r="AF211">
        <v>0</v>
      </c>
      <c r="AG211">
        <v>0</v>
      </c>
      <c r="AH211">
        <v>0</v>
      </c>
      <c r="AI211">
        <v>0</v>
      </c>
      <c r="AJ211">
        <v>1</v>
      </c>
      <c r="AK211">
        <v>1</v>
      </c>
      <c r="AL211">
        <v>0</v>
      </c>
      <c r="AM211">
        <v>0</v>
      </c>
      <c r="AN211">
        <v>0</v>
      </c>
      <c r="AO211">
        <v>0</v>
      </c>
      <c r="AP211">
        <v>0</v>
      </c>
      <c r="AQ211">
        <v>1</v>
      </c>
      <c r="AR211">
        <v>1</v>
      </c>
      <c r="AS211">
        <v>6</v>
      </c>
      <c r="AT211" s="7">
        <f>Table2[[#This Row],[Total Skills Required]] / 30</f>
        <v>0.2</v>
      </c>
      <c r="AU211" s="2">
        <f t="shared" si="3"/>
        <v>4.1428571428571432</v>
      </c>
    </row>
    <row r="212" spans="1:47" x14ac:dyDescent="0.3">
      <c r="A212" t="s">
        <v>16</v>
      </c>
      <c r="B212" t="s">
        <v>17</v>
      </c>
      <c r="C212" t="s">
        <v>44</v>
      </c>
      <c r="D212" t="s">
        <v>33</v>
      </c>
      <c r="E212" t="str">
        <f>IF(LOWER(TRIM(Table2[[#This Row],[Involvement]]))="entry level", "Junior", IF(LOWER(TRIM(Table2[[#This Row],[Involvement]]))="mid-senior level", "Mid", "Senior"))</f>
        <v>Junior</v>
      </c>
      <c r="F212">
        <v>29</v>
      </c>
      <c r="G212" s="3">
        <v>80865</v>
      </c>
      <c r="H212" s="5" t="str">
        <f>ROUND(Table2[[#This Row],[Linkedin Followers]] / Table2[[#This Row],[Total Applicants]] / 1000, 2) &amp; "K"</f>
        <v>2.79K</v>
      </c>
      <c r="I212" t="s">
        <v>4</v>
      </c>
      <c r="J212" t="s">
        <v>14</v>
      </c>
      <c r="K212">
        <v>1200</v>
      </c>
      <c r="L212" t="s">
        <v>6</v>
      </c>
      <c r="M212" s="10">
        <v>384474</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1</v>
      </c>
      <c r="AK212">
        <v>1</v>
      </c>
      <c r="AL212">
        <v>0</v>
      </c>
      <c r="AM212">
        <v>0</v>
      </c>
      <c r="AN212">
        <v>1</v>
      </c>
      <c r="AO212">
        <v>0</v>
      </c>
      <c r="AP212">
        <v>0</v>
      </c>
      <c r="AQ212">
        <v>0</v>
      </c>
      <c r="AR212">
        <v>0</v>
      </c>
      <c r="AS212">
        <v>3</v>
      </c>
      <c r="AT212" s="7">
        <f>Table2[[#This Row],[Total Skills Required]] / 30</f>
        <v>0.1</v>
      </c>
      <c r="AU212" s="2">
        <f t="shared" si="3"/>
        <v>7.25</v>
      </c>
    </row>
    <row r="213" spans="1:47" x14ac:dyDescent="0.3">
      <c r="A213" t="s">
        <v>91</v>
      </c>
      <c r="B213" t="s">
        <v>17</v>
      </c>
      <c r="C213" t="s">
        <v>152</v>
      </c>
      <c r="D213" t="s">
        <v>13</v>
      </c>
      <c r="E213" t="str">
        <f>IF(LOWER(TRIM(Table2[[#This Row],[Involvement]]))="entry level", "Junior", IF(LOWER(TRIM(Table2[[#This Row],[Involvement]]))="mid-senior level", "Mid", "Senior"))</f>
        <v>Mid</v>
      </c>
      <c r="F213">
        <v>29</v>
      </c>
      <c r="G213" s="3">
        <v>11245</v>
      </c>
      <c r="H213" s="5" t="str">
        <f>ROUND(Table2[[#This Row],[Linkedin Followers]] / Table2[[#This Row],[Total Applicants]] / 1000, 2) &amp; "K"</f>
        <v>0.39K</v>
      </c>
      <c r="I213" t="s">
        <v>4</v>
      </c>
      <c r="J213" t="s">
        <v>5</v>
      </c>
      <c r="K213">
        <v>110</v>
      </c>
      <c r="L213" t="s">
        <v>93</v>
      </c>
      <c r="M213" s="10">
        <v>1965306</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1</v>
      </c>
      <c r="AK213">
        <v>1</v>
      </c>
      <c r="AL213">
        <v>0</v>
      </c>
      <c r="AM213">
        <v>0</v>
      </c>
      <c r="AN213">
        <v>0</v>
      </c>
      <c r="AO213">
        <v>0</v>
      </c>
      <c r="AP213">
        <v>0</v>
      </c>
      <c r="AQ213">
        <v>0</v>
      </c>
      <c r="AR213">
        <v>0</v>
      </c>
      <c r="AS213">
        <v>2</v>
      </c>
      <c r="AT213" s="7">
        <f>Table2[[#This Row],[Total Skills Required]] / 30</f>
        <v>6.6666666666666666E-2</v>
      </c>
      <c r="AU213" s="2">
        <f t="shared" si="3"/>
        <v>9.6666666666666661</v>
      </c>
    </row>
    <row r="214" spans="1:47" x14ac:dyDescent="0.3">
      <c r="A214" t="s">
        <v>23</v>
      </c>
      <c r="B214" t="s">
        <v>24</v>
      </c>
      <c r="C214" t="s">
        <v>147</v>
      </c>
      <c r="D214" t="s">
        <v>33</v>
      </c>
      <c r="E214" t="str">
        <f>IF(LOWER(TRIM(Table2[[#This Row],[Involvement]]))="entry level", "Junior", IF(LOWER(TRIM(Table2[[#This Row],[Involvement]]))="mid-senior level", "Mid", "Senior"))</f>
        <v>Mid</v>
      </c>
      <c r="F214">
        <v>29</v>
      </c>
      <c r="G214" s="3">
        <v>793022</v>
      </c>
      <c r="H214" s="5" t="str">
        <f>ROUND(Table2[[#This Row],[Linkedin Followers]] / Table2[[#This Row],[Total Applicants]] / 1000, 2) &amp; "K"</f>
        <v>27.35K</v>
      </c>
      <c r="I214" t="s">
        <v>4</v>
      </c>
      <c r="J214" t="s">
        <v>5</v>
      </c>
      <c r="K214">
        <v>5000</v>
      </c>
      <c r="L214" t="s">
        <v>6</v>
      </c>
      <c r="M214" s="10">
        <v>923563</v>
      </c>
      <c r="N214">
        <v>0</v>
      </c>
      <c r="O214">
        <v>0</v>
      </c>
      <c r="P214">
        <v>0</v>
      </c>
      <c r="Q214">
        <v>0</v>
      </c>
      <c r="R214">
        <v>0</v>
      </c>
      <c r="S214">
        <v>0</v>
      </c>
      <c r="T214">
        <v>0</v>
      </c>
      <c r="U214">
        <v>0</v>
      </c>
      <c r="V214">
        <v>0</v>
      </c>
      <c r="W214">
        <v>0</v>
      </c>
      <c r="X214">
        <v>1</v>
      </c>
      <c r="Y214">
        <v>0</v>
      </c>
      <c r="Z214">
        <v>1</v>
      </c>
      <c r="AA214">
        <v>0</v>
      </c>
      <c r="AB214">
        <v>0</v>
      </c>
      <c r="AC214">
        <v>0</v>
      </c>
      <c r="AD214">
        <v>0</v>
      </c>
      <c r="AE214">
        <v>0</v>
      </c>
      <c r="AF214">
        <v>0</v>
      </c>
      <c r="AG214">
        <v>0</v>
      </c>
      <c r="AH214">
        <v>0</v>
      </c>
      <c r="AI214">
        <v>0</v>
      </c>
      <c r="AJ214">
        <v>1</v>
      </c>
      <c r="AK214">
        <v>1</v>
      </c>
      <c r="AL214">
        <v>0</v>
      </c>
      <c r="AM214">
        <v>0</v>
      </c>
      <c r="AN214">
        <v>0</v>
      </c>
      <c r="AO214">
        <v>0</v>
      </c>
      <c r="AP214">
        <v>0</v>
      </c>
      <c r="AQ214">
        <v>1</v>
      </c>
      <c r="AR214">
        <v>1</v>
      </c>
      <c r="AS214">
        <v>6</v>
      </c>
      <c r="AT214" s="7">
        <f>Table2[[#This Row],[Total Skills Required]] / 30</f>
        <v>0.2</v>
      </c>
      <c r="AU214" s="2">
        <f t="shared" si="3"/>
        <v>4.1428571428571432</v>
      </c>
    </row>
    <row r="215" spans="1:47" x14ac:dyDescent="0.3">
      <c r="A215" t="s">
        <v>23</v>
      </c>
      <c r="B215" t="s">
        <v>24</v>
      </c>
      <c r="C215" t="s">
        <v>133</v>
      </c>
      <c r="D215" t="s">
        <v>19</v>
      </c>
      <c r="E215" t="str">
        <f>IF(LOWER(TRIM(Table2[[#This Row],[Involvement]]))="entry level", "Junior", IF(LOWER(TRIM(Table2[[#This Row],[Involvement]]))="mid-senior level", "Mid", "Senior"))</f>
        <v>Mid</v>
      </c>
      <c r="F215">
        <v>28</v>
      </c>
      <c r="G215" s="3">
        <v>793022</v>
      </c>
      <c r="H215" s="5" t="str">
        <f>ROUND(Table2[[#This Row],[Linkedin Followers]] / Table2[[#This Row],[Total Applicants]] / 1000, 2) &amp; "K"</f>
        <v>28.32K</v>
      </c>
      <c r="I215" t="s">
        <v>4</v>
      </c>
      <c r="J215" t="s">
        <v>5</v>
      </c>
      <c r="K215">
        <v>5000</v>
      </c>
      <c r="L215" t="s">
        <v>6</v>
      </c>
      <c r="M215" s="10">
        <v>1361636</v>
      </c>
      <c r="N215">
        <v>0</v>
      </c>
      <c r="O215">
        <v>0</v>
      </c>
      <c r="P215">
        <v>0</v>
      </c>
      <c r="Q215">
        <v>0</v>
      </c>
      <c r="R215">
        <v>0</v>
      </c>
      <c r="S215">
        <v>0</v>
      </c>
      <c r="T215">
        <v>0</v>
      </c>
      <c r="U215">
        <v>0</v>
      </c>
      <c r="V215">
        <v>0</v>
      </c>
      <c r="W215">
        <v>0</v>
      </c>
      <c r="X215">
        <v>1</v>
      </c>
      <c r="Y215">
        <v>0</v>
      </c>
      <c r="Z215">
        <v>1</v>
      </c>
      <c r="AA215">
        <v>0</v>
      </c>
      <c r="AB215">
        <v>0</v>
      </c>
      <c r="AC215">
        <v>0</v>
      </c>
      <c r="AD215">
        <v>0</v>
      </c>
      <c r="AE215">
        <v>0</v>
      </c>
      <c r="AF215">
        <v>0</v>
      </c>
      <c r="AG215">
        <v>0</v>
      </c>
      <c r="AH215">
        <v>0</v>
      </c>
      <c r="AI215">
        <v>0</v>
      </c>
      <c r="AJ215">
        <v>1</v>
      </c>
      <c r="AK215">
        <v>1</v>
      </c>
      <c r="AL215">
        <v>0</v>
      </c>
      <c r="AM215">
        <v>0</v>
      </c>
      <c r="AN215">
        <v>0</v>
      </c>
      <c r="AO215">
        <v>0</v>
      </c>
      <c r="AP215">
        <v>0</v>
      </c>
      <c r="AQ215">
        <v>1</v>
      </c>
      <c r="AR215">
        <v>1</v>
      </c>
      <c r="AS215">
        <v>6</v>
      </c>
      <c r="AT215" s="7">
        <f>Table2[[#This Row],[Total Skills Required]] / 30</f>
        <v>0.2</v>
      </c>
      <c r="AU215" s="2">
        <f t="shared" si="3"/>
        <v>4</v>
      </c>
    </row>
    <row r="216" spans="1:47" x14ac:dyDescent="0.3">
      <c r="A216" t="s">
        <v>23</v>
      </c>
      <c r="B216" t="s">
        <v>24</v>
      </c>
      <c r="C216" t="s">
        <v>153</v>
      </c>
      <c r="D216" t="s">
        <v>3</v>
      </c>
      <c r="E216" t="str">
        <f>IF(LOWER(TRIM(Table2[[#This Row],[Involvement]]))="entry level", "Junior", IF(LOWER(TRIM(Table2[[#This Row],[Involvement]]))="mid-senior level", "Mid", "Senior"))</f>
        <v>Mid</v>
      </c>
      <c r="F216">
        <v>28</v>
      </c>
      <c r="G216" s="3">
        <v>793022</v>
      </c>
      <c r="H216" s="5" t="str">
        <f>ROUND(Table2[[#This Row],[Linkedin Followers]] / Table2[[#This Row],[Total Applicants]] / 1000, 2) &amp; "K"</f>
        <v>28.32K</v>
      </c>
      <c r="I216" t="s">
        <v>4</v>
      </c>
      <c r="J216" t="s">
        <v>5</v>
      </c>
      <c r="K216">
        <v>5000</v>
      </c>
      <c r="L216" t="s">
        <v>6</v>
      </c>
      <c r="M216" s="10">
        <v>1070025</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1</v>
      </c>
      <c r="AK216">
        <v>1</v>
      </c>
      <c r="AL216">
        <v>0</v>
      </c>
      <c r="AM216">
        <v>0</v>
      </c>
      <c r="AN216">
        <v>1</v>
      </c>
      <c r="AO216">
        <v>0</v>
      </c>
      <c r="AP216">
        <v>0</v>
      </c>
      <c r="AQ216">
        <v>0</v>
      </c>
      <c r="AR216">
        <v>0</v>
      </c>
      <c r="AS216">
        <v>3</v>
      </c>
      <c r="AT216" s="7">
        <f>Table2[[#This Row],[Total Skills Required]] / 30</f>
        <v>0.1</v>
      </c>
      <c r="AU216" s="2">
        <f t="shared" si="3"/>
        <v>7</v>
      </c>
    </row>
    <row r="217" spans="1:47" x14ac:dyDescent="0.3">
      <c r="A217" t="s">
        <v>23</v>
      </c>
      <c r="B217" t="s">
        <v>24</v>
      </c>
      <c r="C217" t="s">
        <v>133</v>
      </c>
      <c r="D217" t="s">
        <v>33</v>
      </c>
      <c r="E217" t="str">
        <f>IF(LOWER(TRIM(Table2[[#This Row],[Involvement]]))="entry level", "Junior", IF(LOWER(TRIM(Table2[[#This Row],[Involvement]]))="mid-senior level", "Mid", "Senior"))</f>
        <v>Mid</v>
      </c>
      <c r="F217">
        <v>27</v>
      </c>
      <c r="G217" s="3">
        <v>793022</v>
      </c>
      <c r="H217" s="5" t="str">
        <f>ROUND(Table2[[#This Row],[Linkedin Followers]] / Table2[[#This Row],[Total Applicants]] / 1000, 2) &amp; "K"</f>
        <v>29.37K</v>
      </c>
      <c r="I217" t="s">
        <v>4</v>
      </c>
      <c r="J217" t="s">
        <v>5</v>
      </c>
      <c r="K217">
        <v>5000</v>
      </c>
      <c r="L217" t="s">
        <v>6</v>
      </c>
      <c r="M217" s="10">
        <v>1482886</v>
      </c>
      <c r="N217">
        <v>0</v>
      </c>
      <c r="O217">
        <v>0</v>
      </c>
      <c r="P217">
        <v>0</v>
      </c>
      <c r="Q217">
        <v>0</v>
      </c>
      <c r="R217">
        <v>0</v>
      </c>
      <c r="S217">
        <v>0</v>
      </c>
      <c r="T217">
        <v>0</v>
      </c>
      <c r="U217">
        <v>0</v>
      </c>
      <c r="V217">
        <v>0</v>
      </c>
      <c r="W217">
        <v>0</v>
      </c>
      <c r="X217">
        <v>1</v>
      </c>
      <c r="Y217">
        <v>0</v>
      </c>
      <c r="Z217">
        <v>1</v>
      </c>
      <c r="AA217">
        <v>0</v>
      </c>
      <c r="AB217">
        <v>0</v>
      </c>
      <c r="AC217">
        <v>0</v>
      </c>
      <c r="AD217">
        <v>0</v>
      </c>
      <c r="AE217">
        <v>0</v>
      </c>
      <c r="AF217">
        <v>0</v>
      </c>
      <c r="AG217">
        <v>0</v>
      </c>
      <c r="AH217">
        <v>0</v>
      </c>
      <c r="AI217">
        <v>0</v>
      </c>
      <c r="AJ217">
        <v>1</v>
      </c>
      <c r="AK217">
        <v>1</v>
      </c>
      <c r="AL217">
        <v>0</v>
      </c>
      <c r="AM217">
        <v>0</v>
      </c>
      <c r="AN217">
        <v>0</v>
      </c>
      <c r="AO217">
        <v>0</v>
      </c>
      <c r="AP217">
        <v>0</v>
      </c>
      <c r="AQ217">
        <v>1</v>
      </c>
      <c r="AR217">
        <v>1</v>
      </c>
      <c r="AS217">
        <v>6</v>
      </c>
      <c r="AT217" s="7">
        <f>Table2[[#This Row],[Total Skills Required]] / 30</f>
        <v>0.2</v>
      </c>
      <c r="AU217" s="2">
        <f t="shared" si="3"/>
        <v>3.8571428571428572</v>
      </c>
    </row>
    <row r="218" spans="1:47" x14ac:dyDescent="0.3">
      <c r="A218" t="s">
        <v>11</v>
      </c>
      <c r="B218" t="s">
        <v>1</v>
      </c>
      <c r="C218" t="s">
        <v>32</v>
      </c>
      <c r="D218" t="s">
        <v>13</v>
      </c>
      <c r="E218" t="str">
        <f>IF(LOWER(TRIM(Table2[[#This Row],[Involvement]]))="entry level", "Junior", IF(LOWER(TRIM(Table2[[#This Row],[Involvement]]))="mid-senior level", "Mid", "Senior"))</f>
        <v>Mid</v>
      </c>
      <c r="F218">
        <v>27</v>
      </c>
      <c r="G218" s="3">
        <v>6737300</v>
      </c>
      <c r="H218" s="5" t="str">
        <f>ROUND(Table2[[#This Row],[Linkedin Followers]] / Table2[[#This Row],[Total Applicants]] / 1000, 2) &amp; "K"</f>
        <v>249.53K</v>
      </c>
      <c r="I218" t="s">
        <v>4</v>
      </c>
      <c r="J218" t="s">
        <v>5</v>
      </c>
      <c r="K218">
        <v>10001</v>
      </c>
      <c r="L218" t="s">
        <v>6</v>
      </c>
      <c r="M218" s="10">
        <v>1225205</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0</v>
      </c>
      <c r="AM218">
        <v>0</v>
      </c>
      <c r="AN218">
        <v>0</v>
      </c>
      <c r="AO218">
        <v>0</v>
      </c>
      <c r="AP218">
        <v>0</v>
      </c>
      <c r="AQ218">
        <v>0</v>
      </c>
      <c r="AR218">
        <v>0</v>
      </c>
      <c r="AS218">
        <v>2</v>
      </c>
      <c r="AT218" s="7">
        <f>Table2[[#This Row],[Total Skills Required]] / 30</f>
        <v>6.6666666666666666E-2</v>
      </c>
      <c r="AU218" s="2">
        <f t="shared" si="3"/>
        <v>9</v>
      </c>
    </row>
    <row r="219" spans="1:47" x14ac:dyDescent="0.3">
      <c r="A219" t="s">
        <v>23</v>
      </c>
      <c r="B219" t="s">
        <v>24</v>
      </c>
      <c r="C219" t="s">
        <v>154</v>
      </c>
      <c r="D219" t="s">
        <v>19</v>
      </c>
      <c r="E219" t="str">
        <f>IF(LOWER(TRIM(Table2[[#This Row],[Involvement]]))="entry level", "Junior", IF(LOWER(TRIM(Table2[[#This Row],[Involvement]]))="mid-senior level", "Mid", "Senior"))</f>
        <v>Mid</v>
      </c>
      <c r="F219">
        <v>27</v>
      </c>
      <c r="G219" s="3">
        <v>793022</v>
      </c>
      <c r="H219" s="5" t="str">
        <f>ROUND(Table2[[#This Row],[Linkedin Followers]] / Table2[[#This Row],[Total Applicants]] / 1000, 2) &amp; "K"</f>
        <v>29.37K</v>
      </c>
      <c r="I219" t="s">
        <v>4</v>
      </c>
      <c r="J219" t="s">
        <v>5</v>
      </c>
      <c r="K219">
        <v>5000</v>
      </c>
      <c r="L219" t="s">
        <v>6</v>
      </c>
      <c r="M219" s="10">
        <v>1140103</v>
      </c>
      <c r="N219">
        <v>1</v>
      </c>
      <c r="O219">
        <v>1</v>
      </c>
      <c r="P219">
        <v>1</v>
      </c>
      <c r="Q219">
        <v>1</v>
      </c>
      <c r="R219">
        <v>1</v>
      </c>
      <c r="S219">
        <v>0</v>
      </c>
      <c r="T219">
        <v>0</v>
      </c>
      <c r="U219">
        <v>1</v>
      </c>
      <c r="V219">
        <v>0</v>
      </c>
      <c r="W219">
        <v>0</v>
      </c>
      <c r="X219">
        <v>1</v>
      </c>
      <c r="Y219">
        <v>0</v>
      </c>
      <c r="Z219">
        <v>0</v>
      </c>
      <c r="AA219">
        <v>0</v>
      </c>
      <c r="AB219">
        <v>0</v>
      </c>
      <c r="AC219">
        <v>0</v>
      </c>
      <c r="AD219">
        <v>0</v>
      </c>
      <c r="AE219">
        <v>0</v>
      </c>
      <c r="AF219">
        <v>0</v>
      </c>
      <c r="AG219">
        <v>0</v>
      </c>
      <c r="AH219">
        <v>0</v>
      </c>
      <c r="AI219">
        <v>0</v>
      </c>
      <c r="AJ219">
        <v>1</v>
      </c>
      <c r="AK219">
        <v>1</v>
      </c>
      <c r="AL219">
        <v>0</v>
      </c>
      <c r="AM219">
        <v>0</v>
      </c>
      <c r="AN219">
        <v>0</v>
      </c>
      <c r="AO219">
        <v>0</v>
      </c>
      <c r="AP219">
        <v>0</v>
      </c>
      <c r="AQ219">
        <v>0</v>
      </c>
      <c r="AR219">
        <v>0</v>
      </c>
      <c r="AS219">
        <v>9</v>
      </c>
      <c r="AT219" s="7">
        <f>Table2[[#This Row],[Total Skills Required]] / 30</f>
        <v>0.3</v>
      </c>
      <c r="AU219" s="2">
        <f t="shared" si="3"/>
        <v>2.7</v>
      </c>
    </row>
    <row r="220" spans="1:47" x14ac:dyDescent="0.3">
      <c r="A220" t="s">
        <v>16</v>
      </c>
      <c r="B220" t="s">
        <v>17</v>
      </c>
      <c r="C220" t="s">
        <v>44</v>
      </c>
      <c r="D220" t="s">
        <v>33</v>
      </c>
      <c r="E220" t="str">
        <f>IF(LOWER(TRIM(Table2[[#This Row],[Involvement]]))="entry level", "Junior", IF(LOWER(TRIM(Table2[[#This Row],[Involvement]]))="mid-senior level", "Mid", "Senior"))</f>
        <v>Junior</v>
      </c>
      <c r="F220">
        <v>27</v>
      </c>
      <c r="G220" s="3">
        <v>80865</v>
      </c>
      <c r="H220" s="5" t="str">
        <f>ROUND(Table2[[#This Row],[Linkedin Followers]] / Table2[[#This Row],[Total Applicants]] / 1000, 2) &amp; "K"</f>
        <v>3K</v>
      </c>
      <c r="I220" t="s">
        <v>4</v>
      </c>
      <c r="J220" t="s">
        <v>14</v>
      </c>
      <c r="K220">
        <v>1200</v>
      </c>
      <c r="L220" t="s">
        <v>6</v>
      </c>
      <c r="M220" s="10">
        <v>455176</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1</v>
      </c>
      <c r="AK220">
        <v>1</v>
      </c>
      <c r="AL220">
        <v>0</v>
      </c>
      <c r="AM220">
        <v>0</v>
      </c>
      <c r="AN220">
        <v>1</v>
      </c>
      <c r="AO220">
        <v>0</v>
      </c>
      <c r="AP220">
        <v>0</v>
      </c>
      <c r="AQ220">
        <v>0</v>
      </c>
      <c r="AR220">
        <v>0</v>
      </c>
      <c r="AS220">
        <v>3</v>
      </c>
      <c r="AT220" s="7">
        <f>Table2[[#This Row],[Total Skills Required]] / 30</f>
        <v>0.1</v>
      </c>
      <c r="AU220" s="2">
        <f t="shared" si="3"/>
        <v>6.75</v>
      </c>
    </row>
    <row r="221" spans="1:47" x14ac:dyDescent="0.3">
      <c r="A221" t="s">
        <v>23</v>
      </c>
      <c r="B221" t="s">
        <v>24</v>
      </c>
      <c r="C221" t="s">
        <v>155</v>
      </c>
      <c r="D221" t="s">
        <v>26</v>
      </c>
      <c r="E221" t="str">
        <f>IF(LOWER(TRIM(Table2[[#This Row],[Involvement]]))="entry level", "Junior", IF(LOWER(TRIM(Table2[[#This Row],[Involvement]]))="mid-senior level", "Mid", "Senior"))</f>
        <v>Mid</v>
      </c>
      <c r="F221">
        <v>27</v>
      </c>
      <c r="G221" s="3">
        <v>793022</v>
      </c>
      <c r="H221" s="5" t="str">
        <f>ROUND(Table2[[#This Row],[Linkedin Followers]] / Table2[[#This Row],[Total Applicants]] / 1000, 2) &amp; "K"</f>
        <v>29.37K</v>
      </c>
      <c r="I221" t="s">
        <v>4</v>
      </c>
      <c r="J221" t="s">
        <v>5</v>
      </c>
      <c r="K221">
        <v>5000</v>
      </c>
      <c r="L221" t="s">
        <v>6</v>
      </c>
      <c r="M221" s="10">
        <v>988352</v>
      </c>
      <c r="N221">
        <v>0</v>
      </c>
      <c r="O221">
        <v>0</v>
      </c>
      <c r="P221">
        <v>0</v>
      </c>
      <c r="Q221">
        <v>0</v>
      </c>
      <c r="R221">
        <v>1</v>
      </c>
      <c r="S221">
        <v>0</v>
      </c>
      <c r="T221">
        <v>0</v>
      </c>
      <c r="U221">
        <v>0</v>
      </c>
      <c r="V221">
        <v>0</v>
      </c>
      <c r="W221">
        <v>0</v>
      </c>
      <c r="X221">
        <v>0</v>
      </c>
      <c r="Y221">
        <v>0</v>
      </c>
      <c r="Z221">
        <v>0</v>
      </c>
      <c r="AA221">
        <v>0</v>
      </c>
      <c r="AB221">
        <v>0</v>
      </c>
      <c r="AC221">
        <v>0</v>
      </c>
      <c r="AD221">
        <v>0</v>
      </c>
      <c r="AE221">
        <v>0</v>
      </c>
      <c r="AF221">
        <v>0</v>
      </c>
      <c r="AG221">
        <v>0</v>
      </c>
      <c r="AH221">
        <v>0</v>
      </c>
      <c r="AI221">
        <v>0</v>
      </c>
      <c r="AJ221">
        <v>1</v>
      </c>
      <c r="AK221">
        <v>1</v>
      </c>
      <c r="AL221">
        <v>0</v>
      </c>
      <c r="AM221">
        <v>0</v>
      </c>
      <c r="AN221">
        <v>0</v>
      </c>
      <c r="AO221">
        <v>0</v>
      </c>
      <c r="AP221">
        <v>0</v>
      </c>
      <c r="AQ221">
        <v>0</v>
      </c>
      <c r="AR221">
        <v>0</v>
      </c>
      <c r="AS221">
        <v>3</v>
      </c>
      <c r="AT221" s="7">
        <f>Table2[[#This Row],[Total Skills Required]] / 30</f>
        <v>0.1</v>
      </c>
      <c r="AU221" s="2">
        <f t="shared" si="3"/>
        <v>6.75</v>
      </c>
    </row>
    <row r="222" spans="1:47" x14ac:dyDescent="0.3">
      <c r="A222" t="s">
        <v>23</v>
      </c>
      <c r="B222" t="s">
        <v>24</v>
      </c>
      <c r="C222" t="s">
        <v>156</v>
      </c>
      <c r="D222" t="s">
        <v>19</v>
      </c>
      <c r="E222" t="str">
        <f>IF(LOWER(TRIM(Table2[[#This Row],[Involvement]]))="entry level", "Junior", IF(LOWER(TRIM(Table2[[#This Row],[Involvement]]))="mid-senior level", "Mid", "Senior"))</f>
        <v>Mid</v>
      </c>
      <c r="F222">
        <v>27</v>
      </c>
      <c r="G222" s="3">
        <v>793022</v>
      </c>
      <c r="H222" s="5" t="str">
        <f>ROUND(Table2[[#This Row],[Linkedin Followers]] / Table2[[#This Row],[Total Applicants]] / 1000, 2) &amp; "K"</f>
        <v>29.37K</v>
      </c>
      <c r="I222" t="s">
        <v>4</v>
      </c>
      <c r="J222" t="s">
        <v>5</v>
      </c>
      <c r="K222">
        <v>5000</v>
      </c>
      <c r="L222" t="s">
        <v>6</v>
      </c>
      <c r="M222" s="10">
        <v>1118494</v>
      </c>
      <c r="N222">
        <v>1</v>
      </c>
      <c r="O222">
        <v>0</v>
      </c>
      <c r="P222">
        <v>0</v>
      </c>
      <c r="Q222">
        <v>0</v>
      </c>
      <c r="R222">
        <v>0</v>
      </c>
      <c r="S222">
        <v>0</v>
      </c>
      <c r="T222">
        <v>0</v>
      </c>
      <c r="U222">
        <v>0</v>
      </c>
      <c r="V222">
        <v>0</v>
      </c>
      <c r="W222">
        <v>0</v>
      </c>
      <c r="X222">
        <v>1</v>
      </c>
      <c r="Y222">
        <v>0</v>
      </c>
      <c r="Z222">
        <v>0</v>
      </c>
      <c r="AA222">
        <v>0</v>
      </c>
      <c r="AB222">
        <v>0</v>
      </c>
      <c r="AC222">
        <v>0</v>
      </c>
      <c r="AD222">
        <v>0</v>
      </c>
      <c r="AE222">
        <v>0</v>
      </c>
      <c r="AF222">
        <v>0</v>
      </c>
      <c r="AG222">
        <v>0</v>
      </c>
      <c r="AH222">
        <v>0</v>
      </c>
      <c r="AI222">
        <v>0</v>
      </c>
      <c r="AJ222">
        <v>1</v>
      </c>
      <c r="AK222">
        <v>1</v>
      </c>
      <c r="AL222">
        <v>1</v>
      </c>
      <c r="AM222">
        <v>0</v>
      </c>
      <c r="AN222">
        <v>1</v>
      </c>
      <c r="AO222">
        <v>1</v>
      </c>
      <c r="AP222">
        <v>0</v>
      </c>
      <c r="AQ222">
        <v>0</v>
      </c>
      <c r="AR222">
        <v>0</v>
      </c>
      <c r="AS222">
        <v>7</v>
      </c>
      <c r="AT222" s="7">
        <f>Table2[[#This Row],[Total Skills Required]] / 30</f>
        <v>0.23333333333333334</v>
      </c>
      <c r="AU222" s="2">
        <f t="shared" si="3"/>
        <v>3.375</v>
      </c>
    </row>
    <row r="223" spans="1:47" x14ac:dyDescent="0.3">
      <c r="A223" t="s">
        <v>16</v>
      </c>
      <c r="B223" t="s">
        <v>17</v>
      </c>
      <c r="C223" t="s">
        <v>29</v>
      </c>
      <c r="D223" t="s">
        <v>13</v>
      </c>
      <c r="E223" t="str">
        <f>IF(LOWER(TRIM(Table2[[#This Row],[Involvement]]))="entry level", "Junior", IF(LOWER(TRIM(Table2[[#This Row],[Involvement]]))="mid-senior level", "Mid", "Senior"))</f>
        <v>Junior</v>
      </c>
      <c r="F223">
        <v>27</v>
      </c>
      <c r="G223" s="3">
        <v>80865</v>
      </c>
      <c r="H223" s="5" t="str">
        <f>ROUND(Table2[[#This Row],[Linkedin Followers]] / Table2[[#This Row],[Total Applicants]] / 1000, 2) &amp; "K"</f>
        <v>3K</v>
      </c>
      <c r="I223" t="s">
        <v>4</v>
      </c>
      <c r="J223" t="s">
        <v>14</v>
      </c>
      <c r="K223">
        <v>1200</v>
      </c>
      <c r="L223" t="s">
        <v>6</v>
      </c>
      <c r="M223" s="10">
        <v>777319</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1</v>
      </c>
      <c r="AL223">
        <v>0</v>
      </c>
      <c r="AM223">
        <v>0</v>
      </c>
      <c r="AN223">
        <v>0</v>
      </c>
      <c r="AO223">
        <v>0</v>
      </c>
      <c r="AP223">
        <v>0</v>
      </c>
      <c r="AQ223">
        <v>0</v>
      </c>
      <c r="AR223">
        <v>0</v>
      </c>
      <c r="AS223">
        <v>1</v>
      </c>
      <c r="AT223" s="7">
        <f>Table2[[#This Row],[Total Skills Required]] / 30</f>
        <v>3.3333333333333333E-2</v>
      </c>
      <c r="AU223" s="2">
        <f t="shared" si="3"/>
        <v>13.5</v>
      </c>
    </row>
    <row r="224" spans="1:47" x14ac:dyDescent="0.3">
      <c r="A224" t="s">
        <v>16</v>
      </c>
      <c r="B224" t="s">
        <v>17</v>
      </c>
      <c r="C224" t="s">
        <v>28</v>
      </c>
      <c r="D224" t="s">
        <v>3</v>
      </c>
      <c r="E224" t="str">
        <f>IF(LOWER(TRIM(Table2[[#This Row],[Involvement]]))="entry level", "Junior", IF(LOWER(TRIM(Table2[[#This Row],[Involvement]]))="mid-senior level", "Mid", "Senior"))</f>
        <v>Mid</v>
      </c>
      <c r="F224">
        <v>27</v>
      </c>
      <c r="G224" s="3">
        <v>80865</v>
      </c>
      <c r="H224" s="5" t="str">
        <f>ROUND(Table2[[#This Row],[Linkedin Followers]] / Table2[[#This Row],[Total Applicants]] / 1000, 2) &amp; "K"</f>
        <v>3K</v>
      </c>
      <c r="I224" t="s">
        <v>4</v>
      </c>
      <c r="J224" t="s">
        <v>5</v>
      </c>
      <c r="K224">
        <v>1200</v>
      </c>
      <c r="L224" t="s">
        <v>6</v>
      </c>
      <c r="M224" s="10">
        <v>1380138</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1</v>
      </c>
      <c r="AK224">
        <v>1</v>
      </c>
      <c r="AL224">
        <v>0</v>
      </c>
      <c r="AM224">
        <v>0</v>
      </c>
      <c r="AN224">
        <v>0</v>
      </c>
      <c r="AO224">
        <v>0</v>
      </c>
      <c r="AP224">
        <v>0</v>
      </c>
      <c r="AQ224">
        <v>0</v>
      </c>
      <c r="AR224">
        <v>0</v>
      </c>
      <c r="AS224">
        <v>2</v>
      </c>
      <c r="AT224" s="7">
        <f>Table2[[#This Row],[Total Skills Required]] / 30</f>
        <v>6.6666666666666666E-2</v>
      </c>
      <c r="AU224" s="2">
        <f t="shared" si="3"/>
        <v>9</v>
      </c>
    </row>
    <row r="225" spans="1:47" x14ac:dyDescent="0.3">
      <c r="A225" t="s">
        <v>23</v>
      </c>
      <c r="B225" t="s">
        <v>24</v>
      </c>
      <c r="C225" t="s">
        <v>157</v>
      </c>
      <c r="D225" t="s">
        <v>26</v>
      </c>
      <c r="E225" t="str">
        <f>IF(LOWER(TRIM(Table2[[#This Row],[Involvement]]))="entry level", "Junior", IF(LOWER(TRIM(Table2[[#This Row],[Involvement]]))="mid-senior level", "Mid", "Senior"))</f>
        <v>Mid</v>
      </c>
      <c r="F225">
        <v>27</v>
      </c>
      <c r="G225" s="3">
        <v>793022</v>
      </c>
      <c r="H225" s="5" t="str">
        <f>ROUND(Table2[[#This Row],[Linkedin Followers]] / Table2[[#This Row],[Total Applicants]] / 1000, 2) &amp; "K"</f>
        <v>29.37K</v>
      </c>
      <c r="I225" t="s">
        <v>4</v>
      </c>
      <c r="J225" t="s">
        <v>5</v>
      </c>
      <c r="K225">
        <v>5000</v>
      </c>
      <c r="L225" t="s">
        <v>6</v>
      </c>
      <c r="M225" s="10">
        <v>867555</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1</v>
      </c>
      <c r="AK225">
        <v>1</v>
      </c>
      <c r="AL225">
        <v>0</v>
      </c>
      <c r="AM225">
        <v>0</v>
      </c>
      <c r="AN225">
        <v>1</v>
      </c>
      <c r="AO225">
        <v>0</v>
      </c>
      <c r="AP225">
        <v>0</v>
      </c>
      <c r="AQ225">
        <v>0</v>
      </c>
      <c r="AR225">
        <v>0</v>
      </c>
      <c r="AS225">
        <v>3</v>
      </c>
      <c r="AT225" s="7">
        <f>Table2[[#This Row],[Total Skills Required]] / 30</f>
        <v>0.1</v>
      </c>
      <c r="AU225" s="2">
        <f t="shared" si="3"/>
        <v>6.75</v>
      </c>
    </row>
    <row r="226" spans="1:47" x14ac:dyDescent="0.3">
      <c r="A226" t="s">
        <v>16</v>
      </c>
      <c r="B226" t="s">
        <v>17</v>
      </c>
      <c r="C226" t="s">
        <v>29</v>
      </c>
      <c r="D226" t="s">
        <v>3</v>
      </c>
      <c r="E226" t="str">
        <f>IF(LOWER(TRIM(Table2[[#This Row],[Involvement]]))="entry level", "Junior", IF(LOWER(TRIM(Table2[[#This Row],[Involvement]]))="mid-senior level", "Mid", "Senior"))</f>
        <v>Junior</v>
      </c>
      <c r="F226">
        <v>26</v>
      </c>
      <c r="G226" s="3">
        <v>80865</v>
      </c>
      <c r="H226" s="5" t="str">
        <f>ROUND(Table2[[#This Row],[Linkedin Followers]] / Table2[[#This Row],[Total Applicants]] / 1000, 2) &amp; "K"</f>
        <v>3.11K</v>
      </c>
      <c r="I226" t="s">
        <v>4</v>
      </c>
      <c r="J226" t="s">
        <v>14</v>
      </c>
      <c r="K226">
        <v>1200</v>
      </c>
      <c r="L226" t="s">
        <v>6</v>
      </c>
      <c r="M226" s="10">
        <v>657478</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1</v>
      </c>
      <c r="AL226">
        <v>0</v>
      </c>
      <c r="AM226">
        <v>0</v>
      </c>
      <c r="AN226">
        <v>0</v>
      </c>
      <c r="AO226">
        <v>0</v>
      </c>
      <c r="AP226">
        <v>0</v>
      </c>
      <c r="AQ226">
        <v>0</v>
      </c>
      <c r="AR226">
        <v>0</v>
      </c>
      <c r="AS226">
        <v>1</v>
      </c>
      <c r="AT226" s="7">
        <f>Table2[[#This Row],[Total Skills Required]] / 30</f>
        <v>3.3333333333333333E-2</v>
      </c>
      <c r="AU226" s="2">
        <f t="shared" si="3"/>
        <v>13</v>
      </c>
    </row>
    <row r="227" spans="1:47" x14ac:dyDescent="0.3">
      <c r="A227" t="s">
        <v>16</v>
      </c>
      <c r="B227" t="s">
        <v>17</v>
      </c>
      <c r="C227" t="s">
        <v>28</v>
      </c>
      <c r="D227" t="s">
        <v>3</v>
      </c>
      <c r="E227" t="str">
        <f>IF(LOWER(TRIM(Table2[[#This Row],[Involvement]]))="entry level", "Junior", IF(LOWER(TRIM(Table2[[#This Row],[Involvement]]))="mid-senior level", "Mid", "Senior"))</f>
        <v>Mid</v>
      </c>
      <c r="F227">
        <v>26</v>
      </c>
      <c r="G227" s="3">
        <v>80865</v>
      </c>
      <c r="H227" s="5" t="str">
        <f>ROUND(Table2[[#This Row],[Linkedin Followers]] / Table2[[#This Row],[Total Applicants]] / 1000, 2) &amp; "K"</f>
        <v>3.11K</v>
      </c>
      <c r="I227" t="s">
        <v>4</v>
      </c>
      <c r="J227" t="s">
        <v>5</v>
      </c>
      <c r="K227">
        <v>1200</v>
      </c>
      <c r="L227" t="s">
        <v>6</v>
      </c>
      <c r="M227" s="10">
        <v>1192625</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1</v>
      </c>
      <c r="AK227">
        <v>1</v>
      </c>
      <c r="AL227">
        <v>0</v>
      </c>
      <c r="AM227">
        <v>0</v>
      </c>
      <c r="AN227">
        <v>0</v>
      </c>
      <c r="AO227">
        <v>0</v>
      </c>
      <c r="AP227">
        <v>0</v>
      </c>
      <c r="AQ227">
        <v>0</v>
      </c>
      <c r="AR227">
        <v>0</v>
      </c>
      <c r="AS227">
        <v>2</v>
      </c>
      <c r="AT227" s="7">
        <f>Table2[[#This Row],[Total Skills Required]] / 30</f>
        <v>6.6666666666666666E-2</v>
      </c>
      <c r="AU227" s="2">
        <f t="shared" si="3"/>
        <v>8.6666666666666661</v>
      </c>
    </row>
    <row r="228" spans="1:47" x14ac:dyDescent="0.3">
      <c r="A228" t="s">
        <v>91</v>
      </c>
      <c r="B228" t="s">
        <v>17</v>
      </c>
      <c r="C228" t="s">
        <v>144</v>
      </c>
      <c r="D228" t="s">
        <v>33</v>
      </c>
      <c r="E228" t="str">
        <f>IF(LOWER(TRIM(Table2[[#This Row],[Involvement]]))="entry level", "Junior", IF(LOWER(TRIM(Table2[[#This Row],[Involvement]]))="mid-senior level", "Mid", "Senior"))</f>
        <v>Mid</v>
      </c>
      <c r="F228">
        <v>26</v>
      </c>
      <c r="G228" s="3">
        <v>11245</v>
      </c>
      <c r="H228" s="5" t="str">
        <f>ROUND(Table2[[#This Row],[Linkedin Followers]] / Table2[[#This Row],[Total Applicants]] / 1000, 2) &amp; "K"</f>
        <v>0.43K</v>
      </c>
      <c r="I228" t="s">
        <v>4</v>
      </c>
      <c r="J228" t="s">
        <v>5</v>
      </c>
      <c r="K228">
        <v>110</v>
      </c>
      <c r="L228" t="s">
        <v>93</v>
      </c>
      <c r="M228" s="10">
        <v>1424294</v>
      </c>
      <c r="N228">
        <v>0</v>
      </c>
      <c r="O228">
        <v>0</v>
      </c>
      <c r="P228">
        <v>1</v>
      </c>
      <c r="Q228">
        <v>0</v>
      </c>
      <c r="R228">
        <v>0</v>
      </c>
      <c r="S228">
        <v>0</v>
      </c>
      <c r="T228">
        <v>0</v>
      </c>
      <c r="U228">
        <v>0</v>
      </c>
      <c r="V228">
        <v>0</v>
      </c>
      <c r="W228">
        <v>0</v>
      </c>
      <c r="X228">
        <v>1</v>
      </c>
      <c r="Y228">
        <v>1</v>
      </c>
      <c r="Z228">
        <v>0</v>
      </c>
      <c r="AA228">
        <v>1</v>
      </c>
      <c r="AB228">
        <v>0</v>
      </c>
      <c r="AC228">
        <v>0</v>
      </c>
      <c r="AD228">
        <v>0</v>
      </c>
      <c r="AE228">
        <v>0</v>
      </c>
      <c r="AF228">
        <v>0</v>
      </c>
      <c r="AG228">
        <v>0</v>
      </c>
      <c r="AH228">
        <v>0</v>
      </c>
      <c r="AI228">
        <v>0</v>
      </c>
      <c r="AJ228">
        <v>1</v>
      </c>
      <c r="AK228">
        <v>1</v>
      </c>
      <c r="AL228">
        <v>0</v>
      </c>
      <c r="AM228">
        <v>0</v>
      </c>
      <c r="AN228">
        <v>0</v>
      </c>
      <c r="AO228">
        <v>0</v>
      </c>
      <c r="AP228">
        <v>1</v>
      </c>
      <c r="AQ228">
        <v>0</v>
      </c>
      <c r="AR228">
        <v>0</v>
      </c>
      <c r="AS228">
        <v>7</v>
      </c>
      <c r="AT228" s="7">
        <f>Table2[[#This Row],[Total Skills Required]] / 30</f>
        <v>0.23333333333333334</v>
      </c>
      <c r="AU228" s="2">
        <f t="shared" si="3"/>
        <v>3.25</v>
      </c>
    </row>
    <row r="229" spans="1:47" x14ac:dyDescent="0.3">
      <c r="A229" t="s">
        <v>11</v>
      </c>
      <c r="B229" t="s">
        <v>1</v>
      </c>
      <c r="C229" t="s">
        <v>34</v>
      </c>
      <c r="D229" t="s">
        <v>3</v>
      </c>
      <c r="E229" t="str">
        <f>IF(LOWER(TRIM(Table2[[#This Row],[Involvement]]))="entry level", "Junior", IF(LOWER(TRIM(Table2[[#This Row],[Involvement]]))="mid-senior level", "Mid", "Senior"))</f>
        <v>Mid</v>
      </c>
      <c r="F229">
        <v>25</v>
      </c>
      <c r="G229" s="3">
        <v>6737300</v>
      </c>
      <c r="H229" s="5" t="str">
        <f>ROUND(Table2[[#This Row],[Linkedin Followers]] / Table2[[#This Row],[Total Applicants]] / 1000, 2) &amp; "K"</f>
        <v>269.49K</v>
      </c>
      <c r="I229" t="s">
        <v>4</v>
      </c>
      <c r="J229" t="s">
        <v>5</v>
      </c>
      <c r="K229">
        <v>10001</v>
      </c>
      <c r="L229" t="s">
        <v>6</v>
      </c>
      <c r="M229" s="10">
        <v>1708330</v>
      </c>
      <c r="N229">
        <v>0</v>
      </c>
      <c r="O229">
        <v>0</v>
      </c>
      <c r="P229">
        <v>0</v>
      </c>
      <c r="Q229">
        <v>0</v>
      </c>
      <c r="R229">
        <v>1</v>
      </c>
      <c r="S229">
        <v>0</v>
      </c>
      <c r="T229">
        <v>0</v>
      </c>
      <c r="U229">
        <v>0</v>
      </c>
      <c r="V229">
        <v>0</v>
      </c>
      <c r="W229">
        <v>0</v>
      </c>
      <c r="X229">
        <v>0</v>
      </c>
      <c r="Y229">
        <v>0</v>
      </c>
      <c r="Z229">
        <v>0</v>
      </c>
      <c r="AA229">
        <v>0</v>
      </c>
      <c r="AB229">
        <v>0</v>
      </c>
      <c r="AC229">
        <v>0</v>
      </c>
      <c r="AD229">
        <v>0</v>
      </c>
      <c r="AE229">
        <v>0</v>
      </c>
      <c r="AF229">
        <v>0</v>
      </c>
      <c r="AG229">
        <v>0</v>
      </c>
      <c r="AH229">
        <v>0</v>
      </c>
      <c r="AI229">
        <v>0</v>
      </c>
      <c r="AJ229">
        <v>1</v>
      </c>
      <c r="AK229">
        <v>1</v>
      </c>
      <c r="AL229">
        <v>0</v>
      </c>
      <c r="AM229">
        <v>0</v>
      </c>
      <c r="AN229">
        <v>1</v>
      </c>
      <c r="AO229">
        <v>0</v>
      </c>
      <c r="AP229">
        <v>0</v>
      </c>
      <c r="AQ229">
        <v>0</v>
      </c>
      <c r="AR229">
        <v>1</v>
      </c>
      <c r="AS229">
        <v>5</v>
      </c>
      <c r="AT229" s="7">
        <f>Table2[[#This Row],[Total Skills Required]] / 30</f>
        <v>0.16666666666666666</v>
      </c>
      <c r="AU229" s="2">
        <f t="shared" si="3"/>
        <v>4.166666666666667</v>
      </c>
    </row>
    <row r="230" spans="1:47" x14ac:dyDescent="0.3">
      <c r="A230" t="s">
        <v>16</v>
      </c>
      <c r="B230" t="s">
        <v>17</v>
      </c>
      <c r="C230" t="s">
        <v>158</v>
      </c>
      <c r="D230" t="s">
        <v>26</v>
      </c>
      <c r="E230" t="str">
        <f>IF(LOWER(TRIM(Table2[[#This Row],[Involvement]]))="entry level", "Junior", IF(LOWER(TRIM(Table2[[#This Row],[Involvement]]))="mid-senior level", "Mid", "Senior"))</f>
        <v>Junior</v>
      </c>
      <c r="F230">
        <v>25</v>
      </c>
      <c r="G230" s="3">
        <v>80865</v>
      </c>
      <c r="H230" s="5" t="str">
        <f>ROUND(Table2[[#This Row],[Linkedin Followers]] / Table2[[#This Row],[Total Applicants]] / 1000, 2) &amp; "K"</f>
        <v>3.23K</v>
      </c>
      <c r="I230" t="s">
        <v>4</v>
      </c>
      <c r="J230" t="s">
        <v>14</v>
      </c>
      <c r="K230">
        <v>1200</v>
      </c>
      <c r="L230" t="s">
        <v>6</v>
      </c>
      <c r="M230" s="10">
        <v>420017</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1</v>
      </c>
      <c r="AK230">
        <v>1</v>
      </c>
      <c r="AL230">
        <v>0</v>
      </c>
      <c r="AM230">
        <v>0</v>
      </c>
      <c r="AN230">
        <v>1</v>
      </c>
      <c r="AO230">
        <v>0</v>
      </c>
      <c r="AP230">
        <v>0</v>
      </c>
      <c r="AQ230">
        <v>0</v>
      </c>
      <c r="AR230">
        <v>0</v>
      </c>
      <c r="AS230">
        <v>3</v>
      </c>
      <c r="AT230" s="7">
        <f>Table2[[#This Row],[Total Skills Required]] / 30</f>
        <v>0.1</v>
      </c>
      <c r="AU230" s="2">
        <f t="shared" si="3"/>
        <v>6.25</v>
      </c>
    </row>
    <row r="231" spans="1:47" x14ac:dyDescent="0.3">
      <c r="A231" t="s">
        <v>16</v>
      </c>
      <c r="B231" t="s">
        <v>17</v>
      </c>
      <c r="C231" t="s">
        <v>159</v>
      </c>
      <c r="D231" t="s">
        <v>19</v>
      </c>
      <c r="E231" t="str">
        <f>IF(LOWER(TRIM(Table2[[#This Row],[Involvement]]))="entry level", "Junior", IF(LOWER(TRIM(Table2[[#This Row],[Involvement]]))="mid-senior level", "Mid", "Senior"))</f>
        <v>Junior</v>
      </c>
      <c r="F231">
        <v>25</v>
      </c>
      <c r="G231" s="3">
        <v>80865</v>
      </c>
      <c r="H231" s="5" t="str">
        <f>ROUND(Table2[[#This Row],[Linkedin Followers]] / Table2[[#This Row],[Total Applicants]] / 1000, 2) &amp; "K"</f>
        <v>3.23K</v>
      </c>
      <c r="I231" t="s">
        <v>4</v>
      </c>
      <c r="J231" t="s">
        <v>14</v>
      </c>
      <c r="K231">
        <v>1200</v>
      </c>
      <c r="L231" t="s">
        <v>6</v>
      </c>
      <c r="M231" s="10">
        <v>506111</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1</v>
      </c>
      <c r="AK231">
        <v>0</v>
      </c>
      <c r="AL231">
        <v>0</v>
      </c>
      <c r="AM231">
        <v>0</v>
      </c>
      <c r="AN231">
        <v>0</v>
      </c>
      <c r="AO231">
        <v>0</v>
      </c>
      <c r="AP231">
        <v>0</v>
      </c>
      <c r="AQ231">
        <v>0</v>
      </c>
      <c r="AR231">
        <v>0</v>
      </c>
      <c r="AS231">
        <v>1</v>
      </c>
      <c r="AT231" s="7">
        <f>Table2[[#This Row],[Total Skills Required]] / 30</f>
        <v>3.3333333333333333E-2</v>
      </c>
      <c r="AU231" s="2">
        <f t="shared" si="3"/>
        <v>12.5</v>
      </c>
    </row>
    <row r="232" spans="1:47" x14ac:dyDescent="0.3">
      <c r="A232" t="s">
        <v>91</v>
      </c>
      <c r="B232" t="s">
        <v>17</v>
      </c>
      <c r="C232" t="s">
        <v>160</v>
      </c>
      <c r="D232" t="s">
        <v>3</v>
      </c>
      <c r="E232" t="str">
        <f>IF(LOWER(TRIM(Table2[[#This Row],[Involvement]]))="entry level", "Junior", IF(LOWER(TRIM(Table2[[#This Row],[Involvement]]))="mid-senior level", "Mid", "Senior"))</f>
        <v>Junior</v>
      </c>
      <c r="F232">
        <v>25</v>
      </c>
      <c r="G232" s="3">
        <v>11245</v>
      </c>
      <c r="H232" s="5" t="str">
        <f>ROUND(Table2[[#This Row],[Linkedin Followers]] / Table2[[#This Row],[Total Applicants]] / 1000, 2) &amp; "K"</f>
        <v>0.45K</v>
      </c>
      <c r="I232" t="s">
        <v>4</v>
      </c>
      <c r="J232" t="s">
        <v>14</v>
      </c>
      <c r="K232">
        <v>110</v>
      </c>
      <c r="L232" t="s">
        <v>93</v>
      </c>
      <c r="M232" s="10">
        <v>637702</v>
      </c>
      <c r="N232">
        <v>0</v>
      </c>
      <c r="O232">
        <v>0</v>
      </c>
      <c r="P232">
        <v>1</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1</v>
      </c>
      <c r="AR232">
        <v>1</v>
      </c>
      <c r="AS232">
        <v>3</v>
      </c>
      <c r="AT232" s="7">
        <f>Table2[[#This Row],[Total Skills Required]] / 30</f>
        <v>0.1</v>
      </c>
      <c r="AU232" s="2">
        <f t="shared" si="3"/>
        <v>6.25</v>
      </c>
    </row>
    <row r="233" spans="1:47" x14ac:dyDescent="0.3">
      <c r="A233" t="s">
        <v>23</v>
      </c>
      <c r="B233" t="s">
        <v>24</v>
      </c>
      <c r="C233" t="s">
        <v>133</v>
      </c>
      <c r="D233" t="s">
        <v>3</v>
      </c>
      <c r="E233" t="str">
        <f>IF(LOWER(TRIM(Table2[[#This Row],[Involvement]]))="entry level", "Junior", IF(LOWER(TRIM(Table2[[#This Row],[Involvement]]))="mid-senior level", "Mid", "Senior"))</f>
        <v>Mid</v>
      </c>
      <c r="F233">
        <v>25</v>
      </c>
      <c r="G233" s="3">
        <v>793022</v>
      </c>
      <c r="H233" s="5" t="str">
        <f>ROUND(Table2[[#This Row],[Linkedin Followers]] / Table2[[#This Row],[Total Applicants]] / 1000, 2) &amp; "K"</f>
        <v>31.72K</v>
      </c>
      <c r="I233" t="s">
        <v>4</v>
      </c>
      <c r="J233" t="s">
        <v>5</v>
      </c>
      <c r="K233">
        <v>5000</v>
      </c>
      <c r="L233" t="s">
        <v>6</v>
      </c>
      <c r="M233" s="10">
        <v>858012</v>
      </c>
      <c r="N233">
        <v>0</v>
      </c>
      <c r="O233">
        <v>0</v>
      </c>
      <c r="P233">
        <v>0</v>
      </c>
      <c r="Q233">
        <v>0</v>
      </c>
      <c r="R233">
        <v>0</v>
      </c>
      <c r="S233">
        <v>0</v>
      </c>
      <c r="T233">
        <v>0</v>
      </c>
      <c r="U233">
        <v>0</v>
      </c>
      <c r="V233">
        <v>0</v>
      </c>
      <c r="W233">
        <v>0</v>
      </c>
      <c r="X233">
        <v>1</v>
      </c>
      <c r="Y233">
        <v>0</v>
      </c>
      <c r="Z233">
        <v>1</v>
      </c>
      <c r="AA233">
        <v>0</v>
      </c>
      <c r="AB233">
        <v>0</v>
      </c>
      <c r="AC233">
        <v>0</v>
      </c>
      <c r="AD233">
        <v>0</v>
      </c>
      <c r="AE233">
        <v>0</v>
      </c>
      <c r="AF233">
        <v>0</v>
      </c>
      <c r="AG233">
        <v>0</v>
      </c>
      <c r="AH233">
        <v>0</v>
      </c>
      <c r="AI233">
        <v>0</v>
      </c>
      <c r="AJ233">
        <v>1</v>
      </c>
      <c r="AK233">
        <v>1</v>
      </c>
      <c r="AL233">
        <v>0</v>
      </c>
      <c r="AM233">
        <v>0</v>
      </c>
      <c r="AN233">
        <v>0</v>
      </c>
      <c r="AO233">
        <v>0</v>
      </c>
      <c r="AP233">
        <v>0</v>
      </c>
      <c r="AQ233">
        <v>1</v>
      </c>
      <c r="AR233">
        <v>1</v>
      </c>
      <c r="AS233">
        <v>6</v>
      </c>
      <c r="AT233" s="7">
        <f>Table2[[#This Row],[Total Skills Required]] / 30</f>
        <v>0.2</v>
      </c>
      <c r="AU233" s="2">
        <f t="shared" si="3"/>
        <v>3.5714285714285716</v>
      </c>
    </row>
    <row r="234" spans="1:47" x14ac:dyDescent="0.3">
      <c r="A234" t="s">
        <v>72</v>
      </c>
      <c r="B234" t="s">
        <v>39</v>
      </c>
      <c r="C234" t="s">
        <v>161</v>
      </c>
      <c r="D234" t="s">
        <v>13</v>
      </c>
      <c r="E234" t="str">
        <f>IF(LOWER(TRIM(Table2[[#This Row],[Involvement]]))="entry level", "Junior", IF(LOWER(TRIM(Table2[[#This Row],[Involvement]]))="mid-senior level", "Mid", "Senior"))</f>
        <v>Junior</v>
      </c>
      <c r="F234">
        <v>25</v>
      </c>
      <c r="G234" s="3">
        <v>270280</v>
      </c>
      <c r="H234" s="5" t="str">
        <f>ROUND(Table2[[#This Row],[Linkedin Followers]] / Table2[[#This Row],[Total Applicants]] / 1000, 2) &amp; "K"</f>
        <v>10.81K</v>
      </c>
      <c r="I234" t="s">
        <v>4</v>
      </c>
      <c r="J234" t="s">
        <v>14</v>
      </c>
      <c r="K234">
        <v>10001</v>
      </c>
      <c r="L234" t="s">
        <v>6</v>
      </c>
      <c r="M234" s="10">
        <v>401043</v>
      </c>
      <c r="N234">
        <v>0</v>
      </c>
      <c r="O234">
        <v>0</v>
      </c>
      <c r="P234">
        <v>1</v>
      </c>
      <c r="Q234">
        <v>0</v>
      </c>
      <c r="R234">
        <v>0</v>
      </c>
      <c r="S234">
        <v>0</v>
      </c>
      <c r="T234">
        <v>0</v>
      </c>
      <c r="U234">
        <v>0</v>
      </c>
      <c r="V234">
        <v>0</v>
      </c>
      <c r="W234">
        <v>0</v>
      </c>
      <c r="X234">
        <v>0</v>
      </c>
      <c r="Y234">
        <v>0</v>
      </c>
      <c r="Z234">
        <v>1</v>
      </c>
      <c r="AA234">
        <v>0</v>
      </c>
      <c r="AB234">
        <v>0</v>
      </c>
      <c r="AC234">
        <v>0</v>
      </c>
      <c r="AD234">
        <v>0</v>
      </c>
      <c r="AE234">
        <v>0</v>
      </c>
      <c r="AF234">
        <v>1</v>
      </c>
      <c r="AG234">
        <v>0</v>
      </c>
      <c r="AH234">
        <v>0</v>
      </c>
      <c r="AI234">
        <v>0</v>
      </c>
      <c r="AJ234">
        <v>0</v>
      </c>
      <c r="AK234">
        <v>0</v>
      </c>
      <c r="AL234">
        <v>0</v>
      </c>
      <c r="AM234">
        <v>0</v>
      </c>
      <c r="AN234">
        <v>0</v>
      </c>
      <c r="AO234">
        <v>0</v>
      </c>
      <c r="AP234">
        <v>0</v>
      </c>
      <c r="AQ234">
        <v>1</v>
      </c>
      <c r="AR234">
        <v>1</v>
      </c>
      <c r="AS234">
        <v>5</v>
      </c>
      <c r="AT234" s="7">
        <f>Table2[[#This Row],[Total Skills Required]] / 30</f>
        <v>0.16666666666666666</v>
      </c>
      <c r="AU234" s="2">
        <f t="shared" si="3"/>
        <v>4.166666666666667</v>
      </c>
    </row>
    <row r="235" spans="1:47" x14ac:dyDescent="0.3">
      <c r="A235" t="s">
        <v>11</v>
      </c>
      <c r="B235" t="s">
        <v>1</v>
      </c>
      <c r="C235" t="s">
        <v>31</v>
      </c>
      <c r="D235" t="s">
        <v>21</v>
      </c>
      <c r="E235" t="str">
        <f>IF(LOWER(TRIM(Table2[[#This Row],[Involvement]]))="entry level", "Junior", IF(LOWER(TRIM(Table2[[#This Row],[Involvement]]))="mid-senior level", "Mid", "Senior"))</f>
        <v>Junior</v>
      </c>
      <c r="F235">
        <v>25</v>
      </c>
      <c r="G235" s="3">
        <v>6737300</v>
      </c>
      <c r="H235" s="5" t="str">
        <f>ROUND(Table2[[#This Row],[Linkedin Followers]] / Table2[[#This Row],[Total Applicants]] / 1000, 2) &amp; "K"</f>
        <v>269.49K</v>
      </c>
      <c r="I235" t="s">
        <v>4</v>
      </c>
      <c r="J235" t="s">
        <v>14</v>
      </c>
      <c r="K235">
        <v>10001</v>
      </c>
      <c r="L235" t="s">
        <v>6</v>
      </c>
      <c r="M235" s="10">
        <v>599602</v>
      </c>
      <c r="N235">
        <v>0</v>
      </c>
      <c r="O235">
        <v>0</v>
      </c>
      <c r="P235">
        <v>0</v>
      </c>
      <c r="Q235">
        <v>0</v>
      </c>
      <c r="R235">
        <v>1</v>
      </c>
      <c r="S235">
        <v>0</v>
      </c>
      <c r="T235">
        <v>0</v>
      </c>
      <c r="U235">
        <v>0</v>
      </c>
      <c r="V235">
        <v>0</v>
      </c>
      <c r="W235">
        <v>0</v>
      </c>
      <c r="X235">
        <v>0</v>
      </c>
      <c r="Y235">
        <v>0</v>
      </c>
      <c r="Z235">
        <v>0</v>
      </c>
      <c r="AA235">
        <v>0</v>
      </c>
      <c r="AB235">
        <v>0</v>
      </c>
      <c r="AC235">
        <v>0</v>
      </c>
      <c r="AD235">
        <v>0</v>
      </c>
      <c r="AE235">
        <v>0</v>
      </c>
      <c r="AF235">
        <v>0</v>
      </c>
      <c r="AG235">
        <v>0</v>
      </c>
      <c r="AH235">
        <v>0</v>
      </c>
      <c r="AI235">
        <v>0</v>
      </c>
      <c r="AJ235">
        <v>1</v>
      </c>
      <c r="AK235">
        <v>1</v>
      </c>
      <c r="AL235">
        <v>0</v>
      </c>
      <c r="AM235">
        <v>0</v>
      </c>
      <c r="AN235">
        <v>1</v>
      </c>
      <c r="AO235">
        <v>0</v>
      </c>
      <c r="AP235">
        <v>0</v>
      </c>
      <c r="AQ235">
        <v>0</v>
      </c>
      <c r="AR235">
        <v>0</v>
      </c>
      <c r="AS235">
        <v>4</v>
      </c>
      <c r="AT235" s="7">
        <f>Table2[[#This Row],[Total Skills Required]] / 30</f>
        <v>0.13333333333333333</v>
      </c>
      <c r="AU235" s="2">
        <f t="shared" si="3"/>
        <v>5</v>
      </c>
    </row>
    <row r="236" spans="1:47" x14ac:dyDescent="0.3">
      <c r="A236" t="s">
        <v>16</v>
      </c>
      <c r="B236" t="s">
        <v>17</v>
      </c>
      <c r="C236" t="s">
        <v>162</v>
      </c>
      <c r="D236" t="s">
        <v>78</v>
      </c>
      <c r="E236" t="str">
        <f>IF(LOWER(TRIM(Table2[[#This Row],[Involvement]]))="entry level", "Junior", IF(LOWER(TRIM(Table2[[#This Row],[Involvement]]))="mid-senior level", "Mid", "Senior"))</f>
        <v>Mid</v>
      </c>
      <c r="F236">
        <v>25</v>
      </c>
      <c r="G236" s="3">
        <v>80865</v>
      </c>
      <c r="H236" s="5" t="str">
        <f>ROUND(Table2[[#This Row],[Linkedin Followers]] / Table2[[#This Row],[Total Applicants]] / 1000, 2) &amp; "K"</f>
        <v>3.23K</v>
      </c>
      <c r="I236" t="s">
        <v>4</v>
      </c>
      <c r="J236" t="s">
        <v>5</v>
      </c>
      <c r="K236">
        <v>1200</v>
      </c>
      <c r="L236" t="s">
        <v>6</v>
      </c>
      <c r="M236" s="10">
        <v>1240314</v>
      </c>
      <c r="N236">
        <v>0</v>
      </c>
      <c r="O236">
        <v>0</v>
      </c>
      <c r="P236">
        <v>0</v>
      </c>
      <c r="Q236">
        <v>0</v>
      </c>
      <c r="R236">
        <v>1</v>
      </c>
      <c r="S236">
        <v>0</v>
      </c>
      <c r="T236">
        <v>0</v>
      </c>
      <c r="U236">
        <v>0</v>
      </c>
      <c r="V236">
        <v>0</v>
      </c>
      <c r="W236">
        <v>0</v>
      </c>
      <c r="X236">
        <v>0</v>
      </c>
      <c r="Y236">
        <v>0</v>
      </c>
      <c r="Z236">
        <v>0</v>
      </c>
      <c r="AA236">
        <v>0</v>
      </c>
      <c r="AB236">
        <v>0</v>
      </c>
      <c r="AC236">
        <v>0</v>
      </c>
      <c r="AD236">
        <v>0</v>
      </c>
      <c r="AE236">
        <v>0</v>
      </c>
      <c r="AF236">
        <v>0</v>
      </c>
      <c r="AG236">
        <v>0</v>
      </c>
      <c r="AH236">
        <v>0</v>
      </c>
      <c r="AI236">
        <v>0</v>
      </c>
      <c r="AJ236">
        <v>1</v>
      </c>
      <c r="AK236">
        <v>1</v>
      </c>
      <c r="AL236">
        <v>0</v>
      </c>
      <c r="AM236">
        <v>0</v>
      </c>
      <c r="AN236">
        <v>0</v>
      </c>
      <c r="AO236">
        <v>0</v>
      </c>
      <c r="AP236">
        <v>0</v>
      </c>
      <c r="AQ236">
        <v>0</v>
      </c>
      <c r="AR236">
        <v>0</v>
      </c>
      <c r="AS236">
        <v>3</v>
      </c>
      <c r="AT236" s="7">
        <f>Table2[[#This Row],[Total Skills Required]] / 30</f>
        <v>0.1</v>
      </c>
      <c r="AU236" s="2">
        <f t="shared" si="3"/>
        <v>6.25</v>
      </c>
    </row>
    <row r="237" spans="1:47" x14ac:dyDescent="0.3">
      <c r="A237" t="s">
        <v>72</v>
      </c>
      <c r="B237" t="s">
        <v>39</v>
      </c>
      <c r="C237" t="s">
        <v>163</v>
      </c>
      <c r="D237" t="s">
        <v>13</v>
      </c>
      <c r="E237" t="str">
        <f>IF(LOWER(TRIM(Table2[[#This Row],[Involvement]]))="entry level", "Junior", IF(LOWER(TRIM(Table2[[#This Row],[Involvement]]))="mid-senior level", "Mid", "Senior"))</f>
        <v>Junior</v>
      </c>
      <c r="F237">
        <v>25</v>
      </c>
      <c r="G237" s="3">
        <v>270280</v>
      </c>
      <c r="H237" s="5" t="str">
        <f>ROUND(Table2[[#This Row],[Linkedin Followers]] / Table2[[#This Row],[Total Applicants]] / 1000, 2) &amp; "K"</f>
        <v>10.81K</v>
      </c>
      <c r="I237" t="s">
        <v>4</v>
      </c>
      <c r="J237" t="s">
        <v>14</v>
      </c>
      <c r="K237">
        <v>10001</v>
      </c>
      <c r="L237" t="s">
        <v>6</v>
      </c>
      <c r="M237" s="10">
        <v>677067</v>
      </c>
      <c r="N237">
        <v>0</v>
      </c>
      <c r="O237">
        <v>0</v>
      </c>
      <c r="P237">
        <v>1</v>
      </c>
      <c r="Q237">
        <v>0</v>
      </c>
      <c r="R237">
        <v>0</v>
      </c>
      <c r="S237">
        <v>0</v>
      </c>
      <c r="T237">
        <v>0</v>
      </c>
      <c r="U237">
        <v>0</v>
      </c>
      <c r="V237">
        <v>0</v>
      </c>
      <c r="W237">
        <v>0</v>
      </c>
      <c r="X237">
        <v>1</v>
      </c>
      <c r="Y237">
        <v>0</v>
      </c>
      <c r="Z237">
        <v>0</v>
      </c>
      <c r="AA237">
        <v>0</v>
      </c>
      <c r="AB237">
        <v>0</v>
      </c>
      <c r="AC237">
        <v>0</v>
      </c>
      <c r="AD237">
        <v>1</v>
      </c>
      <c r="AE237">
        <v>0</v>
      </c>
      <c r="AF237">
        <v>0</v>
      </c>
      <c r="AG237">
        <v>0</v>
      </c>
      <c r="AH237">
        <v>0</v>
      </c>
      <c r="AI237">
        <v>0</v>
      </c>
      <c r="AJ237">
        <v>1</v>
      </c>
      <c r="AK237">
        <v>0</v>
      </c>
      <c r="AL237">
        <v>0</v>
      </c>
      <c r="AM237">
        <v>0</v>
      </c>
      <c r="AN237">
        <v>0</v>
      </c>
      <c r="AO237">
        <v>0</v>
      </c>
      <c r="AP237">
        <v>0</v>
      </c>
      <c r="AQ237">
        <v>0</v>
      </c>
      <c r="AR237">
        <v>0</v>
      </c>
      <c r="AS237">
        <v>4</v>
      </c>
      <c r="AT237" s="7">
        <f>Table2[[#This Row],[Total Skills Required]] / 30</f>
        <v>0.13333333333333333</v>
      </c>
      <c r="AU237" s="2">
        <f t="shared" si="3"/>
        <v>5</v>
      </c>
    </row>
    <row r="238" spans="1:47" x14ac:dyDescent="0.3">
      <c r="A238" t="s">
        <v>23</v>
      </c>
      <c r="B238" t="s">
        <v>24</v>
      </c>
      <c r="C238" t="s">
        <v>147</v>
      </c>
      <c r="D238" t="s">
        <v>71</v>
      </c>
      <c r="E238" t="str">
        <f>IF(LOWER(TRIM(Table2[[#This Row],[Involvement]]))="entry level", "Junior", IF(LOWER(TRIM(Table2[[#This Row],[Involvement]]))="mid-senior level", "Mid", "Senior"))</f>
        <v>Mid</v>
      </c>
      <c r="F238">
        <v>25</v>
      </c>
      <c r="G238" s="3">
        <v>793022</v>
      </c>
      <c r="H238" s="5" t="str">
        <f>ROUND(Table2[[#This Row],[Linkedin Followers]] / Table2[[#This Row],[Total Applicants]] / 1000, 2) &amp; "K"</f>
        <v>31.72K</v>
      </c>
      <c r="I238" t="s">
        <v>4</v>
      </c>
      <c r="J238" t="s">
        <v>5</v>
      </c>
      <c r="K238">
        <v>5000</v>
      </c>
      <c r="L238" t="s">
        <v>6</v>
      </c>
      <c r="M238" s="10">
        <v>1317352</v>
      </c>
      <c r="N238">
        <v>0</v>
      </c>
      <c r="O238">
        <v>0</v>
      </c>
      <c r="P238">
        <v>0</v>
      </c>
      <c r="Q238">
        <v>0</v>
      </c>
      <c r="R238">
        <v>0</v>
      </c>
      <c r="S238">
        <v>0</v>
      </c>
      <c r="T238">
        <v>0</v>
      </c>
      <c r="U238">
        <v>0</v>
      </c>
      <c r="V238">
        <v>0</v>
      </c>
      <c r="W238">
        <v>0</v>
      </c>
      <c r="X238">
        <v>1</v>
      </c>
      <c r="Y238">
        <v>0</v>
      </c>
      <c r="Z238">
        <v>1</v>
      </c>
      <c r="AA238">
        <v>0</v>
      </c>
      <c r="AB238">
        <v>0</v>
      </c>
      <c r="AC238">
        <v>0</v>
      </c>
      <c r="AD238">
        <v>0</v>
      </c>
      <c r="AE238">
        <v>0</v>
      </c>
      <c r="AF238">
        <v>0</v>
      </c>
      <c r="AG238">
        <v>0</v>
      </c>
      <c r="AH238">
        <v>0</v>
      </c>
      <c r="AI238">
        <v>0</v>
      </c>
      <c r="AJ238">
        <v>1</v>
      </c>
      <c r="AK238">
        <v>1</v>
      </c>
      <c r="AL238">
        <v>0</v>
      </c>
      <c r="AM238">
        <v>0</v>
      </c>
      <c r="AN238">
        <v>0</v>
      </c>
      <c r="AO238">
        <v>0</v>
      </c>
      <c r="AP238">
        <v>0</v>
      </c>
      <c r="AQ238">
        <v>1</v>
      </c>
      <c r="AR238">
        <v>1</v>
      </c>
      <c r="AS238">
        <v>6</v>
      </c>
      <c r="AT238" s="7">
        <f>Table2[[#This Row],[Total Skills Required]] / 30</f>
        <v>0.2</v>
      </c>
      <c r="AU238" s="2">
        <f t="shared" si="3"/>
        <v>3.5714285714285716</v>
      </c>
    </row>
    <row r="239" spans="1:47" x14ac:dyDescent="0.3">
      <c r="A239" t="s">
        <v>16</v>
      </c>
      <c r="B239" t="s">
        <v>17</v>
      </c>
      <c r="C239" t="s">
        <v>32</v>
      </c>
      <c r="D239" t="s">
        <v>3</v>
      </c>
      <c r="E239" t="str">
        <f>IF(LOWER(TRIM(Table2[[#This Row],[Involvement]]))="entry level", "Junior", IF(LOWER(TRIM(Table2[[#This Row],[Involvement]]))="mid-senior level", "Mid", "Senior"))</f>
        <v>Mid</v>
      </c>
      <c r="F239">
        <v>25</v>
      </c>
      <c r="G239" s="3">
        <v>80865</v>
      </c>
      <c r="H239" s="5" t="str">
        <f>ROUND(Table2[[#This Row],[Linkedin Followers]] / Table2[[#This Row],[Total Applicants]] / 1000, 2) &amp; "K"</f>
        <v>3.23K</v>
      </c>
      <c r="I239" t="s">
        <v>4</v>
      </c>
      <c r="J239" t="s">
        <v>5</v>
      </c>
      <c r="K239">
        <v>1200</v>
      </c>
      <c r="L239" t="s">
        <v>6</v>
      </c>
      <c r="M239" s="10">
        <v>1575510</v>
      </c>
      <c r="N239">
        <v>0</v>
      </c>
      <c r="O239">
        <v>0</v>
      </c>
      <c r="P239">
        <v>0</v>
      </c>
      <c r="Q239">
        <v>0</v>
      </c>
      <c r="R239">
        <v>1</v>
      </c>
      <c r="S239">
        <v>0</v>
      </c>
      <c r="T239">
        <v>0</v>
      </c>
      <c r="U239">
        <v>0</v>
      </c>
      <c r="V239">
        <v>0</v>
      </c>
      <c r="W239">
        <v>0</v>
      </c>
      <c r="X239">
        <v>0</v>
      </c>
      <c r="Y239">
        <v>0</v>
      </c>
      <c r="Z239">
        <v>0</v>
      </c>
      <c r="AA239">
        <v>0</v>
      </c>
      <c r="AB239">
        <v>0</v>
      </c>
      <c r="AC239">
        <v>0</v>
      </c>
      <c r="AD239">
        <v>0</v>
      </c>
      <c r="AE239">
        <v>0</v>
      </c>
      <c r="AF239">
        <v>0</v>
      </c>
      <c r="AG239">
        <v>0</v>
      </c>
      <c r="AH239">
        <v>0</v>
      </c>
      <c r="AI239">
        <v>0</v>
      </c>
      <c r="AJ239">
        <v>1</v>
      </c>
      <c r="AK239">
        <v>1</v>
      </c>
      <c r="AL239">
        <v>0</v>
      </c>
      <c r="AM239">
        <v>0</v>
      </c>
      <c r="AN239">
        <v>0</v>
      </c>
      <c r="AO239">
        <v>0</v>
      </c>
      <c r="AP239">
        <v>0</v>
      </c>
      <c r="AQ239">
        <v>0</v>
      </c>
      <c r="AR239">
        <v>0</v>
      </c>
      <c r="AS239">
        <v>3</v>
      </c>
      <c r="AT239" s="7">
        <f>Table2[[#This Row],[Total Skills Required]] / 30</f>
        <v>0.1</v>
      </c>
      <c r="AU239" s="2">
        <f t="shared" si="3"/>
        <v>6.25</v>
      </c>
    </row>
    <row r="240" spans="1:47" x14ac:dyDescent="0.3">
      <c r="A240" t="s">
        <v>23</v>
      </c>
      <c r="B240" t="s">
        <v>24</v>
      </c>
      <c r="C240" t="s">
        <v>133</v>
      </c>
      <c r="D240" t="s">
        <v>13</v>
      </c>
      <c r="E240" t="str">
        <f>IF(LOWER(TRIM(Table2[[#This Row],[Involvement]]))="entry level", "Junior", IF(LOWER(TRIM(Table2[[#This Row],[Involvement]]))="mid-senior level", "Mid", "Senior"))</f>
        <v>Mid</v>
      </c>
      <c r="F240">
        <v>24</v>
      </c>
      <c r="G240" s="3">
        <v>793022</v>
      </c>
      <c r="H240" s="5" t="str">
        <f>ROUND(Table2[[#This Row],[Linkedin Followers]] / Table2[[#This Row],[Total Applicants]] / 1000, 2) &amp; "K"</f>
        <v>33.04K</v>
      </c>
      <c r="I240" t="s">
        <v>4</v>
      </c>
      <c r="J240" t="s">
        <v>5</v>
      </c>
      <c r="K240">
        <v>5000</v>
      </c>
      <c r="L240" t="s">
        <v>6</v>
      </c>
      <c r="M240" s="10">
        <v>1103222</v>
      </c>
      <c r="N240">
        <v>0</v>
      </c>
      <c r="O240">
        <v>0</v>
      </c>
      <c r="P240">
        <v>0</v>
      </c>
      <c r="Q240">
        <v>0</v>
      </c>
      <c r="R240">
        <v>0</v>
      </c>
      <c r="S240">
        <v>0</v>
      </c>
      <c r="T240">
        <v>0</v>
      </c>
      <c r="U240">
        <v>0</v>
      </c>
      <c r="V240">
        <v>0</v>
      </c>
      <c r="W240">
        <v>0</v>
      </c>
      <c r="X240">
        <v>1</v>
      </c>
      <c r="Y240">
        <v>0</v>
      </c>
      <c r="Z240">
        <v>1</v>
      </c>
      <c r="AA240">
        <v>0</v>
      </c>
      <c r="AB240">
        <v>0</v>
      </c>
      <c r="AC240">
        <v>0</v>
      </c>
      <c r="AD240">
        <v>0</v>
      </c>
      <c r="AE240">
        <v>0</v>
      </c>
      <c r="AF240">
        <v>0</v>
      </c>
      <c r="AG240">
        <v>0</v>
      </c>
      <c r="AH240">
        <v>0</v>
      </c>
      <c r="AI240">
        <v>0</v>
      </c>
      <c r="AJ240">
        <v>1</v>
      </c>
      <c r="AK240">
        <v>1</v>
      </c>
      <c r="AL240">
        <v>0</v>
      </c>
      <c r="AM240">
        <v>0</v>
      </c>
      <c r="AN240">
        <v>0</v>
      </c>
      <c r="AO240">
        <v>0</v>
      </c>
      <c r="AP240">
        <v>0</v>
      </c>
      <c r="AQ240">
        <v>1</v>
      </c>
      <c r="AR240">
        <v>1</v>
      </c>
      <c r="AS240">
        <v>6</v>
      </c>
      <c r="AT240" s="7">
        <f>Table2[[#This Row],[Total Skills Required]] / 30</f>
        <v>0.2</v>
      </c>
      <c r="AU240" s="2">
        <f t="shared" si="3"/>
        <v>3.4285714285714284</v>
      </c>
    </row>
    <row r="241" spans="1:47" x14ac:dyDescent="0.3">
      <c r="A241" t="s">
        <v>23</v>
      </c>
      <c r="B241" t="s">
        <v>24</v>
      </c>
      <c r="C241" t="s">
        <v>49</v>
      </c>
      <c r="D241" t="s">
        <v>9</v>
      </c>
      <c r="E241" t="str">
        <f>IF(LOWER(TRIM(Table2[[#This Row],[Involvement]]))="entry level", "Junior", IF(LOWER(TRIM(Table2[[#This Row],[Involvement]]))="mid-senior level", "Mid", "Senior"))</f>
        <v>Mid</v>
      </c>
      <c r="F241">
        <v>24</v>
      </c>
      <c r="G241" s="3">
        <v>793022</v>
      </c>
      <c r="H241" s="5" t="str">
        <f>ROUND(Table2[[#This Row],[Linkedin Followers]] / Table2[[#This Row],[Total Applicants]] / 1000, 2) &amp; "K"</f>
        <v>33.04K</v>
      </c>
      <c r="I241" t="s">
        <v>4</v>
      </c>
      <c r="J241" t="s">
        <v>5</v>
      </c>
      <c r="K241">
        <v>5000</v>
      </c>
      <c r="L241" t="s">
        <v>6</v>
      </c>
      <c r="M241" s="10">
        <v>981402</v>
      </c>
      <c r="N241">
        <v>1</v>
      </c>
      <c r="O241">
        <v>0</v>
      </c>
      <c r="P241">
        <v>1</v>
      </c>
      <c r="Q241">
        <v>0</v>
      </c>
      <c r="R241">
        <v>0</v>
      </c>
      <c r="S241">
        <v>1</v>
      </c>
      <c r="T241">
        <v>0</v>
      </c>
      <c r="U241">
        <v>0</v>
      </c>
      <c r="V241">
        <v>0</v>
      </c>
      <c r="W241">
        <v>0</v>
      </c>
      <c r="X241">
        <v>1</v>
      </c>
      <c r="Y241">
        <v>1</v>
      </c>
      <c r="Z241">
        <v>1</v>
      </c>
      <c r="AA241">
        <v>1</v>
      </c>
      <c r="AB241">
        <v>0</v>
      </c>
      <c r="AC241">
        <v>0</v>
      </c>
      <c r="AD241">
        <v>0</v>
      </c>
      <c r="AE241">
        <v>0</v>
      </c>
      <c r="AF241">
        <v>1</v>
      </c>
      <c r="AG241">
        <v>1</v>
      </c>
      <c r="AH241">
        <v>0</v>
      </c>
      <c r="AI241">
        <v>0</v>
      </c>
      <c r="AJ241">
        <v>1</v>
      </c>
      <c r="AK241">
        <v>1</v>
      </c>
      <c r="AL241">
        <v>0</v>
      </c>
      <c r="AM241">
        <v>0</v>
      </c>
      <c r="AN241">
        <v>0</v>
      </c>
      <c r="AO241">
        <v>0</v>
      </c>
      <c r="AP241">
        <v>0</v>
      </c>
      <c r="AQ241">
        <v>1</v>
      </c>
      <c r="AR241">
        <v>1</v>
      </c>
      <c r="AS241">
        <v>13</v>
      </c>
      <c r="AT241" s="7">
        <f>Table2[[#This Row],[Total Skills Required]] / 30</f>
        <v>0.43333333333333335</v>
      </c>
      <c r="AU241" s="2">
        <f t="shared" si="3"/>
        <v>1.7142857142857142</v>
      </c>
    </row>
    <row r="242" spans="1:47" x14ac:dyDescent="0.3">
      <c r="A242" t="s">
        <v>23</v>
      </c>
      <c r="B242" t="s">
        <v>24</v>
      </c>
      <c r="C242" t="s">
        <v>112</v>
      </c>
      <c r="D242" t="s">
        <v>3</v>
      </c>
      <c r="E242" t="str">
        <f>IF(LOWER(TRIM(Table2[[#This Row],[Involvement]]))="entry level", "Junior", IF(LOWER(TRIM(Table2[[#This Row],[Involvement]]))="mid-senior level", "Mid", "Senior"))</f>
        <v>Mid</v>
      </c>
      <c r="F242">
        <v>24</v>
      </c>
      <c r="G242" s="3">
        <v>793022</v>
      </c>
      <c r="H242" s="5" t="str">
        <f>ROUND(Table2[[#This Row],[Linkedin Followers]] / Table2[[#This Row],[Total Applicants]] / 1000, 2) &amp; "K"</f>
        <v>33.04K</v>
      </c>
      <c r="I242" t="s">
        <v>4</v>
      </c>
      <c r="J242" t="s">
        <v>5</v>
      </c>
      <c r="K242">
        <v>5000</v>
      </c>
      <c r="L242" t="s">
        <v>6</v>
      </c>
      <c r="M242" s="10">
        <v>1115059</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1</v>
      </c>
      <c r="AK242">
        <v>1</v>
      </c>
      <c r="AL242">
        <v>0</v>
      </c>
      <c r="AM242">
        <v>0</v>
      </c>
      <c r="AN242">
        <v>1</v>
      </c>
      <c r="AO242">
        <v>0</v>
      </c>
      <c r="AP242">
        <v>0</v>
      </c>
      <c r="AQ242">
        <v>0</v>
      </c>
      <c r="AR242">
        <v>0</v>
      </c>
      <c r="AS242">
        <v>3</v>
      </c>
      <c r="AT242" s="7">
        <f>Table2[[#This Row],[Total Skills Required]] / 30</f>
        <v>0.1</v>
      </c>
      <c r="AU242" s="2">
        <f t="shared" si="3"/>
        <v>6</v>
      </c>
    </row>
    <row r="243" spans="1:47" x14ac:dyDescent="0.3">
      <c r="A243" t="s">
        <v>11</v>
      </c>
      <c r="B243" t="s">
        <v>1</v>
      </c>
      <c r="C243" t="s">
        <v>31</v>
      </c>
      <c r="D243" t="s">
        <v>19</v>
      </c>
      <c r="E243" t="str">
        <f>IF(LOWER(TRIM(Table2[[#This Row],[Involvement]]))="entry level", "Junior", IF(LOWER(TRIM(Table2[[#This Row],[Involvement]]))="mid-senior level", "Mid", "Senior"))</f>
        <v>Junior</v>
      </c>
      <c r="F243">
        <v>24</v>
      </c>
      <c r="G243" s="3">
        <v>6737300</v>
      </c>
      <c r="H243" s="5" t="str">
        <f>ROUND(Table2[[#This Row],[Linkedin Followers]] / Table2[[#This Row],[Total Applicants]] / 1000, 2) &amp; "K"</f>
        <v>280.72K</v>
      </c>
      <c r="I243" t="s">
        <v>4</v>
      </c>
      <c r="J243" t="s">
        <v>14</v>
      </c>
      <c r="K243">
        <v>10001</v>
      </c>
      <c r="L243" t="s">
        <v>6</v>
      </c>
      <c r="M243" s="10">
        <v>481144</v>
      </c>
      <c r="N243">
        <v>0</v>
      </c>
      <c r="O243">
        <v>0</v>
      </c>
      <c r="P243">
        <v>0</v>
      </c>
      <c r="Q243">
        <v>0</v>
      </c>
      <c r="R243">
        <v>1</v>
      </c>
      <c r="S243">
        <v>0</v>
      </c>
      <c r="T243">
        <v>0</v>
      </c>
      <c r="U243">
        <v>0</v>
      </c>
      <c r="V243">
        <v>0</v>
      </c>
      <c r="W243">
        <v>0</v>
      </c>
      <c r="X243">
        <v>0</v>
      </c>
      <c r="Y243">
        <v>0</v>
      </c>
      <c r="Z243">
        <v>0</v>
      </c>
      <c r="AA243">
        <v>0</v>
      </c>
      <c r="AB243">
        <v>0</v>
      </c>
      <c r="AC243">
        <v>0</v>
      </c>
      <c r="AD243">
        <v>0</v>
      </c>
      <c r="AE243">
        <v>0</v>
      </c>
      <c r="AF243">
        <v>0</v>
      </c>
      <c r="AG243">
        <v>0</v>
      </c>
      <c r="AH243">
        <v>0</v>
      </c>
      <c r="AI243">
        <v>0</v>
      </c>
      <c r="AJ243">
        <v>1</v>
      </c>
      <c r="AK243">
        <v>1</v>
      </c>
      <c r="AL243">
        <v>0</v>
      </c>
      <c r="AM243">
        <v>0</v>
      </c>
      <c r="AN243">
        <v>1</v>
      </c>
      <c r="AO243">
        <v>0</v>
      </c>
      <c r="AP243">
        <v>0</v>
      </c>
      <c r="AQ243">
        <v>0</v>
      </c>
      <c r="AR243">
        <v>0</v>
      </c>
      <c r="AS243">
        <v>4</v>
      </c>
      <c r="AT243" s="7">
        <f>Table2[[#This Row],[Total Skills Required]] / 30</f>
        <v>0.13333333333333333</v>
      </c>
      <c r="AU243" s="2">
        <f t="shared" si="3"/>
        <v>4.8</v>
      </c>
    </row>
    <row r="244" spans="1:47" x14ac:dyDescent="0.3">
      <c r="A244" t="s">
        <v>16</v>
      </c>
      <c r="B244" t="s">
        <v>17</v>
      </c>
      <c r="C244" t="s">
        <v>164</v>
      </c>
      <c r="D244" t="s">
        <v>19</v>
      </c>
      <c r="E244" t="str">
        <f>IF(LOWER(TRIM(Table2[[#This Row],[Involvement]]))="entry level", "Junior", IF(LOWER(TRIM(Table2[[#This Row],[Involvement]]))="mid-senior level", "Mid", "Senior"))</f>
        <v>Mid</v>
      </c>
      <c r="F244">
        <v>23</v>
      </c>
      <c r="G244" s="3">
        <v>80865</v>
      </c>
      <c r="H244" s="5" t="str">
        <f>ROUND(Table2[[#This Row],[Linkedin Followers]] / Table2[[#This Row],[Total Applicants]] / 1000, 2) &amp; "K"</f>
        <v>3.52K</v>
      </c>
      <c r="I244" t="s">
        <v>4</v>
      </c>
      <c r="J244" t="s">
        <v>5</v>
      </c>
      <c r="K244">
        <v>1200</v>
      </c>
      <c r="L244" t="s">
        <v>6</v>
      </c>
      <c r="M244" s="10">
        <v>1256276</v>
      </c>
      <c r="N244">
        <v>0</v>
      </c>
      <c r="O244">
        <v>0</v>
      </c>
      <c r="P244">
        <v>0</v>
      </c>
      <c r="Q244">
        <v>0</v>
      </c>
      <c r="R244">
        <v>1</v>
      </c>
      <c r="S244">
        <v>0</v>
      </c>
      <c r="T244">
        <v>0</v>
      </c>
      <c r="U244">
        <v>0</v>
      </c>
      <c r="V244">
        <v>0</v>
      </c>
      <c r="W244">
        <v>0</v>
      </c>
      <c r="X244">
        <v>0</v>
      </c>
      <c r="Y244">
        <v>0</v>
      </c>
      <c r="Z244">
        <v>0</v>
      </c>
      <c r="AA244">
        <v>0</v>
      </c>
      <c r="AB244">
        <v>0</v>
      </c>
      <c r="AC244">
        <v>0</v>
      </c>
      <c r="AD244">
        <v>0</v>
      </c>
      <c r="AE244">
        <v>0</v>
      </c>
      <c r="AF244">
        <v>0</v>
      </c>
      <c r="AG244">
        <v>0</v>
      </c>
      <c r="AH244">
        <v>0</v>
      </c>
      <c r="AI244">
        <v>0</v>
      </c>
      <c r="AJ244">
        <v>1</v>
      </c>
      <c r="AK244">
        <v>1</v>
      </c>
      <c r="AL244">
        <v>0</v>
      </c>
      <c r="AM244">
        <v>0</v>
      </c>
      <c r="AN244">
        <v>0</v>
      </c>
      <c r="AO244">
        <v>0</v>
      </c>
      <c r="AP244">
        <v>0</v>
      </c>
      <c r="AQ244">
        <v>0</v>
      </c>
      <c r="AR244">
        <v>0</v>
      </c>
      <c r="AS244">
        <v>3</v>
      </c>
      <c r="AT244" s="7">
        <f>Table2[[#This Row],[Total Skills Required]] / 30</f>
        <v>0.1</v>
      </c>
      <c r="AU244" s="2">
        <f t="shared" si="3"/>
        <v>5.75</v>
      </c>
    </row>
    <row r="245" spans="1:47" x14ac:dyDescent="0.3">
      <c r="A245" t="s">
        <v>23</v>
      </c>
      <c r="B245" t="s">
        <v>24</v>
      </c>
      <c r="C245" t="s">
        <v>165</v>
      </c>
      <c r="D245" t="s">
        <v>19</v>
      </c>
      <c r="E245" t="str">
        <f>IF(LOWER(TRIM(Table2[[#This Row],[Involvement]]))="entry level", "Junior", IF(LOWER(TRIM(Table2[[#This Row],[Involvement]]))="mid-senior level", "Mid", "Senior"))</f>
        <v>Mid</v>
      </c>
      <c r="F245">
        <v>23</v>
      </c>
      <c r="G245" s="3">
        <v>793022</v>
      </c>
      <c r="H245" s="5" t="str">
        <f>ROUND(Table2[[#This Row],[Linkedin Followers]] / Table2[[#This Row],[Total Applicants]] / 1000, 2) &amp; "K"</f>
        <v>34.48K</v>
      </c>
      <c r="I245" t="s">
        <v>4</v>
      </c>
      <c r="J245" t="s">
        <v>5</v>
      </c>
      <c r="K245">
        <v>5000</v>
      </c>
      <c r="L245" t="s">
        <v>6</v>
      </c>
      <c r="M245" s="10">
        <v>1403428</v>
      </c>
      <c r="N245">
        <v>0</v>
      </c>
      <c r="O245">
        <v>0</v>
      </c>
      <c r="P245">
        <v>1</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1</v>
      </c>
      <c r="AK245">
        <v>1</v>
      </c>
      <c r="AL245">
        <v>0</v>
      </c>
      <c r="AM245">
        <v>0</v>
      </c>
      <c r="AN245">
        <v>0</v>
      </c>
      <c r="AO245">
        <v>0</v>
      </c>
      <c r="AP245">
        <v>0</v>
      </c>
      <c r="AQ245">
        <v>0</v>
      </c>
      <c r="AR245">
        <v>0</v>
      </c>
      <c r="AS245">
        <v>3</v>
      </c>
      <c r="AT245" s="7">
        <f>Table2[[#This Row],[Total Skills Required]] / 30</f>
        <v>0.1</v>
      </c>
      <c r="AU245" s="2">
        <f t="shared" si="3"/>
        <v>5.75</v>
      </c>
    </row>
    <row r="246" spans="1:47" x14ac:dyDescent="0.3">
      <c r="A246" t="s">
        <v>23</v>
      </c>
      <c r="B246" t="s">
        <v>24</v>
      </c>
      <c r="C246" t="s">
        <v>128</v>
      </c>
      <c r="D246" t="s">
        <v>26</v>
      </c>
      <c r="E246" t="str">
        <f>IF(LOWER(TRIM(Table2[[#This Row],[Involvement]]))="entry level", "Junior", IF(LOWER(TRIM(Table2[[#This Row],[Involvement]]))="mid-senior level", "Mid", "Senior"))</f>
        <v>Mid</v>
      </c>
      <c r="F246">
        <v>23</v>
      </c>
      <c r="G246" s="3">
        <v>793022</v>
      </c>
      <c r="H246" s="5" t="str">
        <f>ROUND(Table2[[#This Row],[Linkedin Followers]] / Table2[[#This Row],[Total Applicants]] / 1000, 2) &amp; "K"</f>
        <v>34.48K</v>
      </c>
      <c r="I246" t="s">
        <v>4</v>
      </c>
      <c r="J246" t="s">
        <v>5</v>
      </c>
      <c r="K246">
        <v>5000</v>
      </c>
      <c r="L246" t="s">
        <v>6</v>
      </c>
      <c r="M246" s="10">
        <v>825913</v>
      </c>
      <c r="N246">
        <v>0</v>
      </c>
      <c r="O246">
        <v>0</v>
      </c>
      <c r="P246">
        <v>0</v>
      </c>
      <c r="Q246">
        <v>0</v>
      </c>
      <c r="R246">
        <v>0</v>
      </c>
      <c r="S246">
        <v>0</v>
      </c>
      <c r="T246">
        <v>0</v>
      </c>
      <c r="U246">
        <v>0</v>
      </c>
      <c r="V246">
        <v>0</v>
      </c>
      <c r="W246">
        <v>0</v>
      </c>
      <c r="X246">
        <v>0</v>
      </c>
      <c r="Y246">
        <v>0</v>
      </c>
      <c r="Z246">
        <v>1</v>
      </c>
      <c r="AA246">
        <v>0</v>
      </c>
      <c r="AB246">
        <v>0</v>
      </c>
      <c r="AC246">
        <v>0</v>
      </c>
      <c r="AD246">
        <v>0</v>
      </c>
      <c r="AE246">
        <v>0</v>
      </c>
      <c r="AF246">
        <v>0</v>
      </c>
      <c r="AG246">
        <v>0</v>
      </c>
      <c r="AH246">
        <v>1</v>
      </c>
      <c r="AI246">
        <v>0</v>
      </c>
      <c r="AJ246">
        <v>1</v>
      </c>
      <c r="AK246">
        <v>1</v>
      </c>
      <c r="AL246">
        <v>0</v>
      </c>
      <c r="AM246">
        <v>0</v>
      </c>
      <c r="AN246">
        <v>0</v>
      </c>
      <c r="AO246">
        <v>0</v>
      </c>
      <c r="AP246">
        <v>0</v>
      </c>
      <c r="AQ246">
        <v>1</v>
      </c>
      <c r="AR246">
        <v>1</v>
      </c>
      <c r="AS246">
        <v>6</v>
      </c>
      <c r="AT246" s="7">
        <f>Table2[[#This Row],[Total Skills Required]] / 30</f>
        <v>0.2</v>
      </c>
      <c r="AU246" s="2">
        <f t="shared" si="3"/>
        <v>3.2857142857142856</v>
      </c>
    </row>
    <row r="247" spans="1:47" x14ac:dyDescent="0.3">
      <c r="A247" t="s">
        <v>72</v>
      </c>
      <c r="B247" t="s">
        <v>39</v>
      </c>
      <c r="C247" t="s">
        <v>161</v>
      </c>
      <c r="D247" t="s">
        <v>33</v>
      </c>
      <c r="E247" t="str">
        <f>IF(LOWER(TRIM(Table2[[#This Row],[Involvement]]))="entry level", "Junior", IF(LOWER(TRIM(Table2[[#This Row],[Involvement]]))="mid-senior level", "Mid", "Senior"))</f>
        <v>Junior</v>
      </c>
      <c r="F247">
        <v>23</v>
      </c>
      <c r="G247" s="3">
        <v>270280</v>
      </c>
      <c r="H247" s="5" t="str">
        <f>ROUND(Table2[[#This Row],[Linkedin Followers]] / Table2[[#This Row],[Total Applicants]] / 1000, 2) &amp; "K"</f>
        <v>11.75K</v>
      </c>
      <c r="I247" t="s">
        <v>4</v>
      </c>
      <c r="J247" t="s">
        <v>14</v>
      </c>
      <c r="K247">
        <v>10001</v>
      </c>
      <c r="L247" t="s">
        <v>6</v>
      </c>
      <c r="M247" s="10">
        <v>580049</v>
      </c>
      <c r="N247">
        <v>0</v>
      </c>
      <c r="O247">
        <v>0</v>
      </c>
      <c r="P247">
        <v>1</v>
      </c>
      <c r="Q247">
        <v>0</v>
      </c>
      <c r="R247">
        <v>0</v>
      </c>
      <c r="S247">
        <v>0</v>
      </c>
      <c r="T247">
        <v>0</v>
      </c>
      <c r="U247">
        <v>0</v>
      </c>
      <c r="V247">
        <v>0</v>
      </c>
      <c r="W247">
        <v>0</v>
      </c>
      <c r="X247">
        <v>0</v>
      </c>
      <c r="Y247">
        <v>0</v>
      </c>
      <c r="Z247">
        <v>1</v>
      </c>
      <c r="AA247">
        <v>0</v>
      </c>
      <c r="AB247">
        <v>0</v>
      </c>
      <c r="AC247">
        <v>0</v>
      </c>
      <c r="AD247">
        <v>0</v>
      </c>
      <c r="AE247">
        <v>0</v>
      </c>
      <c r="AF247">
        <v>1</v>
      </c>
      <c r="AG247">
        <v>0</v>
      </c>
      <c r="AH247">
        <v>0</v>
      </c>
      <c r="AI247">
        <v>0</v>
      </c>
      <c r="AJ247">
        <v>0</v>
      </c>
      <c r="AK247">
        <v>0</v>
      </c>
      <c r="AL247">
        <v>0</v>
      </c>
      <c r="AM247">
        <v>0</v>
      </c>
      <c r="AN247">
        <v>0</v>
      </c>
      <c r="AO247">
        <v>0</v>
      </c>
      <c r="AP247">
        <v>0</v>
      </c>
      <c r="AQ247">
        <v>1</v>
      </c>
      <c r="AR247">
        <v>1</v>
      </c>
      <c r="AS247">
        <v>5</v>
      </c>
      <c r="AT247" s="7">
        <f>Table2[[#This Row],[Total Skills Required]] / 30</f>
        <v>0.16666666666666666</v>
      </c>
      <c r="AU247" s="2">
        <f t="shared" si="3"/>
        <v>3.8333333333333335</v>
      </c>
    </row>
    <row r="248" spans="1:47" x14ac:dyDescent="0.3">
      <c r="A248" t="s">
        <v>72</v>
      </c>
      <c r="B248" t="s">
        <v>39</v>
      </c>
      <c r="C248" t="s">
        <v>166</v>
      </c>
      <c r="D248" t="s">
        <v>36</v>
      </c>
      <c r="E248" t="str">
        <f>IF(LOWER(TRIM(Table2[[#This Row],[Involvement]]))="entry level", "Junior", IF(LOWER(TRIM(Table2[[#This Row],[Involvement]]))="mid-senior level", "Mid", "Senior"))</f>
        <v>Mid</v>
      </c>
      <c r="F248">
        <v>23</v>
      </c>
      <c r="G248" s="3">
        <v>270280</v>
      </c>
      <c r="H248" s="5" t="str">
        <f>ROUND(Table2[[#This Row],[Linkedin Followers]] / Table2[[#This Row],[Total Applicants]] / 1000, 2) &amp; "K"</f>
        <v>11.75K</v>
      </c>
      <c r="I248" t="s">
        <v>4</v>
      </c>
      <c r="J248" t="s">
        <v>5</v>
      </c>
      <c r="K248">
        <v>10001</v>
      </c>
      <c r="L248" t="s">
        <v>6</v>
      </c>
      <c r="M248" s="10">
        <v>1248547</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1</v>
      </c>
      <c r="AK248">
        <v>1</v>
      </c>
      <c r="AL248">
        <v>0</v>
      </c>
      <c r="AM248">
        <v>0</v>
      </c>
      <c r="AN248">
        <v>1</v>
      </c>
      <c r="AO248">
        <v>0</v>
      </c>
      <c r="AP248">
        <v>0</v>
      </c>
      <c r="AQ248">
        <v>0</v>
      </c>
      <c r="AR248">
        <v>0</v>
      </c>
      <c r="AS248">
        <v>3</v>
      </c>
      <c r="AT248" s="7">
        <f>Table2[[#This Row],[Total Skills Required]] / 30</f>
        <v>0.1</v>
      </c>
      <c r="AU248" s="2">
        <f t="shared" si="3"/>
        <v>5.75</v>
      </c>
    </row>
    <row r="249" spans="1:47" x14ac:dyDescent="0.3">
      <c r="A249" t="s">
        <v>16</v>
      </c>
      <c r="B249" t="s">
        <v>17</v>
      </c>
      <c r="C249" t="s">
        <v>167</v>
      </c>
      <c r="D249" t="s">
        <v>3</v>
      </c>
      <c r="E249" t="str">
        <f>IF(LOWER(TRIM(Table2[[#This Row],[Involvement]]))="entry level", "Junior", IF(LOWER(TRIM(Table2[[#This Row],[Involvement]]))="mid-senior level", "Mid", "Senior"))</f>
        <v>Mid</v>
      </c>
      <c r="F249">
        <v>23</v>
      </c>
      <c r="G249" s="3">
        <v>80865</v>
      </c>
      <c r="H249" s="5" t="str">
        <f>ROUND(Table2[[#This Row],[Linkedin Followers]] / Table2[[#This Row],[Total Applicants]] / 1000, 2) &amp; "K"</f>
        <v>3.52K</v>
      </c>
      <c r="I249" t="s">
        <v>4</v>
      </c>
      <c r="J249" t="s">
        <v>5</v>
      </c>
      <c r="K249">
        <v>1200</v>
      </c>
      <c r="L249" t="s">
        <v>6</v>
      </c>
      <c r="M249" s="10">
        <v>1149895</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1</v>
      </c>
      <c r="AK249">
        <v>1</v>
      </c>
      <c r="AL249">
        <v>0</v>
      </c>
      <c r="AM249">
        <v>0</v>
      </c>
      <c r="AN249">
        <v>0</v>
      </c>
      <c r="AO249">
        <v>0</v>
      </c>
      <c r="AP249">
        <v>0</v>
      </c>
      <c r="AQ249">
        <v>0</v>
      </c>
      <c r="AR249">
        <v>0</v>
      </c>
      <c r="AS249">
        <v>2</v>
      </c>
      <c r="AT249" s="7">
        <f>Table2[[#This Row],[Total Skills Required]] / 30</f>
        <v>6.6666666666666666E-2</v>
      </c>
      <c r="AU249" s="2">
        <f t="shared" si="3"/>
        <v>7.666666666666667</v>
      </c>
    </row>
    <row r="250" spans="1:47" x14ac:dyDescent="0.3">
      <c r="A250" t="s">
        <v>16</v>
      </c>
      <c r="B250" t="s">
        <v>17</v>
      </c>
      <c r="C250" t="s">
        <v>168</v>
      </c>
      <c r="D250" t="s">
        <v>19</v>
      </c>
      <c r="E250" t="str">
        <f>IF(LOWER(TRIM(Table2[[#This Row],[Involvement]]))="entry level", "Junior", IF(LOWER(TRIM(Table2[[#This Row],[Involvement]]))="mid-senior level", "Mid", "Senior"))</f>
        <v>Mid</v>
      </c>
      <c r="F250">
        <v>23</v>
      </c>
      <c r="G250" s="3">
        <v>80865</v>
      </c>
      <c r="H250" s="5" t="str">
        <f>ROUND(Table2[[#This Row],[Linkedin Followers]] / Table2[[#This Row],[Total Applicants]] / 1000, 2) &amp; "K"</f>
        <v>3.52K</v>
      </c>
      <c r="I250" t="s">
        <v>4</v>
      </c>
      <c r="J250" t="s">
        <v>5</v>
      </c>
      <c r="K250">
        <v>1200</v>
      </c>
      <c r="L250" t="s">
        <v>6</v>
      </c>
      <c r="M250" s="10">
        <v>1975499</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1</v>
      </c>
      <c r="AK250">
        <v>1</v>
      </c>
      <c r="AL250">
        <v>0</v>
      </c>
      <c r="AM250">
        <v>0</v>
      </c>
      <c r="AN250">
        <v>0</v>
      </c>
      <c r="AO250">
        <v>0</v>
      </c>
      <c r="AP250">
        <v>0</v>
      </c>
      <c r="AQ250">
        <v>0</v>
      </c>
      <c r="AR250">
        <v>0</v>
      </c>
      <c r="AS250">
        <v>2</v>
      </c>
      <c r="AT250" s="7">
        <f>Table2[[#This Row],[Total Skills Required]] / 30</f>
        <v>6.6666666666666666E-2</v>
      </c>
      <c r="AU250" s="2">
        <f t="shared" si="3"/>
        <v>7.666666666666667</v>
      </c>
    </row>
    <row r="251" spans="1:47" x14ac:dyDescent="0.3">
      <c r="A251" t="s">
        <v>23</v>
      </c>
      <c r="B251" t="s">
        <v>24</v>
      </c>
      <c r="C251" t="s">
        <v>147</v>
      </c>
      <c r="D251" t="s">
        <v>36</v>
      </c>
      <c r="E251" t="str">
        <f>IF(LOWER(TRIM(Table2[[#This Row],[Involvement]]))="entry level", "Junior", IF(LOWER(TRIM(Table2[[#This Row],[Involvement]]))="mid-senior level", "Mid", "Senior"))</f>
        <v>Mid</v>
      </c>
      <c r="F251">
        <v>23</v>
      </c>
      <c r="G251" s="3">
        <v>793022</v>
      </c>
      <c r="H251" s="5" t="str">
        <f>ROUND(Table2[[#This Row],[Linkedin Followers]] / Table2[[#This Row],[Total Applicants]] / 1000, 2) &amp; "K"</f>
        <v>34.48K</v>
      </c>
      <c r="I251" t="s">
        <v>4</v>
      </c>
      <c r="J251" t="s">
        <v>5</v>
      </c>
      <c r="K251">
        <v>5000</v>
      </c>
      <c r="L251" t="s">
        <v>6</v>
      </c>
      <c r="M251" s="10">
        <v>997472</v>
      </c>
      <c r="N251">
        <v>0</v>
      </c>
      <c r="O251">
        <v>0</v>
      </c>
      <c r="P251">
        <v>0</v>
      </c>
      <c r="Q251">
        <v>0</v>
      </c>
      <c r="R251">
        <v>0</v>
      </c>
      <c r="S251">
        <v>0</v>
      </c>
      <c r="T251">
        <v>0</v>
      </c>
      <c r="U251">
        <v>0</v>
      </c>
      <c r="V251">
        <v>0</v>
      </c>
      <c r="W251">
        <v>0</v>
      </c>
      <c r="X251">
        <v>1</v>
      </c>
      <c r="Y251">
        <v>0</v>
      </c>
      <c r="Z251">
        <v>1</v>
      </c>
      <c r="AA251">
        <v>0</v>
      </c>
      <c r="AB251">
        <v>0</v>
      </c>
      <c r="AC251">
        <v>0</v>
      </c>
      <c r="AD251">
        <v>0</v>
      </c>
      <c r="AE251">
        <v>0</v>
      </c>
      <c r="AF251">
        <v>0</v>
      </c>
      <c r="AG251">
        <v>0</v>
      </c>
      <c r="AH251">
        <v>0</v>
      </c>
      <c r="AI251">
        <v>0</v>
      </c>
      <c r="AJ251">
        <v>1</v>
      </c>
      <c r="AK251">
        <v>1</v>
      </c>
      <c r="AL251">
        <v>0</v>
      </c>
      <c r="AM251">
        <v>0</v>
      </c>
      <c r="AN251">
        <v>0</v>
      </c>
      <c r="AO251">
        <v>0</v>
      </c>
      <c r="AP251">
        <v>0</v>
      </c>
      <c r="AQ251">
        <v>1</v>
      </c>
      <c r="AR251">
        <v>1</v>
      </c>
      <c r="AS251">
        <v>6</v>
      </c>
      <c r="AT251" s="7">
        <f>Table2[[#This Row],[Total Skills Required]] / 30</f>
        <v>0.2</v>
      </c>
      <c r="AU251" s="2">
        <f t="shared" si="3"/>
        <v>3.2857142857142856</v>
      </c>
    </row>
    <row r="252" spans="1:47" x14ac:dyDescent="0.3">
      <c r="A252" t="s">
        <v>11</v>
      </c>
      <c r="B252" t="s">
        <v>1</v>
      </c>
      <c r="C252" t="s">
        <v>59</v>
      </c>
      <c r="D252" t="s">
        <v>13</v>
      </c>
      <c r="E252" t="str">
        <f>IF(LOWER(TRIM(Table2[[#This Row],[Involvement]]))="entry level", "Junior", IF(LOWER(TRIM(Table2[[#This Row],[Involvement]]))="mid-senior level", "Mid", "Senior"))</f>
        <v>Junior</v>
      </c>
      <c r="F252">
        <v>23</v>
      </c>
      <c r="G252" s="3">
        <v>6737300</v>
      </c>
      <c r="H252" s="5" t="str">
        <f>ROUND(Table2[[#This Row],[Linkedin Followers]] / Table2[[#This Row],[Total Applicants]] / 1000, 2) &amp; "K"</f>
        <v>292.93K</v>
      </c>
      <c r="I252" t="s">
        <v>4</v>
      </c>
      <c r="J252" t="s">
        <v>14</v>
      </c>
      <c r="K252">
        <v>10001</v>
      </c>
      <c r="L252" t="s">
        <v>6</v>
      </c>
      <c r="M252" s="10">
        <v>449985</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0</v>
      </c>
      <c r="AM252">
        <v>0</v>
      </c>
      <c r="AN252">
        <v>1</v>
      </c>
      <c r="AO252">
        <v>0</v>
      </c>
      <c r="AP252">
        <v>0</v>
      </c>
      <c r="AQ252">
        <v>0</v>
      </c>
      <c r="AR252">
        <v>0</v>
      </c>
      <c r="AS252">
        <v>3</v>
      </c>
      <c r="AT252" s="7">
        <f>Table2[[#This Row],[Total Skills Required]] / 30</f>
        <v>0.1</v>
      </c>
      <c r="AU252" s="2">
        <f t="shared" si="3"/>
        <v>5.75</v>
      </c>
    </row>
    <row r="253" spans="1:47" x14ac:dyDescent="0.3">
      <c r="A253" t="s">
        <v>11</v>
      </c>
      <c r="B253" t="s">
        <v>1</v>
      </c>
      <c r="C253" t="s">
        <v>82</v>
      </c>
      <c r="D253" t="s">
        <v>19</v>
      </c>
      <c r="E253" t="str">
        <f>IF(LOWER(TRIM(Table2[[#This Row],[Involvement]]))="entry level", "Junior", IF(LOWER(TRIM(Table2[[#This Row],[Involvement]]))="mid-senior level", "Mid", "Senior"))</f>
        <v>Mid</v>
      </c>
      <c r="F253">
        <v>22</v>
      </c>
      <c r="G253" s="3">
        <v>6737300</v>
      </c>
      <c r="H253" s="5" t="str">
        <f>ROUND(Table2[[#This Row],[Linkedin Followers]] / Table2[[#This Row],[Total Applicants]] / 1000, 2) &amp; "K"</f>
        <v>306.24K</v>
      </c>
      <c r="I253" t="s">
        <v>4</v>
      </c>
      <c r="J253" t="s">
        <v>5</v>
      </c>
      <c r="K253">
        <v>10001</v>
      </c>
      <c r="L253" t="s">
        <v>6</v>
      </c>
      <c r="M253" s="10">
        <v>1330874</v>
      </c>
      <c r="N253">
        <v>0</v>
      </c>
      <c r="O253">
        <v>0</v>
      </c>
      <c r="P253">
        <v>0</v>
      </c>
      <c r="Q253">
        <v>0</v>
      </c>
      <c r="R253">
        <v>1</v>
      </c>
      <c r="S253">
        <v>0</v>
      </c>
      <c r="T253">
        <v>0</v>
      </c>
      <c r="U253">
        <v>0</v>
      </c>
      <c r="V253">
        <v>0</v>
      </c>
      <c r="W253">
        <v>0</v>
      </c>
      <c r="X253">
        <v>0</v>
      </c>
      <c r="Y253">
        <v>0</v>
      </c>
      <c r="Z253">
        <v>0</v>
      </c>
      <c r="AA253">
        <v>0</v>
      </c>
      <c r="AB253">
        <v>0</v>
      </c>
      <c r="AC253">
        <v>0</v>
      </c>
      <c r="AD253">
        <v>0</v>
      </c>
      <c r="AE253">
        <v>0</v>
      </c>
      <c r="AF253">
        <v>0</v>
      </c>
      <c r="AG253">
        <v>0</v>
      </c>
      <c r="AH253">
        <v>0</v>
      </c>
      <c r="AI253">
        <v>0</v>
      </c>
      <c r="AJ253">
        <v>1</v>
      </c>
      <c r="AK253">
        <v>1</v>
      </c>
      <c r="AL253">
        <v>0</v>
      </c>
      <c r="AM253">
        <v>0</v>
      </c>
      <c r="AN253">
        <v>1</v>
      </c>
      <c r="AO253">
        <v>0</v>
      </c>
      <c r="AP253">
        <v>0</v>
      </c>
      <c r="AQ253">
        <v>0</v>
      </c>
      <c r="AR253">
        <v>0</v>
      </c>
      <c r="AS253">
        <v>4</v>
      </c>
      <c r="AT253" s="7">
        <f>Table2[[#This Row],[Total Skills Required]] / 30</f>
        <v>0.13333333333333333</v>
      </c>
      <c r="AU253" s="2">
        <f t="shared" si="3"/>
        <v>4.4000000000000004</v>
      </c>
    </row>
    <row r="254" spans="1:47" x14ac:dyDescent="0.3">
      <c r="A254" t="s">
        <v>169</v>
      </c>
      <c r="B254" t="s">
        <v>39</v>
      </c>
      <c r="C254" t="s">
        <v>34</v>
      </c>
      <c r="D254" t="s">
        <v>21</v>
      </c>
      <c r="E254" t="str">
        <f>IF(LOWER(TRIM(Table2[[#This Row],[Involvement]]))="entry level", "Junior", IF(LOWER(TRIM(Table2[[#This Row],[Involvement]]))="mid-senior level", "Mid", "Senior"))</f>
        <v>Mid</v>
      </c>
      <c r="F254">
        <v>22</v>
      </c>
      <c r="G254" s="3">
        <v>783349</v>
      </c>
      <c r="H254" s="5" t="str">
        <f>ROUND(Table2[[#This Row],[Linkedin Followers]] / Table2[[#This Row],[Total Applicants]] / 1000, 2) &amp; "K"</f>
        <v>35.61K</v>
      </c>
      <c r="I254" t="s">
        <v>4</v>
      </c>
      <c r="J254" t="s">
        <v>5</v>
      </c>
      <c r="K254">
        <v>10001</v>
      </c>
      <c r="L254" t="s">
        <v>6</v>
      </c>
      <c r="M254" s="10">
        <v>1771104</v>
      </c>
      <c r="N254">
        <v>0</v>
      </c>
      <c r="O254">
        <v>0</v>
      </c>
      <c r="P254">
        <v>1</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s="7">
        <f>Table2[[#This Row],[Total Skills Required]] / 30</f>
        <v>3.3333333333333333E-2</v>
      </c>
      <c r="AU254" s="2">
        <f t="shared" si="3"/>
        <v>11</v>
      </c>
    </row>
    <row r="255" spans="1:47" x14ac:dyDescent="0.3">
      <c r="A255" t="s">
        <v>11</v>
      </c>
      <c r="B255" t="s">
        <v>1</v>
      </c>
      <c r="C255" t="s">
        <v>170</v>
      </c>
      <c r="D255" t="s">
        <v>33</v>
      </c>
      <c r="E255" t="str">
        <f>IF(LOWER(TRIM(Table2[[#This Row],[Involvement]]))="entry level", "Junior", IF(LOWER(TRIM(Table2[[#This Row],[Involvement]]))="mid-senior level", "Mid", "Senior"))</f>
        <v>Mid</v>
      </c>
      <c r="F255">
        <v>22</v>
      </c>
      <c r="G255" s="3">
        <v>6737300</v>
      </c>
      <c r="H255" s="5" t="str">
        <f>ROUND(Table2[[#This Row],[Linkedin Followers]] / Table2[[#This Row],[Total Applicants]] / 1000, 2) &amp; "K"</f>
        <v>306.24K</v>
      </c>
      <c r="I255" t="s">
        <v>4</v>
      </c>
      <c r="J255" t="s">
        <v>5</v>
      </c>
      <c r="K255">
        <v>10001</v>
      </c>
      <c r="L255" t="s">
        <v>6</v>
      </c>
      <c r="M255" s="10">
        <v>1121110</v>
      </c>
      <c r="N255">
        <v>0</v>
      </c>
      <c r="O255">
        <v>0</v>
      </c>
      <c r="P255">
        <v>0</v>
      </c>
      <c r="Q255">
        <v>0</v>
      </c>
      <c r="R255">
        <v>1</v>
      </c>
      <c r="S255">
        <v>0</v>
      </c>
      <c r="T255">
        <v>0</v>
      </c>
      <c r="U255">
        <v>0</v>
      </c>
      <c r="V255">
        <v>0</v>
      </c>
      <c r="W255">
        <v>0</v>
      </c>
      <c r="X255">
        <v>0</v>
      </c>
      <c r="Y255">
        <v>0</v>
      </c>
      <c r="Z255">
        <v>0</v>
      </c>
      <c r="AA255">
        <v>0</v>
      </c>
      <c r="AB255">
        <v>0</v>
      </c>
      <c r="AC255">
        <v>0</v>
      </c>
      <c r="AD255">
        <v>0</v>
      </c>
      <c r="AE255">
        <v>0</v>
      </c>
      <c r="AF255">
        <v>0</v>
      </c>
      <c r="AG255">
        <v>0</v>
      </c>
      <c r="AH255">
        <v>0</v>
      </c>
      <c r="AI255">
        <v>0</v>
      </c>
      <c r="AJ255">
        <v>1</v>
      </c>
      <c r="AK255">
        <v>1</v>
      </c>
      <c r="AL255">
        <v>0</v>
      </c>
      <c r="AM255">
        <v>0</v>
      </c>
      <c r="AN255">
        <v>1</v>
      </c>
      <c r="AO255">
        <v>0</v>
      </c>
      <c r="AP255">
        <v>0</v>
      </c>
      <c r="AQ255">
        <v>0</v>
      </c>
      <c r="AR255">
        <v>0</v>
      </c>
      <c r="AS255">
        <v>4</v>
      </c>
      <c r="AT255" s="7">
        <f>Table2[[#This Row],[Total Skills Required]] / 30</f>
        <v>0.13333333333333333</v>
      </c>
      <c r="AU255" s="2">
        <f t="shared" si="3"/>
        <v>4.4000000000000004</v>
      </c>
    </row>
    <row r="256" spans="1:47" x14ac:dyDescent="0.3">
      <c r="A256" t="s">
        <v>72</v>
      </c>
      <c r="B256" t="s">
        <v>39</v>
      </c>
      <c r="C256" t="s">
        <v>54</v>
      </c>
      <c r="D256" t="s">
        <v>19</v>
      </c>
      <c r="E256" t="str">
        <f>IF(LOWER(TRIM(Table2[[#This Row],[Involvement]]))="entry level", "Junior", IF(LOWER(TRIM(Table2[[#This Row],[Involvement]]))="mid-senior level", "Mid", "Senior"))</f>
        <v>Junior</v>
      </c>
      <c r="F256">
        <v>22</v>
      </c>
      <c r="G256" s="3">
        <v>270280</v>
      </c>
      <c r="H256" s="5" t="str">
        <f>ROUND(Table2[[#This Row],[Linkedin Followers]] / Table2[[#This Row],[Total Applicants]] / 1000, 2) &amp; "K"</f>
        <v>12.29K</v>
      </c>
      <c r="I256" t="s">
        <v>4</v>
      </c>
      <c r="J256" t="s">
        <v>14</v>
      </c>
      <c r="K256">
        <v>10001</v>
      </c>
      <c r="L256" t="s">
        <v>6</v>
      </c>
      <c r="M256" s="10">
        <v>460223</v>
      </c>
      <c r="N256">
        <v>0</v>
      </c>
      <c r="O256">
        <v>0</v>
      </c>
      <c r="P256">
        <v>1</v>
      </c>
      <c r="Q256">
        <v>0</v>
      </c>
      <c r="R256">
        <v>0</v>
      </c>
      <c r="S256">
        <v>0</v>
      </c>
      <c r="T256">
        <v>0</v>
      </c>
      <c r="U256">
        <v>0</v>
      </c>
      <c r="V256">
        <v>0</v>
      </c>
      <c r="W256">
        <v>0</v>
      </c>
      <c r="X256">
        <v>0</v>
      </c>
      <c r="Y256">
        <v>0</v>
      </c>
      <c r="Z256">
        <v>1</v>
      </c>
      <c r="AA256">
        <v>0</v>
      </c>
      <c r="AB256">
        <v>0</v>
      </c>
      <c r="AC256">
        <v>0</v>
      </c>
      <c r="AD256">
        <v>0</v>
      </c>
      <c r="AE256">
        <v>0</v>
      </c>
      <c r="AF256">
        <v>0</v>
      </c>
      <c r="AG256">
        <v>0</v>
      </c>
      <c r="AH256">
        <v>0</v>
      </c>
      <c r="AI256">
        <v>0</v>
      </c>
      <c r="AJ256">
        <v>0</v>
      </c>
      <c r="AK256">
        <v>0</v>
      </c>
      <c r="AL256">
        <v>0</v>
      </c>
      <c r="AM256">
        <v>0</v>
      </c>
      <c r="AN256">
        <v>0</v>
      </c>
      <c r="AO256">
        <v>0</v>
      </c>
      <c r="AP256">
        <v>0</v>
      </c>
      <c r="AQ256">
        <v>1</v>
      </c>
      <c r="AR256">
        <v>1</v>
      </c>
      <c r="AS256">
        <v>4</v>
      </c>
      <c r="AT256" s="7">
        <f>Table2[[#This Row],[Total Skills Required]] / 30</f>
        <v>0.13333333333333333</v>
      </c>
      <c r="AU256" s="2">
        <f t="shared" si="3"/>
        <v>4.4000000000000004</v>
      </c>
    </row>
    <row r="257" spans="1:47" x14ac:dyDescent="0.3">
      <c r="A257" t="s">
        <v>16</v>
      </c>
      <c r="B257" t="s">
        <v>17</v>
      </c>
      <c r="C257" t="s">
        <v>54</v>
      </c>
      <c r="D257" t="s">
        <v>33</v>
      </c>
      <c r="E257" t="str">
        <f>IF(LOWER(TRIM(Table2[[#This Row],[Involvement]]))="entry level", "Junior", IF(LOWER(TRIM(Table2[[#This Row],[Involvement]]))="mid-senior level", "Mid", "Senior"))</f>
        <v>Junior</v>
      </c>
      <c r="F257">
        <v>22</v>
      </c>
      <c r="G257" s="3">
        <v>80865</v>
      </c>
      <c r="H257" s="5" t="str">
        <f>ROUND(Table2[[#This Row],[Linkedin Followers]] / Table2[[#This Row],[Total Applicants]] / 1000, 2) &amp; "K"</f>
        <v>3.68K</v>
      </c>
      <c r="I257" t="s">
        <v>4</v>
      </c>
      <c r="J257" t="s">
        <v>14</v>
      </c>
      <c r="K257">
        <v>1200</v>
      </c>
      <c r="L257" t="s">
        <v>6</v>
      </c>
      <c r="M257" s="10">
        <v>699589</v>
      </c>
      <c r="N257">
        <v>0</v>
      </c>
      <c r="O257">
        <v>0</v>
      </c>
      <c r="P257">
        <v>1</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1</v>
      </c>
      <c r="AK257">
        <v>1</v>
      </c>
      <c r="AL257">
        <v>0</v>
      </c>
      <c r="AM257">
        <v>0</v>
      </c>
      <c r="AN257">
        <v>0</v>
      </c>
      <c r="AO257">
        <v>0</v>
      </c>
      <c r="AP257">
        <v>0</v>
      </c>
      <c r="AQ257">
        <v>0</v>
      </c>
      <c r="AR257">
        <v>0</v>
      </c>
      <c r="AS257">
        <v>3</v>
      </c>
      <c r="AT257" s="7">
        <f>Table2[[#This Row],[Total Skills Required]] / 30</f>
        <v>0.1</v>
      </c>
      <c r="AU257" s="2">
        <f t="shared" si="3"/>
        <v>5.5</v>
      </c>
    </row>
    <row r="258" spans="1:47" x14ac:dyDescent="0.3">
      <c r="A258" t="s">
        <v>23</v>
      </c>
      <c r="B258" t="s">
        <v>24</v>
      </c>
      <c r="C258" t="s">
        <v>171</v>
      </c>
      <c r="D258" t="s">
        <v>26</v>
      </c>
      <c r="E258" t="str">
        <f>IF(LOWER(TRIM(Table2[[#This Row],[Involvement]]))="entry level", "Junior", IF(LOWER(TRIM(Table2[[#This Row],[Involvement]]))="mid-senior level", "Mid", "Senior"))</f>
        <v>Mid</v>
      </c>
      <c r="F258">
        <v>22</v>
      </c>
      <c r="G258" s="3">
        <v>793022</v>
      </c>
      <c r="H258" s="5" t="str">
        <f>ROUND(Table2[[#This Row],[Linkedin Followers]] / Table2[[#This Row],[Total Applicants]] / 1000, 2) &amp; "K"</f>
        <v>36.05K</v>
      </c>
      <c r="I258" t="s">
        <v>4</v>
      </c>
      <c r="J258" t="s">
        <v>5</v>
      </c>
      <c r="K258">
        <v>5000</v>
      </c>
      <c r="L258" t="s">
        <v>6</v>
      </c>
      <c r="M258" s="10">
        <v>1242672</v>
      </c>
      <c r="N258">
        <v>0</v>
      </c>
      <c r="O258">
        <v>0</v>
      </c>
      <c r="P258">
        <v>0</v>
      </c>
      <c r="Q258">
        <v>0</v>
      </c>
      <c r="R258">
        <v>0</v>
      </c>
      <c r="S258">
        <v>0</v>
      </c>
      <c r="T258">
        <v>0</v>
      </c>
      <c r="U258">
        <v>0</v>
      </c>
      <c r="V258">
        <v>0</v>
      </c>
      <c r="W258">
        <v>0</v>
      </c>
      <c r="X258">
        <v>0</v>
      </c>
      <c r="Y258">
        <v>0</v>
      </c>
      <c r="Z258">
        <v>1</v>
      </c>
      <c r="AA258">
        <v>0</v>
      </c>
      <c r="AB258">
        <v>0</v>
      </c>
      <c r="AC258">
        <v>0</v>
      </c>
      <c r="AD258">
        <v>0</v>
      </c>
      <c r="AE258">
        <v>0</v>
      </c>
      <c r="AF258">
        <v>0</v>
      </c>
      <c r="AG258">
        <v>0</v>
      </c>
      <c r="AH258">
        <v>1</v>
      </c>
      <c r="AI258">
        <v>0</v>
      </c>
      <c r="AJ258">
        <v>1</v>
      </c>
      <c r="AK258">
        <v>1</v>
      </c>
      <c r="AL258">
        <v>0</v>
      </c>
      <c r="AM258">
        <v>0</v>
      </c>
      <c r="AN258">
        <v>0</v>
      </c>
      <c r="AO258">
        <v>0</v>
      </c>
      <c r="AP258">
        <v>0</v>
      </c>
      <c r="AQ258">
        <v>1</v>
      </c>
      <c r="AR258">
        <v>1</v>
      </c>
      <c r="AS258">
        <v>6</v>
      </c>
      <c r="AT258" s="7">
        <f>Table2[[#This Row],[Total Skills Required]] / 30</f>
        <v>0.2</v>
      </c>
      <c r="AU258" s="2">
        <f t="shared" ref="AU258:AU321" si="4">(F258 / (AS258 + 1))</f>
        <v>3.1428571428571428</v>
      </c>
    </row>
    <row r="259" spans="1:47" x14ac:dyDescent="0.3">
      <c r="A259" t="s">
        <v>16</v>
      </c>
      <c r="B259" t="s">
        <v>17</v>
      </c>
      <c r="C259" t="s">
        <v>172</v>
      </c>
      <c r="D259" t="s">
        <v>19</v>
      </c>
      <c r="E259" t="str">
        <f>IF(LOWER(TRIM(Table2[[#This Row],[Involvement]]))="entry level", "Junior", IF(LOWER(TRIM(Table2[[#This Row],[Involvement]]))="mid-senior level", "Mid", "Senior"))</f>
        <v>Junior</v>
      </c>
      <c r="F259">
        <v>22</v>
      </c>
      <c r="G259" s="3">
        <v>80865</v>
      </c>
      <c r="H259" s="5" t="str">
        <f>ROUND(Table2[[#This Row],[Linkedin Followers]] / Table2[[#This Row],[Total Applicants]] / 1000, 2) &amp; "K"</f>
        <v>3.68K</v>
      </c>
      <c r="I259" t="s">
        <v>4</v>
      </c>
      <c r="J259" t="s">
        <v>14</v>
      </c>
      <c r="K259">
        <v>1200</v>
      </c>
      <c r="L259" t="s">
        <v>6</v>
      </c>
      <c r="M259" s="10">
        <v>504462</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1</v>
      </c>
      <c r="AK259">
        <v>1</v>
      </c>
      <c r="AL259">
        <v>0</v>
      </c>
      <c r="AM259">
        <v>0</v>
      </c>
      <c r="AN259">
        <v>0</v>
      </c>
      <c r="AO259">
        <v>0</v>
      </c>
      <c r="AP259">
        <v>0</v>
      </c>
      <c r="AQ259">
        <v>0</v>
      </c>
      <c r="AR259">
        <v>0</v>
      </c>
      <c r="AS259">
        <v>2</v>
      </c>
      <c r="AT259" s="7">
        <f>Table2[[#This Row],[Total Skills Required]] / 30</f>
        <v>6.6666666666666666E-2</v>
      </c>
      <c r="AU259" s="2">
        <f t="shared" si="4"/>
        <v>7.333333333333333</v>
      </c>
    </row>
    <row r="260" spans="1:47" x14ac:dyDescent="0.3">
      <c r="A260" t="s">
        <v>16</v>
      </c>
      <c r="B260" t="s">
        <v>17</v>
      </c>
      <c r="C260" t="s">
        <v>28</v>
      </c>
      <c r="D260" t="s">
        <v>19</v>
      </c>
      <c r="E260" t="str">
        <f>IF(LOWER(TRIM(Table2[[#This Row],[Involvement]]))="entry level", "Junior", IF(LOWER(TRIM(Table2[[#This Row],[Involvement]]))="mid-senior level", "Mid", "Senior"))</f>
        <v>Mid</v>
      </c>
      <c r="F260">
        <v>22</v>
      </c>
      <c r="G260" s="3">
        <v>80865</v>
      </c>
      <c r="H260" s="5" t="str">
        <f>ROUND(Table2[[#This Row],[Linkedin Followers]] / Table2[[#This Row],[Total Applicants]] / 1000, 2) &amp; "K"</f>
        <v>3.68K</v>
      </c>
      <c r="I260" t="s">
        <v>4</v>
      </c>
      <c r="J260" t="s">
        <v>5</v>
      </c>
      <c r="K260">
        <v>1200</v>
      </c>
      <c r="L260" t="s">
        <v>6</v>
      </c>
      <c r="M260" s="10">
        <v>1523808</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1</v>
      </c>
      <c r="AK260">
        <v>1</v>
      </c>
      <c r="AL260">
        <v>0</v>
      </c>
      <c r="AM260">
        <v>0</v>
      </c>
      <c r="AN260">
        <v>0</v>
      </c>
      <c r="AO260">
        <v>0</v>
      </c>
      <c r="AP260">
        <v>0</v>
      </c>
      <c r="AQ260">
        <v>0</v>
      </c>
      <c r="AR260">
        <v>0</v>
      </c>
      <c r="AS260">
        <v>2</v>
      </c>
      <c r="AT260" s="7">
        <f>Table2[[#This Row],[Total Skills Required]] / 30</f>
        <v>6.6666666666666666E-2</v>
      </c>
      <c r="AU260" s="2">
        <f t="shared" si="4"/>
        <v>7.333333333333333</v>
      </c>
    </row>
    <row r="261" spans="1:47" x14ac:dyDescent="0.3">
      <c r="A261" t="s">
        <v>72</v>
      </c>
      <c r="B261" t="s">
        <v>39</v>
      </c>
      <c r="C261" t="s">
        <v>94</v>
      </c>
      <c r="D261" t="s">
        <v>3</v>
      </c>
      <c r="E261" t="str">
        <f>IF(LOWER(TRIM(Table2[[#This Row],[Involvement]]))="entry level", "Junior", IF(LOWER(TRIM(Table2[[#This Row],[Involvement]]))="mid-senior level", "Mid", "Senior"))</f>
        <v>Junior</v>
      </c>
      <c r="F261">
        <v>22</v>
      </c>
      <c r="G261" s="3">
        <v>270280</v>
      </c>
      <c r="H261" s="5" t="str">
        <f>ROUND(Table2[[#This Row],[Linkedin Followers]] / Table2[[#This Row],[Total Applicants]] / 1000, 2) &amp; "K"</f>
        <v>12.29K</v>
      </c>
      <c r="I261" t="s">
        <v>4</v>
      </c>
      <c r="J261" t="s">
        <v>14</v>
      </c>
      <c r="K261">
        <v>10001</v>
      </c>
      <c r="L261" t="s">
        <v>6</v>
      </c>
      <c r="M261" s="10">
        <v>354044</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1</v>
      </c>
      <c r="AL261">
        <v>0</v>
      </c>
      <c r="AM261">
        <v>0</v>
      </c>
      <c r="AN261">
        <v>0</v>
      </c>
      <c r="AO261">
        <v>0</v>
      </c>
      <c r="AP261">
        <v>0</v>
      </c>
      <c r="AQ261">
        <v>0</v>
      </c>
      <c r="AR261">
        <v>0</v>
      </c>
      <c r="AS261">
        <v>1</v>
      </c>
      <c r="AT261" s="7">
        <f>Table2[[#This Row],[Total Skills Required]] / 30</f>
        <v>3.3333333333333333E-2</v>
      </c>
      <c r="AU261" s="2">
        <f t="shared" si="4"/>
        <v>11</v>
      </c>
    </row>
    <row r="262" spans="1:47" x14ac:dyDescent="0.3">
      <c r="A262" t="s">
        <v>23</v>
      </c>
      <c r="B262" t="s">
        <v>24</v>
      </c>
      <c r="C262" t="s">
        <v>133</v>
      </c>
      <c r="D262" t="s">
        <v>13</v>
      </c>
      <c r="E262" t="str">
        <f>IF(LOWER(TRIM(Table2[[#This Row],[Involvement]]))="entry level", "Junior", IF(LOWER(TRIM(Table2[[#This Row],[Involvement]]))="mid-senior level", "Mid", "Senior"))</f>
        <v>Mid</v>
      </c>
      <c r="F262">
        <v>22</v>
      </c>
      <c r="G262" s="3">
        <v>793022</v>
      </c>
      <c r="H262" s="5" t="str">
        <f>ROUND(Table2[[#This Row],[Linkedin Followers]] / Table2[[#This Row],[Total Applicants]] / 1000, 2) &amp; "K"</f>
        <v>36.05K</v>
      </c>
      <c r="I262" t="s">
        <v>4</v>
      </c>
      <c r="J262" t="s">
        <v>5</v>
      </c>
      <c r="K262">
        <v>5000</v>
      </c>
      <c r="L262" t="s">
        <v>6</v>
      </c>
      <c r="M262" s="10">
        <v>1295675</v>
      </c>
      <c r="N262">
        <v>0</v>
      </c>
      <c r="O262">
        <v>0</v>
      </c>
      <c r="P262">
        <v>0</v>
      </c>
      <c r="Q262">
        <v>0</v>
      </c>
      <c r="R262">
        <v>0</v>
      </c>
      <c r="S262">
        <v>0</v>
      </c>
      <c r="T262">
        <v>0</v>
      </c>
      <c r="U262">
        <v>0</v>
      </c>
      <c r="V262">
        <v>0</v>
      </c>
      <c r="W262">
        <v>0</v>
      </c>
      <c r="X262">
        <v>1</v>
      </c>
      <c r="Y262">
        <v>0</v>
      </c>
      <c r="Z262">
        <v>1</v>
      </c>
      <c r="AA262">
        <v>0</v>
      </c>
      <c r="AB262">
        <v>0</v>
      </c>
      <c r="AC262">
        <v>0</v>
      </c>
      <c r="AD262">
        <v>0</v>
      </c>
      <c r="AE262">
        <v>0</v>
      </c>
      <c r="AF262">
        <v>0</v>
      </c>
      <c r="AG262">
        <v>0</v>
      </c>
      <c r="AH262">
        <v>0</v>
      </c>
      <c r="AI262">
        <v>0</v>
      </c>
      <c r="AJ262">
        <v>1</v>
      </c>
      <c r="AK262">
        <v>1</v>
      </c>
      <c r="AL262">
        <v>0</v>
      </c>
      <c r="AM262">
        <v>0</v>
      </c>
      <c r="AN262">
        <v>0</v>
      </c>
      <c r="AO262">
        <v>0</v>
      </c>
      <c r="AP262">
        <v>0</v>
      </c>
      <c r="AQ262">
        <v>1</v>
      </c>
      <c r="AR262">
        <v>1</v>
      </c>
      <c r="AS262">
        <v>6</v>
      </c>
      <c r="AT262" s="7">
        <f>Table2[[#This Row],[Total Skills Required]] / 30</f>
        <v>0.2</v>
      </c>
      <c r="AU262" s="2">
        <f t="shared" si="4"/>
        <v>3.1428571428571428</v>
      </c>
    </row>
    <row r="263" spans="1:47" x14ac:dyDescent="0.3">
      <c r="A263" t="s">
        <v>11</v>
      </c>
      <c r="B263" t="s">
        <v>1</v>
      </c>
      <c r="C263" t="s">
        <v>170</v>
      </c>
      <c r="D263" t="s">
        <v>21</v>
      </c>
      <c r="E263" t="str">
        <f>IF(LOWER(TRIM(Table2[[#This Row],[Involvement]]))="entry level", "Junior", IF(LOWER(TRIM(Table2[[#This Row],[Involvement]]))="mid-senior level", "Mid", "Senior"))</f>
        <v>Mid</v>
      </c>
      <c r="F263">
        <v>22</v>
      </c>
      <c r="G263" s="3">
        <v>6737300</v>
      </c>
      <c r="H263" s="5" t="str">
        <f>ROUND(Table2[[#This Row],[Linkedin Followers]] / Table2[[#This Row],[Total Applicants]] / 1000, 2) &amp; "K"</f>
        <v>306.24K</v>
      </c>
      <c r="I263" t="s">
        <v>4</v>
      </c>
      <c r="J263" t="s">
        <v>5</v>
      </c>
      <c r="K263">
        <v>10001</v>
      </c>
      <c r="L263" t="s">
        <v>6</v>
      </c>
      <c r="M263" s="10">
        <v>1285347</v>
      </c>
      <c r="N263">
        <v>0</v>
      </c>
      <c r="O263">
        <v>0</v>
      </c>
      <c r="P263">
        <v>0</v>
      </c>
      <c r="Q263">
        <v>0</v>
      </c>
      <c r="R263">
        <v>1</v>
      </c>
      <c r="S263">
        <v>0</v>
      </c>
      <c r="T263">
        <v>0</v>
      </c>
      <c r="U263">
        <v>0</v>
      </c>
      <c r="V263">
        <v>0</v>
      </c>
      <c r="W263">
        <v>0</v>
      </c>
      <c r="X263">
        <v>0</v>
      </c>
      <c r="Y263">
        <v>0</v>
      </c>
      <c r="Z263">
        <v>0</v>
      </c>
      <c r="AA263">
        <v>0</v>
      </c>
      <c r="AB263">
        <v>0</v>
      </c>
      <c r="AC263">
        <v>0</v>
      </c>
      <c r="AD263">
        <v>0</v>
      </c>
      <c r="AE263">
        <v>0</v>
      </c>
      <c r="AF263">
        <v>0</v>
      </c>
      <c r="AG263">
        <v>0</v>
      </c>
      <c r="AH263">
        <v>0</v>
      </c>
      <c r="AI263">
        <v>0</v>
      </c>
      <c r="AJ263">
        <v>1</v>
      </c>
      <c r="AK263">
        <v>1</v>
      </c>
      <c r="AL263">
        <v>0</v>
      </c>
      <c r="AM263">
        <v>0</v>
      </c>
      <c r="AN263">
        <v>1</v>
      </c>
      <c r="AO263">
        <v>0</v>
      </c>
      <c r="AP263">
        <v>0</v>
      </c>
      <c r="AQ263">
        <v>0</v>
      </c>
      <c r="AR263">
        <v>0</v>
      </c>
      <c r="AS263">
        <v>4</v>
      </c>
      <c r="AT263" s="7">
        <f>Table2[[#This Row],[Total Skills Required]] / 30</f>
        <v>0.13333333333333333</v>
      </c>
      <c r="AU263" s="2">
        <f t="shared" si="4"/>
        <v>4.4000000000000004</v>
      </c>
    </row>
    <row r="264" spans="1:47" x14ac:dyDescent="0.3">
      <c r="A264" t="s">
        <v>72</v>
      </c>
      <c r="B264" t="s">
        <v>39</v>
      </c>
      <c r="C264" t="s">
        <v>173</v>
      </c>
      <c r="D264" t="s">
        <v>13</v>
      </c>
      <c r="E264" t="str">
        <f>IF(LOWER(TRIM(Table2[[#This Row],[Involvement]]))="entry level", "Junior", IF(LOWER(TRIM(Table2[[#This Row],[Involvement]]))="mid-senior level", "Mid", "Senior"))</f>
        <v>Mid</v>
      </c>
      <c r="F264">
        <v>21</v>
      </c>
      <c r="G264" s="3">
        <v>270280</v>
      </c>
      <c r="H264" s="5" t="str">
        <f>ROUND(Table2[[#This Row],[Linkedin Followers]] / Table2[[#This Row],[Total Applicants]] / 1000, 2) &amp; "K"</f>
        <v>12.87K</v>
      </c>
      <c r="I264" t="s">
        <v>4</v>
      </c>
      <c r="J264" t="s">
        <v>5</v>
      </c>
      <c r="K264">
        <v>10001</v>
      </c>
      <c r="L264" t="s">
        <v>6</v>
      </c>
      <c r="M264" s="10">
        <v>1109176</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1</v>
      </c>
      <c r="AL264">
        <v>0</v>
      </c>
      <c r="AM264">
        <v>0</v>
      </c>
      <c r="AN264">
        <v>0</v>
      </c>
      <c r="AO264">
        <v>0</v>
      </c>
      <c r="AP264">
        <v>0</v>
      </c>
      <c r="AQ264">
        <v>0</v>
      </c>
      <c r="AR264">
        <v>0</v>
      </c>
      <c r="AS264">
        <v>1</v>
      </c>
      <c r="AT264" s="7">
        <f>Table2[[#This Row],[Total Skills Required]] / 30</f>
        <v>3.3333333333333333E-2</v>
      </c>
      <c r="AU264" s="2">
        <f t="shared" si="4"/>
        <v>10.5</v>
      </c>
    </row>
    <row r="265" spans="1:47" x14ac:dyDescent="0.3">
      <c r="A265" t="s">
        <v>11</v>
      </c>
      <c r="B265" t="s">
        <v>1</v>
      </c>
      <c r="C265" t="s">
        <v>170</v>
      </c>
      <c r="D265" t="s">
        <v>33</v>
      </c>
      <c r="E265" t="str">
        <f>IF(LOWER(TRIM(Table2[[#This Row],[Involvement]]))="entry level", "Junior", IF(LOWER(TRIM(Table2[[#This Row],[Involvement]]))="mid-senior level", "Mid", "Senior"))</f>
        <v>Mid</v>
      </c>
      <c r="F265">
        <v>21</v>
      </c>
      <c r="G265" s="3">
        <v>6737300</v>
      </c>
      <c r="H265" s="5" t="str">
        <f>ROUND(Table2[[#This Row],[Linkedin Followers]] / Table2[[#This Row],[Total Applicants]] / 1000, 2) &amp; "K"</f>
        <v>320.82K</v>
      </c>
      <c r="I265" t="s">
        <v>4</v>
      </c>
      <c r="J265" t="s">
        <v>5</v>
      </c>
      <c r="K265">
        <v>10001</v>
      </c>
      <c r="L265" t="s">
        <v>6</v>
      </c>
      <c r="M265" s="10">
        <v>1693521</v>
      </c>
      <c r="N265">
        <v>0</v>
      </c>
      <c r="O265">
        <v>0</v>
      </c>
      <c r="P265">
        <v>0</v>
      </c>
      <c r="Q265">
        <v>0</v>
      </c>
      <c r="R265">
        <v>1</v>
      </c>
      <c r="S265">
        <v>0</v>
      </c>
      <c r="T265">
        <v>0</v>
      </c>
      <c r="U265">
        <v>0</v>
      </c>
      <c r="V265">
        <v>0</v>
      </c>
      <c r="W265">
        <v>0</v>
      </c>
      <c r="X265">
        <v>0</v>
      </c>
      <c r="Y265">
        <v>0</v>
      </c>
      <c r="Z265">
        <v>0</v>
      </c>
      <c r="AA265">
        <v>0</v>
      </c>
      <c r="AB265">
        <v>0</v>
      </c>
      <c r="AC265">
        <v>0</v>
      </c>
      <c r="AD265">
        <v>0</v>
      </c>
      <c r="AE265">
        <v>0</v>
      </c>
      <c r="AF265">
        <v>0</v>
      </c>
      <c r="AG265">
        <v>0</v>
      </c>
      <c r="AH265">
        <v>0</v>
      </c>
      <c r="AI265">
        <v>0</v>
      </c>
      <c r="AJ265">
        <v>1</v>
      </c>
      <c r="AK265">
        <v>1</v>
      </c>
      <c r="AL265">
        <v>0</v>
      </c>
      <c r="AM265">
        <v>0</v>
      </c>
      <c r="AN265">
        <v>1</v>
      </c>
      <c r="AO265">
        <v>0</v>
      </c>
      <c r="AP265">
        <v>0</v>
      </c>
      <c r="AQ265">
        <v>0</v>
      </c>
      <c r="AR265">
        <v>0</v>
      </c>
      <c r="AS265">
        <v>4</v>
      </c>
      <c r="AT265" s="7">
        <f>Table2[[#This Row],[Total Skills Required]] / 30</f>
        <v>0.13333333333333333</v>
      </c>
      <c r="AU265" s="2">
        <f t="shared" si="4"/>
        <v>4.2</v>
      </c>
    </row>
    <row r="266" spans="1:47" x14ac:dyDescent="0.3">
      <c r="A266" t="s">
        <v>11</v>
      </c>
      <c r="B266" t="s">
        <v>1</v>
      </c>
      <c r="C266" t="s">
        <v>174</v>
      </c>
      <c r="D266" t="s">
        <v>33</v>
      </c>
      <c r="E266" t="str">
        <f>IF(LOWER(TRIM(Table2[[#This Row],[Involvement]]))="entry level", "Junior", IF(LOWER(TRIM(Table2[[#This Row],[Involvement]]))="mid-senior level", "Mid", "Senior"))</f>
        <v>Mid</v>
      </c>
      <c r="F266">
        <v>21</v>
      </c>
      <c r="G266" s="3">
        <v>6737300</v>
      </c>
      <c r="H266" s="5" t="str">
        <f>ROUND(Table2[[#This Row],[Linkedin Followers]] / Table2[[#This Row],[Total Applicants]] / 1000, 2) &amp; "K"</f>
        <v>320.82K</v>
      </c>
      <c r="I266" t="s">
        <v>4</v>
      </c>
      <c r="J266" t="s">
        <v>5</v>
      </c>
      <c r="K266">
        <v>10001</v>
      </c>
      <c r="L266" t="s">
        <v>6</v>
      </c>
      <c r="M266" s="10">
        <v>1115247</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1</v>
      </c>
      <c r="AK266">
        <v>1</v>
      </c>
      <c r="AL266">
        <v>0</v>
      </c>
      <c r="AM266">
        <v>0</v>
      </c>
      <c r="AN266">
        <v>1</v>
      </c>
      <c r="AO266">
        <v>0</v>
      </c>
      <c r="AP266">
        <v>0</v>
      </c>
      <c r="AQ266">
        <v>0</v>
      </c>
      <c r="AR266">
        <v>0</v>
      </c>
      <c r="AS266">
        <v>3</v>
      </c>
      <c r="AT266" s="7">
        <f>Table2[[#This Row],[Total Skills Required]] / 30</f>
        <v>0.1</v>
      </c>
      <c r="AU266" s="2">
        <f t="shared" si="4"/>
        <v>5.25</v>
      </c>
    </row>
    <row r="267" spans="1:47" x14ac:dyDescent="0.3">
      <c r="A267" t="s">
        <v>23</v>
      </c>
      <c r="B267" t="s">
        <v>24</v>
      </c>
      <c r="C267" t="s">
        <v>134</v>
      </c>
      <c r="D267" t="s">
        <v>114</v>
      </c>
      <c r="E267" t="str">
        <f>IF(LOWER(TRIM(Table2[[#This Row],[Involvement]]))="entry level", "Junior", IF(LOWER(TRIM(Table2[[#This Row],[Involvement]]))="mid-senior level", "Mid", "Senior"))</f>
        <v>Mid</v>
      </c>
      <c r="F267">
        <v>21</v>
      </c>
      <c r="G267" s="3">
        <v>793022</v>
      </c>
      <c r="H267" s="5" t="str">
        <f>ROUND(Table2[[#This Row],[Linkedin Followers]] / Table2[[#This Row],[Total Applicants]] / 1000, 2) &amp; "K"</f>
        <v>37.76K</v>
      </c>
      <c r="I267" t="s">
        <v>4</v>
      </c>
      <c r="J267" t="s">
        <v>5</v>
      </c>
      <c r="K267">
        <v>5000</v>
      </c>
      <c r="L267" t="s">
        <v>6</v>
      </c>
      <c r="M267" s="10">
        <v>1086106</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1</v>
      </c>
      <c r="AK267">
        <v>1</v>
      </c>
      <c r="AL267">
        <v>0</v>
      </c>
      <c r="AM267">
        <v>0</v>
      </c>
      <c r="AN267">
        <v>0</v>
      </c>
      <c r="AO267">
        <v>0</v>
      </c>
      <c r="AP267">
        <v>0</v>
      </c>
      <c r="AQ267">
        <v>0</v>
      </c>
      <c r="AR267">
        <v>0</v>
      </c>
      <c r="AS267">
        <v>2</v>
      </c>
      <c r="AT267" s="7">
        <f>Table2[[#This Row],[Total Skills Required]] / 30</f>
        <v>6.6666666666666666E-2</v>
      </c>
      <c r="AU267" s="2">
        <f t="shared" si="4"/>
        <v>7</v>
      </c>
    </row>
    <row r="268" spans="1:47" x14ac:dyDescent="0.3">
      <c r="A268" t="s">
        <v>23</v>
      </c>
      <c r="B268" t="s">
        <v>24</v>
      </c>
      <c r="C268" t="s">
        <v>165</v>
      </c>
      <c r="D268" t="s">
        <v>130</v>
      </c>
      <c r="E268" t="str">
        <f>IF(LOWER(TRIM(Table2[[#This Row],[Involvement]]))="entry level", "Junior", IF(LOWER(TRIM(Table2[[#This Row],[Involvement]]))="mid-senior level", "Mid", "Senior"))</f>
        <v>Mid</v>
      </c>
      <c r="F268">
        <v>21</v>
      </c>
      <c r="G268" s="3">
        <v>793022</v>
      </c>
      <c r="H268" s="5" t="str">
        <f>ROUND(Table2[[#This Row],[Linkedin Followers]] / Table2[[#This Row],[Total Applicants]] / 1000, 2) &amp; "K"</f>
        <v>37.76K</v>
      </c>
      <c r="I268" t="s">
        <v>4</v>
      </c>
      <c r="J268" t="s">
        <v>5</v>
      </c>
      <c r="K268">
        <v>5000</v>
      </c>
      <c r="L268" t="s">
        <v>6</v>
      </c>
      <c r="M268" s="10">
        <v>1560359</v>
      </c>
      <c r="N268">
        <v>0</v>
      </c>
      <c r="O268">
        <v>0</v>
      </c>
      <c r="P268">
        <v>1</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1</v>
      </c>
      <c r="AK268">
        <v>1</v>
      </c>
      <c r="AL268">
        <v>0</v>
      </c>
      <c r="AM268">
        <v>0</v>
      </c>
      <c r="AN268">
        <v>0</v>
      </c>
      <c r="AO268">
        <v>0</v>
      </c>
      <c r="AP268">
        <v>0</v>
      </c>
      <c r="AQ268">
        <v>0</v>
      </c>
      <c r="AR268">
        <v>0</v>
      </c>
      <c r="AS268">
        <v>3</v>
      </c>
      <c r="AT268" s="7">
        <f>Table2[[#This Row],[Total Skills Required]] / 30</f>
        <v>0.1</v>
      </c>
      <c r="AU268" s="2">
        <f t="shared" si="4"/>
        <v>5.25</v>
      </c>
    </row>
    <row r="269" spans="1:47" x14ac:dyDescent="0.3">
      <c r="A269" t="s">
        <v>72</v>
      </c>
      <c r="B269" t="s">
        <v>39</v>
      </c>
      <c r="C269" t="s">
        <v>175</v>
      </c>
      <c r="D269" t="s">
        <v>13</v>
      </c>
      <c r="E269" t="str">
        <f>IF(LOWER(TRIM(Table2[[#This Row],[Involvement]]))="entry level", "Junior", IF(LOWER(TRIM(Table2[[#This Row],[Involvement]]))="mid-senior level", "Mid", "Senior"))</f>
        <v>Mid</v>
      </c>
      <c r="F269">
        <v>21</v>
      </c>
      <c r="G269" s="3">
        <v>270280</v>
      </c>
      <c r="H269" s="5" t="str">
        <f>ROUND(Table2[[#This Row],[Linkedin Followers]] / Table2[[#This Row],[Total Applicants]] / 1000, 2) &amp; "K"</f>
        <v>12.87K</v>
      </c>
      <c r="I269" t="s">
        <v>4</v>
      </c>
      <c r="J269" t="s">
        <v>5</v>
      </c>
      <c r="K269">
        <v>10001</v>
      </c>
      <c r="L269" t="s">
        <v>6</v>
      </c>
      <c r="M269" s="10">
        <v>1142427</v>
      </c>
      <c r="N269">
        <v>0</v>
      </c>
      <c r="O269">
        <v>0</v>
      </c>
      <c r="P269">
        <v>0</v>
      </c>
      <c r="Q269">
        <v>0</v>
      </c>
      <c r="R269">
        <v>1</v>
      </c>
      <c r="S269">
        <v>0</v>
      </c>
      <c r="T269">
        <v>0</v>
      </c>
      <c r="U269">
        <v>0</v>
      </c>
      <c r="V269">
        <v>0</v>
      </c>
      <c r="W269">
        <v>0</v>
      </c>
      <c r="X269">
        <v>0</v>
      </c>
      <c r="Y269">
        <v>0</v>
      </c>
      <c r="Z269">
        <v>0</v>
      </c>
      <c r="AA269">
        <v>0</v>
      </c>
      <c r="AB269">
        <v>0</v>
      </c>
      <c r="AC269">
        <v>0</v>
      </c>
      <c r="AD269">
        <v>0</v>
      </c>
      <c r="AE269">
        <v>0</v>
      </c>
      <c r="AF269">
        <v>0</v>
      </c>
      <c r="AG269">
        <v>0</v>
      </c>
      <c r="AH269">
        <v>0</v>
      </c>
      <c r="AI269">
        <v>0</v>
      </c>
      <c r="AJ269">
        <v>1</v>
      </c>
      <c r="AK269">
        <v>1</v>
      </c>
      <c r="AL269">
        <v>0</v>
      </c>
      <c r="AM269">
        <v>0</v>
      </c>
      <c r="AN269">
        <v>0</v>
      </c>
      <c r="AO269">
        <v>0</v>
      </c>
      <c r="AP269">
        <v>0</v>
      </c>
      <c r="AQ269">
        <v>0</v>
      </c>
      <c r="AR269">
        <v>0</v>
      </c>
      <c r="AS269">
        <v>3</v>
      </c>
      <c r="AT269" s="7">
        <f>Table2[[#This Row],[Total Skills Required]] / 30</f>
        <v>0.1</v>
      </c>
      <c r="AU269" s="2">
        <f t="shared" si="4"/>
        <v>5.25</v>
      </c>
    </row>
    <row r="270" spans="1:47" x14ac:dyDescent="0.3">
      <c r="A270" t="s">
        <v>23</v>
      </c>
      <c r="B270" t="s">
        <v>24</v>
      </c>
      <c r="C270" t="s">
        <v>176</v>
      </c>
      <c r="D270" t="s">
        <v>3</v>
      </c>
      <c r="E270" t="str">
        <f>IF(LOWER(TRIM(Table2[[#This Row],[Involvement]]))="entry level", "Junior", IF(LOWER(TRIM(Table2[[#This Row],[Involvement]]))="mid-senior level", "Mid", "Senior"))</f>
        <v>Mid</v>
      </c>
      <c r="F270">
        <v>21</v>
      </c>
      <c r="G270" s="3">
        <v>793022</v>
      </c>
      <c r="H270" s="5" t="str">
        <f>ROUND(Table2[[#This Row],[Linkedin Followers]] / Table2[[#This Row],[Total Applicants]] / 1000, 2) &amp; "K"</f>
        <v>37.76K</v>
      </c>
      <c r="I270" t="s">
        <v>4</v>
      </c>
      <c r="J270" t="s">
        <v>5</v>
      </c>
      <c r="K270">
        <v>5000</v>
      </c>
      <c r="L270" t="s">
        <v>6</v>
      </c>
      <c r="M270" s="10">
        <v>1446857</v>
      </c>
      <c r="N270">
        <v>0</v>
      </c>
      <c r="O270">
        <v>0</v>
      </c>
      <c r="P270">
        <v>1</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1</v>
      </c>
      <c r="AK270">
        <v>1</v>
      </c>
      <c r="AL270">
        <v>0</v>
      </c>
      <c r="AM270">
        <v>0</v>
      </c>
      <c r="AN270">
        <v>0</v>
      </c>
      <c r="AO270">
        <v>0</v>
      </c>
      <c r="AP270">
        <v>0</v>
      </c>
      <c r="AQ270">
        <v>0</v>
      </c>
      <c r="AR270">
        <v>0</v>
      </c>
      <c r="AS270">
        <v>3</v>
      </c>
      <c r="AT270" s="7">
        <f>Table2[[#This Row],[Total Skills Required]] / 30</f>
        <v>0.1</v>
      </c>
      <c r="AU270" s="2">
        <f t="shared" si="4"/>
        <v>5.25</v>
      </c>
    </row>
    <row r="271" spans="1:47" x14ac:dyDescent="0.3">
      <c r="A271" t="s">
        <v>16</v>
      </c>
      <c r="B271" t="s">
        <v>17</v>
      </c>
      <c r="C271" t="s">
        <v>121</v>
      </c>
      <c r="D271" t="s">
        <v>3</v>
      </c>
      <c r="E271" t="str">
        <f>IF(LOWER(TRIM(Table2[[#This Row],[Involvement]]))="entry level", "Junior", IF(LOWER(TRIM(Table2[[#This Row],[Involvement]]))="mid-senior level", "Mid", "Senior"))</f>
        <v>Junior</v>
      </c>
      <c r="F271">
        <v>21</v>
      </c>
      <c r="G271" s="3">
        <v>80865</v>
      </c>
      <c r="H271" s="5" t="str">
        <f>ROUND(Table2[[#This Row],[Linkedin Followers]] / Table2[[#This Row],[Total Applicants]] / 1000, 2) &amp; "K"</f>
        <v>3.85K</v>
      </c>
      <c r="I271" t="s">
        <v>4</v>
      </c>
      <c r="J271" t="s">
        <v>14</v>
      </c>
      <c r="K271">
        <v>1200</v>
      </c>
      <c r="L271" t="s">
        <v>6</v>
      </c>
      <c r="M271" s="10">
        <v>486950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1</v>
      </c>
      <c r="AK271">
        <v>1</v>
      </c>
      <c r="AL271">
        <v>0</v>
      </c>
      <c r="AM271">
        <v>0</v>
      </c>
      <c r="AN271">
        <v>0</v>
      </c>
      <c r="AO271">
        <v>0</v>
      </c>
      <c r="AP271">
        <v>0</v>
      </c>
      <c r="AQ271">
        <v>0</v>
      </c>
      <c r="AR271">
        <v>0</v>
      </c>
      <c r="AS271">
        <v>2</v>
      </c>
      <c r="AT271" s="7">
        <f>Table2[[#This Row],[Total Skills Required]] / 30</f>
        <v>6.6666666666666666E-2</v>
      </c>
      <c r="AU271" s="2">
        <f t="shared" si="4"/>
        <v>7</v>
      </c>
    </row>
    <row r="272" spans="1:47" x14ac:dyDescent="0.3">
      <c r="A272" t="s">
        <v>0</v>
      </c>
      <c r="B272" t="s">
        <v>1</v>
      </c>
      <c r="C272" t="s">
        <v>177</v>
      </c>
      <c r="D272" t="s">
        <v>19</v>
      </c>
      <c r="E272" t="str">
        <f>IF(LOWER(TRIM(Table2[[#This Row],[Involvement]]))="entry level", "Junior", IF(LOWER(TRIM(Table2[[#This Row],[Involvement]]))="mid-senior level", "Mid", "Senior"))</f>
        <v>Senior</v>
      </c>
      <c r="F272">
        <v>21</v>
      </c>
      <c r="G272" s="3">
        <v>11996967</v>
      </c>
      <c r="H272" s="5" t="str">
        <f>ROUND(Table2[[#This Row],[Linkedin Followers]] / Table2[[#This Row],[Total Applicants]] / 1000, 2) &amp; "K"</f>
        <v>571.28K</v>
      </c>
      <c r="I272" t="s">
        <v>4</v>
      </c>
      <c r="J272" t="s">
        <v>10</v>
      </c>
      <c r="K272">
        <v>10001</v>
      </c>
      <c r="L272" t="s">
        <v>6</v>
      </c>
      <c r="M272" s="10">
        <v>2872501</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1</v>
      </c>
      <c r="AK272">
        <v>0</v>
      </c>
      <c r="AL272">
        <v>0</v>
      </c>
      <c r="AM272">
        <v>1</v>
      </c>
      <c r="AN272">
        <v>0</v>
      </c>
      <c r="AO272">
        <v>0</v>
      </c>
      <c r="AP272">
        <v>0</v>
      </c>
      <c r="AQ272">
        <v>0</v>
      </c>
      <c r="AR272">
        <v>0</v>
      </c>
      <c r="AS272">
        <v>2</v>
      </c>
      <c r="AT272" s="7">
        <f>Table2[[#This Row],[Total Skills Required]] / 30</f>
        <v>6.6666666666666666E-2</v>
      </c>
      <c r="AU272" s="2">
        <f t="shared" si="4"/>
        <v>7</v>
      </c>
    </row>
    <row r="273" spans="1:47" x14ac:dyDescent="0.3">
      <c r="A273" t="s">
        <v>0</v>
      </c>
      <c r="B273" t="s">
        <v>1</v>
      </c>
      <c r="C273" t="s">
        <v>177</v>
      </c>
      <c r="D273" t="s">
        <v>13</v>
      </c>
      <c r="E273" t="str">
        <f>IF(LOWER(TRIM(Table2[[#This Row],[Involvement]]))="entry level", "Junior", IF(LOWER(TRIM(Table2[[#This Row],[Involvement]]))="mid-senior level", "Mid", "Senior"))</f>
        <v>Senior</v>
      </c>
      <c r="F273">
        <v>20</v>
      </c>
      <c r="G273" s="3">
        <v>11996967</v>
      </c>
      <c r="H273" s="5" t="str">
        <f>ROUND(Table2[[#This Row],[Linkedin Followers]] / Table2[[#This Row],[Total Applicants]] / 1000, 2) &amp; "K"</f>
        <v>599.85K</v>
      </c>
      <c r="I273" t="s">
        <v>4</v>
      </c>
      <c r="J273" t="s">
        <v>10</v>
      </c>
      <c r="K273">
        <v>10001</v>
      </c>
      <c r="L273" t="s">
        <v>6</v>
      </c>
      <c r="M273" s="10">
        <v>2483068</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1</v>
      </c>
      <c r="AK273">
        <v>0</v>
      </c>
      <c r="AL273">
        <v>0</v>
      </c>
      <c r="AM273">
        <v>1</v>
      </c>
      <c r="AN273">
        <v>0</v>
      </c>
      <c r="AO273">
        <v>0</v>
      </c>
      <c r="AP273">
        <v>0</v>
      </c>
      <c r="AQ273">
        <v>0</v>
      </c>
      <c r="AR273">
        <v>0</v>
      </c>
      <c r="AS273">
        <v>2</v>
      </c>
      <c r="AT273" s="7">
        <f>Table2[[#This Row],[Total Skills Required]] / 30</f>
        <v>6.6666666666666666E-2</v>
      </c>
      <c r="AU273" s="2">
        <f t="shared" si="4"/>
        <v>6.666666666666667</v>
      </c>
    </row>
    <row r="274" spans="1:47" x14ac:dyDescent="0.3">
      <c r="A274" t="s">
        <v>11</v>
      </c>
      <c r="B274" t="s">
        <v>1</v>
      </c>
      <c r="C274" t="s">
        <v>178</v>
      </c>
      <c r="D274" t="s">
        <v>13</v>
      </c>
      <c r="E274" t="str">
        <f>IF(LOWER(TRIM(Table2[[#This Row],[Involvement]]))="entry level", "Junior", IF(LOWER(TRIM(Table2[[#This Row],[Involvement]]))="mid-senior level", "Mid", "Senior"))</f>
        <v>Mid</v>
      </c>
      <c r="F274">
        <v>20</v>
      </c>
      <c r="G274" s="3">
        <v>6737300</v>
      </c>
      <c r="H274" s="5" t="str">
        <f>ROUND(Table2[[#This Row],[Linkedin Followers]] / Table2[[#This Row],[Total Applicants]] / 1000, 2) &amp; "K"</f>
        <v>336.87K</v>
      </c>
      <c r="I274" t="s">
        <v>4</v>
      </c>
      <c r="J274" t="s">
        <v>5</v>
      </c>
      <c r="K274">
        <v>10001</v>
      </c>
      <c r="L274" t="s">
        <v>6</v>
      </c>
      <c r="M274" s="10">
        <v>1461068</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1</v>
      </c>
      <c r="AK274">
        <v>1</v>
      </c>
      <c r="AL274">
        <v>0</v>
      </c>
      <c r="AM274">
        <v>0</v>
      </c>
      <c r="AN274">
        <v>1</v>
      </c>
      <c r="AO274">
        <v>0</v>
      </c>
      <c r="AP274">
        <v>0</v>
      </c>
      <c r="AQ274">
        <v>0</v>
      </c>
      <c r="AR274">
        <v>0</v>
      </c>
      <c r="AS274">
        <v>3</v>
      </c>
      <c r="AT274" s="7">
        <f>Table2[[#This Row],[Total Skills Required]] / 30</f>
        <v>0.1</v>
      </c>
      <c r="AU274" s="2">
        <f t="shared" si="4"/>
        <v>5</v>
      </c>
    </row>
    <row r="275" spans="1:47" x14ac:dyDescent="0.3">
      <c r="A275" t="s">
        <v>16</v>
      </c>
      <c r="B275" t="s">
        <v>17</v>
      </c>
      <c r="C275" t="s">
        <v>28</v>
      </c>
      <c r="D275" t="s">
        <v>3</v>
      </c>
      <c r="E275" t="str">
        <f>IF(LOWER(TRIM(Table2[[#This Row],[Involvement]]))="entry level", "Junior", IF(LOWER(TRIM(Table2[[#This Row],[Involvement]]))="mid-senior level", "Mid", "Senior"))</f>
        <v>Mid</v>
      </c>
      <c r="F275">
        <v>20</v>
      </c>
      <c r="G275" s="3">
        <v>80865</v>
      </c>
      <c r="H275" s="5" t="str">
        <f>ROUND(Table2[[#This Row],[Linkedin Followers]] / Table2[[#This Row],[Total Applicants]] / 1000, 2) &amp; "K"</f>
        <v>4.04K</v>
      </c>
      <c r="I275" t="s">
        <v>4</v>
      </c>
      <c r="J275" t="s">
        <v>5</v>
      </c>
      <c r="K275">
        <v>1200</v>
      </c>
      <c r="L275" t="s">
        <v>6</v>
      </c>
      <c r="M275" s="10">
        <v>1268833</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1</v>
      </c>
      <c r="AK275">
        <v>1</v>
      </c>
      <c r="AL275">
        <v>0</v>
      </c>
      <c r="AM275">
        <v>0</v>
      </c>
      <c r="AN275">
        <v>0</v>
      </c>
      <c r="AO275">
        <v>0</v>
      </c>
      <c r="AP275">
        <v>0</v>
      </c>
      <c r="AQ275">
        <v>0</v>
      </c>
      <c r="AR275">
        <v>0</v>
      </c>
      <c r="AS275">
        <v>2</v>
      </c>
      <c r="AT275" s="7">
        <f>Table2[[#This Row],[Total Skills Required]] / 30</f>
        <v>6.6666666666666666E-2</v>
      </c>
      <c r="AU275" s="2">
        <f t="shared" si="4"/>
        <v>6.666666666666667</v>
      </c>
    </row>
    <row r="276" spans="1:47" x14ac:dyDescent="0.3">
      <c r="A276" t="s">
        <v>23</v>
      </c>
      <c r="B276" t="s">
        <v>24</v>
      </c>
      <c r="C276" t="s">
        <v>179</v>
      </c>
      <c r="D276" t="s">
        <v>33</v>
      </c>
      <c r="E276" t="str">
        <f>IF(LOWER(TRIM(Table2[[#This Row],[Involvement]]))="entry level", "Junior", IF(LOWER(TRIM(Table2[[#This Row],[Involvement]]))="mid-senior level", "Mid", "Senior"))</f>
        <v>Mid</v>
      </c>
      <c r="F276">
        <v>20</v>
      </c>
      <c r="G276" s="3">
        <v>793022</v>
      </c>
      <c r="H276" s="5" t="str">
        <f>ROUND(Table2[[#This Row],[Linkedin Followers]] / Table2[[#This Row],[Total Applicants]] / 1000, 2) &amp; "K"</f>
        <v>39.65K</v>
      </c>
      <c r="I276" t="s">
        <v>4</v>
      </c>
      <c r="J276" t="s">
        <v>5</v>
      </c>
      <c r="K276">
        <v>5000</v>
      </c>
      <c r="L276" t="s">
        <v>6</v>
      </c>
      <c r="M276" s="10">
        <v>1266142</v>
      </c>
      <c r="N276">
        <v>1</v>
      </c>
      <c r="O276">
        <v>0</v>
      </c>
      <c r="P276">
        <v>1</v>
      </c>
      <c r="Q276">
        <v>0</v>
      </c>
      <c r="R276">
        <v>0</v>
      </c>
      <c r="S276">
        <v>1</v>
      </c>
      <c r="T276">
        <v>0</v>
      </c>
      <c r="U276">
        <v>0</v>
      </c>
      <c r="V276">
        <v>0</v>
      </c>
      <c r="W276">
        <v>0</v>
      </c>
      <c r="X276">
        <v>1</v>
      </c>
      <c r="Y276">
        <v>1</v>
      </c>
      <c r="Z276">
        <v>1</v>
      </c>
      <c r="AA276">
        <v>1</v>
      </c>
      <c r="AB276">
        <v>0</v>
      </c>
      <c r="AC276">
        <v>0</v>
      </c>
      <c r="AD276">
        <v>0</v>
      </c>
      <c r="AE276">
        <v>0</v>
      </c>
      <c r="AF276">
        <v>1</v>
      </c>
      <c r="AG276">
        <v>1</v>
      </c>
      <c r="AH276">
        <v>0</v>
      </c>
      <c r="AI276">
        <v>0</v>
      </c>
      <c r="AJ276">
        <v>1</v>
      </c>
      <c r="AK276">
        <v>1</v>
      </c>
      <c r="AL276">
        <v>0</v>
      </c>
      <c r="AM276">
        <v>0</v>
      </c>
      <c r="AN276">
        <v>0</v>
      </c>
      <c r="AO276">
        <v>0</v>
      </c>
      <c r="AP276">
        <v>0</v>
      </c>
      <c r="AQ276">
        <v>1</v>
      </c>
      <c r="AR276">
        <v>1</v>
      </c>
      <c r="AS276">
        <v>13</v>
      </c>
      <c r="AT276" s="7">
        <f>Table2[[#This Row],[Total Skills Required]] / 30</f>
        <v>0.43333333333333335</v>
      </c>
      <c r="AU276" s="2">
        <f t="shared" si="4"/>
        <v>1.4285714285714286</v>
      </c>
    </row>
    <row r="277" spans="1:47" x14ac:dyDescent="0.3">
      <c r="A277" t="s">
        <v>23</v>
      </c>
      <c r="B277" t="s">
        <v>24</v>
      </c>
      <c r="C277" t="s">
        <v>180</v>
      </c>
      <c r="D277" t="s">
        <v>3</v>
      </c>
      <c r="E277" t="str">
        <f>IF(LOWER(TRIM(Table2[[#This Row],[Involvement]]))="entry level", "Junior", IF(LOWER(TRIM(Table2[[#This Row],[Involvement]]))="mid-senior level", "Mid", "Senior"))</f>
        <v>Mid</v>
      </c>
      <c r="F277">
        <v>20</v>
      </c>
      <c r="G277" s="3">
        <v>793022</v>
      </c>
      <c r="H277" s="5" t="str">
        <f>ROUND(Table2[[#This Row],[Linkedin Followers]] / Table2[[#This Row],[Total Applicants]] / 1000, 2) &amp; "K"</f>
        <v>39.65K</v>
      </c>
      <c r="I277" t="s">
        <v>4</v>
      </c>
      <c r="J277" t="s">
        <v>5</v>
      </c>
      <c r="K277">
        <v>5000</v>
      </c>
      <c r="L277" t="s">
        <v>6</v>
      </c>
      <c r="M277" s="10">
        <v>1257948</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1</v>
      </c>
      <c r="AK277">
        <v>1</v>
      </c>
      <c r="AL277">
        <v>0</v>
      </c>
      <c r="AM277">
        <v>0</v>
      </c>
      <c r="AN277">
        <v>1</v>
      </c>
      <c r="AO277">
        <v>0</v>
      </c>
      <c r="AP277">
        <v>0</v>
      </c>
      <c r="AQ277">
        <v>0</v>
      </c>
      <c r="AR277">
        <v>0</v>
      </c>
      <c r="AS277">
        <v>3</v>
      </c>
      <c r="AT277" s="7">
        <f>Table2[[#This Row],[Total Skills Required]] / 30</f>
        <v>0.1</v>
      </c>
      <c r="AU277" s="2">
        <f t="shared" si="4"/>
        <v>5</v>
      </c>
    </row>
    <row r="278" spans="1:47" x14ac:dyDescent="0.3">
      <c r="A278" t="s">
        <v>23</v>
      </c>
      <c r="B278" t="s">
        <v>24</v>
      </c>
      <c r="C278" t="s">
        <v>181</v>
      </c>
      <c r="D278" t="s">
        <v>3</v>
      </c>
      <c r="E278" t="str">
        <f>IF(LOWER(TRIM(Table2[[#This Row],[Involvement]]))="entry level", "Junior", IF(LOWER(TRIM(Table2[[#This Row],[Involvement]]))="mid-senior level", "Mid", "Senior"))</f>
        <v>Mid</v>
      </c>
      <c r="F278">
        <v>20</v>
      </c>
      <c r="G278" s="3">
        <v>793022</v>
      </c>
      <c r="H278" s="5" t="str">
        <f>ROUND(Table2[[#This Row],[Linkedin Followers]] / Table2[[#This Row],[Total Applicants]] / 1000, 2) &amp; "K"</f>
        <v>39.65K</v>
      </c>
      <c r="I278" t="s">
        <v>4</v>
      </c>
      <c r="J278" t="s">
        <v>5</v>
      </c>
      <c r="K278">
        <v>5000</v>
      </c>
      <c r="L278" t="s">
        <v>6</v>
      </c>
      <c r="M278" s="10">
        <v>1059897</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1</v>
      </c>
      <c r="AK278">
        <v>1</v>
      </c>
      <c r="AL278">
        <v>0</v>
      </c>
      <c r="AM278">
        <v>0</v>
      </c>
      <c r="AN278">
        <v>1</v>
      </c>
      <c r="AO278">
        <v>0</v>
      </c>
      <c r="AP278">
        <v>0</v>
      </c>
      <c r="AQ278">
        <v>0</v>
      </c>
      <c r="AR278">
        <v>0</v>
      </c>
      <c r="AS278">
        <v>3</v>
      </c>
      <c r="AT278" s="7">
        <f>Table2[[#This Row],[Total Skills Required]] / 30</f>
        <v>0.1</v>
      </c>
      <c r="AU278" s="2">
        <f t="shared" si="4"/>
        <v>5</v>
      </c>
    </row>
    <row r="279" spans="1:47" x14ac:dyDescent="0.3">
      <c r="A279" t="s">
        <v>23</v>
      </c>
      <c r="B279" t="s">
        <v>24</v>
      </c>
      <c r="C279" t="s">
        <v>182</v>
      </c>
      <c r="D279" t="s">
        <v>114</v>
      </c>
      <c r="E279" t="str">
        <f>IF(LOWER(TRIM(Table2[[#This Row],[Involvement]]))="entry level", "Junior", IF(LOWER(TRIM(Table2[[#This Row],[Involvement]]))="mid-senior level", "Mid", "Senior"))</f>
        <v>Mid</v>
      </c>
      <c r="F279">
        <v>20</v>
      </c>
      <c r="G279" s="3">
        <v>793022</v>
      </c>
      <c r="H279" s="5" t="str">
        <f>ROUND(Table2[[#This Row],[Linkedin Followers]] / Table2[[#This Row],[Total Applicants]] / 1000, 2) &amp; "K"</f>
        <v>39.65K</v>
      </c>
      <c r="I279" t="s">
        <v>4</v>
      </c>
      <c r="J279" t="s">
        <v>5</v>
      </c>
      <c r="K279">
        <v>5000</v>
      </c>
      <c r="L279" t="s">
        <v>6</v>
      </c>
      <c r="M279" s="10">
        <v>1171625</v>
      </c>
      <c r="N279">
        <v>0</v>
      </c>
      <c r="O279">
        <v>0</v>
      </c>
      <c r="P279">
        <v>1</v>
      </c>
      <c r="Q279">
        <v>0</v>
      </c>
      <c r="R279">
        <v>0</v>
      </c>
      <c r="S279">
        <v>0</v>
      </c>
      <c r="T279">
        <v>0</v>
      </c>
      <c r="U279">
        <v>0</v>
      </c>
      <c r="V279">
        <v>0</v>
      </c>
      <c r="W279">
        <v>0</v>
      </c>
      <c r="X279">
        <v>0</v>
      </c>
      <c r="Y279">
        <v>0</v>
      </c>
      <c r="Z279">
        <v>1</v>
      </c>
      <c r="AA279">
        <v>0</v>
      </c>
      <c r="AB279">
        <v>0</v>
      </c>
      <c r="AC279">
        <v>0</v>
      </c>
      <c r="AD279">
        <v>0</v>
      </c>
      <c r="AE279">
        <v>0</v>
      </c>
      <c r="AF279">
        <v>1</v>
      </c>
      <c r="AG279">
        <v>0</v>
      </c>
      <c r="AH279">
        <v>0</v>
      </c>
      <c r="AI279">
        <v>0</v>
      </c>
      <c r="AJ279">
        <v>1</v>
      </c>
      <c r="AK279">
        <v>1</v>
      </c>
      <c r="AL279">
        <v>0</v>
      </c>
      <c r="AM279">
        <v>0</v>
      </c>
      <c r="AN279">
        <v>0</v>
      </c>
      <c r="AO279">
        <v>0</v>
      </c>
      <c r="AP279">
        <v>0</v>
      </c>
      <c r="AQ279">
        <v>1</v>
      </c>
      <c r="AR279">
        <v>1</v>
      </c>
      <c r="AS279">
        <v>7</v>
      </c>
      <c r="AT279" s="7">
        <f>Table2[[#This Row],[Total Skills Required]] / 30</f>
        <v>0.23333333333333334</v>
      </c>
      <c r="AU279" s="2">
        <f t="shared" si="4"/>
        <v>2.5</v>
      </c>
    </row>
    <row r="280" spans="1:47" x14ac:dyDescent="0.3">
      <c r="A280" t="s">
        <v>7</v>
      </c>
      <c r="B280" t="s">
        <v>1</v>
      </c>
      <c r="C280" t="s">
        <v>183</v>
      </c>
      <c r="D280" t="s">
        <v>43</v>
      </c>
      <c r="E280" t="str">
        <f>IF(LOWER(TRIM(Table2[[#This Row],[Involvement]]))="entry level", "Junior", IF(LOWER(TRIM(Table2[[#This Row],[Involvement]]))="mid-senior level", "Mid", "Senior"))</f>
        <v>Senior</v>
      </c>
      <c r="F280">
        <v>20</v>
      </c>
      <c r="G280" s="3">
        <v>6790011</v>
      </c>
      <c r="H280" s="5" t="str">
        <f>ROUND(Table2[[#This Row],[Linkedin Followers]] / Table2[[#This Row],[Total Applicants]] / 1000, 2) &amp; "K"</f>
        <v>339.5K</v>
      </c>
      <c r="I280" t="s">
        <v>4</v>
      </c>
      <c r="J280" t="s">
        <v>10</v>
      </c>
      <c r="K280">
        <v>10001</v>
      </c>
      <c r="L280" t="s">
        <v>6</v>
      </c>
      <c r="M280" s="10">
        <v>1941538</v>
      </c>
      <c r="N280">
        <v>0</v>
      </c>
      <c r="O280">
        <v>0</v>
      </c>
      <c r="P280">
        <v>1</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1</v>
      </c>
      <c r="AK280">
        <v>1</v>
      </c>
      <c r="AL280">
        <v>0</v>
      </c>
      <c r="AM280">
        <v>0</v>
      </c>
      <c r="AN280">
        <v>1</v>
      </c>
      <c r="AO280">
        <v>0</v>
      </c>
      <c r="AP280">
        <v>0</v>
      </c>
      <c r="AQ280">
        <v>0</v>
      </c>
      <c r="AR280">
        <v>0</v>
      </c>
      <c r="AS280">
        <v>4</v>
      </c>
      <c r="AT280" s="7">
        <f>Table2[[#This Row],[Total Skills Required]] / 30</f>
        <v>0.13333333333333333</v>
      </c>
      <c r="AU280" s="2">
        <f t="shared" si="4"/>
        <v>4</v>
      </c>
    </row>
    <row r="281" spans="1:47" x14ac:dyDescent="0.3">
      <c r="A281" t="s">
        <v>0</v>
      </c>
      <c r="B281" t="s">
        <v>1</v>
      </c>
      <c r="C281" t="s">
        <v>184</v>
      </c>
      <c r="D281" t="s">
        <v>13</v>
      </c>
      <c r="E281" t="str">
        <f>IF(LOWER(TRIM(Table2[[#This Row],[Involvement]]))="entry level", "Junior", IF(LOWER(TRIM(Table2[[#This Row],[Involvement]]))="mid-senior level", "Mid", "Senior"))</f>
        <v>Mid</v>
      </c>
      <c r="F281">
        <v>19</v>
      </c>
      <c r="G281" s="3">
        <v>11996967</v>
      </c>
      <c r="H281" s="5" t="str">
        <f>ROUND(Table2[[#This Row],[Linkedin Followers]] / Table2[[#This Row],[Total Applicants]] / 1000, 2) &amp; "K"</f>
        <v>631.42K</v>
      </c>
      <c r="I281" t="s">
        <v>4</v>
      </c>
      <c r="J281" t="s">
        <v>5</v>
      </c>
      <c r="K281">
        <v>10001</v>
      </c>
      <c r="L281" t="s">
        <v>6</v>
      </c>
      <c r="M281" s="10">
        <v>1137336</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1</v>
      </c>
      <c r="AL281">
        <v>0</v>
      </c>
      <c r="AM281">
        <v>0</v>
      </c>
      <c r="AN281">
        <v>0</v>
      </c>
      <c r="AO281">
        <v>0</v>
      </c>
      <c r="AP281">
        <v>0</v>
      </c>
      <c r="AQ281">
        <v>0</v>
      </c>
      <c r="AR281">
        <v>0</v>
      </c>
      <c r="AS281">
        <v>1</v>
      </c>
      <c r="AT281" s="7">
        <f>Table2[[#This Row],[Total Skills Required]] / 30</f>
        <v>3.3333333333333333E-2</v>
      </c>
      <c r="AU281" s="2">
        <f t="shared" si="4"/>
        <v>9.5</v>
      </c>
    </row>
    <row r="282" spans="1:47" x14ac:dyDescent="0.3">
      <c r="A282" t="s">
        <v>16</v>
      </c>
      <c r="B282" t="s">
        <v>17</v>
      </c>
      <c r="C282" t="s">
        <v>28</v>
      </c>
      <c r="D282" t="s">
        <v>33</v>
      </c>
      <c r="E282" t="str">
        <f>IF(LOWER(TRIM(Table2[[#This Row],[Involvement]]))="entry level", "Junior", IF(LOWER(TRIM(Table2[[#This Row],[Involvement]]))="mid-senior level", "Mid", "Senior"))</f>
        <v>Mid</v>
      </c>
      <c r="F282">
        <v>19</v>
      </c>
      <c r="G282" s="3">
        <v>80865</v>
      </c>
      <c r="H282" s="5" t="str">
        <f>ROUND(Table2[[#This Row],[Linkedin Followers]] / Table2[[#This Row],[Total Applicants]] / 1000, 2) &amp; "K"</f>
        <v>4.26K</v>
      </c>
      <c r="I282" t="s">
        <v>4</v>
      </c>
      <c r="J282" t="s">
        <v>5</v>
      </c>
      <c r="K282">
        <v>1200</v>
      </c>
      <c r="L282" t="s">
        <v>6</v>
      </c>
      <c r="M282" s="10">
        <v>1275845</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1</v>
      </c>
      <c r="AK282">
        <v>1</v>
      </c>
      <c r="AL282">
        <v>0</v>
      </c>
      <c r="AM282">
        <v>0</v>
      </c>
      <c r="AN282">
        <v>0</v>
      </c>
      <c r="AO282">
        <v>0</v>
      </c>
      <c r="AP282">
        <v>0</v>
      </c>
      <c r="AQ282">
        <v>0</v>
      </c>
      <c r="AR282">
        <v>0</v>
      </c>
      <c r="AS282">
        <v>2</v>
      </c>
      <c r="AT282" s="7">
        <f>Table2[[#This Row],[Total Skills Required]] / 30</f>
        <v>6.6666666666666666E-2</v>
      </c>
      <c r="AU282" s="2">
        <f t="shared" si="4"/>
        <v>6.333333333333333</v>
      </c>
    </row>
    <row r="283" spans="1:47" x14ac:dyDescent="0.3">
      <c r="A283" t="s">
        <v>16</v>
      </c>
      <c r="B283" t="s">
        <v>17</v>
      </c>
      <c r="C283" t="s">
        <v>185</v>
      </c>
      <c r="D283" t="s">
        <v>3</v>
      </c>
      <c r="E283" t="str">
        <f>IF(LOWER(TRIM(Table2[[#This Row],[Involvement]]))="entry level", "Junior", IF(LOWER(TRIM(Table2[[#This Row],[Involvement]]))="mid-senior level", "Mid", "Senior"))</f>
        <v>Junior</v>
      </c>
      <c r="F283">
        <v>19</v>
      </c>
      <c r="G283" s="3">
        <v>80865</v>
      </c>
      <c r="H283" s="5" t="str">
        <f>ROUND(Table2[[#This Row],[Linkedin Followers]] / Table2[[#This Row],[Total Applicants]] / 1000, 2) &amp; "K"</f>
        <v>4.26K</v>
      </c>
      <c r="I283" t="s">
        <v>4</v>
      </c>
      <c r="J283" t="s">
        <v>14</v>
      </c>
      <c r="K283">
        <v>1200</v>
      </c>
      <c r="L283" t="s">
        <v>6</v>
      </c>
      <c r="M283" s="10">
        <v>697866</v>
      </c>
      <c r="N283">
        <v>0</v>
      </c>
      <c r="O283">
        <v>0</v>
      </c>
      <c r="P283">
        <v>1</v>
      </c>
      <c r="Q283">
        <v>0</v>
      </c>
      <c r="R283">
        <v>0</v>
      </c>
      <c r="S283">
        <v>0</v>
      </c>
      <c r="T283">
        <v>0</v>
      </c>
      <c r="U283">
        <v>0</v>
      </c>
      <c r="V283">
        <v>0</v>
      </c>
      <c r="W283">
        <v>0</v>
      </c>
      <c r="X283">
        <v>0</v>
      </c>
      <c r="Y283">
        <v>0</v>
      </c>
      <c r="Z283">
        <v>1</v>
      </c>
      <c r="AA283">
        <v>0</v>
      </c>
      <c r="AB283">
        <v>0</v>
      </c>
      <c r="AC283">
        <v>0</v>
      </c>
      <c r="AD283">
        <v>0</v>
      </c>
      <c r="AE283">
        <v>0</v>
      </c>
      <c r="AF283">
        <v>1</v>
      </c>
      <c r="AG283">
        <v>0</v>
      </c>
      <c r="AH283">
        <v>1</v>
      </c>
      <c r="AI283">
        <v>0</v>
      </c>
      <c r="AJ283">
        <v>1</v>
      </c>
      <c r="AK283">
        <v>0</v>
      </c>
      <c r="AL283">
        <v>0</v>
      </c>
      <c r="AM283">
        <v>0</v>
      </c>
      <c r="AN283">
        <v>0</v>
      </c>
      <c r="AO283">
        <v>0</v>
      </c>
      <c r="AP283">
        <v>0</v>
      </c>
      <c r="AQ283">
        <v>0</v>
      </c>
      <c r="AR283">
        <v>0</v>
      </c>
      <c r="AS283">
        <v>5</v>
      </c>
      <c r="AT283" s="7">
        <f>Table2[[#This Row],[Total Skills Required]] / 30</f>
        <v>0.16666666666666666</v>
      </c>
      <c r="AU283" s="2">
        <f t="shared" si="4"/>
        <v>3.1666666666666665</v>
      </c>
    </row>
    <row r="284" spans="1:47" x14ac:dyDescent="0.3">
      <c r="A284" t="s">
        <v>72</v>
      </c>
      <c r="B284" t="s">
        <v>39</v>
      </c>
      <c r="C284" t="s">
        <v>186</v>
      </c>
      <c r="D284" t="s">
        <v>33</v>
      </c>
      <c r="E284" t="str">
        <f>IF(LOWER(TRIM(Table2[[#This Row],[Involvement]]))="entry level", "Junior", IF(LOWER(TRIM(Table2[[#This Row],[Involvement]]))="mid-senior level", "Mid", "Senior"))</f>
        <v>Junior</v>
      </c>
      <c r="F284">
        <v>19</v>
      </c>
      <c r="G284" s="3">
        <v>270280</v>
      </c>
      <c r="H284" s="5" t="str">
        <f>ROUND(Table2[[#This Row],[Linkedin Followers]] / Table2[[#This Row],[Total Applicants]] / 1000, 2) &amp; "K"</f>
        <v>14.23K</v>
      </c>
      <c r="I284" t="s">
        <v>4</v>
      </c>
      <c r="J284" t="s">
        <v>14</v>
      </c>
      <c r="K284">
        <v>10001</v>
      </c>
      <c r="L284" t="s">
        <v>6</v>
      </c>
      <c r="M284" s="10">
        <v>616638</v>
      </c>
      <c r="N284">
        <v>0</v>
      </c>
      <c r="O284">
        <v>0</v>
      </c>
      <c r="P284">
        <v>1</v>
      </c>
      <c r="Q284">
        <v>0</v>
      </c>
      <c r="R284">
        <v>0</v>
      </c>
      <c r="S284">
        <v>0</v>
      </c>
      <c r="T284">
        <v>0</v>
      </c>
      <c r="U284">
        <v>0</v>
      </c>
      <c r="V284">
        <v>0</v>
      </c>
      <c r="W284">
        <v>0</v>
      </c>
      <c r="X284">
        <v>1</v>
      </c>
      <c r="Y284">
        <v>0</v>
      </c>
      <c r="Z284">
        <v>1</v>
      </c>
      <c r="AA284">
        <v>0</v>
      </c>
      <c r="AB284">
        <v>0</v>
      </c>
      <c r="AC284">
        <v>0</v>
      </c>
      <c r="AD284">
        <v>0</v>
      </c>
      <c r="AE284">
        <v>0</v>
      </c>
      <c r="AF284">
        <v>1</v>
      </c>
      <c r="AG284">
        <v>0</v>
      </c>
      <c r="AH284">
        <v>0</v>
      </c>
      <c r="AI284">
        <v>0</v>
      </c>
      <c r="AJ284">
        <v>1</v>
      </c>
      <c r="AK284">
        <v>0</v>
      </c>
      <c r="AL284">
        <v>0</v>
      </c>
      <c r="AM284">
        <v>0</v>
      </c>
      <c r="AN284">
        <v>1</v>
      </c>
      <c r="AO284">
        <v>0</v>
      </c>
      <c r="AP284">
        <v>0</v>
      </c>
      <c r="AQ284">
        <v>1</v>
      </c>
      <c r="AR284">
        <v>1</v>
      </c>
      <c r="AS284">
        <v>8</v>
      </c>
      <c r="AT284" s="7">
        <f>Table2[[#This Row],[Total Skills Required]] / 30</f>
        <v>0.26666666666666666</v>
      </c>
      <c r="AU284" s="2">
        <f t="shared" si="4"/>
        <v>2.1111111111111112</v>
      </c>
    </row>
    <row r="285" spans="1:47" x14ac:dyDescent="0.3">
      <c r="A285" t="s">
        <v>23</v>
      </c>
      <c r="B285" t="s">
        <v>24</v>
      </c>
      <c r="C285" t="s">
        <v>165</v>
      </c>
      <c r="D285" t="s">
        <v>130</v>
      </c>
      <c r="E285" t="str">
        <f>IF(LOWER(TRIM(Table2[[#This Row],[Involvement]]))="entry level", "Junior", IF(LOWER(TRIM(Table2[[#This Row],[Involvement]]))="mid-senior level", "Mid", "Senior"))</f>
        <v>Mid</v>
      </c>
      <c r="F285">
        <v>19</v>
      </c>
      <c r="G285" s="3">
        <v>793022</v>
      </c>
      <c r="H285" s="5" t="str">
        <f>ROUND(Table2[[#This Row],[Linkedin Followers]] / Table2[[#This Row],[Total Applicants]] / 1000, 2) &amp; "K"</f>
        <v>41.74K</v>
      </c>
      <c r="I285" t="s">
        <v>4</v>
      </c>
      <c r="J285" t="s">
        <v>5</v>
      </c>
      <c r="K285">
        <v>5000</v>
      </c>
      <c r="L285" t="s">
        <v>6</v>
      </c>
      <c r="M285" s="10">
        <v>1311191</v>
      </c>
      <c r="N285">
        <v>0</v>
      </c>
      <c r="O285">
        <v>0</v>
      </c>
      <c r="P285">
        <v>1</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1</v>
      </c>
      <c r="AK285">
        <v>1</v>
      </c>
      <c r="AL285">
        <v>0</v>
      </c>
      <c r="AM285">
        <v>0</v>
      </c>
      <c r="AN285">
        <v>0</v>
      </c>
      <c r="AO285">
        <v>0</v>
      </c>
      <c r="AP285">
        <v>0</v>
      </c>
      <c r="AQ285">
        <v>0</v>
      </c>
      <c r="AR285">
        <v>0</v>
      </c>
      <c r="AS285">
        <v>3</v>
      </c>
      <c r="AT285" s="7">
        <f>Table2[[#This Row],[Total Skills Required]] / 30</f>
        <v>0.1</v>
      </c>
      <c r="AU285" s="2">
        <f t="shared" si="4"/>
        <v>4.75</v>
      </c>
    </row>
    <row r="286" spans="1:47" x14ac:dyDescent="0.3">
      <c r="A286" t="s">
        <v>72</v>
      </c>
      <c r="B286" t="s">
        <v>39</v>
      </c>
      <c r="C286" t="s">
        <v>103</v>
      </c>
      <c r="D286" t="s">
        <v>36</v>
      </c>
      <c r="E286" t="str">
        <f>IF(LOWER(TRIM(Table2[[#This Row],[Involvement]]))="entry level", "Junior", IF(LOWER(TRIM(Table2[[#This Row],[Involvement]]))="mid-senior level", "Mid", "Senior"))</f>
        <v>Junior</v>
      </c>
      <c r="F286">
        <v>19</v>
      </c>
      <c r="G286" s="3">
        <v>270280</v>
      </c>
      <c r="H286" s="5" t="str">
        <f>ROUND(Table2[[#This Row],[Linkedin Followers]] / Table2[[#This Row],[Total Applicants]] / 1000, 2) &amp; "K"</f>
        <v>14.23K</v>
      </c>
      <c r="I286" t="s">
        <v>4</v>
      </c>
      <c r="J286" t="s">
        <v>14</v>
      </c>
      <c r="K286">
        <v>10001</v>
      </c>
      <c r="L286" t="s">
        <v>6</v>
      </c>
      <c r="M286" s="10">
        <v>585937</v>
      </c>
      <c r="N286">
        <v>0</v>
      </c>
      <c r="O286">
        <v>0</v>
      </c>
      <c r="P286">
        <v>1</v>
      </c>
      <c r="Q286">
        <v>0</v>
      </c>
      <c r="R286">
        <v>0</v>
      </c>
      <c r="S286">
        <v>0</v>
      </c>
      <c r="T286">
        <v>0</v>
      </c>
      <c r="U286">
        <v>0</v>
      </c>
      <c r="V286">
        <v>0</v>
      </c>
      <c r="W286">
        <v>0</v>
      </c>
      <c r="X286">
        <v>1</v>
      </c>
      <c r="Y286">
        <v>0</v>
      </c>
      <c r="Z286">
        <v>1</v>
      </c>
      <c r="AA286">
        <v>0</v>
      </c>
      <c r="AB286">
        <v>0</v>
      </c>
      <c r="AC286">
        <v>0</v>
      </c>
      <c r="AD286">
        <v>0</v>
      </c>
      <c r="AE286">
        <v>0</v>
      </c>
      <c r="AF286">
        <v>0</v>
      </c>
      <c r="AG286">
        <v>0</v>
      </c>
      <c r="AH286">
        <v>0</v>
      </c>
      <c r="AI286">
        <v>0</v>
      </c>
      <c r="AJ286">
        <v>1</v>
      </c>
      <c r="AK286">
        <v>1</v>
      </c>
      <c r="AL286">
        <v>0</v>
      </c>
      <c r="AM286">
        <v>0</v>
      </c>
      <c r="AN286">
        <v>0</v>
      </c>
      <c r="AO286">
        <v>0</v>
      </c>
      <c r="AP286">
        <v>0</v>
      </c>
      <c r="AQ286">
        <v>1</v>
      </c>
      <c r="AR286">
        <v>1</v>
      </c>
      <c r="AS286">
        <v>7</v>
      </c>
      <c r="AT286" s="7">
        <f>Table2[[#This Row],[Total Skills Required]] / 30</f>
        <v>0.23333333333333334</v>
      </c>
      <c r="AU286" s="2">
        <f t="shared" si="4"/>
        <v>2.375</v>
      </c>
    </row>
    <row r="287" spans="1:47" x14ac:dyDescent="0.3">
      <c r="A287" t="s">
        <v>91</v>
      </c>
      <c r="B287" t="s">
        <v>17</v>
      </c>
      <c r="C287" t="s">
        <v>187</v>
      </c>
      <c r="D287" t="s">
        <v>9</v>
      </c>
      <c r="E287" t="str">
        <f>IF(LOWER(TRIM(Table2[[#This Row],[Involvement]]))="entry level", "Junior", IF(LOWER(TRIM(Table2[[#This Row],[Involvement]]))="mid-senior level", "Mid", "Senior"))</f>
        <v>Junior</v>
      </c>
      <c r="F287">
        <v>19</v>
      </c>
      <c r="G287" s="3">
        <v>11245</v>
      </c>
      <c r="H287" s="5" t="str">
        <f>ROUND(Table2[[#This Row],[Linkedin Followers]] / Table2[[#This Row],[Total Applicants]] / 1000, 2) &amp; "K"</f>
        <v>0.59K</v>
      </c>
      <c r="I287" t="s">
        <v>4</v>
      </c>
      <c r="J287" t="s">
        <v>14</v>
      </c>
      <c r="K287">
        <v>110</v>
      </c>
      <c r="L287" t="s">
        <v>93</v>
      </c>
      <c r="M287" s="10">
        <v>359762</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s="7">
        <f>Table2[[#This Row],[Total Skills Required]] / 30</f>
        <v>0</v>
      </c>
      <c r="AU287" s="2">
        <f t="shared" si="4"/>
        <v>19</v>
      </c>
    </row>
    <row r="288" spans="1:47" x14ac:dyDescent="0.3">
      <c r="A288" t="s">
        <v>23</v>
      </c>
      <c r="B288" t="s">
        <v>24</v>
      </c>
      <c r="C288" t="s">
        <v>188</v>
      </c>
      <c r="D288" t="s">
        <v>13</v>
      </c>
      <c r="E288" t="str">
        <f>IF(LOWER(TRIM(Table2[[#This Row],[Involvement]]))="entry level", "Junior", IF(LOWER(TRIM(Table2[[#This Row],[Involvement]]))="mid-senior level", "Mid", "Senior"))</f>
        <v>Mid</v>
      </c>
      <c r="F288">
        <v>19</v>
      </c>
      <c r="G288" s="3">
        <v>793022</v>
      </c>
      <c r="H288" s="5" t="str">
        <f>ROUND(Table2[[#This Row],[Linkedin Followers]] / Table2[[#This Row],[Total Applicants]] / 1000, 2) &amp; "K"</f>
        <v>41.74K</v>
      </c>
      <c r="I288" t="s">
        <v>4</v>
      </c>
      <c r="J288" t="s">
        <v>5</v>
      </c>
      <c r="K288">
        <v>5000</v>
      </c>
      <c r="L288" t="s">
        <v>6</v>
      </c>
      <c r="M288" s="10">
        <v>1059230</v>
      </c>
      <c r="N288">
        <v>1</v>
      </c>
      <c r="O288">
        <v>1</v>
      </c>
      <c r="P288">
        <v>1</v>
      </c>
      <c r="Q288">
        <v>1</v>
      </c>
      <c r="R288">
        <v>0</v>
      </c>
      <c r="S288">
        <v>0</v>
      </c>
      <c r="T288">
        <v>0</v>
      </c>
      <c r="U288">
        <v>1</v>
      </c>
      <c r="V288">
        <v>0</v>
      </c>
      <c r="W288">
        <v>0</v>
      </c>
      <c r="X288">
        <v>0</v>
      </c>
      <c r="Y288">
        <v>0</v>
      </c>
      <c r="Z288">
        <v>0</v>
      </c>
      <c r="AA288">
        <v>0</v>
      </c>
      <c r="AB288">
        <v>1</v>
      </c>
      <c r="AC288">
        <v>0</v>
      </c>
      <c r="AD288">
        <v>1</v>
      </c>
      <c r="AE288">
        <v>0</v>
      </c>
      <c r="AF288">
        <v>1</v>
      </c>
      <c r="AG288">
        <v>0</v>
      </c>
      <c r="AH288">
        <v>0</v>
      </c>
      <c r="AI288">
        <v>0</v>
      </c>
      <c r="AJ288">
        <v>1</v>
      </c>
      <c r="AK288">
        <v>1</v>
      </c>
      <c r="AL288">
        <v>0</v>
      </c>
      <c r="AM288">
        <v>0</v>
      </c>
      <c r="AN288">
        <v>0</v>
      </c>
      <c r="AO288">
        <v>0</v>
      </c>
      <c r="AP288">
        <v>0</v>
      </c>
      <c r="AQ288">
        <v>0</v>
      </c>
      <c r="AR288">
        <v>1</v>
      </c>
      <c r="AS288">
        <v>11</v>
      </c>
      <c r="AT288" s="7">
        <f>Table2[[#This Row],[Total Skills Required]] / 30</f>
        <v>0.36666666666666664</v>
      </c>
      <c r="AU288" s="2">
        <f t="shared" si="4"/>
        <v>1.5833333333333333</v>
      </c>
    </row>
    <row r="289" spans="1:47" x14ac:dyDescent="0.3">
      <c r="A289" t="s">
        <v>16</v>
      </c>
      <c r="B289" t="s">
        <v>17</v>
      </c>
      <c r="C289" t="s">
        <v>115</v>
      </c>
      <c r="D289" t="s">
        <v>3</v>
      </c>
      <c r="E289" t="str">
        <f>IF(LOWER(TRIM(Table2[[#This Row],[Involvement]]))="entry level", "Junior", IF(LOWER(TRIM(Table2[[#This Row],[Involvement]]))="mid-senior level", "Mid", "Senior"))</f>
        <v>Junior</v>
      </c>
      <c r="F289">
        <v>19</v>
      </c>
      <c r="G289" s="3">
        <v>80865</v>
      </c>
      <c r="H289" s="5" t="str">
        <f>ROUND(Table2[[#This Row],[Linkedin Followers]] / Table2[[#This Row],[Total Applicants]] / 1000, 2) &amp; "K"</f>
        <v>4.26K</v>
      </c>
      <c r="I289" t="s">
        <v>4</v>
      </c>
      <c r="J289" t="s">
        <v>14</v>
      </c>
      <c r="K289">
        <v>1200</v>
      </c>
      <c r="L289" t="s">
        <v>6</v>
      </c>
      <c r="M289" s="10">
        <v>357615</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1</v>
      </c>
      <c r="AK289">
        <v>1</v>
      </c>
      <c r="AL289">
        <v>0</v>
      </c>
      <c r="AM289">
        <v>0</v>
      </c>
      <c r="AN289">
        <v>0</v>
      </c>
      <c r="AO289">
        <v>0</v>
      </c>
      <c r="AP289">
        <v>0</v>
      </c>
      <c r="AQ289">
        <v>0</v>
      </c>
      <c r="AR289">
        <v>0</v>
      </c>
      <c r="AS289">
        <v>2</v>
      </c>
      <c r="AT289" s="7">
        <f>Table2[[#This Row],[Total Skills Required]] / 30</f>
        <v>6.6666666666666666E-2</v>
      </c>
      <c r="AU289" s="2">
        <f t="shared" si="4"/>
        <v>6.333333333333333</v>
      </c>
    </row>
    <row r="290" spans="1:47" x14ac:dyDescent="0.3">
      <c r="A290" t="s">
        <v>16</v>
      </c>
      <c r="B290" t="s">
        <v>17</v>
      </c>
      <c r="C290" t="s">
        <v>151</v>
      </c>
      <c r="D290" t="s">
        <v>19</v>
      </c>
      <c r="E290" t="str">
        <f>IF(LOWER(TRIM(Table2[[#This Row],[Involvement]]))="entry level", "Junior", IF(LOWER(TRIM(Table2[[#This Row],[Involvement]]))="mid-senior level", "Mid", "Senior"))</f>
        <v>Mid</v>
      </c>
      <c r="F290">
        <v>18</v>
      </c>
      <c r="G290" s="3">
        <v>80865</v>
      </c>
      <c r="H290" s="5" t="str">
        <f>ROUND(Table2[[#This Row],[Linkedin Followers]] / Table2[[#This Row],[Total Applicants]] / 1000, 2) &amp; "K"</f>
        <v>4.49K</v>
      </c>
      <c r="I290" t="s">
        <v>4</v>
      </c>
      <c r="J290" t="s">
        <v>5</v>
      </c>
      <c r="K290">
        <v>1200</v>
      </c>
      <c r="L290" t="s">
        <v>6</v>
      </c>
      <c r="M290" s="10">
        <v>1119721</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1</v>
      </c>
      <c r="AK290">
        <v>1</v>
      </c>
      <c r="AL290">
        <v>0</v>
      </c>
      <c r="AM290">
        <v>0</v>
      </c>
      <c r="AN290">
        <v>0</v>
      </c>
      <c r="AO290">
        <v>0</v>
      </c>
      <c r="AP290">
        <v>0</v>
      </c>
      <c r="AQ290">
        <v>0</v>
      </c>
      <c r="AR290">
        <v>0</v>
      </c>
      <c r="AS290">
        <v>2</v>
      </c>
      <c r="AT290" s="7">
        <f>Table2[[#This Row],[Total Skills Required]] / 30</f>
        <v>6.6666666666666666E-2</v>
      </c>
      <c r="AU290" s="2">
        <f t="shared" si="4"/>
        <v>6</v>
      </c>
    </row>
    <row r="291" spans="1:47" x14ac:dyDescent="0.3">
      <c r="A291" t="s">
        <v>23</v>
      </c>
      <c r="B291" t="s">
        <v>24</v>
      </c>
      <c r="C291" t="s">
        <v>134</v>
      </c>
      <c r="D291" t="s">
        <v>78</v>
      </c>
      <c r="E291" t="str">
        <f>IF(LOWER(TRIM(Table2[[#This Row],[Involvement]]))="entry level", "Junior", IF(LOWER(TRIM(Table2[[#This Row],[Involvement]]))="mid-senior level", "Mid", "Senior"))</f>
        <v>Mid</v>
      </c>
      <c r="F291">
        <v>18</v>
      </c>
      <c r="G291" s="3">
        <v>793022</v>
      </c>
      <c r="H291" s="5" t="str">
        <f>ROUND(Table2[[#This Row],[Linkedin Followers]] / Table2[[#This Row],[Total Applicants]] / 1000, 2) &amp; "K"</f>
        <v>44.06K</v>
      </c>
      <c r="I291" t="s">
        <v>4</v>
      </c>
      <c r="J291" t="s">
        <v>5</v>
      </c>
      <c r="K291">
        <v>5000</v>
      </c>
      <c r="L291" t="s">
        <v>6</v>
      </c>
      <c r="M291" s="10">
        <v>1330973</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1</v>
      </c>
      <c r="AK291">
        <v>1</v>
      </c>
      <c r="AL291">
        <v>0</v>
      </c>
      <c r="AM291">
        <v>0</v>
      </c>
      <c r="AN291">
        <v>0</v>
      </c>
      <c r="AO291">
        <v>0</v>
      </c>
      <c r="AP291">
        <v>0</v>
      </c>
      <c r="AQ291">
        <v>0</v>
      </c>
      <c r="AR291">
        <v>0</v>
      </c>
      <c r="AS291">
        <v>2</v>
      </c>
      <c r="AT291" s="7">
        <f>Table2[[#This Row],[Total Skills Required]] / 30</f>
        <v>6.6666666666666666E-2</v>
      </c>
      <c r="AU291" s="2">
        <f t="shared" si="4"/>
        <v>6</v>
      </c>
    </row>
    <row r="292" spans="1:47" x14ac:dyDescent="0.3">
      <c r="A292" t="s">
        <v>23</v>
      </c>
      <c r="B292" t="s">
        <v>24</v>
      </c>
      <c r="C292" t="s">
        <v>176</v>
      </c>
      <c r="D292" t="s">
        <v>19</v>
      </c>
      <c r="E292" t="str">
        <f>IF(LOWER(TRIM(Table2[[#This Row],[Involvement]]))="entry level", "Junior", IF(LOWER(TRIM(Table2[[#This Row],[Involvement]]))="mid-senior level", "Mid", "Senior"))</f>
        <v>Mid</v>
      </c>
      <c r="F292">
        <v>18</v>
      </c>
      <c r="G292" s="3">
        <v>793022</v>
      </c>
      <c r="H292" s="5" t="str">
        <f>ROUND(Table2[[#This Row],[Linkedin Followers]] / Table2[[#This Row],[Total Applicants]] / 1000, 2) &amp; "K"</f>
        <v>44.06K</v>
      </c>
      <c r="I292" t="s">
        <v>4</v>
      </c>
      <c r="J292" t="s">
        <v>5</v>
      </c>
      <c r="K292">
        <v>5000</v>
      </c>
      <c r="L292" t="s">
        <v>6</v>
      </c>
      <c r="M292" s="10">
        <v>1110557</v>
      </c>
      <c r="N292">
        <v>0</v>
      </c>
      <c r="O292">
        <v>0</v>
      </c>
      <c r="P292">
        <v>1</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1</v>
      </c>
      <c r="AK292">
        <v>1</v>
      </c>
      <c r="AL292">
        <v>0</v>
      </c>
      <c r="AM292">
        <v>0</v>
      </c>
      <c r="AN292">
        <v>0</v>
      </c>
      <c r="AO292">
        <v>0</v>
      </c>
      <c r="AP292">
        <v>0</v>
      </c>
      <c r="AQ292">
        <v>0</v>
      </c>
      <c r="AR292">
        <v>0</v>
      </c>
      <c r="AS292">
        <v>3</v>
      </c>
      <c r="AT292" s="7">
        <f>Table2[[#This Row],[Total Skills Required]] / 30</f>
        <v>0.1</v>
      </c>
      <c r="AU292" s="2">
        <f t="shared" si="4"/>
        <v>4.5</v>
      </c>
    </row>
    <row r="293" spans="1:47" x14ac:dyDescent="0.3">
      <c r="A293" t="s">
        <v>16</v>
      </c>
      <c r="B293" t="s">
        <v>17</v>
      </c>
      <c r="C293" t="s">
        <v>189</v>
      </c>
      <c r="D293" t="s">
        <v>78</v>
      </c>
      <c r="E293" t="str">
        <f>IF(LOWER(TRIM(Table2[[#This Row],[Involvement]]))="entry level", "Junior", IF(LOWER(TRIM(Table2[[#This Row],[Involvement]]))="mid-senior level", "Mid", "Senior"))</f>
        <v>Mid</v>
      </c>
      <c r="F293">
        <v>18</v>
      </c>
      <c r="G293" s="3">
        <v>80865</v>
      </c>
      <c r="H293" s="5" t="str">
        <f>ROUND(Table2[[#This Row],[Linkedin Followers]] / Table2[[#This Row],[Total Applicants]] / 1000, 2) &amp; "K"</f>
        <v>4.49K</v>
      </c>
      <c r="I293" t="s">
        <v>4</v>
      </c>
      <c r="J293" t="s">
        <v>5</v>
      </c>
      <c r="K293">
        <v>1200</v>
      </c>
      <c r="L293" t="s">
        <v>6</v>
      </c>
      <c r="M293" s="10">
        <v>1499968</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1</v>
      </c>
      <c r="AK293">
        <v>1</v>
      </c>
      <c r="AL293">
        <v>0</v>
      </c>
      <c r="AM293">
        <v>0</v>
      </c>
      <c r="AN293">
        <v>0</v>
      </c>
      <c r="AO293">
        <v>0</v>
      </c>
      <c r="AP293">
        <v>0</v>
      </c>
      <c r="AQ293">
        <v>0</v>
      </c>
      <c r="AR293">
        <v>0</v>
      </c>
      <c r="AS293">
        <v>2</v>
      </c>
      <c r="AT293" s="7">
        <f>Table2[[#This Row],[Total Skills Required]] / 30</f>
        <v>6.6666666666666666E-2</v>
      </c>
      <c r="AU293" s="2">
        <f t="shared" si="4"/>
        <v>6</v>
      </c>
    </row>
    <row r="294" spans="1:47" x14ac:dyDescent="0.3">
      <c r="A294" t="s">
        <v>91</v>
      </c>
      <c r="B294" t="s">
        <v>17</v>
      </c>
      <c r="C294" t="s">
        <v>160</v>
      </c>
      <c r="D294" t="s">
        <v>36</v>
      </c>
      <c r="E294" t="str">
        <f>IF(LOWER(TRIM(Table2[[#This Row],[Involvement]]))="entry level", "Junior", IF(LOWER(TRIM(Table2[[#This Row],[Involvement]]))="mid-senior level", "Mid", "Senior"))</f>
        <v>Junior</v>
      </c>
      <c r="F294">
        <v>18</v>
      </c>
      <c r="G294" s="3">
        <v>11245</v>
      </c>
      <c r="H294" s="5" t="str">
        <f>ROUND(Table2[[#This Row],[Linkedin Followers]] / Table2[[#This Row],[Total Applicants]] / 1000, 2) &amp; "K"</f>
        <v>0.62K</v>
      </c>
      <c r="I294" t="s">
        <v>4</v>
      </c>
      <c r="J294" t="s">
        <v>14</v>
      </c>
      <c r="K294">
        <v>110</v>
      </c>
      <c r="L294" t="s">
        <v>93</v>
      </c>
      <c r="M294" s="10">
        <v>466095</v>
      </c>
      <c r="N294">
        <v>0</v>
      </c>
      <c r="O294">
        <v>0</v>
      </c>
      <c r="P294">
        <v>1</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1</v>
      </c>
      <c r="AR294">
        <v>1</v>
      </c>
      <c r="AS294">
        <v>3</v>
      </c>
      <c r="AT294" s="7">
        <f>Table2[[#This Row],[Total Skills Required]] / 30</f>
        <v>0.1</v>
      </c>
      <c r="AU294" s="2">
        <f t="shared" si="4"/>
        <v>4.5</v>
      </c>
    </row>
    <row r="295" spans="1:47" x14ac:dyDescent="0.3">
      <c r="A295" t="s">
        <v>23</v>
      </c>
      <c r="B295" t="s">
        <v>24</v>
      </c>
      <c r="C295" t="s">
        <v>190</v>
      </c>
      <c r="D295" t="s">
        <v>26</v>
      </c>
      <c r="E295" t="str">
        <f>IF(LOWER(TRIM(Table2[[#This Row],[Involvement]]))="entry level", "Junior", IF(LOWER(TRIM(Table2[[#This Row],[Involvement]]))="mid-senior level", "Mid", "Senior"))</f>
        <v>Mid</v>
      </c>
      <c r="F295">
        <v>18</v>
      </c>
      <c r="G295" s="3">
        <v>793022</v>
      </c>
      <c r="H295" s="5" t="str">
        <f>ROUND(Table2[[#This Row],[Linkedin Followers]] / Table2[[#This Row],[Total Applicants]] / 1000, 2) &amp; "K"</f>
        <v>44.06K</v>
      </c>
      <c r="I295" t="s">
        <v>4</v>
      </c>
      <c r="J295" t="s">
        <v>5</v>
      </c>
      <c r="K295">
        <v>5000</v>
      </c>
      <c r="L295" t="s">
        <v>6</v>
      </c>
      <c r="M295" s="10">
        <v>1582852</v>
      </c>
      <c r="N295">
        <v>0</v>
      </c>
      <c r="O295">
        <v>0</v>
      </c>
      <c r="P295">
        <v>0</v>
      </c>
      <c r="Q295">
        <v>0</v>
      </c>
      <c r="R295">
        <v>0</v>
      </c>
      <c r="S295">
        <v>0</v>
      </c>
      <c r="T295">
        <v>0</v>
      </c>
      <c r="U295">
        <v>0</v>
      </c>
      <c r="V295">
        <v>0</v>
      </c>
      <c r="W295">
        <v>0</v>
      </c>
      <c r="X295">
        <v>0</v>
      </c>
      <c r="Y295">
        <v>0</v>
      </c>
      <c r="Z295">
        <v>1</v>
      </c>
      <c r="AA295">
        <v>0</v>
      </c>
      <c r="AB295">
        <v>0</v>
      </c>
      <c r="AC295">
        <v>0</v>
      </c>
      <c r="AD295">
        <v>0</v>
      </c>
      <c r="AE295">
        <v>0</v>
      </c>
      <c r="AF295">
        <v>0</v>
      </c>
      <c r="AG295">
        <v>0</v>
      </c>
      <c r="AH295">
        <v>1</v>
      </c>
      <c r="AI295">
        <v>0</v>
      </c>
      <c r="AJ295">
        <v>1</v>
      </c>
      <c r="AK295">
        <v>1</v>
      </c>
      <c r="AL295">
        <v>0</v>
      </c>
      <c r="AM295">
        <v>0</v>
      </c>
      <c r="AN295">
        <v>0</v>
      </c>
      <c r="AO295">
        <v>0</v>
      </c>
      <c r="AP295">
        <v>0</v>
      </c>
      <c r="AQ295">
        <v>1</v>
      </c>
      <c r="AR295">
        <v>1</v>
      </c>
      <c r="AS295">
        <v>6</v>
      </c>
      <c r="AT295" s="7">
        <f>Table2[[#This Row],[Total Skills Required]] / 30</f>
        <v>0.2</v>
      </c>
      <c r="AU295" s="2">
        <f t="shared" si="4"/>
        <v>2.5714285714285716</v>
      </c>
    </row>
    <row r="296" spans="1:47" x14ac:dyDescent="0.3">
      <c r="A296" t="s">
        <v>16</v>
      </c>
      <c r="B296" t="s">
        <v>17</v>
      </c>
      <c r="C296" t="s">
        <v>101</v>
      </c>
      <c r="D296" t="s">
        <v>19</v>
      </c>
      <c r="E296" t="str">
        <f>IF(LOWER(TRIM(Table2[[#This Row],[Involvement]]))="entry level", "Junior", IF(LOWER(TRIM(Table2[[#This Row],[Involvement]]))="mid-senior level", "Mid", "Senior"))</f>
        <v>Mid</v>
      </c>
      <c r="F296">
        <v>18</v>
      </c>
      <c r="G296" s="3">
        <v>80865</v>
      </c>
      <c r="H296" s="5" t="str">
        <f>ROUND(Table2[[#This Row],[Linkedin Followers]] / Table2[[#This Row],[Total Applicants]] / 1000, 2) &amp; "K"</f>
        <v>4.49K</v>
      </c>
      <c r="I296" t="s">
        <v>4</v>
      </c>
      <c r="J296" t="s">
        <v>5</v>
      </c>
      <c r="K296">
        <v>1200</v>
      </c>
      <c r="L296" t="s">
        <v>6</v>
      </c>
      <c r="M296" s="10">
        <v>1441123</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1</v>
      </c>
      <c r="AK296">
        <v>1</v>
      </c>
      <c r="AL296">
        <v>0</v>
      </c>
      <c r="AM296">
        <v>0</v>
      </c>
      <c r="AN296">
        <v>0</v>
      </c>
      <c r="AO296">
        <v>0</v>
      </c>
      <c r="AP296">
        <v>0</v>
      </c>
      <c r="AQ296">
        <v>0</v>
      </c>
      <c r="AR296">
        <v>0</v>
      </c>
      <c r="AS296">
        <v>2</v>
      </c>
      <c r="AT296" s="7">
        <f>Table2[[#This Row],[Total Skills Required]] / 30</f>
        <v>6.6666666666666666E-2</v>
      </c>
      <c r="AU296" s="2">
        <f t="shared" si="4"/>
        <v>6</v>
      </c>
    </row>
    <row r="297" spans="1:47" x14ac:dyDescent="0.3">
      <c r="A297" t="s">
        <v>11</v>
      </c>
      <c r="B297" t="s">
        <v>1</v>
      </c>
      <c r="C297" t="s">
        <v>31</v>
      </c>
      <c r="D297" t="s">
        <v>13</v>
      </c>
      <c r="E297" t="str">
        <f>IF(LOWER(TRIM(Table2[[#This Row],[Involvement]]))="entry level", "Junior", IF(LOWER(TRIM(Table2[[#This Row],[Involvement]]))="mid-senior level", "Mid", "Senior"))</f>
        <v>Junior</v>
      </c>
      <c r="F297">
        <v>17</v>
      </c>
      <c r="G297" s="3">
        <v>6737300</v>
      </c>
      <c r="H297" s="5" t="str">
        <f>ROUND(Table2[[#This Row],[Linkedin Followers]] / Table2[[#This Row],[Total Applicants]] / 1000, 2) &amp; "K"</f>
        <v>396.31K</v>
      </c>
      <c r="I297" t="s">
        <v>4</v>
      </c>
      <c r="J297" t="s">
        <v>14</v>
      </c>
      <c r="K297">
        <v>10001</v>
      </c>
      <c r="L297" t="s">
        <v>6</v>
      </c>
      <c r="M297" s="10">
        <v>524964</v>
      </c>
      <c r="N297">
        <v>0</v>
      </c>
      <c r="O297">
        <v>0</v>
      </c>
      <c r="P297">
        <v>0</v>
      </c>
      <c r="Q297">
        <v>0</v>
      </c>
      <c r="R297">
        <v>1</v>
      </c>
      <c r="S297">
        <v>0</v>
      </c>
      <c r="T297">
        <v>0</v>
      </c>
      <c r="U297">
        <v>0</v>
      </c>
      <c r="V297">
        <v>0</v>
      </c>
      <c r="W297">
        <v>0</v>
      </c>
      <c r="X297">
        <v>0</v>
      </c>
      <c r="Y297">
        <v>0</v>
      </c>
      <c r="Z297">
        <v>0</v>
      </c>
      <c r="AA297">
        <v>0</v>
      </c>
      <c r="AB297">
        <v>0</v>
      </c>
      <c r="AC297">
        <v>0</v>
      </c>
      <c r="AD297">
        <v>0</v>
      </c>
      <c r="AE297">
        <v>0</v>
      </c>
      <c r="AF297">
        <v>0</v>
      </c>
      <c r="AG297">
        <v>0</v>
      </c>
      <c r="AH297">
        <v>0</v>
      </c>
      <c r="AI297">
        <v>0</v>
      </c>
      <c r="AJ297">
        <v>1</v>
      </c>
      <c r="AK297">
        <v>1</v>
      </c>
      <c r="AL297">
        <v>0</v>
      </c>
      <c r="AM297">
        <v>0</v>
      </c>
      <c r="AN297">
        <v>1</v>
      </c>
      <c r="AO297">
        <v>0</v>
      </c>
      <c r="AP297">
        <v>0</v>
      </c>
      <c r="AQ297">
        <v>0</v>
      </c>
      <c r="AR297">
        <v>0</v>
      </c>
      <c r="AS297">
        <v>4</v>
      </c>
      <c r="AT297" s="7">
        <f>Table2[[#This Row],[Total Skills Required]] / 30</f>
        <v>0.13333333333333333</v>
      </c>
      <c r="AU297" s="2">
        <f t="shared" si="4"/>
        <v>3.4</v>
      </c>
    </row>
    <row r="298" spans="1:47" x14ac:dyDescent="0.3">
      <c r="A298" t="s">
        <v>16</v>
      </c>
      <c r="B298" t="s">
        <v>17</v>
      </c>
      <c r="C298" t="s">
        <v>121</v>
      </c>
      <c r="D298" t="s">
        <v>33</v>
      </c>
      <c r="E298" t="str">
        <f>IF(LOWER(TRIM(Table2[[#This Row],[Involvement]]))="entry level", "Junior", IF(LOWER(TRIM(Table2[[#This Row],[Involvement]]))="mid-senior level", "Mid", "Senior"))</f>
        <v>Junior</v>
      </c>
      <c r="F298">
        <v>17</v>
      </c>
      <c r="G298" s="3">
        <v>80865</v>
      </c>
      <c r="H298" s="5" t="str">
        <f>ROUND(Table2[[#This Row],[Linkedin Followers]] / Table2[[#This Row],[Total Applicants]] / 1000, 2) &amp; "K"</f>
        <v>4.76K</v>
      </c>
      <c r="I298" t="s">
        <v>4</v>
      </c>
      <c r="J298" t="s">
        <v>14</v>
      </c>
      <c r="K298">
        <v>1200</v>
      </c>
      <c r="L298" t="s">
        <v>6</v>
      </c>
      <c r="M298" s="10">
        <v>469881</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1</v>
      </c>
      <c r="AK298">
        <v>1</v>
      </c>
      <c r="AL298">
        <v>0</v>
      </c>
      <c r="AM298">
        <v>0</v>
      </c>
      <c r="AN298">
        <v>0</v>
      </c>
      <c r="AO298">
        <v>0</v>
      </c>
      <c r="AP298">
        <v>0</v>
      </c>
      <c r="AQ298">
        <v>0</v>
      </c>
      <c r="AR298">
        <v>0</v>
      </c>
      <c r="AS298">
        <v>2</v>
      </c>
      <c r="AT298" s="7">
        <f>Table2[[#This Row],[Total Skills Required]] / 30</f>
        <v>6.6666666666666666E-2</v>
      </c>
      <c r="AU298" s="2">
        <f t="shared" si="4"/>
        <v>5.666666666666667</v>
      </c>
    </row>
    <row r="299" spans="1:47" x14ac:dyDescent="0.3">
      <c r="A299" t="s">
        <v>11</v>
      </c>
      <c r="B299" t="s">
        <v>1</v>
      </c>
      <c r="C299" t="s">
        <v>191</v>
      </c>
      <c r="D299" t="s">
        <v>13</v>
      </c>
      <c r="E299" t="str">
        <f>IF(LOWER(TRIM(Table2[[#This Row],[Involvement]]))="entry level", "Junior", IF(LOWER(TRIM(Table2[[#This Row],[Involvement]]))="mid-senior level", "Mid", "Senior"))</f>
        <v>Junior</v>
      </c>
      <c r="F299">
        <v>17</v>
      </c>
      <c r="G299" s="3">
        <v>6737300</v>
      </c>
      <c r="H299" s="5" t="str">
        <f>ROUND(Table2[[#This Row],[Linkedin Followers]] / Table2[[#This Row],[Total Applicants]] / 1000, 2) &amp; "K"</f>
        <v>396.31K</v>
      </c>
      <c r="I299" t="s">
        <v>4</v>
      </c>
      <c r="J299" t="s">
        <v>14</v>
      </c>
      <c r="K299">
        <v>10001</v>
      </c>
      <c r="L299" t="s">
        <v>6</v>
      </c>
      <c r="M299" s="10">
        <v>415719</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1</v>
      </c>
      <c r="AK299">
        <v>1</v>
      </c>
      <c r="AL299">
        <v>0</v>
      </c>
      <c r="AM299">
        <v>0</v>
      </c>
      <c r="AN299">
        <v>1</v>
      </c>
      <c r="AO299">
        <v>0</v>
      </c>
      <c r="AP299">
        <v>0</v>
      </c>
      <c r="AQ299">
        <v>0</v>
      </c>
      <c r="AR299">
        <v>0</v>
      </c>
      <c r="AS299">
        <v>3</v>
      </c>
      <c r="AT299" s="7">
        <f>Table2[[#This Row],[Total Skills Required]] / 30</f>
        <v>0.1</v>
      </c>
      <c r="AU299" s="2">
        <f t="shared" si="4"/>
        <v>4.25</v>
      </c>
    </row>
    <row r="300" spans="1:47" x14ac:dyDescent="0.3">
      <c r="A300" t="s">
        <v>16</v>
      </c>
      <c r="B300" t="s">
        <v>17</v>
      </c>
      <c r="C300" t="s">
        <v>32</v>
      </c>
      <c r="D300" t="s">
        <v>19</v>
      </c>
      <c r="E300" t="str">
        <f>IF(LOWER(TRIM(Table2[[#This Row],[Involvement]]))="entry level", "Junior", IF(LOWER(TRIM(Table2[[#This Row],[Involvement]]))="mid-senior level", "Mid", "Senior"))</f>
        <v>Mid</v>
      </c>
      <c r="F300">
        <v>17</v>
      </c>
      <c r="G300" s="3">
        <v>80865</v>
      </c>
      <c r="H300" s="5" t="str">
        <f>ROUND(Table2[[#This Row],[Linkedin Followers]] / Table2[[#This Row],[Total Applicants]] / 1000, 2) &amp; "K"</f>
        <v>4.76K</v>
      </c>
      <c r="I300" t="s">
        <v>4</v>
      </c>
      <c r="J300" t="s">
        <v>5</v>
      </c>
      <c r="K300">
        <v>1200</v>
      </c>
      <c r="L300" t="s">
        <v>6</v>
      </c>
      <c r="M300" s="10">
        <v>1342496</v>
      </c>
      <c r="N300">
        <v>0</v>
      </c>
      <c r="O300">
        <v>0</v>
      </c>
      <c r="P300">
        <v>0</v>
      </c>
      <c r="Q300">
        <v>0</v>
      </c>
      <c r="R300">
        <v>1</v>
      </c>
      <c r="S300">
        <v>0</v>
      </c>
      <c r="T300">
        <v>0</v>
      </c>
      <c r="U300">
        <v>0</v>
      </c>
      <c r="V300">
        <v>0</v>
      </c>
      <c r="W300">
        <v>0</v>
      </c>
      <c r="X300">
        <v>0</v>
      </c>
      <c r="Y300">
        <v>0</v>
      </c>
      <c r="Z300">
        <v>0</v>
      </c>
      <c r="AA300">
        <v>0</v>
      </c>
      <c r="AB300">
        <v>0</v>
      </c>
      <c r="AC300">
        <v>0</v>
      </c>
      <c r="AD300">
        <v>0</v>
      </c>
      <c r="AE300">
        <v>0</v>
      </c>
      <c r="AF300">
        <v>0</v>
      </c>
      <c r="AG300">
        <v>0</v>
      </c>
      <c r="AH300">
        <v>0</v>
      </c>
      <c r="AI300">
        <v>0</v>
      </c>
      <c r="AJ300">
        <v>1</v>
      </c>
      <c r="AK300">
        <v>1</v>
      </c>
      <c r="AL300">
        <v>0</v>
      </c>
      <c r="AM300">
        <v>0</v>
      </c>
      <c r="AN300">
        <v>0</v>
      </c>
      <c r="AO300">
        <v>0</v>
      </c>
      <c r="AP300">
        <v>0</v>
      </c>
      <c r="AQ300">
        <v>0</v>
      </c>
      <c r="AR300">
        <v>0</v>
      </c>
      <c r="AS300">
        <v>3</v>
      </c>
      <c r="AT300" s="7">
        <f>Table2[[#This Row],[Total Skills Required]] / 30</f>
        <v>0.1</v>
      </c>
      <c r="AU300" s="2">
        <f t="shared" si="4"/>
        <v>4.25</v>
      </c>
    </row>
    <row r="301" spans="1:47" x14ac:dyDescent="0.3">
      <c r="A301" t="s">
        <v>72</v>
      </c>
      <c r="B301" t="s">
        <v>39</v>
      </c>
      <c r="C301" t="s">
        <v>192</v>
      </c>
      <c r="D301" t="s">
        <v>9</v>
      </c>
      <c r="E301" t="str">
        <f>IF(LOWER(TRIM(Table2[[#This Row],[Involvement]]))="entry level", "Junior", IF(LOWER(TRIM(Table2[[#This Row],[Involvement]]))="mid-senior level", "Mid", "Senior"))</f>
        <v>Mid</v>
      </c>
      <c r="F301">
        <v>17</v>
      </c>
      <c r="G301" s="3">
        <v>270280</v>
      </c>
      <c r="H301" s="5" t="str">
        <f>ROUND(Table2[[#This Row],[Linkedin Followers]] / Table2[[#This Row],[Total Applicants]] / 1000, 2) &amp; "K"</f>
        <v>15.9K</v>
      </c>
      <c r="I301" t="s">
        <v>4</v>
      </c>
      <c r="J301" t="s">
        <v>5</v>
      </c>
      <c r="K301">
        <v>10001</v>
      </c>
      <c r="L301" t="s">
        <v>6</v>
      </c>
      <c r="M301" s="10">
        <v>930819</v>
      </c>
      <c r="N301">
        <v>0</v>
      </c>
      <c r="O301">
        <v>0</v>
      </c>
      <c r="P301">
        <v>0</v>
      </c>
      <c r="Q301">
        <v>0</v>
      </c>
      <c r="R301">
        <v>0</v>
      </c>
      <c r="S301">
        <v>0</v>
      </c>
      <c r="T301">
        <v>0</v>
      </c>
      <c r="U301">
        <v>0</v>
      </c>
      <c r="V301">
        <v>0</v>
      </c>
      <c r="W301">
        <v>0</v>
      </c>
      <c r="X301">
        <v>1</v>
      </c>
      <c r="Y301">
        <v>0</v>
      </c>
      <c r="Z301">
        <v>0</v>
      </c>
      <c r="AA301">
        <v>0</v>
      </c>
      <c r="AB301">
        <v>0</v>
      </c>
      <c r="AC301">
        <v>0</v>
      </c>
      <c r="AD301">
        <v>0</v>
      </c>
      <c r="AE301">
        <v>0</v>
      </c>
      <c r="AF301">
        <v>0</v>
      </c>
      <c r="AG301">
        <v>0</v>
      </c>
      <c r="AH301">
        <v>0</v>
      </c>
      <c r="AI301">
        <v>0</v>
      </c>
      <c r="AJ301">
        <v>0</v>
      </c>
      <c r="AK301">
        <v>1</v>
      </c>
      <c r="AL301">
        <v>0</v>
      </c>
      <c r="AM301">
        <v>0</v>
      </c>
      <c r="AN301">
        <v>1</v>
      </c>
      <c r="AO301">
        <v>0</v>
      </c>
      <c r="AP301">
        <v>0</v>
      </c>
      <c r="AQ301">
        <v>0</v>
      </c>
      <c r="AR301">
        <v>1</v>
      </c>
      <c r="AS301">
        <v>4</v>
      </c>
      <c r="AT301" s="7">
        <f>Table2[[#This Row],[Total Skills Required]] / 30</f>
        <v>0.13333333333333333</v>
      </c>
      <c r="AU301" s="2">
        <f t="shared" si="4"/>
        <v>3.4</v>
      </c>
    </row>
    <row r="302" spans="1:47" x14ac:dyDescent="0.3">
      <c r="A302" t="s">
        <v>23</v>
      </c>
      <c r="B302" t="s">
        <v>24</v>
      </c>
      <c r="C302" t="s">
        <v>193</v>
      </c>
      <c r="D302" t="s">
        <v>26</v>
      </c>
      <c r="E302" t="str">
        <f>IF(LOWER(TRIM(Table2[[#This Row],[Involvement]]))="entry level", "Junior", IF(LOWER(TRIM(Table2[[#This Row],[Involvement]]))="mid-senior level", "Mid", "Senior"))</f>
        <v>Mid</v>
      </c>
      <c r="F302">
        <v>17</v>
      </c>
      <c r="G302" s="3">
        <v>793022</v>
      </c>
      <c r="H302" s="5" t="str">
        <f>ROUND(Table2[[#This Row],[Linkedin Followers]] / Table2[[#This Row],[Total Applicants]] / 1000, 2) &amp; "K"</f>
        <v>46.65K</v>
      </c>
      <c r="I302" t="s">
        <v>4</v>
      </c>
      <c r="J302" t="s">
        <v>5</v>
      </c>
      <c r="K302">
        <v>5000</v>
      </c>
      <c r="L302" t="s">
        <v>6</v>
      </c>
      <c r="M302" s="10">
        <v>1211594</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1</v>
      </c>
      <c r="AK302">
        <v>1</v>
      </c>
      <c r="AL302">
        <v>0</v>
      </c>
      <c r="AM302">
        <v>0</v>
      </c>
      <c r="AN302">
        <v>1</v>
      </c>
      <c r="AO302">
        <v>0</v>
      </c>
      <c r="AP302">
        <v>0</v>
      </c>
      <c r="AQ302">
        <v>0</v>
      </c>
      <c r="AR302">
        <v>0</v>
      </c>
      <c r="AS302">
        <v>3</v>
      </c>
      <c r="AT302" s="7">
        <f>Table2[[#This Row],[Total Skills Required]] / 30</f>
        <v>0.1</v>
      </c>
      <c r="AU302" s="2">
        <f t="shared" si="4"/>
        <v>4.25</v>
      </c>
    </row>
    <row r="303" spans="1:47" x14ac:dyDescent="0.3">
      <c r="A303" t="s">
        <v>16</v>
      </c>
      <c r="B303" t="s">
        <v>17</v>
      </c>
      <c r="C303" t="s">
        <v>194</v>
      </c>
      <c r="D303" t="s">
        <v>130</v>
      </c>
      <c r="E303" t="str">
        <f>IF(LOWER(TRIM(Table2[[#This Row],[Involvement]]))="entry level", "Junior", IF(LOWER(TRIM(Table2[[#This Row],[Involvement]]))="mid-senior level", "Mid", "Senior"))</f>
        <v>Mid</v>
      </c>
      <c r="F303">
        <v>17</v>
      </c>
      <c r="G303" s="3">
        <v>80865</v>
      </c>
      <c r="H303" s="5" t="str">
        <f>ROUND(Table2[[#This Row],[Linkedin Followers]] / Table2[[#This Row],[Total Applicants]] / 1000, 2) &amp; "K"</f>
        <v>4.76K</v>
      </c>
      <c r="I303" t="s">
        <v>57</v>
      </c>
      <c r="J303" t="s">
        <v>5</v>
      </c>
      <c r="K303">
        <v>1200</v>
      </c>
      <c r="L303" t="s">
        <v>6</v>
      </c>
      <c r="M303" s="10">
        <v>1011909</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1</v>
      </c>
      <c r="AK303">
        <v>1</v>
      </c>
      <c r="AL303">
        <v>0</v>
      </c>
      <c r="AM303">
        <v>0</v>
      </c>
      <c r="AN303">
        <v>1</v>
      </c>
      <c r="AO303">
        <v>0</v>
      </c>
      <c r="AP303">
        <v>0</v>
      </c>
      <c r="AQ303">
        <v>0</v>
      </c>
      <c r="AR303">
        <v>0</v>
      </c>
      <c r="AS303">
        <v>3</v>
      </c>
      <c r="AT303" s="7">
        <f>Table2[[#This Row],[Total Skills Required]] / 30</f>
        <v>0.1</v>
      </c>
      <c r="AU303" s="2">
        <f t="shared" si="4"/>
        <v>4.25</v>
      </c>
    </row>
    <row r="304" spans="1:47" x14ac:dyDescent="0.3">
      <c r="A304" t="s">
        <v>72</v>
      </c>
      <c r="B304" t="s">
        <v>39</v>
      </c>
      <c r="C304" t="s">
        <v>73</v>
      </c>
      <c r="D304" t="s">
        <v>13</v>
      </c>
      <c r="E304" t="str">
        <f>IF(LOWER(TRIM(Table2[[#This Row],[Involvement]]))="entry level", "Junior", IF(LOWER(TRIM(Table2[[#This Row],[Involvement]]))="mid-senior level", "Mid", "Senior"))</f>
        <v>Mid</v>
      </c>
      <c r="F304">
        <v>17</v>
      </c>
      <c r="G304" s="3">
        <v>270280</v>
      </c>
      <c r="H304" s="5" t="str">
        <f>ROUND(Table2[[#This Row],[Linkedin Followers]] / Table2[[#This Row],[Total Applicants]] / 1000, 2) &amp; "K"</f>
        <v>15.9K</v>
      </c>
      <c r="I304" t="s">
        <v>4</v>
      </c>
      <c r="J304" t="s">
        <v>5</v>
      </c>
      <c r="K304">
        <v>10001</v>
      </c>
      <c r="L304" t="s">
        <v>6</v>
      </c>
      <c r="M304" s="10">
        <v>824883</v>
      </c>
      <c r="N304">
        <v>0</v>
      </c>
      <c r="O304">
        <v>0</v>
      </c>
      <c r="P304">
        <v>0</v>
      </c>
      <c r="Q304">
        <v>0</v>
      </c>
      <c r="R304">
        <v>0</v>
      </c>
      <c r="S304">
        <v>0</v>
      </c>
      <c r="T304">
        <v>0</v>
      </c>
      <c r="U304">
        <v>0</v>
      </c>
      <c r="V304">
        <v>0</v>
      </c>
      <c r="W304">
        <v>0</v>
      </c>
      <c r="X304">
        <v>1</v>
      </c>
      <c r="Y304">
        <v>0</v>
      </c>
      <c r="Z304">
        <v>0</v>
      </c>
      <c r="AA304">
        <v>0</v>
      </c>
      <c r="AB304">
        <v>0</v>
      </c>
      <c r="AC304">
        <v>0</v>
      </c>
      <c r="AD304">
        <v>0</v>
      </c>
      <c r="AE304">
        <v>0</v>
      </c>
      <c r="AF304">
        <v>0</v>
      </c>
      <c r="AG304">
        <v>0</v>
      </c>
      <c r="AH304">
        <v>0</v>
      </c>
      <c r="AI304">
        <v>0</v>
      </c>
      <c r="AJ304">
        <v>1</v>
      </c>
      <c r="AK304">
        <v>1</v>
      </c>
      <c r="AL304">
        <v>0</v>
      </c>
      <c r="AM304">
        <v>0</v>
      </c>
      <c r="AN304">
        <v>0</v>
      </c>
      <c r="AO304">
        <v>0</v>
      </c>
      <c r="AP304">
        <v>0</v>
      </c>
      <c r="AQ304">
        <v>0</v>
      </c>
      <c r="AR304">
        <v>0</v>
      </c>
      <c r="AS304">
        <v>3</v>
      </c>
      <c r="AT304" s="7">
        <f>Table2[[#This Row],[Total Skills Required]] / 30</f>
        <v>0.1</v>
      </c>
      <c r="AU304" s="2">
        <f t="shared" si="4"/>
        <v>4.25</v>
      </c>
    </row>
    <row r="305" spans="1:47" x14ac:dyDescent="0.3">
      <c r="A305" t="s">
        <v>91</v>
      </c>
      <c r="B305" t="s">
        <v>17</v>
      </c>
      <c r="C305" t="s">
        <v>195</v>
      </c>
      <c r="D305" t="s">
        <v>78</v>
      </c>
      <c r="E305" t="str">
        <f>IF(LOWER(TRIM(Table2[[#This Row],[Involvement]]))="entry level", "Junior", IF(LOWER(TRIM(Table2[[#This Row],[Involvement]]))="mid-senior level", "Mid", "Senior"))</f>
        <v>Mid</v>
      </c>
      <c r="F305">
        <v>16</v>
      </c>
      <c r="G305" s="3">
        <v>11245</v>
      </c>
      <c r="H305" s="5" t="str">
        <f>ROUND(Table2[[#This Row],[Linkedin Followers]] / Table2[[#This Row],[Total Applicants]] / 1000, 2) &amp; "K"</f>
        <v>0.7K</v>
      </c>
      <c r="I305" t="s">
        <v>4</v>
      </c>
      <c r="J305" t="s">
        <v>5</v>
      </c>
      <c r="K305">
        <v>110</v>
      </c>
      <c r="L305" t="s">
        <v>93</v>
      </c>
      <c r="M305" s="10">
        <v>1180723</v>
      </c>
      <c r="N305">
        <v>1</v>
      </c>
      <c r="O305">
        <v>0</v>
      </c>
      <c r="P305">
        <v>0</v>
      </c>
      <c r="Q305">
        <v>0</v>
      </c>
      <c r="R305">
        <v>0</v>
      </c>
      <c r="S305">
        <v>0</v>
      </c>
      <c r="T305">
        <v>0</v>
      </c>
      <c r="U305">
        <v>0</v>
      </c>
      <c r="V305">
        <v>0</v>
      </c>
      <c r="W305">
        <v>0</v>
      </c>
      <c r="X305">
        <v>1</v>
      </c>
      <c r="Y305">
        <v>0</v>
      </c>
      <c r="Z305">
        <v>0</v>
      </c>
      <c r="AA305">
        <v>0</v>
      </c>
      <c r="AB305">
        <v>0</v>
      </c>
      <c r="AC305">
        <v>0</v>
      </c>
      <c r="AD305">
        <v>0</v>
      </c>
      <c r="AE305">
        <v>0</v>
      </c>
      <c r="AF305">
        <v>0</v>
      </c>
      <c r="AG305">
        <v>0</v>
      </c>
      <c r="AH305">
        <v>0</v>
      </c>
      <c r="AI305">
        <v>0</v>
      </c>
      <c r="AJ305">
        <v>0</v>
      </c>
      <c r="AK305">
        <v>0</v>
      </c>
      <c r="AL305">
        <v>1</v>
      </c>
      <c r="AM305">
        <v>0</v>
      </c>
      <c r="AN305">
        <v>1</v>
      </c>
      <c r="AO305">
        <v>0</v>
      </c>
      <c r="AP305">
        <v>0</v>
      </c>
      <c r="AQ305">
        <v>0</v>
      </c>
      <c r="AR305">
        <v>0</v>
      </c>
      <c r="AS305">
        <v>4</v>
      </c>
      <c r="AT305" s="7">
        <f>Table2[[#This Row],[Total Skills Required]] / 30</f>
        <v>0.13333333333333333</v>
      </c>
      <c r="AU305" s="2">
        <f t="shared" si="4"/>
        <v>3.2</v>
      </c>
    </row>
    <row r="306" spans="1:47" x14ac:dyDescent="0.3">
      <c r="A306" t="s">
        <v>23</v>
      </c>
      <c r="B306" t="s">
        <v>24</v>
      </c>
      <c r="C306" t="s">
        <v>154</v>
      </c>
      <c r="D306" t="s">
        <v>130</v>
      </c>
      <c r="E306" t="str">
        <f>IF(LOWER(TRIM(Table2[[#This Row],[Involvement]]))="entry level", "Junior", IF(LOWER(TRIM(Table2[[#This Row],[Involvement]]))="mid-senior level", "Mid", "Senior"))</f>
        <v>Mid</v>
      </c>
      <c r="F306">
        <v>16</v>
      </c>
      <c r="G306" s="3">
        <v>793022</v>
      </c>
      <c r="H306" s="5" t="str">
        <f>ROUND(Table2[[#This Row],[Linkedin Followers]] / Table2[[#This Row],[Total Applicants]] / 1000, 2) &amp; "K"</f>
        <v>49.56K</v>
      </c>
      <c r="I306" t="s">
        <v>4</v>
      </c>
      <c r="J306" t="s">
        <v>5</v>
      </c>
      <c r="K306">
        <v>5000</v>
      </c>
      <c r="L306" t="s">
        <v>6</v>
      </c>
      <c r="M306" s="10">
        <v>1450938</v>
      </c>
      <c r="N306">
        <v>1</v>
      </c>
      <c r="O306">
        <v>1</v>
      </c>
      <c r="P306">
        <v>1</v>
      </c>
      <c r="Q306">
        <v>1</v>
      </c>
      <c r="R306">
        <v>1</v>
      </c>
      <c r="S306">
        <v>0</v>
      </c>
      <c r="T306">
        <v>0</v>
      </c>
      <c r="U306">
        <v>1</v>
      </c>
      <c r="V306">
        <v>0</v>
      </c>
      <c r="W306">
        <v>0</v>
      </c>
      <c r="X306">
        <v>1</v>
      </c>
      <c r="Y306">
        <v>0</v>
      </c>
      <c r="Z306">
        <v>0</v>
      </c>
      <c r="AA306">
        <v>0</v>
      </c>
      <c r="AB306">
        <v>0</v>
      </c>
      <c r="AC306">
        <v>0</v>
      </c>
      <c r="AD306">
        <v>0</v>
      </c>
      <c r="AE306">
        <v>0</v>
      </c>
      <c r="AF306">
        <v>0</v>
      </c>
      <c r="AG306">
        <v>0</v>
      </c>
      <c r="AH306">
        <v>0</v>
      </c>
      <c r="AI306">
        <v>0</v>
      </c>
      <c r="AJ306">
        <v>1</v>
      </c>
      <c r="AK306">
        <v>1</v>
      </c>
      <c r="AL306">
        <v>0</v>
      </c>
      <c r="AM306">
        <v>0</v>
      </c>
      <c r="AN306">
        <v>0</v>
      </c>
      <c r="AO306">
        <v>0</v>
      </c>
      <c r="AP306">
        <v>0</v>
      </c>
      <c r="AQ306">
        <v>0</v>
      </c>
      <c r="AR306">
        <v>0</v>
      </c>
      <c r="AS306">
        <v>9</v>
      </c>
      <c r="AT306" s="7">
        <f>Table2[[#This Row],[Total Skills Required]] / 30</f>
        <v>0.3</v>
      </c>
      <c r="AU306" s="2">
        <f t="shared" si="4"/>
        <v>1.6</v>
      </c>
    </row>
    <row r="307" spans="1:47" x14ac:dyDescent="0.3">
      <c r="A307" t="s">
        <v>16</v>
      </c>
      <c r="B307" t="s">
        <v>17</v>
      </c>
      <c r="C307" t="s">
        <v>164</v>
      </c>
      <c r="D307" t="s">
        <v>19</v>
      </c>
      <c r="E307" t="str">
        <f>IF(LOWER(TRIM(Table2[[#This Row],[Involvement]]))="entry level", "Junior", IF(LOWER(TRIM(Table2[[#This Row],[Involvement]]))="mid-senior level", "Mid", "Senior"))</f>
        <v>Mid</v>
      </c>
      <c r="F307">
        <v>16</v>
      </c>
      <c r="G307" s="3">
        <v>80865</v>
      </c>
      <c r="H307" s="5" t="str">
        <f>ROUND(Table2[[#This Row],[Linkedin Followers]] / Table2[[#This Row],[Total Applicants]] / 1000, 2) &amp; "K"</f>
        <v>5.05K</v>
      </c>
      <c r="I307" t="s">
        <v>4</v>
      </c>
      <c r="J307" t="s">
        <v>5</v>
      </c>
      <c r="K307">
        <v>1200</v>
      </c>
      <c r="L307" t="s">
        <v>6</v>
      </c>
      <c r="M307" s="10">
        <v>1429189</v>
      </c>
      <c r="N307">
        <v>0</v>
      </c>
      <c r="O307">
        <v>0</v>
      </c>
      <c r="P307">
        <v>1</v>
      </c>
      <c r="Q307">
        <v>0</v>
      </c>
      <c r="R307">
        <v>0</v>
      </c>
      <c r="S307">
        <v>0</v>
      </c>
      <c r="T307">
        <v>0</v>
      </c>
      <c r="U307">
        <v>0</v>
      </c>
      <c r="V307">
        <v>0</v>
      </c>
      <c r="W307">
        <v>0</v>
      </c>
      <c r="X307">
        <v>0</v>
      </c>
      <c r="Y307">
        <v>0</v>
      </c>
      <c r="Z307">
        <v>0</v>
      </c>
      <c r="AA307">
        <v>0</v>
      </c>
      <c r="AB307">
        <v>0</v>
      </c>
      <c r="AC307">
        <v>0</v>
      </c>
      <c r="AD307">
        <v>1</v>
      </c>
      <c r="AE307">
        <v>0</v>
      </c>
      <c r="AF307">
        <v>0</v>
      </c>
      <c r="AG307">
        <v>0</v>
      </c>
      <c r="AH307">
        <v>0</v>
      </c>
      <c r="AI307">
        <v>0</v>
      </c>
      <c r="AJ307">
        <v>1</v>
      </c>
      <c r="AK307">
        <v>1</v>
      </c>
      <c r="AL307">
        <v>0</v>
      </c>
      <c r="AM307">
        <v>0</v>
      </c>
      <c r="AN307">
        <v>0</v>
      </c>
      <c r="AO307">
        <v>0</v>
      </c>
      <c r="AP307">
        <v>0</v>
      </c>
      <c r="AQ307">
        <v>0</v>
      </c>
      <c r="AR307">
        <v>0</v>
      </c>
      <c r="AS307">
        <v>4</v>
      </c>
      <c r="AT307" s="7">
        <f>Table2[[#This Row],[Total Skills Required]] / 30</f>
        <v>0.13333333333333333</v>
      </c>
      <c r="AU307" s="2">
        <f t="shared" si="4"/>
        <v>3.2</v>
      </c>
    </row>
    <row r="308" spans="1:47" x14ac:dyDescent="0.3">
      <c r="A308" t="s">
        <v>16</v>
      </c>
      <c r="B308" t="s">
        <v>17</v>
      </c>
      <c r="C308" t="s">
        <v>196</v>
      </c>
      <c r="D308" t="s">
        <v>33</v>
      </c>
      <c r="E308" t="str">
        <f>IF(LOWER(TRIM(Table2[[#This Row],[Involvement]]))="entry level", "Junior", IF(LOWER(TRIM(Table2[[#This Row],[Involvement]]))="mid-senior level", "Mid", "Senior"))</f>
        <v>Junior</v>
      </c>
      <c r="F308">
        <v>16</v>
      </c>
      <c r="G308" s="3">
        <v>80865</v>
      </c>
      <c r="H308" s="5" t="str">
        <f>ROUND(Table2[[#This Row],[Linkedin Followers]] / Table2[[#This Row],[Total Applicants]] / 1000, 2) &amp; "K"</f>
        <v>5.05K</v>
      </c>
      <c r="I308" t="s">
        <v>57</v>
      </c>
      <c r="J308" t="s">
        <v>14</v>
      </c>
      <c r="K308">
        <v>1200</v>
      </c>
      <c r="L308" t="s">
        <v>6</v>
      </c>
      <c r="M308" s="10">
        <v>597769</v>
      </c>
      <c r="N308">
        <v>0</v>
      </c>
      <c r="O308">
        <v>0</v>
      </c>
      <c r="P308">
        <v>0</v>
      </c>
      <c r="Q308">
        <v>0</v>
      </c>
      <c r="R308">
        <v>0</v>
      </c>
      <c r="S308">
        <v>0</v>
      </c>
      <c r="T308">
        <v>0</v>
      </c>
      <c r="U308">
        <v>0</v>
      </c>
      <c r="V308">
        <v>0</v>
      </c>
      <c r="W308">
        <v>0</v>
      </c>
      <c r="X308">
        <v>0</v>
      </c>
      <c r="Y308">
        <v>0</v>
      </c>
      <c r="Z308">
        <v>1</v>
      </c>
      <c r="AA308">
        <v>0</v>
      </c>
      <c r="AB308">
        <v>0</v>
      </c>
      <c r="AC308">
        <v>0</v>
      </c>
      <c r="AD308">
        <v>0</v>
      </c>
      <c r="AE308">
        <v>0</v>
      </c>
      <c r="AF308">
        <v>0</v>
      </c>
      <c r="AG308">
        <v>0</v>
      </c>
      <c r="AH308">
        <v>0</v>
      </c>
      <c r="AI308">
        <v>0</v>
      </c>
      <c r="AJ308">
        <v>1</v>
      </c>
      <c r="AK308">
        <v>1</v>
      </c>
      <c r="AL308">
        <v>0</v>
      </c>
      <c r="AM308">
        <v>0</v>
      </c>
      <c r="AN308">
        <v>0</v>
      </c>
      <c r="AO308">
        <v>0</v>
      </c>
      <c r="AP308">
        <v>0</v>
      </c>
      <c r="AQ308">
        <v>1</v>
      </c>
      <c r="AR308">
        <v>1</v>
      </c>
      <c r="AS308">
        <v>5</v>
      </c>
      <c r="AT308" s="7">
        <f>Table2[[#This Row],[Total Skills Required]] / 30</f>
        <v>0.16666666666666666</v>
      </c>
      <c r="AU308" s="2">
        <f t="shared" si="4"/>
        <v>2.6666666666666665</v>
      </c>
    </row>
    <row r="309" spans="1:47" x14ac:dyDescent="0.3">
      <c r="A309" t="s">
        <v>91</v>
      </c>
      <c r="B309" t="s">
        <v>17</v>
      </c>
      <c r="C309" t="s">
        <v>197</v>
      </c>
      <c r="D309" t="s">
        <v>13</v>
      </c>
      <c r="E309" t="str">
        <f>IF(LOWER(TRIM(Table2[[#This Row],[Involvement]]))="entry level", "Junior", IF(LOWER(TRIM(Table2[[#This Row],[Involvement]]))="mid-senior level", "Mid", "Senior"))</f>
        <v>Junior</v>
      </c>
      <c r="F309">
        <v>16</v>
      </c>
      <c r="G309" s="3">
        <v>11245</v>
      </c>
      <c r="H309" s="5" t="str">
        <f>ROUND(Table2[[#This Row],[Linkedin Followers]] / Table2[[#This Row],[Total Applicants]] / 1000, 2) &amp; "K"</f>
        <v>0.7K</v>
      </c>
      <c r="I309" t="s">
        <v>4</v>
      </c>
      <c r="J309" t="s">
        <v>14</v>
      </c>
      <c r="K309">
        <v>110</v>
      </c>
      <c r="L309" t="s">
        <v>93</v>
      </c>
      <c r="M309" s="10">
        <v>523590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1</v>
      </c>
      <c r="AK309">
        <v>0</v>
      </c>
      <c r="AL309">
        <v>0</v>
      </c>
      <c r="AM309">
        <v>0</v>
      </c>
      <c r="AN309">
        <v>0</v>
      </c>
      <c r="AO309">
        <v>0</v>
      </c>
      <c r="AP309">
        <v>0</v>
      </c>
      <c r="AQ309">
        <v>0</v>
      </c>
      <c r="AR309">
        <v>0</v>
      </c>
      <c r="AS309">
        <v>1</v>
      </c>
      <c r="AT309" s="7">
        <f>Table2[[#This Row],[Total Skills Required]] / 30</f>
        <v>3.3333333333333333E-2</v>
      </c>
      <c r="AU309" s="2">
        <f t="shared" si="4"/>
        <v>8</v>
      </c>
    </row>
    <row r="310" spans="1:47" x14ac:dyDescent="0.3">
      <c r="A310" t="s">
        <v>11</v>
      </c>
      <c r="B310" t="s">
        <v>1</v>
      </c>
      <c r="C310" t="s">
        <v>198</v>
      </c>
      <c r="D310" t="s">
        <v>3</v>
      </c>
      <c r="E310" t="str">
        <f>IF(LOWER(TRIM(Table2[[#This Row],[Involvement]]))="entry level", "Junior", IF(LOWER(TRIM(Table2[[#This Row],[Involvement]]))="mid-senior level", "Mid", "Senior"))</f>
        <v>Mid</v>
      </c>
      <c r="F310">
        <v>16</v>
      </c>
      <c r="G310" s="3">
        <v>6737300</v>
      </c>
      <c r="H310" s="5" t="str">
        <f>ROUND(Table2[[#This Row],[Linkedin Followers]] / Table2[[#This Row],[Total Applicants]] / 1000, 2) &amp; "K"</f>
        <v>421.08K</v>
      </c>
      <c r="I310" t="s">
        <v>4</v>
      </c>
      <c r="J310" t="s">
        <v>5</v>
      </c>
      <c r="K310">
        <v>10001</v>
      </c>
      <c r="L310" t="s">
        <v>6</v>
      </c>
      <c r="M310" s="10">
        <v>904135</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1</v>
      </c>
      <c r="AK310">
        <v>1</v>
      </c>
      <c r="AL310">
        <v>0</v>
      </c>
      <c r="AM310">
        <v>0</v>
      </c>
      <c r="AN310">
        <v>1</v>
      </c>
      <c r="AO310">
        <v>0</v>
      </c>
      <c r="AP310">
        <v>0</v>
      </c>
      <c r="AQ310">
        <v>0</v>
      </c>
      <c r="AR310">
        <v>0</v>
      </c>
      <c r="AS310">
        <v>3</v>
      </c>
      <c r="AT310" s="7">
        <f>Table2[[#This Row],[Total Skills Required]] / 30</f>
        <v>0.1</v>
      </c>
      <c r="AU310" s="2">
        <f t="shared" si="4"/>
        <v>4</v>
      </c>
    </row>
    <row r="311" spans="1:47" x14ac:dyDescent="0.3">
      <c r="A311" t="s">
        <v>16</v>
      </c>
      <c r="B311" t="s">
        <v>17</v>
      </c>
      <c r="C311" t="s">
        <v>28</v>
      </c>
      <c r="D311" t="s">
        <v>3</v>
      </c>
      <c r="E311" t="str">
        <f>IF(LOWER(TRIM(Table2[[#This Row],[Involvement]]))="entry level", "Junior", IF(LOWER(TRIM(Table2[[#This Row],[Involvement]]))="mid-senior level", "Mid", "Senior"))</f>
        <v>Mid</v>
      </c>
      <c r="F311">
        <v>16</v>
      </c>
      <c r="G311" s="3">
        <v>80865</v>
      </c>
      <c r="H311" s="5" t="str">
        <f>ROUND(Table2[[#This Row],[Linkedin Followers]] / Table2[[#This Row],[Total Applicants]] / 1000, 2) &amp; "K"</f>
        <v>5.05K</v>
      </c>
      <c r="I311" t="s">
        <v>4</v>
      </c>
      <c r="J311" t="s">
        <v>5</v>
      </c>
      <c r="K311">
        <v>1200</v>
      </c>
      <c r="L311" t="s">
        <v>6</v>
      </c>
      <c r="M311" s="10">
        <v>1762417</v>
      </c>
      <c r="N311">
        <v>0</v>
      </c>
      <c r="O311">
        <v>0</v>
      </c>
      <c r="P311">
        <v>0</v>
      </c>
      <c r="Q311">
        <v>0</v>
      </c>
      <c r="R311">
        <v>0</v>
      </c>
      <c r="S311">
        <v>0</v>
      </c>
      <c r="T311">
        <v>0</v>
      </c>
      <c r="U311">
        <v>0</v>
      </c>
      <c r="V311">
        <v>0</v>
      </c>
      <c r="W311">
        <v>0</v>
      </c>
      <c r="X311">
        <v>1</v>
      </c>
      <c r="Y311">
        <v>0</v>
      </c>
      <c r="Z311">
        <v>0</v>
      </c>
      <c r="AA311">
        <v>0</v>
      </c>
      <c r="AB311">
        <v>0</v>
      </c>
      <c r="AC311">
        <v>0</v>
      </c>
      <c r="AD311">
        <v>0</v>
      </c>
      <c r="AE311">
        <v>0</v>
      </c>
      <c r="AF311">
        <v>0</v>
      </c>
      <c r="AG311">
        <v>0</v>
      </c>
      <c r="AH311">
        <v>0</v>
      </c>
      <c r="AI311">
        <v>0</v>
      </c>
      <c r="AJ311">
        <v>1</v>
      </c>
      <c r="AK311">
        <v>1</v>
      </c>
      <c r="AL311">
        <v>0</v>
      </c>
      <c r="AM311">
        <v>0</v>
      </c>
      <c r="AN311">
        <v>0</v>
      </c>
      <c r="AO311">
        <v>0</v>
      </c>
      <c r="AP311">
        <v>0</v>
      </c>
      <c r="AQ311">
        <v>0</v>
      </c>
      <c r="AR311">
        <v>0</v>
      </c>
      <c r="AS311">
        <v>3</v>
      </c>
      <c r="AT311" s="7">
        <f>Table2[[#This Row],[Total Skills Required]] / 30</f>
        <v>0.1</v>
      </c>
      <c r="AU311" s="2">
        <f t="shared" si="4"/>
        <v>4</v>
      </c>
    </row>
    <row r="312" spans="1:47" x14ac:dyDescent="0.3">
      <c r="A312" t="s">
        <v>0</v>
      </c>
      <c r="B312" t="s">
        <v>1</v>
      </c>
      <c r="C312" t="s">
        <v>177</v>
      </c>
      <c r="D312" t="s">
        <v>3</v>
      </c>
      <c r="E312" t="str">
        <f>IF(LOWER(TRIM(Table2[[#This Row],[Involvement]]))="entry level", "Junior", IF(LOWER(TRIM(Table2[[#This Row],[Involvement]]))="mid-senior level", "Mid", "Senior"))</f>
        <v>Senior</v>
      </c>
      <c r="F312">
        <v>16</v>
      </c>
      <c r="G312" s="3">
        <v>11996967</v>
      </c>
      <c r="H312" s="5" t="str">
        <f>ROUND(Table2[[#This Row],[Linkedin Followers]] / Table2[[#This Row],[Total Applicants]] / 1000, 2) &amp; "K"</f>
        <v>749.81K</v>
      </c>
      <c r="I312" t="s">
        <v>4</v>
      </c>
      <c r="J312" t="s">
        <v>10</v>
      </c>
      <c r="K312">
        <v>10001</v>
      </c>
      <c r="L312" t="s">
        <v>6</v>
      </c>
      <c r="M312" s="10">
        <v>2105079</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1</v>
      </c>
      <c r="AK312">
        <v>0</v>
      </c>
      <c r="AL312">
        <v>0</v>
      </c>
      <c r="AM312">
        <v>1</v>
      </c>
      <c r="AN312">
        <v>0</v>
      </c>
      <c r="AO312">
        <v>0</v>
      </c>
      <c r="AP312">
        <v>0</v>
      </c>
      <c r="AQ312">
        <v>0</v>
      </c>
      <c r="AR312">
        <v>0</v>
      </c>
      <c r="AS312">
        <v>2</v>
      </c>
      <c r="AT312" s="7">
        <f>Table2[[#This Row],[Total Skills Required]] / 30</f>
        <v>6.6666666666666666E-2</v>
      </c>
      <c r="AU312" s="2">
        <f t="shared" si="4"/>
        <v>5.333333333333333</v>
      </c>
    </row>
    <row r="313" spans="1:47" x14ac:dyDescent="0.3">
      <c r="A313" t="s">
        <v>16</v>
      </c>
      <c r="B313" t="s">
        <v>17</v>
      </c>
      <c r="C313" t="s">
        <v>123</v>
      </c>
      <c r="D313" t="s">
        <v>3</v>
      </c>
      <c r="E313" t="str">
        <f>IF(LOWER(TRIM(Table2[[#This Row],[Involvement]]))="entry level", "Junior", IF(LOWER(TRIM(Table2[[#This Row],[Involvement]]))="mid-senior level", "Mid", "Senior"))</f>
        <v>Mid</v>
      </c>
      <c r="F313">
        <v>16</v>
      </c>
      <c r="G313" s="3">
        <v>80865</v>
      </c>
      <c r="H313" s="5" t="str">
        <f>ROUND(Table2[[#This Row],[Linkedin Followers]] / Table2[[#This Row],[Total Applicants]] / 1000, 2) &amp; "K"</f>
        <v>5.05K</v>
      </c>
      <c r="I313" t="s">
        <v>4</v>
      </c>
      <c r="J313" t="s">
        <v>5</v>
      </c>
      <c r="K313">
        <v>1200</v>
      </c>
      <c r="L313" t="s">
        <v>6</v>
      </c>
      <c r="M313" s="10">
        <v>1463978</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1</v>
      </c>
      <c r="AK313">
        <v>1</v>
      </c>
      <c r="AL313">
        <v>0</v>
      </c>
      <c r="AM313">
        <v>0</v>
      </c>
      <c r="AN313">
        <v>0</v>
      </c>
      <c r="AO313">
        <v>0</v>
      </c>
      <c r="AP313">
        <v>0</v>
      </c>
      <c r="AQ313">
        <v>0</v>
      </c>
      <c r="AR313">
        <v>0</v>
      </c>
      <c r="AS313">
        <v>2</v>
      </c>
      <c r="AT313" s="7">
        <f>Table2[[#This Row],[Total Skills Required]] / 30</f>
        <v>6.6666666666666666E-2</v>
      </c>
      <c r="AU313" s="2">
        <f t="shared" si="4"/>
        <v>5.333333333333333</v>
      </c>
    </row>
    <row r="314" spans="1:47" x14ac:dyDescent="0.3">
      <c r="A314" t="s">
        <v>91</v>
      </c>
      <c r="B314" t="s">
        <v>17</v>
      </c>
      <c r="C314" t="s">
        <v>187</v>
      </c>
      <c r="D314" t="s">
        <v>3</v>
      </c>
      <c r="E314" t="str">
        <f>IF(LOWER(TRIM(Table2[[#This Row],[Involvement]]))="entry level", "Junior", IF(LOWER(TRIM(Table2[[#This Row],[Involvement]]))="mid-senior level", "Mid", "Senior"))</f>
        <v>Junior</v>
      </c>
      <c r="F314">
        <v>16</v>
      </c>
      <c r="G314" s="3">
        <v>11245</v>
      </c>
      <c r="H314" s="5" t="str">
        <f>ROUND(Table2[[#This Row],[Linkedin Followers]] / Table2[[#This Row],[Total Applicants]] / 1000, 2) &amp; "K"</f>
        <v>0.7K</v>
      </c>
      <c r="I314" t="s">
        <v>4</v>
      </c>
      <c r="J314" t="s">
        <v>14</v>
      </c>
      <c r="K314">
        <v>110</v>
      </c>
      <c r="L314" t="s">
        <v>93</v>
      </c>
      <c r="M314" s="10">
        <v>469758</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s="7">
        <f>Table2[[#This Row],[Total Skills Required]] / 30</f>
        <v>0</v>
      </c>
      <c r="AU314" s="2">
        <f t="shared" si="4"/>
        <v>16</v>
      </c>
    </row>
    <row r="315" spans="1:47" x14ac:dyDescent="0.3">
      <c r="A315" t="s">
        <v>72</v>
      </c>
      <c r="B315" t="s">
        <v>39</v>
      </c>
      <c r="C315" t="s">
        <v>199</v>
      </c>
      <c r="D315" t="s">
        <v>13</v>
      </c>
      <c r="E315" t="str">
        <f>IF(LOWER(TRIM(Table2[[#This Row],[Involvement]]))="entry level", "Junior", IF(LOWER(TRIM(Table2[[#This Row],[Involvement]]))="mid-senior level", "Mid", "Senior"))</f>
        <v>Mid</v>
      </c>
      <c r="F315">
        <v>16</v>
      </c>
      <c r="G315" s="3">
        <v>270280</v>
      </c>
      <c r="H315" s="5" t="str">
        <f>ROUND(Table2[[#This Row],[Linkedin Followers]] / Table2[[#This Row],[Total Applicants]] / 1000, 2) &amp; "K"</f>
        <v>16.89K</v>
      </c>
      <c r="I315" t="s">
        <v>4</v>
      </c>
      <c r="J315" t="s">
        <v>5</v>
      </c>
      <c r="K315">
        <v>10001</v>
      </c>
      <c r="L315" t="s">
        <v>6</v>
      </c>
      <c r="M315" s="10">
        <v>1892227</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1</v>
      </c>
      <c r="AL315">
        <v>0</v>
      </c>
      <c r="AM315">
        <v>0</v>
      </c>
      <c r="AN315">
        <v>0</v>
      </c>
      <c r="AO315">
        <v>0</v>
      </c>
      <c r="AP315">
        <v>0</v>
      </c>
      <c r="AQ315">
        <v>0</v>
      </c>
      <c r="AR315">
        <v>0</v>
      </c>
      <c r="AS315">
        <v>1</v>
      </c>
      <c r="AT315" s="7">
        <f>Table2[[#This Row],[Total Skills Required]] / 30</f>
        <v>3.3333333333333333E-2</v>
      </c>
      <c r="AU315" s="2">
        <f t="shared" si="4"/>
        <v>8</v>
      </c>
    </row>
    <row r="316" spans="1:47" x14ac:dyDescent="0.3">
      <c r="A316" t="s">
        <v>72</v>
      </c>
      <c r="B316" t="s">
        <v>39</v>
      </c>
      <c r="C316" t="s">
        <v>200</v>
      </c>
      <c r="D316" t="s">
        <v>13</v>
      </c>
      <c r="E316" t="str">
        <f>IF(LOWER(TRIM(Table2[[#This Row],[Involvement]]))="entry level", "Junior", IF(LOWER(TRIM(Table2[[#This Row],[Involvement]]))="mid-senior level", "Mid", "Senior"))</f>
        <v>Mid</v>
      </c>
      <c r="F316">
        <v>16</v>
      </c>
      <c r="G316" s="3">
        <v>270280</v>
      </c>
      <c r="H316" s="5" t="str">
        <f>ROUND(Table2[[#This Row],[Linkedin Followers]] / Table2[[#This Row],[Total Applicants]] / 1000, 2) &amp; "K"</f>
        <v>16.89K</v>
      </c>
      <c r="I316" t="s">
        <v>4</v>
      </c>
      <c r="J316" t="s">
        <v>5</v>
      </c>
      <c r="K316">
        <v>10001</v>
      </c>
      <c r="L316" t="s">
        <v>6</v>
      </c>
      <c r="M316" s="10">
        <v>860613</v>
      </c>
      <c r="N316">
        <v>0</v>
      </c>
      <c r="O316">
        <v>0</v>
      </c>
      <c r="P316">
        <v>0</v>
      </c>
      <c r="Q316">
        <v>0</v>
      </c>
      <c r="R316">
        <v>0</v>
      </c>
      <c r="S316">
        <v>0</v>
      </c>
      <c r="T316">
        <v>0</v>
      </c>
      <c r="U316">
        <v>0</v>
      </c>
      <c r="V316">
        <v>0</v>
      </c>
      <c r="W316">
        <v>0</v>
      </c>
      <c r="X316">
        <v>1</v>
      </c>
      <c r="Y316">
        <v>0</v>
      </c>
      <c r="Z316">
        <v>0</v>
      </c>
      <c r="AA316">
        <v>0</v>
      </c>
      <c r="AB316">
        <v>0</v>
      </c>
      <c r="AC316">
        <v>0</v>
      </c>
      <c r="AD316">
        <v>0</v>
      </c>
      <c r="AE316">
        <v>0</v>
      </c>
      <c r="AF316">
        <v>0</v>
      </c>
      <c r="AG316">
        <v>0</v>
      </c>
      <c r="AH316">
        <v>0</v>
      </c>
      <c r="AI316">
        <v>0</v>
      </c>
      <c r="AJ316">
        <v>1</v>
      </c>
      <c r="AK316">
        <v>1</v>
      </c>
      <c r="AL316">
        <v>0</v>
      </c>
      <c r="AM316">
        <v>0</v>
      </c>
      <c r="AN316">
        <v>0</v>
      </c>
      <c r="AO316">
        <v>0</v>
      </c>
      <c r="AP316">
        <v>0</v>
      </c>
      <c r="AQ316">
        <v>0</v>
      </c>
      <c r="AR316">
        <v>0</v>
      </c>
      <c r="AS316">
        <v>3</v>
      </c>
      <c r="AT316" s="7">
        <f>Table2[[#This Row],[Total Skills Required]] / 30</f>
        <v>0.1</v>
      </c>
      <c r="AU316" s="2">
        <f t="shared" si="4"/>
        <v>4</v>
      </c>
    </row>
    <row r="317" spans="1:47" x14ac:dyDescent="0.3">
      <c r="A317" t="s">
        <v>16</v>
      </c>
      <c r="B317" t="s">
        <v>17</v>
      </c>
      <c r="C317" t="s">
        <v>201</v>
      </c>
      <c r="D317" t="s">
        <v>19</v>
      </c>
      <c r="E317" t="str">
        <f>IF(LOWER(TRIM(Table2[[#This Row],[Involvement]]))="entry level", "Junior", IF(LOWER(TRIM(Table2[[#This Row],[Involvement]]))="mid-senior level", "Mid", "Senior"))</f>
        <v>Mid</v>
      </c>
      <c r="F317">
        <v>15</v>
      </c>
      <c r="G317" s="3">
        <v>80865</v>
      </c>
      <c r="H317" s="5" t="str">
        <f>ROUND(Table2[[#This Row],[Linkedin Followers]] / Table2[[#This Row],[Total Applicants]] / 1000, 2) &amp; "K"</f>
        <v>5.39K</v>
      </c>
      <c r="I317" t="s">
        <v>4</v>
      </c>
      <c r="J317" t="s">
        <v>5</v>
      </c>
      <c r="K317">
        <v>1200</v>
      </c>
      <c r="L317" t="s">
        <v>6</v>
      </c>
      <c r="M317" s="10">
        <v>1347400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1</v>
      </c>
      <c r="AK317">
        <v>1</v>
      </c>
      <c r="AL317">
        <v>0</v>
      </c>
      <c r="AM317">
        <v>0</v>
      </c>
      <c r="AN317">
        <v>0</v>
      </c>
      <c r="AO317">
        <v>0</v>
      </c>
      <c r="AP317">
        <v>0</v>
      </c>
      <c r="AQ317">
        <v>0</v>
      </c>
      <c r="AR317">
        <v>0</v>
      </c>
      <c r="AS317">
        <v>2</v>
      </c>
      <c r="AT317" s="7">
        <f>Table2[[#This Row],[Total Skills Required]] / 30</f>
        <v>6.6666666666666666E-2</v>
      </c>
      <c r="AU317" s="2">
        <f t="shared" si="4"/>
        <v>5</v>
      </c>
    </row>
    <row r="318" spans="1:47" x14ac:dyDescent="0.3">
      <c r="A318" t="s">
        <v>23</v>
      </c>
      <c r="B318" t="s">
        <v>24</v>
      </c>
      <c r="C318" t="s">
        <v>202</v>
      </c>
      <c r="D318" t="s">
        <v>9</v>
      </c>
      <c r="E318" t="str">
        <f>IF(LOWER(TRIM(Table2[[#This Row],[Involvement]]))="entry level", "Junior", IF(LOWER(TRIM(Table2[[#This Row],[Involvement]]))="mid-senior level", "Mid", "Senior"))</f>
        <v>Mid</v>
      </c>
      <c r="F318">
        <v>15</v>
      </c>
      <c r="G318" s="3">
        <v>793022</v>
      </c>
      <c r="H318" s="5" t="str">
        <f>ROUND(Table2[[#This Row],[Linkedin Followers]] / Table2[[#This Row],[Total Applicants]] / 1000, 2) &amp; "K"</f>
        <v>52.87K</v>
      </c>
      <c r="I318" t="s">
        <v>4</v>
      </c>
      <c r="J318" t="s">
        <v>5</v>
      </c>
      <c r="K318">
        <v>5000</v>
      </c>
      <c r="L318" t="s">
        <v>6</v>
      </c>
      <c r="M318" s="10">
        <v>1121226</v>
      </c>
      <c r="N318">
        <v>0</v>
      </c>
      <c r="O318">
        <v>0</v>
      </c>
      <c r="P318">
        <v>1</v>
      </c>
      <c r="Q318">
        <v>0</v>
      </c>
      <c r="R318">
        <v>0</v>
      </c>
      <c r="S318">
        <v>0</v>
      </c>
      <c r="T318">
        <v>0</v>
      </c>
      <c r="U318">
        <v>0</v>
      </c>
      <c r="V318">
        <v>0</v>
      </c>
      <c r="W318">
        <v>0</v>
      </c>
      <c r="X318">
        <v>1</v>
      </c>
      <c r="Y318">
        <v>0</v>
      </c>
      <c r="Z318">
        <v>1</v>
      </c>
      <c r="AA318">
        <v>0</v>
      </c>
      <c r="AB318">
        <v>0</v>
      </c>
      <c r="AC318">
        <v>0</v>
      </c>
      <c r="AD318">
        <v>1</v>
      </c>
      <c r="AE318">
        <v>0</v>
      </c>
      <c r="AF318">
        <v>1</v>
      </c>
      <c r="AG318">
        <v>0</v>
      </c>
      <c r="AH318">
        <v>0</v>
      </c>
      <c r="AI318">
        <v>0</v>
      </c>
      <c r="AJ318">
        <v>1</v>
      </c>
      <c r="AK318">
        <v>1</v>
      </c>
      <c r="AL318">
        <v>0</v>
      </c>
      <c r="AM318">
        <v>0</v>
      </c>
      <c r="AN318">
        <v>0</v>
      </c>
      <c r="AO318">
        <v>0</v>
      </c>
      <c r="AP318">
        <v>0</v>
      </c>
      <c r="AQ318">
        <v>1</v>
      </c>
      <c r="AR318">
        <v>1</v>
      </c>
      <c r="AS318">
        <v>9</v>
      </c>
      <c r="AT318" s="7">
        <f>Table2[[#This Row],[Total Skills Required]] / 30</f>
        <v>0.3</v>
      </c>
      <c r="AU318" s="2">
        <f t="shared" si="4"/>
        <v>1.5</v>
      </c>
    </row>
    <row r="319" spans="1:47" x14ac:dyDescent="0.3">
      <c r="A319" t="s">
        <v>72</v>
      </c>
      <c r="B319" t="s">
        <v>39</v>
      </c>
      <c r="C319" t="s">
        <v>175</v>
      </c>
      <c r="D319" t="s">
        <v>9</v>
      </c>
      <c r="E319" t="str">
        <f>IF(LOWER(TRIM(Table2[[#This Row],[Involvement]]))="entry level", "Junior", IF(LOWER(TRIM(Table2[[#This Row],[Involvement]]))="mid-senior level", "Mid", "Senior"))</f>
        <v>Mid</v>
      </c>
      <c r="F319">
        <v>15</v>
      </c>
      <c r="G319" s="3">
        <v>270280</v>
      </c>
      <c r="H319" s="5" t="str">
        <f>ROUND(Table2[[#This Row],[Linkedin Followers]] / Table2[[#This Row],[Total Applicants]] / 1000, 2) &amp; "K"</f>
        <v>18.02K</v>
      </c>
      <c r="I319" t="s">
        <v>4</v>
      </c>
      <c r="J319" t="s">
        <v>5</v>
      </c>
      <c r="K319">
        <v>10001</v>
      </c>
      <c r="L319" t="s">
        <v>6</v>
      </c>
      <c r="M319" s="10">
        <v>1185419</v>
      </c>
      <c r="N319">
        <v>0</v>
      </c>
      <c r="O319">
        <v>0</v>
      </c>
      <c r="P319">
        <v>0</v>
      </c>
      <c r="Q319">
        <v>0</v>
      </c>
      <c r="R319">
        <v>1</v>
      </c>
      <c r="S319">
        <v>0</v>
      </c>
      <c r="T319">
        <v>0</v>
      </c>
      <c r="U319">
        <v>0</v>
      </c>
      <c r="V319">
        <v>0</v>
      </c>
      <c r="W319">
        <v>0</v>
      </c>
      <c r="X319">
        <v>0</v>
      </c>
      <c r="Y319">
        <v>0</v>
      </c>
      <c r="Z319">
        <v>0</v>
      </c>
      <c r="AA319">
        <v>0</v>
      </c>
      <c r="AB319">
        <v>0</v>
      </c>
      <c r="AC319">
        <v>0</v>
      </c>
      <c r="AD319">
        <v>0</v>
      </c>
      <c r="AE319">
        <v>0</v>
      </c>
      <c r="AF319">
        <v>0</v>
      </c>
      <c r="AG319">
        <v>0</v>
      </c>
      <c r="AH319">
        <v>0</v>
      </c>
      <c r="AI319">
        <v>0</v>
      </c>
      <c r="AJ319">
        <v>1</v>
      </c>
      <c r="AK319">
        <v>1</v>
      </c>
      <c r="AL319">
        <v>0</v>
      </c>
      <c r="AM319">
        <v>0</v>
      </c>
      <c r="AN319">
        <v>0</v>
      </c>
      <c r="AO319">
        <v>0</v>
      </c>
      <c r="AP319">
        <v>0</v>
      </c>
      <c r="AQ319">
        <v>0</v>
      </c>
      <c r="AR319">
        <v>0</v>
      </c>
      <c r="AS319">
        <v>3</v>
      </c>
      <c r="AT319" s="7">
        <f>Table2[[#This Row],[Total Skills Required]] / 30</f>
        <v>0.1</v>
      </c>
      <c r="AU319" s="2">
        <f t="shared" si="4"/>
        <v>3.75</v>
      </c>
    </row>
    <row r="320" spans="1:47" x14ac:dyDescent="0.3">
      <c r="A320" t="s">
        <v>23</v>
      </c>
      <c r="B320" t="s">
        <v>24</v>
      </c>
      <c r="C320" t="s">
        <v>203</v>
      </c>
      <c r="D320" t="s">
        <v>19</v>
      </c>
      <c r="E320" t="str">
        <f>IF(LOWER(TRIM(Table2[[#This Row],[Involvement]]))="entry level", "Junior", IF(LOWER(TRIM(Table2[[#This Row],[Involvement]]))="mid-senior level", "Mid", "Senior"))</f>
        <v>Mid</v>
      </c>
      <c r="F320">
        <v>15</v>
      </c>
      <c r="G320" s="3">
        <v>793022</v>
      </c>
      <c r="H320" s="5" t="str">
        <f>ROUND(Table2[[#This Row],[Linkedin Followers]] / Table2[[#This Row],[Total Applicants]] / 1000, 2) &amp; "K"</f>
        <v>52.87K</v>
      </c>
      <c r="I320" t="s">
        <v>4</v>
      </c>
      <c r="J320" t="s">
        <v>5</v>
      </c>
      <c r="K320">
        <v>5000</v>
      </c>
      <c r="L320" t="s">
        <v>6</v>
      </c>
      <c r="M320" s="10">
        <v>1145319</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1</v>
      </c>
      <c r="AK320">
        <v>1</v>
      </c>
      <c r="AL320">
        <v>0</v>
      </c>
      <c r="AM320">
        <v>0</v>
      </c>
      <c r="AN320">
        <v>1</v>
      </c>
      <c r="AO320">
        <v>0</v>
      </c>
      <c r="AP320">
        <v>0</v>
      </c>
      <c r="AQ320">
        <v>0</v>
      </c>
      <c r="AR320">
        <v>0</v>
      </c>
      <c r="AS320">
        <v>3</v>
      </c>
      <c r="AT320" s="7">
        <f>Table2[[#This Row],[Total Skills Required]] / 30</f>
        <v>0.1</v>
      </c>
      <c r="AU320" s="2">
        <f t="shared" si="4"/>
        <v>3.75</v>
      </c>
    </row>
    <row r="321" spans="1:47" x14ac:dyDescent="0.3">
      <c r="A321" t="s">
        <v>72</v>
      </c>
      <c r="B321" t="s">
        <v>39</v>
      </c>
      <c r="C321" t="s">
        <v>200</v>
      </c>
      <c r="D321" t="s">
        <v>13</v>
      </c>
      <c r="E321" t="str">
        <f>IF(LOWER(TRIM(Table2[[#This Row],[Involvement]]))="entry level", "Junior", IF(LOWER(TRIM(Table2[[#This Row],[Involvement]]))="mid-senior level", "Mid", "Senior"))</f>
        <v>Mid</v>
      </c>
      <c r="F321">
        <v>15</v>
      </c>
      <c r="G321" s="3">
        <v>270280</v>
      </c>
      <c r="H321" s="5" t="str">
        <f>ROUND(Table2[[#This Row],[Linkedin Followers]] / Table2[[#This Row],[Total Applicants]] / 1000, 2) &amp; "K"</f>
        <v>18.02K</v>
      </c>
      <c r="I321" t="s">
        <v>4</v>
      </c>
      <c r="J321" t="s">
        <v>5</v>
      </c>
      <c r="K321">
        <v>10001</v>
      </c>
      <c r="L321" t="s">
        <v>6</v>
      </c>
      <c r="M321" s="10">
        <v>1433477</v>
      </c>
      <c r="N321">
        <v>0</v>
      </c>
      <c r="O321">
        <v>0</v>
      </c>
      <c r="P321">
        <v>0</v>
      </c>
      <c r="Q321">
        <v>0</v>
      </c>
      <c r="R321">
        <v>0</v>
      </c>
      <c r="S321">
        <v>0</v>
      </c>
      <c r="T321">
        <v>0</v>
      </c>
      <c r="U321">
        <v>0</v>
      </c>
      <c r="V321">
        <v>0</v>
      </c>
      <c r="W321">
        <v>0</v>
      </c>
      <c r="X321">
        <v>1</v>
      </c>
      <c r="Y321">
        <v>0</v>
      </c>
      <c r="Z321">
        <v>0</v>
      </c>
      <c r="AA321">
        <v>0</v>
      </c>
      <c r="AB321">
        <v>0</v>
      </c>
      <c r="AC321">
        <v>0</v>
      </c>
      <c r="AD321">
        <v>0</v>
      </c>
      <c r="AE321">
        <v>0</v>
      </c>
      <c r="AF321">
        <v>0</v>
      </c>
      <c r="AG321">
        <v>0</v>
      </c>
      <c r="AH321">
        <v>0</v>
      </c>
      <c r="AI321">
        <v>0</v>
      </c>
      <c r="AJ321">
        <v>1</v>
      </c>
      <c r="AK321">
        <v>1</v>
      </c>
      <c r="AL321">
        <v>0</v>
      </c>
      <c r="AM321">
        <v>0</v>
      </c>
      <c r="AN321">
        <v>0</v>
      </c>
      <c r="AO321">
        <v>0</v>
      </c>
      <c r="AP321">
        <v>0</v>
      </c>
      <c r="AQ321">
        <v>0</v>
      </c>
      <c r="AR321">
        <v>0</v>
      </c>
      <c r="AS321">
        <v>3</v>
      </c>
      <c r="AT321" s="7">
        <f>Table2[[#This Row],[Total Skills Required]] / 30</f>
        <v>0.1</v>
      </c>
      <c r="AU321" s="2">
        <f t="shared" si="4"/>
        <v>3.75</v>
      </c>
    </row>
    <row r="322" spans="1:47" x14ac:dyDescent="0.3">
      <c r="A322" t="s">
        <v>16</v>
      </c>
      <c r="B322" t="s">
        <v>17</v>
      </c>
      <c r="C322" t="s">
        <v>84</v>
      </c>
      <c r="D322" t="s">
        <v>33</v>
      </c>
      <c r="E322" t="str">
        <f>IF(LOWER(TRIM(Table2[[#This Row],[Involvement]]))="entry level", "Junior", IF(LOWER(TRIM(Table2[[#This Row],[Involvement]]))="mid-senior level", "Mid", "Senior"))</f>
        <v>Junior</v>
      </c>
      <c r="F322">
        <v>15</v>
      </c>
      <c r="G322" s="3">
        <v>80865</v>
      </c>
      <c r="H322" s="5" t="str">
        <f>ROUND(Table2[[#This Row],[Linkedin Followers]] / Table2[[#This Row],[Total Applicants]] / 1000, 2) &amp; "K"</f>
        <v>5.39K</v>
      </c>
      <c r="I322" t="s">
        <v>57</v>
      </c>
      <c r="J322" t="s">
        <v>14</v>
      </c>
      <c r="K322">
        <v>1200</v>
      </c>
      <c r="L322" t="s">
        <v>6</v>
      </c>
      <c r="M322" s="10">
        <v>652608</v>
      </c>
      <c r="N322">
        <v>0</v>
      </c>
      <c r="O322">
        <v>0</v>
      </c>
      <c r="P322">
        <v>1</v>
      </c>
      <c r="Q322">
        <v>0</v>
      </c>
      <c r="R322">
        <v>0</v>
      </c>
      <c r="S322">
        <v>0</v>
      </c>
      <c r="T322">
        <v>0</v>
      </c>
      <c r="U322">
        <v>0</v>
      </c>
      <c r="V322">
        <v>0</v>
      </c>
      <c r="W322">
        <v>0</v>
      </c>
      <c r="X322">
        <v>0</v>
      </c>
      <c r="Y322">
        <v>0</v>
      </c>
      <c r="Z322">
        <v>0</v>
      </c>
      <c r="AA322">
        <v>0</v>
      </c>
      <c r="AB322">
        <v>0</v>
      </c>
      <c r="AC322">
        <v>0</v>
      </c>
      <c r="AD322">
        <v>1</v>
      </c>
      <c r="AE322">
        <v>0</v>
      </c>
      <c r="AF322">
        <v>0</v>
      </c>
      <c r="AG322">
        <v>0</v>
      </c>
      <c r="AH322">
        <v>0</v>
      </c>
      <c r="AI322">
        <v>0</v>
      </c>
      <c r="AJ322">
        <v>1</v>
      </c>
      <c r="AK322">
        <v>1</v>
      </c>
      <c r="AL322">
        <v>0</v>
      </c>
      <c r="AM322">
        <v>0</v>
      </c>
      <c r="AN322">
        <v>0</v>
      </c>
      <c r="AO322">
        <v>0</v>
      </c>
      <c r="AP322">
        <v>0</v>
      </c>
      <c r="AQ322">
        <v>0</v>
      </c>
      <c r="AR322">
        <v>0</v>
      </c>
      <c r="AS322">
        <v>4</v>
      </c>
      <c r="AT322" s="7">
        <f>Table2[[#This Row],[Total Skills Required]] / 30</f>
        <v>0.13333333333333333</v>
      </c>
      <c r="AU322" s="2">
        <f t="shared" ref="AU322:AU385" si="5">(F322 / (AS322 + 1))</f>
        <v>3</v>
      </c>
    </row>
    <row r="323" spans="1:47" x14ac:dyDescent="0.3">
      <c r="A323" t="s">
        <v>16</v>
      </c>
      <c r="B323" t="s">
        <v>17</v>
      </c>
      <c r="C323" t="s">
        <v>115</v>
      </c>
      <c r="D323" t="s">
        <v>19</v>
      </c>
      <c r="E323" t="str">
        <f>IF(LOWER(TRIM(Table2[[#This Row],[Involvement]]))="entry level", "Junior", IF(LOWER(TRIM(Table2[[#This Row],[Involvement]]))="mid-senior level", "Mid", "Senior"))</f>
        <v>Junior</v>
      </c>
      <c r="F323">
        <v>15</v>
      </c>
      <c r="G323" s="3">
        <v>80865</v>
      </c>
      <c r="H323" s="5" t="str">
        <f>ROUND(Table2[[#This Row],[Linkedin Followers]] / Table2[[#This Row],[Total Applicants]] / 1000, 2) &amp; "K"</f>
        <v>5.39K</v>
      </c>
      <c r="I323" t="s">
        <v>4</v>
      </c>
      <c r="J323" t="s">
        <v>14</v>
      </c>
      <c r="K323">
        <v>1200</v>
      </c>
      <c r="L323" t="s">
        <v>6</v>
      </c>
      <c r="M323" s="10">
        <v>476686</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1</v>
      </c>
      <c r="AK323">
        <v>1</v>
      </c>
      <c r="AL323">
        <v>0</v>
      </c>
      <c r="AM323">
        <v>0</v>
      </c>
      <c r="AN323">
        <v>0</v>
      </c>
      <c r="AO323">
        <v>0</v>
      </c>
      <c r="AP323">
        <v>0</v>
      </c>
      <c r="AQ323">
        <v>0</v>
      </c>
      <c r="AR323">
        <v>0</v>
      </c>
      <c r="AS323">
        <v>2</v>
      </c>
      <c r="AT323" s="7">
        <f>Table2[[#This Row],[Total Skills Required]] / 30</f>
        <v>6.6666666666666666E-2</v>
      </c>
      <c r="AU323" s="2">
        <f t="shared" si="5"/>
        <v>5</v>
      </c>
    </row>
    <row r="324" spans="1:47" x14ac:dyDescent="0.3">
      <c r="A324" t="s">
        <v>16</v>
      </c>
      <c r="B324" t="s">
        <v>17</v>
      </c>
      <c r="C324" t="s">
        <v>44</v>
      </c>
      <c r="D324" t="s">
        <v>3</v>
      </c>
      <c r="E324" t="str">
        <f>IF(LOWER(TRIM(Table2[[#This Row],[Involvement]]))="entry level", "Junior", IF(LOWER(TRIM(Table2[[#This Row],[Involvement]]))="mid-senior level", "Mid", "Senior"))</f>
        <v>Junior</v>
      </c>
      <c r="F324">
        <v>15</v>
      </c>
      <c r="G324" s="3">
        <v>80865</v>
      </c>
      <c r="H324" s="5" t="str">
        <f>ROUND(Table2[[#This Row],[Linkedin Followers]] / Table2[[#This Row],[Total Applicants]] / 1000, 2) &amp; "K"</f>
        <v>5.39K</v>
      </c>
      <c r="I324" t="s">
        <v>4</v>
      </c>
      <c r="J324" t="s">
        <v>14</v>
      </c>
      <c r="K324">
        <v>1200</v>
      </c>
      <c r="L324" t="s">
        <v>6</v>
      </c>
      <c r="M324" s="10">
        <v>414835</v>
      </c>
      <c r="N324">
        <v>0</v>
      </c>
      <c r="O324">
        <v>0</v>
      </c>
      <c r="P324">
        <v>0</v>
      </c>
      <c r="Q324">
        <v>0</v>
      </c>
      <c r="R324">
        <v>1</v>
      </c>
      <c r="S324">
        <v>0</v>
      </c>
      <c r="T324">
        <v>0</v>
      </c>
      <c r="U324">
        <v>0</v>
      </c>
      <c r="V324">
        <v>0</v>
      </c>
      <c r="W324">
        <v>0</v>
      </c>
      <c r="X324">
        <v>0</v>
      </c>
      <c r="Y324">
        <v>0</v>
      </c>
      <c r="Z324">
        <v>0</v>
      </c>
      <c r="AA324">
        <v>0</v>
      </c>
      <c r="AB324">
        <v>0</v>
      </c>
      <c r="AC324">
        <v>0</v>
      </c>
      <c r="AD324">
        <v>0</v>
      </c>
      <c r="AE324">
        <v>0</v>
      </c>
      <c r="AF324">
        <v>0</v>
      </c>
      <c r="AG324">
        <v>0</v>
      </c>
      <c r="AH324">
        <v>0</v>
      </c>
      <c r="AI324">
        <v>0</v>
      </c>
      <c r="AJ324">
        <v>1</v>
      </c>
      <c r="AK324">
        <v>1</v>
      </c>
      <c r="AL324">
        <v>0</v>
      </c>
      <c r="AM324">
        <v>0</v>
      </c>
      <c r="AN324">
        <v>0</v>
      </c>
      <c r="AO324">
        <v>0</v>
      </c>
      <c r="AP324">
        <v>0</v>
      </c>
      <c r="AQ324">
        <v>0</v>
      </c>
      <c r="AR324">
        <v>0</v>
      </c>
      <c r="AS324">
        <v>3</v>
      </c>
      <c r="AT324" s="7">
        <f>Table2[[#This Row],[Total Skills Required]] / 30</f>
        <v>0.1</v>
      </c>
      <c r="AU324" s="2">
        <f t="shared" si="5"/>
        <v>3.75</v>
      </c>
    </row>
    <row r="325" spans="1:47" x14ac:dyDescent="0.3">
      <c r="A325" t="s">
        <v>23</v>
      </c>
      <c r="B325" t="s">
        <v>24</v>
      </c>
      <c r="C325" t="s">
        <v>204</v>
      </c>
      <c r="D325" t="s">
        <v>62</v>
      </c>
      <c r="E325" t="str">
        <f>IF(LOWER(TRIM(Table2[[#This Row],[Involvement]]))="entry level", "Junior", IF(LOWER(TRIM(Table2[[#This Row],[Involvement]]))="mid-senior level", "Mid", "Senior"))</f>
        <v>Mid</v>
      </c>
      <c r="F325">
        <v>15</v>
      </c>
      <c r="G325" s="3">
        <v>793022</v>
      </c>
      <c r="H325" s="5" t="str">
        <f>ROUND(Table2[[#This Row],[Linkedin Followers]] / Table2[[#This Row],[Total Applicants]] / 1000, 2) &amp; "K"</f>
        <v>52.87K</v>
      </c>
      <c r="I325" t="s">
        <v>4</v>
      </c>
      <c r="J325" t="s">
        <v>5</v>
      </c>
      <c r="K325">
        <v>5000</v>
      </c>
      <c r="L325" t="s">
        <v>6</v>
      </c>
      <c r="M325" s="10">
        <v>1008181</v>
      </c>
      <c r="N325">
        <v>0</v>
      </c>
      <c r="O325">
        <v>0</v>
      </c>
      <c r="P325">
        <v>1</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1</v>
      </c>
      <c r="AK325">
        <v>1</v>
      </c>
      <c r="AL325">
        <v>0</v>
      </c>
      <c r="AM325">
        <v>0</v>
      </c>
      <c r="AN325">
        <v>0</v>
      </c>
      <c r="AO325">
        <v>0</v>
      </c>
      <c r="AP325">
        <v>0</v>
      </c>
      <c r="AQ325">
        <v>0</v>
      </c>
      <c r="AR325">
        <v>0</v>
      </c>
      <c r="AS325">
        <v>3</v>
      </c>
      <c r="AT325" s="7">
        <f>Table2[[#This Row],[Total Skills Required]] / 30</f>
        <v>0.1</v>
      </c>
      <c r="AU325" s="2">
        <f t="shared" si="5"/>
        <v>3.75</v>
      </c>
    </row>
    <row r="326" spans="1:47" x14ac:dyDescent="0.3">
      <c r="A326" t="s">
        <v>16</v>
      </c>
      <c r="B326" t="s">
        <v>17</v>
      </c>
      <c r="C326" t="s">
        <v>151</v>
      </c>
      <c r="D326" t="s">
        <v>19</v>
      </c>
      <c r="E326" t="str">
        <f>IF(LOWER(TRIM(Table2[[#This Row],[Involvement]]))="entry level", "Junior", IF(LOWER(TRIM(Table2[[#This Row],[Involvement]]))="mid-senior level", "Mid", "Senior"))</f>
        <v>Mid</v>
      </c>
      <c r="F326">
        <v>15</v>
      </c>
      <c r="G326" s="3">
        <v>80865</v>
      </c>
      <c r="H326" s="5" t="str">
        <f>ROUND(Table2[[#This Row],[Linkedin Followers]] / Table2[[#This Row],[Total Applicants]] / 1000, 2) &amp; "K"</f>
        <v>5.39K</v>
      </c>
      <c r="I326" t="s">
        <v>4</v>
      </c>
      <c r="J326" t="s">
        <v>5</v>
      </c>
      <c r="K326">
        <v>1200</v>
      </c>
      <c r="L326" t="s">
        <v>6</v>
      </c>
      <c r="M326" s="10">
        <v>1284621</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1</v>
      </c>
      <c r="AK326">
        <v>1</v>
      </c>
      <c r="AL326">
        <v>0</v>
      </c>
      <c r="AM326">
        <v>0</v>
      </c>
      <c r="AN326">
        <v>0</v>
      </c>
      <c r="AO326">
        <v>0</v>
      </c>
      <c r="AP326">
        <v>0</v>
      </c>
      <c r="AQ326">
        <v>0</v>
      </c>
      <c r="AR326">
        <v>0</v>
      </c>
      <c r="AS326">
        <v>2</v>
      </c>
      <c r="AT326" s="7">
        <f>Table2[[#This Row],[Total Skills Required]] / 30</f>
        <v>6.6666666666666666E-2</v>
      </c>
      <c r="AU326" s="2">
        <f t="shared" si="5"/>
        <v>5</v>
      </c>
    </row>
    <row r="327" spans="1:47" x14ac:dyDescent="0.3">
      <c r="A327" t="s">
        <v>91</v>
      </c>
      <c r="B327" t="s">
        <v>17</v>
      </c>
      <c r="C327" t="s">
        <v>205</v>
      </c>
      <c r="D327" t="s">
        <v>13</v>
      </c>
      <c r="E327" t="str">
        <f>IF(LOWER(TRIM(Table2[[#This Row],[Involvement]]))="entry level", "Junior", IF(LOWER(TRIM(Table2[[#This Row],[Involvement]]))="mid-senior level", "Mid", "Senior"))</f>
        <v>Mid</v>
      </c>
      <c r="F327">
        <v>15</v>
      </c>
      <c r="G327" s="3">
        <v>11245</v>
      </c>
      <c r="H327" s="5" t="str">
        <f>ROUND(Table2[[#This Row],[Linkedin Followers]] / Table2[[#This Row],[Total Applicants]] / 1000, 2) &amp; "K"</f>
        <v>0.75K</v>
      </c>
      <c r="I327" t="s">
        <v>4</v>
      </c>
      <c r="J327" t="s">
        <v>5</v>
      </c>
      <c r="K327">
        <v>110</v>
      </c>
      <c r="L327" t="s">
        <v>93</v>
      </c>
      <c r="M327" s="10">
        <v>932628</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1</v>
      </c>
      <c r="AK327">
        <v>0</v>
      </c>
      <c r="AL327">
        <v>0</v>
      </c>
      <c r="AM327">
        <v>0</v>
      </c>
      <c r="AN327">
        <v>1</v>
      </c>
      <c r="AO327">
        <v>0</v>
      </c>
      <c r="AP327">
        <v>0</v>
      </c>
      <c r="AQ327">
        <v>0</v>
      </c>
      <c r="AR327">
        <v>0</v>
      </c>
      <c r="AS327">
        <v>2</v>
      </c>
      <c r="AT327" s="7">
        <f>Table2[[#This Row],[Total Skills Required]] / 30</f>
        <v>6.6666666666666666E-2</v>
      </c>
      <c r="AU327" s="2">
        <f t="shared" si="5"/>
        <v>5</v>
      </c>
    </row>
    <row r="328" spans="1:47" x14ac:dyDescent="0.3">
      <c r="A328" t="s">
        <v>23</v>
      </c>
      <c r="B328" t="s">
        <v>24</v>
      </c>
      <c r="C328" t="s">
        <v>206</v>
      </c>
      <c r="D328" t="s">
        <v>26</v>
      </c>
      <c r="E328" t="str">
        <f>IF(LOWER(TRIM(Table2[[#This Row],[Involvement]]))="entry level", "Junior", IF(LOWER(TRIM(Table2[[#This Row],[Involvement]]))="mid-senior level", "Mid", "Senior"))</f>
        <v>Mid</v>
      </c>
      <c r="F328">
        <v>14</v>
      </c>
      <c r="G328" s="3">
        <v>793022</v>
      </c>
      <c r="H328" s="5" t="str">
        <f>ROUND(Table2[[#This Row],[Linkedin Followers]] / Table2[[#This Row],[Total Applicants]] / 1000, 2) &amp; "K"</f>
        <v>56.64K</v>
      </c>
      <c r="I328" t="s">
        <v>4</v>
      </c>
      <c r="J328" t="s">
        <v>5</v>
      </c>
      <c r="K328">
        <v>5000</v>
      </c>
      <c r="L328" t="s">
        <v>6</v>
      </c>
      <c r="M328" s="10">
        <v>1505392</v>
      </c>
      <c r="N328">
        <v>0</v>
      </c>
      <c r="O328">
        <v>0</v>
      </c>
      <c r="P328">
        <v>0</v>
      </c>
      <c r="Q328">
        <v>0</v>
      </c>
      <c r="R328">
        <v>0</v>
      </c>
      <c r="S328">
        <v>0</v>
      </c>
      <c r="T328">
        <v>0</v>
      </c>
      <c r="U328">
        <v>0</v>
      </c>
      <c r="V328">
        <v>0</v>
      </c>
      <c r="W328">
        <v>0</v>
      </c>
      <c r="X328">
        <v>0</v>
      </c>
      <c r="Y328">
        <v>0</v>
      </c>
      <c r="Z328">
        <v>1</v>
      </c>
      <c r="AA328">
        <v>0</v>
      </c>
      <c r="AB328">
        <v>0</v>
      </c>
      <c r="AC328">
        <v>0</v>
      </c>
      <c r="AD328">
        <v>0</v>
      </c>
      <c r="AE328">
        <v>0</v>
      </c>
      <c r="AF328">
        <v>0</v>
      </c>
      <c r="AG328">
        <v>0</v>
      </c>
      <c r="AH328">
        <v>1</v>
      </c>
      <c r="AI328">
        <v>0</v>
      </c>
      <c r="AJ328">
        <v>1</v>
      </c>
      <c r="AK328">
        <v>1</v>
      </c>
      <c r="AL328">
        <v>0</v>
      </c>
      <c r="AM328">
        <v>0</v>
      </c>
      <c r="AN328">
        <v>0</v>
      </c>
      <c r="AO328">
        <v>0</v>
      </c>
      <c r="AP328">
        <v>0</v>
      </c>
      <c r="AQ328">
        <v>1</v>
      </c>
      <c r="AR328">
        <v>1</v>
      </c>
      <c r="AS328">
        <v>6</v>
      </c>
      <c r="AT328" s="7">
        <f>Table2[[#This Row],[Total Skills Required]] / 30</f>
        <v>0.2</v>
      </c>
      <c r="AU328" s="2">
        <f t="shared" si="5"/>
        <v>2</v>
      </c>
    </row>
    <row r="329" spans="1:47" x14ac:dyDescent="0.3">
      <c r="A329" t="s">
        <v>72</v>
      </c>
      <c r="B329" t="s">
        <v>39</v>
      </c>
      <c r="C329" t="s">
        <v>207</v>
      </c>
      <c r="D329" t="s">
        <v>13</v>
      </c>
      <c r="E329" t="str">
        <f>IF(LOWER(TRIM(Table2[[#This Row],[Involvement]]))="entry level", "Junior", IF(LOWER(TRIM(Table2[[#This Row],[Involvement]]))="mid-senior level", "Mid", "Senior"))</f>
        <v>Mid</v>
      </c>
      <c r="F329">
        <v>14</v>
      </c>
      <c r="G329" s="3">
        <v>270280</v>
      </c>
      <c r="H329" s="5" t="str">
        <f>ROUND(Table2[[#This Row],[Linkedin Followers]] / Table2[[#This Row],[Total Applicants]] / 1000, 2) &amp; "K"</f>
        <v>19.31K</v>
      </c>
      <c r="I329" t="s">
        <v>4</v>
      </c>
      <c r="J329" t="s">
        <v>5</v>
      </c>
      <c r="K329">
        <v>10001</v>
      </c>
      <c r="L329" t="s">
        <v>6</v>
      </c>
      <c r="M329" s="10">
        <v>1481975</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1</v>
      </c>
      <c r="AL329">
        <v>0</v>
      </c>
      <c r="AM329">
        <v>0</v>
      </c>
      <c r="AN329">
        <v>0</v>
      </c>
      <c r="AO329">
        <v>0</v>
      </c>
      <c r="AP329">
        <v>0</v>
      </c>
      <c r="AQ329">
        <v>0</v>
      </c>
      <c r="AR329">
        <v>0</v>
      </c>
      <c r="AS329">
        <v>1</v>
      </c>
      <c r="AT329" s="7">
        <f>Table2[[#This Row],[Total Skills Required]] / 30</f>
        <v>3.3333333333333333E-2</v>
      </c>
      <c r="AU329" s="2">
        <f t="shared" si="5"/>
        <v>7</v>
      </c>
    </row>
    <row r="330" spans="1:47" x14ac:dyDescent="0.3">
      <c r="A330" t="s">
        <v>72</v>
      </c>
      <c r="B330" t="s">
        <v>39</v>
      </c>
      <c r="C330" t="s">
        <v>208</v>
      </c>
      <c r="D330" t="s">
        <v>13</v>
      </c>
      <c r="E330" t="str">
        <f>IF(LOWER(TRIM(Table2[[#This Row],[Involvement]]))="entry level", "Junior", IF(LOWER(TRIM(Table2[[#This Row],[Involvement]]))="mid-senior level", "Mid", "Senior"))</f>
        <v>Mid</v>
      </c>
      <c r="F330">
        <v>14</v>
      </c>
      <c r="G330" s="3">
        <v>270280</v>
      </c>
      <c r="H330" s="5" t="str">
        <f>ROUND(Table2[[#This Row],[Linkedin Followers]] / Table2[[#This Row],[Total Applicants]] / 1000, 2) &amp; "K"</f>
        <v>19.31K</v>
      </c>
      <c r="I330" t="s">
        <v>4</v>
      </c>
      <c r="J330" t="s">
        <v>5</v>
      </c>
      <c r="K330">
        <v>10001</v>
      </c>
      <c r="L330" t="s">
        <v>6</v>
      </c>
      <c r="M330" s="10">
        <v>1361343</v>
      </c>
      <c r="N330">
        <v>0</v>
      </c>
      <c r="O330">
        <v>0</v>
      </c>
      <c r="P330">
        <v>0</v>
      </c>
      <c r="Q330">
        <v>0</v>
      </c>
      <c r="R330">
        <v>0</v>
      </c>
      <c r="S330">
        <v>0</v>
      </c>
      <c r="T330">
        <v>0</v>
      </c>
      <c r="U330">
        <v>0</v>
      </c>
      <c r="V330">
        <v>0</v>
      </c>
      <c r="W330">
        <v>0</v>
      </c>
      <c r="X330">
        <v>1</v>
      </c>
      <c r="Y330">
        <v>0</v>
      </c>
      <c r="Z330">
        <v>0</v>
      </c>
      <c r="AA330">
        <v>0</v>
      </c>
      <c r="AB330">
        <v>0</v>
      </c>
      <c r="AC330">
        <v>0</v>
      </c>
      <c r="AD330">
        <v>0</v>
      </c>
      <c r="AE330">
        <v>0</v>
      </c>
      <c r="AF330">
        <v>0</v>
      </c>
      <c r="AG330">
        <v>0</v>
      </c>
      <c r="AH330">
        <v>0</v>
      </c>
      <c r="AI330">
        <v>0</v>
      </c>
      <c r="AJ330">
        <v>0</v>
      </c>
      <c r="AK330">
        <v>1</v>
      </c>
      <c r="AL330">
        <v>0</v>
      </c>
      <c r="AM330">
        <v>0</v>
      </c>
      <c r="AN330">
        <v>0</v>
      </c>
      <c r="AO330">
        <v>0</v>
      </c>
      <c r="AP330">
        <v>0</v>
      </c>
      <c r="AQ330">
        <v>0</v>
      </c>
      <c r="AR330">
        <v>1</v>
      </c>
      <c r="AS330">
        <v>3</v>
      </c>
      <c r="AT330" s="7">
        <f>Table2[[#This Row],[Total Skills Required]] / 30</f>
        <v>0.1</v>
      </c>
      <c r="AU330" s="2">
        <f t="shared" si="5"/>
        <v>3.5</v>
      </c>
    </row>
    <row r="331" spans="1:47" x14ac:dyDescent="0.3">
      <c r="A331" t="s">
        <v>23</v>
      </c>
      <c r="B331" t="s">
        <v>24</v>
      </c>
      <c r="C331" t="s">
        <v>176</v>
      </c>
      <c r="D331" t="s">
        <v>9</v>
      </c>
      <c r="E331" t="str">
        <f>IF(LOWER(TRIM(Table2[[#This Row],[Involvement]]))="entry level", "Junior", IF(LOWER(TRIM(Table2[[#This Row],[Involvement]]))="mid-senior level", "Mid", "Senior"))</f>
        <v>Mid</v>
      </c>
      <c r="F331">
        <v>14</v>
      </c>
      <c r="G331" s="3">
        <v>793022</v>
      </c>
      <c r="H331" s="5" t="str">
        <f>ROUND(Table2[[#This Row],[Linkedin Followers]] / Table2[[#This Row],[Total Applicants]] / 1000, 2) &amp; "K"</f>
        <v>56.64K</v>
      </c>
      <c r="I331" t="s">
        <v>4</v>
      </c>
      <c r="J331" t="s">
        <v>5</v>
      </c>
      <c r="K331">
        <v>5000</v>
      </c>
      <c r="L331" t="s">
        <v>6</v>
      </c>
      <c r="M331" s="10">
        <v>912168</v>
      </c>
      <c r="N331">
        <v>0</v>
      </c>
      <c r="O331">
        <v>0</v>
      </c>
      <c r="P331">
        <v>1</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1</v>
      </c>
      <c r="AK331">
        <v>1</v>
      </c>
      <c r="AL331">
        <v>0</v>
      </c>
      <c r="AM331">
        <v>0</v>
      </c>
      <c r="AN331">
        <v>0</v>
      </c>
      <c r="AO331">
        <v>0</v>
      </c>
      <c r="AP331">
        <v>0</v>
      </c>
      <c r="AQ331">
        <v>0</v>
      </c>
      <c r="AR331">
        <v>0</v>
      </c>
      <c r="AS331">
        <v>3</v>
      </c>
      <c r="AT331" s="7">
        <f>Table2[[#This Row],[Total Skills Required]] / 30</f>
        <v>0.1</v>
      </c>
      <c r="AU331" s="2">
        <f t="shared" si="5"/>
        <v>3.5</v>
      </c>
    </row>
    <row r="332" spans="1:47" x14ac:dyDescent="0.3">
      <c r="A332" t="s">
        <v>72</v>
      </c>
      <c r="B332" t="s">
        <v>39</v>
      </c>
      <c r="C332" t="s">
        <v>175</v>
      </c>
      <c r="D332" t="s">
        <v>19</v>
      </c>
      <c r="E332" t="str">
        <f>IF(LOWER(TRIM(Table2[[#This Row],[Involvement]]))="entry level", "Junior", IF(LOWER(TRIM(Table2[[#This Row],[Involvement]]))="mid-senior level", "Mid", "Senior"))</f>
        <v>Mid</v>
      </c>
      <c r="F332">
        <v>14</v>
      </c>
      <c r="G332" s="3">
        <v>270280</v>
      </c>
      <c r="H332" s="5" t="str">
        <f>ROUND(Table2[[#This Row],[Linkedin Followers]] / Table2[[#This Row],[Total Applicants]] / 1000, 2) &amp; "K"</f>
        <v>19.31K</v>
      </c>
      <c r="I332" t="s">
        <v>4</v>
      </c>
      <c r="J332" t="s">
        <v>5</v>
      </c>
      <c r="K332">
        <v>10001</v>
      </c>
      <c r="L332" t="s">
        <v>6</v>
      </c>
      <c r="M332" s="10">
        <v>1067957</v>
      </c>
      <c r="N332">
        <v>0</v>
      </c>
      <c r="O332">
        <v>0</v>
      </c>
      <c r="P332">
        <v>0</v>
      </c>
      <c r="Q332">
        <v>0</v>
      </c>
      <c r="R332">
        <v>1</v>
      </c>
      <c r="S332">
        <v>0</v>
      </c>
      <c r="T332">
        <v>0</v>
      </c>
      <c r="U332">
        <v>0</v>
      </c>
      <c r="V332">
        <v>0</v>
      </c>
      <c r="W332">
        <v>0</v>
      </c>
      <c r="X332">
        <v>0</v>
      </c>
      <c r="Y332">
        <v>0</v>
      </c>
      <c r="Z332">
        <v>0</v>
      </c>
      <c r="AA332">
        <v>0</v>
      </c>
      <c r="AB332">
        <v>0</v>
      </c>
      <c r="AC332">
        <v>0</v>
      </c>
      <c r="AD332">
        <v>0</v>
      </c>
      <c r="AE332">
        <v>0</v>
      </c>
      <c r="AF332">
        <v>0</v>
      </c>
      <c r="AG332">
        <v>0</v>
      </c>
      <c r="AH332">
        <v>0</v>
      </c>
      <c r="AI332">
        <v>0</v>
      </c>
      <c r="AJ332">
        <v>1</v>
      </c>
      <c r="AK332">
        <v>1</v>
      </c>
      <c r="AL332">
        <v>0</v>
      </c>
      <c r="AM332">
        <v>0</v>
      </c>
      <c r="AN332">
        <v>0</v>
      </c>
      <c r="AO332">
        <v>0</v>
      </c>
      <c r="AP332">
        <v>0</v>
      </c>
      <c r="AQ332">
        <v>0</v>
      </c>
      <c r="AR332">
        <v>0</v>
      </c>
      <c r="AS332">
        <v>3</v>
      </c>
      <c r="AT332" s="7">
        <f>Table2[[#This Row],[Total Skills Required]] / 30</f>
        <v>0.1</v>
      </c>
      <c r="AU332" s="2">
        <f t="shared" si="5"/>
        <v>3.5</v>
      </c>
    </row>
    <row r="333" spans="1:47" x14ac:dyDescent="0.3">
      <c r="A333" t="s">
        <v>72</v>
      </c>
      <c r="B333" t="s">
        <v>39</v>
      </c>
      <c r="C333" t="s">
        <v>163</v>
      </c>
      <c r="D333" t="s">
        <v>13</v>
      </c>
      <c r="E333" t="str">
        <f>IF(LOWER(TRIM(Table2[[#This Row],[Involvement]]))="entry level", "Junior", IF(LOWER(TRIM(Table2[[#This Row],[Involvement]]))="mid-senior level", "Mid", "Senior"))</f>
        <v>Junior</v>
      </c>
      <c r="F333">
        <v>14</v>
      </c>
      <c r="G333" s="3">
        <v>270280</v>
      </c>
      <c r="H333" s="5" t="str">
        <f>ROUND(Table2[[#This Row],[Linkedin Followers]] / Table2[[#This Row],[Total Applicants]] / 1000, 2) &amp; "K"</f>
        <v>19.31K</v>
      </c>
      <c r="I333" t="s">
        <v>4</v>
      </c>
      <c r="J333" t="s">
        <v>14</v>
      </c>
      <c r="K333">
        <v>10001</v>
      </c>
      <c r="L333" t="s">
        <v>6</v>
      </c>
      <c r="M333" s="10">
        <v>766459</v>
      </c>
      <c r="N333">
        <v>0</v>
      </c>
      <c r="O333">
        <v>0</v>
      </c>
      <c r="P333">
        <v>1</v>
      </c>
      <c r="Q333">
        <v>0</v>
      </c>
      <c r="R333">
        <v>0</v>
      </c>
      <c r="S333">
        <v>0</v>
      </c>
      <c r="T333">
        <v>0</v>
      </c>
      <c r="U333">
        <v>0</v>
      </c>
      <c r="V333">
        <v>0</v>
      </c>
      <c r="W333">
        <v>0</v>
      </c>
      <c r="X333">
        <v>1</v>
      </c>
      <c r="Y333">
        <v>0</v>
      </c>
      <c r="Z333">
        <v>0</v>
      </c>
      <c r="AA333">
        <v>0</v>
      </c>
      <c r="AB333">
        <v>0</v>
      </c>
      <c r="AC333">
        <v>0</v>
      </c>
      <c r="AD333">
        <v>1</v>
      </c>
      <c r="AE333">
        <v>0</v>
      </c>
      <c r="AF333">
        <v>0</v>
      </c>
      <c r="AG333">
        <v>0</v>
      </c>
      <c r="AH333">
        <v>0</v>
      </c>
      <c r="AI333">
        <v>0</v>
      </c>
      <c r="AJ333">
        <v>1</v>
      </c>
      <c r="AK333">
        <v>0</v>
      </c>
      <c r="AL333">
        <v>0</v>
      </c>
      <c r="AM333">
        <v>0</v>
      </c>
      <c r="AN333">
        <v>0</v>
      </c>
      <c r="AO333">
        <v>0</v>
      </c>
      <c r="AP333">
        <v>0</v>
      </c>
      <c r="AQ333">
        <v>0</v>
      </c>
      <c r="AR333">
        <v>0</v>
      </c>
      <c r="AS333">
        <v>4</v>
      </c>
      <c r="AT333" s="7">
        <f>Table2[[#This Row],[Total Skills Required]] / 30</f>
        <v>0.13333333333333333</v>
      </c>
      <c r="AU333" s="2">
        <f t="shared" si="5"/>
        <v>2.8</v>
      </c>
    </row>
    <row r="334" spans="1:47" x14ac:dyDescent="0.3">
      <c r="A334" t="s">
        <v>16</v>
      </c>
      <c r="B334" t="s">
        <v>17</v>
      </c>
      <c r="C334" t="s">
        <v>189</v>
      </c>
      <c r="D334" t="s">
        <v>3</v>
      </c>
      <c r="E334" t="str">
        <f>IF(LOWER(TRIM(Table2[[#This Row],[Involvement]]))="entry level", "Junior", IF(LOWER(TRIM(Table2[[#This Row],[Involvement]]))="mid-senior level", "Mid", "Senior"))</f>
        <v>Mid</v>
      </c>
      <c r="F334">
        <v>14</v>
      </c>
      <c r="G334" s="3">
        <v>80865</v>
      </c>
      <c r="H334" s="5" t="str">
        <f>ROUND(Table2[[#This Row],[Linkedin Followers]] / Table2[[#This Row],[Total Applicants]] / 1000, 2) &amp; "K"</f>
        <v>5.78K</v>
      </c>
      <c r="I334" t="s">
        <v>4</v>
      </c>
      <c r="J334" t="s">
        <v>5</v>
      </c>
      <c r="K334">
        <v>1200</v>
      </c>
      <c r="L334" t="s">
        <v>6</v>
      </c>
      <c r="M334" s="10">
        <v>1552364</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1</v>
      </c>
      <c r="AK334">
        <v>1</v>
      </c>
      <c r="AL334">
        <v>0</v>
      </c>
      <c r="AM334">
        <v>0</v>
      </c>
      <c r="AN334">
        <v>0</v>
      </c>
      <c r="AO334">
        <v>0</v>
      </c>
      <c r="AP334">
        <v>0</v>
      </c>
      <c r="AQ334">
        <v>0</v>
      </c>
      <c r="AR334">
        <v>0</v>
      </c>
      <c r="AS334">
        <v>2</v>
      </c>
      <c r="AT334" s="7">
        <f>Table2[[#This Row],[Total Skills Required]] / 30</f>
        <v>6.6666666666666666E-2</v>
      </c>
      <c r="AU334" s="2">
        <f t="shared" si="5"/>
        <v>4.666666666666667</v>
      </c>
    </row>
    <row r="335" spans="1:47" x14ac:dyDescent="0.3">
      <c r="A335" t="s">
        <v>16</v>
      </c>
      <c r="B335" t="s">
        <v>17</v>
      </c>
      <c r="C335" t="s">
        <v>209</v>
      </c>
      <c r="D335" t="s">
        <v>3</v>
      </c>
      <c r="E335" t="str">
        <f>IF(LOWER(TRIM(Table2[[#This Row],[Involvement]]))="entry level", "Junior", IF(LOWER(TRIM(Table2[[#This Row],[Involvement]]))="mid-senior level", "Mid", "Senior"))</f>
        <v>Junior</v>
      </c>
      <c r="F335">
        <v>14</v>
      </c>
      <c r="G335" s="3">
        <v>80865</v>
      </c>
      <c r="H335" s="5" t="str">
        <f>ROUND(Table2[[#This Row],[Linkedin Followers]] / Table2[[#This Row],[Total Applicants]] / 1000, 2) &amp; "K"</f>
        <v>5.78K</v>
      </c>
      <c r="I335" t="s">
        <v>4</v>
      </c>
      <c r="J335" t="s">
        <v>14</v>
      </c>
      <c r="K335">
        <v>1200</v>
      </c>
      <c r="L335" t="s">
        <v>6</v>
      </c>
      <c r="M335" s="10">
        <v>581919</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1</v>
      </c>
      <c r="AK335">
        <v>1</v>
      </c>
      <c r="AL335">
        <v>0</v>
      </c>
      <c r="AM335">
        <v>0</v>
      </c>
      <c r="AN335">
        <v>1</v>
      </c>
      <c r="AO335">
        <v>0</v>
      </c>
      <c r="AP335">
        <v>0</v>
      </c>
      <c r="AQ335">
        <v>0</v>
      </c>
      <c r="AR335">
        <v>0</v>
      </c>
      <c r="AS335">
        <v>3</v>
      </c>
      <c r="AT335" s="7">
        <f>Table2[[#This Row],[Total Skills Required]] / 30</f>
        <v>0.1</v>
      </c>
      <c r="AU335" s="2">
        <f t="shared" si="5"/>
        <v>3.5</v>
      </c>
    </row>
    <row r="336" spans="1:47" x14ac:dyDescent="0.3">
      <c r="A336" t="s">
        <v>72</v>
      </c>
      <c r="B336" t="s">
        <v>39</v>
      </c>
      <c r="C336" t="s">
        <v>175</v>
      </c>
      <c r="D336" t="s">
        <v>62</v>
      </c>
      <c r="E336" t="str">
        <f>IF(LOWER(TRIM(Table2[[#This Row],[Involvement]]))="entry level", "Junior", IF(LOWER(TRIM(Table2[[#This Row],[Involvement]]))="mid-senior level", "Mid", "Senior"))</f>
        <v>Mid</v>
      </c>
      <c r="F336">
        <v>13</v>
      </c>
      <c r="G336" s="3">
        <v>270280</v>
      </c>
      <c r="H336" s="5" t="str">
        <f>ROUND(Table2[[#This Row],[Linkedin Followers]] / Table2[[#This Row],[Total Applicants]] / 1000, 2) &amp; "K"</f>
        <v>20.79K</v>
      </c>
      <c r="I336" t="s">
        <v>4</v>
      </c>
      <c r="J336" t="s">
        <v>5</v>
      </c>
      <c r="K336">
        <v>10001</v>
      </c>
      <c r="L336" t="s">
        <v>6</v>
      </c>
      <c r="M336" s="10">
        <v>1495565</v>
      </c>
      <c r="N336">
        <v>0</v>
      </c>
      <c r="O336">
        <v>0</v>
      </c>
      <c r="P336">
        <v>0</v>
      </c>
      <c r="Q336">
        <v>0</v>
      </c>
      <c r="R336">
        <v>1</v>
      </c>
      <c r="S336">
        <v>0</v>
      </c>
      <c r="T336">
        <v>0</v>
      </c>
      <c r="U336">
        <v>0</v>
      </c>
      <c r="V336">
        <v>0</v>
      </c>
      <c r="W336">
        <v>0</v>
      </c>
      <c r="X336">
        <v>0</v>
      </c>
      <c r="Y336">
        <v>0</v>
      </c>
      <c r="Z336">
        <v>0</v>
      </c>
      <c r="AA336">
        <v>0</v>
      </c>
      <c r="AB336">
        <v>0</v>
      </c>
      <c r="AC336">
        <v>0</v>
      </c>
      <c r="AD336">
        <v>0</v>
      </c>
      <c r="AE336">
        <v>0</v>
      </c>
      <c r="AF336">
        <v>0</v>
      </c>
      <c r="AG336">
        <v>0</v>
      </c>
      <c r="AH336">
        <v>0</v>
      </c>
      <c r="AI336">
        <v>0</v>
      </c>
      <c r="AJ336">
        <v>1</v>
      </c>
      <c r="AK336">
        <v>1</v>
      </c>
      <c r="AL336">
        <v>0</v>
      </c>
      <c r="AM336">
        <v>0</v>
      </c>
      <c r="AN336">
        <v>0</v>
      </c>
      <c r="AO336">
        <v>0</v>
      </c>
      <c r="AP336">
        <v>0</v>
      </c>
      <c r="AQ336">
        <v>0</v>
      </c>
      <c r="AR336">
        <v>0</v>
      </c>
      <c r="AS336">
        <v>3</v>
      </c>
      <c r="AT336" s="7">
        <f>Table2[[#This Row],[Total Skills Required]] / 30</f>
        <v>0.1</v>
      </c>
      <c r="AU336" s="2">
        <f t="shared" si="5"/>
        <v>3.25</v>
      </c>
    </row>
    <row r="337" spans="1:47" x14ac:dyDescent="0.3">
      <c r="A337" t="s">
        <v>23</v>
      </c>
      <c r="B337" t="s">
        <v>24</v>
      </c>
      <c r="C337" t="s">
        <v>210</v>
      </c>
      <c r="D337" t="s">
        <v>33</v>
      </c>
      <c r="E337" t="str">
        <f>IF(LOWER(TRIM(Table2[[#This Row],[Involvement]]))="entry level", "Junior", IF(LOWER(TRIM(Table2[[#This Row],[Involvement]]))="mid-senior level", "Mid", "Senior"))</f>
        <v>Mid</v>
      </c>
      <c r="F337">
        <v>13</v>
      </c>
      <c r="G337" s="3">
        <v>793022</v>
      </c>
      <c r="H337" s="5" t="str">
        <f>ROUND(Table2[[#This Row],[Linkedin Followers]] / Table2[[#This Row],[Total Applicants]] / 1000, 2) &amp; "K"</f>
        <v>61K</v>
      </c>
      <c r="I337" t="s">
        <v>4</v>
      </c>
      <c r="J337" t="s">
        <v>5</v>
      </c>
      <c r="K337">
        <v>5000</v>
      </c>
      <c r="L337" t="s">
        <v>6</v>
      </c>
      <c r="M337" s="10">
        <v>1592720</v>
      </c>
      <c r="N337">
        <v>1</v>
      </c>
      <c r="O337">
        <v>1</v>
      </c>
      <c r="P337">
        <v>1</v>
      </c>
      <c r="Q337">
        <v>1</v>
      </c>
      <c r="R337">
        <v>1</v>
      </c>
      <c r="S337">
        <v>0</v>
      </c>
      <c r="T337">
        <v>0</v>
      </c>
      <c r="U337">
        <v>1</v>
      </c>
      <c r="V337">
        <v>0</v>
      </c>
      <c r="W337">
        <v>0</v>
      </c>
      <c r="X337">
        <v>1</v>
      </c>
      <c r="Y337">
        <v>0</v>
      </c>
      <c r="Z337">
        <v>0</v>
      </c>
      <c r="AA337">
        <v>0</v>
      </c>
      <c r="AB337">
        <v>0</v>
      </c>
      <c r="AC337">
        <v>0</v>
      </c>
      <c r="AD337">
        <v>0</v>
      </c>
      <c r="AE337">
        <v>0</v>
      </c>
      <c r="AF337">
        <v>0</v>
      </c>
      <c r="AG337">
        <v>0</v>
      </c>
      <c r="AH337">
        <v>0</v>
      </c>
      <c r="AI337">
        <v>0</v>
      </c>
      <c r="AJ337">
        <v>1</v>
      </c>
      <c r="AK337">
        <v>1</v>
      </c>
      <c r="AL337">
        <v>0</v>
      </c>
      <c r="AM337">
        <v>0</v>
      </c>
      <c r="AN337">
        <v>0</v>
      </c>
      <c r="AO337">
        <v>0</v>
      </c>
      <c r="AP337">
        <v>0</v>
      </c>
      <c r="AQ337">
        <v>0</v>
      </c>
      <c r="AR337">
        <v>0</v>
      </c>
      <c r="AS337">
        <v>9</v>
      </c>
      <c r="AT337" s="7">
        <f>Table2[[#This Row],[Total Skills Required]] / 30</f>
        <v>0.3</v>
      </c>
      <c r="AU337" s="2">
        <f t="shared" si="5"/>
        <v>1.3</v>
      </c>
    </row>
    <row r="338" spans="1:47" x14ac:dyDescent="0.3">
      <c r="A338" t="s">
        <v>16</v>
      </c>
      <c r="B338" t="s">
        <v>17</v>
      </c>
      <c r="C338" t="s">
        <v>211</v>
      </c>
      <c r="D338" t="s">
        <v>3</v>
      </c>
      <c r="E338" t="str">
        <f>IF(LOWER(TRIM(Table2[[#This Row],[Involvement]]))="entry level", "Junior", IF(LOWER(TRIM(Table2[[#This Row],[Involvement]]))="mid-senior level", "Mid", "Senior"))</f>
        <v>Mid</v>
      </c>
      <c r="F338">
        <v>13</v>
      </c>
      <c r="G338" s="3">
        <v>80865</v>
      </c>
      <c r="H338" s="5" t="str">
        <f>ROUND(Table2[[#This Row],[Linkedin Followers]] / Table2[[#This Row],[Total Applicants]] / 1000, 2) &amp; "K"</f>
        <v>6.22K</v>
      </c>
      <c r="I338" t="s">
        <v>4</v>
      </c>
      <c r="J338" t="s">
        <v>5</v>
      </c>
      <c r="K338">
        <v>1200</v>
      </c>
      <c r="L338" t="s">
        <v>6</v>
      </c>
      <c r="M338" s="10">
        <v>1059851</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1</v>
      </c>
      <c r="AK338">
        <v>1</v>
      </c>
      <c r="AL338">
        <v>0</v>
      </c>
      <c r="AM338">
        <v>0</v>
      </c>
      <c r="AN338">
        <v>1</v>
      </c>
      <c r="AO338">
        <v>0</v>
      </c>
      <c r="AP338">
        <v>0</v>
      </c>
      <c r="AQ338">
        <v>0</v>
      </c>
      <c r="AR338">
        <v>0</v>
      </c>
      <c r="AS338">
        <v>3</v>
      </c>
      <c r="AT338" s="7">
        <f>Table2[[#This Row],[Total Skills Required]] / 30</f>
        <v>0.1</v>
      </c>
      <c r="AU338" s="2">
        <f t="shared" si="5"/>
        <v>3.25</v>
      </c>
    </row>
    <row r="339" spans="1:47" x14ac:dyDescent="0.3">
      <c r="A339" t="s">
        <v>23</v>
      </c>
      <c r="B339" t="s">
        <v>24</v>
      </c>
      <c r="C339" t="s">
        <v>212</v>
      </c>
      <c r="D339" t="s">
        <v>71</v>
      </c>
      <c r="E339" t="str">
        <f>IF(LOWER(TRIM(Table2[[#This Row],[Involvement]]))="entry level", "Junior", IF(LOWER(TRIM(Table2[[#This Row],[Involvement]]))="mid-senior level", "Mid", "Senior"))</f>
        <v>Mid</v>
      </c>
      <c r="F339">
        <v>13</v>
      </c>
      <c r="G339" s="3">
        <v>793022</v>
      </c>
      <c r="H339" s="5" t="str">
        <f>ROUND(Table2[[#This Row],[Linkedin Followers]] / Table2[[#This Row],[Total Applicants]] / 1000, 2) &amp; "K"</f>
        <v>61K</v>
      </c>
      <c r="I339" t="s">
        <v>4</v>
      </c>
      <c r="J339" t="s">
        <v>5</v>
      </c>
      <c r="K339">
        <v>5000</v>
      </c>
      <c r="L339" t="s">
        <v>6</v>
      </c>
      <c r="M339" s="10">
        <v>1499261</v>
      </c>
      <c r="N339">
        <v>0</v>
      </c>
      <c r="O339">
        <v>0</v>
      </c>
      <c r="P339">
        <v>1</v>
      </c>
      <c r="Q339">
        <v>0</v>
      </c>
      <c r="R339">
        <v>0</v>
      </c>
      <c r="S339">
        <v>0</v>
      </c>
      <c r="T339">
        <v>0</v>
      </c>
      <c r="U339">
        <v>0</v>
      </c>
      <c r="V339">
        <v>0</v>
      </c>
      <c r="W339">
        <v>0</v>
      </c>
      <c r="X339">
        <v>0</v>
      </c>
      <c r="Y339">
        <v>0</v>
      </c>
      <c r="Z339">
        <v>1</v>
      </c>
      <c r="AA339">
        <v>0</v>
      </c>
      <c r="AB339">
        <v>0</v>
      </c>
      <c r="AC339">
        <v>0</v>
      </c>
      <c r="AD339">
        <v>0</v>
      </c>
      <c r="AE339">
        <v>0</v>
      </c>
      <c r="AF339">
        <v>1</v>
      </c>
      <c r="AG339">
        <v>0</v>
      </c>
      <c r="AH339">
        <v>0</v>
      </c>
      <c r="AI339">
        <v>0</v>
      </c>
      <c r="AJ339">
        <v>1</v>
      </c>
      <c r="AK339">
        <v>1</v>
      </c>
      <c r="AL339">
        <v>0</v>
      </c>
      <c r="AM339">
        <v>0</v>
      </c>
      <c r="AN339">
        <v>0</v>
      </c>
      <c r="AO339">
        <v>1</v>
      </c>
      <c r="AP339">
        <v>0</v>
      </c>
      <c r="AQ339">
        <v>1</v>
      </c>
      <c r="AR339">
        <v>1</v>
      </c>
      <c r="AS339">
        <v>8</v>
      </c>
      <c r="AT339" s="7">
        <f>Table2[[#This Row],[Total Skills Required]] / 30</f>
        <v>0.26666666666666666</v>
      </c>
      <c r="AU339" s="2">
        <f t="shared" si="5"/>
        <v>1.4444444444444444</v>
      </c>
    </row>
    <row r="340" spans="1:47" x14ac:dyDescent="0.3">
      <c r="A340" t="s">
        <v>72</v>
      </c>
      <c r="B340" t="s">
        <v>39</v>
      </c>
      <c r="C340" t="s">
        <v>213</v>
      </c>
      <c r="D340" t="s">
        <v>13</v>
      </c>
      <c r="E340" t="str">
        <f>IF(LOWER(TRIM(Table2[[#This Row],[Involvement]]))="entry level", "Junior", IF(LOWER(TRIM(Table2[[#This Row],[Involvement]]))="mid-senior level", "Mid", "Senior"))</f>
        <v>Mid</v>
      </c>
      <c r="F340">
        <v>13</v>
      </c>
      <c r="G340" s="3">
        <v>270280</v>
      </c>
      <c r="H340" s="5" t="str">
        <f>ROUND(Table2[[#This Row],[Linkedin Followers]] / Table2[[#This Row],[Total Applicants]] / 1000, 2) &amp; "K"</f>
        <v>20.79K</v>
      </c>
      <c r="I340" t="s">
        <v>4</v>
      </c>
      <c r="J340" t="s">
        <v>5</v>
      </c>
      <c r="K340">
        <v>10001</v>
      </c>
      <c r="L340" t="s">
        <v>6</v>
      </c>
      <c r="M340" s="10">
        <v>1120238</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1</v>
      </c>
      <c r="AK340">
        <v>1</v>
      </c>
      <c r="AL340">
        <v>0</v>
      </c>
      <c r="AM340">
        <v>0</v>
      </c>
      <c r="AN340">
        <v>1</v>
      </c>
      <c r="AO340">
        <v>0</v>
      </c>
      <c r="AP340">
        <v>0</v>
      </c>
      <c r="AQ340">
        <v>0</v>
      </c>
      <c r="AR340">
        <v>0</v>
      </c>
      <c r="AS340">
        <v>3</v>
      </c>
      <c r="AT340" s="7">
        <f>Table2[[#This Row],[Total Skills Required]] / 30</f>
        <v>0.1</v>
      </c>
      <c r="AU340" s="2">
        <f t="shared" si="5"/>
        <v>3.25</v>
      </c>
    </row>
    <row r="341" spans="1:47" x14ac:dyDescent="0.3">
      <c r="A341" t="s">
        <v>16</v>
      </c>
      <c r="B341" t="s">
        <v>17</v>
      </c>
      <c r="C341" t="s">
        <v>115</v>
      </c>
      <c r="D341" t="s">
        <v>78</v>
      </c>
      <c r="E341" t="str">
        <f>IF(LOWER(TRIM(Table2[[#This Row],[Involvement]]))="entry level", "Junior", IF(LOWER(TRIM(Table2[[#This Row],[Involvement]]))="mid-senior level", "Mid", "Senior"))</f>
        <v>Junior</v>
      </c>
      <c r="F341">
        <v>13</v>
      </c>
      <c r="G341" s="3">
        <v>80865</v>
      </c>
      <c r="H341" s="5" t="str">
        <f>ROUND(Table2[[#This Row],[Linkedin Followers]] / Table2[[#This Row],[Total Applicants]] / 1000, 2) &amp; "K"</f>
        <v>6.22K</v>
      </c>
      <c r="I341" t="s">
        <v>4</v>
      </c>
      <c r="J341" t="s">
        <v>14</v>
      </c>
      <c r="K341">
        <v>1200</v>
      </c>
      <c r="L341" t="s">
        <v>6</v>
      </c>
      <c r="M341" s="10">
        <v>571369</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1</v>
      </c>
      <c r="AK341">
        <v>1</v>
      </c>
      <c r="AL341">
        <v>0</v>
      </c>
      <c r="AM341">
        <v>0</v>
      </c>
      <c r="AN341">
        <v>0</v>
      </c>
      <c r="AO341">
        <v>0</v>
      </c>
      <c r="AP341">
        <v>0</v>
      </c>
      <c r="AQ341">
        <v>0</v>
      </c>
      <c r="AR341">
        <v>0</v>
      </c>
      <c r="AS341">
        <v>2</v>
      </c>
      <c r="AT341" s="7">
        <f>Table2[[#This Row],[Total Skills Required]] / 30</f>
        <v>6.6666666666666666E-2</v>
      </c>
      <c r="AU341" s="2">
        <f t="shared" si="5"/>
        <v>4.333333333333333</v>
      </c>
    </row>
    <row r="342" spans="1:47" x14ac:dyDescent="0.3">
      <c r="A342" t="s">
        <v>23</v>
      </c>
      <c r="B342" t="s">
        <v>24</v>
      </c>
      <c r="C342" t="s">
        <v>87</v>
      </c>
      <c r="D342" t="s">
        <v>3</v>
      </c>
      <c r="E342" t="str">
        <f>IF(LOWER(TRIM(Table2[[#This Row],[Involvement]]))="entry level", "Junior", IF(LOWER(TRIM(Table2[[#This Row],[Involvement]]))="mid-senior level", "Mid", "Senior"))</f>
        <v>Mid</v>
      </c>
      <c r="F342">
        <v>13</v>
      </c>
      <c r="G342" s="3">
        <v>793022</v>
      </c>
      <c r="H342" s="5" t="str">
        <f>ROUND(Table2[[#This Row],[Linkedin Followers]] / Table2[[#This Row],[Total Applicants]] / 1000, 2) &amp; "K"</f>
        <v>61K</v>
      </c>
      <c r="I342" t="s">
        <v>4</v>
      </c>
      <c r="J342" t="s">
        <v>5</v>
      </c>
      <c r="K342">
        <v>5000</v>
      </c>
      <c r="L342" t="s">
        <v>6</v>
      </c>
      <c r="M342" s="10">
        <v>1144545</v>
      </c>
      <c r="N342">
        <v>1</v>
      </c>
      <c r="O342">
        <v>0</v>
      </c>
      <c r="P342">
        <v>1</v>
      </c>
      <c r="Q342">
        <v>0</v>
      </c>
      <c r="R342">
        <v>0</v>
      </c>
      <c r="S342">
        <v>0</v>
      </c>
      <c r="T342">
        <v>0</v>
      </c>
      <c r="U342">
        <v>0</v>
      </c>
      <c r="V342">
        <v>0</v>
      </c>
      <c r="W342">
        <v>0</v>
      </c>
      <c r="X342">
        <v>0</v>
      </c>
      <c r="Y342">
        <v>0</v>
      </c>
      <c r="Z342">
        <v>0</v>
      </c>
      <c r="AA342">
        <v>0</v>
      </c>
      <c r="AB342">
        <v>0</v>
      </c>
      <c r="AC342">
        <v>0</v>
      </c>
      <c r="AD342">
        <v>0</v>
      </c>
      <c r="AE342">
        <v>1</v>
      </c>
      <c r="AF342">
        <v>1</v>
      </c>
      <c r="AG342">
        <v>0</v>
      </c>
      <c r="AH342">
        <v>0</v>
      </c>
      <c r="AI342">
        <v>0</v>
      </c>
      <c r="AJ342">
        <v>1</v>
      </c>
      <c r="AK342">
        <v>1</v>
      </c>
      <c r="AL342">
        <v>0</v>
      </c>
      <c r="AM342">
        <v>0</v>
      </c>
      <c r="AN342">
        <v>0</v>
      </c>
      <c r="AO342">
        <v>0</v>
      </c>
      <c r="AP342">
        <v>0</v>
      </c>
      <c r="AQ342">
        <v>0</v>
      </c>
      <c r="AR342">
        <v>0</v>
      </c>
      <c r="AS342">
        <v>6</v>
      </c>
      <c r="AT342" s="7">
        <f>Table2[[#This Row],[Total Skills Required]] / 30</f>
        <v>0.2</v>
      </c>
      <c r="AU342" s="2">
        <f t="shared" si="5"/>
        <v>1.8571428571428572</v>
      </c>
    </row>
    <row r="343" spans="1:47" x14ac:dyDescent="0.3">
      <c r="A343" t="s">
        <v>16</v>
      </c>
      <c r="B343" t="s">
        <v>17</v>
      </c>
      <c r="C343" t="s">
        <v>214</v>
      </c>
      <c r="D343" t="s">
        <v>3</v>
      </c>
      <c r="E343" t="str">
        <f>IF(LOWER(TRIM(Table2[[#This Row],[Involvement]]))="entry level", "Junior", IF(LOWER(TRIM(Table2[[#This Row],[Involvement]]))="mid-senior level", "Mid", "Senior"))</f>
        <v>Junior</v>
      </c>
      <c r="F343">
        <v>13</v>
      </c>
      <c r="G343" s="3">
        <v>80865</v>
      </c>
      <c r="H343" s="5" t="str">
        <f>ROUND(Table2[[#This Row],[Linkedin Followers]] / Table2[[#This Row],[Total Applicants]] / 1000, 2) &amp; "K"</f>
        <v>6.22K</v>
      </c>
      <c r="I343" t="s">
        <v>4</v>
      </c>
      <c r="J343" t="s">
        <v>14</v>
      </c>
      <c r="K343">
        <v>1200</v>
      </c>
      <c r="L343" t="s">
        <v>6</v>
      </c>
      <c r="M343" s="10">
        <v>667872</v>
      </c>
      <c r="N343">
        <v>0</v>
      </c>
      <c r="O343">
        <v>0</v>
      </c>
      <c r="P343">
        <v>1</v>
      </c>
      <c r="Q343">
        <v>0</v>
      </c>
      <c r="R343">
        <v>0</v>
      </c>
      <c r="S343">
        <v>0</v>
      </c>
      <c r="T343">
        <v>0</v>
      </c>
      <c r="U343">
        <v>0</v>
      </c>
      <c r="V343">
        <v>0</v>
      </c>
      <c r="W343">
        <v>0</v>
      </c>
      <c r="X343">
        <v>1</v>
      </c>
      <c r="Y343">
        <v>0</v>
      </c>
      <c r="Z343">
        <v>1</v>
      </c>
      <c r="AA343">
        <v>0</v>
      </c>
      <c r="AB343">
        <v>0</v>
      </c>
      <c r="AC343">
        <v>0</v>
      </c>
      <c r="AD343">
        <v>1</v>
      </c>
      <c r="AE343">
        <v>0</v>
      </c>
      <c r="AF343">
        <v>1</v>
      </c>
      <c r="AG343">
        <v>0</v>
      </c>
      <c r="AH343">
        <v>0</v>
      </c>
      <c r="AI343">
        <v>0</v>
      </c>
      <c r="AJ343">
        <v>1</v>
      </c>
      <c r="AK343">
        <v>1</v>
      </c>
      <c r="AL343">
        <v>0</v>
      </c>
      <c r="AM343">
        <v>0</v>
      </c>
      <c r="AN343">
        <v>0</v>
      </c>
      <c r="AO343">
        <v>0</v>
      </c>
      <c r="AP343">
        <v>0</v>
      </c>
      <c r="AQ343">
        <v>1</v>
      </c>
      <c r="AR343">
        <v>1</v>
      </c>
      <c r="AS343">
        <v>9</v>
      </c>
      <c r="AT343" s="7">
        <f>Table2[[#This Row],[Total Skills Required]] / 30</f>
        <v>0.3</v>
      </c>
      <c r="AU343" s="2">
        <f t="shared" si="5"/>
        <v>1.3</v>
      </c>
    </row>
    <row r="344" spans="1:47" x14ac:dyDescent="0.3">
      <c r="A344" t="s">
        <v>11</v>
      </c>
      <c r="B344" t="s">
        <v>1</v>
      </c>
      <c r="C344" t="s">
        <v>215</v>
      </c>
      <c r="D344" t="s">
        <v>36</v>
      </c>
      <c r="E344" t="str">
        <f>IF(LOWER(TRIM(Table2[[#This Row],[Involvement]]))="entry level", "Junior", IF(LOWER(TRIM(Table2[[#This Row],[Involvement]]))="mid-senior level", "Mid", "Senior"))</f>
        <v>Mid</v>
      </c>
      <c r="F344">
        <v>13</v>
      </c>
      <c r="G344" s="3">
        <v>6737300</v>
      </c>
      <c r="H344" s="5" t="str">
        <f>ROUND(Table2[[#This Row],[Linkedin Followers]] / Table2[[#This Row],[Total Applicants]] / 1000, 2) &amp; "K"</f>
        <v>518.25K</v>
      </c>
      <c r="I344" t="s">
        <v>4</v>
      </c>
      <c r="J344" t="s">
        <v>5</v>
      </c>
      <c r="K344">
        <v>10001</v>
      </c>
      <c r="L344" t="s">
        <v>6</v>
      </c>
      <c r="M344" s="10">
        <v>1302799</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1</v>
      </c>
      <c r="AI344">
        <v>0</v>
      </c>
      <c r="AJ344">
        <v>1</v>
      </c>
      <c r="AK344">
        <v>1</v>
      </c>
      <c r="AL344">
        <v>0</v>
      </c>
      <c r="AM344">
        <v>0</v>
      </c>
      <c r="AN344">
        <v>1</v>
      </c>
      <c r="AO344">
        <v>0</v>
      </c>
      <c r="AP344">
        <v>0</v>
      </c>
      <c r="AQ344">
        <v>0</v>
      </c>
      <c r="AR344">
        <v>1</v>
      </c>
      <c r="AS344">
        <v>5</v>
      </c>
      <c r="AT344" s="7">
        <f>Table2[[#This Row],[Total Skills Required]] / 30</f>
        <v>0.16666666666666666</v>
      </c>
      <c r="AU344" s="2">
        <f t="shared" si="5"/>
        <v>2.1666666666666665</v>
      </c>
    </row>
    <row r="345" spans="1:47" x14ac:dyDescent="0.3">
      <c r="A345" t="s">
        <v>72</v>
      </c>
      <c r="B345" t="s">
        <v>39</v>
      </c>
      <c r="C345" t="s">
        <v>200</v>
      </c>
      <c r="D345" t="s">
        <v>13</v>
      </c>
      <c r="E345" t="str">
        <f>IF(LOWER(TRIM(Table2[[#This Row],[Involvement]]))="entry level", "Junior", IF(LOWER(TRIM(Table2[[#This Row],[Involvement]]))="mid-senior level", "Mid", "Senior"))</f>
        <v>Mid</v>
      </c>
      <c r="F345">
        <v>12</v>
      </c>
      <c r="G345" s="3">
        <v>270280</v>
      </c>
      <c r="H345" s="5" t="str">
        <f>ROUND(Table2[[#This Row],[Linkedin Followers]] / Table2[[#This Row],[Total Applicants]] / 1000, 2) &amp; "K"</f>
        <v>22.52K</v>
      </c>
      <c r="I345" t="s">
        <v>4</v>
      </c>
      <c r="J345" t="s">
        <v>5</v>
      </c>
      <c r="K345">
        <v>10001</v>
      </c>
      <c r="L345" t="s">
        <v>6</v>
      </c>
      <c r="M345" s="10">
        <v>952292</v>
      </c>
      <c r="N345">
        <v>0</v>
      </c>
      <c r="O345">
        <v>0</v>
      </c>
      <c r="P345">
        <v>0</v>
      </c>
      <c r="Q345">
        <v>0</v>
      </c>
      <c r="R345">
        <v>0</v>
      </c>
      <c r="S345">
        <v>0</v>
      </c>
      <c r="T345">
        <v>0</v>
      </c>
      <c r="U345">
        <v>0</v>
      </c>
      <c r="V345">
        <v>0</v>
      </c>
      <c r="W345">
        <v>0</v>
      </c>
      <c r="X345">
        <v>1</v>
      </c>
      <c r="Y345">
        <v>0</v>
      </c>
      <c r="Z345">
        <v>0</v>
      </c>
      <c r="AA345">
        <v>0</v>
      </c>
      <c r="AB345">
        <v>0</v>
      </c>
      <c r="AC345">
        <v>0</v>
      </c>
      <c r="AD345">
        <v>0</v>
      </c>
      <c r="AE345">
        <v>0</v>
      </c>
      <c r="AF345">
        <v>0</v>
      </c>
      <c r="AG345">
        <v>0</v>
      </c>
      <c r="AH345">
        <v>0</v>
      </c>
      <c r="AI345">
        <v>0</v>
      </c>
      <c r="AJ345">
        <v>1</v>
      </c>
      <c r="AK345">
        <v>1</v>
      </c>
      <c r="AL345">
        <v>0</v>
      </c>
      <c r="AM345">
        <v>0</v>
      </c>
      <c r="AN345">
        <v>0</v>
      </c>
      <c r="AO345">
        <v>0</v>
      </c>
      <c r="AP345">
        <v>0</v>
      </c>
      <c r="AQ345">
        <v>0</v>
      </c>
      <c r="AR345">
        <v>0</v>
      </c>
      <c r="AS345">
        <v>3</v>
      </c>
      <c r="AT345" s="7">
        <f>Table2[[#This Row],[Total Skills Required]] / 30</f>
        <v>0.1</v>
      </c>
      <c r="AU345" s="2">
        <f t="shared" si="5"/>
        <v>3</v>
      </c>
    </row>
    <row r="346" spans="1:47" x14ac:dyDescent="0.3">
      <c r="A346" t="s">
        <v>16</v>
      </c>
      <c r="B346" t="s">
        <v>17</v>
      </c>
      <c r="C346" t="s">
        <v>216</v>
      </c>
      <c r="D346" t="s">
        <v>19</v>
      </c>
      <c r="E346" t="str">
        <f>IF(LOWER(TRIM(Table2[[#This Row],[Involvement]]))="entry level", "Junior", IF(LOWER(TRIM(Table2[[#This Row],[Involvement]]))="mid-senior level", "Mid", "Senior"))</f>
        <v>Mid</v>
      </c>
      <c r="F346">
        <v>12</v>
      </c>
      <c r="G346" s="3">
        <v>80865</v>
      </c>
      <c r="H346" s="5" t="str">
        <f>ROUND(Table2[[#This Row],[Linkedin Followers]] / Table2[[#This Row],[Total Applicants]] / 1000, 2) &amp; "K"</f>
        <v>6.74K</v>
      </c>
      <c r="I346" t="s">
        <v>4</v>
      </c>
      <c r="J346" t="s">
        <v>5</v>
      </c>
      <c r="K346">
        <v>1200</v>
      </c>
      <c r="L346" t="s">
        <v>6</v>
      </c>
      <c r="M346" s="10">
        <v>946419</v>
      </c>
      <c r="N346">
        <v>0</v>
      </c>
      <c r="O346">
        <v>0</v>
      </c>
      <c r="P346">
        <v>0</v>
      </c>
      <c r="Q346">
        <v>0</v>
      </c>
      <c r="R346">
        <v>0</v>
      </c>
      <c r="S346">
        <v>0</v>
      </c>
      <c r="T346">
        <v>0</v>
      </c>
      <c r="U346">
        <v>0</v>
      </c>
      <c r="V346">
        <v>0</v>
      </c>
      <c r="W346">
        <v>0</v>
      </c>
      <c r="X346">
        <v>1</v>
      </c>
      <c r="Y346">
        <v>0</v>
      </c>
      <c r="Z346">
        <v>0</v>
      </c>
      <c r="AA346">
        <v>0</v>
      </c>
      <c r="AB346">
        <v>0</v>
      </c>
      <c r="AC346">
        <v>0</v>
      </c>
      <c r="AD346">
        <v>0</v>
      </c>
      <c r="AE346">
        <v>0</v>
      </c>
      <c r="AF346">
        <v>0</v>
      </c>
      <c r="AG346">
        <v>0</v>
      </c>
      <c r="AH346">
        <v>0</v>
      </c>
      <c r="AI346">
        <v>0</v>
      </c>
      <c r="AJ346">
        <v>1</v>
      </c>
      <c r="AK346">
        <v>1</v>
      </c>
      <c r="AL346">
        <v>0</v>
      </c>
      <c r="AM346">
        <v>0</v>
      </c>
      <c r="AN346">
        <v>0</v>
      </c>
      <c r="AO346">
        <v>0</v>
      </c>
      <c r="AP346">
        <v>0</v>
      </c>
      <c r="AQ346">
        <v>0</v>
      </c>
      <c r="AR346">
        <v>0</v>
      </c>
      <c r="AS346">
        <v>3</v>
      </c>
      <c r="AT346" s="7">
        <f>Table2[[#This Row],[Total Skills Required]] / 30</f>
        <v>0.1</v>
      </c>
      <c r="AU346" s="2">
        <f t="shared" si="5"/>
        <v>3</v>
      </c>
    </row>
    <row r="347" spans="1:47" x14ac:dyDescent="0.3">
      <c r="A347" t="s">
        <v>11</v>
      </c>
      <c r="B347" t="s">
        <v>1</v>
      </c>
      <c r="C347" t="s">
        <v>217</v>
      </c>
      <c r="D347" t="s">
        <v>19</v>
      </c>
      <c r="E347" t="str">
        <f>IF(LOWER(TRIM(Table2[[#This Row],[Involvement]]))="entry level", "Junior", IF(LOWER(TRIM(Table2[[#This Row],[Involvement]]))="mid-senior level", "Mid", "Senior"))</f>
        <v>Mid</v>
      </c>
      <c r="F347">
        <v>12</v>
      </c>
      <c r="G347" s="3">
        <v>6737300</v>
      </c>
      <c r="H347" s="5" t="str">
        <f>ROUND(Table2[[#This Row],[Linkedin Followers]] / Table2[[#This Row],[Total Applicants]] / 1000, 2) &amp; "K"</f>
        <v>561.44K</v>
      </c>
      <c r="I347" t="s">
        <v>4</v>
      </c>
      <c r="J347" t="s">
        <v>5</v>
      </c>
      <c r="K347">
        <v>10001</v>
      </c>
      <c r="L347" t="s">
        <v>6</v>
      </c>
      <c r="M347" s="10">
        <v>1011764</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1</v>
      </c>
      <c r="AK347">
        <v>1</v>
      </c>
      <c r="AL347">
        <v>0</v>
      </c>
      <c r="AM347">
        <v>0</v>
      </c>
      <c r="AN347">
        <v>1</v>
      </c>
      <c r="AO347">
        <v>0</v>
      </c>
      <c r="AP347">
        <v>0</v>
      </c>
      <c r="AQ347">
        <v>0</v>
      </c>
      <c r="AR347">
        <v>0</v>
      </c>
      <c r="AS347">
        <v>3</v>
      </c>
      <c r="AT347" s="7">
        <f>Table2[[#This Row],[Total Skills Required]] / 30</f>
        <v>0.1</v>
      </c>
      <c r="AU347" s="2">
        <f t="shared" si="5"/>
        <v>3</v>
      </c>
    </row>
    <row r="348" spans="1:47" x14ac:dyDescent="0.3">
      <c r="A348" t="s">
        <v>16</v>
      </c>
      <c r="B348" t="s">
        <v>17</v>
      </c>
      <c r="C348" t="s">
        <v>218</v>
      </c>
      <c r="D348" t="s">
        <v>13</v>
      </c>
      <c r="E348" t="str">
        <f>IF(LOWER(TRIM(Table2[[#This Row],[Involvement]]))="entry level", "Junior", IF(LOWER(TRIM(Table2[[#This Row],[Involvement]]))="mid-senior level", "Mid", "Senior"))</f>
        <v>Junior</v>
      </c>
      <c r="F348">
        <v>12</v>
      </c>
      <c r="G348" s="3">
        <v>80865</v>
      </c>
      <c r="H348" s="5" t="str">
        <f>ROUND(Table2[[#This Row],[Linkedin Followers]] / Table2[[#This Row],[Total Applicants]] / 1000, 2) &amp; "K"</f>
        <v>6.74K</v>
      </c>
      <c r="I348" t="s">
        <v>57</v>
      </c>
      <c r="J348" t="s">
        <v>14</v>
      </c>
      <c r="K348">
        <v>1200</v>
      </c>
      <c r="L348" t="s">
        <v>6</v>
      </c>
      <c r="M348" s="10">
        <v>584304</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1</v>
      </c>
      <c r="AI348">
        <v>0</v>
      </c>
      <c r="AJ348">
        <v>1</v>
      </c>
      <c r="AK348">
        <v>1</v>
      </c>
      <c r="AL348">
        <v>0</v>
      </c>
      <c r="AM348">
        <v>0</v>
      </c>
      <c r="AN348">
        <v>0</v>
      </c>
      <c r="AO348">
        <v>0</v>
      </c>
      <c r="AP348">
        <v>0</v>
      </c>
      <c r="AQ348">
        <v>1</v>
      </c>
      <c r="AR348">
        <v>1</v>
      </c>
      <c r="AS348">
        <v>5</v>
      </c>
      <c r="AT348" s="7">
        <f>Table2[[#This Row],[Total Skills Required]] / 30</f>
        <v>0.16666666666666666</v>
      </c>
      <c r="AU348" s="2">
        <f t="shared" si="5"/>
        <v>2</v>
      </c>
    </row>
    <row r="349" spans="1:47" x14ac:dyDescent="0.3">
      <c r="A349" t="s">
        <v>72</v>
      </c>
      <c r="B349" t="s">
        <v>39</v>
      </c>
      <c r="C349" t="s">
        <v>219</v>
      </c>
      <c r="D349" t="s">
        <v>19</v>
      </c>
      <c r="E349" t="str">
        <f>IF(LOWER(TRIM(Table2[[#This Row],[Involvement]]))="entry level", "Junior", IF(LOWER(TRIM(Table2[[#This Row],[Involvement]]))="mid-senior level", "Mid", "Senior"))</f>
        <v>Junior</v>
      </c>
      <c r="F349">
        <v>12</v>
      </c>
      <c r="G349" s="3">
        <v>270280</v>
      </c>
      <c r="H349" s="5" t="str">
        <f>ROUND(Table2[[#This Row],[Linkedin Followers]] / Table2[[#This Row],[Total Applicants]] / 1000, 2) &amp; "K"</f>
        <v>22.52K</v>
      </c>
      <c r="I349" t="s">
        <v>4</v>
      </c>
      <c r="J349" t="s">
        <v>14</v>
      </c>
      <c r="K349">
        <v>10001</v>
      </c>
      <c r="L349" t="s">
        <v>6</v>
      </c>
      <c r="M349" s="10">
        <v>482507</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1</v>
      </c>
      <c r="AK349">
        <v>1</v>
      </c>
      <c r="AL349">
        <v>0</v>
      </c>
      <c r="AM349">
        <v>0</v>
      </c>
      <c r="AN349">
        <v>0</v>
      </c>
      <c r="AO349">
        <v>0</v>
      </c>
      <c r="AP349">
        <v>0</v>
      </c>
      <c r="AQ349">
        <v>0</v>
      </c>
      <c r="AR349">
        <v>0</v>
      </c>
      <c r="AS349">
        <v>2</v>
      </c>
      <c r="AT349" s="7">
        <f>Table2[[#This Row],[Total Skills Required]] / 30</f>
        <v>6.6666666666666666E-2</v>
      </c>
      <c r="AU349" s="2">
        <f t="shared" si="5"/>
        <v>4</v>
      </c>
    </row>
    <row r="350" spans="1:47" x14ac:dyDescent="0.3">
      <c r="A350" t="s">
        <v>11</v>
      </c>
      <c r="B350" t="s">
        <v>1</v>
      </c>
      <c r="C350" t="s">
        <v>220</v>
      </c>
      <c r="D350" t="s">
        <v>3</v>
      </c>
      <c r="E350" t="str">
        <f>IF(LOWER(TRIM(Table2[[#This Row],[Involvement]]))="entry level", "Junior", IF(LOWER(TRIM(Table2[[#This Row],[Involvement]]))="mid-senior level", "Mid", "Senior"))</f>
        <v>Mid</v>
      </c>
      <c r="F350">
        <v>12</v>
      </c>
      <c r="G350" s="3">
        <v>6737300</v>
      </c>
      <c r="H350" s="5" t="str">
        <f>ROUND(Table2[[#This Row],[Linkedin Followers]] / Table2[[#This Row],[Total Applicants]] / 1000, 2) &amp; "K"</f>
        <v>561.44K</v>
      </c>
      <c r="I350" t="s">
        <v>4</v>
      </c>
      <c r="J350" t="s">
        <v>5</v>
      </c>
      <c r="K350">
        <v>10001</v>
      </c>
      <c r="L350" t="s">
        <v>6</v>
      </c>
      <c r="M350" s="10">
        <v>1115476</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1</v>
      </c>
      <c r="AK350">
        <v>1</v>
      </c>
      <c r="AL350">
        <v>0</v>
      </c>
      <c r="AM350">
        <v>0</v>
      </c>
      <c r="AN350">
        <v>1</v>
      </c>
      <c r="AO350">
        <v>0</v>
      </c>
      <c r="AP350">
        <v>0</v>
      </c>
      <c r="AQ350">
        <v>0</v>
      </c>
      <c r="AR350">
        <v>0</v>
      </c>
      <c r="AS350">
        <v>3</v>
      </c>
      <c r="AT350" s="7">
        <f>Table2[[#This Row],[Total Skills Required]] / 30</f>
        <v>0.1</v>
      </c>
      <c r="AU350" s="2">
        <f t="shared" si="5"/>
        <v>3</v>
      </c>
    </row>
    <row r="351" spans="1:47" x14ac:dyDescent="0.3">
      <c r="A351" t="s">
        <v>72</v>
      </c>
      <c r="B351" t="s">
        <v>39</v>
      </c>
      <c r="C351" t="s">
        <v>175</v>
      </c>
      <c r="D351" t="s">
        <v>13</v>
      </c>
      <c r="E351" t="str">
        <f>IF(LOWER(TRIM(Table2[[#This Row],[Involvement]]))="entry level", "Junior", IF(LOWER(TRIM(Table2[[#This Row],[Involvement]]))="mid-senior level", "Mid", "Senior"))</f>
        <v>Mid</v>
      </c>
      <c r="F351">
        <v>12</v>
      </c>
      <c r="G351" s="3">
        <v>270280</v>
      </c>
      <c r="H351" s="5" t="str">
        <f>ROUND(Table2[[#This Row],[Linkedin Followers]] / Table2[[#This Row],[Total Applicants]] / 1000, 2) &amp; "K"</f>
        <v>22.52K</v>
      </c>
      <c r="I351" t="s">
        <v>4</v>
      </c>
      <c r="J351" t="s">
        <v>5</v>
      </c>
      <c r="K351">
        <v>10001</v>
      </c>
      <c r="L351" t="s">
        <v>6</v>
      </c>
      <c r="M351" s="10">
        <v>1390709</v>
      </c>
      <c r="N351">
        <v>0</v>
      </c>
      <c r="O351">
        <v>0</v>
      </c>
      <c r="P351">
        <v>0</v>
      </c>
      <c r="Q351">
        <v>0</v>
      </c>
      <c r="R351">
        <v>1</v>
      </c>
      <c r="S351">
        <v>0</v>
      </c>
      <c r="T351">
        <v>0</v>
      </c>
      <c r="U351">
        <v>0</v>
      </c>
      <c r="V351">
        <v>0</v>
      </c>
      <c r="W351">
        <v>0</v>
      </c>
      <c r="X351">
        <v>0</v>
      </c>
      <c r="Y351">
        <v>0</v>
      </c>
      <c r="Z351">
        <v>0</v>
      </c>
      <c r="AA351">
        <v>0</v>
      </c>
      <c r="AB351">
        <v>0</v>
      </c>
      <c r="AC351">
        <v>0</v>
      </c>
      <c r="AD351">
        <v>0</v>
      </c>
      <c r="AE351">
        <v>0</v>
      </c>
      <c r="AF351">
        <v>0</v>
      </c>
      <c r="AG351">
        <v>0</v>
      </c>
      <c r="AH351">
        <v>0</v>
      </c>
      <c r="AI351">
        <v>0</v>
      </c>
      <c r="AJ351">
        <v>1</v>
      </c>
      <c r="AK351">
        <v>1</v>
      </c>
      <c r="AL351">
        <v>0</v>
      </c>
      <c r="AM351">
        <v>0</v>
      </c>
      <c r="AN351">
        <v>0</v>
      </c>
      <c r="AO351">
        <v>0</v>
      </c>
      <c r="AP351">
        <v>0</v>
      </c>
      <c r="AQ351">
        <v>0</v>
      </c>
      <c r="AR351">
        <v>0</v>
      </c>
      <c r="AS351">
        <v>3</v>
      </c>
      <c r="AT351" s="7">
        <f>Table2[[#This Row],[Total Skills Required]] / 30</f>
        <v>0.1</v>
      </c>
      <c r="AU351" s="2">
        <f t="shared" si="5"/>
        <v>3</v>
      </c>
    </row>
    <row r="352" spans="1:47" x14ac:dyDescent="0.3">
      <c r="A352" t="s">
        <v>91</v>
      </c>
      <c r="B352" t="s">
        <v>17</v>
      </c>
      <c r="C352" t="s">
        <v>221</v>
      </c>
      <c r="D352" t="s">
        <v>13</v>
      </c>
      <c r="E352" t="str">
        <f>IF(LOWER(TRIM(Table2[[#This Row],[Involvement]]))="entry level", "Junior", IF(LOWER(TRIM(Table2[[#This Row],[Involvement]]))="mid-senior level", "Mid", "Senior"))</f>
        <v>Mid</v>
      </c>
      <c r="F352">
        <v>12</v>
      </c>
      <c r="G352" s="3">
        <v>11245</v>
      </c>
      <c r="H352" s="5" t="str">
        <f>ROUND(Table2[[#This Row],[Linkedin Followers]] / Table2[[#This Row],[Total Applicants]] / 1000, 2) &amp; "K"</f>
        <v>0.94K</v>
      </c>
      <c r="I352" t="s">
        <v>4</v>
      </c>
      <c r="J352" t="s">
        <v>5</v>
      </c>
      <c r="K352">
        <v>110</v>
      </c>
      <c r="L352" t="s">
        <v>93</v>
      </c>
      <c r="M352" s="10">
        <v>1906392</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1</v>
      </c>
      <c r="AK352">
        <v>0</v>
      </c>
      <c r="AL352">
        <v>0</v>
      </c>
      <c r="AM352">
        <v>0</v>
      </c>
      <c r="AN352">
        <v>0</v>
      </c>
      <c r="AO352">
        <v>0</v>
      </c>
      <c r="AP352">
        <v>0</v>
      </c>
      <c r="AQ352">
        <v>0</v>
      </c>
      <c r="AR352">
        <v>0</v>
      </c>
      <c r="AS352">
        <v>1</v>
      </c>
      <c r="AT352" s="7">
        <f>Table2[[#This Row],[Total Skills Required]] / 30</f>
        <v>3.3333333333333333E-2</v>
      </c>
      <c r="AU352" s="2">
        <f t="shared" si="5"/>
        <v>6</v>
      </c>
    </row>
    <row r="353" spans="1:47" x14ac:dyDescent="0.3">
      <c r="A353" t="s">
        <v>16</v>
      </c>
      <c r="B353" t="s">
        <v>17</v>
      </c>
      <c r="C353" t="s">
        <v>115</v>
      </c>
      <c r="D353" t="s">
        <v>19</v>
      </c>
      <c r="E353" t="str">
        <f>IF(LOWER(TRIM(Table2[[#This Row],[Involvement]]))="entry level", "Junior", IF(LOWER(TRIM(Table2[[#This Row],[Involvement]]))="mid-senior level", "Mid", "Senior"))</f>
        <v>Junior</v>
      </c>
      <c r="F353">
        <v>12</v>
      </c>
      <c r="G353" s="3">
        <v>80865</v>
      </c>
      <c r="H353" s="5" t="str">
        <f>ROUND(Table2[[#This Row],[Linkedin Followers]] / Table2[[#This Row],[Total Applicants]] / 1000, 2) &amp; "K"</f>
        <v>6.74K</v>
      </c>
      <c r="I353" t="s">
        <v>4</v>
      </c>
      <c r="J353" t="s">
        <v>14</v>
      </c>
      <c r="K353">
        <v>1200</v>
      </c>
      <c r="L353" t="s">
        <v>6</v>
      </c>
      <c r="M353" s="10">
        <v>324960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1</v>
      </c>
      <c r="AK353">
        <v>1</v>
      </c>
      <c r="AL353">
        <v>0</v>
      </c>
      <c r="AM353">
        <v>0</v>
      </c>
      <c r="AN353">
        <v>0</v>
      </c>
      <c r="AO353">
        <v>0</v>
      </c>
      <c r="AP353">
        <v>0</v>
      </c>
      <c r="AQ353">
        <v>0</v>
      </c>
      <c r="AR353">
        <v>0</v>
      </c>
      <c r="AS353">
        <v>2</v>
      </c>
      <c r="AT353" s="7">
        <f>Table2[[#This Row],[Total Skills Required]] / 30</f>
        <v>6.6666666666666666E-2</v>
      </c>
      <c r="AU353" s="2">
        <f t="shared" si="5"/>
        <v>4</v>
      </c>
    </row>
    <row r="354" spans="1:47" x14ac:dyDescent="0.3">
      <c r="A354" t="s">
        <v>23</v>
      </c>
      <c r="B354" t="s">
        <v>24</v>
      </c>
      <c r="C354" t="s">
        <v>222</v>
      </c>
      <c r="D354" t="s">
        <v>130</v>
      </c>
      <c r="E354" t="str">
        <f>IF(LOWER(TRIM(Table2[[#This Row],[Involvement]]))="entry level", "Junior", IF(LOWER(TRIM(Table2[[#This Row],[Involvement]]))="mid-senior level", "Mid", "Senior"))</f>
        <v>Mid</v>
      </c>
      <c r="F354">
        <v>12</v>
      </c>
      <c r="G354" s="3">
        <v>793022</v>
      </c>
      <c r="H354" s="5" t="str">
        <f>ROUND(Table2[[#This Row],[Linkedin Followers]] / Table2[[#This Row],[Total Applicants]] / 1000, 2) &amp; "K"</f>
        <v>66.09K</v>
      </c>
      <c r="I354" t="s">
        <v>4</v>
      </c>
      <c r="J354" t="s">
        <v>5</v>
      </c>
      <c r="K354">
        <v>5000</v>
      </c>
      <c r="L354" t="s">
        <v>6</v>
      </c>
      <c r="M354" s="10">
        <v>913141</v>
      </c>
      <c r="N354">
        <v>1</v>
      </c>
      <c r="O354">
        <v>1</v>
      </c>
      <c r="P354">
        <v>1</v>
      </c>
      <c r="Q354">
        <v>1</v>
      </c>
      <c r="R354">
        <v>0</v>
      </c>
      <c r="S354">
        <v>0</v>
      </c>
      <c r="T354">
        <v>0</v>
      </c>
      <c r="U354">
        <v>1</v>
      </c>
      <c r="V354">
        <v>0</v>
      </c>
      <c r="W354">
        <v>0</v>
      </c>
      <c r="X354">
        <v>0</v>
      </c>
      <c r="Y354">
        <v>0</v>
      </c>
      <c r="Z354">
        <v>0</v>
      </c>
      <c r="AA354">
        <v>0</v>
      </c>
      <c r="AB354">
        <v>1</v>
      </c>
      <c r="AC354">
        <v>0</v>
      </c>
      <c r="AD354">
        <v>1</v>
      </c>
      <c r="AE354">
        <v>0</v>
      </c>
      <c r="AF354">
        <v>1</v>
      </c>
      <c r="AG354">
        <v>0</v>
      </c>
      <c r="AH354">
        <v>0</v>
      </c>
      <c r="AI354">
        <v>0</v>
      </c>
      <c r="AJ354">
        <v>1</v>
      </c>
      <c r="AK354">
        <v>1</v>
      </c>
      <c r="AL354">
        <v>0</v>
      </c>
      <c r="AM354">
        <v>0</v>
      </c>
      <c r="AN354">
        <v>0</v>
      </c>
      <c r="AO354">
        <v>0</v>
      </c>
      <c r="AP354">
        <v>0</v>
      </c>
      <c r="AQ354">
        <v>0</v>
      </c>
      <c r="AR354">
        <v>1</v>
      </c>
      <c r="AS354">
        <v>11</v>
      </c>
      <c r="AT354" s="7">
        <f>Table2[[#This Row],[Total Skills Required]] / 30</f>
        <v>0.36666666666666664</v>
      </c>
      <c r="AU354" s="2">
        <f t="shared" si="5"/>
        <v>1</v>
      </c>
    </row>
    <row r="355" spans="1:47" x14ac:dyDescent="0.3">
      <c r="A355" t="s">
        <v>16</v>
      </c>
      <c r="B355" t="s">
        <v>17</v>
      </c>
      <c r="C355" t="s">
        <v>223</v>
      </c>
      <c r="D355" t="s">
        <v>19</v>
      </c>
      <c r="E355" t="str">
        <f>IF(LOWER(TRIM(Table2[[#This Row],[Involvement]]))="entry level", "Junior", IF(LOWER(TRIM(Table2[[#This Row],[Involvement]]))="mid-senior level", "Mid", "Senior"))</f>
        <v>Mid</v>
      </c>
      <c r="F355">
        <v>12</v>
      </c>
      <c r="G355" s="3">
        <v>80865</v>
      </c>
      <c r="H355" s="5" t="str">
        <f>ROUND(Table2[[#This Row],[Linkedin Followers]] / Table2[[#This Row],[Total Applicants]] / 1000, 2) &amp; "K"</f>
        <v>6.74K</v>
      </c>
      <c r="I355" t="s">
        <v>57</v>
      </c>
      <c r="J355" t="s">
        <v>5</v>
      </c>
      <c r="K355">
        <v>1200</v>
      </c>
      <c r="L355" t="s">
        <v>6</v>
      </c>
      <c r="M355" s="10">
        <v>1199574</v>
      </c>
      <c r="N355">
        <v>0</v>
      </c>
      <c r="O355">
        <v>0</v>
      </c>
      <c r="P355">
        <v>0</v>
      </c>
      <c r="Q355">
        <v>0</v>
      </c>
      <c r="R355">
        <v>1</v>
      </c>
      <c r="S355">
        <v>0</v>
      </c>
      <c r="T355">
        <v>0</v>
      </c>
      <c r="U355">
        <v>0</v>
      </c>
      <c r="V355">
        <v>0</v>
      </c>
      <c r="W355">
        <v>0</v>
      </c>
      <c r="X355">
        <v>1</v>
      </c>
      <c r="Y355">
        <v>0</v>
      </c>
      <c r="Z355">
        <v>0</v>
      </c>
      <c r="AA355">
        <v>0</v>
      </c>
      <c r="AB355">
        <v>0</v>
      </c>
      <c r="AC355">
        <v>0</v>
      </c>
      <c r="AD355">
        <v>0</v>
      </c>
      <c r="AE355">
        <v>0</v>
      </c>
      <c r="AF355">
        <v>0</v>
      </c>
      <c r="AG355">
        <v>0</v>
      </c>
      <c r="AH355">
        <v>0</v>
      </c>
      <c r="AI355">
        <v>0</v>
      </c>
      <c r="AJ355">
        <v>1</v>
      </c>
      <c r="AK355">
        <v>1</v>
      </c>
      <c r="AL355">
        <v>0</v>
      </c>
      <c r="AM355">
        <v>0</v>
      </c>
      <c r="AN355">
        <v>1</v>
      </c>
      <c r="AO355">
        <v>0</v>
      </c>
      <c r="AP355">
        <v>0</v>
      </c>
      <c r="AQ355">
        <v>0</v>
      </c>
      <c r="AR355">
        <v>0</v>
      </c>
      <c r="AS355">
        <v>5</v>
      </c>
      <c r="AT355" s="7">
        <f>Table2[[#This Row],[Total Skills Required]] / 30</f>
        <v>0.16666666666666666</v>
      </c>
      <c r="AU355" s="2">
        <f t="shared" si="5"/>
        <v>2</v>
      </c>
    </row>
    <row r="356" spans="1:47" x14ac:dyDescent="0.3">
      <c r="A356" t="s">
        <v>11</v>
      </c>
      <c r="B356" t="s">
        <v>1</v>
      </c>
      <c r="C356" t="s">
        <v>224</v>
      </c>
      <c r="D356" t="s">
        <v>13</v>
      </c>
      <c r="E356" t="str">
        <f>IF(LOWER(TRIM(Table2[[#This Row],[Involvement]]))="entry level", "Junior", IF(LOWER(TRIM(Table2[[#This Row],[Involvement]]))="mid-senior level", "Mid", "Senior"))</f>
        <v>Mid</v>
      </c>
      <c r="F356">
        <v>12</v>
      </c>
      <c r="G356" s="3">
        <v>6737300</v>
      </c>
      <c r="H356" s="5" t="str">
        <f>ROUND(Table2[[#This Row],[Linkedin Followers]] / Table2[[#This Row],[Total Applicants]] / 1000, 2) &amp; "K"</f>
        <v>561.44K</v>
      </c>
      <c r="I356" t="s">
        <v>4</v>
      </c>
      <c r="J356" t="s">
        <v>5</v>
      </c>
      <c r="K356">
        <v>10001</v>
      </c>
      <c r="L356" t="s">
        <v>6</v>
      </c>
      <c r="M356" s="10">
        <v>1544995</v>
      </c>
      <c r="N356">
        <v>0</v>
      </c>
      <c r="O356">
        <v>0</v>
      </c>
      <c r="P356">
        <v>0</v>
      </c>
      <c r="Q356">
        <v>0</v>
      </c>
      <c r="R356">
        <v>1</v>
      </c>
      <c r="S356">
        <v>0</v>
      </c>
      <c r="T356">
        <v>0</v>
      </c>
      <c r="U356">
        <v>0</v>
      </c>
      <c r="V356">
        <v>0</v>
      </c>
      <c r="W356">
        <v>0</v>
      </c>
      <c r="X356">
        <v>0</v>
      </c>
      <c r="Y356">
        <v>0</v>
      </c>
      <c r="Z356">
        <v>0</v>
      </c>
      <c r="AA356">
        <v>0</v>
      </c>
      <c r="AB356">
        <v>0</v>
      </c>
      <c r="AC356">
        <v>0</v>
      </c>
      <c r="AD356">
        <v>0</v>
      </c>
      <c r="AE356">
        <v>0</v>
      </c>
      <c r="AF356">
        <v>0</v>
      </c>
      <c r="AG356">
        <v>0</v>
      </c>
      <c r="AH356">
        <v>0</v>
      </c>
      <c r="AI356">
        <v>0</v>
      </c>
      <c r="AJ356">
        <v>1</v>
      </c>
      <c r="AK356">
        <v>1</v>
      </c>
      <c r="AL356">
        <v>0</v>
      </c>
      <c r="AM356">
        <v>0</v>
      </c>
      <c r="AN356">
        <v>1</v>
      </c>
      <c r="AO356">
        <v>0</v>
      </c>
      <c r="AP356">
        <v>0</v>
      </c>
      <c r="AQ356">
        <v>0</v>
      </c>
      <c r="AR356">
        <v>1</v>
      </c>
      <c r="AS356">
        <v>5</v>
      </c>
      <c r="AT356" s="7">
        <f>Table2[[#This Row],[Total Skills Required]] / 30</f>
        <v>0.16666666666666666</v>
      </c>
      <c r="AU356" s="2">
        <f t="shared" si="5"/>
        <v>2</v>
      </c>
    </row>
    <row r="357" spans="1:47" x14ac:dyDescent="0.3">
      <c r="A357" t="s">
        <v>16</v>
      </c>
      <c r="B357" t="s">
        <v>17</v>
      </c>
      <c r="C357" t="s">
        <v>225</v>
      </c>
      <c r="D357" t="s">
        <v>3</v>
      </c>
      <c r="E357" t="str">
        <f>IF(LOWER(TRIM(Table2[[#This Row],[Involvement]]))="entry level", "Junior", IF(LOWER(TRIM(Table2[[#This Row],[Involvement]]))="mid-senior level", "Mid", "Senior"))</f>
        <v>Junior</v>
      </c>
      <c r="F357">
        <v>12</v>
      </c>
      <c r="G357" s="3">
        <v>80865</v>
      </c>
      <c r="H357" s="5" t="str">
        <f>ROUND(Table2[[#This Row],[Linkedin Followers]] / Table2[[#This Row],[Total Applicants]] / 1000, 2) &amp; "K"</f>
        <v>6.74K</v>
      </c>
      <c r="I357" t="s">
        <v>4</v>
      </c>
      <c r="J357" t="s">
        <v>14</v>
      </c>
      <c r="K357">
        <v>1200</v>
      </c>
      <c r="L357" t="s">
        <v>6</v>
      </c>
      <c r="M357" s="10">
        <v>447101</v>
      </c>
      <c r="N357">
        <v>0</v>
      </c>
      <c r="O357">
        <v>0</v>
      </c>
      <c r="P357">
        <v>0</v>
      </c>
      <c r="Q357">
        <v>0</v>
      </c>
      <c r="R357">
        <v>0</v>
      </c>
      <c r="S357">
        <v>0</v>
      </c>
      <c r="T357">
        <v>0</v>
      </c>
      <c r="U357">
        <v>0</v>
      </c>
      <c r="V357">
        <v>0</v>
      </c>
      <c r="W357">
        <v>0</v>
      </c>
      <c r="X357">
        <v>1</v>
      </c>
      <c r="Y357">
        <v>0</v>
      </c>
      <c r="Z357">
        <v>0</v>
      </c>
      <c r="AA357">
        <v>0</v>
      </c>
      <c r="AB357">
        <v>0</v>
      </c>
      <c r="AC357">
        <v>0</v>
      </c>
      <c r="AD357">
        <v>0</v>
      </c>
      <c r="AE357">
        <v>0</v>
      </c>
      <c r="AF357">
        <v>0</v>
      </c>
      <c r="AG357">
        <v>0</v>
      </c>
      <c r="AH357">
        <v>0</v>
      </c>
      <c r="AI357">
        <v>0</v>
      </c>
      <c r="AJ357">
        <v>1</v>
      </c>
      <c r="AK357">
        <v>1</v>
      </c>
      <c r="AL357">
        <v>0</v>
      </c>
      <c r="AM357">
        <v>0</v>
      </c>
      <c r="AN357">
        <v>0</v>
      </c>
      <c r="AO357">
        <v>0</v>
      </c>
      <c r="AP357">
        <v>0</v>
      </c>
      <c r="AQ357">
        <v>0</v>
      </c>
      <c r="AR357">
        <v>0</v>
      </c>
      <c r="AS357">
        <v>3</v>
      </c>
      <c r="AT357" s="7">
        <f>Table2[[#This Row],[Total Skills Required]] / 30</f>
        <v>0.1</v>
      </c>
      <c r="AU357" s="2">
        <f t="shared" si="5"/>
        <v>3</v>
      </c>
    </row>
    <row r="358" spans="1:47" x14ac:dyDescent="0.3">
      <c r="A358" t="s">
        <v>23</v>
      </c>
      <c r="B358" t="s">
        <v>24</v>
      </c>
      <c r="C358" t="s">
        <v>226</v>
      </c>
      <c r="D358" t="s">
        <v>78</v>
      </c>
      <c r="E358" t="str">
        <f>IF(LOWER(TRIM(Table2[[#This Row],[Involvement]]))="entry level", "Junior", IF(LOWER(TRIM(Table2[[#This Row],[Involvement]]))="mid-senior level", "Mid", "Senior"))</f>
        <v>Mid</v>
      </c>
      <c r="F358">
        <v>12</v>
      </c>
      <c r="G358" s="3">
        <v>793022</v>
      </c>
      <c r="H358" s="5" t="str">
        <f>ROUND(Table2[[#This Row],[Linkedin Followers]] / Table2[[#This Row],[Total Applicants]] / 1000, 2) &amp; "K"</f>
        <v>66.09K</v>
      </c>
      <c r="I358" t="s">
        <v>4</v>
      </c>
      <c r="J358" t="s">
        <v>5</v>
      </c>
      <c r="K358">
        <v>5000</v>
      </c>
      <c r="L358" t="s">
        <v>6</v>
      </c>
      <c r="M358" s="10">
        <v>1080039</v>
      </c>
      <c r="N358">
        <v>1</v>
      </c>
      <c r="O358">
        <v>1</v>
      </c>
      <c r="P358">
        <v>1</v>
      </c>
      <c r="Q358">
        <v>1</v>
      </c>
      <c r="R358">
        <v>1</v>
      </c>
      <c r="S358">
        <v>0</v>
      </c>
      <c r="T358">
        <v>0</v>
      </c>
      <c r="U358">
        <v>1</v>
      </c>
      <c r="V358">
        <v>0</v>
      </c>
      <c r="W358">
        <v>0</v>
      </c>
      <c r="X358">
        <v>1</v>
      </c>
      <c r="Y358">
        <v>0</v>
      </c>
      <c r="Z358">
        <v>0</v>
      </c>
      <c r="AA358">
        <v>0</v>
      </c>
      <c r="AB358">
        <v>0</v>
      </c>
      <c r="AC358">
        <v>0</v>
      </c>
      <c r="AD358">
        <v>0</v>
      </c>
      <c r="AE358">
        <v>0</v>
      </c>
      <c r="AF358">
        <v>0</v>
      </c>
      <c r="AG358">
        <v>0</v>
      </c>
      <c r="AH358">
        <v>0</v>
      </c>
      <c r="AI358">
        <v>0</v>
      </c>
      <c r="AJ358">
        <v>1</v>
      </c>
      <c r="AK358">
        <v>1</v>
      </c>
      <c r="AL358">
        <v>0</v>
      </c>
      <c r="AM358">
        <v>0</v>
      </c>
      <c r="AN358">
        <v>0</v>
      </c>
      <c r="AO358">
        <v>0</v>
      </c>
      <c r="AP358">
        <v>0</v>
      </c>
      <c r="AQ358">
        <v>0</v>
      </c>
      <c r="AR358">
        <v>0</v>
      </c>
      <c r="AS358">
        <v>9</v>
      </c>
      <c r="AT358" s="7">
        <f>Table2[[#This Row],[Total Skills Required]] / 30</f>
        <v>0.3</v>
      </c>
      <c r="AU358" s="2">
        <f t="shared" si="5"/>
        <v>1.2</v>
      </c>
    </row>
    <row r="359" spans="1:47" x14ac:dyDescent="0.3">
      <c r="A359" t="s">
        <v>72</v>
      </c>
      <c r="B359" t="s">
        <v>39</v>
      </c>
      <c r="C359" t="s">
        <v>186</v>
      </c>
      <c r="D359" t="s">
        <v>13</v>
      </c>
      <c r="E359" t="str">
        <f>IF(LOWER(TRIM(Table2[[#This Row],[Involvement]]))="entry level", "Junior", IF(LOWER(TRIM(Table2[[#This Row],[Involvement]]))="mid-senior level", "Mid", "Senior"))</f>
        <v>Junior</v>
      </c>
      <c r="F359">
        <v>12</v>
      </c>
      <c r="G359" s="3">
        <v>270280</v>
      </c>
      <c r="H359" s="5" t="str">
        <f>ROUND(Table2[[#This Row],[Linkedin Followers]] / Table2[[#This Row],[Total Applicants]] / 1000, 2) &amp; "K"</f>
        <v>22.52K</v>
      </c>
      <c r="I359" t="s">
        <v>4</v>
      </c>
      <c r="J359" t="s">
        <v>14</v>
      </c>
      <c r="K359">
        <v>10001</v>
      </c>
      <c r="L359" t="s">
        <v>6</v>
      </c>
      <c r="M359" s="10">
        <v>533938</v>
      </c>
      <c r="N359">
        <v>0</v>
      </c>
      <c r="O359">
        <v>0</v>
      </c>
      <c r="P359">
        <v>1</v>
      </c>
      <c r="Q359">
        <v>0</v>
      </c>
      <c r="R359">
        <v>0</v>
      </c>
      <c r="S359">
        <v>0</v>
      </c>
      <c r="T359">
        <v>0</v>
      </c>
      <c r="U359">
        <v>0</v>
      </c>
      <c r="V359">
        <v>0</v>
      </c>
      <c r="W359">
        <v>0</v>
      </c>
      <c r="X359">
        <v>1</v>
      </c>
      <c r="Y359">
        <v>0</v>
      </c>
      <c r="Z359">
        <v>1</v>
      </c>
      <c r="AA359">
        <v>0</v>
      </c>
      <c r="AB359">
        <v>0</v>
      </c>
      <c r="AC359">
        <v>0</v>
      </c>
      <c r="AD359">
        <v>0</v>
      </c>
      <c r="AE359">
        <v>0</v>
      </c>
      <c r="AF359">
        <v>1</v>
      </c>
      <c r="AG359">
        <v>0</v>
      </c>
      <c r="AH359">
        <v>0</v>
      </c>
      <c r="AI359">
        <v>0</v>
      </c>
      <c r="AJ359">
        <v>1</v>
      </c>
      <c r="AK359">
        <v>0</v>
      </c>
      <c r="AL359">
        <v>0</v>
      </c>
      <c r="AM359">
        <v>0</v>
      </c>
      <c r="AN359">
        <v>1</v>
      </c>
      <c r="AO359">
        <v>0</v>
      </c>
      <c r="AP359">
        <v>0</v>
      </c>
      <c r="AQ359">
        <v>1</v>
      </c>
      <c r="AR359">
        <v>1</v>
      </c>
      <c r="AS359">
        <v>8</v>
      </c>
      <c r="AT359" s="7">
        <f>Table2[[#This Row],[Total Skills Required]] / 30</f>
        <v>0.26666666666666666</v>
      </c>
      <c r="AU359" s="2">
        <f t="shared" si="5"/>
        <v>1.3333333333333333</v>
      </c>
    </row>
    <row r="360" spans="1:47" x14ac:dyDescent="0.3">
      <c r="A360" t="s">
        <v>72</v>
      </c>
      <c r="B360" t="s">
        <v>39</v>
      </c>
      <c r="C360" t="s">
        <v>213</v>
      </c>
      <c r="D360" t="s">
        <v>62</v>
      </c>
      <c r="E360" t="str">
        <f>IF(LOWER(TRIM(Table2[[#This Row],[Involvement]]))="entry level", "Junior", IF(LOWER(TRIM(Table2[[#This Row],[Involvement]]))="mid-senior level", "Mid", "Senior"))</f>
        <v>Mid</v>
      </c>
      <c r="F360">
        <v>12</v>
      </c>
      <c r="G360" s="3">
        <v>270280</v>
      </c>
      <c r="H360" s="5" t="str">
        <f>ROUND(Table2[[#This Row],[Linkedin Followers]] / Table2[[#This Row],[Total Applicants]] / 1000, 2) &amp; "K"</f>
        <v>22.52K</v>
      </c>
      <c r="I360" t="s">
        <v>4</v>
      </c>
      <c r="J360" t="s">
        <v>5</v>
      </c>
      <c r="K360">
        <v>10001</v>
      </c>
      <c r="L360" t="s">
        <v>6</v>
      </c>
      <c r="M360" s="10">
        <v>1050125</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1</v>
      </c>
      <c r="AK360">
        <v>1</v>
      </c>
      <c r="AL360">
        <v>0</v>
      </c>
      <c r="AM360">
        <v>0</v>
      </c>
      <c r="AN360">
        <v>1</v>
      </c>
      <c r="AO360">
        <v>0</v>
      </c>
      <c r="AP360">
        <v>0</v>
      </c>
      <c r="AQ360">
        <v>0</v>
      </c>
      <c r="AR360">
        <v>0</v>
      </c>
      <c r="AS360">
        <v>3</v>
      </c>
      <c r="AT360" s="7">
        <f>Table2[[#This Row],[Total Skills Required]] / 30</f>
        <v>0.1</v>
      </c>
      <c r="AU360" s="2">
        <f t="shared" si="5"/>
        <v>3</v>
      </c>
    </row>
    <row r="361" spans="1:47" x14ac:dyDescent="0.3">
      <c r="A361" t="s">
        <v>16</v>
      </c>
      <c r="B361" t="s">
        <v>17</v>
      </c>
      <c r="C361" t="s">
        <v>107</v>
      </c>
      <c r="D361" t="s">
        <v>13</v>
      </c>
      <c r="E361" t="str">
        <f>IF(LOWER(TRIM(Table2[[#This Row],[Involvement]]))="entry level", "Junior", IF(LOWER(TRIM(Table2[[#This Row],[Involvement]]))="mid-senior level", "Mid", "Senior"))</f>
        <v>Junior</v>
      </c>
      <c r="F361">
        <v>12</v>
      </c>
      <c r="G361" s="3">
        <v>80865</v>
      </c>
      <c r="H361" s="5" t="str">
        <f>ROUND(Table2[[#This Row],[Linkedin Followers]] / Table2[[#This Row],[Total Applicants]] / 1000, 2) &amp; "K"</f>
        <v>6.74K</v>
      </c>
      <c r="I361" t="s">
        <v>57</v>
      </c>
      <c r="J361" t="s">
        <v>14</v>
      </c>
      <c r="K361">
        <v>1200</v>
      </c>
      <c r="L361" t="s">
        <v>6</v>
      </c>
      <c r="M361" s="10">
        <v>698361</v>
      </c>
      <c r="N361">
        <v>0</v>
      </c>
      <c r="O361">
        <v>0</v>
      </c>
      <c r="P361">
        <v>1</v>
      </c>
      <c r="Q361">
        <v>0</v>
      </c>
      <c r="R361">
        <v>0</v>
      </c>
      <c r="S361">
        <v>0</v>
      </c>
      <c r="T361">
        <v>0</v>
      </c>
      <c r="U361">
        <v>0</v>
      </c>
      <c r="V361">
        <v>0</v>
      </c>
      <c r="W361">
        <v>0</v>
      </c>
      <c r="X361">
        <v>1</v>
      </c>
      <c r="Y361">
        <v>0</v>
      </c>
      <c r="Z361">
        <v>0</v>
      </c>
      <c r="AA361">
        <v>0</v>
      </c>
      <c r="AB361">
        <v>0</v>
      </c>
      <c r="AC361">
        <v>0</v>
      </c>
      <c r="AD361">
        <v>0</v>
      </c>
      <c r="AE361">
        <v>0</v>
      </c>
      <c r="AF361">
        <v>0</v>
      </c>
      <c r="AG361">
        <v>0</v>
      </c>
      <c r="AH361">
        <v>0</v>
      </c>
      <c r="AI361">
        <v>0</v>
      </c>
      <c r="AJ361">
        <v>1</v>
      </c>
      <c r="AK361">
        <v>1</v>
      </c>
      <c r="AL361">
        <v>0</v>
      </c>
      <c r="AM361">
        <v>0</v>
      </c>
      <c r="AN361">
        <v>1</v>
      </c>
      <c r="AO361">
        <v>0</v>
      </c>
      <c r="AP361">
        <v>0</v>
      </c>
      <c r="AQ361">
        <v>1</v>
      </c>
      <c r="AR361">
        <v>1</v>
      </c>
      <c r="AS361">
        <v>7</v>
      </c>
      <c r="AT361" s="7">
        <f>Table2[[#This Row],[Total Skills Required]] / 30</f>
        <v>0.23333333333333334</v>
      </c>
      <c r="AU361" s="2">
        <f t="shared" si="5"/>
        <v>1.5</v>
      </c>
    </row>
    <row r="362" spans="1:47" x14ac:dyDescent="0.3">
      <c r="A362" t="s">
        <v>72</v>
      </c>
      <c r="B362" t="s">
        <v>39</v>
      </c>
      <c r="C362" t="s">
        <v>200</v>
      </c>
      <c r="D362" t="s">
        <v>78</v>
      </c>
      <c r="E362" t="str">
        <f>IF(LOWER(TRIM(Table2[[#This Row],[Involvement]]))="entry level", "Junior", IF(LOWER(TRIM(Table2[[#This Row],[Involvement]]))="mid-senior level", "Mid", "Senior"))</f>
        <v>Mid</v>
      </c>
      <c r="F362">
        <v>11</v>
      </c>
      <c r="G362" s="3">
        <v>270280</v>
      </c>
      <c r="H362" s="5" t="str">
        <f>ROUND(Table2[[#This Row],[Linkedin Followers]] / Table2[[#This Row],[Total Applicants]] / 1000, 2) &amp; "K"</f>
        <v>24.57K</v>
      </c>
      <c r="I362" t="s">
        <v>4</v>
      </c>
      <c r="J362" t="s">
        <v>5</v>
      </c>
      <c r="K362">
        <v>10001</v>
      </c>
      <c r="L362" t="s">
        <v>6</v>
      </c>
      <c r="M362" s="10">
        <v>1011684</v>
      </c>
      <c r="N362">
        <v>0</v>
      </c>
      <c r="O362">
        <v>0</v>
      </c>
      <c r="P362">
        <v>0</v>
      </c>
      <c r="Q362">
        <v>0</v>
      </c>
      <c r="R362">
        <v>0</v>
      </c>
      <c r="S362">
        <v>0</v>
      </c>
      <c r="T362">
        <v>0</v>
      </c>
      <c r="U362">
        <v>0</v>
      </c>
      <c r="V362">
        <v>0</v>
      </c>
      <c r="W362">
        <v>0</v>
      </c>
      <c r="X362">
        <v>1</v>
      </c>
      <c r="Y362">
        <v>0</v>
      </c>
      <c r="Z362">
        <v>0</v>
      </c>
      <c r="AA362">
        <v>0</v>
      </c>
      <c r="AB362">
        <v>0</v>
      </c>
      <c r="AC362">
        <v>0</v>
      </c>
      <c r="AD362">
        <v>0</v>
      </c>
      <c r="AE362">
        <v>0</v>
      </c>
      <c r="AF362">
        <v>0</v>
      </c>
      <c r="AG362">
        <v>0</v>
      </c>
      <c r="AH362">
        <v>0</v>
      </c>
      <c r="AI362">
        <v>0</v>
      </c>
      <c r="AJ362">
        <v>1</v>
      </c>
      <c r="AK362">
        <v>1</v>
      </c>
      <c r="AL362">
        <v>0</v>
      </c>
      <c r="AM362">
        <v>0</v>
      </c>
      <c r="AN362">
        <v>0</v>
      </c>
      <c r="AO362">
        <v>0</v>
      </c>
      <c r="AP362">
        <v>0</v>
      </c>
      <c r="AQ362">
        <v>0</v>
      </c>
      <c r="AR362">
        <v>0</v>
      </c>
      <c r="AS362">
        <v>3</v>
      </c>
      <c r="AT362" s="7">
        <f>Table2[[#This Row],[Total Skills Required]] / 30</f>
        <v>0.1</v>
      </c>
      <c r="AU362" s="2">
        <f t="shared" si="5"/>
        <v>2.75</v>
      </c>
    </row>
    <row r="363" spans="1:47" x14ac:dyDescent="0.3">
      <c r="A363" t="s">
        <v>16</v>
      </c>
      <c r="B363" t="s">
        <v>17</v>
      </c>
      <c r="C363" t="s">
        <v>32</v>
      </c>
      <c r="D363" t="s">
        <v>19</v>
      </c>
      <c r="E363" t="str">
        <f>IF(LOWER(TRIM(Table2[[#This Row],[Involvement]]))="entry level", "Junior", IF(LOWER(TRIM(Table2[[#This Row],[Involvement]]))="mid-senior level", "Mid", "Senior"))</f>
        <v>Mid</v>
      </c>
      <c r="F363">
        <v>11</v>
      </c>
      <c r="G363" s="3">
        <v>80865</v>
      </c>
      <c r="H363" s="5" t="str">
        <f>ROUND(Table2[[#This Row],[Linkedin Followers]] / Table2[[#This Row],[Total Applicants]] / 1000, 2) &amp; "K"</f>
        <v>7.35K</v>
      </c>
      <c r="I363" t="s">
        <v>4</v>
      </c>
      <c r="J363" t="s">
        <v>5</v>
      </c>
      <c r="K363">
        <v>1200</v>
      </c>
      <c r="L363" t="s">
        <v>6</v>
      </c>
      <c r="M363" s="10">
        <v>1671302</v>
      </c>
      <c r="N363">
        <v>0</v>
      </c>
      <c r="O363">
        <v>0</v>
      </c>
      <c r="P363">
        <v>0</v>
      </c>
      <c r="Q363">
        <v>0</v>
      </c>
      <c r="R363">
        <v>1</v>
      </c>
      <c r="S363">
        <v>0</v>
      </c>
      <c r="T363">
        <v>0</v>
      </c>
      <c r="U363">
        <v>0</v>
      </c>
      <c r="V363">
        <v>0</v>
      </c>
      <c r="W363">
        <v>0</v>
      </c>
      <c r="X363">
        <v>0</v>
      </c>
      <c r="Y363">
        <v>0</v>
      </c>
      <c r="Z363">
        <v>0</v>
      </c>
      <c r="AA363">
        <v>0</v>
      </c>
      <c r="AB363">
        <v>0</v>
      </c>
      <c r="AC363">
        <v>0</v>
      </c>
      <c r="AD363">
        <v>0</v>
      </c>
      <c r="AE363">
        <v>0</v>
      </c>
      <c r="AF363">
        <v>0</v>
      </c>
      <c r="AG363">
        <v>0</v>
      </c>
      <c r="AH363">
        <v>0</v>
      </c>
      <c r="AI363">
        <v>0</v>
      </c>
      <c r="AJ363">
        <v>1</v>
      </c>
      <c r="AK363">
        <v>1</v>
      </c>
      <c r="AL363">
        <v>0</v>
      </c>
      <c r="AM363">
        <v>0</v>
      </c>
      <c r="AN363">
        <v>0</v>
      </c>
      <c r="AO363">
        <v>0</v>
      </c>
      <c r="AP363">
        <v>0</v>
      </c>
      <c r="AQ363">
        <v>0</v>
      </c>
      <c r="AR363">
        <v>0</v>
      </c>
      <c r="AS363">
        <v>3</v>
      </c>
      <c r="AT363" s="7">
        <f>Table2[[#This Row],[Total Skills Required]] / 30</f>
        <v>0.1</v>
      </c>
      <c r="AU363" s="2">
        <f t="shared" si="5"/>
        <v>2.75</v>
      </c>
    </row>
    <row r="364" spans="1:47" x14ac:dyDescent="0.3">
      <c r="A364" t="s">
        <v>91</v>
      </c>
      <c r="B364" t="s">
        <v>17</v>
      </c>
      <c r="C364" t="s">
        <v>227</v>
      </c>
      <c r="D364" t="s">
        <v>13</v>
      </c>
      <c r="E364" t="str">
        <f>IF(LOWER(TRIM(Table2[[#This Row],[Involvement]]))="entry level", "Junior", IF(LOWER(TRIM(Table2[[#This Row],[Involvement]]))="mid-senior level", "Mid", "Senior"))</f>
        <v>Mid</v>
      </c>
      <c r="F364">
        <v>11</v>
      </c>
      <c r="G364" s="3">
        <v>11245</v>
      </c>
      <c r="H364" s="5" t="str">
        <f>ROUND(Table2[[#This Row],[Linkedin Followers]] / Table2[[#This Row],[Total Applicants]] / 1000, 2) &amp; "K"</f>
        <v>1.02K</v>
      </c>
      <c r="I364" t="s">
        <v>4</v>
      </c>
      <c r="J364" t="s">
        <v>5</v>
      </c>
      <c r="K364">
        <v>110</v>
      </c>
      <c r="L364" t="s">
        <v>93</v>
      </c>
      <c r="M364" s="10">
        <v>1085114</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1</v>
      </c>
      <c r="AK364">
        <v>1</v>
      </c>
      <c r="AL364">
        <v>0</v>
      </c>
      <c r="AM364">
        <v>0</v>
      </c>
      <c r="AN364">
        <v>1</v>
      </c>
      <c r="AO364">
        <v>0</v>
      </c>
      <c r="AP364">
        <v>0</v>
      </c>
      <c r="AQ364">
        <v>0</v>
      </c>
      <c r="AR364">
        <v>0</v>
      </c>
      <c r="AS364">
        <v>3</v>
      </c>
      <c r="AT364" s="7">
        <f>Table2[[#This Row],[Total Skills Required]] / 30</f>
        <v>0.1</v>
      </c>
      <c r="AU364" s="2">
        <f t="shared" si="5"/>
        <v>2.75</v>
      </c>
    </row>
    <row r="365" spans="1:47" x14ac:dyDescent="0.3">
      <c r="A365" t="s">
        <v>72</v>
      </c>
      <c r="B365" t="s">
        <v>39</v>
      </c>
      <c r="C365" t="s">
        <v>228</v>
      </c>
      <c r="D365" t="s">
        <v>13</v>
      </c>
      <c r="E365" t="str">
        <f>IF(LOWER(TRIM(Table2[[#This Row],[Involvement]]))="entry level", "Junior", IF(LOWER(TRIM(Table2[[#This Row],[Involvement]]))="mid-senior level", "Mid", "Senior"))</f>
        <v>Junior</v>
      </c>
      <c r="F365">
        <v>11</v>
      </c>
      <c r="G365" s="3">
        <v>270280</v>
      </c>
      <c r="H365" s="5" t="str">
        <f>ROUND(Table2[[#This Row],[Linkedin Followers]] / Table2[[#This Row],[Total Applicants]] / 1000, 2) &amp; "K"</f>
        <v>24.57K</v>
      </c>
      <c r="I365" t="s">
        <v>4</v>
      </c>
      <c r="J365" t="s">
        <v>14</v>
      </c>
      <c r="K365">
        <v>10001</v>
      </c>
      <c r="L365" t="s">
        <v>6</v>
      </c>
      <c r="M365" s="10">
        <v>716028</v>
      </c>
      <c r="N365">
        <v>0</v>
      </c>
      <c r="O365">
        <v>0</v>
      </c>
      <c r="P365">
        <v>0</v>
      </c>
      <c r="Q365">
        <v>0</v>
      </c>
      <c r="R365">
        <v>0</v>
      </c>
      <c r="S365">
        <v>0</v>
      </c>
      <c r="T365">
        <v>0</v>
      </c>
      <c r="U365">
        <v>1</v>
      </c>
      <c r="V365">
        <v>0</v>
      </c>
      <c r="W365">
        <v>0</v>
      </c>
      <c r="X365">
        <v>1</v>
      </c>
      <c r="Y365">
        <v>0</v>
      </c>
      <c r="Z365">
        <v>0</v>
      </c>
      <c r="AA365">
        <v>0</v>
      </c>
      <c r="AB365">
        <v>0</v>
      </c>
      <c r="AC365">
        <v>0</v>
      </c>
      <c r="AD365">
        <v>0</v>
      </c>
      <c r="AE365">
        <v>0</v>
      </c>
      <c r="AF365">
        <v>0</v>
      </c>
      <c r="AG365">
        <v>0</v>
      </c>
      <c r="AH365">
        <v>0</v>
      </c>
      <c r="AI365">
        <v>0</v>
      </c>
      <c r="AJ365">
        <v>1</v>
      </c>
      <c r="AK365">
        <v>0</v>
      </c>
      <c r="AL365">
        <v>0</v>
      </c>
      <c r="AM365">
        <v>0</v>
      </c>
      <c r="AN365">
        <v>0</v>
      </c>
      <c r="AO365">
        <v>0</v>
      </c>
      <c r="AP365">
        <v>0</v>
      </c>
      <c r="AQ365">
        <v>0</v>
      </c>
      <c r="AR365">
        <v>0</v>
      </c>
      <c r="AS365">
        <v>3</v>
      </c>
      <c r="AT365" s="7">
        <f>Table2[[#This Row],[Total Skills Required]] / 30</f>
        <v>0.1</v>
      </c>
      <c r="AU365" s="2">
        <f t="shared" si="5"/>
        <v>2.75</v>
      </c>
    </row>
    <row r="366" spans="1:47" x14ac:dyDescent="0.3">
      <c r="A366" t="s">
        <v>11</v>
      </c>
      <c r="B366" t="s">
        <v>1</v>
      </c>
      <c r="C366" t="s">
        <v>150</v>
      </c>
      <c r="D366" t="s">
        <v>19</v>
      </c>
      <c r="E366" t="str">
        <f>IF(LOWER(TRIM(Table2[[#This Row],[Involvement]]))="entry level", "Junior", IF(LOWER(TRIM(Table2[[#This Row],[Involvement]]))="mid-senior level", "Mid", "Senior"))</f>
        <v>Mid</v>
      </c>
      <c r="F366">
        <v>11</v>
      </c>
      <c r="G366" s="3">
        <v>6737300</v>
      </c>
      <c r="H366" s="5" t="str">
        <f>ROUND(Table2[[#This Row],[Linkedin Followers]] / Table2[[#This Row],[Total Applicants]] / 1000, 2) &amp; "K"</f>
        <v>612.48K</v>
      </c>
      <c r="I366" t="s">
        <v>4</v>
      </c>
      <c r="J366" t="s">
        <v>5</v>
      </c>
      <c r="K366">
        <v>10001</v>
      </c>
      <c r="L366" t="s">
        <v>6</v>
      </c>
      <c r="M366" s="10">
        <v>1290778</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1</v>
      </c>
      <c r="AK366">
        <v>1</v>
      </c>
      <c r="AL366">
        <v>0</v>
      </c>
      <c r="AM366">
        <v>0</v>
      </c>
      <c r="AN366">
        <v>1</v>
      </c>
      <c r="AO366">
        <v>0</v>
      </c>
      <c r="AP366">
        <v>0</v>
      </c>
      <c r="AQ366">
        <v>0</v>
      </c>
      <c r="AR366">
        <v>0</v>
      </c>
      <c r="AS366">
        <v>3</v>
      </c>
      <c r="AT366" s="7">
        <f>Table2[[#This Row],[Total Skills Required]] / 30</f>
        <v>0.1</v>
      </c>
      <c r="AU366" s="2">
        <f t="shared" si="5"/>
        <v>2.75</v>
      </c>
    </row>
    <row r="367" spans="1:47" x14ac:dyDescent="0.3">
      <c r="A367" t="s">
        <v>72</v>
      </c>
      <c r="B367" t="s">
        <v>39</v>
      </c>
      <c r="C367" t="s">
        <v>219</v>
      </c>
      <c r="D367" t="s">
        <v>13</v>
      </c>
      <c r="E367" t="str">
        <f>IF(LOWER(TRIM(Table2[[#This Row],[Involvement]]))="entry level", "Junior", IF(LOWER(TRIM(Table2[[#This Row],[Involvement]]))="mid-senior level", "Mid", "Senior"))</f>
        <v>Junior</v>
      </c>
      <c r="F367">
        <v>11</v>
      </c>
      <c r="G367" s="3">
        <v>270280</v>
      </c>
      <c r="H367" s="5" t="str">
        <f>ROUND(Table2[[#This Row],[Linkedin Followers]] / Table2[[#This Row],[Total Applicants]] / 1000, 2) &amp; "K"</f>
        <v>24.57K</v>
      </c>
      <c r="I367" t="s">
        <v>4</v>
      </c>
      <c r="J367" t="s">
        <v>14</v>
      </c>
      <c r="K367">
        <v>10001</v>
      </c>
      <c r="L367" t="s">
        <v>6</v>
      </c>
      <c r="M367" s="10">
        <v>515207</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1</v>
      </c>
      <c r="AK367">
        <v>1</v>
      </c>
      <c r="AL367">
        <v>0</v>
      </c>
      <c r="AM367">
        <v>0</v>
      </c>
      <c r="AN367">
        <v>0</v>
      </c>
      <c r="AO367">
        <v>0</v>
      </c>
      <c r="AP367">
        <v>0</v>
      </c>
      <c r="AQ367">
        <v>0</v>
      </c>
      <c r="AR367">
        <v>0</v>
      </c>
      <c r="AS367">
        <v>2</v>
      </c>
      <c r="AT367" s="7">
        <f>Table2[[#This Row],[Total Skills Required]] / 30</f>
        <v>6.6666666666666666E-2</v>
      </c>
      <c r="AU367" s="2">
        <f t="shared" si="5"/>
        <v>3.6666666666666665</v>
      </c>
    </row>
    <row r="368" spans="1:47" x14ac:dyDescent="0.3">
      <c r="A368" t="s">
        <v>16</v>
      </c>
      <c r="B368" t="s">
        <v>17</v>
      </c>
      <c r="C368" t="s">
        <v>229</v>
      </c>
      <c r="D368" t="s">
        <v>19</v>
      </c>
      <c r="E368" t="str">
        <f>IF(LOWER(TRIM(Table2[[#This Row],[Involvement]]))="entry level", "Junior", IF(LOWER(TRIM(Table2[[#This Row],[Involvement]]))="mid-senior level", "Mid", "Senior"))</f>
        <v>Mid</v>
      </c>
      <c r="F368">
        <v>11</v>
      </c>
      <c r="G368" s="3">
        <v>80865</v>
      </c>
      <c r="H368" s="5" t="str">
        <f>ROUND(Table2[[#This Row],[Linkedin Followers]] / Table2[[#This Row],[Total Applicants]] / 1000, 2) &amp; "K"</f>
        <v>7.35K</v>
      </c>
      <c r="I368" t="s">
        <v>4</v>
      </c>
      <c r="J368" t="s">
        <v>5</v>
      </c>
      <c r="K368">
        <v>1200</v>
      </c>
      <c r="L368" t="s">
        <v>6</v>
      </c>
      <c r="M368" s="10">
        <v>1087404</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1</v>
      </c>
      <c r="AK368">
        <v>1</v>
      </c>
      <c r="AL368">
        <v>0</v>
      </c>
      <c r="AM368">
        <v>0</v>
      </c>
      <c r="AN368">
        <v>0</v>
      </c>
      <c r="AO368">
        <v>0</v>
      </c>
      <c r="AP368">
        <v>0</v>
      </c>
      <c r="AQ368">
        <v>0</v>
      </c>
      <c r="AR368">
        <v>0</v>
      </c>
      <c r="AS368">
        <v>2</v>
      </c>
      <c r="AT368" s="7">
        <f>Table2[[#This Row],[Total Skills Required]] / 30</f>
        <v>6.6666666666666666E-2</v>
      </c>
      <c r="AU368" s="2">
        <f t="shared" si="5"/>
        <v>3.6666666666666665</v>
      </c>
    </row>
    <row r="369" spans="1:47" x14ac:dyDescent="0.3">
      <c r="A369" t="s">
        <v>91</v>
      </c>
      <c r="B369" t="s">
        <v>17</v>
      </c>
      <c r="C369" t="s">
        <v>230</v>
      </c>
      <c r="D369" t="s">
        <v>71</v>
      </c>
      <c r="E369" t="str">
        <f>IF(LOWER(TRIM(Table2[[#This Row],[Involvement]]))="entry level", "Junior", IF(LOWER(TRIM(Table2[[#This Row],[Involvement]]))="mid-senior level", "Mid", "Senior"))</f>
        <v>Junior</v>
      </c>
      <c r="F369">
        <v>11</v>
      </c>
      <c r="G369" s="3">
        <v>11245</v>
      </c>
      <c r="H369" s="5" t="str">
        <f>ROUND(Table2[[#This Row],[Linkedin Followers]] / Table2[[#This Row],[Total Applicants]] / 1000, 2) &amp; "K"</f>
        <v>1.02K</v>
      </c>
      <c r="I369" t="s">
        <v>4</v>
      </c>
      <c r="J369" t="s">
        <v>14</v>
      </c>
      <c r="K369">
        <v>110</v>
      </c>
      <c r="L369" t="s">
        <v>93</v>
      </c>
      <c r="M369" s="10">
        <v>371425</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1</v>
      </c>
      <c r="AL369">
        <v>0</v>
      </c>
      <c r="AM369">
        <v>0</v>
      </c>
      <c r="AN369">
        <v>1</v>
      </c>
      <c r="AO369">
        <v>0</v>
      </c>
      <c r="AP369">
        <v>0</v>
      </c>
      <c r="AQ369">
        <v>0</v>
      </c>
      <c r="AR369">
        <v>0</v>
      </c>
      <c r="AS369">
        <v>2</v>
      </c>
      <c r="AT369" s="7">
        <f>Table2[[#This Row],[Total Skills Required]] / 30</f>
        <v>6.6666666666666666E-2</v>
      </c>
      <c r="AU369" s="2">
        <f t="shared" si="5"/>
        <v>3.6666666666666665</v>
      </c>
    </row>
    <row r="370" spans="1:47" x14ac:dyDescent="0.3">
      <c r="A370" t="s">
        <v>16</v>
      </c>
      <c r="B370" t="s">
        <v>17</v>
      </c>
      <c r="C370" t="s">
        <v>231</v>
      </c>
      <c r="D370" t="s">
        <v>13</v>
      </c>
      <c r="E370" t="str">
        <f>IF(LOWER(TRIM(Table2[[#This Row],[Involvement]]))="entry level", "Junior", IF(LOWER(TRIM(Table2[[#This Row],[Involvement]]))="mid-senior level", "Mid", "Senior"))</f>
        <v>Junior</v>
      </c>
      <c r="F370">
        <v>11</v>
      </c>
      <c r="G370" s="3">
        <v>80865</v>
      </c>
      <c r="H370" s="5" t="str">
        <f>ROUND(Table2[[#This Row],[Linkedin Followers]] / Table2[[#This Row],[Total Applicants]] / 1000, 2) &amp; "K"</f>
        <v>7.35K</v>
      </c>
      <c r="I370" t="s">
        <v>4</v>
      </c>
      <c r="J370" t="s">
        <v>14</v>
      </c>
      <c r="K370">
        <v>1200</v>
      </c>
      <c r="L370" t="s">
        <v>6</v>
      </c>
      <c r="M370" s="10">
        <v>530981</v>
      </c>
      <c r="N370">
        <v>0</v>
      </c>
      <c r="O370">
        <v>0</v>
      </c>
      <c r="P370">
        <v>1</v>
      </c>
      <c r="Q370">
        <v>0</v>
      </c>
      <c r="R370">
        <v>0</v>
      </c>
      <c r="S370">
        <v>0</v>
      </c>
      <c r="T370">
        <v>0</v>
      </c>
      <c r="U370">
        <v>0</v>
      </c>
      <c r="V370">
        <v>0</v>
      </c>
      <c r="W370">
        <v>0</v>
      </c>
      <c r="X370">
        <v>0</v>
      </c>
      <c r="Y370">
        <v>0</v>
      </c>
      <c r="Z370">
        <v>1</v>
      </c>
      <c r="AA370">
        <v>0</v>
      </c>
      <c r="AB370">
        <v>0</v>
      </c>
      <c r="AC370">
        <v>0</v>
      </c>
      <c r="AD370">
        <v>0</v>
      </c>
      <c r="AE370">
        <v>0</v>
      </c>
      <c r="AF370">
        <v>1</v>
      </c>
      <c r="AG370">
        <v>0</v>
      </c>
      <c r="AH370">
        <v>1</v>
      </c>
      <c r="AI370">
        <v>0</v>
      </c>
      <c r="AJ370">
        <v>1</v>
      </c>
      <c r="AK370">
        <v>1</v>
      </c>
      <c r="AL370">
        <v>0</v>
      </c>
      <c r="AM370">
        <v>0</v>
      </c>
      <c r="AN370">
        <v>0</v>
      </c>
      <c r="AO370">
        <v>0</v>
      </c>
      <c r="AP370">
        <v>0</v>
      </c>
      <c r="AQ370">
        <v>1</v>
      </c>
      <c r="AR370">
        <v>1</v>
      </c>
      <c r="AS370">
        <v>8</v>
      </c>
      <c r="AT370" s="7">
        <f>Table2[[#This Row],[Total Skills Required]] / 30</f>
        <v>0.26666666666666666</v>
      </c>
      <c r="AU370" s="2">
        <f t="shared" si="5"/>
        <v>1.2222222222222223</v>
      </c>
    </row>
    <row r="371" spans="1:47" x14ac:dyDescent="0.3">
      <c r="A371" t="s">
        <v>0</v>
      </c>
      <c r="B371" t="s">
        <v>1</v>
      </c>
      <c r="C371" t="s">
        <v>177</v>
      </c>
      <c r="D371" t="s">
        <v>130</v>
      </c>
      <c r="E371" t="str">
        <f>IF(LOWER(TRIM(Table2[[#This Row],[Involvement]]))="entry level", "Junior", IF(LOWER(TRIM(Table2[[#This Row],[Involvement]]))="mid-senior level", "Mid", "Senior"))</f>
        <v>Senior</v>
      </c>
      <c r="F371">
        <v>11</v>
      </c>
      <c r="G371" s="3">
        <v>11996967</v>
      </c>
      <c r="H371" s="5" t="str">
        <f>ROUND(Table2[[#This Row],[Linkedin Followers]] / Table2[[#This Row],[Total Applicants]] / 1000, 2) &amp; "K"</f>
        <v>1090.63K</v>
      </c>
      <c r="I371" t="s">
        <v>4</v>
      </c>
      <c r="J371" t="s">
        <v>10</v>
      </c>
      <c r="K371">
        <v>10001</v>
      </c>
      <c r="L371" t="s">
        <v>6</v>
      </c>
      <c r="M371" s="10">
        <v>2100391</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1</v>
      </c>
      <c r="AK371">
        <v>0</v>
      </c>
      <c r="AL371">
        <v>0</v>
      </c>
      <c r="AM371">
        <v>1</v>
      </c>
      <c r="AN371">
        <v>0</v>
      </c>
      <c r="AO371">
        <v>0</v>
      </c>
      <c r="AP371">
        <v>0</v>
      </c>
      <c r="AQ371">
        <v>0</v>
      </c>
      <c r="AR371">
        <v>0</v>
      </c>
      <c r="AS371">
        <v>2</v>
      </c>
      <c r="AT371" s="7">
        <f>Table2[[#This Row],[Total Skills Required]] / 30</f>
        <v>6.6666666666666666E-2</v>
      </c>
      <c r="AU371" s="2">
        <f t="shared" si="5"/>
        <v>3.6666666666666665</v>
      </c>
    </row>
    <row r="372" spans="1:47" x14ac:dyDescent="0.3">
      <c r="A372" t="s">
        <v>23</v>
      </c>
      <c r="B372" t="s">
        <v>24</v>
      </c>
      <c r="C372" t="s">
        <v>232</v>
      </c>
      <c r="D372" t="s">
        <v>19</v>
      </c>
      <c r="E372" t="str">
        <f>IF(LOWER(TRIM(Table2[[#This Row],[Involvement]]))="entry level", "Junior", IF(LOWER(TRIM(Table2[[#This Row],[Involvement]]))="mid-senior level", "Mid", "Senior"))</f>
        <v>Mid</v>
      </c>
      <c r="F372">
        <v>11</v>
      </c>
      <c r="G372" s="3">
        <v>793022</v>
      </c>
      <c r="H372" s="5" t="str">
        <f>ROUND(Table2[[#This Row],[Linkedin Followers]] / Table2[[#This Row],[Total Applicants]] / 1000, 2) &amp; "K"</f>
        <v>72.09K</v>
      </c>
      <c r="I372" t="s">
        <v>4</v>
      </c>
      <c r="J372" t="s">
        <v>5</v>
      </c>
      <c r="K372">
        <v>5000</v>
      </c>
      <c r="L372" t="s">
        <v>6</v>
      </c>
      <c r="M372" s="10">
        <v>1049012</v>
      </c>
      <c r="N372">
        <v>1</v>
      </c>
      <c r="O372">
        <v>0</v>
      </c>
      <c r="P372">
        <v>0</v>
      </c>
      <c r="Q372">
        <v>0</v>
      </c>
      <c r="R372">
        <v>0</v>
      </c>
      <c r="S372">
        <v>0</v>
      </c>
      <c r="T372">
        <v>0</v>
      </c>
      <c r="U372">
        <v>0</v>
      </c>
      <c r="V372">
        <v>0</v>
      </c>
      <c r="W372">
        <v>0</v>
      </c>
      <c r="X372">
        <v>1</v>
      </c>
      <c r="Y372">
        <v>0</v>
      </c>
      <c r="Z372">
        <v>0</v>
      </c>
      <c r="AA372">
        <v>0</v>
      </c>
      <c r="AB372">
        <v>0</v>
      </c>
      <c r="AC372">
        <v>0</v>
      </c>
      <c r="AD372">
        <v>0</v>
      </c>
      <c r="AE372">
        <v>0</v>
      </c>
      <c r="AF372">
        <v>0</v>
      </c>
      <c r="AG372">
        <v>0</v>
      </c>
      <c r="AH372">
        <v>0</v>
      </c>
      <c r="AI372">
        <v>0</v>
      </c>
      <c r="AJ372">
        <v>1</v>
      </c>
      <c r="AK372">
        <v>1</v>
      </c>
      <c r="AL372">
        <v>1</v>
      </c>
      <c r="AM372">
        <v>0</v>
      </c>
      <c r="AN372">
        <v>1</v>
      </c>
      <c r="AO372">
        <v>1</v>
      </c>
      <c r="AP372">
        <v>0</v>
      </c>
      <c r="AQ372">
        <v>0</v>
      </c>
      <c r="AR372">
        <v>0</v>
      </c>
      <c r="AS372">
        <v>7</v>
      </c>
      <c r="AT372" s="7">
        <f>Table2[[#This Row],[Total Skills Required]] / 30</f>
        <v>0.23333333333333334</v>
      </c>
      <c r="AU372" s="2">
        <f t="shared" si="5"/>
        <v>1.375</v>
      </c>
    </row>
    <row r="373" spans="1:47" x14ac:dyDescent="0.3">
      <c r="A373" t="s">
        <v>16</v>
      </c>
      <c r="B373" t="s">
        <v>17</v>
      </c>
      <c r="C373" t="s">
        <v>233</v>
      </c>
      <c r="D373" t="s">
        <v>36</v>
      </c>
      <c r="E373" t="str">
        <f>IF(LOWER(TRIM(Table2[[#This Row],[Involvement]]))="entry level", "Junior", IF(LOWER(TRIM(Table2[[#This Row],[Involvement]]))="mid-senior level", "Mid", "Senior"))</f>
        <v>Junior</v>
      </c>
      <c r="F373">
        <v>11</v>
      </c>
      <c r="G373" s="3">
        <v>80865</v>
      </c>
      <c r="H373" s="5" t="str">
        <f>ROUND(Table2[[#This Row],[Linkedin Followers]] / Table2[[#This Row],[Total Applicants]] / 1000, 2) &amp; "K"</f>
        <v>7.35K</v>
      </c>
      <c r="I373" t="s">
        <v>4</v>
      </c>
      <c r="J373" t="s">
        <v>14</v>
      </c>
      <c r="K373">
        <v>1200</v>
      </c>
      <c r="L373" t="s">
        <v>6</v>
      </c>
      <c r="M373" s="10">
        <v>697208</v>
      </c>
      <c r="N373">
        <v>0</v>
      </c>
      <c r="O373">
        <v>0</v>
      </c>
      <c r="P373">
        <v>1</v>
      </c>
      <c r="Q373">
        <v>0</v>
      </c>
      <c r="R373">
        <v>0</v>
      </c>
      <c r="S373">
        <v>0</v>
      </c>
      <c r="T373">
        <v>0</v>
      </c>
      <c r="U373">
        <v>0</v>
      </c>
      <c r="V373">
        <v>0</v>
      </c>
      <c r="W373">
        <v>0</v>
      </c>
      <c r="X373">
        <v>0</v>
      </c>
      <c r="Y373">
        <v>0</v>
      </c>
      <c r="Z373">
        <v>1</v>
      </c>
      <c r="AA373">
        <v>0</v>
      </c>
      <c r="AB373">
        <v>0</v>
      </c>
      <c r="AC373">
        <v>0</v>
      </c>
      <c r="AD373">
        <v>0</v>
      </c>
      <c r="AE373">
        <v>0</v>
      </c>
      <c r="AF373">
        <v>1</v>
      </c>
      <c r="AG373">
        <v>0</v>
      </c>
      <c r="AH373">
        <v>0</v>
      </c>
      <c r="AI373">
        <v>0</v>
      </c>
      <c r="AJ373">
        <v>1</v>
      </c>
      <c r="AK373">
        <v>1</v>
      </c>
      <c r="AL373">
        <v>0</v>
      </c>
      <c r="AM373">
        <v>0</v>
      </c>
      <c r="AN373">
        <v>0</v>
      </c>
      <c r="AO373">
        <v>0</v>
      </c>
      <c r="AP373">
        <v>0</v>
      </c>
      <c r="AQ373">
        <v>1</v>
      </c>
      <c r="AR373">
        <v>1</v>
      </c>
      <c r="AS373">
        <v>7</v>
      </c>
      <c r="AT373" s="7">
        <f>Table2[[#This Row],[Total Skills Required]] / 30</f>
        <v>0.23333333333333334</v>
      </c>
      <c r="AU373" s="2">
        <f t="shared" si="5"/>
        <v>1.375</v>
      </c>
    </row>
    <row r="374" spans="1:47" x14ac:dyDescent="0.3">
      <c r="A374" t="s">
        <v>91</v>
      </c>
      <c r="B374" t="s">
        <v>17</v>
      </c>
      <c r="C374" t="s">
        <v>234</v>
      </c>
      <c r="D374" t="s">
        <v>78</v>
      </c>
      <c r="E374" t="str">
        <f>IF(LOWER(TRIM(Table2[[#This Row],[Involvement]]))="entry level", "Junior", IF(LOWER(TRIM(Table2[[#This Row],[Involvement]]))="mid-senior level", "Mid", "Senior"))</f>
        <v>Junior</v>
      </c>
      <c r="F374">
        <v>11</v>
      </c>
      <c r="G374" s="3">
        <v>11245</v>
      </c>
      <c r="H374" s="5" t="str">
        <f>ROUND(Table2[[#This Row],[Linkedin Followers]] / Table2[[#This Row],[Total Applicants]] / 1000, 2) &amp; "K"</f>
        <v>1.02K</v>
      </c>
      <c r="I374" t="s">
        <v>4</v>
      </c>
      <c r="J374" t="s">
        <v>14</v>
      </c>
      <c r="K374">
        <v>110</v>
      </c>
      <c r="L374" t="s">
        <v>93</v>
      </c>
      <c r="M374" s="10">
        <v>880343</v>
      </c>
      <c r="N374">
        <v>0</v>
      </c>
      <c r="O374">
        <v>0</v>
      </c>
      <c r="P374">
        <v>1</v>
      </c>
      <c r="Q374">
        <v>0</v>
      </c>
      <c r="R374">
        <v>0</v>
      </c>
      <c r="S374">
        <v>0</v>
      </c>
      <c r="T374">
        <v>0</v>
      </c>
      <c r="U374">
        <v>0</v>
      </c>
      <c r="V374">
        <v>0</v>
      </c>
      <c r="W374">
        <v>0</v>
      </c>
      <c r="X374">
        <v>1</v>
      </c>
      <c r="Y374">
        <v>1</v>
      </c>
      <c r="Z374">
        <v>1</v>
      </c>
      <c r="AA374">
        <v>1</v>
      </c>
      <c r="AB374">
        <v>0</v>
      </c>
      <c r="AC374">
        <v>0</v>
      </c>
      <c r="AD374">
        <v>0</v>
      </c>
      <c r="AE374">
        <v>1</v>
      </c>
      <c r="AF374">
        <v>1</v>
      </c>
      <c r="AG374">
        <v>0</v>
      </c>
      <c r="AH374">
        <v>1</v>
      </c>
      <c r="AI374">
        <v>0</v>
      </c>
      <c r="AJ374">
        <v>1</v>
      </c>
      <c r="AK374">
        <v>0</v>
      </c>
      <c r="AL374">
        <v>0</v>
      </c>
      <c r="AM374">
        <v>0</v>
      </c>
      <c r="AN374">
        <v>1</v>
      </c>
      <c r="AO374">
        <v>0</v>
      </c>
      <c r="AP374">
        <v>0</v>
      </c>
      <c r="AQ374">
        <v>1</v>
      </c>
      <c r="AR374">
        <v>1</v>
      </c>
      <c r="AS374">
        <v>12</v>
      </c>
      <c r="AT374" s="7">
        <f>Table2[[#This Row],[Total Skills Required]] / 30</f>
        <v>0.4</v>
      </c>
      <c r="AU374" s="2">
        <f t="shared" si="5"/>
        <v>0.84615384615384615</v>
      </c>
    </row>
    <row r="375" spans="1:47" x14ac:dyDescent="0.3">
      <c r="A375" t="s">
        <v>11</v>
      </c>
      <c r="B375" t="s">
        <v>1</v>
      </c>
      <c r="C375" t="s">
        <v>82</v>
      </c>
      <c r="D375" t="s">
        <v>13</v>
      </c>
      <c r="E375" t="str">
        <f>IF(LOWER(TRIM(Table2[[#This Row],[Involvement]]))="entry level", "Junior", IF(LOWER(TRIM(Table2[[#This Row],[Involvement]]))="mid-senior level", "Mid", "Senior"))</f>
        <v>Mid</v>
      </c>
      <c r="F375">
        <v>11</v>
      </c>
      <c r="G375" s="3">
        <v>6737300</v>
      </c>
      <c r="H375" s="5" t="str">
        <f>ROUND(Table2[[#This Row],[Linkedin Followers]] / Table2[[#This Row],[Total Applicants]] / 1000, 2) &amp; "K"</f>
        <v>612.48K</v>
      </c>
      <c r="I375" t="s">
        <v>4</v>
      </c>
      <c r="J375" t="s">
        <v>5</v>
      </c>
      <c r="K375">
        <v>10001</v>
      </c>
      <c r="L375" t="s">
        <v>6</v>
      </c>
      <c r="M375" s="10">
        <v>922067</v>
      </c>
      <c r="N375">
        <v>0</v>
      </c>
      <c r="O375">
        <v>0</v>
      </c>
      <c r="P375">
        <v>0</v>
      </c>
      <c r="Q375">
        <v>0</v>
      </c>
      <c r="R375">
        <v>1</v>
      </c>
      <c r="S375">
        <v>0</v>
      </c>
      <c r="T375">
        <v>0</v>
      </c>
      <c r="U375">
        <v>0</v>
      </c>
      <c r="V375">
        <v>0</v>
      </c>
      <c r="W375">
        <v>0</v>
      </c>
      <c r="X375">
        <v>0</v>
      </c>
      <c r="Y375">
        <v>0</v>
      </c>
      <c r="Z375">
        <v>0</v>
      </c>
      <c r="AA375">
        <v>0</v>
      </c>
      <c r="AB375">
        <v>0</v>
      </c>
      <c r="AC375">
        <v>0</v>
      </c>
      <c r="AD375">
        <v>0</v>
      </c>
      <c r="AE375">
        <v>0</v>
      </c>
      <c r="AF375">
        <v>0</v>
      </c>
      <c r="AG375">
        <v>0</v>
      </c>
      <c r="AH375">
        <v>0</v>
      </c>
      <c r="AI375">
        <v>0</v>
      </c>
      <c r="AJ375">
        <v>1</v>
      </c>
      <c r="AK375">
        <v>1</v>
      </c>
      <c r="AL375">
        <v>0</v>
      </c>
      <c r="AM375">
        <v>0</v>
      </c>
      <c r="AN375">
        <v>1</v>
      </c>
      <c r="AO375">
        <v>0</v>
      </c>
      <c r="AP375">
        <v>0</v>
      </c>
      <c r="AQ375">
        <v>0</v>
      </c>
      <c r="AR375">
        <v>0</v>
      </c>
      <c r="AS375">
        <v>4</v>
      </c>
      <c r="AT375" s="7">
        <f>Table2[[#This Row],[Total Skills Required]] / 30</f>
        <v>0.13333333333333333</v>
      </c>
      <c r="AU375" s="2">
        <f t="shared" si="5"/>
        <v>2.2000000000000002</v>
      </c>
    </row>
    <row r="376" spans="1:47" x14ac:dyDescent="0.3">
      <c r="A376" t="s">
        <v>23</v>
      </c>
      <c r="B376" t="s">
        <v>24</v>
      </c>
      <c r="C376" t="s">
        <v>87</v>
      </c>
      <c r="D376" t="s">
        <v>33</v>
      </c>
      <c r="E376" t="str">
        <f>IF(LOWER(TRIM(Table2[[#This Row],[Involvement]]))="entry level", "Junior", IF(LOWER(TRIM(Table2[[#This Row],[Involvement]]))="mid-senior level", "Mid", "Senior"))</f>
        <v>Mid</v>
      </c>
      <c r="F376">
        <v>11</v>
      </c>
      <c r="G376" s="3">
        <v>793022</v>
      </c>
      <c r="H376" s="5" t="str">
        <f>ROUND(Table2[[#This Row],[Linkedin Followers]] / Table2[[#This Row],[Total Applicants]] / 1000, 2) &amp; "K"</f>
        <v>72.09K</v>
      </c>
      <c r="I376" t="s">
        <v>4</v>
      </c>
      <c r="J376" t="s">
        <v>5</v>
      </c>
      <c r="K376">
        <v>5000</v>
      </c>
      <c r="L376" t="s">
        <v>6</v>
      </c>
      <c r="M376" s="10">
        <v>1119464</v>
      </c>
      <c r="N376">
        <v>1</v>
      </c>
      <c r="O376">
        <v>0</v>
      </c>
      <c r="P376">
        <v>1</v>
      </c>
      <c r="Q376">
        <v>0</v>
      </c>
      <c r="R376">
        <v>0</v>
      </c>
      <c r="S376">
        <v>0</v>
      </c>
      <c r="T376">
        <v>0</v>
      </c>
      <c r="U376">
        <v>0</v>
      </c>
      <c r="V376">
        <v>0</v>
      </c>
      <c r="W376">
        <v>0</v>
      </c>
      <c r="X376">
        <v>0</v>
      </c>
      <c r="Y376">
        <v>0</v>
      </c>
      <c r="Z376">
        <v>0</v>
      </c>
      <c r="AA376">
        <v>0</v>
      </c>
      <c r="AB376">
        <v>0</v>
      </c>
      <c r="AC376">
        <v>0</v>
      </c>
      <c r="AD376">
        <v>0</v>
      </c>
      <c r="AE376">
        <v>1</v>
      </c>
      <c r="AF376">
        <v>1</v>
      </c>
      <c r="AG376">
        <v>0</v>
      </c>
      <c r="AH376">
        <v>0</v>
      </c>
      <c r="AI376">
        <v>0</v>
      </c>
      <c r="AJ376">
        <v>1</v>
      </c>
      <c r="AK376">
        <v>1</v>
      </c>
      <c r="AL376">
        <v>0</v>
      </c>
      <c r="AM376">
        <v>0</v>
      </c>
      <c r="AN376">
        <v>0</v>
      </c>
      <c r="AO376">
        <v>0</v>
      </c>
      <c r="AP376">
        <v>0</v>
      </c>
      <c r="AQ376">
        <v>0</v>
      </c>
      <c r="AR376">
        <v>0</v>
      </c>
      <c r="AS376">
        <v>6</v>
      </c>
      <c r="AT376" s="7">
        <f>Table2[[#This Row],[Total Skills Required]] / 30</f>
        <v>0.2</v>
      </c>
      <c r="AU376" s="2">
        <f t="shared" si="5"/>
        <v>1.5714285714285714</v>
      </c>
    </row>
    <row r="377" spans="1:47" x14ac:dyDescent="0.3">
      <c r="A377" t="s">
        <v>23</v>
      </c>
      <c r="B377" t="s">
        <v>24</v>
      </c>
      <c r="C377" t="s">
        <v>235</v>
      </c>
      <c r="D377" t="s">
        <v>9</v>
      </c>
      <c r="E377" t="str">
        <f>IF(LOWER(TRIM(Table2[[#This Row],[Involvement]]))="entry level", "Junior", IF(LOWER(TRIM(Table2[[#This Row],[Involvement]]))="mid-senior level", "Mid", "Senior"))</f>
        <v>Mid</v>
      </c>
      <c r="F377">
        <v>11</v>
      </c>
      <c r="G377" s="3">
        <v>793022</v>
      </c>
      <c r="H377" s="5" t="str">
        <f>ROUND(Table2[[#This Row],[Linkedin Followers]] / Table2[[#This Row],[Total Applicants]] / 1000, 2) &amp; "K"</f>
        <v>72.09K</v>
      </c>
      <c r="I377" t="s">
        <v>4</v>
      </c>
      <c r="J377" t="s">
        <v>5</v>
      </c>
      <c r="K377">
        <v>5000</v>
      </c>
      <c r="L377" t="s">
        <v>6</v>
      </c>
      <c r="M377" s="10">
        <v>1277324</v>
      </c>
      <c r="N377">
        <v>1</v>
      </c>
      <c r="O377">
        <v>0</v>
      </c>
      <c r="P377">
        <v>1</v>
      </c>
      <c r="Q377">
        <v>0</v>
      </c>
      <c r="R377">
        <v>1</v>
      </c>
      <c r="S377">
        <v>0</v>
      </c>
      <c r="T377">
        <v>0</v>
      </c>
      <c r="U377">
        <v>0</v>
      </c>
      <c r="V377">
        <v>0</v>
      </c>
      <c r="W377">
        <v>1</v>
      </c>
      <c r="X377">
        <v>1</v>
      </c>
      <c r="Y377">
        <v>1</v>
      </c>
      <c r="Z377">
        <v>0</v>
      </c>
      <c r="AA377">
        <v>1</v>
      </c>
      <c r="AB377">
        <v>0</v>
      </c>
      <c r="AC377">
        <v>0</v>
      </c>
      <c r="AD377">
        <v>0</v>
      </c>
      <c r="AE377">
        <v>0</v>
      </c>
      <c r="AF377">
        <v>1</v>
      </c>
      <c r="AG377">
        <v>0</v>
      </c>
      <c r="AH377">
        <v>1</v>
      </c>
      <c r="AI377">
        <v>0</v>
      </c>
      <c r="AJ377">
        <v>1</v>
      </c>
      <c r="AK377">
        <v>1</v>
      </c>
      <c r="AL377">
        <v>0</v>
      </c>
      <c r="AM377">
        <v>1</v>
      </c>
      <c r="AN377">
        <v>1</v>
      </c>
      <c r="AO377">
        <v>0</v>
      </c>
      <c r="AP377">
        <v>0</v>
      </c>
      <c r="AQ377">
        <v>0</v>
      </c>
      <c r="AR377">
        <v>0</v>
      </c>
      <c r="AS377">
        <v>13</v>
      </c>
      <c r="AT377" s="7">
        <f>Table2[[#This Row],[Total Skills Required]] / 30</f>
        <v>0.43333333333333335</v>
      </c>
      <c r="AU377" s="2">
        <f t="shared" si="5"/>
        <v>0.7857142857142857</v>
      </c>
    </row>
    <row r="378" spans="1:47" x14ac:dyDescent="0.3">
      <c r="A378" t="s">
        <v>91</v>
      </c>
      <c r="B378" t="s">
        <v>17</v>
      </c>
      <c r="C378" t="s">
        <v>236</v>
      </c>
      <c r="D378" t="s">
        <v>78</v>
      </c>
      <c r="E378" t="str">
        <f>IF(LOWER(TRIM(Table2[[#This Row],[Involvement]]))="entry level", "Junior", IF(LOWER(TRIM(Table2[[#This Row],[Involvement]]))="mid-senior level", "Mid", "Senior"))</f>
        <v>Junior</v>
      </c>
      <c r="F378">
        <v>11</v>
      </c>
      <c r="G378" s="3">
        <v>11245</v>
      </c>
      <c r="H378" s="5" t="str">
        <f>ROUND(Table2[[#This Row],[Linkedin Followers]] / Table2[[#This Row],[Total Applicants]] / 1000, 2) &amp; "K"</f>
        <v>1.02K</v>
      </c>
      <c r="I378" t="s">
        <v>4</v>
      </c>
      <c r="J378" t="s">
        <v>14</v>
      </c>
      <c r="K378">
        <v>110</v>
      </c>
      <c r="L378" t="s">
        <v>93</v>
      </c>
      <c r="M378" s="10">
        <v>692208</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1</v>
      </c>
      <c r="AI378">
        <v>1</v>
      </c>
      <c r="AJ378">
        <v>1</v>
      </c>
      <c r="AK378">
        <v>1</v>
      </c>
      <c r="AL378">
        <v>0</v>
      </c>
      <c r="AM378">
        <v>1</v>
      </c>
      <c r="AN378">
        <v>0</v>
      </c>
      <c r="AO378">
        <v>0</v>
      </c>
      <c r="AP378">
        <v>0</v>
      </c>
      <c r="AQ378">
        <v>0</v>
      </c>
      <c r="AR378">
        <v>0</v>
      </c>
      <c r="AS378">
        <v>5</v>
      </c>
      <c r="AT378" s="7">
        <f>Table2[[#This Row],[Total Skills Required]] / 30</f>
        <v>0.16666666666666666</v>
      </c>
      <c r="AU378" s="2">
        <f t="shared" si="5"/>
        <v>1.8333333333333333</v>
      </c>
    </row>
    <row r="379" spans="1:47" x14ac:dyDescent="0.3">
      <c r="A379" t="s">
        <v>16</v>
      </c>
      <c r="B379" t="s">
        <v>17</v>
      </c>
      <c r="C379" t="s">
        <v>237</v>
      </c>
      <c r="D379" t="s">
        <v>3</v>
      </c>
      <c r="E379" t="str">
        <f>IF(LOWER(TRIM(Table2[[#This Row],[Involvement]]))="entry level", "Junior", IF(LOWER(TRIM(Table2[[#This Row],[Involvement]]))="mid-senior level", "Mid", "Senior"))</f>
        <v>Mid</v>
      </c>
      <c r="F379">
        <v>11</v>
      </c>
      <c r="G379" s="3">
        <v>80865</v>
      </c>
      <c r="H379" s="5" t="str">
        <f>ROUND(Table2[[#This Row],[Linkedin Followers]] / Table2[[#This Row],[Total Applicants]] / 1000, 2) &amp; "K"</f>
        <v>7.35K</v>
      </c>
      <c r="I379" t="s">
        <v>4</v>
      </c>
      <c r="J379" t="s">
        <v>5</v>
      </c>
      <c r="K379">
        <v>1200</v>
      </c>
      <c r="L379" t="s">
        <v>6</v>
      </c>
      <c r="M379" s="10">
        <v>857434</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1</v>
      </c>
      <c r="AK379">
        <v>1</v>
      </c>
      <c r="AL379">
        <v>0</v>
      </c>
      <c r="AM379">
        <v>0</v>
      </c>
      <c r="AN379">
        <v>0</v>
      </c>
      <c r="AO379">
        <v>0</v>
      </c>
      <c r="AP379">
        <v>0</v>
      </c>
      <c r="AQ379">
        <v>0</v>
      </c>
      <c r="AR379">
        <v>0</v>
      </c>
      <c r="AS379">
        <v>2</v>
      </c>
      <c r="AT379" s="7">
        <f>Table2[[#This Row],[Total Skills Required]] / 30</f>
        <v>6.6666666666666666E-2</v>
      </c>
      <c r="AU379" s="2">
        <f t="shared" si="5"/>
        <v>3.6666666666666665</v>
      </c>
    </row>
    <row r="380" spans="1:47" x14ac:dyDescent="0.3">
      <c r="A380" t="s">
        <v>72</v>
      </c>
      <c r="B380" t="s">
        <v>39</v>
      </c>
      <c r="C380" t="s">
        <v>238</v>
      </c>
      <c r="D380" t="s">
        <v>62</v>
      </c>
      <c r="E380" t="str">
        <f>IF(LOWER(TRIM(Table2[[#This Row],[Involvement]]))="entry level", "Junior", IF(LOWER(TRIM(Table2[[#This Row],[Involvement]]))="mid-senior level", "Mid", "Senior"))</f>
        <v>Junior</v>
      </c>
      <c r="F380">
        <v>11</v>
      </c>
      <c r="G380" s="3">
        <v>270280</v>
      </c>
      <c r="H380" s="5" t="str">
        <f>ROUND(Table2[[#This Row],[Linkedin Followers]] / Table2[[#This Row],[Total Applicants]] / 1000, 2) &amp; "K"</f>
        <v>24.57K</v>
      </c>
      <c r="I380" t="s">
        <v>4</v>
      </c>
      <c r="J380" t="s">
        <v>14</v>
      </c>
      <c r="K380">
        <v>10001</v>
      </c>
      <c r="L380" t="s">
        <v>6</v>
      </c>
      <c r="M380" s="10">
        <v>419884</v>
      </c>
      <c r="N380">
        <v>0</v>
      </c>
      <c r="O380">
        <v>0</v>
      </c>
      <c r="P380">
        <v>0</v>
      </c>
      <c r="Q380">
        <v>0</v>
      </c>
      <c r="R380">
        <v>0</v>
      </c>
      <c r="S380">
        <v>0</v>
      </c>
      <c r="T380">
        <v>0</v>
      </c>
      <c r="U380">
        <v>0</v>
      </c>
      <c r="V380">
        <v>0</v>
      </c>
      <c r="W380">
        <v>0</v>
      </c>
      <c r="X380">
        <v>1</v>
      </c>
      <c r="Y380">
        <v>0</v>
      </c>
      <c r="Z380">
        <v>0</v>
      </c>
      <c r="AA380">
        <v>0</v>
      </c>
      <c r="AB380">
        <v>0</v>
      </c>
      <c r="AC380">
        <v>0</v>
      </c>
      <c r="AD380">
        <v>0</v>
      </c>
      <c r="AE380">
        <v>0</v>
      </c>
      <c r="AF380">
        <v>0</v>
      </c>
      <c r="AG380">
        <v>0</v>
      </c>
      <c r="AH380">
        <v>0</v>
      </c>
      <c r="AI380">
        <v>0</v>
      </c>
      <c r="AJ380">
        <v>0</v>
      </c>
      <c r="AK380">
        <v>1</v>
      </c>
      <c r="AL380">
        <v>0</v>
      </c>
      <c r="AM380">
        <v>0</v>
      </c>
      <c r="AN380">
        <v>0</v>
      </c>
      <c r="AO380">
        <v>0</v>
      </c>
      <c r="AP380">
        <v>0</v>
      </c>
      <c r="AQ380">
        <v>0</v>
      </c>
      <c r="AR380">
        <v>0</v>
      </c>
      <c r="AS380">
        <v>2</v>
      </c>
      <c r="AT380" s="7">
        <f>Table2[[#This Row],[Total Skills Required]] / 30</f>
        <v>6.6666666666666666E-2</v>
      </c>
      <c r="AU380" s="2">
        <f t="shared" si="5"/>
        <v>3.6666666666666665</v>
      </c>
    </row>
    <row r="381" spans="1:47" x14ac:dyDescent="0.3">
      <c r="A381" t="s">
        <v>72</v>
      </c>
      <c r="B381" t="s">
        <v>39</v>
      </c>
      <c r="C381" t="s">
        <v>239</v>
      </c>
      <c r="D381" t="s">
        <v>13</v>
      </c>
      <c r="E381" t="str">
        <f>IF(LOWER(TRIM(Table2[[#This Row],[Involvement]]))="entry level", "Junior", IF(LOWER(TRIM(Table2[[#This Row],[Involvement]]))="mid-senior level", "Mid", "Senior"))</f>
        <v>Mid</v>
      </c>
      <c r="F381">
        <v>10</v>
      </c>
      <c r="G381" s="3">
        <v>270280</v>
      </c>
      <c r="H381" s="5" t="str">
        <f>ROUND(Table2[[#This Row],[Linkedin Followers]] / Table2[[#This Row],[Total Applicants]] / 1000, 2) &amp; "K"</f>
        <v>27.03K</v>
      </c>
      <c r="I381" t="s">
        <v>4</v>
      </c>
      <c r="J381" t="s">
        <v>5</v>
      </c>
      <c r="K381">
        <v>10001</v>
      </c>
      <c r="L381" t="s">
        <v>6</v>
      </c>
      <c r="M381" s="10">
        <v>1175972</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1</v>
      </c>
      <c r="AK381">
        <v>1</v>
      </c>
      <c r="AL381">
        <v>0</v>
      </c>
      <c r="AM381">
        <v>0</v>
      </c>
      <c r="AN381">
        <v>0</v>
      </c>
      <c r="AO381">
        <v>0</v>
      </c>
      <c r="AP381">
        <v>0</v>
      </c>
      <c r="AQ381">
        <v>0</v>
      </c>
      <c r="AR381">
        <v>0</v>
      </c>
      <c r="AS381">
        <v>2</v>
      </c>
      <c r="AT381" s="7">
        <f>Table2[[#This Row],[Total Skills Required]] / 30</f>
        <v>6.6666666666666666E-2</v>
      </c>
      <c r="AU381" s="2">
        <f t="shared" si="5"/>
        <v>3.3333333333333335</v>
      </c>
    </row>
    <row r="382" spans="1:47" x14ac:dyDescent="0.3">
      <c r="A382" t="s">
        <v>16</v>
      </c>
      <c r="B382" t="s">
        <v>17</v>
      </c>
      <c r="C382" t="s">
        <v>240</v>
      </c>
      <c r="D382" t="s">
        <v>33</v>
      </c>
      <c r="E382" t="str">
        <f>IF(LOWER(TRIM(Table2[[#This Row],[Involvement]]))="entry level", "Junior", IF(LOWER(TRIM(Table2[[#This Row],[Involvement]]))="mid-senior level", "Mid", "Senior"))</f>
        <v>Junior</v>
      </c>
      <c r="F382">
        <v>10</v>
      </c>
      <c r="G382" s="3">
        <v>80865</v>
      </c>
      <c r="H382" s="5" t="str">
        <f>ROUND(Table2[[#This Row],[Linkedin Followers]] / Table2[[#This Row],[Total Applicants]] / 1000, 2) &amp; "K"</f>
        <v>8.09K</v>
      </c>
      <c r="I382" t="s">
        <v>4</v>
      </c>
      <c r="J382" t="s">
        <v>14</v>
      </c>
      <c r="K382">
        <v>1200</v>
      </c>
      <c r="L382" t="s">
        <v>6</v>
      </c>
      <c r="M382" s="10">
        <v>737104</v>
      </c>
      <c r="N382">
        <v>0</v>
      </c>
      <c r="O382">
        <v>0</v>
      </c>
      <c r="P382">
        <v>1</v>
      </c>
      <c r="Q382">
        <v>0</v>
      </c>
      <c r="R382">
        <v>0</v>
      </c>
      <c r="S382">
        <v>0</v>
      </c>
      <c r="T382">
        <v>0</v>
      </c>
      <c r="U382">
        <v>0</v>
      </c>
      <c r="V382">
        <v>0</v>
      </c>
      <c r="W382">
        <v>1</v>
      </c>
      <c r="X382">
        <v>1</v>
      </c>
      <c r="Y382">
        <v>0</v>
      </c>
      <c r="Z382">
        <v>1</v>
      </c>
      <c r="AA382">
        <v>0</v>
      </c>
      <c r="AB382">
        <v>0</v>
      </c>
      <c r="AC382">
        <v>0</v>
      </c>
      <c r="AD382">
        <v>0</v>
      </c>
      <c r="AE382">
        <v>0</v>
      </c>
      <c r="AF382">
        <v>0</v>
      </c>
      <c r="AG382">
        <v>0</v>
      </c>
      <c r="AH382">
        <v>0</v>
      </c>
      <c r="AI382">
        <v>0</v>
      </c>
      <c r="AJ382">
        <v>1</v>
      </c>
      <c r="AK382">
        <v>1</v>
      </c>
      <c r="AL382">
        <v>0</v>
      </c>
      <c r="AM382">
        <v>1</v>
      </c>
      <c r="AN382">
        <v>1</v>
      </c>
      <c r="AO382">
        <v>0</v>
      </c>
      <c r="AP382">
        <v>0</v>
      </c>
      <c r="AQ382">
        <v>1</v>
      </c>
      <c r="AR382">
        <v>1</v>
      </c>
      <c r="AS382">
        <v>10</v>
      </c>
      <c r="AT382" s="7">
        <f>Table2[[#This Row],[Total Skills Required]] / 30</f>
        <v>0.33333333333333331</v>
      </c>
      <c r="AU382" s="2">
        <f t="shared" si="5"/>
        <v>0.90909090909090906</v>
      </c>
    </row>
    <row r="383" spans="1:47" x14ac:dyDescent="0.3">
      <c r="A383" t="s">
        <v>72</v>
      </c>
      <c r="B383" t="s">
        <v>39</v>
      </c>
      <c r="C383" t="s">
        <v>241</v>
      </c>
      <c r="D383" t="s">
        <v>9</v>
      </c>
      <c r="E383" t="str">
        <f>IF(LOWER(TRIM(Table2[[#This Row],[Involvement]]))="entry level", "Junior", IF(LOWER(TRIM(Table2[[#This Row],[Involvement]]))="mid-senior level", "Mid", "Senior"))</f>
        <v>Mid</v>
      </c>
      <c r="F383">
        <v>10</v>
      </c>
      <c r="G383" s="3">
        <v>270280</v>
      </c>
      <c r="H383" s="5" t="str">
        <f>ROUND(Table2[[#This Row],[Linkedin Followers]] / Table2[[#This Row],[Total Applicants]] / 1000, 2) &amp; "K"</f>
        <v>27.03K</v>
      </c>
      <c r="I383" t="s">
        <v>4</v>
      </c>
      <c r="J383" t="s">
        <v>5</v>
      </c>
      <c r="K383">
        <v>10001</v>
      </c>
      <c r="L383" t="s">
        <v>6</v>
      </c>
      <c r="M383" s="10">
        <v>1835474</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1</v>
      </c>
      <c r="AK383">
        <v>0</v>
      </c>
      <c r="AL383">
        <v>0</v>
      </c>
      <c r="AM383">
        <v>0</v>
      </c>
      <c r="AN383">
        <v>0</v>
      </c>
      <c r="AO383">
        <v>0</v>
      </c>
      <c r="AP383">
        <v>0</v>
      </c>
      <c r="AQ383">
        <v>0</v>
      </c>
      <c r="AR383">
        <v>0</v>
      </c>
      <c r="AS383">
        <v>1</v>
      </c>
      <c r="AT383" s="7">
        <f>Table2[[#This Row],[Total Skills Required]] / 30</f>
        <v>3.3333333333333333E-2</v>
      </c>
      <c r="AU383" s="2">
        <f t="shared" si="5"/>
        <v>5</v>
      </c>
    </row>
    <row r="384" spans="1:47" x14ac:dyDescent="0.3">
      <c r="A384" t="s">
        <v>16</v>
      </c>
      <c r="B384" t="s">
        <v>17</v>
      </c>
      <c r="C384" t="s">
        <v>115</v>
      </c>
      <c r="D384" t="s">
        <v>9</v>
      </c>
      <c r="E384" t="str">
        <f>IF(LOWER(TRIM(Table2[[#This Row],[Involvement]]))="entry level", "Junior", IF(LOWER(TRIM(Table2[[#This Row],[Involvement]]))="mid-senior level", "Mid", "Senior"))</f>
        <v>Junior</v>
      </c>
      <c r="F384">
        <v>10</v>
      </c>
      <c r="G384" s="3">
        <v>80865</v>
      </c>
      <c r="H384" s="5" t="str">
        <f>ROUND(Table2[[#This Row],[Linkedin Followers]] / Table2[[#This Row],[Total Applicants]] / 1000, 2) &amp; "K"</f>
        <v>8.09K</v>
      </c>
      <c r="I384" t="s">
        <v>4</v>
      </c>
      <c r="J384" t="s">
        <v>14</v>
      </c>
      <c r="K384">
        <v>1200</v>
      </c>
      <c r="L384" t="s">
        <v>6</v>
      </c>
      <c r="M384" s="10">
        <v>398251</v>
      </c>
      <c r="N384">
        <v>0</v>
      </c>
      <c r="O384">
        <v>0</v>
      </c>
      <c r="P384">
        <v>1</v>
      </c>
      <c r="Q384">
        <v>0</v>
      </c>
      <c r="R384">
        <v>0</v>
      </c>
      <c r="S384">
        <v>0</v>
      </c>
      <c r="T384">
        <v>0</v>
      </c>
      <c r="U384">
        <v>0</v>
      </c>
      <c r="V384">
        <v>0</v>
      </c>
      <c r="W384">
        <v>0</v>
      </c>
      <c r="X384">
        <v>1</v>
      </c>
      <c r="Y384">
        <v>0</v>
      </c>
      <c r="Z384">
        <v>0</v>
      </c>
      <c r="AA384">
        <v>0</v>
      </c>
      <c r="AB384">
        <v>0</v>
      </c>
      <c r="AC384">
        <v>0</v>
      </c>
      <c r="AD384">
        <v>0</v>
      </c>
      <c r="AE384">
        <v>0</v>
      </c>
      <c r="AF384">
        <v>0</v>
      </c>
      <c r="AG384">
        <v>0</v>
      </c>
      <c r="AH384">
        <v>0</v>
      </c>
      <c r="AI384">
        <v>0</v>
      </c>
      <c r="AJ384">
        <v>1</v>
      </c>
      <c r="AK384">
        <v>1</v>
      </c>
      <c r="AL384">
        <v>0</v>
      </c>
      <c r="AM384">
        <v>0</v>
      </c>
      <c r="AN384">
        <v>0</v>
      </c>
      <c r="AO384">
        <v>0</v>
      </c>
      <c r="AP384">
        <v>0</v>
      </c>
      <c r="AQ384">
        <v>0</v>
      </c>
      <c r="AR384">
        <v>1</v>
      </c>
      <c r="AS384">
        <v>5</v>
      </c>
      <c r="AT384" s="7">
        <f>Table2[[#This Row],[Total Skills Required]] / 30</f>
        <v>0.16666666666666666</v>
      </c>
      <c r="AU384" s="2">
        <f t="shared" si="5"/>
        <v>1.6666666666666667</v>
      </c>
    </row>
    <row r="385" spans="1:47" x14ac:dyDescent="0.3">
      <c r="A385" t="s">
        <v>16</v>
      </c>
      <c r="B385" t="s">
        <v>17</v>
      </c>
      <c r="C385" t="s">
        <v>115</v>
      </c>
      <c r="D385" t="s">
        <v>19</v>
      </c>
      <c r="E385" t="str">
        <f>IF(LOWER(TRIM(Table2[[#This Row],[Involvement]]))="entry level", "Junior", IF(LOWER(TRIM(Table2[[#This Row],[Involvement]]))="mid-senior level", "Mid", "Senior"))</f>
        <v>Junior</v>
      </c>
      <c r="F385">
        <v>10</v>
      </c>
      <c r="G385" s="3">
        <v>80865</v>
      </c>
      <c r="H385" s="5" t="str">
        <f>ROUND(Table2[[#This Row],[Linkedin Followers]] / Table2[[#This Row],[Total Applicants]] / 1000, 2) &amp; "K"</f>
        <v>8.09K</v>
      </c>
      <c r="I385" t="s">
        <v>4</v>
      </c>
      <c r="J385" t="s">
        <v>14</v>
      </c>
      <c r="K385">
        <v>1200</v>
      </c>
      <c r="L385" t="s">
        <v>6</v>
      </c>
      <c r="M385" s="10">
        <v>639265</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1</v>
      </c>
      <c r="AK385">
        <v>1</v>
      </c>
      <c r="AL385">
        <v>0</v>
      </c>
      <c r="AM385">
        <v>0</v>
      </c>
      <c r="AN385">
        <v>0</v>
      </c>
      <c r="AO385">
        <v>0</v>
      </c>
      <c r="AP385">
        <v>0</v>
      </c>
      <c r="AQ385">
        <v>0</v>
      </c>
      <c r="AR385">
        <v>0</v>
      </c>
      <c r="AS385">
        <v>2</v>
      </c>
      <c r="AT385" s="7">
        <f>Table2[[#This Row],[Total Skills Required]] / 30</f>
        <v>6.6666666666666666E-2</v>
      </c>
      <c r="AU385" s="2">
        <f t="shared" si="5"/>
        <v>3.3333333333333335</v>
      </c>
    </row>
    <row r="386" spans="1:47" x14ac:dyDescent="0.3">
      <c r="A386" t="s">
        <v>72</v>
      </c>
      <c r="B386" t="s">
        <v>39</v>
      </c>
      <c r="C386" t="s">
        <v>219</v>
      </c>
      <c r="D386" t="s">
        <v>13</v>
      </c>
      <c r="E386" t="str">
        <f>IF(LOWER(TRIM(Table2[[#This Row],[Involvement]]))="entry level", "Junior", IF(LOWER(TRIM(Table2[[#This Row],[Involvement]]))="mid-senior level", "Mid", "Senior"))</f>
        <v>Junior</v>
      </c>
      <c r="F386">
        <v>10</v>
      </c>
      <c r="G386" s="3">
        <v>270280</v>
      </c>
      <c r="H386" s="5" t="str">
        <f>ROUND(Table2[[#This Row],[Linkedin Followers]] / Table2[[#This Row],[Total Applicants]] / 1000, 2) &amp; "K"</f>
        <v>27.03K</v>
      </c>
      <c r="I386" t="s">
        <v>4</v>
      </c>
      <c r="J386" t="s">
        <v>14</v>
      </c>
      <c r="K386">
        <v>10001</v>
      </c>
      <c r="L386" t="s">
        <v>6</v>
      </c>
      <c r="M386" s="10">
        <v>404303</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1</v>
      </c>
      <c r="AK386">
        <v>1</v>
      </c>
      <c r="AL386">
        <v>0</v>
      </c>
      <c r="AM386">
        <v>0</v>
      </c>
      <c r="AN386">
        <v>0</v>
      </c>
      <c r="AO386">
        <v>0</v>
      </c>
      <c r="AP386">
        <v>0</v>
      </c>
      <c r="AQ386">
        <v>0</v>
      </c>
      <c r="AR386">
        <v>0</v>
      </c>
      <c r="AS386">
        <v>2</v>
      </c>
      <c r="AT386" s="7">
        <f>Table2[[#This Row],[Total Skills Required]] / 30</f>
        <v>6.6666666666666666E-2</v>
      </c>
      <c r="AU386" s="2">
        <f t="shared" ref="AU386:AU449" si="6">(F386 / (AS386 + 1))</f>
        <v>3.3333333333333335</v>
      </c>
    </row>
    <row r="387" spans="1:47" x14ac:dyDescent="0.3">
      <c r="A387" t="s">
        <v>23</v>
      </c>
      <c r="B387" t="s">
        <v>24</v>
      </c>
      <c r="C387" t="s">
        <v>204</v>
      </c>
      <c r="D387" t="s">
        <v>3</v>
      </c>
      <c r="E387" t="str">
        <f>IF(LOWER(TRIM(Table2[[#This Row],[Involvement]]))="entry level", "Junior", IF(LOWER(TRIM(Table2[[#This Row],[Involvement]]))="mid-senior level", "Mid", "Senior"))</f>
        <v>Mid</v>
      </c>
      <c r="F387">
        <v>10</v>
      </c>
      <c r="G387" s="3">
        <v>793022</v>
      </c>
      <c r="H387" s="5" t="str">
        <f>ROUND(Table2[[#This Row],[Linkedin Followers]] / Table2[[#This Row],[Total Applicants]] / 1000, 2) &amp; "K"</f>
        <v>79.3K</v>
      </c>
      <c r="I387" t="s">
        <v>4</v>
      </c>
      <c r="J387" t="s">
        <v>5</v>
      </c>
      <c r="K387">
        <v>5000</v>
      </c>
      <c r="L387" t="s">
        <v>6</v>
      </c>
      <c r="M387" s="10">
        <v>1426338</v>
      </c>
      <c r="N387">
        <v>0</v>
      </c>
      <c r="O387">
        <v>0</v>
      </c>
      <c r="P387">
        <v>1</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1</v>
      </c>
      <c r="AK387">
        <v>1</v>
      </c>
      <c r="AL387">
        <v>0</v>
      </c>
      <c r="AM387">
        <v>0</v>
      </c>
      <c r="AN387">
        <v>0</v>
      </c>
      <c r="AO387">
        <v>0</v>
      </c>
      <c r="AP387">
        <v>0</v>
      </c>
      <c r="AQ387">
        <v>0</v>
      </c>
      <c r="AR387">
        <v>0</v>
      </c>
      <c r="AS387">
        <v>3</v>
      </c>
      <c r="AT387" s="7">
        <f>Table2[[#This Row],[Total Skills Required]] / 30</f>
        <v>0.1</v>
      </c>
      <c r="AU387" s="2">
        <f t="shared" si="6"/>
        <v>2.5</v>
      </c>
    </row>
    <row r="388" spans="1:47" x14ac:dyDescent="0.3">
      <c r="A388" t="s">
        <v>72</v>
      </c>
      <c r="B388" t="s">
        <v>39</v>
      </c>
      <c r="C388" t="s">
        <v>242</v>
      </c>
      <c r="D388" t="s">
        <v>114</v>
      </c>
      <c r="E388" t="str">
        <f>IF(LOWER(TRIM(Table2[[#This Row],[Involvement]]))="entry level", "Junior", IF(LOWER(TRIM(Table2[[#This Row],[Involvement]]))="mid-senior level", "Mid", "Senior"))</f>
        <v>Junior</v>
      </c>
      <c r="F388">
        <v>10</v>
      </c>
      <c r="G388" s="3">
        <v>270280</v>
      </c>
      <c r="H388" s="5" t="str">
        <f>ROUND(Table2[[#This Row],[Linkedin Followers]] / Table2[[#This Row],[Total Applicants]] / 1000, 2) &amp; "K"</f>
        <v>27.03K</v>
      </c>
      <c r="I388" t="s">
        <v>4</v>
      </c>
      <c r="J388" t="s">
        <v>14</v>
      </c>
      <c r="K388">
        <v>10001</v>
      </c>
      <c r="L388" t="s">
        <v>6</v>
      </c>
      <c r="M388" s="10">
        <v>535199</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1</v>
      </c>
      <c r="AK388">
        <v>1</v>
      </c>
      <c r="AL388">
        <v>0</v>
      </c>
      <c r="AM388">
        <v>0</v>
      </c>
      <c r="AN388">
        <v>1</v>
      </c>
      <c r="AO388">
        <v>0</v>
      </c>
      <c r="AP388">
        <v>0</v>
      </c>
      <c r="AQ388">
        <v>0</v>
      </c>
      <c r="AR388">
        <v>1</v>
      </c>
      <c r="AS388">
        <v>4</v>
      </c>
      <c r="AT388" s="7">
        <f>Table2[[#This Row],[Total Skills Required]] / 30</f>
        <v>0.13333333333333333</v>
      </c>
      <c r="AU388" s="2">
        <f t="shared" si="6"/>
        <v>2</v>
      </c>
    </row>
    <row r="389" spans="1:47" x14ac:dyDescent="0.3">
      <c r="A389" t="s">
        <v>72</v>
      </c>
      <c r="B389" t="s">
        <v>39</v>
      </c>
      <c r="C389" t="s">
        <v>37</v>
      </c>
      <c r="D389" t="s">
        <v>3</v>
      </c>
      <c r="E389" t="str">
        <f>IF(LOWER(TRIM(Table2[[#This Row],[Involvement]]))="entry level", "Junior", IF(LOWER(TRIM(Table2[[#This Row],[Involvement]]))="mid-senior level", "Mid", "Senior"))</f>
        <v>Junior</v>
      </c>
      <c r="F389">
        <v>10</v>
      </c>
      <c r="G389" s="3">
        <v>270280</v>
      </c>
      <c r="H389" s="5" t="str">
        <f>ROUND(Table2[[#This Row],[Linkedin Followers]] / Table2[[#This Row],[Total Applicants]] / 1000, 2) &amp; "K"</f>
        <v>27.03K</v>
      </c>
      <c r="I389" t="s">
        <v>4</v>
      </c>
      <c r="J389" t="s">
        <v>14</v>
      </c>
      <c r="K389">
        <v>10001</v>
      </c>
      <c r="L389" t="s">
        <v>6</v>
      </c>
      <c r="M389" s="10">
        <v>675598</v>
      </c>
      <c r="N389">
        <v>1</v>
      </c>
      <c r="O389">
        <v>0</v>
      </c>
      <c r="P389">
        <v>0</v>
      </c>
      <c r="Q389">
        <v>0</v>
      </c>
      <c r="R389">
        <v>0</v>
      </c>
      <c r="S389">
        <v>1</v>
      </c>
      <c r="T389">
        <v>0</v>
      </c>
      <c r="U389">
        <v>0</v>
      </c>
      <c r="V389">
        <v>0</v>
      </c>
      <c r="W389">
        <v>0</v>
      </c>
      <c r="X389">
        <v>1</v>
      </c>
      <c r="Y389">
        <v>0</v>
      </c>
      <c r="Z389">
        <v>0</v>
      </c>
      <c r="AA389">
        <v>0</v>
      </c>
      <c r="AB389">
        <v>0</v>
      </c>
      <c r="AC389">
        <v>0</v>
      </c>
      <c r="AD389">
        <v>0</v>
      </c>
      <c r="AE389">
        <v>0</v>
      </c>
      <c r="AF389">
        <v>0</v>
      </c>
      <c r="AG389">
        <v>1</v>
      </c>
      <c r="AH389">
        <v>0</v>
      </c>
      <c r="AI389">
        <v>0</v>
      </c>
      <c r="AJ389">
        <v>1</v>
      </c>
      <c r="AK389">
        <v>1</v>
      </c>
      <c r="AL389">
        <v>0</v>
      </c>
      <c r="AM389">
        <v>0</v>
      </c>
      <c r="AN389">
        <v>1</v>
      </c>
      <c r="AO389">
        <v>0</v>
      </c>
      <c r="AP389">
        <v>0</v>
      </c>
      <c r="AQ389">
        <v>0</v>
      </c>
      <c r="AR389">
        <v>0</v>
      </c>
      <c r="AS389">
        <v>7</v>
      </c>
      <c r="AT389" s="7">
        <f>Table2[[#This Row],[Total Skills Required]] / 30</f>
        <v>0.23333333333333334</v>
      </c>
      <c r="AU389" s="2">
        <f t="shared" si="6"/>
        <v>1.25</v>
      </c>
    </row>
    <row r="390" spans="1:47" x14ac:dyDescent="0.3">
      <c r="A390" t="s">
        <v>11</v>
      </c>
      <c r="B390" t="s">
        <v>1</v>
      </c>
      <c r="C390" t="s">
        <v>198</v>
      </c>
      <c r="D390" t="s">
        <v>3</v>
      </c>
      <c r="E390" t="str">
        <f>IF(LOWER(TRIM(Table2[[#This Row],[Involvement]]))="entry level", "Junior", IF(LOWER(TRIM(Table2[[#This Row],[Involvement]]))="mid-senior level", "Mid", "Senior"))</f>
        <v>Mid</v>
      </c>
      <c r="F390">
        <v>10</v>
      </c>
      <c r="G390" s="3">
        <v>6737300</v>
      </c>
      <c r="H390" s="5" t="str">
        <f>ROUND(Table2[[#This Row],[Linkedin Followers]] / Table2[[#This Row],[Total Applicants]] / 1000, 2) &amp; "K"</f>
        <v>673.73K</v>
      </c>
      <c r="I390" t="s">
        <v>4</v>
      </c>
      <c r="J390" t="s">
        <v>5</v>
      </c>
      <c r="K390">
        <v>10001</v>
      </c>
      <c r="L390" t="s">
        <v>6</v>
      </c>
      <c r="M390" s="10">
        <v>1223294</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1</v>
      </c>
      <c r="AK390">
        <v>0</v>
      </c>
      <c r="AL390">
        <v>0</v>
      </c>
      <c r="AM390">
        <v>0</v>
      </c>
      <c r="AN390">
        <v>1</v>
      </c>
      <c r="AO390">
        <v>0</v>
      </c>
      <c r="AP390">
        <v>0</v>
      </c>
      <c r="AQ390">
        <v>0</v>
      </c>
      <c r="AR390">
        <v>0</v>
      </c>
      <c r="AS390">
        <v>2</v>
      </c>
      <c r="AT390" s="7">
        <f>Table2[[#This Row],[Total Skills Required]] / 30</f>
        <v>6.6666666666666666E-2</v>
      </c>
      <c r="AU390" s="2">
        <f t="shared" si="6"/>
        <v>3.3333333333333335</v>
      </c>
    </row>
    <row r="391" spans="1:47" x14ac:dyDescent="0.3">
      <c r="A391" t="s">
        <v>16</v>
      </c>
      <c r="B391" t="s">
        <v>17</v>
      </c>
      <c r="C391" t="s">
        <v>243</v>
      </c>
      <c r="D391" t="s">
        <v>13</v>
      </c>
      <c r="E391" t="str">
        <f>IF(LOWER(TRIM(Table2[[#This Row],[Involvement]]))="entry level", "Junior", IF(LOWER(TRIM(Table2[[#This Row],[Involvement]]))="mid-senior level", "Mid", "Senior"))</f>
        <v>Mid</v>
      </c>
      <c r="F391">
        <v>10</v>
      </c>
      <c r="G391" s="3">
        <v>80865</v>
      </c>
      <c r="H391" s="5" t="str">
        <f>ROUND(Table2[[#This Row],[Linkedin Followers]] / Table2[[#This Row],[Total Applicants]] / 1000, 2) &amp; "K"</f>
        <v>8.09K</v>
      </c>
      <c r="I391" t="s">
        <v>4</v>
      </c>
      <c r="J391" t="s">
        <v>5</v>
      </c>
      <c r="K391">
        <v>1200</v>
      </c>
      <c r="L391" t="s">
        <v>6</v>
      </c>
      <c r="M391" s="10">
        <v>1407103</v>
      </c>
      <c r="N391">
        <v>0</v>
      </c>
      <c r="O391">
        <v>0</v>
      </c>
      <c r="P391">
        <v>0</v>
      </c>
      <c r="Q391">
        <v>1</v>
      </c>
      <c r="R391">
        <v>0</v>
      </c>
      <c r="S391">
        <v>0</v>
      </c>
      <c r="T391">
        <v>0</v>
      </c>
      <c r="U391">
        <v>0</v>
      </c>
      <c r="V391">
        <v>0</v>
      </c>
      <c r="W391">
        <v>0</v>
      </c>
      <c r="X391">
        <v>1</v>
      </c>
      <c r="Y391">
        <v>1</v>
      </c>
      <c r="Z391">
        <v>0</v>
      </c>
      <c r="AA391">
        <v>1</v>
      </c>
      <c r="AB391">
        <v>0</v>
      </c>
      <c r="AC391">
        <v>0</v>
      </c>
      <c r="AD391">
        <v>1</v>
      </c>
      <c r="AE391">
        <v>0</v>
      </c>
      <c r="AF391">
        <v>0</v>
      </c>
      <c r="AG391">
        <v>0</v>
      </c>
      <c r="AH391">
        <v>0</v>
      </c>
      <c r="AI391">
        <v>0</v>
      </c>
      <c r="AJ391">
        <v>1</v>
      </c>
      <c r="AK391">
        <v>1</v>
      </c>
      <c r="AL391">
        <v>0</v>
      </c>
      <c r="AM391">
        <v>0</v>
      </c>
      <c r="AN391">
        <v>0</v>
      </c>
      <c r="AO391">
        <v>0</v>
      </c>
      <c r="AP391">
        <v>0</v>
      </c>
      <c r="AQ391">
        <v>0</v>
      </c>
      <c r="AR391">
        <v>0</v>
      </c>
      <c r="AS391">
        <v>7</v>
      </c>
      <c r="AT391" s="7">
        <f>Table2[[#This Row],[Total Skills Required]] / 30</f>
        <v>0.23333333333333334</v>
      </c>
      <c r="AU391" s="2">
        <f t="shared" si="6"/>
        <v>1.25</v>
      </c>
    </row>
    <row r="392" spans="1:47" x14ac:dyDescent="0.3">
      <c r="A392" t="s">
        <v>72</v>
      </c>
      <c r="B392" t="s">
        <v>39</v>
      </c>
      <c r="C392" t="s">
        <v>192</v>
      </c>
      <c r="D392" t="s">
        <v>13</v>
      </c>
      <c r="E392" t="str">
        <f>IF(LOWER(TRIM(Table2[[#This Row],[Involvement]]))="entry level", "Junior", IF(LOWER(TRIM(Table2[[#This Row],[Involvement]]))="mid-senior level", "Mid", "Senior"))</f>
        <v>Mid</v>
      </c>
      <c r="F392">
        <v>10</v>
      </c>
      <c r="G392" s="3">
        <v>270280</v>
      </c>
      <c r="H392" s="5" t="str">
        <f>ROUND(Table2[[#This Row],[Linkedin Followers]] / Table2[[#This Row],[Total Applicants]] / 1000, 2) &amp; "K"</f>
        <v>27.03K</v>
      </c>
      <c r="I392" t="s">
        <v>4</v>
      </c>
      <c r="J392" t="s">
        <v>5</v>
      </c>
      <c r="K392">
        <v>10001</v>
      </c>
      <c r="L392" t="s">
        <v>6</v>
      </c>
      <c r="M392" s="10">
        <v>1309879</v>
      </c>
      <c r="N392">
        <v>0</v>
      </c>
      <c r="O392">
        <v>0</v>
      </c>
      <c r="P392">
        <v>0</v>
      </c>
      <c r="Q392">
        <v>0</v>
      </c>
      <c r="R392">
        <v>0</v>
      </c>
      <c r="S392">
        <v>0</v>
      </c>
      <c r="T392">
        <v>0</v>
      </c>
      <c r="U392">
        <v>0</v>
      </c>
      <c r="V392">
        <v>0</v>
      </c>
      <c r="W392">
        <v>0</v>
      </c>
      <c r="X392">
        <v>1</v>
      </c>
      <c r="Y392">
        <v>0</v>
      </c>
      <c r="Z392">
        <v>0</v>
      </c>
      <c r="AA392">
        <v>0</v>
      </c>
      <c r="AB392">
        <v>0</v>
      </c>
      <c r="AC392">
        <v>0</v>
      </c>
      <c r="AD392">
        <v>0</v>
      </c>
      <c r="AE392">
        <v>0</v>
      </c>
      <c r="AF392">
        <v>0</v>
      </c>
      <c r="AG392">
        <v>0</v>
      </c>
      <c r="AH392">
        <v>0</v>
      </c>
      <c r="AI392">
        <v>0</v>
      </c>
      <c r="AJ392">
        <v>0</v>
      </c>
      <c r="AK392">
        <v>1</v>
      </c>
      <c r="AL392">
        <v>0</v>
      </c>
      <c r="AM392">
        <v>0</v>
      </c>
      <c r="AN392">
        <v>1</v>
      </c>
      <c r="AO392">
        <v>0</v>
      </c>
      <c r="AP392">
        <v>0</v>
      </c>
      <c r="AQ392">
        <v>0</v>
      </c>
      <c r="AR392">
        <v>1</v>
      </c>
      <c r="AS392">
        <v>4</v>
      </c>
      <c r="AT392" s="7">
        <f>Table2[[#This Row],[Total Skills Required]] / 30</f>
        <v>0.13333333333333333</v>
      </c>
      <c r="AU392" s="2">
        <f t="shared" si="6"/>
        <v>2</v>
      </c>
    </row>
    <row r="393" spans="1:47" x14ac:dyDescent="0.3">
      <c r="A393" t="s">
        <v>16</v>
      </c>
      <c r="B393" t="s">
        <v>17</v>
      </c>
      <c r="C393" t="s">
        <v>244</v>
      </c>
      <c r="D393" t="s">
        <v>3</v>
      </c>
      <c r="E393" t="str">
        <f>IF(LOWER(TRIM(Table2[[#This Row],[Involvement]]))="entry level", "Junior", IF(LOWER(TRIM(Table2[[#This Row],[Involvement]]))="mid-senior level", "Mid", "Senior"))</f>
        <v>Junior</v>
      </c>
      <c r="F393">
        <v>10</v>
      </c>
      <c r="G393" s="3">
        <v>80865</v>
      </c>
      <c r="H393" s="5" t="str">
        <f>ROUND(Table2[[#This Row],[Linkedin Followers]] / Table2[[#This Row],[Total Applicants]] / 1000, 2) &amp; "K"</f>
        <v>8.09K</v>
      </c>
      <c r="I393" t="s">
        <v>57</v>
      </c>
      <c r="J393" t="s">
        <v>14</v>
      </c>
      <c r="K393">
        <v>1200</v>
      </c>
      <c r="L393" t="s">
        <v>6</v>
      </c>
      <c r="M393" s="10">
        <v>599248</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1</v>
      </c>
      <c r="AK393">
        <v>1</v>
      </c>
      <c r="AL393">
        <v>0</v>
      </c>
      <c r="AM393">
        <v>0</v>
      </c>
      <c r="AN393">
        <v>0</v>
      </c>
      <c r="AO393">
        <v>0</v>
      </c>
      <c r="AP393">
        <v>0</v>
      </c>
      <c r="AQ393">
        <v>0</v>
      </c>
      <c r="AR393">
        <v>0</v>
      </c>
      <c r="AS393">
        <v>2</v>
      </c>
      <c r="AT393" s="7">
        <f>Table2[[#This Row],[Total Skills Required]] / 30</f>
        <v>6.6666666666666666E-2</v>
      </c>
      <c r="AU393" s="2">
        <f t="shared" si="6"/>
        <v>3.3333333333333335</v>
      </c>
    </row>
    <row r="394" spans="1:47" x14ac:dyDescent="0.3">
      <c r="A394" t="s">
        <v>16</v>
      </c>
      <c r="B394" t="s">
        <v>17</v>
      </c>
      <c r="C394" t="s">
        <v>245</v>
      </c>
      <c r="D394" t="s">
        <v>3</v>
      </c>
      <c r="E394" t="str">
        <f>IF(LOWER(TRIM(Table2[[#This Row],[Involvement]]))="entry level", "Junior", IF(LOWER(TRIM(Table2[[#This Row],[Involvement]]))="mid-senior level", "Mid", "Senior"))</f>
        <v>Junior</v>
      </c>
      <c r="F394">
        <v>10</v>
      </c>
      <c r="G394" s="3">
        <v>80865</v>
      </c>
      <c r="H394" s="5" t="str">
        <f>ROUND(Table2[[#This Row],[Linkedin Followers]] / Table2[[#This Row],[Total Applicants]] / 1000, 2) &amp; "K"</f>
        <v>8.09K</v>
      </c>
      <c r="I394" t="s">
        <v>4</v>
      </c>
      <c r="J394" t="s">
        <v>14</v>
      </c>
      <c r="K394">
        <v>1200</v>
      </c>
      <c r="L394" t="s">
        <v>6</v>
      </c>
      <c r="M394" s="10">
        <v>357429</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1</v>
      </c>
      <c r="AK394">
        <v>1</v>
      </c>
      <c r="AL394">
        <v>0</v>
      </c>
      <c r="AM394">
        <v>0</v>
      </c>
      <c r="AN394">
        <v>1</v>
      </c>
      <c r="AO394">
        <v>0</v>
      </c>
      <c r="AP394">
        <v>0</v>
      </c>
      <c r="AQ394">
        <v>0</v>
      </c>
      <c r="AR394">
        <v>0</v>
      </c>
      <c r="AS394">
        <v>3</v>
      </c>
      <c r="AT394" s="7">
        <f>Table2[[#This Row],[Total Skills Required]] / 30</f>
        <v>0.1</v>
      </c>
      <c r="AU394" s="2">
        <f t="shared" si="6"/>
        <v>2.5</v>
      </c>
    </row>
    <row r="395" spans="1:47" x14ac:dyDescent="0.3">
      <c r="A395" t="s">
        <v>16</v>
      </c>
      <c r="B395" t="s">
        <v>17</v>
      </c>
      <c r="C395" t="s">
        <v>28</v>
      </c>
      <c r="D395" t="s">
        <v>19</v>
      </c>
      <c r="E395" t="str">
        <f>IF(LOWER(TRIM(Table2[[#This Row],[Involvement]]))="entry level", "Junior", IF(LOWER(TRIM(Table2[[#This Row],[Involvement]]))="mid-senior level", "Mid", "Senior"))</f>
        <v>Mid</v>
      </c>
      <c r="F395">
        <v>9</v>
      </c>
      <c r="G395" s="3">
        <v>80865</v>
      </c>
      <c r="H395" s="5" t="str">
        <f>ROUND(Table2[[#This Row],[Linkedin Followers]] / Table2[[#This Row],[Total Applicants]] / 1000, 2) &amp; "K"</f>
        <v>8.99K</v>
      </c>
      <c r="I395" t="s">
        <v>4</v>
      </c>
      <c r="J395" t="s">
        <v>5</v>
      </c>
      <c r="K395">
        <v>1200</v>
      </c>
      <c r="L395" t="s">
        <v>6</v>
      </c>
      <c r="M395" s="10">
        <v>1510179</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1</v>
      </c>
      <c r="AK395">
        <v>1</v>
      </c>
      <c r="AL395">
        <v>0</v>
      </c>
      <c r="AM395">
        <v>0</v>
      </c>
      <c r="AN395">
        <v>0</v>
      </c>
      <c r="AO395">
        <v>0</v>
      </c>
      <c r="AP395">
        <v>0</v>
      </c>
      <c r="AQ395">
        <v>0</v>
      </c>
      <c r="AR395">
        <v>0</v>
      </c>
      <c r="AS395">
        <v>2</v>
      </c>
      <c r="AT395" s="7">
        <f>Table2[[#This Row],[Total Skills Required]] / 30</f>
        <v>6.6666666666666666E-2</v>
      </c>
      <c r="AU395" s="2">
        <f t="shared" si="6"/>
        <v>3</v>
      </c>
    </row>
    <row r="396" spans="1:47" x14ac:dyDescent="0.3">
      <c r="A396" t="s">
        <v>16</v>
      </c>
      <c r="B396" t="s">
        <v>17</v>
      </c>
      <c r="C396" t="s">
        <v>246</v>
      </c>
      <c r="D396" t="s">
        <v>13</v>
      </c>
      <c r="E396" t="str">
        <f>IF(LOWER(TRIM(Table2[[#This Row],[Involvement]]))="entry level", "Junior", IF(LOWER(TRIM(Table2[[#This Row],[Involvement]]))="mid-senior level", "Mid", "Senior"))</f>
        <v>Junior</v>
      </c>
      <c r="F396">
        <v>9</v>
      </c>
      <c r="G396" s="3">
        <v>80865</v>
      </c>
      <c r="H396" s="5" t="str">
        <f>ROUND(Table2[[#This Row],[Linkedin Followers]] / Table2[[#This Row],[Total Applicants]] / 1000, 2) &amp; "K"</f>
        <v>8.99K</v>
      </c>
      <c r="I396" t="s">
        <v>4</v>
      </c>
      <c r="J396" t="s">
        <v>14</v>
      </c>
      <c r="K396">
        <v>1200</v>
      </c>
      <c r="L396" t="s">
        <v>6</v>
      </c>
      <c r="M396" s="10">
        <v>732789</v>
      </c>
      <c r="N396">
        <v>0</v>
      </c>
      <c r="O396">
        <v>0</v>
      </c>
      <c r="P396">
        <v>1</v>
      </c>
      <c r="Q396">
        <v>0</v>
      </c>
      <c r="R396">
        <v>0</v>
      </c>
      <c r="S396">
        <v>0</v>
      </c>
      <c r="T396">
        <v>0</v>
      </c>
      <c r="U396">
        <v>0</v>
      </c>
      <c r="V396">
        <v>0</v>
      </c>
      <c r="W396">
        <v>0</v>
      </c>
      <c r="X396">
        <v>1</v>
      </c>
      <c r="Y396">
        <v>0</v>
      </c>
      <c r="Z396">
        <v>0</v>
      </c>
      <c r="AA396">
        <v>0</v>
      </c>
      <c r="AB396">
        <v>0</v>
      </c>
      <c r="AC396">
        <v>0</v>
      </c>
      <c r="AD396">
        <v>0</v>
      </c>
      <c r="AE396">
        <v>0</v>
      </c>
      <c r="AF396">
        <v>1</v>
      </c>
      <c r="AG396">
        <v>0</v>
      </c>
      <c r="AH396">
        <v>0</v>
      </c>
      <c r="AI396">
        <v>0</v>
      </c>
      <c r="AJ396">
        <v>1</v>
      </c>
      <c r="AK396">
        <v>1</v>
      </c>
      <c r="AL396">
        <v>0</v>
      </c>
      <c r="AM396">
        <v>0</v>
      </c>
      <c r="AN396">
        <v>1</v>
      </c>
      <c r="AO396">
        <v>0</v>
      </c>
      <c r="AP396">
        <v>0</v>
      </c>
      <c r="AQ396">
        <v>1</v>
      </c>
      <c r="AR396">
        <v>1</v>
      </c>
      <c r="AS396">
        <v>8</v>
      </c>
      <c r="AT396" s="7">
        <f>Table2[[#This Row],[Total Skills Required]] / 30</f>
        <v>0.26666666666666666</v>
      </c>
      <c r="AU396" s="2">
        <f t="shared" si="6"/>
        <v>1</v>
      </c>
    </row>
    <row r="397" spans="1:47" x14ac:dyDescent="0.3">
      <c r="A397" t="s">
        <v>11</v>
      </c>
      <c r="B397" t="s">
        <v>1</v>
      </c>
      <c r="C397" t="s">
        <v>32</v>
      </c>
      <c r="D397" t="s">
        <v>3</v>
      </c>
      <c r="E397" t="str">
        <f>IF(LOWER(TRIM(Table2[[#This Row],[Involvement]]))="entry level", "Junior", IF(LOWER(TRIM(Table2[[#This Row],[Involvement]]))="mid-senior level", "Mid", "Senior"))</f>
        <v>Mid</v>
      </c>
      <c r="F397">
        <v>9</v>
      </c>
      <c r="G397" s="3">
        <v>6737300</v>
      </c>
      <c r="H397" s="5" t="str">
        <f>ROUND(Table2[[#This Row],[Linkedin Followers]] / Table2[[#This Row],[Total Applicants]] / 1000, 2) &amp; "K"</f>
        <v>748.59K</v>
      </c>
      <c r="I397" t="s">
        <v>4</v>
      </c>
      <c r="J397" t="s">
        <v>5</v>
      </c>
      <c r="K397">
        <v>10001</v>
      </c>
      <c r="L397" t="s">
        <v>6</v>
      </c>
      <c r="M397" s="10">
        <v>1448061</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1</v>
      </c>
      <c r="AK397">
        <v>1</v>
      </c>
      <c r="AL397">
        <v>0</v>
      </c>
      <c r="AM397">
        <v>0</v>
      </c>
      <c r="AN397">
        <v>0</v>
      </c>
      <c r="AO397">
        <v>0</v>
      </c>
      <c r="AP397">
        <v>0</v>
      </c>
      <c r="AQ397">
        <v>0</v>
      </c>
      <c r="AR397">
        <v>0</v>
      </c>
      <c r="AS397">
        <v>2</v>
      </c>
      <c r="AT397" s="7">
        <f>Table2[[#This Row],[Total Skills Required]] / 30</f>
        <v>6.6666666666666666E-2</v>
      </c>
      <c r="AU397" s="2">
        <f t="shared" si="6"/>
        <v>3</v>
      </c>
    </row>
    <row r="398" spans="1:47" x14ac:dyDescent="0.3">
      <c r="A398" t="s">
        <v>16</v>
      </c>
      <c r="B398" t="s">
        <v>17</v>
      </c>
      <c r="C398" t="s">
        <v>247</v>
      </c>
      <c r="D398" t="s">
        <v>13</v>
      </c>
      <c r="E398" t="str">
        <f>IF(LOWER(TRIM(Table2[[#This Row],[Involvement]]))="entry level", "Junior", IF(LOWER(TRIM(Table2[[#This Row],[Involvement]]))="mid-senior level", "Mid", "Senior"))</f>
        <v>Junior</v>
      </c>
      <c r="F398">
        <v>9</v>
      </c>
      <c r="G398" s="3">
        <v>80865</v>
      </c>
      <c r="H398" s="5" t="str">
        <f>ROUND(Table2[[#This Row],[Linkedin Followers]] / Table2[[#This Row],[Total Applicants]] / 1000, 2) &amp; "K"</f>
        <v>8.99K</v>
      </c>
      <c r="I398" t="s">
        <v>4</v>
      </c>
      <c r="J398" t="s">
        <v>14</v>
      </c>
      <c r="K398">
        <v>1200</v>
      </c>
      <c r="L398" t="s">
        <v>6</v>
      </c>
      <c r="M398" s="10">
        <v>556469</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1</v>
      </c>
      <c r="AK398">
        <v>1</v>
      </c>
      <c r="AL398">
        <v>0</v>
      </c>
      <c r="AM398">
        <v>0</v>
      </c>
      <c r="AN398">
        <v>0</v>
      </c>
      <c r="AO398">
        <v>0</v>
      </c>
      <c r="AP398">
        <v>0</v>
      </c>
      <c r="AQ398">
        <v>0</v>
      </c>
      <c r="AR398">
        <v>0</v>
      </c>
      <c r="AS398">
        <v>2</v>
      </c>
      <c r="AT398" s="7">
        <f>Table2[[#This Row],[Total Skills Required]] / 30</f>
        <v>6.6666666666666666E-2</v>
      </c>
      <c r="AU398" s="2">
        <f t="shared" si="6"/>
        <v>3</v>
      </c>
    </row>
    <row r="399" spans="1:47" x14ac:dyDescent="0.3">
      <c r="A399" t="s">
        <v>72</v>
      </c>
      <c r="B399" t="s">
        <v>39</v>
      </c>
      <c r="C399" t="s">
        <v>248</v>
      </c>
      <c r="D399" t="s">
        <v>13</v>
      </c>
      <c r="E399" t="str">
        <f>IF(LOWER(TRIM(Table2[[#This Row],[Involvement]]))="entry level", "Junior", IF(LOWER(TRIM(Table2[[#This Row],[Involvement]]))="mid-senior level", "Mid", "Senior"))</f>
        <v>Junior</v>
      </c>
      <c r="F399">
        <v>9</v>
      </c>
      <c r="G399" s="3">
        <v>270280</v>
      </c>
      <c r="H399" s="5" t="str">
        <f>ROUND(Table2[[#This Row],[Linkedin Followers]] / Table2[[#This Row],[Total Applicants]] / 1000, 2) &amp; "K"</f>
        <v>30.03K</v>
      </c>
      <c r="I399" t="s">
        <v>4</v>
      </c>
      <c r="J399" t="s">
        <v>14</v>
      </c>
      <c r="K399">
        <v>10001</v>
      </c>
      <c r="L399" t="s">
        <v>6</v>
      </c>
      <c r="M399" s="10">
        <v>385183</v>
      </c>
      <c r="N399">
        <v>0</v>
      </c>
      <c r="O399">
        <v>0</v>
      </c>
      <c r="P399">
        <v>0</v>
      </c>
      <c r="Q399">
        <v>0</v>
      </c>
      <c r="R399">
        <v>0</v>
      </c>
      <c r="S399">
        <v>0</v>
      </c>
      <c r="T399">
        <v>0</v>
      </c>
      <c r="U399">
        <v>0</v>
      </c>
      <c r="V399">
        <v>0</v>
      </c>
      <c r="W399">
        <v>0</v>
      </c>
      <c r="X399">
        <v>1</v>
      </c>
      <c r="Y399">
        <v>0</v>
      </c>
      <c r="Z399">
        <v>0</v>
      </c>
      <c r="AA399">
        <v>0</v>
      </c>
      <c r="AB399">
        <v>0</v>
      </c>
      <c r="AC399">
        <v>0</v>
      </c>
      <c r="AD399">
        <v>0</v>
      </c>
      <c r="AE399">
        <v>0</v>
      </c>
      <c r="AF399">
        <v>0</v>
      </c>
      <c r="AG399">
        <v>0</v>
      </c>
      <c r="AH399">
        <v>0</v>
      </c>
      <c r="AI399">
        <v>0</v>
      </c>
      <c r="AJ399">
        <v>1</v>
      </c>
      <c r="AK399">
        <v>1</v>
      </c>
      <c r="AL399">
        <v>0</v>
      </c>
      <c r="AM399">
        <v>0</v>
      </c>
      <c r="AN399">
        <v>0</v>
      </c>
      <c r="AO399">
        <v>0</v>
      </c>
      <c r="AP399">
        <v>0</v>
      </c>
      <c r="AQ399">
        <v>0</v>
      </c>
      <c r="AR399">
        <v>0</v>
      </c>
      <c r="AS399">
        <v>3</v>
      </c>
      <c r="AT399" s="7">
        <f>Table2[[#This Row],[Total Skills Required]] / 30</f>
        <v>0.1</v>
      </c>
      <c r="AU399" s="2">
        <f t="shared" si="6"/>
        <v>2.25</v>
      </c>
    </row>
    <row r="400" spans="1:47" x14ac:dyDescent="0.3">
      <c r="A400" t="s">
        <v>23</v>
      </c>
      <c r="B400" t="s">
        <v>24</v>
      </c>
      <c r="C400" t="s">
        <v>176</v>
      </c>
      <c r="D400" t="s">
        <v>13</v>
      </c>
      <c r="E400" t="str">
        <f>IF(LOWER(TRIM(Table2[[#This Row],[Involvement]]))="entry level", "Junior", IF(LOWER(TRIM(Table2[[#This Row],[Involvement]]))="mid-senior level", "Mid", "Senior"))</f>
        <v>Mid</v>
      </c>
      <c r="F400">
        <v>9</v>
      </c>
      <c r="G400" s="3">
        <v>793022</v>
      </c>
      <c r="H400" s="5" t="str">
        <f>ROUND(Table2[[#This Row],[Linkedin Followers]] / Table2[[#This Row],[Total Applicants]] / 1000, 2) &amp; "K"</f>
        <v>88.11K</v>
      </c>
      <c r="I400" t="s">
        <v>4</v>
      </c>
      <c r="J400" t="s">
        <v>5</v>
      </c>
      <c r="K400">
        <v>5000</v>
      </c>
      <c r="L400" t="s">
        <v>6</v>
      </c>
      <c r="M400" s="10">
        <v>1263932</v>
      </c>
      <c r="N400">
        <v>0</v>
      </c>
      <c r="O400">
        <v>0</v>
      </c>
      <c r="P400">
        <v>1</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1</v>
      </c>
      <c r="AK400">
        <v>1</v>
      </c>
      <c r="AL400">
        <v>0</v>
      </c>
      <c r="AM400">
        <v>0</v>
      </c>
      <c r="AN400">
        <v>0</v>
      </c>
      <c r="AO400">
        <v>0</v>
      </c>
      <c r="AP400">
        <v>0</v>
      </c>
      <c r="AQ400">
        <v>0</v>
      </c>
      <c r="AR400">
        <v>0</v>
      </c>
      <c r="AS400">
        <v>3</v>
      </c>
      <c r="AT400" s="7">
        <f>Table2[[#This Row],[Total Skills Required]] / 30</f>
        <v>0.1</v>
      </c>
      <c r="AU400" s="2">
        <f t="shared" si="6"/>
        <v>2.25</v>
      </c>
    </row>
    <row r="401" spans="1:47" x14ac:dyDescent="0.3">
      <c r="A401" t="s">
        <v>23</v>
      </c>
      <c r="B401" t="s">
        <v>24</v>
      </c>
      <c r="C401" t="s">
        <v>249</v>
      </c>
      <c r="D401" t="s">
        <v>13</v>
      </c>
      <c r="E401" t="str">
        <f>IF(LOWER(TRIM(Table2[[#This Row],[Involvement]]))="entry level", "Junior", IF(LOWER(TRIM(Table2[[#This Row],[Involvement]]))="mid-senior level", "Mid", "Senior"))</f>
        <v>Mid</v>
      </c>
      <c r="F401">
        <v>9</v>
      </c>
      <c r="G401" s="3">
        <v>793022</v>
      </c>
      <c r="H401" s="5" t="str">
        <f>ROUND(Table2[[#This Row],[Linkedin Followers]] / Table2[[#This Row],[Total Applicants]] / 1000, 2) &amp; "K"</f>
        <v>88.11K</v>
      </c>
      <c r="I401" t="s">
        <v>4</v>
      </c>
      <c r="J401" t="s">
        <v>5</v>
      </c>
      <c r="K401">
        <v>5000</v>
      </c>
      <c r="L401" t="s">
        <v>6</v>
      </c>
      <c r="M401" s="10">
        <v>858358</v>
      </c>
      <c r="N401">
        <v>0</v>
      </c>
      <c r="O401">
        <v>0</v>
      </c>
      <c r="P401">
        <v>1</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1</v>
      </c>
      <c r="AK401">
        <v>1</v>
      </c>
      <c r="AL401">
        <v>0</v>
      </c>
      <c r="AM401">
        <v>0</v>
      </c>
      <c r="AN401">
        <v>0</v>
      </c>
      <c r="AO401">
        <v>0</v>
      </c>
      <c r="AP401">
        <v>0</v>
      </c>
      <c r="AQ401">
        <v>0</v>
      </c>
      <c r="AR401">
        <v>0</v>
      </c>
      <c r="AS401">
        <v>3</v>
      </c>
      <c r="AT401" s="7">
        <f>Table2[[#This Row],[Total Skills Required]] / 30</f>
        <v>0.1</v>
      </c>
      <c r="AU401" s="2">
        <f t="shared" si="6"/>
        <v>2.25</v>
      </c>
    </row>
    <row r="402" spans="1:47" x14ac:dyDescent="0.3">
      <c r="A402" t="s">
        <v>72</v>
      </c>
      <c r="B402" t="s">
        <v>39</v>
      </c>
      <c r="C402" t="s">
        <v>250</v>
      </c>
      <c r="D402" t="s">
        <v>13</v>
      </c>
      <c r="E402" t="str">
        <f>IF(LOWER(TRIM(Table2[[#This Row],[Involvement]]))="entry level", "Junior", IF(LOWER(TRIM(Table2[[#This Row],[Involvement]]))="mid-senior level", "Mid", "Senior"))</f>
        <v>Mid</v>
      </c>
      <c r="F402">
        <v>9</v>
      </c>
      <c r="G402" s="3">
        <v>270280</v>
      </c>
      <c r="H402" s="5" t="str">
        <f>ROUND(Table2[[#This Row],[Linkedin Followers]] / Table2[[#This Row],[Total Applicants]] / 1000, 2) &amp; "K"</f>
        <v>30.03K</v>
      </c>
      <c r="I402" t="s">
        <v>4</v>
      </c>
      <c r="J402" t="s">
        <v>5</v>
      </c>
      <c r="K402">
        <v>10001</v>
      </c>
      <c r="L402" t="s">
        <v>6</v>
      </c>
      <c r="M402" s="10">
        <v>1183206</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1</v>
      </c>
      <c r="AK402">
        <v>0</v>
      </c>
      <c r="AL402">
        <v>0</v>
      </c>
      <c r="AM402">
        <v>0</v>
      </c>
      <c r="AN402">
        <v>1</v>
      </c>
      <c r="AO402">
        <v>0</v>
      </c>
      <c r="AP402">
        <v>0</v>
      </c>
      <c r="AQ402">
        <v>0</v>
      </c>
      <c r="AR402">
        <v>0</v>
      </c>
      <c r="AS402">
        <v>2</v>
      </c>
      <c r="AT402" s="7">
        <f>Table2[[#This Row],[Total Skills Required]] / 30</f>
        <v>6.6666666666666666E-2</v>
      </c>
      <c r="AU402" s="2">
        <f t="shared" si="6"/>
        <v>3</v>
      </c>
    </row>
    <row r="403" spans="1:47" x14ac:dyDescent="0.3">
      <c r="A403" t="s">
        <v>16</v>
      </c>
      <c r="B403" t="s">
        <v>17</v>
      </c>
      <c r="C403" t="s">
        <v>28</v>
      </c>
      <c r="D403" t="s">
        <v>19</v>
      </c>
      <c r="E403" t="str">
        <f>IF(LOWER(TRIM(Table2[[#This Row],[Involvement]]))="entry level", "Junior", IF(LOWER(TRIM(Table2[[#This Row],[Involvement]]))="mid-senior level", "Mid", "Senior"))</f>
        <v>Mid</v>
      </c>
      <c r="F403">
        <v>9</v>
      </c>
      <c r="G403" s="3">
        <v>80865</v>
      </c>
      <c r="H403" s="5" t="str">
        <f>ROUND(Table2[[#This Row],[Linkedin Followers]] / Table2[[#This Row],[Total Applicants]] / 1000, 2) &amp; "K"</f>
        <v>8.99K</v>
      </c>
      <c r="I403" t="s">
        <v>4</v>
      </c>
      <c r="J403" t="s">
        <v>5</v>
      </c>
      <c r="K403">
        <v>1200</v>
      </c>
      <c r="L403" t="s">
        <v>6</v>
      </c>
      <c r="M403" s="10">
        <v>1506546</v>
      </c>
      <c r="N403">
        <v>0</v>
      </c>
      <c r="O403">
        <v>0</v>
      </c>
      <c r="P403">
        <v>1</v>
      </c>
      <c r="Q403">
        <v>0</v>
      </c>
      <c r="R403">
        <v>0</v>
      </c>
      <c r="S403">
        <v>0</v>
      </c>
      <c r="T403">
        <v>0</v>
      </c>
      <c r="U403">
        <v>0</v>
      </c>
      <c r="V403">
        <v>0</v>
      </c>
      <c r="W403">
        <v>0</v>
      </c>
      <c r="X403">
        <v>1</v>
      </c>
      <c r="Y403">
        <v>0</v>
      </c>
      <c r="Z403">
        <v>0</v>
      </c>
      <c r="AA403">
        <v>0</v>
      </c>
      <c r="AB403">
        <v>0</v>
      </c>
      <c r="AC403">
        <v>0</v>
      </c>
      <c r="AD403">
        <v>0</v>
      </c>
      <c r="AE403">
        <v>0</v>
      </c>
      <c r="AF403">
        <v>1</v>
      </c>
      <c r="AG403">
        <v>0</v>
      </c>
      <c r="AH403">
        <v>0</v>
      </c>
      <c r="AI403">
        <v>0</v>
      </c>
      <c r="AJ403">
        <v>1</v>
      </c>
      <c r="AK403">
        <v>1</v>
      </c>
      <c r="AL403">
        <v>0</v>
      </c>
      <c r="AM403">
        <v>0</v>
      </c>
      <c r="AN403">
        <v>0</v>
      </c>
      <c r="AO403">
        <v>0</v>
      </c>
      <c r="AP403">
        <v>0</v>
      </c>
      <c r="AQ403">
        <v>0</v>
      </c>
      <c r="AR403">
        <v>0</v>
      </c>
      <c r="AS403">
        <v>5</v>
      </c>
      <c r="AT403" s="7">
        <f>Table2[[#This Row],[Total Skills Required]] / 30</f>
        <v>0.16666666666666666</v>
      </c>
      <c r="AU403" s="2">
        <f t="shared" si="6"/>
        <v>1.5</v>
      </c>
    </row>
    <row r="404" spans="1:47" x14ac:dyDescent="0.3">
      <c r="A404" t="s">
        <v>72</v>
      </c>
      <c r="B404" t="s">
        <v>39</v>
      </c>
      <c r="C404" t="s">
        <v>251</v>
      </c>
      <c r="D404" t="s">
        <v>13</v>
      </c>
      <c r="E404" t="str">
        <f>IF(LOWER(TRIM(Table2[[#This Row],[Involvement]]))="entry level", "Junior", IF(LOWER(TRIM(Table2[[#This Row],[Involvement]]))="mid-senior level", "Mid", "Senior"))</f>
        <v>Junior</v>
      </c>
      <c r="F404">
        <v>9</v>
      </c>
      <c r="G404" s="3">
        <v>270280</v>
      </c>
      <c r="H404" s="5" t="str">
        <f>ROUND(Table2[[#This Row],[Linkedin Followers]] / Table2[[#This Row],[Total Applicants]] / 1000, 2) &amp; "K"</f>
        <v>30.03K</v>
      </c>
      <c r="I404" t="s">
        <v>4</v>
      </c>
      <c r="J404" t="s">
        <v>14</v>
      </c>
      <c r="K404">
        <v>10001</v>
      </c>
      <c r="L404" t="s">
        <v>6</v>
      </c>
      <c r="M404" s="10">
        <v>560759</v>
      </c>
      <c r="N404">
        <v>0</v>
      </c>
      <c r="O404">
        <v>0</v>
      </c>
      <c r="P404">
        <v>0</v>
      </c>
      <c r="Q404">
        <v>0</v>
      </c>
      <c r="R404">
        <v>0</v>
      </c>
      <c r="S404">
        <v>0</v>
      </c>
      <c r="T404">
        <v>0</v>
      </c>
      <c r="U404">
        <v>0</v>
      </c>
      <c r="V404">
        <v>0</v>
      </c>
      <c r="W404">
        <v>0</v>
      </c>
      <c r="X404">
        <v>1</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1</v>
      </c>
      <c r="AT404" s="7">
        <f>Table2[[#This Row],[Total Skills Required]] / 30</f>
        <v>3.3333333333333333E-2</v>
      </c>
      <c r="AU404" s="2">
        <f t="shared" si="6"/>
        <v>4.5</v>
      </c>
    </row>
    <row r="405" spans="1:47" x14ac:dyDescent="0.3">
      <c r="A405" t="s">
        <v>16</v>
      </c>
      <c r="B405" t="s">
        <v>17</v>
      </c>
      <c r="C405" t="s">
        <v>252</v>
      </c>
      <c r="D405" t="s">
        <v>19</v>
      </c>
      <c r="E405" t="str">
        <f>IF(LOWER(TRIM(Table2[[#This Row],[Involvement]]))="entry level", "Junior", IF(LOWER(TRIM(Table2[[#This Row],[Involvement]]))="mid-senior level", "Mid", "Senior"))</f>
        <v>Mid</v>
      </c>
      <c r="F405">
        <v>9</v>
      </c>
      <c r="G405" s="3">
        <v>80865</v>
      </c>
      <c r="H405" s="5" t="str">
        <f>ROUND(Table2[[#This Row],[Linkedin Followers]] / Table2[[#This Row],[Total Applicants]] / 1000, 2) &amp; "K"</f>
        <v>8.99K</v>
      </c>
      <c r="I405" t="s">
        <v>4</v>
      </c>
      <c r="J405" t="s">
        <v>5</v>
      </c>
      <c r="K405">
        <v>1200</v>
      </c>
      <c r="L405" t="s">
        <v>6</v>
      </c>
      <c r="M405" s="10">
        <v>1146217</v>
      </c>
      <c r="N405">
        <v>0</v>
      </c>
      <c r="O405">
        <v>0</v>
      </c>
      <c r="P405">
        <v>0</v>
      </c>
      <c r="Q405">
        <v>0</v>
      </c>
      <c r="R405">
        <v>1</v>
      </c>
      <c r="S405">
        <v>0</v>
      </c>
      <c r="T405">
        <v>0</v>
      </c>
      <c r="U405">
        <v>0</v>
      </c>
      <c r="V405">
        <v>0</v>
      </c>
      <c r="W405">
        <v>0</v>
      </c>
      <c r="X405">
        <v>0</v>
      </c>
      <c r="Y405">
        <v>0</v>
      </c>
      <c r="Z405">
        <v>0</v>
      </c>
      <c r="AA405">
        <v>0</v>
      </c>
      <c r="AB405">
        <v>0</v>
      </c>
      <c r="AC405">
        <v>0</v>
      </c>
      <c r="AD405">
        <v>0</v>
      </c>
      <c r="AE405">
        <v>0</v>
      </c>
      <c r="AF405">
        <v>0</v>
      </c>
      <c r="AG405">
        <v>0</v>
      </c>
      <c r="AH405">
        <v>0</v>
      </c>
      <c r="AI405">
        <v>0</v>
      </c>
      <c r="AJ405">
        <v>1</v>
      </c>
      <c r="AK405">
        <v>1</v>
      </c>
      <c r="AL405">
        <v>0</v>
      </c>
      <c r="AM405">
        <v>0</v>
      </c>
      <c r="AN405">
        <v>0</v>
      </c>
      <c r="AO405">
        <v>0</v>
      </c>
      <c r="AP405">
        <v>0</v>
      </c>
      <c r="AQ405">
        <v>0</v>
      </c>
      <c r="AR405">
        <v>0</v>
      </c>
      <c r="AS405">
        <v>3</v>
      </c>
      <c r="AT405" s="7">
        <f>Table2[[#This Row],[Total Skills Required]] / 30</f>
        <v>0.1</v>
      </c>
      <c r="AU405" s="2">
        <f t="shared" si="6"/>
        <v>2.25</v>
      </c>
    </row>
    <row r="406" spans="1:47" x14ac:dyDescent="0.3">
      <c r="A406" t="s">
        <v>72</v>
      </c>
      <c r="B406" t="s">
        <v>39</v>
      </c>
      <c r="C406" t="s">
        <v>241</v>
      </c>
      <c r="D406" t="s">
        <v>13</v>
      </c>
      <c r="E406" t="str">
        <f>IF(LOWER(TRIM(Table2[[#This Row],[Involvement]]))="entry level", "Junior", IF(LOWER(TRIM(Table2[[#This Row],[Involvement]]))="mid-senior level", "Mid", "Senior"))</f>
        <v>Mid</v>
      </c>
      <c r="F406">
        <v>9</v>
      </c>
      <c r="G406" s="3">
        <v>270280</v>
      </c>
      <c r="H406" s="5" t="str">
        <f>ROUND(Table2[[#This Row],[Linkedin Followers]] / Table2[[#This Row],[Total Applicants]] / 1000, 2) &amp; "K"</f>
        <v>30.03K</v>
      </c>
      <c r="I406" t="s">
        <v>4</v>
      </c>
      <c r="J406" t="s">
        <v>5</v>
      </c>
      <c r="K406">
        <v>10001</v>
      </c>
      <c r="L406" t="s">
        <v>6</v>
      </c>
      <c r="M406" s="10">
        <v>1518419</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1</v>
      </c>
      <c r="AK406">
        <v>0</v>
      </c>
      <c r="AL406">
        <v>0</v>
      </c>
      <c r="AM406">
        <v>0</v>
      </c>
      <c r="AN406">
        <v>0</v>
      </c>
      <c r="AO406">
        <v>0</v>
      </c>
      <c r="AP406">
        <v>0</v>
      </c>
      <c r="AQ406">
        <v>0</v>
      </c>
      <c r="AR406">
        <v>0</v>
      </c>
      <c r="AS406">
        <v>1</v>
      </c>
      <c r="AT406" s="7">
        <f>Table2[[#This Row],[Total Skills Required]] / 30</f>
        <v>3.3333333333333333E-2</v>
      </c>
      <c r="AU406" s="2">
        <f t="shared" si="6"/>
        <v>4.5</v>
      </c>
    </row>
    <row r="407" spans="1:47" x14ac:dyDescent="0.3">
      <c r="A407" t="s">
        <v>11</v>
      </c>
      <c r="B407" t="s">
        <v>1</v>
      </c>
      <c r="C407" t="s">
        <v>34</v>
      </c>
      <c r="D407" t="s">
        <v>13</v>
      </c>
      <c r="E407" t="str">
        <f>IF(LOWER(TRIM(Table2[[#This Row],[Involvement]]))="entry level", "Junior", IF(LOWER(TRIM(Table2[[#This Row],[Involvement]]))="mid-senior level", "Mid", "Senior"))</f>
        <v>Mid</v>
      </c>
      <c r="F407">
        <v>8</v>
      </c>
      <c r="G407" s="3">
        <v>6737300</v>
      </c>
      <c r="H407" s="5" t="str">
        <f>ROUND(Table2[[#This Row],[Linkedin Followers]] / Table2[[#This Row],[Total Applicants]] / 1000, 2) &amp; "K"</f>
        <v>842.16K</v>
      </c>
      <c r="I407" t="s">
        <v>4</v>
      </c>
      <c r="J407" t="s">
        <v>5</v>
      </c>
      <c r="K407">
        <v>10001</v>
      </c>
      <c r="L407" t="s">
        <v>6</v>
      </c>
      <c r="M407" s="10">
        <v>1690401</v>
      </c>
      <c r="N407">
        <v>0</v>
      </c>
      <c r="O407">
        <v>0</v>
      </c>
      <c r="P407">
        <v>0</v>
      </c>
      <c r="Q407">
        <v>0</v>
      </c>
      <c r="R407">
        <v>1</v>
      </c>
      <c r="S407">
        <v>0</v>
      </c>
      <c r="T407">
        <v>0</v>
      </c>
      <c r="U407">
        <v>0</v>
      </c>
      <c r="V407">
        <v>0</v>
      </c>
      <c r="W407">
        <v>0</v>
      </c>
      <c r="X407">
        <v>0</v>
      </c>
      <c r="Y407">
        <v>0</v>
      </c>
      <c r="Z407">
        <v>0</v>
      </c>
      <c r="AA407">
        <v>0</v>
      </c>
      <c r="AB407">
        <v>0</v>
      </c>
      <c r="AC407">
        <v>0</v>
      </c>
      <c r="AD407">
        <v>0</v>
      </c>
      <c r="AE407">
        <v>0</v>
      </c>
      <c r="AF407">
        <v>0</v>
      </c>
      <c r="AG407">
        <v>0</v>
      </c>
      <c r="AH407">
        <v>0</v>
      </c>
      <c r="AI407">
        <v>0</v>
      </c>
      <c r="AJ407">
        <v>1</v>
      </c>
      <c r="AK407">
        <v>1</v>
      </c>
      <c r="AL407">
        <v>0</v>
      </c>
      <c r="AM407">
        <v>0</v>
      </c>
      <c r="AN407">
        <v>1</v>
      </c>
      <c r="AO407">
        <v>0</v>
      </c>
      <c r="AP407">
        <v>0</v>
      </c>
      <c r="AQ407">
        <v>0</v>
      </c>
      <c r="AR407">
        <v>1</v>
      </c>
      <c r="AS407">
        <v>5</v>
      </c>
      <c r="AT407" s="7">
        <f>Table2[[#This Row],[Total Skills Required]] / 30</f>
        <v>0.16666666666666666</v>
      </c>
      <c r="AU407" s="2">
        <f t="shared" si="6"/>
        <v>1.3333333333333333</v>
      </c>
    </row>
    <row r="408" spans="1:47" x14ac:dyDescent="0.3">
      <c r="A408" t="s">
        <v>91</v>
      </c>
      <c r="B408" t="s">
        <v>17</v>
      </c>
      <c r="C408" t="s">
        <v>253</v>
      </c>
      <c r="D408" t="s">
        <v>19</v>
      </c>
      <c r="E408" t="str">
        <f>IF(LOWER(TRIM(Table2[[#This Row],[Involvement]]))="entry level", "Junior", IF(LOWER(TRIM(Table2[[#This Row],[Involvement]]))="mid-senior level", "Mid", "Senior"))</f>
        <v>Junior</v>
      </c>
      <c r="F408">
        <v>8</v>
      </c>
      <c r="G408" s="3">
        <v>11245</v>
      </c>
      <c r="H408" s="5" t="str">
        <f>ROUND(Table2[[#This Row],[Linkedin Followers]] / Table2[[#This Row],[Total Applicants]] / 1000, 2) &amp; "K"</f>
        <v>1.41K</v>
      </c>
      <c r="I408" t="s">
        <v>4</v>
      </c>
      <c r="J408" t="s">
        <v>14</v>
      </c>
      <c r="K408">
        <v>110</v>
      </c>
      <c r="L408" t="s">
        <v>93</v>
      </c>
      <c r="M408" s="10">
        <v>468389</v>
      </c>
      <c r="N408">
        <v>0</v>
      </c>
      <c r="O408">
        <v>0</v>
      </c>
      <c r="P408">
        <v>0</v>
      </c>
      <c r="Q408">
        <v>0</v>
      </c>
      <c r="R408">
        <v>0</v>
      </c>
      <c r="S408">
        <v>0</v>
      </c>
      <c r="T408">
        <v>0</v>
      </c>
      <c r="U408">
        <v>0</v>
      </c>
      <c r="V408">
        <v>0</v>
      </c>
      <c r="W408">
        <v>0</v>
      </c>
      <c r="X408">
        <v>1</v>
      </c>
      <c r="Y408">
        <v>0</v>
      </c>
      <c r="Z408">
        <v>0</v>
      </c>
      <c r="AA408">
        <v>0</v>
      </c>
      <c r="AB408">
        <v>0</v>
      </c>
      <c r="AC408">
        <v>0</v>
      </c>
      <c r="AD408">
        <v>0</v>
      </c>
      <c r="AE408">
        <v>0</v>
      </c>
      <c r="AF408">
        <v>0</v>
      </c>
      <c r="AG408">
        <v>0</v>
      </c>
      <c r="AH408">
        <v>0</v>
      </c>
      <c r="AI408">
        <v>0</v>
      </c>
      <c r="AJ408">
        <v>1</v>
      </c>
      <c r="AK408">
        <v>1</v>
      </c>
      <c r="AL408">
        <v>0</v>
      </c>
      <c r="AM408">
        <v>0</v>
      </c>
      <c r="AN408">
        <v>1</v>
      </c>
      <c r="AO408">
        <v>0</v>
      </c>
      <c r="AP408">
        <v>0</v>
      </c>
      <c r="AQ408">
        <v>0</v>
      </c>
      <c r="AR408">
        <v>0</v>
      </c>
      <c r="AS408">
        <v>4</v>
      </c>
      <c r="AT408" s="7">
        <f>Table2[[#This Row],[Total Skills Required]] / 30</f>
        <v>0.13333333333333333</v>
      </c>
      <c r="AU408" s="2">
        <f t="shared" si="6"/>
        <v>1.6</v>
      </c>
    </row>
    <row r="409" spans="1:47" x14ac:dyDescent="0.3">
      <c r="A409" t="s">
        <v>16</v>
      </c>
      <c r="B409" t="s">
        <v>17</v>
      </c>
      <c r="C409" t="s">
        <v>28</v>
      </c>
      <c r="D409" t="s">
        <v>19</v>
      </c>
      <c r="E409" t="str">
        <f>IF(LOWER(TRIM(Table2[[#This Row],[Involvement]]))="entry level", "Junior", IF(LOWER(TRIM(Table2[[#This Row],[Involvement]]))="mid-senior level", "Mid", "Senior"))</f>
        <v>Mid</v>
      </c>
      <c r="F409">
        <v>8</v>
      </c>
      <c r="G409" s="3">
        <v>80865</v>
      </c>
      <c r="H409" s="5" t="str">
        <f>ROUND(Table2[[#This Row],[Linkedin Followers]] / Table2[[#This Row],[Total Applicants]] / 1000, 2) &amp; "K"</f>
        <v>10.11K</v>
      </c>
      <c r="I409" t="s">
        <v>4</v>
      </c>
      <c r="J409" t="s">
        <v>5</v>
      </c>
      <c r="K409">
        <v>1200</v>
      </c>
      <c r="L409" t="s">
        <v>6</v>
      </c>
      <c r="M409" s="10">
        <v>1233933</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1</v>
      </c>
      <c r="AK409">
        <v>1</v>
      </c>
      <c r="AL409">
        <v>0</v>
      </c>
      <c r="AM409">
        <v>0</v>
      </c>
      <c r="AN409">
        <v>0</v>
      </c>
      <c r="AO409">
        <v>0</v>
      </c>
      <c r="AP409">
        <v>0</v>
      </c>
      <c r="AQ409">
        <v>0</v>
      </c>
      <c r="AR409">
        <v>0</v>
      </c>
      <c r="AS409">
        <v>2</v>
      </c>
      <c r="AT409" s="7">
        <f>Table2[[#This Row],[Total Skills Required]] / 30</f>
        <v>6.6666666666666666E-2</v>
      </c>
      <c r="AU409" s="2">
        <f t="shared" si="6"/>
        <v>2.6666666666666665</v>
      </c>
    </row>
    <row r="410" spans="1:47" x14ac:dyDescent="0.3">
      <c r="A410" t="s">
        <v>11</v>
      </c>
      <c r="B410" t="s">
        <v>1</v>
      </c>
      <c r="C410" t="s">
        <v>170</v>
      </c>
      <c r="D410" t="s">
        <v>36</v>
      </c>
      <c r="E410" t="str">
        <f>IF(LOWER(TRIM(Table2[[#This Row],[Involvement]]))="entry level", "Junior", IF(LOWER(TRIM(Table2[[#This Row],[Involvement]]))="mid-senior level", "Mid", "Senior"))</f>
        <v>Mid</v>
      </c>
      <c r="F410">
        <v>8</v>
      </c>
      <c r="G410" s="3">
        <v>6737300</v>
      </c>
      <c r="H410" s="5" t="str">
        <f>ROUND(Table2[[#This Row],[Linkedin Followers]] / Table2[[#This Row],[Total Applicants]] / 1000, 2) &amp; "K"</f>
        <v>842.16K</v>
      </c>
      <c r="I410" t="s">
        <v>4</v>
      </c>
      <c r="J410" t="s">
        <v>5</v>
      </c>
      <c r="K410">
        <v>10001</v>
      </c>
      <c r="L410" t="s">
        <v>6</v>
      </c>
      <c r="M410" s="10">
        <v>1414546</v>
      </c>
      <c r="N410">
        <v>0</v>
      </c>
      <c r="O410">
        <v>0</v>
      </c>
      <c r="P410">
        <v>0</v>
      </c>
      <c r="Q410">
        <v>0</v>
      </c>
      <c r="R410">
        <v>1</v>
      </c>
      <c r="S410">
        <v>0</v>
      </c>
      <c r="T410">
        <v>0</v>
      </c>
      <c r="U410">
        <v>0</v>
      </c>
      <c r="V410">
        <v>0</v>
      </c>
      <c r="W410">
        <v>0</v>
      </c>
      <c r="X410">
        <v>0</v>
      </c>
      <c r="Y410">
        <v>0</v>
      </c>
      <c r="Z410">
        <v>0</v>
      </c>
      <c r="AA410">
        <v>0</v>
      </c>
      <c r="AB410">
        <v>0</v>
      </c>
      <c r="AC410">
        <v>0</v>
      </c>
      <c r="AD410">
        <v>0</v>
      </c>
      <c r="AE410">
        <v>0</v>
      </c>
      <c r="AF410">
        <v>0</v>
      </c>
      <c r="AG410">
        <v>0</v>
      </c>
      <c r="AH410">
        <v>0</v>
      </c>
      <c r="AI410">
        <v>0</v>
      </c>
      <c r="AJ410">
        <v>1</v>
      </c>
      <c r="AK410">
        <v>1</v>
      </c>
      <c r="AL410">
        <v>0</v>
      </c>
      <c r="AM410">
        <v>0</v>
      </c>
      <c r="AN410">
        <v>1</v>
      </c>
      <c r="AO410">
        <v>0</v>
      </c>
      <c r="AP410">
        <v>0</v>
      </c>
      <c r="AQ410">
        <v>0</v>
      </c>
      <c r="AR410">
        <v>0</v>
      </c>
      <c r="AS410">
        <v>4</v>
      </c>
      <c r="AT410" s="7">
        <f>Table2[[#This Row],[Total Skills Required]] / 30</f>
        <v>0.13333333333333333</v>
      </c>
      <c r="AU410" s="2">
        <f t="shared" si="6"/>
        <v>1.6</v>
      </c>
    </row>
    <row r="411" spans="1:47" x14ac:dyDescent="0.3">
      <c r="A411" t="s">
        <v>72</v>
      </c>
      <c r="B411" t="s">
        <v>39</v>
      </c>
      <c r="C411" t="s">
        <v>175</v>
      </c>
      <c r="D411" t="s">
        <v>33</v>
      </c>
      <c r="E411" t="str">
        <f>IF(LOWER(TRIM(Table2[[#This Row],[Involvement]]))="entry level", "Junior", IF(LOWER(TRIM(Table2[[#This Row],[Involvement]]))="mid-senior level", "Mid", "Senior"))</f>
        <v>Mid</v>
      </c>
      <c r="F411">
        <v>8</v>
      </c>
      <c r="G411" s="3">
        <v>270280</v>
      </c>
      <c r="H411" s="5" t="str">
        <f>ROUND(Table2[[#This Row],[Linkedin Followers]] / Table2[[#This Row],[Total Applicants]] / 1000, 2) &amp; "K"</f>
        <v>33.79K</v>
      </c>
      <c r="I411" t="s">
        <v>4</v>
      </c>
      <c r="J411" t="s">
        <v>5</v>
      </c>
      <c r="K411">
        <v>10001</v>
      </c>
      <c r="L411" t="s">
        <v>6</v>
      </c>
      <c r="M411" s="10">
        <v>1162174</v>
      </c>
      <c r="N411">
        <v>0</v>
      </c>
      <c r="O411">
        <v>0</v>
      </c>
      <c r="P411">
        <v>0</v>
      </c>
      <c r="Q411">
        <v>0</v>
      </c>
      <c r="R411">
        <v>1</v>
      </c>
      <c r="S411">
        <v>0</v>
      </c>
      <c r="T411">
        <v>0</v>
      </c>
      <c r="U411">
        <v>0</v>
      </c>
      <c r="V411">
        <v>0</v>
      </c>
      <c r="W411">
        <v>0</v>
      </c>
      <c r="X411">
        <v>0</v>
      </c>
      <c r="Y411">
        <v>0</v>
      </c>
      <c r="Z411">
        <v>0</v>
      </c>
      <c r="AA411">
        <v>0</v>
      </c>
      <c r="AB411">
        <v>0</v>
      </c>
      <c r="AC411">
        <v>0</v>
      </c>
      <c r="AD411">
        <v>0</v>
      </c>
      <c r="AE411">
        <v>0</v>
      </c>
      <c r="AF411">
        <v>0</v>
      </c>
      <c r="AG411">
        <v>0</v>
      </c>
      <c r="AH411">
        <v>0</v>
      </c>
      <c r="AI411">
        <v>0</v>
      </c>
      <c r="AJ411">
        <v>1</v>
      </c>
      <c r="AK411">
        <v>1</v>
      </c>
      <c r="AL411">
        <v>0</v>
      </c>
      <c r="AM411">
        <v>0</v>
      </c>
      <c r="AN411">
        <v>0</v>
      </c>
      <c r="AO411">
        <v>0</v>
      </c>
      <c r="AP411">
        <v>0</v>
      </c>
      <c r="AQ411">
        <v>0</v>
      </c>
      <c r="AR411">
        <v>0</v>
      </c>
      <c r="AS411">
        <v>3</v>
      </c>
      <c r="AT411" s="7">
        <f>Table2[[#This Row],[Total Skills Required]] / 30</f>
        <v>0.1</v>
      </c>
      <c r="AU411" s="2">
        <f t="shared" si="6"/>
        <v>2</v>
      </c>
    </row>
    <row r="412" spans="1:47" x14ac:dyDescent="0.3">
      <c r="A412" t="s">
        <v>72</v>
      </c>
      <c r="B412" t="s">
        <v>39</v>
      </c>
      <c r="C412" t="s">
        <v>213</v>
      </c>
      <c r="D412" t="s">
        <v>3</v>
      </c>
      <c r="E412" t="str">
        <f>IF(LOWER(TRIM(Table2[[#This Row],[Involvement]]))="entry level", "Junior", IF(LOWER(TRIM(Table2[[#This Row],[Involvement]]))="mid-senior level", "Mid", "Senior"))</f>
        <v>Mid</v>
      </c>
      <c r="F412">
        <v>8</v>
      </c>
      <c r="G412" s="3">
        <v>270280</v>
      </c>
      <c r="H412" s="5" t="str">
        <f>ROUND(Table2[[#This Row],[Linkedin Followers]] / Table2[[#This Row],[Total Applicants]] / 1000, 2) &amp; "K"</f>
        <v>33.79K</v>
      </c>
      <c r="I412" t="s">
        <v>4</v>
      </c>
      <c r="J412" t="s">
        <v>5</v>
      </c>
      <c r="K412">
        <v>10001</v>
      </c>
      <c r="L412" t="s">
        <v>6</v>
      </c>
      <c r="M412" s="10">
        <v>858566</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1</v>
      </c>
      <c r="AK412">
        <v>1</v>
      </c>
      <c r="AL412">
        <v>0</v>
      </c>
      <c r="AM412">
        <v>0</v>
      </c>
      <c r="AN412">
        <v>1</v>
      </c>
      <c r="AO412">
        <v>0</v>
      </c>
      <c r="AP412">
        <v>0</v>
      </c>
      <c r="AQ412">
        <v>0</v>
      </c>
      <c r="AR412">
        <v>0</v>
      </c>
      <c r="AS412">
        <v>3</v>
      </c>
      <c r="AT412" s="7">
        <f>Table2[[#This Row],[Total Skills Required]] / 30</f>
        <v>0.1</v>
      </c>
      <c r="AU412" s="2">
        <f t="shared" si="6"/>
        <v>2</v>
      </c>
    </row>
    <row r="413" spans="1:47" x14ac:dyDescent="0.3">
      <c r="A413" t="s">
        <v>72</v>
      </c>
      <c r="B413" t="s">
        <v>39</v>
      </c>
      <c r="C413" t="s">
        <v>241</v>
      </c>
      <c r="D413" t="s">
        <v>36</v>
      </c>
      <c r="E413" t="str">
        <f>IF(LOWER(TRIM(Table2[[#This Row],[Involvement]]))="entry level", "Junior", IF(LOWER(TRIM(Table2[[#This Row],[Involvement]]))="mid-senior level", "Mid", "Senior"))</f>
        <v>Mid</v>
      </c>
      <c r="F413">
        <v>8</v>
      </c>
      <c r="G413" s="3">
        <v>270280</v>
      </c>
      <c r="H413" s="5" t="str">
        <f>ROUND(Table2[[#This Row],[Linkedin Followers]] / Table2[[#This Row],[Total Applicants]] / 1000, 2) &amp; "K"</f>
        <v>33.79K</v>
      </c>
      <c r="I413" t="s">
        <v>4</v>
      </c>
      <c r="J413" t="s">
        <v>5</v>
      </c>
      <c r="K413">
        <v>10001</v>
      </c>
      <c r="L413" t="s">
        <v>6</v>
      </c>
      <c r="M413" s="10">
        <v>1981612</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1</v>
      </c>
      <c r="AK413">
        <v>0</v>
      </c>
      <c r="AL413">
        <v>0</v>
      </c>
      <c r="AM413">
        <v>0</v>
      </c>
      <c r="AN413">
        <v>0</v>
      </c>
      <c r="AO413">
        <v>0</v>
      </c>
      <c r="AP413">
        <v>0</v>
      </c>
      <c r="AQ413">
        <v>0</v>
      </c>
      <c r="AR413">
        <v>0</v>
      </c>
      <c r="AS413">
        <v>1</v>
      </c>
      <c r="AT413" s="7">
        <f>Table2[[#This Row],[Total Skills Required]] / 30</f>
        <v>3.3333333333333333E-2</v>
      </c>
      <c r="AU413" s="2">
        <f t="shared" si="6"/>
        <v>4</v>
      </c>
    </row>
    <row r="414" spans="1:47" x14ac:dyDescent="0.3">
      <c r="A414" t="s">
        <v>72</v>
      </c>
      <c r="B414" t="s">
        <v>39</v>
      </c>
      <c r="C414" t="s">
        <v>175</v>
      </c>
      <c r="D414" t="s">
        <v>3</v>
      </c>
      <c r="E414" t="str">
        <f>IF(LOWER(TRIM(Table2[[#This Row],[Involvement]]))="entry level", "Junior", IF(LOWER(TRIM(Table2[[#This Row],[Involvement]]))="mid-senior level", "Mid", "Senior"))</f>
        <v>Mid</v>
      </c>
      <c r="F414">
        <v>8</v>
      </c>
      <c r="G414" s="3">
        <v>270280</v>
      </c>
      <c r="H414" s="5" t="str">
        <f>ROUND(Table2[[#This Row],[Linkedin Followers]] / Table2[[#This Row],[Total Applicants]] / 1000, 2) &amp; "K"</f>
        <v>33.79K</v>
      </c>
      <c r="I414" t="s">
        <v>4</v>
      </c>
      <c r="J414" t="s">
        <v>5</v>
      </c>
      <c r="K414">
        <v>10001</v>
      </c>
      <c r="L414" t="s">
        <v>6</v>
      </c>
      <c r="M414" s="10">
        <v>1252869</v>
      </c>
      <c r="N414">
        <v>0</v>
      </c>
      <c r="O414">
        <v>0</v>
      </c>
      <c r="P414">
        <v>0</v>
      </c>
      <c r="Q414">
        <v>0</v>
      </c>
      <c r="R414">
        <v>1</v>
      </c>
      <c r="S414">
        <v>0</v>
      </c>
      <c r="T414">
        <v>0</v>
      </c>
      <c r="U414">
        <v>0</v>
      </c>
      <c r="V414">
        <v>0</v>
      </c>
      <c r="W414">
        <v>0</v>
      </c>
      <c r="X414">
        <v>0</v>
      </c>
      <c r="Y414">
        <v>0</v>
      </c>
      <c r="Z414">
        <v>0</v>
      </c>
      <c r="AA414">
        <v>0</v>
      </c>
      <c r="AB414">
        <v>0</v>
      </c>
      <c r="AC414">
        <v>0</v>
      </c>
      <c r="AD414">
        <v>0</v>
      </c>
      <c r="AE414">
        <v>0</v>
      </c>
      <c r="AF414">
        <v>0</v>
      </c>
      <c r="AG414">
        <v>0</v>
      </c>
      <c r="AH414">
        <v>0</v>
      </c>
      <c r="AI414">
        <v>0</v>
      </c>
      <c r="AJ414">
        <v>1</v>
      </c>
      <c r="AK414">
        <v>1</v>
      </c>
      <c r="AL414">
        <v>0</v>
      </c>
      <c r="AM414">
        <v>0</v>
      </c>
      <c r="AN414">
        <v>0</v>
      </c>
      <c r="AO414">
        <v>0</v>
      </c>
      <c r="AP414">
        <v>0</v>
      </c>
      <c r="AQ414">
        <v>0</v>
      </c>
      <c r="AR414">
        <v>0</v>
      </c>
      <c r="AS414">
        <v>3</v>
      </c>
      <c r="AT414" s="7">
        <f>Table2[[#This Row],[Total Skills Required]] / 30</f>
        <v>0.1</v>
      </c>
      <c r="AU414" s="2">
        <f t="shared" si="6"/>
        <v>2</v>
      </c>
    </row>
    <row r="415" spans="1:47" x14ac:dyDescent="0.3">
      <c r="A415" t="s">
        <v>72</v>
      </c>
      <c r="B415" t="s">
        <v>39</v>
      </c>
      <c r="C415" t="s">
        <v>254</v>
      </c>
      <c r="D415" t="s">
        <v>13</v>
      </c>
      <c r="E415" t="str">
        <f>IF(LOWER(TRIM(Table2[[#This Row],[Involvement]]))="entry level", "Junior", IF(LOWER(TRIM(Table2[[#This Row],[Involvement]]))="mid-senior level", "Mid", "Senior"))</f>
        <v>Mid</v>
      </c>
      <c r="F415">
        <v>8</v>
      </c>
      <c r="G415" s="3">
        <v>270280</v>
      </c>
      <c r="H415" s="5" t="str">
        <f>ROUND(Table2[[#This Row],[Linkedin Followers]] / Table2[[#This Row],[Total Applicants]] / 1000, 2) &amp; "K"</f>
        <v>33.79K</v>
      </c>
      <c r="I415" t="s">
        <v>4</v>
      </c>
      <c r="J415" t="s">
        <v>5</v>
      </c>
      <c r="K415">
        <v>10001</v>
      </c>
      <c r="L415" t="s">
        <v>6</v>
      </c>
      <c r="M415" s="10">
        <v>1067228</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1</v>
      </c>
      <c r="AK415">
        <v>0</v>
      </c>
      <c r="AL415">
        <v>0</v>
      </c>
      <c r="AM415">
        <v>0</v>
      </c>
      <c r="AN415">
        <v>0</v>
      </c>
      <c r="AO415">
        <v>0</v>
      </c>
      <c r="AP415">
        <v>0</v>
      </c>
      <c r="AQ415">
        <v>0</v>
      </c>
      <c r="AR415">
        <v>0</v>
      </c>
      <c r="AS415">
        <v>1</v>
      </c>
      <c r="AT415" s="7">
        <f>Table2[[#This Row],[Total Skills Required]] / 30</f>
        <v>3.3333333333333333E-2</v>
      </c>
      <c r="AU415" s="2">
        <f t="shared" si="6"/>
        <v>4</v>
      </c>
    </row>
    <row r="416" spans="1:47" x14ac:dyDescent="0.3">
      <c r="A416" t="s">
        <v>23</v>
      </c>
      <c r="B416" t="s">
        <v>24</v>
      </c>
      <c r="C416" t="s">
        <v>255</v>
      </c>
      <c r="D416" t="s">
        <v>9</v>
      </c>
      <c r="E416" t="str">
        <f>IF(LOWER(TRIM(Table2[[#This Row],[Involvement]]))="entry level", "Junior", IF(LOWER(TRIM(Table2[[#This Row],[Involvement]]))="mid-senior level", "Mid", "Senior"))</f>
        <v>Mid</v>
      </c>
      <c r="F416">
        <v>8</v>
      </c>
      <c r="G416" s="3">
        <v>793022</v>
      </c>
      <c r="H416" s="5" t="str">
        <f>ROUND(Table2[[#This Row],[Linkedin Followers]] / Table2[[#This Row],[Total Applicants]] / 1000, 2) &amp; "K"</f>
        <v>99.13K</v>
      </c>
      <c r="I416" t="s">
        <v>4</v>
      </c>
      <c r="J416" t="s">
        <v>5</v>
      </c>
      <c r="K416">
        <v>5000</v>
      </c>
      <c r="L416" t="s">
        <v>6</v>
      </c>
      <c r="M416" s="10">
        <v>1304422</v>
      </c>
      <c r="N416">
        <v>1</v>
      </c>
      <c r="O416">
        <v>0</v>
      </c>
      <c r="P416">
        <v>1</v>
      </c>
      <c r="Q416">
        <v>0</v>
      </c>
      <c r="R416">
        <v>1</v>
      </c>
      <c r="S416">
        <v>0</v>
      </c>
      <c r="T416">
        <v>0</v>
      </c>
      <c r="U416">
        <v>0</v>
      </c>
      <c r="V416">
        <v>0</v>
      </c>
      <c r="W416">
        <v>0</v>
      </c>
      <c r="X416">
        <v>1</v>
      </c>
      <c r="Y416">
        <v>1</v>
      </c>
      <c r="Z416">
        <v>0</v>
      </c>
      <c r="AA416">
        <v>1</v>
      </c>
      <c r="AB416">
        <v>0</v>
      </c>
      <c r="AC416">
        <v>0</v>
      </c>
      <c r="AD416">
        <v>0</v>
      </c>
      <c r="AE416">
        <v>0</v>
      </c>
      <c r="AF416">
        <v>1</v>
      </c>
      <c r="AG416">
        <v>0</v>
      </c>
      <c r="AH416">
        <v>1</v>
      </c>
      <c r="AI416">
        <v>0</v>
      </c>
      <c r="AJ416">
        <v>1</v>
      </c>
      <c r="AK416">
        <v>1</v>
      </c>
      <c r="AL416">
        <v>0</v>
      </c>
      <c r="AM416">
        <v>1</v>
      </c>
      <c r="AN416">
        <v>0</v>
      </c>
      <c r="AO416">
        <v>0</v>
      </c>
      <c r="AP416">
        <v>0</v>
      </c>
      <c r="AQ416">
        <v>0</v>
      </c>
      <c r="AR416">
        <v>0</v>
      </c>
      <c r="AS416">
        <v>11</v>
      </c>
      <c r="AT416" s="7">
        <f>Table2[[#This Row],[Total Skills Required]] / 30</f>
        <v>0.36666666666666664</v>
      </c>
      <c r="AU416" s="2">
        <f t="shared" si="6"/>
        <v>0.66666666666666663</v>
      </c>
    </row>
    <row r="417" spans="1:47" x14ac:dyDescent="0.3">
      <c r="A417" t="s">
        <v>72</v>
      </c>
      <c r="B417" t="s">
        <v>39</v>
      </c>
      <c r="C417" t="s">
        <v>256</v>
      </c>
      <c r="D417" t="s">
        <v>3</v>
      </c>
      <c r="E417" t="str">
        <f>IF(LOWER(TRIM(Table2[[#This Row],[Involvement]]))="entry level", "Junior", IF(LOWER(TRIM(Table2[[#This Row],[Involvement]]))="mid-senior level", "Mid", "Senior"))</f>
        <v>Junior</v>
      </c>
      <c r="F417">
        <v>8</v>
      </c>
      <c r="G417" s="3">
        <v>270280</v>
      </c>
      <c r="H417" s="5" t="str">
        <f>ROUND(Table2[[#This Row],[Linkedin Followers]] / Table2[[#This Row],[Total Applicants]] / 1000, 2) &amp; "K"</f>
        <v>33.79K</v>
      </c>
      <c r="I417" t="s">
        <v>4</v>
      </c>
      <c r="J417" t="s">
        <v>14</v>
      </c>
      <c r="K417">
        <v>10001</v>
      </c>
      <c r="L417" t="s">
        <v>6</v>
      </c>
      <c r="M417" s="10">
        <v>568531</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1</v>
      </c>
      <c r="AK417">
        <v>1</v>
      </c>
      <c r="AL417">
        <v>0</v>
      </c>
      <c r="AM417">
        <v>0</v>
      </c>
      <c r="AN417">
        <v>0</v>
      </c>
      <c r="AO417">
        <v>0</v>
      </c>
      <c r="AP417">
        <v>0</v>
      </c>
      <c r="AQ417">
        <v>0</v>
      </c>
      <c r="AR417">
        <v>0</v>
      </c>
      <c r="AS417">
        <v>2</v>
      </c>
      <c r="AT417" s="7">
        <f>Table2[[#This Row],[Total Skills Required]] / 30</f>
        <v>6.6666666666666666E-2</v>
      </c>
      <c r="AU417" s="2">
        <f t="shared" si="6"/>
        <v>2.6666666666666665</v>
      </c>
    </row>
    <row r="418" spans="1:47" x14ac:dyDescent="0.3">
      <c r="A418" t="s">
        <v>16</v>
      </c>
      <c r="B418" t="s">
        <v>17</v>
      </c>
      <c r="C418" t="s">
        <v>257</v>
      </c>
      <c r="D418" t="s">
        <v>19</v>
      </c>
      <c r="E418" t="str">
        <f>IF(LOWER(TRIM(Table2[[#This Row],[Involvement]]))="entry level", "Junior", IF(LOWER(TRIM(Table2[[#This Row],[Involvement]]))="mid-senior level", "Mid", "Senior"))</f>
        <v>Junior</v>
      </c>
      <c r="F418">
        <v>8</v>
      </c>
      <c r="G418" s="3">
        <v>80865</v>
      </c>
      <c r="H418" s="5" t="str">
        <f>ROUND(Table2[[#This Row],[Linkedin Followers]] / Table2[[#This Row],[Total Applicants]] / 1000, 2) &amp; "K"</f>
        <v>10.11K</v>
      </c>
      <c r="I418" t="s">
        <v>4</v>
      </c>
      <c r="J418" t="s">
        <v>14</v>
      </c>
      <c r="K418">
        <v>1200</v>
      </c>
      <c r="L418" t="s">
        <v>6</v>
      </c>
      <c r="M418" s="10">
        <v>358362</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1</v>
      </c>
      <c r="AK418">
        <v>1</v>
      </c>
      <c r="AL418">
        <v>0</v>
      </c>
      <c r="AM418">
        <v>0</v>
      </c>
      <c r="AN418">
        <v>0</v>
      </c>
      <c r="AO418">
        <v>0</v>
      </c>
      <c r="AP418">
        <v>0</v>
      </c>
      <c r="AQ418">
        <v>0</v>
      </c>
      <c r="AR418">
        <v>0</v>
      </c>
      <c r="AS418">
        <v>2</v>
      </c>
      <c r="AT418" s="7">
        <f>Table2[[#This Row],[Total Skills Required]] / 30</f>
        <v>6.6666666666666666E-2</v>
      </c>
      <c r="AU418" s="2">
        <f t="shared" si="6"/>
        <v>2.6666666666666665</v>
      </c>
    </row>
    <row r="419" spans="1:47" x14ac:dyDescent="0.3">
      <c r="A419" t="s">
        <v>91</v>
      </c>
      <c r="B419" t="s">
        <v>17</v>
      </c>
      <c r="C419" t="s">
        <v>258</v>
      </c>
      <c r="D419" t="s">
        <v>78</v>
      </c>
      <c r="E419" t="str">
        <f>IF(LOWER(TRIM(Table2[[#This Row],[Involvement]]))="entry level", "Junior", IF(LOWER(TRIM(Table2[[#This Row],[Involvement]]))="mid-senior level", "Mid", "Senior"))</f>
        <v>Mid</v>
      </c>
      <c r="F419">
        <v>8</v>
      </c>
      <c r="G419" s="3">
        <v>11245</v>
      </c>
      <c r="H419" s="5" t="str">
        <f>ROUND(Table2[[#This Row],[Linkedin Followers]] / Table2[[#This Row],[Total Applicants]] / 1000, 2) &amp; "K"</f>
        <v>1.41K</v>
      </c>
      <c r="I419" t="s">
        <v>4</v>
      </c>
      <c r="J419" t="s">
        <v>5</v>
      </c>
      <c r="K419">
        <v>110</v>
      </c>
      <c r="L419" t="s">
        <v>93</v>
      </c>
      <c r="M419" s="10">
        <v>1469743</v>
      </c>
      <c r="N419">
        <v>1</v>
      </c>
      <c r="O419">
        <v>0</v>
      </c>
      <c r="P419">
        <v>1</v>
      </c>
      <c r="Q419">
        <v>0</v>
      </c>
      <c r="R419">
        <v>0</v>
      </c>
      <c r="S419">
        <v>0</v>
      </c>
      <c r="T419">
        <v>0</v>
      </c>
      <c r="U419">
        <v>0</v>
      </c>
      <c r="V419">
        <v>0</v>
      </c>
      <c r="W419">
        <v>0</v>
      </c>
      <c r="X419">
        <v>1</v>
      </c>
      <c r="Y419">
        <v>0</v>
      </c>
      <c r="Z419">
        <v>0</v>
      </c>
      <c r="AA419">
        <v>0</v>
      </c>
      <c r="AB419">
        <v>0</v>
      </c>
      <c r="AC419">
        <v>0</v>
      </c>
      <c r="AD419">
        <v>0</v>
      </c>
      <c r="AE419">
        <v>0</v>
      </c>
      <c r="AF419">
        <v>1</v>
      </c>
      <c r="AG419">
        <v>0</v>
      </c>
      <c r="AH419">
        <v>0</v>
      </c>
      <c r="AI419">
        <v>0</v>
      </c>
      <c r="AJ419">
        <v>0</v>
      </c>
      <c r="AK419">
        <v>1</v>
      </c>
      <c r="AL419">
        <v>0</v>
      </c>
      <c r="AM419">
        <v>0</v>
      </c>
      <c r="AN419">
        <v>0</v>
      </c>
      <c r="AO419">
        <v>0</v>
      </c>
      <c r="AP419">
        <v>0</v>
      </c>
      <c r="AQ419">
        <v>0</v>
      </c>
      <c r="AR419">
        <v>1</v>
      </c>
      <c r="AS419">
        <v>6</v>
      </c>
      <c r="AT419" s="7">
        <f>Table2[[#This Row],[Total Skills Required]] / 30</f>
        <v>0.2</v>
      </c>
      <c r="AU419" s="2">
        <f t="shared" si="6"/>
        <v>1.1428571428571428</v>
      </c>
    </row>
    <row r="420" spans="1:47" x14ac:dyDescent="0.3">
      <c r="A420" t="s">
        <v>11</v>
      </c>
      <c r="B420" t="s">
        <v>1</v>
      </c>
      <c r="C420" t="s">
        <v>170</v>
      </c>
      <c r="D420" t="s">
        <v>13</v>
      </c>
      <c r="E420" t="str">
        <f>IF(LOWER(TRIM(Table2[[#This Row],[Involvement]]))="entry level", "Junior", IF(LOWER(TRIM(Table2[[#This Row],[Involvement]]))="mid-senior level", "Mid", "Senior"))</f>
        <v>Mid</v>
      </c>
      <c r="F420">
        <v>8</v>
      </c>
      <c r="G420" s="3">
        <v>6737300</v>
      </c>
      <c r="H420" s="5" t="str">
        <f>ROUND(Table2[[#This Row],[Linkedin Followers]] / Table2[[#This Row],[Total Applicants]] / 1000, 2) &amp; "K"</f>
        <v>842.16K</v>
      </c>
      <c r="I420" t="s">
        <v>4</v>
      </c>
      <c r="J420" t="s">
        <v>5</v>
      </c>
      <c r="K420">
        <v>10001</v>
      </c>
      <c r="L420" t="s">
        <v>6</v>
      </c>
      <c r="M420" s="10">
        <v>1146759</v>
      </c>
      <c r="N420">
        <v>1</v>
      </c>
      <c r="O420">
        <v>0</v>
      </c>
      <c r="P420">
        <v>0</v>
      </c>
      <c r="Q420">
        <v>0</v>
      </c>
      <c r="R420">
        <v>0</v>
      </c>
      <c r="S420">
        <v>0</v>
      </c>
      <c r="T420">
        <v>0</v>
      </c>
      <c r="U420">
        <v>0</v>
      </c>
      <c r="V420">
        <v>0</v>
      </c>
      <c r="W420">
        <v>0</v>
      </c>
      <c r="X420">
        <v>1</v>
      </c>
      <c r="Y420">
        <v>0</v>
      </c>
      <c r="Z420">
        <v>0</v>
      </c>
      <c r="AA420">
        <v>1</v>
      </c>
      <c r="AB420">
        <v>0</v>
      </c>
      <c r="AC420">
        <v>0</v>
      </c>
      <c r="AD420">
        <v>0</v>
      </c>
      <c r="AE420">
        <v>0</v>
      </c>
      <c r="AF420">
        <v>0</v>
      </c>
      <c r="AG420">
        <v>0</v>
      </c>
      <c r="AH420">
        <v>0</v>
      </c>
      <c r="AI420">
        <v>0</v>
      </c>
      <c r="AJ420">
        <v>1</v>
      </c>
      <c r="AK420">
        <v>0</v>
      </c>
      <c r="AL420">
        <v>0</v>
      </c>
      <c r="AM420">
        <v>0</v>
      </c>
      <c r="AN420">
        <v>0</v>
      </c>
      <c r="AO420">
        <v>0</v>
      </c>
      <c r="AP420">
        <v>0</v>
      </c>
      <c r="AQ420">
        <v>0</v>
      </c>
      <c r="AR420">
        <v>0</v>
      </c>
      <c r="AS420">
        <v>4</v>
      </c>
      <c r="AT420" s="7">
        <f>Table2[[#This Row],[Total Skills Required]] / 30</f>
        <v>0.13333333333333333</v>
      </c>
      <c r="AU420" s="2">
        <f t="shared" si="6"/>
        <v>1.6</v>
      </c>
    </row>
    <row r="421" spans="1:47" x14ac:dyDescent="0.3">
      <c r="A421" t="s">
        <v>72</v>
      </c>
      <c r="B421" t="s">
        <v>39</v>
      </c>
      <c r="C421" t="s">
        <v>259</v>
      </c>
      <c r="D421" t="s">
        <v>13</v>
      </c>
      <c r="E421" t="str">
        <f>IF(LOWER(TRIM(Table2[[#This Row],[Involvement]]))="entry level", "Junior", IF(LOWER(TRIM(Table2[[#This Row],[Involvement]]))="mid-senior level", "Mid", "Senior"))</f>
        <v>Mid</v>
      </c>
      <c r="F421">
        <v>8</v>
      </c>
      <c r="G421" s="3">
        <v>270280</v>
      </c>
      <c r="H421" s="5" t="str">
        <f>ROUND(Table2[[#This Row],[Linkedin Followers]] / Table2[[#This Row],[Total Applicants]] / 1000, 2) &amp; "K"</f>
        <v>33.79K</v>
      </c>
      <c r="I421" t="s">
        <v>4</v>
      </c>
      <c r="J421" t="s">
        <v>5</v>
      </c>
      <c r="K421">
        <v>10001</v>
      </c>
      <c r="L421" t="s">
        <v>6</v>
      </c>
      <c r="M421" s="10">
        <v>1402133</v>
      </c>
      <c r="N421">
        <v>0</v>
      </c>
      <c r="O421">
        <v>0</v>
      </c>
      <c r="P421">
        <v>0</v>
      </c>
      <c r="Q421">
        <v>0</v>
      </c>
      <c r="R421">
        <v>0</v>
      </c>
      <c r="S421">
        <v>0</v>
      </c>
      <c r="T421">
        <v>0</v>
      </c>
      <c r="U421">
        <v>0</v>
      </c>
      <c r="V421">
        <v>0</v>
      </c>
      <c r="W421">
        <v>0</v>
      </c>
      <c r="X421">
        <v>1</v>
      </c>
      <c r="Y421">
        <v>0</v>
      </c>
      <c r="Z421">
        <v>0</v>
      </c>
      <c r="AA421">
        <v>0</v>
      </c>
      <c r="AB421">
        <v>0</v>
      </c>
      <c r="AC421">
        <v>0</v>
      </c>
      <c r="AD421">
        <v>0</v>
      </c>
      <c r="AE421">
        <v>0</v>
      </c>
      <c r="AF421">
        <v>0</v>
      </c>
      <c r="AG421">
        <v>0</v>
      </c>
      <c r="AH421">
        <v>0</v>
      </c>
      <c r="AI421">
        <v>0</v>
      </c>
      <c r="AJ421">
        <v>1</v>
      </c>
      <c r="AK421">
        <v>1</v>
      </c>
      <c r="AL421">
        <v>0</v>
      </c>
      <c r="AM421">
        <v>0</v>
      </c>
      <c r="AN421">
        <v>0</v>
      </c>
      <c r="AO421">
        <v>0</v>
      </c>
      <c r="AP421">
        <v>0</v>
      </c>
      <c r="AQ421">
        <v>0</v>
      </c>
      <c r="AR421">
        <v>0</v>
      </c>
      <c r="AS421">
        <v>3</v>
      </c>
      <c r="AT421" s="7">
        <f>Table2[[#This Row],[Total Skills Required]] / 30</f>
        <v>0.1</v>
      </c>
      <c r="AU421" s="2">
        <f t="shared" si="6"/>
        <v>2</v>
      </c>
    </row>
    <row r="422" spans="1:47" x14ac:dyDescent="0.3">
      <c r="A422" t="s">
        <v>72</v>
      </c>
      <c r="B422" t="s">
        <v>39</v>
      </c>
      <c r="C422" t="s">
        <v>260</v>
      </c>
      <c r="D422" t="s">
        <v>13</v>
      </c>
      <c r="E422" t="str">
        <f>IF(LOWER(TRIM(Table2[[#This Row],[Involvement]]))="entry level", "Junior", IF(LOWER(TRIM(Table2[[#This Row],[Involvement]]))="mid-senior level", "Mid", "Senior"))</f>
        <v>Junior</v>
      </c>
      <c r="F422">
        <v>8</v>
      </c>
      <c r="G422" s="3">
        <v>270280</v>
      </c>
      <c r="H422" s="5" t="str">
        <f>ROUND(Table2[[#This Row],[Linkedin Followers]] / Table2[[#This Row],[Total Applicants]] / 1000, 2) &amp; "K"</f>
        <v>33.79K</v>
      </c>
      <c r="I422" t="s">
        <v>4</v>
      </c>
      <c r="J422" t="s">
        <v>14</v>
      </c>
      <c r="K422">
        <v>10001</v>
      </c>
      <c r="L422" t="s">
        <v>6</v>
      </c>
      <c r="M422" s="10">
        <v>443056</v>
      </c>
      <c r="N422">
        <v>0</v>
      </c>
      <c r="O422">
        <v>0</v>
      </c>
      <c r="P422">
        <v>1</v>
      </c>
      <c r="Q422">
        <v>0</v>
      </c>
      <c r="R422">
        <v>0</v>
      </c>
      <c r="S422">
        <v>0</v>
      </c>
      <c r="T422">
        <v>0</v>
      </c>
      <c r="U422">
        <v>0</v>
      </c>
      <c r="V422">
        <v>0</v>
      </c>
      <c r="W422">
        <v>0</v>
      </c>
      <c r="X422">
        <v>1</v>
      </c>
      <c r="Y422">
        <v>0</v>
      </c>
      <c r="Z422">
        <v>0</v>
      </c>
      <c r="AA422">
        <v>0</v>
      </c>
      <c r="AB422">
        <v>0</v>
      </c>
      <c r="AC422">
        <v>0</v>
      </c>
      <c r="AD422">
        <v>0</v>
      </c>
      <c r="AE422">
        <v>0</v>
      </c>
      <c r="AF422">
        <v>0</v>
      </c>
      <c r="AG422">
        <v>0</v>
      </c>
      <c r="AH422">
        <v>0</v>
      </c>
      <c r="AI422">
        <v>0</v>
      </c>
      <c r="AJ422">
        <v>1</v>
      </c>
      <c r="AK422">
        <v>1</v>
      </c>
      <c r="AL422">
        <v>0</v>
      </c>
      <c r="AM422">
        <v>0</v>
      </c>
      <c r="AN422">
        <v>1</v>
      </c>
      <c r="AO422">
        <v>0</v>
      </c>
      <c r="AP422">
        <v>0</v>
      </c>
      <c r="AQ422">
        <v>0</v>
      </c>
      <c r="AR422">
        <v>0</v>
      </c>
      <c r="AS422">
        <v>5</v>
      </c>
      <c r="AT422" s="7">
        <f>Table2[[#This Row],[Total Skills Required]] / 30</f>
        <v>0.16666666666666666</v>
      </c>
      <c r="AU422" s="2">
        <f t="shared" si="6"/>
        <v>1.3333333333333333</v>
      </c>
    </row>
    <row r="423" spans="1:47" x14ac:dyDescent="0.3">
      <c r="A423" t="s">
        <v>11</v>
      </c>
      <c r="B423" t="s">
        <v>1</v>
      </c>
      <c r="C423" t="s">
        <v>261</v>
      </c>
      <c r="D423" t="s">
        <v>13</v>
      </c>
      <c r="E423" t="str">
        <f>IF(LOWER(TRIM(Table2[[#This Row],[Involvement]]))="entry level", "Junior", IF(LOWER(TRIM(Table2[[#This Row],[Involvement]]))="mid-senior level", "Mid", "Senior"))</f>
        <v>Mid</v>
      </c>
      <c r="F423">
        <v>8</v>
      </c>
      <c r="G423" s="3">
        <v>6737300</v>
      </c>
      <c r="H423" s="5" t="str">
        <f>ROUND(Table2[[#This Row],[Linkedin Followers]] / Table2[[#This Row],[Total Applicants]] / 1000, 2) &amp; "K"</f>
        <v>842.16K</v>
      </c>
      <c r="I423" t="s">
        <v>4</v>
      </c>
      <c r="J423" t="s">
        <v>5</v>
      </c>
      <c r="K423">
        <v>10001</v>
      </c>
      <c r="L423" t="s">
        <v>6</v>
      </c>
      <c r="M423" s="10">
        <v>1377556</v>
      </c>
      <c r="N423">
        <v>0</v>
      </c>
      <c r="O423">
        <v>0</v>
      </c>
      <c r="P423">
        <v>0</v>
      </c>
      <c r="Q423">
        <v>0</v>
      </c>
      <c r="R423">
        <v>1</v>
      </c>
      <c r="S423">
        <v>0</v>
      </c>
      <c r="T423">
        <v>0</v>
      </c>
      <c r="U423">
        <v>0</v>
      </c>
      <c r="V423">
        <v>0</v>
      </c>
      <c r="W423">
        <v>0</v>
      </c>
      <c r="X423">
        <v>0</v>
      </c>
      <c r="Y423">
        <v>0</v>
      </c>
      <c r="Z423">
        <v>0</v>
      </c>
      <c r="AA423">
        <v>0</v>
      </c>
      <c r="AB423">
        <v>0</v>
      </c>
      <c r="AC423">
        <v>0</v>
      </c>
      <c r="AD423">
        <v>0</v>
      </c>
      <c r="AE423">
        <v>0</v>
      </c>
      <c r="AF423">
        <v>0</v>
      </c>
      <c r="AG423">
        <v>0</v>
      </c>
      <c r="AH423">
        <v>0</v>
      </c>
      <c r="AI423">
        <v>0</v>
      </c>
      <c r="AJ423">
        <v>1</v>
      </c>
      <c r="AK423">
        <v>1</v>
      </c>
      <c r="AL423">
        <v>0</v>
      </c>
      <c r="AM423">
        <v>0</v>
      </c>
      <c r="AN423">
        <v>1</v>
      </c>
      <c r="AO423">
        <v>0</v>
      </c>
      <c r="AP423">
        <v>0</v>
      </c>
      <c r="AQ423">
        <v>0</v>
      </c>
      <c r="AR423">
        <v>0</v>
      </c>
      <c r="AS423">
        <v>4</v>
      </c>
      <c r="AT423" s="7">
        <f>Table2[[#This Row],[Total Skills Required]] / 30</f>
        <v>0.13333333333333333</v>
      </c>
      <c r="AU423" s="2">
        <f t="shared" si="6"/>
        <v>1.6</v>
      </c>
    </row>
    <row r="424" spans="1:47" x14ac:dyDescent="0.3">
      <c r="A424" t="s">
        <v>72</v>
      </c>
      <c r="B424" t="s">
        <v>39</v>
      </c>
      <c r="C424" t="s">
        <v>262</v>
      </c>
      <c r="D424" t="s">
        <v>13</v>
      </c>
      <c r="E424" t="str">
        <f>IF(LOWER(TRIM(Table2[[#This Row],[Involvement]]))="entry level", "Junior", IF(LOWER(TRIM(Table2[[#This Row],[Involvement]]))="mid-senior level", "Mid", "Senior"))</f>
        <v>Mid</v>
      </c>
      <c r="F424">
        <v>8</v>
      </c>
      <c r="G424" s="3">
        <v>270280</v>
      </c>
      <c r="H424" s="5" t="str">
        <f>ROUND(Table2[[#This Row],[Linkedin Followers]] / Table2[[#This Row],[Total Applicants]] / 1000, 2) &amp; "K"</f>
        <v>33.79K</v>
      </c>
      <c r="I424" t="s">
        <v>4</v>
      </c>
      <c r="J424" t="s">
        <v>5</v>
      </c>
      <c r="K424">
        <v>10001</v>
      </c>
      <c r="L424" t="s">
        <v>6</v>
      </c>
      <c r="M424" s="10">
        <v>1191152</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1</v>
      </c>
      <c r="AK424">
        <v>1</v>
      </c>
      <c r="AL424">
        <v>0</v>
      </c>
      <c r="AM424">
        <v>0</v>
      </c>
      <c r="AN424">
        <v>0</v>
      </c>
      <c r="AO424">
        <v>0</v>
      </c>
      <c r="AP424">
        <v>0</v>
      </c>
      <c r="AQ424">
        <v>0</v>
      </c>
      <c r="AR424">
        <v>0</v>
      </c>
      <c r="AS424">
        <v>2</v>
      </c>
      <c r="AT424" s="7">
        <f>Table2[[#This Row],[Total Skills Required]] / 30</f>
        <v>6.6666666666666666E-2</v>
      </c>
      <c r="AU424" s="2">
        <f t="shared" si="6"/>
        <v>2.6666666666666665</v>
      </c>
    </row>
    <row r="425" spans="1:47" x14ac:dyDescent="0.3">
      <c r="A425" t="s">
        <v>72</v>
      </c>
      <c r="B425" t="s">
        <v>39</v>
      </c>
      <c r="C425" t="s">
        <v>263</v>
      </c>
      <c r="D425" t="s">
        <v>13</v>
      </c>
      <c r="E425" t="str">
        <f>IF(LOWER(TRIM(Table2[[#This Row],[Involvement]]))="entry level", "Junior", IF(LOWER(TRIM(Table2[[#This Row],[Involvement]]))="mid-senior level", "Mid", "Senior"))</f>
        <v>Junior</v>
      </c>
      <c r="F425">
        <v>7</v>
      </c>
      <c r="G425" s="3">
        <v>270280</v>
      </c>
      <c r="H425" s="5" t="str">
        <f>ROUND(Table2[[#This Row],[Linkedin Followers]] / Table2[[#This Row],[Total Applicants]] / 1000, 2) &amp; "K"</f>
        <v>38.61K</v>
      </c>
      <c r="I425" t="s">
        <v>4</v>
      </c>
      <c r="J425" t="s">
        <v>14</v>
      </c>
      <c r="K425">
        <v>10001</v>
      </c>
      <c r="L425" t="s">
        <v>6</v>
      </c>
      <c r="M425" s="10">
        <v>412908</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1</v>
      </c>
      <c r="AL425">
        <v>0</v>
      </c>
      <c r="AM425">
        <v>0</v>
      </c>
      <c r="AN425">
        <v>1</v>
      </c>
      <c r="AO425">
        <v>0</v>
      </c>
      <c r="AP425">
        <v>0</v>
      </c>
      <c r="AQ425">
        <v>0</v>
      </c>
      <c r="AR425">
        <v>0</v>
      </c>
      <c r="AS425">
        <v>2</v>
      </c>
      <c r="AT425" s="7">
        <f>Table2[[#This Row],[Total Skills Required]] / 30</f>
        <v>6.6666666666666666E-2</v>
      </c>
      <c r="AU425" s="2">
        <f t="shared" si="6"/>
        <v>2.3333333333333335</v>
      </c>
    </row>
    <row r="426" spans="1:47" x14ac:dyDescent="0.3">
      <c r="A426" t="s">
        <v>0</v>
      </c>
      <c r="B426" t="s">
        <v>1</v>
      </c>
      <c r="C426" t="s">
        <v>177</v>
      </c>
      <c r="D426" t="s">
        <v>62</v>
      </c>
      <c r="E426" t="str">
        <f>IF(LOWER(TRIM(Table2[[#This Row],[Involvement]]))="entry level", "Junior", IF(LOWER(TRIM(Table2[[#This Row],[Involvement]]))="mid-senior level", "Mid", "Senior"))</f>
        <v>Senior</v>
      </c>
      <c r="F426">
        <v>7</v>
      </c>
      <c r="G426" s="3">
        <v>11996967</v>
      </c>
      <c r="H426" s="5" t="str">
        <f>ROUND(Table2[[#This Row],[Linkedin Followers]] / Table2[[#This Row],[Total Applicants]] / 1000, 2) &amp; "K"</f>
        <v>1713.85K</v>
      </c>
      <c r="I426" t="s">
        <v>4</v>
      </c>
      <c r="J426" t="s">
        <v>10</v>
      </c>
      <c r="K426">
        <v>10001</v>
      </c>
      <c r="L426" t="s">
        <v>6</v>
      </c>
      <c r="M426" s="10">
        <v>2005889</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1</v>
      </c>
      <c r="AK426">
        <v>0</v>
      </c>
      <c r="AL426">
        <v>0</v>
      </c>
      <c r="AM426">
        <v>1</v>
      </c>
      <c r="AN426">
        <v>0</v>
      </c>
      <c r="AO426">
        <v>0</v>
      </c>
      <c r="AP426">
        <v>0</v>
      </c>
      <c r="AQ426">
        <v>0</v>
      </c>
      <c r="AR426">
        <v>0</v>
      </c>
      <c r="AS426">
        <v>2</v>
      </c>
      <c r="AT426" s="7">
        <f>Table2[[#This Row],[Total Skills Required]] / 30</f>
        <v>6.6666666666666666E-2</v>
      </c>
      <c r="AU426" s="2">
        <f t="shared" si="6"/>
        <v>2.3333333333333335</v>
      </c>
    </row>
    <row r="427" spans="1:47" x14ac:dyDescent="0.3">
      <c r="A427" t="s">
        <v>72</v>
      </c>
      <c r="B427" t="s">
        <v>39</v>
      </c>
      <c r="C427" t="s">
        <v>175</v>
      </c>
      <c r="D427" t="s">
        <v>36</v>
      </c>
      <c r="E427" t="str">
        <f>IF(LOWER(TRIM(Table2[[#This Row],[Involvement]]))="entry level", "Junior", IF(LOWER(TRIM(Table2[[#This Row],[Involvement]]))="mid-senior level", "Mid", "Senior"))</f>
        <v>Mid</v>
      </c>
      <c r="F427">
        <v>7</v>
      </c>
      <c r="G427" s="3">
        <v>270280</v>
      </c>
      <c r="H427" s="5" t="str">
        <f>ROUND(Table2[[#This Row],[Linkedin Followers]] / Table2[[#This Row],[Total Applicants]] / 1000, 2) &amp; "K"</f>
        <v>38.61K</v>
      </c>
      <c r="I427" t="s">
        <v>4</v>
      </c>
      <c r="J427" t="s">
        <v>5</v>
      </c>
      <c r="K427">
        <v>10001</v>
      </c>
      <c r="L427" t="s">
        <v>6</v>
      </c>
      <c r="M427" s="10">
        <v>1440511</v>
      </c>
      <c r="N427">
        <v>0</v>
      </c>
      <c r="O427">
        <v>0</v>
      </c>
      <c r="P427">
        <v>0</v>
      </c>
      <c r="Q427">
        <v>0</v>
      </c>
      <c r="R427">
        <v>1</v>
      </c>
      <c r="S427">
        <v>0</v>
      </c>
      <c r="T427">
        <v>0</v>
      </c>
      <c r="U427">
        <v>0</v>
      </c>
      <c r="V427">
        <v>0</v>
      </c>
      <c r="W427">
        <v>0</v>
      </c>
      <c r="X427">
        <v>0</v>
      </c>
      <c r="Y427">
        <v>0</v>
      </c>
      <c r="Z427">
        <v>0</v>
      </c>
      <c r="AA427">
        <v>0</v>
      </c>
      <c r="AB427">
        <v>0</v>
      </c>
      <c r="AC427">
        <v>0</v>
      </c>
      <c r="AD427">
        <v>0</v>
      </c>
      <c r="AE427">
        <v>0</v>
      </c>
      <c r="AF427">
        <v>0</v>
      </c>
      <c r="AG427">
        <v>0</v>
      </c>
      <c r="AH427">
        <v>0</v>
      </c>
      <c r="AI427">
        <v>0</v>
      </c>
      <c r="AJ427">
        <v>1</v>
      </c>
      <c r="AK427">
        <v>1</v>
      </c>
      <c r="AL427">
        <v>0</v>
      </c>
      <c r="AM427">
        <v>0</v>
      </c>
      <c r="AN427">
        <v>0</v>
      </c>
      <c r="AO427">
        <v>0</v>
      </c>
      <c r="AP427">
        <v>0</v>
      </c>
      <c r="AQ427">
        <v>0</v>
      </c>
      <c r="AR427">
        <v>0</v>
      </c>
      <c r="AS427">
        <v>3</v>
      </c>
      <c r="AT427" s="7">
        <f>Table2[[#This Row],[Total Skills Required]] / 30</f>
        <v>0.1</v>
      </c>
      <c r="AU427" s="2">
        <f t="shared" si="6"/>
        <v>1.75</v>
      </c>
    </row>
    <row r="428" spans="1:47" x14ac:dyDescent="0.3">
      <c r="A428" t="s">
        <v>91</v>
      </c>
      <c r="B428" t="s">
        <v>17</v>
      </c>
      <c r="C428" t="s">
        <v>264</v>
      </c>
      <c r="D428" t="s">
        <v>78</v>
      </c>
      <c r="E428" t="str">
        <f>IF(LOWER(TRIM(Table2[[#This Row],[Involvement]]))="entry level", "Junior", IF(LOWER(TRIM(Table2[[#This Row],[Involvement]]))="mid-senior level", "Mid", "Senior"))</f>
        <v>Junior</v>
      </c>
      <c r="F428">
        <v>7</v>
      </c>
      <c r="G428" s="3">
        <v>11245</v>
      </c>
      <c r="H428" s="5" t="str">
        <f>ROUND(Table2[[#This Row],[Linkedin Followers]] / Table2[[#This Row],[Total Applicants]] / 1000, 2) &amp; "K"</f>
        <v>1.61K</v>
      </c>
      <c r="I428" t="s">
        <v>4</v>
      </c>
      <c r="J428" t="s">
        <v>14</v>
      </c>
      <c r="K428">
        <v>110</v>
      </c>
      <c r="L428" t="s">
        <v>93</v>
      </c>
      <c r="M428" s="10">
        <v>473372</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1</v>
      </c>
      <c r="AI428">
        <v>0</v>
      </c>
      <c r="AJ428">
        <v>1</v>
      </c>
      <c r="AK428">
        <v>0</v>
      </c>
      <c r="AL428">
        <v>0</v>
      </c>
      <c r="AM428">
        <v>0</v>
      </c>
      <c r="AN428">
        <v>0</v>
      </c>
      <c r="AO428">
        <v>0</v>
      </c>
      <c r="AP428">
        <v>0</v>
      </c>
      <c r="AQ428">
        <v>0</v>
      </c>
      <c r="AR428">
        <v>0</v>
      </c>
      <c r="AS428">
        <v>2</v>
      </c>
      <c r="AT428" s="7">
        <f>Table2[[#This Row],[Total Skills Required]] / 30</f>
        <v>6.6666666666666666E-2</v>
      </c>
      <c r="AU428" s="2">
        <f t="shared" si="6"/>
        <v>2.3333333333333335</v>
      </c>
    </row>
    <row r="429" spans="1:47" x14ac:dyDescent="0.3">
      <c r="A429" t="s">
        <v>16</v>
      </c>
      <c r="B429" t="s">
        <v>17</v>
      </c>
      <c r="C429" t="s">
        <v>265</v>
      </c>
      <c r="D429" t="s">
        <v>19</v>
      </c>
      <c r="E429" t="str">
        <f>IF(LOWER(TRIM(Table2[[#This Row],[Involvement]]))="entry level", "Junior", IF(LOWER(TRIM(Table2[[#This Row],[Involvement]]))="mid-senior level", "Mid", "Senior"))</f>
        <v>Junior</v>
      </c>
      <c r="F429">
        <v>7</v>
      </c>
      <c r="G429" s="3">
        <v>80865</v>
      </c>
      <c r="H429" s="5" t="str">
        <f>ROUND(Table2[[#This Row],[Linkedin Followers]] / Table2[[#This Row],[Total Applicants]] / 1000, 2) &amp; "K"</f>
        <v>11.55K</v>
      </c>
      <c r="I429" t="s">
        <v>4</v>
      </c>
      <c r="J429" t="s">
        <v>14</v>
      </c>
      <c r="K429">
        <v>1200</v>
      </c>
      <c r="L429" t="s">
        <v>6</v>
      </c>
      <c r="M429" s="10">
        <v>624332</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1</v>
      </c>
      <c r="AK429">
        <v>1</v>
      </c>
      <c r="AL429">
        <v>0</v>
      </c>
      <c r="AM429">
        <v>0</v>
      </c>
      <c r="AN429">
        <v>0</v>
      </c>
      <c r="AO429">
        <v>0</v>
      </c>
      <c r="AP429">
        <v>0</v>
      </c>
      <c r="AQ429">
        <v>0</v>
      </c>
      <c r="AR429">
        <v>0</v>
      </c>
      <c r="AS429">
        <v>2</v>
      </c>
      <c r="AT429" s="7">
        <f>Table2[[#This Row],[Total Skills Required]] / 30</f>
        <v>6.6666666666666666E-2</v>
      </c>
      <c r="AU429" s="2">
        <f t="shared" si="6"/>
        <v>2.3333333333333335</v>
      </c>
    </row>
    <row r="430" spans="1:47" x14ac:dyDescent="0.3">
      <c r="A430" t="s">
        <v>16</v>
      </c>
      <c r="B430" t="s">
        <v>17</v>
      </c>
      <c r="C430" t="s">
        <v>151</v>
      </c>
      <c r="D430" t="s">
        <v>19</v>
      </c>
      <c r="E430" t="str">
        <f>IF(LOWER(TRIM(Table2[[#This Row],[Involvement]]))="entry level", "Junior", IF(LOWER(TRIM(Table2[[#This Row],[Involvement]]))="mid-senior level", "Mid", "Senior"))</f>
        <v>Mid</v>
      </c>
      <c r="F430">
        <v>7</v>
      </c>
      <c r="G430" s="3">
        <v>80865</v>
      </c>
      <c r="H430" s="5" t="str">
        <f>ROUND(Table2[[#This Row],[Linkedin Followers]] / Table2[[#This Row],[Total Applicants]] / 1000, 2) &amp; "K"</f>
        <v>11.55K</v>
      </c>
      <c r="I430" t="s">
        <v>4</v>
      </c>
      <c r="J430" t="s">
        <v>5</v>
      </c>
      <c r="K430">
        <v>1200</v>
      </c>
      <c r="L430" t="s">
        <v>6</v>
      </c>
      <c r="M430" s="10">
        <v>1264045</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1</v>
      </c>
      <c r="AK430">
        <v>1</v>
      </c>
      <c r="AL430">
        <v>0</v>
      </c>
      <c r="AM430">
        <v>0</v>
      </c>
      <c r="AN430">
        <v>0</v>
      </c>
      <c r="AO430">
        <v>0</v>
      </c>
      <c r="AP430">
        <v>0</v>
      </c>
      <c r="AQ430">
        <v>0</v>
      </c>
      <c r="AR430">
        <v>0</v>
      </c>
      <c r="AS430">
        <v>2</v>
      </c>
      <c r="AT430" s="7">
        <f>Table2[[#This Row],[Total Skills Required]] / 30</f>
        <v>6.6666666666666666E-2</v>
      </c>
      <c r="AU430" s="2">
        <f t="shared" si="6"/>
        <v>2.3333333333333335</v>
      </c>
    </row>
    <row r="431" spans="1:47" x14ac:dyDescent="0.3">
      <c r="A431" t="s">
        <v>16</v>
      </c>
      <c r="B431" t="s">
        <v>17</v>
      </c>
      <c r="C431" t="s">
        <v>266</v>
      </c>
      <c r="D431" t="s">
        <v>43</v>
      </c>
      <c r="E431" t="str">
        <f>IF(LOWER(TRIM(Table2[[#This Row],[Involvement]]))="entry level", "Junior", IF(LOWER(TRIM(Table2[[#This Row],[Involvement]]))="mid-senior level", "Mid", "Senior"))</f>
        <v>Junior</v>
      </c>
      <c r="F431">
        <v>7</v>
      </c>
      <c r="G431" s="3">
        <v>80865</v>
      </c>
      <c r="H431" s="5" t="str">
        <f>ROUND(Table2[[#This Row],[Linkedin Followers]] / Table2[[#This Row],[Total Applicants]] / 1000, 2) &amp; "K"</f>
        <v>11.55K</v>
      </c>
      <c r="I431" t="s">
        <v>4</v>
      </c>
      <c r="J431" t="s">
        <v>14</v>
      </c>
      <c r="K431">
        <v>1200</v>
      </c>
      <c r="L431" t="s">
        <v>6</v>
      </c>
      <c r="M431" s="10">
        <v>483163</v>
      </c>
      <c r="N431">
        <v>0</v>
      </c>
      <c r="O431">
        <v>0</v>
      </c>
      <c r="P431">
        <v>1</v>
      </c>
      <c r="Q431">
        <v>0</v>
      </c>
      <c r="R431">
        <v>0</v>
      </c>
      <c r="S431">
        <v>0</v>
      </c>
      <c r="T431">
        <v>0</v>
      </c>
      <c r="U431">
        <v>0</v>
      </c>
      <c r="V431">
        <v>0</v>
      </c>
      <c r="W431">
        <v>0</v>
      </c>
      <c r="X431">
        <v>1</v>
      </c>
      <c r="Y431">
        <v>0</v>
      </c>
      <c r="Z431">
        <v>0</v>
      </c>
      <c r="AA431">
        <v>0</v>
      </c>
      <c r="AB431">
        <v>0</v>
      </c>
      <c r="AC431">
        <v>0</v>
      </c>
      <c r="AD431">
        <v>0</v>
      </c>
      <c r="AE431">
        <v>0</v>
      </c>
      <c r="AF431">
        <v>1</v>
      </c>
      <c r="AG431">
        <v>0</v>
      </c>
      <c r="AH431">
        <v>0</v>
      </c>
      <c r="AI431">
        <v>0</v>
      </c>
      <c r="AJ431">
        <v>1</v>
      </c>
      <c r="AK431">
        <v>1</v>
      </c>
      <c r="AL431">
        <v>0</v>
      </c>
      <c r="AM431">
        <v>0</v>
      </c>
      <c r="AN431">
        <v>0</v>
      </c>
      <c r="AO431">
        <v>0</v>
      </c>
      <c r="AP431">
        <v>0</v>
      </c>
      <c r="AQ431">
        <v>0</v>
      </c>
      <c r="AR431">
        <v>1</v>
      </c>
      <c r="AS431">
        <v>6</v>
      </c>
      <c r="AT431" s="7">
        <f>Table2[[#This Row],[Total Skills Required]] / 30</f>
        <v>0.2</v>
      </c>
      <c r="AU431" s="2">
        <f t="shared" si="6"/>
        <v>1</v>
      </c>
    </row>
    <row r="432" spans="1:47" x14ac:dyDescent="0.3">
      <c r="A432" t="s">
        <v>72</v>
      </c>
      <c r="B432" t="s">
        <v>39</v>
      </c>
      <c r="C432" t="s">
        <v>192</v>
      </c>
      <c r="D432" t="s">
        <v>62</v>
      </c>
      <c r="E432" t="str">
        <f>IF(LOWER(TRIM(Table2[[#This Row],[Involvement]]))="entry level", "Junior", IF(LOWER(TRIM(Table2[[#This Row],[Involvement]]))="mid-senior level", "Mid", "Senior"))</f>
        <v>Mid</v>
      </c>
      <c r="F432">
        <v>7</v>
      </c>
      <c r="G432" s="3">
        <v>270280</v>
      </c>
      <c r="H432" s="5" t="str">
        <f>ROUND(Table2[[#This Row],[Linkedin Followers]] / Table2[[#This Row],[Total Applicants]] / 1000, 2) &amp; "K"</f>
        <v>38.61K</v>
      </c>
      <c r="I432" t="s">
        <v>4</v>
      </c>
      <c r="J432" t="s">
        <v>5</v>
      </c>
      <c r="K432">
        <v>10001</v>
      </c>
      <c r="L432" t="s">
        <v>6</v>
      </c>
      <c r="M432" s="10">
        <v>1377919</v>
      </c>
      <c r="N432">
        <v>0</v>
      </c>
      <c r="O432">
        <v>0</v>
      </c>
      <c r="P432">
        <v>0</v>
      </c>
      <c r="Q432">
        <v>0</v>
      </c>
      <c r="R432">
        <v>0</v>
      </c>
      <c r="S432">
        <v>0</v>
      </c>
      <c r="T432">
        <v>0</v>
      </c>
      <c r="U432">
        <v>0</v>
      </c>
      <c r="V432">
        <v>0</v>
      </c>
      <c r="W432">
        <v>0</v>
      </c>
      <c r="X432">
        <v>1</v>
      </c>
      <c r="Y432">
        <v>0</v>
      </c>
      <c r="Z432">
        <v>0</v>
      </c>
      <c r="AA432">
        <v>0</v>
      </c>
      <c r="AB432">
        <v>0</v>
      </c>
      <c r="AC432">
        <v>0</v>
      </c>
      <c r="AD432">
        <v>0</v>
      </c>
      <c r="AE432">
        <v>0</v>
      </c>
      <c r="AF432">
        <v>0</v>
      </c>
      <c r="AG432">
        <v>0</v>
      </c>
      <c r="AH432">
        <v>0</v>
      </c>
      <c r="AI432">
        <v>0</v>
      </c>
      <c r="AJ432">
        <v>0</v>
      </c>
      <c r="AK432">
        <v>1</v>
      </c>
      <c r="AL432">
        <v>0</v>
      </c>
      <c r="AM432">
        <v>0</v>
      </c>
      <c r="AN432">
        <v>1</v>
      </c>
      <c r="AO432">
        <v>0</v>
      </c>
      <c r="AP432">
        <v>0</v>
      </c>
      <c r="AQ432">
        <v>0</v>
      </c>
      <c r="AR432">
        <v>1</v>
      </c>
      <c r="AS432">
        <v>4</v>
      </c>
      <c r="AT432" s="7">
        <f>Table2[[#This Row],[Total Skills Required]] / 30</f>
        <v>0.13333333333333333</v>
      </c>
      <c r="AU432" s="2">
        <f t="shared" si="6"/>
        <v>1.4</v>
      </c>
    </row>
    <row r="433" spans="1:47" x14ac:dyDescent="0.3">
      <c r="A433" t="s">
        <v>16</v>
      </c>
      <c r="B433" t="s">
        <v>17</v>
      </c>
      <c r="C433" t="s">
        <v>151</v>
      </c>
      <c r="D433" t="s">
        <v>3</v>
      </c>
      <c r="E433" t="str">
        <f>IF(LOWER(TRIM(Table2[[#This Row],[Involvement]]))="entry level", "Junior", IF(LOWER(TRIM(Table2[[#This Row],[Involvement]]))="mid-senior level", "Mid", "Senior"))</f>
        <v>Mid</v>
      </c>
      <c r="F433">
        <v>7</v>
      </c>
      <c r="G433" s="3">
        <v>80865</v>
      </c>
      <c r="H433" s="5" t="str">
        <f>ROUND(Table2[[#This Row],[Linkedin Followers]] / Table2[[#This Row],[Total Applicants]] / 1000, 2) &amp; "K"</f>
        <v>11.55K</v>
      </c>
      <c r="I433" t="s">
        <v>4</v>
      </c>
      <c r="J433" t="s">
        <v>5</v>
      </c>
      <c r="K433">
        <v>1200</v>
      </c>
      <c r="L433" t="s">
        <v>6</v>
      </c>
      <c r="M433" s="10">
        <v>1064712</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1</v>
      </c>
      <c r="AK433">
        <v>1</v>
      </c>
      <c r="AL433">
        <v>0</v>
      </c>
      <c r="AM433">
        <v>0</v>
      </c>
      <c r="AN433">
        <v>0</v>
      </c>
      <c r="AO433">
        <v>0</v>
      </c>
      <c r="AP433">
        <v>0</v>
      </c>
      <c r="AQ433">
        <v>0</v>
      </c>
      <c r="AR433">
        <v>0</v>
      </c>
      <c r="AS433">
        <v>2</v>
      </c>
      <c r="AT433" s="7">
        <f>Table2[[#This Row],[Total Skills Required]] / 30</f>
        <v>6.6666666666666666E-2</v>
      </c>
      <c r="AU433" s="2">
        <f t="shared" si="6"/>
        <v>2.3333333333333335</v>
      </c>
    </row>
    <row r="434" spans="1:47" x14ac:dyDescent="0.3">
      <c r="A434" t="s">
        <v>91</v>
      </c>
      <c r="B434" t="s">
        <v>17</v>
      </c>
      <c r="C434" t="s">
        <v>267</v>
      </c>
      <c r="D434" t="s">
        <v>3</v>
      </c>
      <c r="E434" t="str">
        <f>IF(LOWER(TRIM(Table2[[#This Row],[Involvement]]))="entry level", "Junior", IF(LOWER(TRIM(Table2[[#This Row],[Involvement]]))="mid-senior level", "Mid", "Senior"))</f>
        <v>Mid</v>
      </c>
      <c r="F434">
        <v>7</v>
      </c>
      <c r="G434" s="3">
        <v>11245</v>
      </c>
      <c r="H434" s="5" t="str">
        <f>ROUND(Table2[[#This Row],[Linkedin Followers]] / Table2[[#This Row],[Total Applicants]] / 1000, 2) &amp; "K"</f>
        <v>1.61K</v>
      </c>
      <c r="I434" t="s">
        <v>4</v>
      </c>
      <c r="J434" t="s">
        <v>5</v>
      </c>
      <c r="K434">
        <v>110</v>
      </c>
      <c r="L434" t="s">
        <v>93</v>
      </c>
      <c r="M434" s="10">
        <v>902737</v>
      </c>
      <c r="N434">
        <v>0</v>
      </c>
      <c r="O434">
        <v>0</v>
      </c>
      <c r="P434">
        <v>0</v>
      </c>
      <c r="Q434">
        <v>0</v>
      </c>
      <c r="R434">
        <v>1</v>
      </c>
      <c r="S434">
        <v>0</v>
      </c>
      <c r="T434">
        <v>0</v>
      </c>
      <c r="U434">
        <v>0</v>
      </c>
      <c r="V434">
        <v>0</v>
      </c>
      <c r="W434">
        <v>0</v>
      </c>
      <c r="X434">
        <v>0</v>
      </c>
      <c r="Y434">
        <v>0</v>
      </c>
      <c r="Z434">
        <v>0</v>
      </c>
      <c r="AA434">
        <v>0</v>
      </c>
      <c r="AB434">
        <v>0</v>
      </c>
      <c r="AC434">
        <v>0</v>
      </c>
      <c r="AD434">
        <v>0</v>
      </c>
      <c r="AE434">
        <v>0</v>
      </c>
      <c r="AF434">
        <v>0</v>
      </c>
      <c r="AG434">
        <v>0</v>
      </c>
      <c r="AH434">
        <v>0</v>
      </c>
      <c r="AI434">
        <v>0</v>
      </c>
      <c r="AJ434">
        <v>1</v>
      </c>
      <c r="AK434">
        <v>1</v>
      </c>
      <c r="AL434">
        <v>0</v>
      </c>
      <c r="AM434">
        <v>0</v>
      </c>
      <c r="AN434">
        <v>0</v>
      </c>
      <c r="AO434">
        <v>0</v>
      </c>
      <c r="AP434">
        <v>0</v>
      </c>
      <c r="AQ434">
        <v>0</v>
      </c>
      <c r="AR434">
        <v>0</v>
      </c>
      <c r="AS434">
        <v>3</v>
      </c>
      <c r="AT434" s="7">
        <f>Table2[[#This Row],[Total Skills Required]] / 30</f>
        <v>0.1</v>
      </c>
      <c r="AU434" s="2">
        <f t="shared" si="6"/>
        <v>1.75</v>
      </c>
    </row>
    <row r="435" spans="1:47" x14ac:dyDescent="0.3">
      <c r="A435" t="s">
        <v>11</v>
      </c>
      <c r="B435" t="s">
        <v>1</v>
      </c>
      <c r="C435" t="s">
        <v>198</v>
      </c>
      <c r="D435" t="s">
        <v>3</v>
      </c>
      <c r="E435" t="str">
        <f>IF(LOWER(TRIM(Table2[[#This Row],[Involvement]]))="entry level", "Junior", IF(LOWER(TRIM(Table2[[#This Row],[Involvement]]))="mid-senior level", "Mid", "Senior"))</f>
        <v>Mid</v>
      </c>
      <c r="F435">
        <v>7</v>
      </c>
      <c r="G435" s="3">
        <v>6737300</v>
      </c>
      <c r="H435" s="5" t="str">
        <f>ROUND(Table2[[#This Row],[Linkedin Followers]] / Table2[[#This Row],[Total Applicants]] / 1000, 2) &amp; "K"</f>
        <v>962.47K</v>
      </c>
      <c r="I435" t="s">
        <v>4</v>
      </c>
      <c r="J435" t="s">
        <v>5</v>
      </c>
      <c r="K435">
        <v>10001</v>
      </c>
      <c r="L435" t="s">
        <v>6</v>
      </c>
      <c r="M435" s="10">
        <v>808799</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1</v>
      </c>
      <c r="AK435">
        <v>1</v>
      </c>
      <c r="AL435">
        <v>0</v>
      </c>
      <c r="AM435">
        <v>0</v>
      </c>
      <c r="AN435">
        <v>1</v>
      </c>
      <c r="AO435">
        <v>0</v>
      </c>
      <c r="AP435">
        <v>0</v>
      </c>
      <c r="AQ435">
        <v>0</v>
      </c>
      <c r="AR435">
        <v>0</v>
      </c>
      <c r="AS435">
        <v>3</v>
      </c>
      <c r="AT435" s="7">
        <f>Table2[[#This Row],[Total Skills Required]] / 30</f>
        <v>0.1</v>
      </c>
      <c r="AU435" s="2">
        <f t="shared" si="6"/>
        <v>1.75</v>
      </c>
    </row>
    <row r="436" spans="1:47" x14ac:dyDescent="0.3">
      <c r="A436" t="s">
        <v>16</v>
      </c>
      <c r="B436" t="s">
        <v>17</v>
      </c>
      <c r="C436" t="s">
        <v>268</v>
      </c>
      <c r="D436" t="s">
        <v>3</v>
      </c>
      <c r="E436" t="str">
        <f>IF(LOWER(TRIM(Table2[[#This Row],[Involvement]]))="entry level", "Junior", IF(LOWER(TRIM(Table2[[#This Row],[Involvement]]))="mid-senior level", "Mid", "Senior"))</f>
        <v>Junior</v>
      </c>
      <c r="F436">
        <v>7</v>
      </c>
      <c r="G436" s="3">
        <v>80865</v>
      </c>
      <c r="H436" s="5" t="str">
        <f>ROUND(Table2[[#This Row],[Linkedin Followers]] / Table2[[#This Row],[Total Applicants]] / 1000, 2) &amp; "K"</f>
        <v>11.55K</v>
      </c>
      <c r="I436" t="s">
        <v>4</v>
      </c>
      <c r="J436" t="s">
        <v>14</v>
      </c>
      <c r="K436">
        <v>1200</v>
      </c>
      <c r="L436" t="s">
        <v>6</v>
      </c>
      <c r="M436" s="10">
        <v>571863</v>
      </c>
      <c r="N436">
        <v>0</v>
      </c>
      <c r="O436">
        <v>0</v>
      </c>
      <c r="P436">
        <v>1</v>
      </c>
      <c r="Q436">
        <v>0</v>
      </c>
      <c r="R436">
        <v>0</v>
      </c>
      <c r="S436">
        <v>0</v>
      </c>
      <c r="T436">
        <v>0</v>
      </c>
      <c r="U436">
        <v>0</v>
      </c>
      <c r="V436">
        <v>0</v>
      </c>
      <c r="W436">
        <v>0</v>
      </c>
      <c r="X436">
        <v>0</v>
      </c>
      <c r="Y436">
        <v>0</v>
      </c>
      <c r="Z436">
        <v>0</v>
      </c>
      <c r="AA436">
        <v>0</v>
      </c>
      <c r="AB436">
        <v>0</v>
      </c>
      <c r="AC436">
        <v>0</v>
      </c>
      <c r="AD436">
        <v>0</v>
      </c>
      <c r="AE436">
        <v>0</v>
      </c>
      <c r="AF436">
        <v>0</v>
      </c>
      <c r="AG436">
        <v>0</v>
      </c>
      <c r="AH436">
        <v>1</v>
      </c>
      <c r="AI436">
        <v>0</v>
      </c>
      <c r="AJ436">
        <v>1</v>
      </c>
      <c r="AK436">
        <v>1</v>
      </c>
      <c r="AL436">
        <v>0</v>
      </c>
      <c r="AM436">
        <v>0</v>
      </c>
      <c r="AN436">
        <v>0</v>
      </c>
      <c r="AO436">
        <v>0</v>
      </c>
      <c r="AP436">
        <v>0</v>
      </c>
      <c r="AQ436">
        <v>0</v>
      </c>
      <c r="AR436">
        <v>0</v>
      </c>
      <c r="AS436">
        <v>4</v>
      </c>
      <c r="AT436" s="7">
        <f>Table2[[#This Row],[Total Skills Required]] / 30</f>
        <v>0.13333333333333333</v>
      </c>
      <c r="AU436" s="2">
        <f t="shared" si="6"/>
        <v>1.4</v>
      </c>
    </row>
    <row r="437" spans="1:47" x14ac:dyDescent="0.3">
      <c r="A437" t="s">
        <v>23</v>
      </c>
      <c r="B437" t="s">
        <v>24</v>
      </c>
      <c r="C437" t="s">
        <v>269</v>
      </c>
      <c r="D437" t="s">
        <v>114</v>
      </c>
      <c r="E437" t="str">
        <f>IF(LOWER(TRIM(Table2[[#This Row],[Involvement]]))="entry level", "Junior", IF(LOWER(TRIM(Table2[[#This Row],[Involvement]]))="mid-senior level", "Mid", "Senior"))</f>
        <v>Mid</v>
      </c>
      <c r="F437">
        <v>7</v>
      </c>
      <c r="G437" s="3">
        <v>793022</v>
      </c>
      <c r="H437" s="5" t="str">
        <f>ROUND(Table2[[#This Row],[Linkedin Followers]] / Table2[[#This Row],[Total Applicants]] / 1000, 2) &amp; "K"</f>
        <v>113.29K</v>
      </c>
      <c r="I437" t="s">
        <v>4</v>
      </c>
      <c r="J437" t="s">
        <v>5</v>
      </c>
      <c r="K437">
        <v>5000</v>
      </c>
      <c r="L437" t="s">
        <v>6</v>
      </c>
      <c r="M437" s="10">
        <v>1346112</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1</v>
      </c>
      <c r="AK437">
        <v>1</v>
      </c>
      <c r="AL437">
        <v>0</v>
      </c>
      <c r="AM437">
        <v>0</v>
      </c>
      <c r="AN437">
        <v>1</v>
      </c>
      <c r="AO437">
        <v>0</v>
      </c>
      <c r="AP437">
        <v>0</v>
      </c>
      <c r="AQ437">
        <v>0</v>
      </c>
      <c r="AR437">
        <v>0</v>
      </c>
      <c r="AS437">
        <v>3</v>
      </c>
      <c r="AT437" s="7">
        <f>Table2[[#This Row],[Total Skills Required]] / 30</f>
        <v>0.1</v>
      </c>
      <c r="AU437" s="2">
        <f t="shared" si="6"/>
        <v>1.75</v>
      </c>
    </row>
    <row r="438" spans="1:47" x14ac:dyDescent="0.3">
      <c r="A438" t="s">
        <v>91</v>
      </c>
      <c r="B438" t="s">
        <v>17</v>
      </c>
      <c r="C438" t="s">
        <v>270</v>
      </c>
      <c r="D438" t="s">
        <v>3</v>
      </c>
      <c r="E438" t="str">
        <f>IF(LOWER(TRIM(Table2[[#This Row],[Involvement]]))="entry level", "Junior", IF(LOWER(TRIM(Table2[[#This Row],[Involvement]]))="mid-senior level", "Mid", "Senior"))</f>
        <v>Mid</v>
      </c>
      <c r="F438">
        <v>7</v>
      </c>
      <c r="G438" s="3">
        <v>11245</v>
      </c>
      <c r="H438" s="5" t="str">
        <f>ROUND(Table2[[#This Row],[Linkedin Followers]] / Table2[[#This Row],[Total Applicants]] / 1000, 2) &amp; "K"</f>
        <v>1.61K</v>
      </c>
      <c r="I438" t="s">
        <v>4</v>
      </c>
      <c r="J438" t="s">
        <v>5</v>
      </c>
      <c r="K438">
        <v>110</v>
      </c>
      <c r="L438" t="s">
        <v>93</v>
      </c>
      <c r="M438" s="10">
        <v>975907</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1</v>
      </c>
      <c r="AK438">
        <v>1</v>
      </c>
      <c r="AL438">
        <v>0</v>
      </c>
      <c r="AM438">
        <v>0</v>
      </c>
      <c r="AN438">
        <v>0</v>
      </c>
      <c r="AO438">
        <v>0</v>
      </c>
      <c r="AP438">
        <v>0</v>
      </c>
      <c r="AQ438">
        <v>0</v>
      </c>
      <c r="AR438">
        <v>0</v>
      </c>
      <c r="AS438">
        <v>2</v>
      </c>
      <c r="AT438" s="7">
        <f>Table2[[#This Row],[Total Skills Required]] / 30</f>
        <v>6.6666666666666666E-2</v>
      </c>
      <c r="AU438" s="2">
        <f t="shared" si="6"/>
        <v>2.3333333333333335</v>
      </c>
    </row>
    <row r="439" spans="1:47" x14ac:dyDescent="0.3">
      <c r="A439" t="s">
        <v>23</v>
      </c>
      <c r="B439" t="s">
        <v>24</v>
      </c>
      <c r="C439" t="s">
        <v>271</v>
      </c>
      <c r="D439" t="s">
        <v>13</v>
      </c>
      <c r="E439" t="str">
        <f>IF(LOWER(TRIM(Table2[[#This Row],[Involvement]]))="entry level", "Junior", IF(LOWER(TRIM(Table2[[#This Row],[Involvement]]))="mid-senior level", "Mid", "Senior"))</f>
        <v>Mid</v>
      </c>
      <c r="F439">
        <v>7</v>
      </c>
      <c r="G439" s="3">
        <v>793022</v>
      </c>
      <c r="H439" s="5" t="str">
        <f>ROUND(Table2[[#This Row],[Linkedin Followers]] / Table2[[#This Row],[Total Applicants]] / 1000, 2) &amp; "K"</f>
        <v>113.29K</v>
      </c>
      <c r="I439" t="s">
        <v>4</v>
      </c>
      <c r="J439" t="s">
        <v>5</v>
      </c>
      <c r="K439">
        <v>5000</v>
      </c>
      <c r="L439" t="s">
        <v>6</v>
      </c>
      <c r="M439" s="10">
        <v>1447364</v>
      </c>
      <c r="N439">
        <v>1</v>
      </c>
      <c r="O439">
        <v>0</v>
      </c>
      <c r="P439">
        <v>1</v>
      </c>
      <c r="Q439">
        <v>0</v>
      </c>
      <c r="R439">
        <v>0</v>
      </c>
      <c r="S439">
        <v>1</v>
      </c>
      <c r="T439">
        <v>0</v>
      </c>
      <c r="U439">
        <v>0</v>
      </c>
      <c r="V439">
        <v>0</v>
      </c>
      <c r="W439">
        <v>0</v>
      </c>
      <c r="X439">
        <v>1</v>
      </c>
      <c r="Y439">
        <v>1</v>
      </c>
      <c r="Z439">
        <v>1</v>
      </c>
      <c r="AA439">
        <v>1</v>
      </c>
      <c r="AB439">
        <v>0</v>
      </c>
      <c r="AC439">
        <v>0</v>
      </c>
      <c r="AD439">
        <v>0</v>
      </c>
      <c r="AE439">
        <v>0</v>
      </c>
      <c r="AF439">
        <v>1</v>
      </c>
      <c r="AG439">
        <v>1</v>
      </c>
      <c r="AH439">
        <v>0</v>
      </c>
      <c r="AI439">
        <v>0</v>
      </c>
      <c r="AJ439">
        <v>1</v>
      </c>
      <c r="AK439">
        <v>1</v>
      </c>
      <c r="AL439">
        <v>0</v>
      </c>
      <c r="AM439">
        <v>0</v>
      </c>
      <c r="AN439">
        <v>0</v>
      </c>
      <c r="AO439">
        <v>0</v>
      </c>
      <c r="AP439">
        <v>0</v>
      </c>
      <c r="AQ439">
        <v>1</v>
      </c>
      <c r="AR439">
        <v>1</v>
      </c>
      <c r="AS439">
        <v>13</v>
      </c>
      <c r="AT439" s="7">
        <f>Table2[[#This Row],[Total Skills Required]] / 30</f>
        <v>0.43333333333333335</v>
      </c>
      <c r="AU439" s="2">
        <f t="shared" si="6"/>
        <v>0.5</v>
      </c>
    </row>
    <row r="440" spans="1:47" x14ac:dyDescent="0.3">
      <c r="A440" t="s">
        <v>91</v>
      </c>
      <c r="B440" t="s">
        <v>17</v>
      </c>
      <c r="C440" t="s">
        <v>258</v>
      </c>
      <c r="D440" t="s">
        <v>3</v>
      </c>
      <c r="E440" t="str">
        <f>IF(LOWER(TRIM(Table2[[#This Row],[Involvement]]))="entry level", "Junior", IF(LOWER(TRIM(Table2[[#This Row],[Involvement]]))="mid-senior level", "Mid", "Senior"))</f>
        <v>Mid</v>
      </c>
      <c r="F440">
        <v>7</v>
      </c>
      <c r="G440" s="3">
        <v>11245</v>
      </c>
      <c r="H440" s="5" t="str">
        <f>ROUND(Table2[[#This Row],[Linkedin Followers]] / Table2[[#This Row],[Total Applicants]] / 1000, 2) &amp; "K"</f>
        <v>1.61K</v>
      </c>
      <c r="I440" t="s">
        <v>4</v>
      </c>
      <c r="J440" t="s">
        <v>5</v>
      </c>
      <c r="K440">
        <v>110</v>
      </c>
      <c r="L440" t="s">
        <v>93</v>
      </c>
      <c r="M440" s="10">
        <v>1112118</v>
      </c>
      <c r="N440">
        <v>1</v>
      </c>
      <c r="O440">
        <v>0</v>
      </c>
      <c r="P440">
        <v>1</v>
      </c>
      <c r="Q440">
        <v>0</v>
      </c>
      <c r="R440">
        <v>0</v>
      </c>
      <c r="S440">
        <v>0</v>
      </c>
      <c r="T440">
        <v>0</v>
      </c>
      <c r="U440">
        <v>0</v>
      </c>
      <c r="V440">
        <v>0</v>
      </c>
      <c r="W440">
        <v>0</v>
      </c>
      <c r="X440">
        <v>1</v>
      </c>
      <c r="Y440">
        <v>0</v>
      </c>
      <c r="Z440">
        <v>0</v>
      </c>
      <c r="AA440">
        <v>0</v>
      </c>
      <c r="AB440">
        <v>0</v>
      </c>
      <c r="AC440">
        <v>0</v>
      </c>
      <c r="AD440">
        <v>0</v>
      </c>
      <c r="AE440">
        <v>0</v>
      </c>
      <c r="AF440">
        <v>1</v>
      </c>
      <c r="AG440">
        <v>0</v>
      </c>
      <c r="AH440">
        <v>0</v>
      </c>
      <c r="AI440">
        <v>0</v>
      </c>
      <c r="AJ440">
        <v>0</v>
      </c>
      <c r="AK440">
        <v>1</v>
      </c>
      <c r="AL440">
        <v>0</v>
      </c>
      <c r="AM440">
        <v>0</v>
      </c>
      <c r="AN440">
        <v>0</v>
      </c>
      <c r="AO440">
        <v>0</v>
      </c>
      <c r="AP440">
        <v>0</v>
      </c>
      <c r="AQ440">
        <v>0</v>
      </c>
      <c r="AR440">
        <v>1</v>
      </c>
      <c r="AS440">
        <v>6</v>
      </c>
      <c r="AT440" s="7">
        <f>Table2[[#This Row],[Total Skills Required]] / 30</f>
        <v>0.2</v>
      </c>
      <c r="AU440" s="2">
        <f t="shared" si="6"/>
        <v>1</v>
      </c>
    </row>
    <row r="441" spans="1:47" x14ac:dyDescent="0.3">
      <c r="A441" t="s">
        <v>72</v>
      </c>
      <c r="B441" t="s">
        <v>39</v>
      </c>
      <c r="C441" t="s">
        <v>241</v>
      </c>
      <c r="D441" t="s">
        <v>62</v>
      </c>
      <c r="E441" t="str">
        <f>IF(LOWER(TRIM(Table2[[#This Row],[Involvement]]))="entry level", "Junior", IF(LOWER(TRIM(Table2[[#This Row],[Involvement]]))="mid-senior level", "Mid", "Senior"))</f>
        <v>Mid</v>
      </c>
      <c r="F441">
        <v>7</v>
      </c>
      <c r="G441" s="3">
        <v>270280</v>
      </c>
      <c r="H441" s="5" t="str">
        <f>ROUND(Table2[[#This Row],[Linkedin Followers]] / Table2[[#This Row],[Total Applicants]] / 1000, 2) &amp; "K"</f>
        <v>38.61K</v>
      </c>
      <c r="I441" t="s">
        <v>4</v>
      </c>
      <c r="J441" t="s">
        <v>5</v>
      </c>
      <c r="K441">
        <v>10001</v>
      </c>
      <c r="L441" t="s">
        <v>6</v>
      </c>
      <c r="M441" s="10">
        <v>1696485</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1</v>
      </c>
      <c r="AK441">
        <v>0</v>
      </c>
      <c r="AL441">
        <v>0</v>
      </c>
      <c r="AM441">
        <v>0</v>
      </c>
      <c r="AN441">
        <v>0</v>
      </c>
      <c r="AO441">
        <v>0</v>
      </c>
      <c r="AP441">
        <v>0</v>
      </c>
      <c r="AQ441">
        <v>0</v>
      </c>
      <c r="AR441">
        <v>0</v>
      </c>
      <c r="AS441">
        <v>1</v>
      </c>
      <c r="AT441" s="7">
        <f>Table2[[#This Row],[Total Skills Required]] / 30</f>
        <v>3.3333333333333333E-2</v>
      </c>
      <c r="AU441" s="2">
        <f t="shared" si="6"/>
        <v>3.5</v>
      </c>
    </row>
    <row r="442" spans="1:47" x14ac:dyDescent="0.3">
      <c r="A442" t="s">
        <v>23</v>
      </c>
      <c r="B442" t="s">
        <v>24</v>
      </c>
      <c r="C442" t="s">
        <v>272</v>
      </c>
      <c r="D442" t="s">
        <v>71</v>
      </c>
      <c r="E442" t="str">
        <f>IF(LOWER(TRIM(Table2[[#This Row],[Involvement]]))="entry level", "Junior", IF(LOWER(TRIM(Table2[[#This Row],[Involvement]]))="mid-senior level", "Mid", "Senior"))</f>
        <v>Mid</v>
      </c>
      <c r="F442">
        <v>7</v>
      </c>
      <c r="G442" s="3">
        <v>793022</v>
      </c>
      <c r="H442" s="5" t="str">
        <f>ROUND(Table2[[#This Row],[Linkedin Followers]] / Table2[[#This Row],[Total Applicants]] / 1000, 2) &amp; "K"</f>
        <v>113.29K</v>
      </c>
      <c r="I442" t="s">
        <v>4</v>
      </c>
      <c r="J442" t="s">
        <v>5</v>
      </c>
      <c r="K442">
        <v>5000</v>
      </c>
      <c r="L442" t="s">
        <v>6</v>
      </c>
      <c r="M442" s="10">
        <v>928175</v>
      </c>
      <c r="N442">
        <v>1</v>
      </c>
      <c r="O442">
        <v>0</v>
      </c>
      <c r="P442">
        <v>1</v>
      </c>
      <c r="Q442">
        <v>0</v>
      </c>
      <c r="R442">
        <v>0</v>
      </c>
      <c r="S442">
        <v>0</v>
      </c>
      <c r="T442">
        <v>0</v>
      </c>
      <c r="U442">
        <v>0</v>
      </c>
      <c r="V442">
        <v>0</v>
      </c>
      <c r="W442">
        <v>0</v>
      </c>
      <c r="X442">
        <v>0</v>
      </c>
      <c r="Y442">
        <v>0</v>
      </c>
      <c r="Z442">
        <v>0</v>
      </c>
      <c r="AA442">
        <v>0</v>
      </c>
      <c r="AB442">
        <v>0</v>
      </c>
      <c r="AC442">
        <v>0</v>
      </c>
      <c r="AD442">
        <v>0</v>
      </c>
      <c r="AE442">
        <v>1</v>
      </c>
      <c r="AF442">
        <v>1</v>
      </c>
      <c r="AG442">
        <v>0</v>
      </c>
      <c r="AH442">
        <v>0</v>
      </c>
      <c r="AI442">
        <v>0</v>
      </c>
      <c r="AJ442">
        <v>1</v>
      </c>
      <c r="AK442">
        <v>1</v>
      </c>
      <c r="AL442">
        <v>0</v>
      </c>
      <c r="AM442">
        <v>0</v>
      </c>
      <c r="AN442">
        <v>0</v>
      </c>
      <c r="AO442">
        <v>0</v>
      </c>
      <c r="AP442">
        <v>0</v>
      </c>
      <c r="AQ442">
        <v>0</v>
      </c>
      <c r="AR442">
        <v>0</v>
      </c>
      <c r="AS442">
        <v>6</v>
      </c>
      <c r="AT442" s="7">
        <f>Table2[[#This Row],[Total Skills Required]] / 30</f>
        <v>0.2</v>
      </c>
      <c r="AU442" s="2">
        <f t="shared" si="6"/>
        <v>1</v>
      </c>
    </row>
    <row r="443" spans="1:47" x14ac:dyDescent="0.3">
      <c r="A443" t="s">
        <v>11</v>
      </c>
      <c r="B443" t="s">
        <v>1</v>
      </c>
      <c r="C443" t="s">
        <v>170</v>
      </c>
      <c r="D443" t="s">
        <v>33</v>
      </c>
      <c r="E443" t="str">
        <f>IF(LOWER(TRIM(Table2[[#This Row],[Involvement]]))="entry level", "Junior", IF(LOWER(TRIM(Table2[[#This Row],[Involvement]]))="mid-senior level", "Mid", "Senior"))</f>
        <v>Mid</v>
      </c>
      <c r="F443">
        <v>7</v>
      </c>
      <c r="G443" s="3">
        <v>6737300</v>
      </c>
      <c r="H443" s="5" t="str">
        <f>ROUND(Table2[[#This Row],[Linkedin Followers]] / Table2[[#This Row],[Total Applicants]] / 1000, 2) &amp; "K"</f>
        <v>962.47K</v>
      </c>
      <c r="I443" t="s">
        <v>4</v>
      </c>
      <c r="J443" t="s">
        <v>5</v>
      </c>
      <c r="K443">
        <v>10001</v>
      </c>
      <c r="L443" t="s">
        <v>6</v>
      </c>
      <c r="M443" s="10">
        <v>1636857</v>
      </c>
      <c r="N443">
        <v>0</v>
      </c>
      <c r="O443">
        <v>0</v>
      </c>
      <c r="P443">
        <v>0</v>
      </c>
      <c r="Q443">
        <v>0</v>
      </c>
      <c r="R443">
        <v>1</v>
      </c>
      <c r="S443">
        <v>0</v>
      </c>
      <c r="T443">
        <v>0</v>
      </c>
      <c r="U443">
        <v>0</v>
      </c>
      <c r="V443">
        <v>0</v>
      </c>
      <c r="W443">
        <v>0</v>
      </c>
      <c r="X443">
        <v>0</v>
      </c>
      <c r="Y443">
        <v>0</v>
      </c>
      <c r="Z443">
        <v>0</v>
      </c>
      <c r="AA443">
        <v>0</v>
      </c>
      <c r="AB443">
        <v>0</v>
      </c>
      <c r="AC443">
        <v>0</v>
      </c>
      <c r="AD443">
        <v>0</v>
      </c>
      <c r="AE443">
        <v>0</v>
      </c>
      <c r="AF443">
        <v>0</v>
      </c>
      <c r="AG443">
        <v>0</v>
      </c>
      <c r="AH443">
        <v>0</v>
      </c>
      <c r="AI443">
        <v>0</v>
      </c>
      <c r="AJ443">
        <v>1</v>
      </c>
      <c r="AK443">
        <v>1</v>
      </c>
      <c r="AL443">
        <v>0</v>
      </c>
      <c r="AM443">
        <v>0</v>
      </c>
      <c r="AN443">
        <v>1</v>
      </c>
      <c r="AO443">
        <v>0</v>
      </c>
      <c r="AP443">
        <v>0</v>
      </c>
      <c r="AQ443">
        <v>0</v>
      </c>
      <c r="AR443">
        <v>0</v>
      </c>
      <c r="AS443">
        <v>4</v>
      </c>
      <c r="AT443" s="7">
        <f>Table2[[#This Row],[Total Skills Required]] / 30</f>
        <v>0.13333333333333333</v>
      </c>
      <c r="AU443" s="2">
        <f t="shared" si="6"/>
        <v>1.4</v>
      </c>
    </row>
    <row r="444" spans="1:47" x14ac:dyDescent="0.3">
      <c r="A444" t="s">
        <v>16</v>
      </c>
      <c r="B444" t="s">
        <v>17</v>
      </c>
      <c r="C444" t="s">
        <v>273</v>
      </c>
      <c r="D444" t="s">
        <v>19</v>
      </c>
      <c r="E444" t="str">
        <f>IF(LOWER(TRIM(Table2[[#This Row],[Involvement]]))="entry level", "Junior", IF(LOWER(TRIM(Table2[[#This Row],[Involvement]]))="mid-senior level", "Mid", "Senior"))</f>
        <v>Mid</v>
      </c>
      <c r="F444">
        <v>7</v>
      </c>
      <c r="G444" s="3">
        <v>80865</v>
      </c>
      <c r="H444" s="5" t="str">
        <f>ROUND(Table2[[#This Row],[Linkedin Followers]] / Table2[[#This Row],[Total Applicants]] / 1000, 2) &amp; "K"</f>
        <v>11.55K</v>
      </c>
      <c r="I444" t="s">
        <v>4</v>
      </c>
      <c r="J444" t="s">
        <v>5</v>
      </c>
      <c r="K444">
        <v>1200</v>
      </c>
      <c r="L444" t="s">
        <v>6</v>
      </c>
      <c r="M444" s="10">
        <v>1000698</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1</v>
      </c>
      <c r="AK444">
        <v>1</v>
      </c>
      <c r="AL444">
        <v>0</v>
      </c>
      <c r="AM444">
        <v>0</v>
      </c>
      <c r="AN444">
        <v>0</v>
      </c>
      <c r="AO444">
        <v>0</v>
      </c>
      <c r="AP444">
        <v>0</v>
      </c>
      <c r="AQ444">
        <v>0</v>
      </c>
      <c r="AR444">
        <v>0</v>
      </c>
      <c r="AS444">
        <v>2</v>
      </c>
      <c r="AT444" s="7">
        <f>Table2[[#This Row],[Total Skills Required]] / 30</f>
        <v>6.6666666666666666E-2</v>
      </c>
      <c r="AU444" s="2">
        <f t="shared" si="6"/>
        <v>2.3333333333333335</v>
      </c>
    </row>
    <row r="445" spans="1:47" x14ac:dyDescent="0.3">
      <c r="A445" t="s">
        <v>72</v>
      </c>
      <c r="B445" t="s">
        <v>39</v>
      </c>
      <c r="C445" t="s">
        <v>260</v>
      </c>
      <c r="D445" t="s">
        <v>36</v>
      </c>
      <c r="E445" t="str">
        <f>IF(LOWER(TRIM(Table2[[#This Row],[Involvement]]))="entry level", "Junior", IF(LOWER(TRIM(Table2[[#This Row],[Involvement]]))="mid-senior level", "Mid", "Senior"))</f>
        <v>Junior</v>
      </c>
      <c r="F445">
        <v>7</v>
      </c>
      <c r="G445" s="3">
        <v>270280</v>
      </c>
      <c r="H445" s="5" t="str">
        <f>ROUND(Table2[[#This Row],[Linkedin Followers]] / Table2[[#This Row],[Total Applicants]] / 1000, 2) &amp; "K"</f>
        <v>38.61K</v>
      </c>
      <c r="I445" t="s">
        <v>4</v>
      </c>
      <c r="J445" t="s">
        <v>14</v>
      </c>
      <c r="K445">
        <v>10001</v>
      </c>
      <c r="L445" t="s">
        <v>6</v>
      </c>
      <c r="M445" s="10">
        <v>413358</v>
      </c>
      <c r="N445">
        <v>0</v>
      </c>
      <c r="O445">
        <v>0</v>
      </c>
      <c r="P445">
        <v>1</v>
      </c>
      <c r="Q445">
        <v>0</v>
      </c>
      <c r="R445">
        <v>0</v>
      </c>
      <c r="S445">
        <v>0</v>
      </c>
      <c r="T445">
        <v>0</v>
      </c>
      <c r="U445">
        <v>0</v>
      </c>
      <c r="V445">
        <v>0</v>
      </c>
      <c r="W445">
        <v>0</v>
      </c>
      <c r="X445">
        <v>1</v>
      </c>
      <c r="Y445">
        <v>0</v>
      </c>
      <c r="Z445">
        <v>0</v>
      </c>
      <c r="AA445">
        <v>0</v>
      </c>
      <c r="AB445">
        <v>0</v>
      </c>
      <c r="AC445">
        <v>0</v>
      </c>
      <c r="AD445">
        <v>0</v>
      </c>
      <c r="AE445">
        <v>0</v>
      </c>
      <c r="AF445">
        <v>0</v>
      </c>
      <c r="AG445">
        <v>0</v>
      </c>
      <c r="AH445">
        <v>0</v>
      </c>
      <c r="AI445">
        <v>0</v>
      </c>
      <c r="AJ445">
        <v>1</v>
      </c>
      <c r="AK445">
        <v>1</v>
      </c>
      <c r="AL445">
        <v>0</v>
      </c>
      <c r="AM445">
        <v>0</v>
      </c>
      <c r="AN445">
        <v>1</v>
      </c>
      <c r="AO445">
        <v>0</v>
      </c>
      <c r="AP445">
        <v>0</v>
      </c>
      <c r="AQ445">
        <v>0</v>
      </c>
      <c r="AR445">
        <v>0</v>
      </c>
      <c r="AS445">
        <v>5</v>
      </c>
      <c r="AT445" s="7">
        <f>Table2[[#This Row],[Total Skills Required]] / 30</f>
        <v>0.16666666666666666</v>
      </c>
      <c r="AU445" s="2">
        <f t="shared" si="6"/>
        <v>1.1666666666666667</v>
      </c>
    </row>
    <row r="446" spans="1:47" x14ac:dyDescent="0.3">
      <c r="A446" t="s">
        <v>16</v>
      </c>
      <c r="B446" t="s">
        <v>17</v>
      </c>
      <c r="C446" t="s">
        <v>274</v>
      </c>
      <c r="D446" t="s">
        <v>3</v>
      </c>
      <c r="E446" t="str">
        <f>IF(LOWER(TRIM(Table2[[#This Row],[Involvement]]))="entry level", "Junior", IF(LOWER(TRIM(Table2[[#This Row],[Involvement]]))="mid-senior level", "Mid", "Senior"))</f>
        <v>Junior</v>
      </c>
      <c r="F446">
        <v>7</v>
      </c>
      <c r="G446" s="3">
        <v>80865</v>
      </c>
      <c r="H446" s="5" t="str">
        <f>ROUND(Table2[[#This Row],[Linkedin Followers]] / Table2[[#This Row],[Total Applicants]] / 1000, 2) &amp; "K"</f>
        <v>11.55K</v>
      </c>
      <c r="I446" t="s">
        <v>4</v>
      </c>
      <c r="J446" t="s">
        <v>14</v>
      </c>
      <c r="K446">
        <v>1200</v>
      </c>
      <c r="L446" t="s">
        <v>6</v>
      </c>
      <c r="M446" s="10">
        <v>633391</v>
      </c>
      <c r="N446">
        <v>0</v>
      </c>
      <c r="O446">
        <v>0</v>
      </c>
      <c r="P446">
        <v>0</v>
      </c>
      <c r="Q446">
        <v>0</v>
      </c>
      <c r="R446">
        <v>0</v>
      </c>
      <c r="S446">
        <v>0</v>
      </c>
      <c r="T446">
        <v>0</v>
      </c>
      <c r="U446">
        <v>0</v>
      </c>
      <c r="V446">
        <v>0</v>
      </c>
      <c r="W446">
        <v>0</v>
      </c>
      <c r="X446">
        <v>0</v>
      </c>
      <c r="Y446">
        <v>0</v>
      </c>
      <c r="Z446">
        <v>0</v>
      </c>
      <c r="AA446">
        <v>0</v>
      </c>
      <c r="AB446">
        <v>0</v>
      </c>
      <c r="AC446">
        <v>0</v>
      </c>
      <c r="AD446">
        <v>1</v>
      </c>
      <c r="AE446">
        <v>0</v>
      </c>
      <c r="AF446">
        <v>0</v>
      </c>
      <c r="AG446">
        <v>0</v>
      </c>
      <c r="AH446">
        <v>0</v>
      </c>
      <c r="AI446">
        <v>0</v>
      </c>
      <c r="AJ446">
        <v>1</v>
      </c>
      <c r="AK446">
        <v>1</v>
      </c>
      <c r="AL446">
        <v>0</v>
      </c>
      <c r="AM446">
        <v>0</v>
      </c>
      <c r="AN446">
        <v>0</v>
      </c>
      <c r="AO446">
        <v>0</v>
      </c>
      <c r="AP446">
        <v>0</v>
      </c>
      <c r="AQ446">
        <v>0</v>
      </c>
      <c r="AR446">
        <v>0</v>
      </c>
      <c r="AS446">
        <v>3</v>
      </c>
      <c r="AT446" s="7">
        <f>Table2[[#This Row],[Total Skills Required]] / 30</f>
        <v>0.1</v>
      </c>
      <c r="AU446" s="2">
        <f t="shared" si="6"/>
        <v>1.75</v>
      </c>
    </row>
    <row r="447" spans="1:47" x14ac:dyDescent="0.3">
      <c r="A447" t="s">
        <v>72</v>
      </c>
      <c r="B447" t="s">
        <v>39</v>
      </c>
      <c r="C447" t="s">
        <v>275</v>
      </c>
      <c r="D447" t="s">
        <v>13</v>
      </c>
      <c r="E447" t="str">
        <f>IF(LOWER(TRIM(Table2[[#This Row],[Involvement]]))="entry level", "Junior", IF(LOWER(TRIM(Table2[[#This Row],[Involvement]]))="mid-senior level", "Mid", "Senior"))</f>
        <v>Mid</v>
      </c>
      <c r="F447">
        <v>7</v>
      </c>
      <c r="G447" s="3">
        <v>270280</v>
      </c>
      <c r="H447" s="5" t="str">
        <f>ROUND(Table2[[#This Row],[Linkedin Followers]] / Table2[[#This Row],[Total Applicants]] / 1000, 2) &amp; "K"</f>
        <v>38.61K</v>
      </c>
      <c r="I447" t="s">
        <v>4</v>
      </c>
      <c r="J447" t="s">
        <v>5</v>
      </c>
      <c r="K447">
        <v>10001</v>
      </c>
      <c r="L447" t="s">
        <v>6</v>
      </c>
      <c r="M447" s="10">
        <v>1499613</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1</v>
      </c>
      <c r="AL447">
        <v>0</v>
      </c>
      <c r="AM447">
        <v>0</v>
      </c>
      <c r="AN447">
        <v>1</v>
      </c>
      <c r="AO447">
        <v>0</v>
      </c>
      <c r="AP447">
        <v>0</v>
      </c>
      <c r="AQ447">
        <v>0</v>
      </c>
      <c r="AR447">
        <v>0</v>
      </c>
      <c r="AS447">
        <v>2</v>
      </c>
      <c r="AT447" s="7">
        <f>Table2[[#This Row],[Total Skills Required]] / 30</f>
        <v>6.6666666666666666E-2</v>
      </c>
      <c r="AU447" s="2">
        <f t="shared" si="6"/>
        <v>2.3333333333333335</v>
      </c>
    </row>
    <row r="448" spans="1:47" x14ac:dyDescent="0.3">
      <c r="A448" t="s">
        <v>16</v>
      </c>
      <c r="B448" t="s">
        <v>17</v>
      </c>
      <c r="C448" t="s">
        <v>123</v>
      </c>
      <c r="D448" t="s">
        <v>19</v>
      </c>
      <c r="E448" t="str">
        <f>IF(LOWER(TRIM(Table2[[#This Row],[Involvement]]))="entry level", "Junior", IF(LOWER(TRIM(Table2[[#This Row],[Involvement]]))="mid-senior level", "Mid", "Senior"))</f>
        <v>Mid</v>
      </c>
      <c r="F448">
        <v>7</v>
      </c>
      <c r="G448" s="3">
        <v>80865</v>
      </c>
      <c r="H448" s="5" t="str">
        <f>ROUND(Table2[[#This Row],[Linkedin Followers]] / Table2[[#This Row],[Total Applicants]] / 1000, 2) &amp; "K"</f>
        <v>11.55K</v>
      </c>
      <c r="I448" t="s">
        <v>4</v>
      </c>
      <c r="J448" t="s">
        <v>5</v>
      </c>
      <c r="K448">
        <v>1200</v>
      </c>
      <c r="L448" t="s">
        <v>6</v>
      </c>
      <c r="M448" s="10">
        <v>1951029</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1</v>
      </c>
      <c r="AK448">
        <v>1</v>
      </c>
      <c r="AL448">
        <v>0</v>
      </c>
      <c r="AM448">
        <v>0</v>
      </c>
      <c r="AN448">
        <v>1</v>
      </c>
      <c r="AO448">
        <v>0</v>
      </c>
      <c r="AP448">
        <v>0</v>
      </c>
      <c r="AQ448">
        <v>0</v>
      </c>
      <c r="AR448">
        <v>0</v>
      </c>
      <c r="AS448">
        <v>3</v>
      </c>
      <c r="AT448" s="7">
        <f>Table2[[#This Row],[Total Skills Required]] / 30</f>
        <v>0.1</v>
      </c>
      <c r="AU448" s="2">
        <f t="shared" si="6"/>
        <v>1.75</v>
      </c>
    </row>
    <row r="449" spans="1:47" x14ac:dyDescent="0.3">
      <c r="A449" t="s">
        <v>72</v>
      </c>
      <c r="B449" t="s">
        <v>39</v>
      </c>
      <c r="C449" t="s">
        <v>238</v>
      </c>
      <c r="D449" t="s">
        <v>3</v>
      </c>
      <c r="E449" t="str">
        <f>IF(LOWER(TRIM(Table2[[#This Row],[Involvement]]))="entry level", "Junior", IF(LOWER(TRIM(Table2[[#This Row],[Involvement]]))="mid-senior level", "Mid", "Senior"))</f>
        <v>Junior</v>
      </c>
      <c r="F449">
        <v>7</v>
      </c>
      <c r="G449" s="3">
        <v>270280</v>
      </c>
      <c r="H449" s="5" t="str">
        <f>ROUND(Table2[[#This Row],[Linkedin Followers]] / Table2[[#This Row],[Total Applicants]] / 1000, 2) &amp; "K"</f>
        <v>38.61K</v>
      </c>
      <c r="I449" t="s">
        <v>4</v>
      </c>
      <c r="J449" t="s">
        <v>14</v>
      </c>
      <c r="K449">
        <v>10001</v>
      </c>
      <c r="L449" t="s">
        <v>6</v>
      </c>
      <c r="M449" s="10">
        <v>492651</v>
      </c>
      <c r="N449">
        <v>0</v>
      </c>
      <c r="O449">
        <v>0</v>
      </c>
      <c r="P449">
        <v>0</v>
      </c>
      <c r="Q449">
        <v>0</v>
      </c>
      <c r="R449">
        <v>0</v>
      </c>
      <c r="S449">
        <v>0</v>
      </c>
      <c r="T449">
        <v>0</v>
      </c>
      <c r="U449">
        <v>0</v>
      </c>
      <c r="V449">
        <v>0</v>
      </c>
      <c r="W449">
        <v>0</v>
      </c>
      <c r="X449">
        <v>1</v>
      </c>
      <c r="Y449">
        <v>0</v>
      </c>
      <c r="Z449">
        <v>0</v>
      </c>
      <c r="AA449">
        <v>0</v>
      </c>
      <c r="AB449">
        <v>0</v>
      </c>
      <c r="AC449">
        <v>0</v>
      </c>
      <c r="AD449">
        <v>0</v>
      </c>
      <c r="AE449">
        <v>0</v>
      </c>
      <c r="AF449">
        <v>0</v>
      </c>
      <c r="AG449">
        <v>0</v>
      </c>
      <c r="AH449">
        <v>0</v>
      </c>
      <c r="AI449">
        <v>0</v>
      </c>
      <c r="AJ449">
        <v>0</v>
      </c>
      <c r="AK449">
        <v>1</v>
      </c>
      <c r="AL449">
        <v>0</v>
      </c>
      <c r="AM449">
        <v>0</v>
      </c>
      <c r="AN449">
        <v>0</v>
      </c>
      <c r="AO449">
        <v>0</v>
      </c>
      <c r="AP449">
        <v>0</v>
      </c>
      <c r="AQ449">
        <v>0</v>
      </c>
      <c r="AR449">
        <v>0</v>
      </c>
      <c r="AS449">
        <v>2</v>
      </c>
      <c r="AT449" s="7">
        <f>Table2[[#This Row],[Total Skills Required]] / 30</f>
        <v>6.6666666666666666E-2</v>
      </c>
      <c r="AU449" s="2">
        <f t="shared" si="6"/>
        <v>2.3333333333333335</v>
      </c>
    </row>
    <row r="450" spans="1:47" x14ac:dyDescent="0.3">
      <c r="A450" t="s">
        <v>16</v>
      </c>
      <c r="B450" t="s">
        <v>17</v>
      </c>
      <c r="C450" t="s">
        <v>276</v>
      </c>
      <c r="D450" t="s">
        <v>3</v>
      </c>
      <c r="E450" t="str">
        <f>IF(LOWER(TRIM(Table2[[#This Row],[Involvement]]))="entry level", "Junior", IF(LOWER(TRIM(Table2[[#This Row],[Involvement]]))="mid-senior level", "Mid", "Senior"))</f>
        <v>Junior</v>
      </c>
      <c r="F450">
        <v>7</v>
      </c>
      <c r="G450" s="3">
        <v>80865</v>
      </c>
      <c r="H450" s="5" t="str">
        <f>ROUND(Table2[[#This Row],[Linkedin Followers]] / Table2[[#This Row],[Total Applicants]] / 1000, 2) &amp; "K"</f>
        <v>11.55K</v>
      </c>
      <c r="I450" t="s">
        <v>4</v>
      </c>
      <c r="J450" t="s">
        <v>14</v>
      </c>
      <c r="K450">
        <v>1200</v>
      </c>
      <c r="L450" t="s">
        <v>6</v>
      </c>
      <c r="M450" s="10">
        <v>765959</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1</v>
      </c>
      <c r="AK450">
        <v>1</v>
      </c>
      <c r="AL450">
        <v>0</v>
      </c>
      <c r="AM450">
        <v>0</v>
      </c>
      <c r="AN450">
        <v>0</v>
      </c>
      <c r="AO450">
        <v>0</v>
      </c>
      <c r="AP450">
        <v>0</v>
      </c>
      <c r="AQ450">
        <v>0</v>
      </c>
      <c r="AR450">
        <v>0</v>
      </c>
      <c r="AS450">
        <v>2</v>
      </c>
      <c r="AT450" s="7">
        <f>Table2[[#This Row],[Total Skills Required]] / 30</f>
        <v>6.6666666666666666E-2</v>
      </c>
      <c r="AU450" s="2">
        <f t="shared" ref="AU450:AU513" si="7">(F450 / (AS450 + 1))</f>
        <v>2.3333333333333335</v>
      </c>
    </row>
    <row r="451" spans="1:47" x14ac:dyDescent="0.3">
      <c r="A451" t="s">
        <v>72</v>
      </c>
      <c r="B451" t="s">
        <v>39</v>
      </c>
      <c r="C451" t="s">
        <v>277</v>
      </c>
      <c r="D451" t="s">
        <v>13</v>
      </c>
      <c r="E451" t="str">
        <f>IF(LOWER(TRIM(Table2[[#This Row],[Involvement]]))="entry level", "Junior", IF(LOWER(TRIM(Table2[[#This Row],[Involvement]]))="mid-senior level", "Mid", "Senior"))</f>
        <v>Mid</v>
      </c>
      <c r="F451">
        <v>7</v>
      </c>
      <c r="G451" s="3">
        <v>270280</v>
      </c>
      <c r="H451" s="5" t="str">
        <f>ROUND(Table2[[#This Row],[Linkedin Followers]] / Table2[[#This Row],[Total Applicants]] / 1000, 2) &amp; "K"</f>
        <v>38.61K</v>
      </c>
      <c r="I451" t="s">
        <v>4</v>
      </c>
      <c r="J451" t="s">
        <v>5</v>
      </c>
      <c r="K451">
        <v>10001</v>
      </c>
      <c r="L451" t="s">
        <v>6</v>
      </c>
      <c r="M451" s="10">
        <v>1452688</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1</v>
      </c>
      <c r="AK451">
        <v>1</v>
      </c>
      <c r="AL451">
        <v>0</v>
      </c>
      <c r="AM451">
        <v>0</v>
      </c>
      <c r="AN451">
        <v>1</v>
      </c>
      <c r="AO451">
        <v>0</v>
      </c>
      <c r="AP451">
        <v>0</v>
      </c>
      <c r="AQ451">
        <v>0</v>
      </c>
      <c r="AR451">
        <v>0</v>
      </c>
      <c r="AS451">
        <v>3</v>
      </c>
      <c r="AT451" s="7">
        <f>Table2[[#This Row],[Total Skills Required]] / 30</f>
        <v>0.1</v>
      </c>
      <c r="AU451" s="2">
        <f t="shared" si="7"/>
        <v>1.75</v>
      </c>
    </row>
    <row r="452" spans="1:47" x14ac:dyDescent="0.3">
      <c r="A452" t="s">
        <v>72</v>
      </c>
      <c r="B452" t="s">
        <v>39</v>
      </c>
      <c r="C452" t="s">
        <v>213</v>
      </c>
      <c r="D452" t="s">
        <v>33</v>
      </c>
      <c r="E452" t="str">
        <f>IF(LOWER(TRIM(Table2[[#This Row],[Involvement]]))="entry level", "Junior", IF(LOWER(TRIM(Table2[[#This Row],[Involvement]]))="mid-senior level", "Mid", "Senior"))</f>
        <v>Mid</v>
      </c>
      <c r="F452">
        <v>7</v>
      </c>
      <c r="G452" s="3">
        <v>270280</v>
      </c>
      <c r="H452" s="5" t="str">
        <f>ROUND(Table2[[#This Row],[Linkedin Followers]] / Table2[[#This Row],[Total Applicants]] / 1000, 2) &amp; "K"</f>
        <v>38.61K</v>
      </c>
      <c r="I452" t="s">
        <v>4</v>
      </c>
      <c r="J452" t="s">
        <v>5</v>
      </c>
      <c r="K452">
        <v>10001</v>
      </c>
      <c r="L452" t="s">
        <v>6</v>
      </c>
      <c r="M452" s="10">
        <v>882590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1</v>
      </c>
      <c r="AK452">
        <v>1</v>
      </c>
      <c r="AL452">
        <v>0</v>
      </c>
      <c r="AM452">
        <v>0</v>
      </c>
      <c r="AN452">
        <v>1</v>
      </c>
      <c r="AO452">
        <v>0</v>
      </c>
      <c r="AP452">
        <v>0</v>
      </c>
      <c r="AQ452">
        <v>0</v>
      </c>
      <c r="AR452">
        <v>0</v>
      </c>
      <c r="AS452">
        <v>3</v>
      </c>
      <c r="AT452" s="7">
        <f>Table2[[#This Row],[Total Skills Required]] / 30</f>
        <v>0.1</v>
      </c>
      <c r="AU452" s="2">
        <f t="shared" si="7"/>
        <v>1.75</v>
      </c>
    </row>
    <row r="453" spans="1:47" x14ac:dyDescent="0.3">
      <c r="A453" t="s">
        <v>16</v>
      </c>
      <c r="B453" t="s">
        <v>17</v>
      </c>
      <c r="C453" t="s">
        <v>56</v>
      </c>
      <c r="D453" t="s">
        <v>78</v>
      </c>
      <c r="E453" t="str">
        <f>IF(LOWER(TRIM(Table2[[#This Row],[Involvement]]))="entry level", "Junior", IF(LOWER(TRIM(Table2[[#This Row],[Involvement]]))="mid-senior level", "Mid", "Senior"))</f>
        <v>Junior</v>
      </c>
      <c r="F453">
        <v>7</v>
      </c>
      <c r="G453" s="3">
        <v>80865</v>
      </c>
      <c r="H453" s="5" t="str">
        <f>ROUND(Table2[[#This Row],[Linkedin Followers]] / Table2[[#This Row],[Total Applicants]] / 1000, 2) &amp; "K"</f>
        <v>11.55K</v>
      </c>
      <c r="I453" t="s">
        <v>57</v>
      </c>
      <c r="J453" t="s">
        <v>14</v>
      </c>
      <c r="K453">
        <v>1200</v>
      </c>
      <c r="L453" t="s">
        <v>6</v>
      </c>
      <c r="M453" s="10">
        <v>498758</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1</v>
      </c>
      <c r="AK453">
        <v>1</v>
      </c>
      <c r="AL453">
        <v>0</v>
      </c>
      <c r="AM453">
        <v>0</v>
      </c>
      <c r="AN453">
        <v>0</v>
      </c>
      <c r="AO453">
        <v>0</v>
      </c>
      <c r="AP453">
        <v>0</v>
      </c>
      <c r="AQ453">
        <v>0</v>
      </c>
      <c r="AR453">
        <v>0</v>
      </c>
      <c r="AS453">
        <v>2</v>
      </c>
      <c r="AT453" s="7">
        <f>Table2[[#This Row],[Total Skills Required]] / 30</f>
        <v>6.6666666666666666E-2</v>
      </c>
      <c r="AU453" s="2">
        <f t="shared" si="7"/>
        <v>2.3333333333333335</v>
      </c>
    </row>
    <row r="454" spans="1:47" x14ac:dyDescent="0.3">
      <c r="A454" t="s">
        <v>23</v>
      </c>
      <c r="B454" t="s">
        <v>24</v>
      </c>
      <c r="C454" t="s">
        <v>278</v>
      </c>
      <c r="D454" t="s">
        <v>3</v>
      </c>
      <c r="E454" t="str">
        <f>IF(LOWER(TRIM(Table2[[#This Row],[Involvement]]))="entry level", "Junior", IF(LOWER(TRIM(Table2[[#This Row],[Involvement]]))="mid-senior level", "Mid", "Senior"))</f>
        <v>Mid</v>
      </c>
      <c r="F454">
        <v>6</v>
      </c>
      <c r="G454" s="3">
        <v>793022</v>
      </c>
      <c r="H454" s="5" t="str">
        <f>ROUND(Table2[[#This Row],[Linkedin Followers]] / Table2[[#This Row],[Total Applicants]] / 1000, 2) &amp; "K"</f>
        <v>132.17K</v>
      </c>
      <c r="I454" t="s">
        <v>4</v>
      </c>
      <c r="J454" t="s">
        <v>5</v>
      </c>
      <c r="K454">
        <v>5000</v>
      </c>
      <c r="L454" t="s">
        <v>6</v>
      </c>
      <c r="M454" s="10">
        <v>1086746</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1</v>
      </c>
      <c r="AK454">
        <v>1</v>
      </c>
      <c r="AL454">
        <v>0</v>
      </c>
      <c r="AM454">
        <v>0</v>
      </c>
      <c r="AN454">
        <v>1</v>
      </c>
      <c r="AO454">
        <v>0</v>
      </c>
      <c r="AP454">
        <v>0</v>
      </c>
      <c r="AQ454">
        <v>0</v>
      </c>
      <c r="AR454">
        <v>0</v>
      </c>
      <c r="AS454">
        <v>3</v>
      </c>
      <c r="AT454" s="7">
        <f>Table2[[#This Row],[Total Skills Required]] / 30</f>
        <v>0.1</v>
      </c>
      <c r="AU454" s="2">
        <f t="shared" si="7"/>
        <v>1.5</v>
      </c>
    </row>
    <row r="455" spans="1:47" x14ac:dyDescent="0.3">
      <c r="A455" t="s">
        <v>16</v>
      </c>
      <c r="B455" t="s">
        <v>17</v>
      </c>
      <c r="C455" t="s">
        <v>279</v>
      </c>
      <c r="D455" t="s">
        <v>3</v>
      </c>
      <c r="E455" t="str">
        <f>IF(LOWER(TRIM(Table2[[#This Row],[Involvement]]))="entry level", "Junior", IF(LOWER(TRIM(Table2[[#This Row],[Involvement]]))="mid-senior level", "Mid", "Senior"))</f>
        <v>Junior</v>
      </c>
      <c r="F455">
        <v>6</v>
      </c>
      <c r="G455" s="3">
        <v>80865</v>
      </c>
      <c r="H455" s="5" t="str">
        <f>ROUND(Table2[[#This Row],[Linkedin Followers]] / Table2[[#This Row],[Total Applicants]] / 1000, 2) &amp; "K"</f>
        <v>13.48K</v>
      </c>
      <c r="I455" t="s">
        <v>4</v>
      </c>
      <c r="J455" t="s">
        <v>14</v>
      </c>
      <c r="K455">
        <v>1200</v>
      </c>
      <c r="L455" t="s">
        <v>6</v>
      </c>
      <c r="M455" s="10">
        <v>521010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1</v>
      </c>
      <c r="AK455">
        <v>1</v>
      </c>
      <c r="AL455">
        <v>0</v>
      </c>
      <c r="AM455">
        <v>0</v>
      </c>
      <c r="AN455">
        <v>0</v>
      </c>
      <c r="AO455">
        <v>0</v>
      </c>
      <c r="AP455">
        <v>0</v>
      </c>
      <c r="AQ455">
        <v>0</v>
      </c>
      <c r="AR455">
        <v>0</v>
      </c>
      <c r="AS455">
        <v>2</v>
      </c>
      <c r="AT455" s="7">
        <f>Table2[[#This Row],[Total Skills Required]] / 30</f>
        <v>6.6666666666666666E-2</v>
      </c>
      <c r="AU455" s="2">
        <f t="shared" si="7"/>
        <v>2</v>
      </c>
    </row>
    <row r="456" spans="1:47" x14ac:dyDescent="0.3">
      <c r="A456" t="s">
        <v>16</v>
      </c>
      <c r="B456" t="s">
        <v>17</v>
      </c>
      <c r="C456" t="s">
        <v>280</v>
      </c>
      <c r="D456" t="s">
        <v>19</v>
      </c>
      <c r="E456" t="str">
        <f>IF(LOWER(TRIM(Table2[[#This Row],[Involvement]]))="entry level", "Junior", IF(LOWER(TRIM(Table2[[#This Row],[Involvement]]))="mid-senior level", "Mid", "Senior"))</f>
        <v>Mid</v>
      </c>
      <c r="F456">
        <v>6</v>
      </c>
      <c r="G456" s="3">
        <v>80865</v>
      </c>
      <c r="H456" s="5" t="str">
        <f>ROUND(Table2[[#This Row],[Linkedin Followers]] / Table2[[#This Row],[Total Applicants]] / 1000, 2) &amp; "K"</f>
        <v>13.48K</v>
      </c>
      <c r="I456" t="s">
        <v>57</v>
      </c>
      <c r="J456" t="s">
        <v>5</v>
      </c>
      <c r="K456">
        <v>1200</v>
      </c>
      <c r="L456" t="s">
        <v>6</v>
      </c>
      <c r="M456" s="10">
        <v>1785584</v>
      </c>
      <c r="N456">
        <v>0</v>
      </c>
      <c r="O456">
        <v>0</v>
      </c>
      <c r="P456">
        <v>0</v>
      </c>
      <c r="Q456">
        <v>0</v>
      </c>
      <c r="R456">
        <v>1</v>
      </c>
      <c r="S456">
        <v>0</v>
      </c>
      <c r="T456">
        <v>0</v>
      </c>
      <c r="U456">
        <v>0</v>
      </c>
      <c r="V456">
        <v>0</v>
      </c>
      <c r="W456">
        <v>0</v>
      </c>
      <c r="X456">
        <v>0</v>
      </c>
      <c r="Y456">
        <v>0</v>
      </c>
      <c r="Z456">
        <v>0</v>
      </c>
      <c r="AA456">
        <v>0</v>
      </c>
      <c r="AB456">
        <v>0</v>
      </c>
      <c r="AC456">
        <v>0</v>
      </c>
      <c r="AD456">
        <v>0</v>
      </c>
      <c r="AE456">
        <v>0</v>
      </c>
      <c r="AF456">
        <v>0</v>
      </c>
      <c r="AG456">
        <v>0</v>
      </c>
      <c r="AH456">
        <v>0</v>
      </c>
      <c r="AI456">
        <v>0</v>
      </c>
      <c r="AJ456">
        <v>1</v>
      </c>
      <c r="AK456">
        <v>1</v>
      </c>
      <c r="AL456">
        <v>0</v>
      </c>
      <c r="AM456">
        <v>0</v>
      </c>
      <c r="AN456">
        <v>0</v>
      </c>
      <c r="AO456">
        <v>0</v>
      </c>
      <c r="AP456">
        <v>0</v>
      </c>
      <c r="AQ456">
        <v>0</v>
      </c>
      <c r="AR456">
        <v>0</v>
      </c>
      <c r="AS456">
        <v>3</v>
      </c>
      <c r="AT456" s="7">
        <f>Table2[[#This Row],[Total Skills Required]] / 30</f>
        <v>0.1</v>
      </c>
      <c r="AU456" s="2">
        <f t="shared" si="7"/>
        <v>1.5</v>
      </c>
    </row>
    <row r="457" spans="1:47" x14ac:dyDescent="0.3">
      <c r="A457" t="s">
        <v>16</v>
      </c>
      <c r="B457" t="s">
        <v>17</v>
      </c>
      <c r="C457" t="s">
        <v>276</v>
      </c>
      <c r="D457" t="s">
        <v>19</v>
      </c>
      <c r="E457" t="str">
        <f>IF(LOWER(TRIM(Table2[[#This Row],[Involvement]]))="entry level", "Junior", IF(LOWER(TRIM(Table2[[#This Row],[Involvement]]))="mid-senior level", "Mid", "Senior"))</f>
        <v>Mid</v>
      </c>
      <c r="F457">
        <v>6</v>
      </c>
      <c r="G457" s="3">
        <v>80865</v>
      </c>
      <c r="H457" s="5" t="str">
        <f>ROUND(Table2[[#This Row],[Linkedin Followers]] / Table2[[#This Row],[Total Applicants]] / 1000, 2) &amp; "K"</f>
        <v>13.48K</v>
      </c>
      <c r="I457" t="s">
        <v>57</v>
      </c>
      <c r="J457" t="s">
        <v>5</v>
      </c>
      <c r="K457">
        <v>1200</v>
      </c>
      <c r="L457" t="s">
        <v>6</v>
      </c>
      <c r="M457" s="10">
        <v>1046202</v>
      </c>
      <c r="N457">
        <v>0</v>
      </c>
      <c r="O457">
        <v>0</v>
      </c>
      <c r="P457">
        <v>0</v>
      </c>
      <c r="Q457">
        <v>0</v>
      </c>
      <c r="R457">
        <v>0</v>
      </c>
      <c r="S457">
        <v>0</v>
      </c>
      <c r="T457">
        <v>0</v>
      </c>
      <c r="U457">
        <v>0</v>
      </c>
      <c r="V457">
        <v>0</v>
      </c>
      <c r="W457">
        <v>0</v>
      </c>
      <c r="X457">
        <v>1</v>
      </c>
      <c r="Y457">
        <v>0</v>
      </c>
      <c r="Z457">
        <v>1</v>
      </c>
      <c r="AA457">
        <v>0</v>
      </c>
      <c r="AB457">
        <v>0</v>
      </c>
      <c r="AC457">
        <v>1</v>
      </c>
      <c r="AD457">
        <v>0</v>
      </c>
      <c r="AE457">
        <v>0</v>
      </c>
      <c r="AF457">
        <v>0</v>
      </c>
      <c r="AG457">
        <v>0</v>
      </c>
      <c r="AH457">
        <v>1</v>
      </c>
      <c r="AI457">
        <v>0</v>
      </c>
      <c r="AJ457">
        <v>1</v>
      </c>
      <c r="AK457">
        <v>1</v>
      </c>
      <c r="AL457">
        <v>0</v>
      </c>
      <c r="AM457">
        <v>0</v>
      </c>
      <c r="AN457">
        <v>0</v>
      </c>
      <c r="AO457">
        <v>0</v>
      </c>
      <c r="AP457">
        <v>0</v>
      </c>
      <c r="AQ457">
        <v>1</v>
      </c>
      <c r="AR457">
        <v>1</v>
      </c>
      <c r="AS457">
        <v>8</v>
      </c>
      <c r="AT457" s="7">
        <f>Table2[[#This Row],[Total Skills Required]] / 30</f>
        <v>0.26666666666666666</v>
      </c>
      <c r="AU457" s="2">
        <f t="shared" si="7"/>
        <v>0.66666666666666663</v>
      </c>
    </row>
    <row r="458" spans="1:47" x14ac:dyDescent="0.3">
      <c r="A458" t="s">
        <v>16</v>
      </c>
      <c r="B458" t="s">
        <v>17</v>
      </c>
      <c r="C458" t="s">
        <v>281</v>
      </c>
      <c r="D458" t="s">
        <v>19</v>
      </c>
      <c r="E458" t="str">
        <f>IF(LOWER(TRIM(Table2[[#This Row],[Involvement]]))="entry level", "Junior", IF(LOWER(TRIM(Table2[[#This Row],[Involvement]]))="mid-senior level", "Mid", "Senior"))</f>
        <v>Mid</v>
      </c>
      <c r="F458">
        <v>6</v>
      </c>
      <c r="G458" s="3">
        <v>80865</v>
      </c>
      <c r="H458" s="5" t="str">
        <f>ROUND(Table2[[#This Row],[Linkedin Followers]] / Table2[[#This Row],[Total Applicants]] / 1000, 2) &amp; "K"</f>
        <v>13.48K</v>
      </c>
      <c r="I458" t="s">
        <v>4</v>
      </c>
      <c r="J458" t="s">
        <v>5</v>
      </c>
      <c r="K458">
        <v>1200</v>
      </c>
      <c r="L458" t="s">
        <v>6</v>
      </c>
      <c r="M458" s="10">
        <v>1375161</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1</v>
      </c>
      <c r="AK458">
        <v>1</v>
      </c>
      <c r="AL458">
        <v>0</v>
      </c>
      <c r="AM458">
        <v>1</v>
      </c>
      <c r="AN458">
        <v>0</v>
      </c>
      <c r="AO458">
        <v>0</v>
      </c>
      <c r="AP458">
        <v>0</v>
      </c>
      <c r="AQ458">
        <v>0</v>
      </c>
      <c r="AR458">
        <v>0</v>
      </c>
      <c r="AS458">
        <v>3</v>
      </c>
      <c r="AT458" s="7">
        <f>Table2[[#This Row],[Total Skills Required]] / 30</f>
        <v>0.1</v>
      </c>
      <c r="AU458" s="2">
        <f t="shared" si="7"/>
        <v>1.5</v>
      </c>
    </row>
    <row r="459" spans="1:47" x14ac:dyDescent="0.3">
      <c r="A459" t="s">
        <v>91</v>
      </c>
      <c r="B459" t="s">
        <v>17</v>
      </c>
      <c r="C459" t="s">
        <v>282</v>
      </c>
      <c r="D459" t="s">
        <v>3</v>
      </c>
      <c r="E459" t="str">
        <f>IF(LOWER(TRIM(Table2[[#This Row],[Involvement]]))="entry level", "Junior", IF(LOWER(TRIM(Table2[[#This Row],[Involvement]]))="mid-senior level", "Mid", "Senior"))</f>
        <v>Mid</v>
      </c>
      <c r="F459">
        <v>6</v>
      </c>
      <c r="G459" s="3">
        <v>11245</v>
      </c>
      <c r="H459" s="5" t="str">
        <f>ROUND(Table2[[#This Row],[Linkedin Followers]] / Table2[[#This Row],[Total Applicants]] / 1000, 2) &amp; "K"</f>
        <v>1.87K</v>
      </c>
      <c r="I459" t="s">
        <v>4</v>
      </c>
      <c r="J459" t="s">
        <v>5</v>
      </c>
      <c r="K459">
        <v>110</v>
      </c>
      <c r="L459" t="s">
        <v>93</v>
      </c>
      <c r="M459" s="10">
        <v>832023</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1</v>
      </c>
      <c r="AK459">
        <v>1</v>
      </c>
      <c r="AL459">
        <v>0</v>
      </c>
      <c r="AM459">
        <v>0</v>
      </c>
      <c r="AN459">
        <v>0</v>
      </c>
      <c r="AO459">
        <v>0</v>
      </c>
      <c r="AP459">
        <v>0</v>
      </c>
      <c r="AQ459">
        <v>0</v>
      </c>
      <c r="AR459">
        <v>0</v>
      </c>
      <c r="AS459">
        <v>2</v>
      </c>
      <c r="AT459" s="7">
        <f>Table2[[#This Row],[Total Skills Required]] / 30</f>
        <v>6.6666666666666666E-2</v>
      </c>
      <c r="AU459" s="2">
        <f t="shared" si="7"/>
        <v>2</v>
      </c>
    </row>
    <row r="460" spans="1:47" x14ac:dyDescent="0.3">
      <c r="A460" t="s">
        <v>72</v>
      </c>
      <c r="B460" t="s">
        <v>39</v>
      </c>
      <c r="C460" t="s">
        <v>283</v>
      </c>
      <c r="D460" t="s">
        <v>19</v>
      </c>
      <c r="E460" t="str">
        <f>IF(LOWER(TRIM(Table2[[#This Row],[Involvement]]))="entry level", "Junior", IF(LOWER(TRIM(Table2[[#This Row],[Involvement]]))="mid-senior level", "Mid", "Senior"))</f>
        <v>Mid</v>
      </c>
      <c r="F460">
        <v>6</v>
      </c>
      <c r="G460" s="3">
        <v>270280</v>
      </c>
      <c r="H460" s="5" t="str">
        <f>ROUND(Table2[[#This Row],[Linkedin Followers]] / Table2[[#This Row],[Total Applicants]] / 1000, 2) &amp; "K"</f>
        <v>45.05K</v>
      </c>
      <c r="I460" t="s">
        <v>4</v>
      </c>
      <c r="J460" t="s">
        <v>5</v>
      </c>
      <c r="K460">
        <v>10001</v>
      </c>
      <c r="L460" t="s">
        <v>6</v>
      </c>
      <c r="M460" s="10">
        <v>1711046</v>
      </c>
      <c r="N460">
        <v>1</v>
      </c>
      <c r="O460">
        <v>0</v>
      </c>
      <c r="P460">
        <v>0</v>
      </c>
      <c r="Q460">
        <v>0</v>
      </c>
      <c r="R460">
        <v>1</v>
      </c>
      <c r="S460">
        <v>0</v>
      </c>
      <c r="T460">
        <v>1</v>
      </c>
      <c r="U460">
        <v>0</v>
      </c>
      <c r="V460">
        <v>1</v>
      </c>
      <c r="W460">
        <v>0</v>
      </c>
      <c r="X460">
        <v>1</v>
      </c>
      <c r="Y460">
        <v>0</v>
      </c>
      <c r="Z460">
        <v>0</v>
      </c>
      <c r="AA460">
        <v>0</v>
      </c>
      <c r="AB460">
        <v>0</v>
      </c>
      <c r="AC460">
        <v>0</v>
      </c>
      <c r="AD460">
        <v>0</v>
      </c>
      <c r="AE460">
        <v>0</v>
      </c>
      <c r="AF460">
        <v>0</v>
      </c>
      <c r="AG460">
        <v>0</v>
      </c>
      <c r="AH460">
        <v>0</v>
      </c>
      <c r="AI460">
        <v>0</v>
      </c>
      <c r="AJ460">
        <v>0</v>
      </c>
      <c r="AK460">
        <v>1</v>
      </c>
      <c r="AL460">
        <v>0</v>
      </c>
      <c r="AM460">
        <v>0</v>
      </c>
      <c r="AN460">
        <v>0</v>
      </c>
      <c r="AO460">
        <v>0</v>
      </c>
      <c r="AP460">
        <v>0</v>
      </c>
      <c r="AQ460">
        <v>0</v>
      </c>
      <c r="AR460">
        <v>0</v>
      </c>
      <c r="AS460">
        <v>6</v>
      </c>
      <c r="AT460" s="7">
        <f>Table2[[#This Row],[Total Skills Required]] / 30</f>
        <v>0.2</v>
      </c>
      <c r="AU460" s="2">
        <f t="shared" si="7"/>
        <v>0.8571428571428571</v>
      </c>
    </row>
    <row r="461" spans="1:47" x14ac:dyDescent="0.3">
      <c r="A461" t="s">
        <v>23</v>
      </c>
      <c r="B461" t="s">
        <v>24</v>
      </c>
      <c r="C461" t="s">
        <v>284</v>
      </c>
      <c r="D461" t="s">
        <v>3</v>
      </c>
      <c r="E461" t="str">
        <f>IF(LOWER(TRIM(Table2[[#This Row],[Involvement]]))="entry level", "Junior", IF(LOWER(TRIM(Table2[[#This Row],[Involvement]]))="mid-senior level", "Mid", "Senior"))</f>
        <v>Mid</v>
      </c>
      <c r="F461">
        <v>6</v>
      </c>
      <c r="G461" s="3">
        <v>793022</v>
      </c>
      <c r="H461" s="5" t="str">
        <f>ROUND(Table2[[#This Row],[Linkedin Followers]] / Table2[[#This Row],[Total Applicants]] / 1000, 2) &amp; "K"</f>
        <v>132.17K</v>
      </c>
      <c r="I461" t="s">
        <v>4</v>
      </c>
      <c r="J461" t="s">
        <v>5</v>
      </c>
      <c r="K461">
        <v>5000</v>
      </c>
      <c r="L461" t="s">
        <v>6</v>
      </c>
      <c r="M461" s="10">
        <v>992813</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1</v>
      </c>
      <c r="AK461">
        <v>1</v>
      </c>
      <c r="AL461">
        <v>0</v>
      </c>
      <c r="AM461">
        <v>0</v>
      </c>
      <c r="AN461">
        <v>1</v>
      </c>
      <c r="AO461">
        <v>0</v>
      </c>
      <c r="AP461">
        <v>0</v>
      </c>
      <c r="AQ461">
        <v>0</v>
      </c>
      <c r="AR461">
        <v>0</v>
      </c>
      <c r="AS461">
        <v>3</v>
      </c>
      <c r="AT461" s="7">
        <f>Table2[[#This Row],[Total Skills Required]] / 30</f>
        <v>0.1</v>
      </c>
      <c r="AU461" s="2">
        <f t="shared" si="7"/>
        <v>1.5</v>
      </c>
    </row>
    <row r="462" spans="1:47" x14ac:dyDescent="0.3">
      <c r="A462" t="s">
        <v>91</v>
      </c>
      <c r="B462" t="s">
        <v>17</v>
      </c>
      <c r="C462" t="s">
        <v>236</v>
      </c>
      <c r="D462" t="s">
        <v>36</v>
      </c>
      <c r="E462" t="str">
        <f>IF(LOWER(TRIM(Table2[[#This Row],[Involvement]]))="entry level", "Junior", IF(LOWER(TRIM(Table2[[#This Row],[Involvement]]))="mid-senior level", "Mid", "Senior"))</f>
        <v>Junior</v>
      </c>
      <c r="F462">
        <v>6</v>
      </c>
      <c r="G462" s="3">
        <v>11245</v>
      </c>
      <c r="H462" s="5" t="str">
        <f>ROUND(Table2[[#This Row],[Linkedin Followers]] / Table2[[#This Row],[Total Applicants]] / 1000, 2) &amp; "K"</f>
        <v>1.87K</v>
      </c>
      <c r="I462" t="s">
        <v>4</v>
      </c>
      <c r="J462" t="s">
        <v>14</v>
      </c>
      <c r="K462">
        <v>110</v>
      </c>
      <c r="L462" t="s">
        <v>93</v>
      </c>
      <c r="M462" s="10">
        <v>536111</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1</v>
      </c>
      <c r="AI462">
        <v>1</v>
      </c>
      <c r="AJ462">
        <v>1</v>
      </c>
      <c r="AK462">
        <v>1</v>
      </c>
      <c r="AL462">
        <v>0</v>
      </c>
      <c r="AM462">
        <v>1</v>
      </c>
      <c r="AN462">
        <v>0</v>
      </c>
      <c r="AO462">
        <v>0</v>
      </c>
      <c r="AP462">
        <v>0</v>
      </c>
      <c r="AQ462">
        <v>0</v>
      </c>
      <c r="AR462">
        <v>0</v>
      </c>
      <c r="AS462">
        <v>5</v>
      </c>
      <c r="AT462" s="7">
        <f>Table2[[#This Row],[Total Skills Required]] / 30</f>
        <v>0.16666666666666666</v>
      </c>
      <c r="AU462" s="2">
        <f t="shared" si="7"/>
        <v>1</v>
      </c>
    </row>
    <row r="463" spans="1:47" x14ac:dyDescent="0.3">
      <c r="A463" t="s">
        <v>16</v>
      </c>
      <c r="B463" t="s">
        <v>17</v>
      </c>
      <c r="C463" t="s">
        <v>285</v>
      </c>
      <c r="D463" t="s">
        <v>13</v>
      </c>
      <c r="E463" t="str">
        <f>IF(LOWER(TRIM(Table2[[#This Row],[Involvement]]))="entry level", "Junior", IF(LOWER(TRIM(Table2[[#This Row],[Involvement]]))="mid-senior level", "Mid", "Senior"))</f>
        <v>Junior</v>
      </c>
      <c r="F463">
        <v>6</v>
      </c>
      <c r="G463" s="3">
        <v>80865</v>
      </c>
      <c r="H463" s="5" t="str">
        <f>ROUND(Table2[[#This Row],[Linkedin Followers]] / Table2[[#This Row],[Total Applicants]] / 1000, 2) &amp; "K"</f>
        <v>13.48K</v>
      </c>
      <c r="I463" t="s">
        <v>4</v>
      </c>
      <c r="J463" t="s">
        <v>14</v>
      </c>
      <c r="K463">
        <v>1200</v>
      </c>
      <c r="L463" t="s">
        <v>6</v>
      </c>
      <c r="M463" s="10">
        <v>392207</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1</v>
      </c>
      <c r="AK463">
        <v>1</v>
      </c>
      <c r="AL463">
        <v>0</v>
      </c>
      <c r="AM463">
        <v>0</v>
      </c>
      <c r="AN463">
        <v>0</v>
      </c>
      <c r="AO463">
        <v>0</v>
      </c>
      <c r="AP463">
        <v>0</v>
      </c>
      <c r="AQ463">
        <v>0</v>
      </c>
      <c r="AR463">
        <v>0</v>
      </c>
      <c r="AS463">
        <v>2</v>
      </c>
      <c r="AT463" s="7">
        <f>Table2[[#This Row],[Total Skills Required]] / 30</f>
        <v>6.6666666666666666E-2</v>
      </c>
      <c r="AU463" s="2">
        <f t="shared" si="7"/>
        <v>2</v>
      </c>
    </row>
    <row r="464" spans="1:47" x14ac:dyDescent="0.3">
      <c r="A464" t="s">
        <v>72</v>
      </c>
      <c r="B464" t="s">
        <v>39</v>
      </c>
      <c r="C464" t="s">
        <v>260</v>
      </c>
      <c r="D464" t="s">
        <v>3</v>
      </c>
      <c r="E464" t="str">
        <f>IF(LOWER(TRIM(Table2[[#This Row],[Involvement]]))="entry level", "Junior", IF(LOWER(TRIM(Table2[[#This Row],[Involvement]]))="mid-senior level", "Mid", "Senior"))</f>
        <v>Junior</v>
      </c>
      <c r="F464">
        <v>6</v>
      </c>
      <c r="G464" s="3">
        <v>270280</v>
      </c>
      <c r="H464" s="5" t="str">
        <f>ROUND(Table2[[#This Row],[Linkedin Followers]] / Table2[[#This Row],[Total Applicants]] / 1000, 2) &amp; "K"</f>
        <v>45.05K</v>
      </c>
      <c r="I464" t="s">
        <v>4</v>
      </c>
      <c r="J464" t="s">
        <v>14</v>
      </c>
      <c r="K464">
        <v>10001</v>
      </c>
      <c r="L464" t="s">
        <v>6</v>
      </c>
      <c r="M464" s="10">
        <v>580358</v>
      </c>
      <c r="N464">
        <v>0</v>
      </c>
      <c r="O464">
        <v>0</v>
      </c>
      <c r="P464">
        <v>1</v>
      </c>
      <c r="Q464">
        <v>0</v>
      </c>
      <c r="R464">
        <v>0</v>
      </c>
      <c r="S464">
        <v>0</v>
      </c>
      <c r="T464">
        <v>0</v>
      </c>
      <c r="U464">
        <v>0</v>
      </c>
      <c r="V464">
        <v>0</v>
      </c>
      <c r="W464">
        <v>0</v>
      </c>
      <c r="X464">
        <v>1</v>
      </c>
      <c r="Y464">
        <v>0</v>
      </c>
      <c r="Z464">
        <v>0</v>
      </c>
      <c r="AA464">
        <v>0</v>
      </c>
      <c r="AB464">
        <v>0</v>
      </c>
      <c r="AC464">
        <v>0</v>
      </c>
      <c r="AD464">
        <v>0</v>
      </c>
      <c r="AE464">
        <v>0</v>
      </c>
      <c r="AF464">
        <v>0</v>
      </c>
      <c r="AG464">
        <v>0</v>
      </c>
      <c r="AH464">
        <v>0</v>
      </c>
      <c r="AI464">
        <v>0</v>
      </c>
      <c r="AJ464">
        <v>1</v>
      </c>
      <c r="AK464">
        <v>1</v>
      </c>
      <c r="AL464">
        <v>0</v>
      </c>
      <c r="AM464">
        <v>0</v>
      </c>
      <c r="AN464">
        <v>1</v>
      </c>
      <c r="AO464">
        <v>0</v>
      </c>
      <c r="AP464">
        <v>0</v>
      </c>
      <c r="AQ464">
        <v>0</v>
      </c>
      <c r="AR464">
        <v>0</v>
      </c>
      <c r="AS464">
        <v>5</v>
      </c>
      <c r="AT464" s="7">
        <f>Table2[[#This Row],[Total Skills Required]] / 30</f>
        <v>0.16666666666666666</v>
      </c>
      <c r="AU464" s="2">
        <f t="shared" si="7"/>
        <v>1</v>
      </c>
    </row>
    <row r="465" spans="1:47" x14ac:dyDescent="0.3">
      <c r="A465" t="s">
        <v>72</v>
      </c>
      <c r="B465" t="s">
        <v>39</v>
      </c>
      <c r="C465" t="s">
        <v>283</v>
      </c>
      <c r="D465" t="s">
        <v>3</v>
      </c>
      <c r="E465" t="str">
        <f>IF(LOWER(TRIM(Table2[[#This Row],[Involvement]]))="entry level", "Junior", IF(LOWER(TRIM(Table2[[#This Row],[Involvement]]))="mid-senior level", "Mid", "Senior"))</f>
        <v>Mid</v>
      </c>
      <c r="F465">
        <v>6</v>
      </c>
      <c r="G465" s="3">
        <v>270280</v>
      </c>
      <c r="H465" s="5" t="str">
        <f>ROUND(Table2[[#This Row],[Linkedin Followers]] / Table2[[#This Row],[Total Applicants]] / 1000, 2) &amp; "K"</f>
        <v>45.05K</v>
      </c>
      <c r="I465" t="s">
        <v>4</v>
      </c>
      <c r="J465" t="s">
        <v>5</v>
      </c>
      <c r="K465">
        <v>10001</v>
      </c>
      <c r="L465" t="s">
        <v>6</v>
      </c>
      <c r="M465" s="10">
        <v>1407555</v>
      </c>
      <c r="N465">
        <v>1</v>
      </c>
      <c r="O465">
        <v>0</v>
      </c>
      <c r="P465">
        <v>0</v>
      </c>
      <c r="Q465">
        <v>0</v>
      </c>
      <c r="R465">
        <v>1</v>
      </c>
      <c r="S465">
        <v>0</v>
      </c>
      <c r="T465">
        <v>1</v>
      </c>
      <c r="U465">
        <v>0</v>
      </c>
      <c r="V465">
        <v>1</v>
      </c>
      <c r="W465">
        <v>0</v>
      </c>
      <c r="X465">
        <v>1</v>
      </c>
      <c r="Y465">
        <v>0</v>
      </c>
      <c r="Z465">
        <v>0</v>
      </c>
      <c r="AA465">
        <v>0</v>
      </c>
      <c r="AB465">
        <v>0</v>
      </c>
      <c r="AC465">
        <v>0</v>
      </c>
      <c r="AD465">
        <v>0</v>
      </c>
      <c r="AE465">
        <v>0</v>
      </c>
      <c r="AF465">
        <v>0</v>
      </c>
      <c r="AG465">
        <v>0</v>
      </c>
      <c r="AH465">
        <v>0</v>
      </c>
      <c r="AI465">
        <v>0</v>
      </c>
      <c r="AJ465">
        <v>0</v>
      </c>
      <c r="AK465">
        <v>1</v>
      </c>
      <c r="AL465">
        <v>0</v>
      </c>
      <c r="AM465">
        <v>0</v>
      </c>
      <c r="AN465">
        <v>0</v>
      </c>
      <c r="AO465">
        <v>0</v>
      </c>
      <c r="AP465">
        <v>0</v>
      </c>
      <c r="AQ465">
        <v>0</v>
      </c>
      <c r="AR465">
        <v>0</v>
      </c>
      <c r="AS465">
        <v>6</v>
      </c>
      <c r="AT465" s="7">
        <f>Table2[[#This Row],[Total Skills Required]] / 30</f>
        <v>0.2</v>
      </c>
      <c r="AU465" s="2">
        <f t="shared" si="7"/>
        <v>0.8571428571428571</v>
      </c>
    </row>
    <row r="466" spans="1:47" x14ac:dyDescent="0.3">
      <c r="A466" t="s">
        <v>72</v>
      </c>
      <c r="B466" t="s">
        <v>39</v>
      </c>
      <c r="C466" t="s">
        <v>15</v>
      </c>
      <c r="D466" t="s">
        <v>36</v>
      </c>
      <c r="E466" t="str">
        <f>IF(LOWER(TRIM(Table2[[#This Row],[Involvement]]))="entry level", "Junior", IF(LOWER(TRIM(Table2[[#This Row],[Involvement]]))="mid-senior level", "Mid", "Senior"))</f>
        <v>Mid</v>
      </c>
      <c r="F466">
        <v>6</v>
      </c>
      <c r="G466" s="3">
        <v>270280</v>
      </c>
      <c r="H466" s="5" t="str">
        <f>ROUND(Table2[[#This Row],[Linkedin Followers]] / Table2[[#This Row],[Total Applicants]] / 1000, 2) &amp; "K"</f>
        <v>45.05K</v>
      </c>
      <c r="I466" t="s">
        <v>4</v>
      </c>
      <c r="J466" t="s">
        <v>5</v>
      </c>
      <c r="K466">
        <v>10001</v>
      </c>
      <c r="L466" t="s">
        <v>6</v>
      </c>
      <c r="M466" s="10">
        <v>712887</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1</v>
      </c>
      <c r="AK466">
        <v>1</v>
      </c>
      <c r="AL466">
        <v>0</v>
      </c>
      <c r="AM466">
        <v>0</v>
      </c>
      <c r="AN466">
        <v>0</v>
      </c>
      <c r="AO466">
        <v>0</v>
      </c>
      <c r="AP466">
        <v>0</v>
      </c>
      <c r="AQ466">
        <v>0</v>
      </c>
      <c r="AR466">
        <v>0</v>
      </c>
      <c r="AS466">
        <v>2</v>
      </c>
      <c r="AT466" s="7">
        <f>Table2[[#This Row],[Total Skills Required]] / 30</f>
        <v>6.6666666666666666E-2</v>
      </c>
      <c r="AU466" s="2">
        <f t="shared" si="7"/>
        <v>2</v>
      </c>
    </row>
    <row r="467" spans="1:47" x14ac:dyDescent="0.3">
      <c r="A467" t="s">
        <v>72</v>
      </c>
      <c r="B467" t="s">
        <v>39</v>
      </c>
      <c r="C467" t="s">
        <v>238</v>
      </c>
      <c r="D467" t="s">
        <v>13</v>
      </c>
      <c r="E467" t="str">
        <f>IF(LOWER(TRIM(Table2[[#This Row],[Involvement]]))="entry level", "Junior", IF(LOWER(TRIM(Table2[[#This Row],[Involvement]]))="mid-senior level", "Mid", "Senior"))</f>
        <v>Junior</v>
      </c>
      <c r="F467">
        <v>6</v>
      </c>
      <c r="G467" s="3">
        <v>270280</v>
      </c>
      <c r="H467" s="5" t="str">
        <f>ROUND(Table2[[#This Row],[Linkedin Followers]] / Table2[[#This Row],[Total Applicants]] / 1000, 2) &amp; "K"</f>
        <v>45.05K</v>
      </c>
      <c r="I467" t="s">
        <v>4</v>
      </c>
      <c r="J467" t="s">
        <v>14</v>
      </c>
      <c r="K467">
        <v>10001</v>
      </c>
      <c r="L467" t="s">
        <v>6</v>
      </c>
      <c r="M467" s="10">
        <v>568494</v>
      </c>
      <c r="N467">
        <v>0</v>
      </c>
      <c r="O467">
        <v>0</v>
      </c>
      <c r="P467">
        <v>0</v>
      </c>
      <c r="Q467">
        <v>0</v>
      </c>
      <c r="R467">
        <v>0</v>
      </c>
      <c r="S467">
        <v>0</v>
      </c>
      <c r="T467">
        <v>0</v>
      </c>
      <c r="U467">
        <v>0</v>
      </c>
      <c r="V467">
        <v>0</v>
      </c>
      <c r="W467">
        <v>0</v>
      </c>
      <c r="X467">
        <v>1</v>
      </c>
      <c r="Y467">
        <v>0</v>
      </c>
      <c r="Z467">
        <v>0</v>
      </c>
      <c r="AA467">
        <v>0</v>
      </c>
      <c r="AB467">
        <v>0</v>
      </c>
      <c r="AC467">
        <v>0</v>
      </c>
      <c r="AD467">
        <v>0</v>
      </c>
      <c r="AE467">
        <v>0</v>
      </c>
      <c r="AF467">
        <v>0</v>
      </c>
      <c r="AG467">
        <v>0</v>
      </c>
      <c r="AH467">
        <v>0</v>
      </c>
      <c r="AI467">
        <v>0</v>
      </c>
      <c r="AJ467">
        <v>0</v>
      </c>
      <c r="AK467">
        <v>1</v>
      </c>
      <c r="AL467">
        <v>0</v>
      </c>
      <c r="AM467">
        <v>0</v>
      </c>
      <c r="AN467">
        <v>0</v>
      </c>
      <c r="AO467">
        <v>0</v>
      </c>
      <c r="AP467">
        <v>0</v>
      </c>
      <c r="AQ467">
        <v>0</v>
      </c>
      <c r="AR467">
        <v>0</v>
      </c>
      <c r="AS467">
        <v>2</v>
      </c>
      <c r="AT467" s="7">
        <f>Table2[[#This Row],[Total Skills Required]] / 30</f>
        <v>6.6666666666666666E-2</v>
      </c>
      <c r="AU467" s="2">
        <f t="shared" si="7"/>
        <v>2</v>
      </c>
    </row>
    <row r="468" spans="1:47" x14ac:dyDescent="0.3">
      <c r="A468" t="s">
        <v>16</v>
      </c>
      <c r="B468" t="s">
        <v>17</v>
      </c>
      <c r="C468" t="s">
        <v>286</v>
      </c>
      <c r="D468" t="s">
        <v>19</v>
      </c>
      <c r="E468" t="str">
        <f>IF(LOWER(TRIM(Table2[[#This Row],[Involvement]]))="entry level", "Junior", IF(LOWER(TRIM(Table2[[#This Row],[Involvement]]))="mid-senior level", "Mid", "Senior"))</f>
        <v>Mid</v>
      </c>
      <c r="F468">
        <v>6</v>
      </c>
      <c r="G468" s="3">
        <v>80865</v>
      </c>
      <c r="H468" s="5" t="str">
        <f>ROUND(Table2[[#This Row],[Linkedin Followers]] / Table2[[#This Row],[Total Applicants]] / 1000, 2) &amp; "K"</f>
        <v>13.48K</v>
      </c>
      <c r="I468" t="s">
        <v>4</v>
      </c>
      <c r="J468" t="s">
        <v>5</v>
      </c>
      <c r="K468">
        <v>1200</v>
      </c>
      <c r="L468" t="s">
        <v>6</v>
      </c>
      <c r="M468" s="10">
        <v>1298071</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1</v>
      </c>
      <c r="AK468">
        <v>1</v>
      </c>
      <c r="AL468">
        <v>0</v>
      </c>
      <c r="AM468">
        <v>0</v>
      </c>
      <c r="AN468">
        <v>0</v>
      </c>
      <c r="AO468">
        <v>0</v>
      </c>
      <c r="AP468">
        <v>0</v>
      </c>
      <c r="AQ468">
        <v>0</v>
      </c>
      <c r="AR468">
        <v>0</v>
      </c>
      <c r="AS468">
        <v>2</v>
      </c>
      <c r="AT468" s="7">
        <f>Table2[[#This Row],[Total Skills Required]] / 30</f>
        <v>6.6666666666666666E-2</v>
      </c>
      <c r="AU468" s="2">
        <f t="shared" si="7"/>
        <v>2</v>
      </c>
    </row>
    <row r="469" spans="1:47" x14ac:dyDescent="0.3">
      <c r="A469" t="s">
        <v>72</v>
      </c>
      <c r="B469" t="s">
        <v>39</v>
      </c>
      <c r="C469" t="s">
        <v>254</v>
      </c>
      <c r="D469" t="s">
        <v>78</v>
      </c>
      <c r="E469" t="str">
        <f>IF(LOWER(TRIM(Table2[[#This Row],[Involvement]]))="entry level", "Junior", IF(LOWER(TRIM(Table2[[#This Row],[Involvement]]))="mid-senior level", "Mid", "Senior"))</f>
        <v>Mid</v>
      </c>
      <c r="F469">
        <v>6</v>
      </c>
      <c r="G469" s="3">
        <v>270280</v>
      </c>
      <c r="H469" s="5" t="str">
        <f>ROUND(Table2[[#This Row],[Linkedin Followers]] / Table2[[#This Row],[Total Applicants]] / 1000, 2) &amp; "K"</f>
        <v>45.05K</v>
      </c>
      <c r="I469" t="s">
        <v>4</v>
      </c>
      <c r="J469" t="s">
        <v>5</v>
      </c>
      <c r="K469">
        <v>10001</v>
      </c>
      <c r="L469" t="s">
        <v>6</v>
      </c>
      <c r="M469" s="10">
        <v>837562</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1</v>
      </c>
      <c r="AK469">
        <v>0</v>
      </c>
      <c r="AL469">
        <v>0</v>
      </c>
      <c r="AM469">
        <v>0</v>
      </c>
      <c r="AN469">
        <v>0</v>
      </c>
      <c r="AO469">
        <v>0</v>
      </c>
      <c r="AP469">
        <v>0</v>
      </c>
      <c r="AQ469">
        <v>0</v>
      </c>
      <c r="AR469">
        <v>0</v>
      </c>
      <c r="AS469">
        <v>1</v>
      </c>
      <c r="AT469" s="7">
        <f>Table2[[#This Row],[Total Skills Required]] / 30</f>
        <v>3.3333333333333333E-2</v>
      </c>
      <c r="AU469" s="2">
        <f t="shared" si="7"/>
        <v>3</v>
      </c>
    </row>
    <row r="470" spans="1:47" x14ac:dyDescent="0.3">
      <c r="A470" t="s">
        <v>72</v>
      </c>
      <c r="B470" t="s">
        <v>39</v>
      </c>
      <c r="C470" t="s">
        <v>283</v>
      </c>
      <c r="D470" t="s">
        <v>13</v>
      </c>
      <c r="E470" t="str">
        <f>IF(LOWER(TRIM(Table2[[#This Row],[Involvement]]))="entry level", "Junior", IF(LOWER(TRIM(Table2[[#This Row],[Involvement]]))="mid-senior level", "Mid", "Senior"))</f>
        <v>Mid</v>
      </c>
      <c r="F470">
        <v>6</v>
      </c>
      <c r="G470" s="3">
        <v>270280</v>
      </c>
      <c r="H470" s="5" t="str">
        <f>ROUND(Table2[[#This Row],[Linkedin Followers]] / Table2[[#This Row],[Total Applicants]] / 1000, 2) &amp; "K"</f>
        <v>45.05K</v>
      </c>
      <c r="I470" t="s">
        <v>4</v>
      </c>
      <c r="J470" t="s">
        <v>5</v>
      </c>
      <c r="K470">
        <v>10001</v>
      </c>
      <c r="L470" t="s">
        <v>6</v>
      </c>
      <c r="M470" s="10">
        <v>1362087</v>
      </c>
      <c r="N470">
        <v>1</v>
      </c>
      <c r="O470">
        <v>0</v>
      </c>
      <c r="P470">
        <v>0</v>
      </c>
      <c r="Q470">
        <v>0</v>
      </c>
      <c r="R470">
        <v>1</v>
      </c>
      <c r="S470">
        <v>0</v>
      </c>
      <c r="T470">
        <v>1</v>
      </c>
      <c r="U470">
        <v>0</v>
      </c>
      <c r="V470">
        <v>1</v>
      </c>
      <c r="W470">
        <v>0</v>
      </c>
      <c r="X470">
        <v>1</v>
      </c>
      <c r="Y470">
        <v>0</v>
      </c>
      <c r="Z470">
        <v>0</v>
      </c>
      <c r="AA470">
        <v>0</v>
      </c>
      <c r="AB470">
        <v>0</v>
      </c>
      <c r="AC470">
        <v>0</v>
      </c>
      <c r="AD470">
        <v>0</v>
      </c>
      <c r="AE470">
        <v>0</v>
      </c>
      <c r="AF470">
        <v>0</v>
      </c>
      <c r="AG470">
        <v>0</v>
      </c>
      <c r="AH470">
        <v>0</v>
      </c>
      <c r="AI470">
        <v>0</v>
      </c>
      <c r="AJ470">
        <v>0</v>
      </c>
      <c r="AK470">
        <v>1</v>
      </c>
      <c r="AL470">
        <v>0</v>
      </c>
      <c r="AM470">
        <v>0</v>
      </c>
      <c r="AN470">
        <v>0</v>
      </c>
      <c r="AO470">
        <v>0</v>
      </c>
      <c r="AP470">
        <v>0</v>
      </c>
      <c r="AQ470">
        <v>0</v>
      </c>
      <c r="AR470">
        <v>0</v>
      </c>
      <c r="AS470">
        <v>6</v>
      </c>
      <c r="AT470" s="7">
        <f>Table2[[#This Row],[Total Skills Required]] / 30</f>
        <v>0.2</v>
      </c>
      <c r="AU470" s="2">
        <f t="shared" si="7"/>
        <v>0.8571428571428571</v>
      </c>
    </row>
    <row r="471" spans="1:47" x14ac:dyDescent="0.3">
      <c r="A471" t="s">
        <v>72</v>
      </c>
      <c r="B471" t="s">
        <v>39</v>
      </c>
      <c r="C471" t="s">
        <v>54</v>
      </c>
      <c r="D471" t="s">
        <v>13</v>
      </c>
      <c r="E471" t="str">
        <f>IF(LOWER(TRIM(Table2[[#This Row],[Involvement]]))="entry level", "Junior", IF(LOWER(TRIM(Table2[[#This Row],[Involvement]]))="mid-senior level", "Mid", "Senior"))</f>
        <v>Junior</v>
      </c>
      <c r="F471">
        <v>6</v>
      </c>
      <c r="G471" s="3">
        <v>270280</v>
      </c>
      <c r="H471" s="5" t="str">
        <f>ROUND(Table2[[#This Row],[Linkedin Followers]] / Table2[[#This Row],[Total Applicants]] / 1000, 2) &amp; "K"</f>
        <v>45.05K</v>
      </c>
      <c r="I471" t="s">
        <v>4</v>
      </c>
      <c r="J471" t="s">
        <v>14</v>
      </c>
      <c r="K471">
        <v>10001</v>
      </c>
      <c r="L471" t="s">
        <v>6</v>
      </c>
      <c r="M471" s="10">
        <v>783087</v>
      </c>
      <c r="N471">
        <v>0</v>
      </c>
      <c r="O471">
        <v>0</v>
      </c>
      <c r="P471">
        <v>1</v>
      </c>
      <c r="Q471">
        <v>0</v>
      </c>
      <c r="R471">
        <v>0</v>
      </c>
      <c r="S471">
        <v>0</v>
      </c>
      <c r="T471">
        <v>0</v>
      </c>
      <c r="U471">
        <v>0</v>
      </c>
      <c r="V471">
        <v>0</v>
      </c>
      <c r="W471">
        <v>0</v>
      </c>
      <c r="X471">
        <v>1</v>
      </c>
      <c r="Y471">
        <v>0</v>
      </c>
      <c r="Z471">
        <v>0</v>
      </c>
      <c r="AA471">
        <v>0</v>
      </c>
      <c r="AB471">
        <v>0</v>
      </c>
      <c r="AC471">
        <v>0</v>
      </c>
      <c r="AD471">
        <v>1</v>
      </c>
      <c r="AE471">
        <v>0</v>
      </c>
      <c r="AF471">
        <v>0</v>
      </c>
      <c r="AG471">
        <v>0</v>
      </c>
      <c r="AH471">
        <v>0</v>
      </c>
      <c r="AI471">
        <v>0</v>
      </c>
      <c r="AJ471">
        <v>1</v>
      </c>
      <c r="AK471">
        <v>0</v>
      </c>
      <c r="AL471">
        <v>0</v>
      </c>
      <c r="AM471">
        <v>0</v>
      </c>
      <c r="AN471">
        <v>0</v>
      </c>
      <c r="AO471">
        <v>0</v>
      </c>
      <c r="AP471">
        <v>0</v>
      </c>
      <c r="AQ471">
        <v>0</v>
      </c>
      <c r="AR471">
        <v>0</v>
      </c>
      <c r="AS471">
        <v>4</v>
      </c>
      <c r="AT471" s="7">
        <f>Table2[[#This Row],[Total Skills Required]] / 30</f>
        <v>0.13333333333333333</v>
      </c>
      <c r="AU471" s="2">
        <f t="shared" si="7"/>
        <v>1.2</v>
      </c>
    </row>
    <row r="472" spans="1:47" x14ac:dyDescent="0.3">
      <c r="A472" t="s">
        <v>91</v>
      </c>
      <c r="B472" t="s">
        <v>17</v>
      </c>
      <c r="C472" t="s">
        <v>236</v>
      </c>
      <c r="D472" t="s">
        <v>21</v>
      </c>
      <c r="E472" t="str">
        <f>IF(LOWER(TRIM(Table2[[#This Row],[Involvement]]))="entry level", "Junior", IF(LOWER(TRIM(Table2[[#This Row],[Involvement]]))="mid-senior level", "Mid", "Senior"))</f>
        <v>Junior</v>
      </c>
      <c r="F472">
        <v>6</v>
      </c>
      <c r="G472" s="3">
        <v>11245</v>
      </c>
      <c r="H472" s="5" t="str">
        <f>ROUND(Table2[[#This Row],[Linkedin Followers]] / Table2[[#This Row],[Total Applicants]] / 1000, 2) &amp; "K"</f>
        <v>1.87K</v>
      </c>
      <c r="I472" t="s">
        <v>4</v>
      </c>
      <c r="J472" t="s">
        <v>14</v>
      </c>
      <c r="K472">
        <v>110</v>
      </c>
      <c r="L472" t="s">
        <v>93</v>
      </c>
      <c r="M472" s="10">
        <v>745439</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1</v>
      </c>
      <c r="AI472">
        <v>1</v>
      </c>
      <c r="AJ472">
        <v>1</v>
      </c>
      <c r="AK472">
        <v>1</v>
      </c>
      <c r="AL472">
        <v>0</v>
      </c>
      <c r="AM472">
        <v>1</v>
      </c>
      <c r="AN472">
        <v>0</v>
      </c>
      <c r="AO472">
        <v>0</v>
      </c>
      <c r="AP472">
        <v>0</v>
      </c>
      <c r="AQ472">
        <v>0</v>
      </c>
      <c r="AR472">
        <v>0</v>
      </c>
      <c r="AS472">
        <v>5</v>
      </c>
      <c r="AT472" s="7">
        <f>Table2[[#This Row],[Total Skills Required]] / 30</f>
        <v>0.16666666666666666</v>
      </c>
      <c r="AU472" s="2">
        <f t="shared" si="7"/>
        <v>1</v>
      </c>
    </row>
    <row r="473" spans="1:47" x14ac:dyDescent="0.3">
      <c r="A473" t="s">
        <v>72</v>
      </c>
      <c r="B473" t="s">
        <v>39</v>
      </c>
      <c r="C473" t="s">
        <v>54</v>
      </c>
      <c r="D473" t="s">
        <v>3</v>
      </c>
      <c r="E473" t="str">
        <f>IF(LOWER(TRIM(Table2[[#This Row],[Involvement]]))="entry level", "Junior", IF(LOWER(TRIM(Table2[[#This Row],[Involvement]]))="mid-senior level", "Mid", "Senior"))</f>
        <v>Junior</v>
      </c>
      <c r="F473">
        <v>6</v>
      </c>
      <c r="G473" s="3">
        <v>270280</v>
      </c>
      <c r="H473" s="5" t="str">
        <f>ROUND(Table2[[#This Row],[Linkedin Followers]] / Table2[[#This Row],[Total Applicants]] / 1000, 2) &amp; "K"</f>
        <v>45.05K</v>
      </c>
      <c r="I473" t="s">
        <v>4</v>
      </c>
      <c r="J473" t="s">
        <v>14</v>
      </c>
      <c r="K473">
        <v>10001</v>
      </c>
      <c r="L473" t="s">
        <v>6</v>
      </c>
      <c r="M473" s="10">
        <v>584577</v>
      </c>
      <c r="N473">
        <v>0</v>
      </c>
      <c r="O473">
        <v>0</v>
      </c>
      <c r="P473">
        <v>1</v>
      </c>
      <c r="Q473">
        <v>0</v>
      </c>
      <c r="R473">
        <v>0</v>
      </c>
      <c r="S473">
        <v>0</v>
      </c>
      <c r="T473">
        <v>0</v>
      </c>
      <c r="U473">
        <v>0</v>
      </c>
      <c r="V473">
        <v>0</v>
      </c>
      <c r="W473">
        <v>0</v>
      </c>
      <c r="X473">
        <v>0</v>
      </c>
      <c r="Y473">
        <v>0</v>
      </c>
      <c r="Z473">
        <v>1</v>
      </c>
      <c r="AA473">
        <v>0</v>
      </c>
      <c r="AB473">
        <v>0</v>
      </c>
      <c r="AC473">
        <v>0</v>
      </c>
      <c r="AD473">
        <v>0</v>
      </c>
      <c r="AE473">
        <v>0</v>
      </c>
      <c r="AF473">
        <v>0</v>
      </c>
      <c r="AG473">
        <v>0</v>
      </c>
      <c r="AH473">
        <v>0</v>
      </c>
      <c r="AI473">
        <v>0</v>
      </c>
      <c r="AJ473">
        <v>0</v>
      </c>
      <c r="AK473">
        <v>0</v>
      </c>
      <c r="AL473">
        <v>0</v>
      </c>
      <c r="AM473">
        <v>0</v>
      </c>
      <c r="AN473">
        <v>0</v>
      </c>
      <c r="AO473">
        <v>0</v>
      </c>
      <c r="AP473">
        <v>0</v>
      </c>
      <c r="AQ473">
        <v>1</v>
      </c>
      <c r="AR473">
        <v>1</v>
      </c>
      <c r="AS473">
        <v>4</v>
      </c>
      <c r="AT473" s="7">
        <f>Table2[[#This Row],[Total Skills Required]] / 30</f>
        <v>0.13333333333333333</v>
      </c>
      <c r="AU473" s="2">
        <f t="shared" si="7"/>
        <v>1.2</v>
      </c>
    </row>
    <row r="474" spans="1:47" x14ac:dyDescent="0.3">
      <c r="A474" t="s">
        <v>16</v>
      </c>
      <c r="B474" t="s">
        <v>17</v>
      </c>
      <c r="C474" t="s">
        <v>287</v>
      </c>
      <c r="D474" t="s">
        <v>13</v>
      </c>
      <c r="E474" t="str">
        <f>IF(LOWER(TRIM(Table2[[#This Row],[Involvement]]))="entry level", "Junior", IF(LOWER(TRIM(Table2[[#This Row],[Involvement]]))="mid-senior level", "Mid", "Senior"))</f>
        <v>Mid</v>
      </c>
      <c r="F474">
        <v>6</v>
      </c>
      <c r="G474" s="3">
        <v>80865</v>
      </c>
      <c r="H474" s="5" t="str">
        <f>ROUND(Table2[[#This Row],[Linkedin Followers]] / Table2[[#This Row],[Total Applicants]] / 1000, 2) &amp; "K"</f>
        <v>13.48K</v>
      </c>
      <c r="I474" t="s">
        <v>4</v>
      </c>
      <c r="J474" t="s">
        <v>5</v>
      </c>
      <c r="K474">
        <v>1200</v>
      </c>
      <c r="L474" t="s">
        <v>6</v>
      </c>
      <c r="M474" s="10">
        <v>1287595</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1</v>
      </c>
      <c r="AK474">
        <v>0</v>
      </c>
      <c r="AL474">
        <v>0</v>
      </c>
      <c r="AM474">
        <v>0</v>
      </c>
      <c r="AN474">
        <v>0</v>
      </c>
      <c r="AO474">
        <v>0</v>
      </c>
      <c r="AP474">
        <v>0</v>
      </c>
      <c r="AQ474">
        <v>0</v>
      </c>
      <c r="AR474">
        <v>0</v>
      </c>
      <c r="AS474">
        <v>1</v>
      </c>
      <c r="AT474" s="7">
        <f>Table2[[#This Row],[Total Skills Required]] / 30</f>
        <v>3.3333333333333333E-2</v>
      </c>
      <c r="AU474" s="2">
        <f t="shared" si="7"/>
        <v>3</v>
      </c>
    </row>
    <row r="475" spans="1:47" x14ac:dyDescent="0.3">
      <c r="A475" t="s">
        <v>16</v>
      </c>
      <c r="B475" t="s">
        <v>17</v>
      </c>
      <c r="C475" t="s">
        <v>288</v>
      </c>
      <c r="D475" t="s">
        <v>3</v>
      </c>
      <c r="E475" t="str">
        <f>IF(LOWER(TRIM(Table2[[#This Row],[Involvement]]))="entry level", "Junior", IF(LOWER(TRIM(Table2[[#This Row],[Involvement]]))="mid-senior level", "Mid", "Senior"))</f>
        <v>Mid</v>
      </c>
      <c r="F475">
        <v>6</v>
      </c>
      <c r="G475" s="3">
        <v>80865</v>
      </c>
      <c r="H475" s="5" t="str">
        <f>ROUND(Table2[[#This Row],[Linkedin Followers]] / Table2[[#This Row],[Total Applicants]] / 1000, 2) &amp; "K"</f>
        <v>13.48K</v>
      </c>
      <c r="I475" t="s">
        <v>4</v>
      </c>
      <c r="J475" t="s">
        <v>5</v>
      </c>
      <c r="K475">
        <v>1200</v>
      </c>
      <c r="L475" t="s">
        <v>6</v>
      </c>
      <c r="M475" s="10">
        <v>823165</v>
      </c>
      <c r="N475">
        <v>0</v>
      </c>
      <c r="O475">
        <v>0</v>
      </c>
      <c r="P475">
        <v>0</v>
      </c>
      <c r="Q475">
        <v>0</v>
      </c>
      <c r="R475">
        <v>0</v>
      </c>
      <c r="S475">
        <v>0</v>
      </c>
      <c r="T475">
        <v>0</v>
      </c>
      <c r="U475">
        <v>0</v>
      </c>
      <c r="V475">
        <v>0</v>
      </c>
      <c r="W475">
        <v>0</v>
      </c>
      <c r="X475">
        <v>1</v>
      </c>
      <c r="Y475">
        <v>0</v>
      </c>
      <c r="Z475">
        <v>0</v>
      </c>
      <c r="AA475">
        <v>0</v>
      </c>
      <c r="AB475">
        <v>0</v>
      </c>
      <c r="AC475">
        <v>0</v>
      </c>
      <c r="AD475">
        <v>0</v>
      </c>
      <c r="AE475">
        <v>0</v>
      </c>
      <c r="AF475">
        <v>0</v>
      </c>
      <c r="AG475">
        <v>0</v>
      </c>
      <c r="AH475">
        <v>0</v>
      </c>
      <c r="AI475">
        <v>0</v>
      </c>
      <c r="AJ475">
        <v>1</v>
      </c>
      <c r="AK475">
        <v>1</v>
      </c>
      <c r="AL475">
        <v>0</v>
      </c>
      <c r="AM475">
        <v>0</v>
      </c>
      <c r="AN475">
        <v>0</v>
      </c>
      <c r="AO475">
        <v>0</v>
      </c>
      <c r="AP475">
        <v>0</v>
      </c>
      <c r="AQ475">
        <v>0</v>
      </c>
      <c r="AR475">
        <v>0</v>
      </c>
      <c r="AS475">
        <v>3</v>
      </c>
      <c r="AT475" s="7">
        <f>Table2[[#This Row],[Total Skills Required]] / 30</f>
        <v>0.1</v>
      </c>
      <c r="AU475" s="2">
        <f t="shared" si="7"/>
        <v>1.5</v>
      </c>
    </row>
    <row r="476" spans="1:47" x14ac:dyDescent="0.3">
      <c r="A476" t="s">
        <v>23</v>
      </c>
      <c r="B476" t="s">
        <v>24</v>
      </c>
      <c r="C476" t="s">
        <v>289</v>
      </c>
      <c r="D476" t="s">
        <v>62</v>
      </c>
      <c r="E476" t="str">
        <f>IF(LOWER(TRIM(Table2[[#This Row],[Involvement]]))="entry level", "Junior", IF(LOWER(TRIM(Table2[[#This Row],[Involvement]]))="mid-senior level", "Mid", "Senior"))</f>
        <v>Mid</v>
      </c>
      <c r="F476">
        <v>6</v>
      </c>
      <c r="G476" s="3">
        <v>793022</v>
      </c>
      <c r="H476" s="5" t="str">
        <f>ROUND(Table2[[#This Row],[Linkedin Followers]] / Table2[[#This Row],[Total Applicants]] / 1000, 2) &amp; "K"</f>
        <v>132.17K</v>
      </c>
      <c r="I476" t="s">
        <v>4</v>
      </c>
      <c r="J476" t="s">
        <v>5</v>
      </c>
      <c r="K476">
        <v>5000</v>
      </c>
      <c r="L476" t="s">
        <v>6</v>
      </c>
      <c r="M476" s="10">
        <v>991101</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1</v>
      </c>
      <c r="AK476">
        <v>1</v>
      </c>
      <c r="AL476">
        <v>0</v>
      </c>
      <c r="AM476">
        <v>0</v>
      </c>
      <c r="AN476">
        <v>1</v>
      </c>
      <c r="AO476">
        <v>0</v>
      </c>
      <c r="AP476">
        <v>0</v>
      </c>
      <c r="AQ476">
        <v>0</v>
      </c>
      <c r="AR476">
        <v>0</v>
      </c>
      <c r="AS476">
        <v>3</v>
      </c>
      <c r="AT476" s="7">
        <f>Table2[[#This Row],[Total Skills Required]] / 30</f>
        <v>0.1</v>
      </c>
      <c r="AU476" s="2">
        <f t="shared" si="7"/>
        <v>1.5</v>
      </c>
    </row>
    <row r="477" spans="1:47" x14ac:dyDescent="0.3">
      <c r="A477" t="s">
        <v>16</v>
      </c>
      <c r="B477" t="s">
        <v>17</v>
      </c>
      <c r="C477" t="s">
        <v>28</v>
      </c>
      <c r="D477" t="s">
        <v>78</v>
      </c>
      <c r="E477" t="str">
        <f>IF(LOWER(TRIM(Table2[[#This Row],[Involvement]]))="entry level", "Junior", IF(LOWER(TRIM(Table2[[#This Row],[Involvement]]))="mid-senior level", "Mid", "Senior"))</f>
        <v>Mid</v>
      </c>
      <c r="F477">
        <v>6</v>
      </c>
      <c r="G477" s="3">
        <v>80865</v>
      </c>
      <c r="H477" s="5" t="str">
        <f>ROUND(Table2[[#This Row],[Linkedin Followers]] / Table2[[#This Row],[Total Applicants]] / 1000, 2) &amp; "K"</f>
        <v>13.48K</v>
      </c>
      <c r="I477" t="s">
        <v>4</v>
      </c>
      <c r="J477" t="s">
        <v>5</v>
      </c>
      <c r="K477">
        <v>1200</v>
      </c>
      <c r="L477" t="s">
        <v>6</v>
      </c>
      <c r="M477" s="10">
        <v>1353380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1</v>
      </c>
      <c r="AK477">
        <v>1</v>
      </c>
      <c r="AL477">
        <v>0</v>
      </c>
      <c r="AM477">
        <v>0</v>
      </c>
      <c r="AN477">
        <v>1</v>
      </c>
      <c r="AO477">
        <v>0</v>
      </c>
      <c r="AP477">
        <v>0</v>
      </c>
      <c r="AQ477">
        <v>0</v>
      </c>
      <c r="AR477">
        <v>1</v>
      </c>
      <c r="AS477">
        <v>4</v>
      </c>
      <c r="AT477" s="7">
        <f>Table2[[#This Row],[Total Skills Required]] / 30</f>
        <v>0.13333333333333333</v>
      </c>
      <c r="AU477" s="2">
        <f t="shared" si="7"/>
        <v>1.2</v>
      </c>
    </row>
    <row r="478" spans="1:47" x14ac:dyDescent="0.3">
      <c r="A478" t="s">
        <v>16</v>
      </c>
      <c r="B478" t="s">
        <v>17</v>
      </c>
      <c r="C478" t="s">
        <v>290</v>
      </c>
      <c r="D478" t="s">
        <v>291</v>
      </c>
      <c r="E478" t="str">
        <f>IF(LOWER(TRIM(Table2[[#This Row],[Involvement]]))="entry level", "Junior", IF(LOWER(TRIM(Table2[[#This Row],[Involvement]]))="mid-senior level", "Mid", "Senior"))</f>
        <v>Mid</v>
      </c>
      <c r="F478">
        <v>6</v>
      </c>
      <c r="G478" s="3">
        <v>80865</v>
      </c>
      <c r="H478" s="5" t="str">
        <f>ROUND(Table2[[#This Row],[Linkedin Followers]] / Table2[[#This Row],[Total Applicants]] / 1000, 2) &amp; "K"</f>
        <v>13.48K</v>
      </c>
      <c r="I478" t="s">
        <v>4</v>
      </c>
      <c r="J478" t="s">
        <v>5</v>
      </c>
      <c r="K478">
        <v>1200</v>
      </c>
      <c r="L478" t="s">
        <v>6</v>
      </c>
      <c r="M478" s="10">
        <v>883020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1</v>
      </c>
      <c r="AK478">
        <v>1</v>
      </c>
      <c r="AL478">
        <v>0</v>
      </c>
      <c r="AM478">
        <v>0</v>
      </c>
      <c r="AN478">
        <v>0</v>
      </c>
      <c r="AO478">
        <v>0</v>
      </c>
      <c r="AP478">
        <v>0</v>
      </c>
      <c r="AQ478">
        <v>0</v>
      </c>
      <c r="AR478">
        <v>0</v>
      </c>
      <c r="AS478">
        <v>2</v>
      </c>
      <c r="AT478" s="7">
        <f>Table2[[#This Row],[Total Skills Required]] / 30</f>
        <v>6.6666666666666666E-2</v>
      </c>
      <c r="AU478" s="2">
        <f t="shared" si="7"/>
        <v>2</v>
      </c>
    </row>
    <row r="479" spans="1:47" x14ac:dyDescent="0.3">
      <c r="A479" t="s">
        <v>11</v>
      </c>
      <c r="B479" t="s">
        <v>1</v>
      </c>
      <c r="C479" t="s">
        <v>292</v>
      </c>
      <c r="D479" t="s">
        <v>19</v>
      </c>
      <c r="E479" t="str">
        <f>IF(LOWER(TRIM(Table2[[#This Row],[Involvement]]))="entry level", "Junior", IF(LOWER(TRIM(Table2[[#This Row],[Involvement]]))="mid-senior level", "Mid", "Senior"))</f>
        <v>Mid</v>
      </c>
      <c r="F479">
        <v>6</v>
      </c>
      <c r="G479" s="3">
        <v>6737300</v>
      </c>
      <c r="H479" s="5" t="str">
        <f>ROUND(Table2[[#This Row],[Linkedin Followers]] / Table2[[#This Row],[Total Applicants]] / 1000, 2) &amp; "K"</f>
        <v>1122.88K</v>
      </c>
      <c r="I479" t="s">
        <v>4</v>
      </c>
      <c r="J479" t="s">
        <v>5</v>
      </c>
      <c r="K479">
        <v>10001</v>
      </c>
      <c r="L479" t="s">
        <v>6</v>
      </c>
      <c r="M479" s="10">
        <v>1123891</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1</v>
      </c>
      <c r="AK479">
        <v>1</v>
      </c>
      <c r="AL479">
        <v>0</v>
      </c>
      <c r="AM479">
        <v>0</v>
      </c>
      <c r="AN479">
        <v>1</v>
      </c>
      <c r="AO479">
        <v>0</v>
      </c>
      <c r="AP479">
        <v>0</v>
      </c>
      <c r="AQ479">
        <v>0</v>
      </c>
      <c r="AR479">
        <v>1</v>
      </c>
      <c r="AS479">
        <v>4</v>
      </c>
      <c r="AT479" s="7">
        <f>Table2[[#This Row],[Total Skills Required]] / 30</f>
        <v>0.13333333333333333</v>
      </c>
      <c r="AU479" s="2">
        <f t="shared" si="7"/>
        <v>1.2</v>
      </c>
    </row>
    <row r="480" spans="1:47" x14ac:dyDescent="0.3">
      <c r="A480" t="s">
        <v>91</v>
      </c>
      <c r="B480" t="s">
        <v>17</v>
      </c>
      <c r="C480" t="s">
        <v>293</v>
      </c>
      <c r="D480" t="s">
        <v>13</v>
      </c>
      <c r="E480" t="str">
        <f>IF(LOWER(TRIM(Table2[[#This Row],[Involvement]]))="entry level", "Junior", IF(LOWER(TRIM(Table2[[#This Row],[Involvement]]))="mid-senior level", "Mid", "Senior"))</f>
        <v>Mid</v>
      </c>
      <c r="F480">
        <v>5</v>
      </c>
      <c r="G480" s="3">
        <v>11245</v>
      </c>
      <c r="H480" s="5" t="str">
        <f>ROUND(Table2[[#This Row],[Linkedin Followers]] / Table2[[#This Row],[Total Applicants]] / 1000, 2) &amp; "K"</f>
        <v>2.25K</v>
      </c>
      <c r="I480" t="s">
        <v>4</v>
      </c>
      <c r="J480" t="s">
        <v>5</v>
      </c>
      <c r="K480">
        <v>110</v>
      </c>
      <c r="L480" t="s">
        <v>93</v>
      </c>
      <c r="M480" s="10">
        <v>1197048</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1</v>
      </c>
      <c r="AL480">
        <v>0</v>
      </c>
      <c r="AM480">
        <v>0</v>
      </c>
      <c r="AN480">
        <v>0</v>
      </c>
      <c r="AO480">
        <v>0</v>
      </c>
      <c r="AP480">
        <v>0</v>
      </c>
      <c r="AQ480">
        <v>0</v>
      </c>
      <c r="AR480">
        <v>0</v>
      </c>
      <c r="AS480">
        <v>1</v>
      </c>
      <c r="AT480" s="7">
        <f>Table2[[#This Row],[Total Skills Required]] / 30</f>
        <v>3.3333333333333333E-2</v>
      </c>
      <c r="AU480" s="2">
        <f t="shared" si="7"/>
        <v>2.5</v>
      </c>
    </row>
    <row r="481" spans="1:47" x14ac:dyDescent="0.3">
      <c r="A481" t="s">
        <v>72</v>
      </c>
      <c r="B481" t="s">
        <v>39</v>
      </c>
      <c r="C481" t="s">
        <v>219</v>
      </c>
      <c r="D481" t="s">
        <v>9</v>
      </c>
      <c r="E481" t="str">
        <f>IF(LOWER(TRIM(Table2[[#This Row],[Involvement]]))="entry level", "Junior", IF(LOWER(TRIM(Table2[[#This Row],[Involvement]]))="mid-senior level", "Mid", "Senior"))</f>
        <v>Junior</v>
      </c>
      <c r="F481">
        <v>5</v>
      </c>
      <c r="G481" s="3">
        <v>270280</v>
      </c>
      <c r="H481" s="5" t="str">
        <f>ROUND(Table2[[#This Row],[Linkedin Followers]] / Table2[[#This Row],[Total Applicants]] / 1000, 2) &amp; "K"</f>
        <v>54.06K</v>
      </c>
      <c r="I481" t="s">
        <v>4</v>
      </c>
      <c r="J481" t="s">
        <v>14</v>
      </c>
      <c r="K481">
        <v>10001</v>
      </c>
      <c r="L481" t="s">
        <v>6</v>
      </c>
      <c r="M481" s="10">
        <v>503585</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1</v>
      </c>
      <c r="AK481">
        <v>1</v>
      </c>
      <c r="AL481">
        <v>0</v>
      </c>
      <c r="AM481">
        <v>0</v>
      </c>
      <c r="AN481">
        <v>0</v>
      </c>
      <c r="AO481">
        <v>0</v>
      </c>
      <c r="AP481">
        <v>0</v>
      </c>
      <c r="AQ481">
        <v>0</v>
      </c>
      <c r="AR481">
        <v>0</v>
      </c>
      <c r="AS481">
        <v>2</v>
      </c>
      <c r="AT481" s="7">
        <f>Table2[[#This Row],[Total Skills Required]] / 30</f>
        <v>6.6666666666666666E-2</v>
      </c>
      <c r="AU481" s="2">
        <f t="shared" si="7"/>
        <v>1.6666666666666667</v>
      </c>
    </row>
    <row r="482" spans="1:47" x14ac:dyDescent="0.3">
      <c r="A482" t="s">
        <v>91</v>
      </c>
      <c r="B482" t="s">
        <v>17</v>
      </c>
      <c r="C482" t="s">
        <v>294</v>
      </c>
      <c r="D482" t="s">
        <v>3</v>
      </c>
      <c r="E482" t="str">
        <f>IF(LOWER(TRIM(Table2[[#This Row],[Involvement]]))="entry level", "Junior", IF(LOWER(TRIM(Table2[[#This Row],[Involvement]]))="mid-senior level", "Mid", "Senior"))</f>
        <v>Mid</v>
      </c>
      <c r="F482">
        <v>5</v>
      </c>
      <c r="G482" s="3">
        <v>11245</v>
      </c>
      <c r="H482" s="5" t="str">
        <f>ROUND(Table2[[#This Row],[Linkedin Followers]] / Table2[[#This Row],[Total Applicants]] / 1000, 2) &amp; "K"</f>
        <v>2.25K</v>
      </c>
      <c r="I482" t="s">
        <v>4</v>
      </c>
      <c r="J482" t="s">
        <v>5</v>
      </c>
      <c r="K482">
        <v>110</v>
      </c>
      <c r="L482" t="s">
        <v>93</v>
      </c>
      <c r="M482" s="10">
        <v>1182592</v>
      </c>
      <c r="N482">
        <v>0</v>
      </c>
      <c r="O482">
        <v>0</v>
      </c>
      <c r="P482">
        <v>0</v>
      </c>
      <c r="Q482">
        <v>0</v>
      </c>
      <c r="R482">
        <v>0</v>
      </c>
      <c r="S482">
        <v>0</v>
      </c>
      <c r="T482">
        <v>0</v>
      </c>
      <c r="U482">
        <v>0</v>
      </c>
      <c r="V482">
        <v>0</v>
      </c>
      <c r="W482">
        <v>0</v>
      </c>
      <c r="X482">
        <v>1</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1</v>
      </c>
      <c r="AT482" s="7">
        <f>Table2[[#This Row],[Total Skills Required]] / 30</f>
        <v>3.3333333333333333E-2</v>
      </c>
      <c r="AU482" s="2">
        <f t="shared" si="7"/>
        <v>2.5</v>
      </c>
    </row>
    <row r="483" spans="1:47" x14ac:dyDescent="0.3">
      <c r="A483" t="s">
        <v>23</v>
      </c>
      <c r="B483" t="s">
        <v>24</v>
      </c>
      <c r="C483" t="s">
        <v>295</v>
      </c>
      <c r="D483" t="s">
        <v>3</v>
      </c>
      <c r="E483" t="str">
        <f>IF(LOWER(TRIM(Table2[[#This Row],[Involvement]]))="entry level", "Junior", IF(LOWER(TRIM(Table2[[#This Row],[Involvement]]))="mid-senior level", "Mid", "Senior"))</f>
        <v>Mid</v>
      </c>
      <c r="F483">
        <v>5</v>
      </c>
      <c r="G483" s="3">
        <v>793022</v>
      </c>
      <c r="H483" s="5" t="str">
        <f>ROUND(Table2[[#This Row],[Linkedin Followers]] / Table2[[#This Row],[Total Applicants]] / 1000, 2) &amp; "K"</f>
        <v>158.6K</v>
      </c>
      <c r="I483" t="s">
        <v>4</v>
      </c>
      <c r="J483" t="s">
        <v>5</v>
      </c>
      <c r="K483">
        <v>5000</v>
      </c>
      <c r="L483" t="s">
        <v>6</v>
      </c>
      <c r="M483" s="10">
        <v>1286953</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1</v>
      </c>
      <c r="AK483">
        <v>1</v>
      </c>
      <c r="AL483">
        <v>0</v>
      </c>
      <c r="AM483">
        <v>0</v>
      </c>
      <c r="AN483">
        <v>1</v>
      </c>
      <c r="AO483">
        <v>0</v>
      </c>
      <c r="AP483">
        <v>0</v>
      </c>
      <c r="AQ483">
        <v>0</v>
      </c>
      <c r="AR483">
        <v>0</v>
      </c>
      <c r="AS483">
        <v>3</v>
      </c>
      <c r="AT483" s="7">
        <f>Table2[[#This Row],[Total Skills Required]] / 30</f>
        <v>0.1</v>
      </c>
      <c r="AU483" s="2">
        <f t="shared" si="7"/>
        <v>1.25</v>
      </c>
    </row>
    <row r="484" spans="1:47" x14ac:dyDescent="0.3">
      <c r="A484" t="s">
        <v>72</v>
      </c>
      <c r="B484" t="s">
        <v>39</v>
      </c>
      <c r="C484" t="s">
        <v>248</v>
      </c>
      <c r="D484" t="s">
        <v>13</v>
      </c>
      <c r="E484" t="str">
        <f>IF(LOWER(TRIM(Table2[[#This Row],[Involvement]]))="entry level", "Junior", IF(LOWER(TRIM(Table2[[#This Row],[Involvement]]))="mid-senior level", "Mid", "Senior"))</f>
        <v>Junior</v>
      </c>
      <c r="F484">
        <v>5</v>
      </c>
      <c r="G484" s="3">
        <v>270280</v>
      </c>
      <c r="H484" s="5" t="str">
        <f>ROUND(Table2[[#This Row],[Linkedin Followers]] / Table2[[#This Row],[Total Applicants]] / 1000, 2) &amp; "K"</f>
        <v>54.06K</v>
      </c>
      <c r="I484" t="s">
        <v>4</v>
      </c>
      <c r="J484" t="s">
        <v>14</v>
      </c>
      <c r="K484">
        <v>10001</v>
      </c>
      <c r="L484" t="s">
        <v>6</v>
      </c>
      <c r="M484" s="10">
        <v>549625</v>
      </c>
      <c r="N484">
        <v>0</v>
      </c>
      <c r="O484">
        <v>0</v>
      </c>
      <c r="P484">
        <v>0</v>
      </c>
      <c r="Q484">
        <v>0</v>
      </c>
      <c r="R484">
        <v>0</v>
      </c>
      <c r="S484">
        <v>0</v>
      </c>
      <c r="T484">
        <v>0</v>
      </c>
      <c r="U484">
        <v>0</v>
      </c>
      <c r="V484">
        <v>0</v>
      </c>
      <c r="W484">
        <v>0</v>
      </c>
      <c r="X484">
        <v>1</v>
      </c>
      <c r="Y484">
        <v>0</v>
      </c>
      <c r="Z484">
        <v>0</v>
      </c>
      <c r="AA484">
        <v>0</v>
      </c>
      <c r="AB484">
        <v>0</v>
      </c>
      <c r="AC484">
        <v>0</v>
      </c>
      <c r="AD484">
        <v>0</v>
      </c>
      <c r="AE484">
        <v>0</v>
      </c>
      <c r="AF484">
        <v>0</v>
      </c>
      <c r="AG484">
        <v>0</v>
      </c>
      <c r="AH484">
        <v>0</v>
      </c>
      <c r="AI484">
        <v>0</v>
      </c>
      <c r="AJ484">
        <v>1</v>
      </c>
      <c r="AK484">
        <v>1</v>
      </c>
      <c r="AL484">
        <v>0</v>
      </c>
      <c r="AM484">
        <v>0</v>
      </c>
      <c r="AN484">
        <v>0</v>
      </c>
      <c r="AO484">
        <v>0</v>
      </c>
      <c r="AP484">
        <v>0</v>
      </c>
      <c r="AQ484">
        <v>0</v>
      </c>
      <c r="AR484">
        <v>0</v>
      </c>
      <c r="AS484">
        <v>3</v>
      </c>
      <c r="AT484" s="7">
        <f>Table2[[#This Row],[Total Skills Required]] / 30</f>
        <v>0.1</v>
      </c>
      <c r="AU484" s="2">
        <f t="shared" si="7"/>
        <v>1.25</v>
      </c>
    </row>
    <row r="485" spans="1:47" x14ac:dyDescent="0.3">
      <c r="A485" t="s">
        <v>16</v>
      </c>
      <c r="B485" t="s">
        <v>17</v>
      </c>
      <c r="C485" t="s">
        <v>115</v>
      </c>
      <c r="D485" t="s">
        <v>13</v>
      </c>
      <c r="E485" t="str">
        <f>IF(LOWER(TRIM(Table2[[#This Row],[Involvement]]))="entry level", "Junior", IF(LOWER(TRIM(Table2[[#This Row],[Involvement]]))="mid-senior level", "Mid", "Senior"))</f>
        <v>Junior</v>
      </c>
      <c r="F485">
        <v>5</v>
      </c>
      <c r="G485" s="3">
        <v>80865</v>
      </c>
      <c r="H485" s="5" t="str">
        <f>ROUND(Table2[[#This Row],[Linkedin Followers]] / Table2[[#This Row],[Total Applicants]] / 1000, 2) &amp; "K"</f>
        <v>16.17K</v>
      </c>
      <c r="I485" t="s">
        <v>4</v>
      </c>
      <c r="J485" t="s">
        <v>14</v>
      </c>
      <c r="K485">
        <v>1200</v>
      </c>
      <c r="L485" t="s">
        <v>6</v>
      </c>
      <c r="M485" s="10">
        <v>300057</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1</v>
      </c>
      <c r="AK485">
        <v>1</v>
      </c>
      <c r="AL485">
        <v>0</v>
      </c>
      <c r="AM485">
        <v>0</v>
      </c>
      <c r="AN485">
        <v>0</v>
      </c>
      <c r="AO485">
        <v>0</v>
      </c>
      <c r="AP485">
        <v>0</v>
      </c>
      <c r="AQ485">
        <v>0</v>
      </c>
      <c r="AR485">
        <v>0</v>
      </c>
      <c r="AS485">
        <v>2</v>
      </c>
      <c r="AT485" s="7">
        <f>Table2[[#This Row],[Total Skills Required]] / 30</f>
        <v>6.6666666666666666E-2</v>
      </c>
      <c r="AU485" s="2">
        <f t="shared" si="7"/>
        <v>1.6666666666666667</v>
      </c>
    </row>
    <row r="486" spans="1:47" x14ac:dyDescent="0.3">
      <c r="A486" t="s">
        <v>72</v>
      </c>
      <c r="B486" t="s">
        <v>39</v>
      </c>
      <c r="C486" t="s">
        <v>296</v>
      </c>
      <c r="D486" t="s">
        <v>3</v>
      </c>
      <c r="E486" t="str">
        <f>IF(LOWER(TRIM(Table2[[#This Row],[Involvement]]))="entry level", "Junior", IF(LOWER(TRIM(Table2[[#This Row],[Involvement]]))="mid-senior level", "Mid", "Senior"))</f>
        <v>Mid</v>
      </c>
      <c r="F486">
        <v>5</v>
      </c>
      <c r="G486" s="3">
        <v>270280</v>
      </c>
      <c r="H486" s="5" t="str">
        <f>ROUND(Table2[[#This Row],[Linkedin Followers]] / Table2[[#This Row],[Total Applicants]] / 1000, 2) &amp; "K"</f>
        <v>54.06K</v>
      </c>
      <c r="I486" t="s">
        <v>4</v>
      </c>
      <c r="J486" t="s">
        <v>5</v>
      </c>
      <c r="K486">
        <v>10001</v>
      </c>
      <c r="L486" t="s">
        <v>6</v>
      </c>
      <c r="M486" s="10">
        <v>1484965</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1</v>
      </c>
      <c r="AK486">
        <v>1</v>
      </c>
      <c r="AL486">
        <v>0</v>
      </c>
      <c r="AM486">
        <v>0</v>
      </c>
      <c r="AN486">
        <v>0</v>
      </c>
      <c r="AO486">
        <v>0</v>
      </c>
      <c r="AP486">
        <v>0</v>
      </c>
      <c r="AQ486">
        <v>0</v>
      </c>
      <c r="AR486">
        <v>0</v>
      </c>
      <c r="AS486">
        <v>2</v>
      </c>
      <c r="AT486" s="7">
        <f>Table2[[#This Row],[Total Skills Required]] / 30</f>
        <v>6.6666666666666666E-2</v>
      </c>
      <c r="AU486" s="2">
        <f t="shared" si="7"/>
        <v>1.6666666666666667</v>
      </c>
    </row>
    <row r="487" spans="1:47" x14ac:dyDescent="0.3">
      <c r="A487" t="s">
        <v>72</v>
      </c>
      <c r="B487" t="s">
        <v>39</v>
      </c>
      <c r="C487" t="s">
        <v>238</v>
      </c>
      <c r="D487" t="s">
        <v>13</v>
      </c>
      <c r="E487" t="str">
        <f>IF(LOWER(TRIM(Table2[[#This Row],[Involvement]]))="entry level", "Junior", IF(LOWER(TRIM(Table2[[#This Row],[Involvement]]))="mid-senior level", "Mid", "Senior"))</f>
        <v>Junior</v>
      </c>
      <c r="F487">
        <v>5</v>
      </c>
      <c r="G487" s="3">
        <v>270280</v>
      </c>
      <c r="H487" s="5" t="str">
        <f>ROUND(Table2[[#This Row],[Linkedin Followers]] / Table2[[#This Row],[Total Applicants]] / 1000, 2) &amp; "K"</f>
        <v>54.06K</v>
      </c>
      <c r="I487" t="s">
        <v>4</v>
      </c>
      <c r="J487" t="s">
        <v>14</v>
      </c>
      <c r="K487">
        <v>10001</v>
      </c>
      <c r="L487" t="s">
        <v>6</v>
      </c>
      <c r="M487" s="10">
        <v>667837</v>
      </c>
      <c r="N487">
        <v>0</v>
      </c>
      <c r="O487">
        <v>0</v>
      </c>
      <c r="P487">
        <v>0</v>
      </c>
      <c r="Q487">
        <v>0</v>
      </c>
      <c r="R487">
        <v>0</v>
      </c>
      <c r="S487">
        <v>0</v>
      </c>
      <c r="T487">
        <v>0</v>
      </c>
      <c r="U487">
        <v>0</v>
      </c>
      <c r="V487">
        <v>0</v>
      </c>
      <c r="W487">
        <v>0</v>
      </c>
      <c r="X487">
        <v>1</v>
      </c>
      <c r="Y487">
        <v>0</v>
      </c>
      <c r="Z487">
        <v>0</v>
      </c>
      <c r="AA487">
        <v>0</v>
      </c>
      <c r="AB487">
        <v>0</v>
      </c>
      <c r="AC487">
        <v>0</v>
      </c>
      <c r="AD487">
        <v>0</v>
      </c>
      <c r="AE487">
        <v>0</v>
      </c>
      <c r="AF487">
        <v>0</v>
      </c>
      <c r="AG487">
        <v>0</v>
      </c>
      <c r="AH487">
        <v>0</v>
      </c>
      <c r="AI487">
        <v>0</v>
      </c>
      <c r="AJ487">
        <v>0</v>
      </c>
      <c r="AK487">
        <v>1</v>
      </c>
      <c r="AL487">
        <v>0</v>
      </c>
      <c r="AM487">
        <v>0</v>
      </c>
      <c r="AN487">
        <v>0</v>
      </c>
      <c r="AO487">
        <v>0</v>
      </c>
      <c r="AP487">
        <v>0</v>
      </c>
      <c r="AQ487">
        <v>0</v>
      </c>
      <c r="AR487">
        <v>0</v>
      </c>
      <c r="AS487">
        <v>2</v>
      </c>
      <c r="AT487" s="7">
        <f>Table2[[#This Row],[Total Skills Required]] / 30</f>
        <v>6.6666666666666666E-2</v>
      </c>
      <c r="AU487" s="2">
        <f t="shared" si="7"/>
        <v>1.6666666666666667</v>
      </c>
    </row>
    <row r="488" spans="1:47" x14ac:dyDescent="0.3">
      <c r="A488" t="s">
        <v>16</v>
      </c>
      <c r="B488" t="s">
        <v>17</v>
      </c>
      <c r="C488" t="s">
        <v>123</v>
      </c>
      <c r="D488" t="s">
        <v>19</v>
      </c>
      <c r="E488" t="str">
        <f>IF(LOWER(TRIM(Table2[[#This Row],[Involvement]]))="entry level", "Junior", IF(LOWER(TRIM(Table2[[#This Row],[Involvement]]))="mid-senior level", "Mid", "Senior"))</f>
        <v>Mid</v>
      </c>
      <c r="F488">
        <v>5</v>
      </c>
      <c r="G488" s="3">
        <v>80865</v>
      </c>
      <c r="H488" s="5" t="str">
        <f>ROUND(Table2[[#This Row],[Linkedin Followers]] / Table2[[#This Row],[Total Applicants]] / 1000, 2) &amp; "K"</f>
        <v>16.17K</v>
      </c>
      <c r="I488" t="s">
        <v>4</v>
      </c>
      <c r="J488" t="s">
        <v>5</v>
      </c>
      <c r="K488">
        <v>1200</v>
      </c>
      <c r="L488" t="s">
        <v>6</v>
      </c>
      <c r="M488" s="10">
        <v>1379185</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1</v>
      </c>
      <c r="AK488">
        <v>1</v>
      </c>
      <c r="AL488">
        <v>0</v>
      </c>
      <c r="AM488">
        <v>0</v>
      </c>
      <c r="AN488">
        <v>0</v>
      </c>
      <c r="AO488">
        <v>0</v>
      </c>
      <c r="AP488">
        <v>0</v>
      </c>
      <c r="AQ488">
        <v>0</v>
      </c>
      <c r="AR488">
        <v>0</v>
      </c>
      <c r="AS488">
        <v>2</v>
      </c>
      <c r="AT488" s="7">
        <f>Table2[[#This Row],[Total Skills Required]] / 30</f>
        <v>6.6666666666666666E-2</v>
      </c>
      <c r="AU488" s="2">
        <f t="shared" si="7"/>
        <v>1.6666666666666667</v>
      </c>
    </row>
    <row r="489" spans="1:47" x14ac:dyDescent="0.3">
      <c r="A489" t="s">
        <v>91</v>
      </c>
      <c r="B489" t="s">
        <v>17</v>
      </c>
      <c r="C489" t="s">
        <v>297</v>
      </c>
      <c r="D489" t="s">
        <v>13</v>
      </c>
      <c r="E489" t="str">
        <f>IF(LOWER(TRIM(Table2[[#This Row],[Involvement]]))="entry level", "Junior", IF(LOWER(TRIM(Table2[[#This Row],[Involvement]]))="mid-senior level", "Mid", "Senior"))</f>
        <v>Junior</v>
      </c>
      <c r="F489">
        <v>5</v>
      </c>
      <c r="G489" s="3">
        <v>11245</v>
      </c>
      <c r="H489" s="5" t="str">
        <f>ROUND(Table2[[#This Row],[Linkedin Followers]] / Table2[[#This Row],[Total Applicants]] / 1000, 2) &amp; "K"</f>
        <v>2.25K</v>
      </c>
      <c r="I489" t="s">
        <v>4</v>
      </c>
      <c r="J489" t="s">
        <v>14</v>
      </c>
      <c r="K489">
        <v>110</v>
      </c>
      <c r="L489" t="s">
        <v>93</v>
      </c>
      <c r="M489" s="10">
        <v>560051</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1</v>
      </c>
      <c r="AK489">
        <v>0</v>
      </c>
      <c r="AL489">
        <v>0</v>
      </c>
      <c r="AM489">
        <v>0</v>
      </c>
      <c r="AN489">
        <v>0</v>
      </c>
      <c r="AO489">
        <v>0</v>
      </c>
      <c r="AP489">
        <v>0</v>
      </c>
      <c r="AQ489">
        <v>0</v>
      </c>
      <c r="AR489">
        <v>0</v>
      </c>
      <c r="AS489">
        <v>1</v>
      </c>
      <c r="AT489" s="7">
        <f>Table2[[#This Row],[Total Skills Required]] / 30</f>
        <v>3.3333333333333333E-2</v>
      </c>
      <c r="AU489" s="2">
        <f t="shared" si="7"/>
        <v>2.5</v>
      </c>
    </row>
    <row r="490" spans="1:47" x14ac:dyDescent="0.3">
      <c r="A490" t="s">
        <v>16</v>
      </c>
      <c r="B490" t="s">
        <v>17</v>
      </c>
      <c r="C490" t="s">
        <v>298</v>
      </c>
      <c r="D490" t="s">
        <v>19</v>
      </c>
      <c r="E490" t="str">
        <f>IF(LOWER(TRIM(Table2[[#This Row],[Involvement]]))="entry level", "Junior", IF(LOWER(TRIM(Table2[[#This Row],[Involvement]]))="mid-senior level", "Mid", "Senior"))</f>
        <v>Junior</v>
      </c>
      <c r="F490">
        <v>5</v>
      </c>
      <c r="G490" s="3">
        <v>80865</v>
      </c>
      <c r="H490" s="5" t="str">
        <f>ROUND(Table2[[#This Row],[Linkedin Followers]] / Table2[[#This Row],[Total Applicants]] / 1000, 2) &amp; "K"</f>
        <v>16.17K</v>
      </c>
      <c r="I490" t="s">
        <v>4</v>
      </c>
      <c r="J490" t="s">
        <v>14</v>
      </c>
      <c r="K490">
        <v>1200</v>
      </c>
      <c r="L490" t="s">
        <v>6</v>
      </c>
      <c r="M490" s="10">
        <v>655043</v>
      </c>
      <c r="N490">
        <v>0</v>
      </c>
      <c r="O490">
        <v>0</v>
      </c>
      <c r="P490">
        <v>1</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1</v>
      </c>
      <c r="AK490">
        <v>1</v>
      </c>
      <c r="AL490">
        <v>0</v>
      </c>
      <c r="AM490">
        <v>0</v>
      </c>
      <c r="AN490">
        <v>0</v>
      </c>
      <c r="AO490">
        <v>0</v>
      </c>
      <c r="AP490">
        <v>0</v>
      </c>
      <c r="AQ490">
        <v>0</v>
      </c>
      <c r="AR490">
        <v>0</v>
      </c>
      <c r="AS490">
        <v>3</v>
      </c>
      <c r="AT490" s="7">
        <f>Table2[[#This Row],[Total Skills Required]] / 30</f>
        <v>0.1</v>
      </c>
      <c r="AU490" s="2">
        <f t="shared" si="7"/>
        <v>1.25</v>
      </c>
    </row>
    <row r="491" spans="1:47" x14ac:dyDescent="0.3">
      <c r="A491" t="s">
        <v>91</v>
      </c>
      <c r="B491" t="s">
        <v>17</v>
      </c>
      <c r="C491" t="s">
        <v>299</v>
      </c>
      <c r="D491" t="s">
        <v>36</v>
      </c>
      <c r="E491" t="str">
        <f>IF(LOWER(TRIM(Table2[[#This Row],[Involvement]]))="entry level", "Junior", IF(LOWER(TRIM(Table2[[#This Row],[Involvement]]))="mid-senior level", "Mid", "Senior"))</f>
        <v>Mid</v>
      </c>
      <c r="F491">
        <v>5</v>
      </c>
      <c r="G491" s="3">
        <v>11245</v>
      </c>
      <c r="H491" s="5" t="str">
        <f>ROUND(Table2[[#This Row],[Linkedin Followers]] / Table2[[#This Row],[Total Applicants]] / 1000, 2) &amp; "K"</f>
        <v>2.25K</v>
      </c>
      <c r="I491" t="s">
        <v>4</v>
      </c>
      <c r="J491" t="s">
        <v>5</v>
      </c>
      <c r="K491">
        <v>110</v>
      </c>
      <c r="L491" t="s">
        <v>93</v>
      </c>
      <c r="M491" s="10">
        <v>1056150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1</v>
      </c>
      <c r="AK491">
        <v>1</v>
      </c>
      <c r="AL491">
        <v>0</v>
      </c>
      <c r="AM491">
        <v>0</v>
      </c>
      <c r="AN491">
        <v>0</v>
      </c>
      <c r="AO491">
        <v>0</v>
      </c>
      <c r="AP491">
        <v>0</v>
      </c>
      <c r="AQ491">
        <v>0</v>
      </c>
      <c r="AR491">
        <v>0</v>
      </c>
      <c r="AS491">
        <v>2</v>
      </c>
      <c r="AT491" s="7">
        <f>Table2[[#This Row],[Total Skills Required]] / 30</f>
        <v>6.6666666666666666E-2</v>
      </c>
      <c r="AU491" s="2">
        <f t="shared" si="7"/>
        <v>1.6666666666666667</v>
      </c>
    </row>
    <row r="492" spans="1:47" x14ac:dyDescent="0.3">
      <c r="A492" t="s">
        <v>72</v>
      </c>
      <c r="B492" t="s">
        <v>39</v>
      </c>
      <c r="C492" t="s">
        <v>254</v>
      </c>
      <c r="D492" t="s">
        <v>33</v>
      </c>
      <c r="E492" t="str">
        <f>IF(LOWER(TRIM(Table2[[#This Row],[Involvement]]))="entry level", "Junior", IF(LOWER(TRIM(Table2[[#This Row],[Involvement]]))="mid-senior level", "Mid", "Senior"))</f>
        <v>Mid</v>
      </c>
      <c r="F492">
        <v>5</v>
      </c>
      <c r="G492" s="3">
        <v>270280</v>
      </c>
      <c r="H492" s="5" t="str">
        <f>ROUND(Table2[[#This Row],[Linkedin Followers]] / Table2[[#This Row],[Total Applicants]] / 1000, 2) &amp; "K"</f>
        <v>54.06K</v>
      </c>
      <c r="I492" t="s">
        <v>4</v>
      </c>
      <c r="J492" t="s">
        <v>5</v>
      </c>
      <c r="K492">
        <v>10001</v>
      </c>
      <c r="L492" t="s">
        <v>6</v>
      </c>
      <c r="M492" s="10">
        <v>1367485</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1</v>
      </c>
      <c r="AK492">
        <v>0</v>
      </c>
      <c r="AL492">
        <v>0</v>
      </c>
      <c r="AM492">
        <v>0</v>
      </c>
      <c r="AN492">
        <v>0</v>
      </c>
      <c r="AO492">
        <v>0</v>
      </c>
      <c r="AP492">
        <v>0</v>
      </c>
      <c r="AQ492">
        <v>0</v>
      </c>
      <c r="AR492">
        <v>0</v>
      </c>
      <c r="AS492">
        <v>1</v>
      </c>
      <c r="AT492" s="7">
        <f>Table2[[#This Row],[Total Skills Required]] / 30</f>
        <v>3.3333333333333333E-2</v>
      </c>
      <c r="AU492" s="2">
        <f t="shared" si="7"/>
        <v>2.5</v>
      </c>
    </row>
    <row r="493" spans="1:47" x14ac:dyDescent="0.3">
      <c r="A493" t="s">
        <v>72</v>
      </c>
      <c r="B493" t="s">
        <v>39</v>
      </c>
      <c r="C493" t="s">
        <v>50</v>
      </c>
      <c r="D493" t="s">
        <v>36</v>
      </c>
      <c r="E493" t="str">
        <f>IF(LOWER(TRIM(Table2[[#This Row],[Involvement]]))="entry level", "Junior", IF(LOWER(TRIM(Table2[[#This Row],[Involvement]]))="mid-senior level", "Mid", "Senior"))</f>
        <v>Mid</v>
      </c>
      <c r="F493">
        <v>5</v>
      </c>
      <c r="G493" s="3">
        <v>270280</v>
      </c>
      <c r="H493" s="5" t="str">
        <f>ROUND(Table2[[#This Row],[Linkedin Followers]] / Table2[[#This Row],[Total Applicants]] / 1000, 2) &amp; "K"</f>
        <v>54.06K</v>
      </c>
      <c r="I493" t="s">
        <v>4</v>
      </c>
      <c r="J493" t="s">
        <v>5</v>
      </c>
      <c r="K493">
        <v>10001</v>
      </c>
      <c r="L493" t="s">
        <v>6</v>
      </c>
      <c r="M493" s="10">
        <v>1326139</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1</v>
      </c>
      <c r="AK493">
        <v>1</v>
      </c>
      <c r="AL493">
        <v>0</v>
      </c>
      <c r="AM493">
        <v>0</v>
      </c>
      <c r="AN493">
        <v>1</v>
      </c>
      <c r="AO493">
        <v>0</v>
      </c>
      <c r="AP493">
        <v>0</v>
      </c>
      <c r="AQ493">
        <v>0</v>
      </c>
      <c r="AR493">
        <v>0</v>
      </c>
      <c r="AS493">
        <v>3</v>
      </c>
      <c r="AT493" s="7">
        <f>Table2[[#This Row],[Total Skills Required]] / 30</f>
        <v>0.1</v>
      </c>
      <c r="AU493" s="2">
        <f t="shared" si="7"/>
        <v>1.25</v>
      </c>
    </row>
    <row r="494" spans="1:47" x14ac:dyDescent="0.3">
      <c r="A494" t="s">
        <v>23</v>
      </c>
      <c r="B494" t="s">
        <v>24</v>
      </c>
      <c r="C494" t="s">
        <v>300</v>
      </c>
      <c r="D494" t="s">
        <v>19</v>
      </c>
      <c r="E494" t="str">
        <f>IF(LOWER(TRIM(Table2[[#This Row],[Involvement]]))="entry level", "Junior", IF(LOWER(TRIM(Table2[[#This Row],[Involvement]]))="mid-senior level", "Mid", "Senior"))</f>
        <v>Mid</v>
      </c>
      <c r="F494">
        <v>5</v>
      </c>
      <c r="G494" s="3">
        <v>793022</v>
      </c>
      <c r="H494" s="5" t="str">
        <f>ROUND(Table2[[#This Row],[Linkedin Followers]] / Table2[[#This Row],[Total Applicants]] / 1000, 2) &amp; "K"</f>
        <v>158.6K</v>
      </c>
      <c r="I494" t="s">
        <v>4</v>
      </c>
      <c r="J494" t="s">
        <v>5</v>
      </c>
      <c r="K494">
        <v>5000</v>
      </c>
      <c r="L494" t="s">
        <v>6</v>
      </c>
      <c r="M494" s="10">
        <v>1067704</v>
      </c>
      <c r="N494">
        <v>1</v>
      </c>
      <c r="O494">
        <v>1</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1</v>
      </c>
      <c r="AK494">
        <v>1</v>
      </c>
      <c r="AL494">
        <v>0</v>
      </c>
      <c r="AM494">
        <v>0</v>
      </c>
      <c r="AN494">
        <v>0</v>
      </c>
      <c r="AO494">
        <v>0</v>
      </c>
      <c r="AP494">
        <v>0</v>
      </c>
      <c r="AQ494">
        <v>0</v>
      </c>
      <c r="AR494">
        <v>0</v>
      </c>
      <c r="AS494">
        <v>4</v>
      </c>
      <c r="AT494" s="7">
        <f>Table2[[#This Row],[Total Skills Required]] / 30</f>
        <v>0.13333333333333333</v>
      </c>
      <c r="AU494" s="2">
        <f t="shared" si="7"/>
        <v>1</v>
      </c>
    </row>
    <row r="495" spans="1:47" x14ac:dyDescent="0.3">
      <c r="A495" t="s">
        <v>91</v>
      </c>
      <c r="B495" t="s">
        <v>17</v>
      </c>
      <c r="C495" t="s">
        <v>301</v>
      </c>
      <c r="D495" t="s">
        <v>36</v>
      </c>
      <c r="E495" t="str">
        <f>IF(LOWER(TRIM(Table2[[#This Row],[Involvement]]))="entry level", "Junior", IF(LOWER(TRIM(Table2[[#This Row],[Involvement]]))="mid-senior level", "Mid", "Senior"))</f>
        <v>Mid</v>
      </c>
      <c r="F495">
        <v>5</v>
      </c>
      <c r="G495" s="3">
        <v>11245</v>
      </c>
      <c r="H495" s="5" t="str">
        <f>ROUND(Table2[[#This Row],[Linkedin Followers]] / Table2[[#This Row],[Total Applicants]] / 1000, 2) &amp; "K"</f>
        <v>2.25K</v>
      </c>
      <c r="I495" t="s">
        <v>4</v>
      </c>
      <c r="J495" t="s">
        <v>5</v>
      </c>
      <c r="K495">
        <v>110</v>
      </c>
      <c r="L495" t="s">
        <v>93</v>
      </c>
      <c r="M495" s="10">
        <v>1150697</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1</v>
      </c>
      <c r="AK495">
        <v>1</v>
      </c>
      <c r="AL495">
        <v>0</v>
      </c>
      <c r="AM495">
        <v>0</v>
      </c>
      <c r="AN495">
        <v>0</v>
      </c>
      <c r="AO495">
        <v>0</v>
      </c>
      <c r="AP495">
        <v>0</v>
      </c>
      <c r="AQ495">
        <v>0</v>
      </c>
      <c r="AR495">
        <v>0</v>
      </c>
      <c r="AS495">
        <v>2</v>
      </c>
      <c r="AT495" s="7">
        <f>Table2[[#This Row],[Total Skills Required]] / 30</f>
        <v>6.6666666666666666E-2</v>
      </c>
      <c r="AU495" s="2">
        <f t="shared" si="7"/>
        <v>1.6666666666666667</v>
      </c>
    </row>
    <row r="496" spans="1:47" x14ac:dyDescent="0.3">
      <c r="A496" t="s">
        <v>72</v>
      </c>
      <c r="B496" t="s">
        <v>39</v>
      </c>
      <c r="C496" t="s">
        <v>200</v>
      </c>
      <c r="D496" t="s">
        <v>9</v>
      </c>
      <c r="E496" t="str">
        <f>IF(LOWER(TRIM(Table2[[#This Row],[Involvement]]))="entry level", "Junior", IF(LOWER(TRIM(Table2[[#This Row],[Involvement]]))="mid-senior level", "Mid", "Senior"))</f>
        <v>Mid</v>
      </c>
      <c r="F496">
        <v>5</v>
      </c>
      <c r="G496" s="3">
        <v>270280</v>
      </c>
      <c r="H496" s="5" t="str">
        <f>ROUND(Table2[[#This Row],[Linkedin Followers]] / Table2[[#This Row],[Total Applicants]] / 1000, 2) &amp; "K"</f>
        <v>54.06K</v>
      </c>
      <c r="I496" t="s">
        <v>4</v>
      </c>
      <c r="J496" t="s">
        <v>5</v>
      </c>
      <c r="K496">
        <v>10001</v>
      </c>
      <c r="L496" t="s">
        <v>6</v>
      </c>
      <c r="M496" s="10">
        <v>856801</v>
      </c>
      <c r="N496">
        <v>0</v>
      </c>
      <c r="O496">
        <v>0</v>
      </c>
      <c r="P496">
        <v>0</v>
      </c>
      <c r="Q496">
        <v>0</v>
      </c>
      <c r="R496">
        <v>0</v>
      </c>
      <c r="S496">
        <v>0</v>
      </c>
      <c r="T496">
        <v>0</v>
      </c>
      <c r="U496">
        <v>0</v>
      </c>
      <c r="V496">
        <v>0</v>
      </c>
      <c r="W496">
        <v>0</v>
      </c>
      <c r="X496">
        <v>1</v>
      </c>
      <c r="Y496">
        <v>0</v>
      </c>
      <c r="Z496">
        <v>0</v>
      </c>
      <c r="AA496">
        <v>0</v>
      </c>
      <c r="AB496">
        <v>0</v>
      </c>
      <c r="AC496">
        <v>0</v>
      </c>
      <c r="AD496">
        <v>0</v>
      </c>
      <c r="AE496">
        <v>0</v>
      </c>
      <c r="AF496">
        <v>0</v>
      </c>
      <c r="AG496">
        <v>0</v>
      </c>
      <c r="AH496">
        <v>0</v>
      </c>
      <c r="AI496">
        <v>0</v>
      </c>
      <c r="AJ496">
        <v>1</v>
      </c>
      <c r="AK496">
        <v>1</v>
      </c>
      <c r="AL496">
        <v>0</v>
      </c>
      <c r="AM496">
        <v>0</v>
      </c>
      <c r="AN496">
        <v>0</v>
      </c>
      <c r="AO496">
        <v>0</v>
      </c>
      <c r="AP496">
        <v>0</v>
      </c>
      <c r="AQ496">
        <v>0</v>
      </c>
      <c r="AR496">
        <v>0</v>
      </c>
      <c r="AS496">
        <v>3</v>
      </c>
      <c r="AT496" s="7">
        <f>Table2[[#This Row],[Total Skills Required]] / 30</f>
        <v>0.1</v>
      </c>
      <c r="AU496" s="2">
        <f t="shared" si="7"/>
        <v>1.25</v>
      </c>
    </row>
    <row r="497" spans="1:47" x14ac:dyDescent="0.3">
      <c r="A497" t="s">
        <v>23</v>
      </c>
      <c r="B497" t="s">
        <v>24</v>
      </c>
      <c r="C497" t="s">
        <v>302</v>
      </c>
      <c r="D497" t="s">
        <v>33</v>
      </c>
      <c r="E497" t="str">
        <f>IF(LOWER(TRIM(Table2[[#This Row],[Involvement]]))="entry level", "Junior", IF(LOWER(TRIM(Table2[[#This Row],[Involvement]]))="mid-senior level", "Mid", "Senior"))</f>
        <v>Mid</v>
      </c>
      <c r="F497">
        <v>5</v>
      </c>
      <c r="G497" s="3">
        <v>793022</v>
      </c>
      <c r="H497" s="5" t="str">
        <f>ROUND(Table2[[#This Row],[Linkedin Followers]] / Table2[[#This Row],[Total Applicants]] / 1000, 2) &amp; "K"</f>
        <v>158.6K</v>
      </c>
      <c r="I497" t="s">
        <v>4</v>
      </c>
      <c r="J497" t="s">
        <v>5</v>
      </c>
      <c r="K497">
        <v>5000</v>
      </c>
      <c r="L497" t="s">
        <v>6</v>
      </c>
      <c r="M497" s="10">
        <v>814497</v>
      </c>
      <c r="N497">
        <v>0</v>
      </c>
      <c r="O497">
        <v>0</v>
      </c>
      <c r="P497">
        <v>0</v>
      </c>
      <c r="Q497">
        <v>0</v>
      </c>
      <c r="R497">
        <v>1</v>
      </c>
      <c r="S497">
        <v>0</v>
      </c>
      <c r="T497">
        <v>0</v>
      </c>
      <c r="U497">
        <v>0</v>
      </c>
      <c r="V497">
        <v>0</v>
      </c>
      <c r="W497">
        <v>0</v>
      </c>
      <c r="X497">
        <v>0</v>
      </c>
      <c r="Y497">
        <v>0</v>
      </c>
      <c r="Z497">
        <v>0</v>
      </c>
      <c r="AA497">
        <v>0</v>
      </c>
      <c r="AB497">
        <v>0</v>
      </c>
      <c r="AC497">
        <v>0</v>
      </c>
      <c r="AD497">
        <v>0</v>
      </c>
      <c r="AE497">
        <v>0</v>
      </c>
      <c r="AF497">
        <v>0</v>
      </c>
      <c r="AG497">
        <v>0</v>
      </c>
      <c r="AH497">
        <v>0</v>
      </c>
      <c r="AI497">
        <v>0</v>
      </c>
      <c r="AJ497">
        <v>1</v>
      </c>
      <c r="AK497">
        <v>1</v>
      </c>
      <c r="AL497">
        <v>0</v>
      </c>
      <c r="AM497">
        <v>0</v>
      </c>
      <c r="AN497">
        <v>1</v>
      </c>
      <c r="AO497">
        <v>0</v>
      </c>
      <c r="AP497">
        <v>0</v>
      </c>
      <c r="AQ497">
        <v>0</v>
      </c>
      <c r="AR497">
        <v>0</v>
      </c>
      <c r="AS497">
        <v>4</v>
      </c>
      <c r="AT497" s="7">
        <f>Table2[[#This Row],[Total Skills Required]] / 30</f>
        <v>0.13333333333333333</v>
      </c>
      <c r="AU497" s="2">
        <f t="shared" si="7"/>
        <v>1</v>
      </c>
    </row>
    <row r="498" spans="1:47" x14ac:dyDescent="0.3">
      <c r="A498" t="s">
        <v>16</v>
      </c>
      <c r="B498" t="s">
        <v>17</v>
      </c>
      <c r="C498" t="s">
        <v>303</v>
      </c>
      <c r="D498" t="s">
        <v>291</v>
      </c>
      <c r="E498" t="str">
        <f>IF(LOWER(TRIM(Table2[[#This Row],[Involvement]]))="entry level", "Junior", IF(LOWER(TRIM(Table2[[#This Row],[Involvement]]))="mid-senior level", "Mid", "Senior"))</f>
        <v>Mid</v>
      </c>
      <c r="F498">
        <v>5</v>
      </c>
      <c r="G498" s="3">
        <v>80865</v>
      </c>
      <c r="H498" s="5" t="str">
        <f>ROUND(Table2[[#This Row],[Linkedin Followers]] / Table2[[#This Row],[Total Applicants]] / 1000, 2) &amp; "K"</f>
        <v>16.17K</v>
      </c>
      <c r="I498" t="s">
        <v>4</v>
      </c>
      <c r="J498" t="s">
        <v>5</v>
      </c>
      <c r="K498">
        <v>1200</v>
      </c>
      <c r="L498" t="s">
        <v>6</v>
      </c>
      <c r="M498" s="10">
        <v>1745165</v>
      </c>
      <c r="N498">
        <v>0</v>
      </c>
      <c r="O498">
        <v>0</v>
      </c>
      <c r="P498">
        <v>0</v>
      </c>
      <c r="Q498">
        <v>0</v>
      </c>
      <c r="R498">
        <v>0</v>
      </c>
      <c r="S498">
        <v>0</v>
      </c>
      <c r="T498">
        <v>0</v>
      </c>
      <c r="U498">
        <v>0</v>
      </c>
      <c r="V498">
        <v>0</v>
      </c>
      <c r="W498">
        <v>0</v>
      </c>
      <c r="X498">
        <v>1</v>
      </c>
      <c r="Y498">
        <v>0</v>
      </c>
      <c r="Z498">
        <v>0</v>
      </c>
      <c r="AA498">
        <v>0</v>
      </c>
      <c r="AB498">
        <v>0</v>
      </c>
      <c r="AC498">
        <v>0</v>
      </c>
      <c r="AD498">
        <v>0</v>
      </c>
      <c r="AE498">
        <v>0</v>
      </c>
      <c r="AF498">
        <v>0</v>
      </c>
      <c r="AG498">
        <v>0</v>
      </c>
      <c r="AH498">
        <v>0</v>
      </c>
      <c r="AI498">
        <v>0</v>
      </c>
      <c r="AJ498">
        <v>1</v>
      </c>
      <c r="AK498">
        <v>1</v>
      </c>
      <c r="AL498">
        <v>0</v>
      </c>
      <c r="AM498">
        <v>0</v>
      </c>
      <c r="AN498">
        <v>0</v>
      </c>
      <c r="AO498">
        <v>0</v>
      </c>
      <c r="AP498">
        <v>0</v>
      </c>
      <c r="AQ498">
        <v>0</v>
      </c>
      <c r="AR498">
        <v>0</v>
      </c>
      <c r="AS498">
        <v>3</v>
      </c>
      <c r="AT498" s="7">
        <f>Table2[[#This Row],[Total Skills Required]] / 30</f>
        <v>0.1</v>
      </c>
      <c r="AU498" s="2">
        <f t="shared" si="7"/>
        <v>1.25</v>
      </c>
    </row>
    <row r="499" spans="1:47" x14ac:dyDescent="0.3">
      <c r="A499" t="s">
        <v>72</v>
      </c>
      <c r="B499" t="s">
        <v>39</v>
      </c>
      <c r="C499" t="s">
        <v>200</v>
      </c>
      <c r="D499" t="s">
        <v>19</v>
      </c>
      <c r="E499" t="str">
        <f>IF(LOWER(TRIM(Table2[[#This Row],[Involvement]]))="entry level", "Junior", IF(LOWER(TRIM(Table2[[#This Row],[Involvement]]))="mid-senior level", "Mid", "Senior"))</f>
        <v>Mid</v>
      </c>
      <c r="F499">
        <v>5</v>
      </c>
      <c r="G499" s="3">
        <v>270280</v>
      </c>
      <c r="H499" s="5" t="str">
        <f>ROUND(Table2[[#This Row],[Linkedin Followers]] / Table2[[#This Row],[Total Applicants]] / 1000, 2) &amp; "K"</f>
        <v>54.06K</v>
      </c>
      <c r="I499" t="s">
        <v>4</v>
      </c>
      <c r="J499" t="s">
        <v>5</v>
      </c>
      <c r="K499">
        <v>10001</v>
      </c>
      <c r="L499" t="s">
        <v>6</v>
      </c>
      <c r="M499" s="10">
        <v>1323874</v>
      </c>
      <c r="N499">
        <v>0</v>
      </c>
      <c r="O499">
        <v>0</v>
      </c>
      <c r="P499">
        <v>0</v>
      </c>
      <c r="Q499">
        <v>0</v>
      </c>
      <c r="R499">
        <v>0</v>
      </c>
      <c r="S499">
        <v>0</v>
      </c>
      <c r="T499">
        <v>0</v>
      </c>
      <c r="U499">
        <v>0</v>
      </c>
      <c r="V499">
        <v>0</v>
      </c>
      <c r="W499">
        <v>0</v>
      </c>
      <c r="X499">
        <v>1</v>
      </c>
      <c r="Y499">
        <v>0</v>
      </c>
      <c r="Z499">
        <v>0</v>
      </c>
      <c r="AA499">
        <v>0</v>
      </c>
      <c r="AB499">
        <v>0</v>
      </c>
      <c r="AC499">
        <v>0</v>
      </c>
      <c r="AD499">
        <v>0</v>
      </c>
      <c r="AE499">
        <v>0</v>
      </c>
      <c r="AF499">
        <v>0</v>
      </c>
      <c r="AG499">
        <v>0</v>
      </c>
      <c r="AH499">
        <v>0</v>
      </c>
      <c r="AI499">
        <v>0</v>
      </c>
      <c r="AJ499">
        <v>1</v>
      </c>
      <c r="AK499">
        <v>1</v>
      </c>
      <c r="AL499">
        <v>0</v>
      </c>
      <c r="AM499">
        <v>0</v>
      </c>
      <c r="AN499">
        <v>0</v>
      </c>
      <c r="AO499">
        <v>0</v>
      </c>
      <c r="AP499">
        <v>0</v>
      </c>
      <c r="AQ499">
        <v>0</v>
      </c>
      <c r="AR499">
        <v>0</v>
      </c>
      <c r="AS499">
        <v>3</v>
      </c>
      <c r="AT499" s="7">
        <f>Table2[[#This Row],[Total Skills Required]] / 30</f>
        <v>0.1</v>
      </c>
      <c r="AU499" s="2">
        <f t="shared" si="7"/>
        <v>1.25</v>
      </c>
    </row>
    <row r="500" spans="1:47" x14ac:dyDescent="0.3">
      <c r="A500" t="s">
        <v>72</v>
      </c>
      <c r="B500" t="s">
        <v>39</v>
      </c>
      <c r="C500" t="s">
        <v>263</v>
      </c>
      <c r="D500" t="s">
        <v>19</v>
      </c>
      <c r="E500" t="str">
        <f>IF(LOWER(TRIM(Table2[[#This Row],[Involvement]]))="entry level", "Junior", IF(LOWER(TRIM(Table2[[#This Row],[Involvement]]))="mid-senior level", "Mid", "Senior"))</f>
        <v>Junior</v>
      </c>
      <c r="F500">
        <v>5</v>
      </c>
      <c r="G500" s="3">
        <v>270280</v>
      </c>
      <c r="H500" s="5" t="str">
        <f>ROUND(Table2[[#This Row],[Linkedin Followers]] / Table2[[#This Row],[Total Applicants]] / 1000, 2) &amp; "K"</f>
        <v>54.06K</v>
      </c>
      <c r="I500" t="s">
        <v>4</v>
      </c>
      <c r="J500" t="s">
        <v>14</v>
      </c>
      <c r="K500">
        <v>10001</v>
      </c>
      <c r="L500" t="s">
        <v>6</v>
      </c>
      <c r="M500" s="10">
        <v>560861</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1</v>
      </c>
      <c r="AL500">
        <v>0</v>
      </c>
      <c r="AM500">
        <v>0</v>
      </c>
      <c r="AN500">
        <v>1</v>
      </c>
      <c r="AO500">
        <v>0</v>
      </c>
      <c r="AP500">
        <v>0</v>
      </c>
      <c r="AQ500">
        <v>0</v>
      </c>
      <c r="AR500">
        <v>0</v>
      </c>
      <c r="AS500">
        <v>2</v>
      </c>
      <c r="AT500" s="7">
        <f>Table2[[#This Row],[Total Skills Required]] / 30</f>
        <v>6.6666666666666666E-2</v>
      </c>
      <c r="AU500" s="2">
        <f t="shared" si="7"/>
        <v>1.6666666666666667</v>
      </c>
    </row>
    <row r="501" spans="1:47" x14ac:dyDescent="0.3">
      <c r="A501" t="s">
        <v>16</v>
      </c>
      <c r="B501" t="s">
        <v>17</v>
      </c>
      <c r="C501" t="s">
        <v>304</v>
      </c>
      <c r="D501" t="s">
        <v>19</v>
      </c>
      <c r="E501" t="str">
        <f>IF(LOWER(TRIM(Table2[[#This Row],[Involvement]]))="entry level", "Junior", IF(LOWER(TRIM(Table2[[#This Row],[Involvement]]))="mid-senior level", "Mid", "Senior"))</f>
        <v>Mid</v>
      </c>
      <c r="F501">
        <v>5</v>
      </c>
      <c r="G501" s="3">
        <v>80865</v>
      </c>
      <c r="H501" s="5" t="str">
        <f>ROUND(Table2[[#This Row],[Linkedin Followers]] / Table2[[#This Row],[Total Applicants]] / 1000, 2) &amp; "K"</f>
        <v>16.17K</v>
      </c>
      <c r="I501" t="s">
        <v>4</v>
      </c>
      <c r="J501" t="s">
        <v>5</v>
      </c>
      <c r="K501">
        <v>1200</v>
      </c>
      <c r="L501" t="s">
        <v>6</v>
      </c>
      <c r="M501" s="10">
        <v>1031219</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1</v>
      </c>
      <c r="AK501">
        <v>1</v>
      </c>
      <c r="AL501">
        <v>0</v>
      </c>
      <c r="AM501">
        <v>0</v>
      </c>
      <c r="AN501">
        <v>0</v>
      </c>
      <c r="AO501">
        <v>0</v>
      </c>
      <c r="AP501">
        <v>0</v>
      </c>
      <c r="AQ501">
        <v>0</v>
      </c>
      <c r="AR501">
        <v>0</v>
      </c>
      <c r="AS501">
        <v>2</v>
      </c>
      <c r="AT501" s="7">
        <f>Table2[[#This Row],[Total Skills Required]] / 30</f>
        <v>6.6666666666666666E-2</v>
      </c>
      <c r="AU501" s="2">
        <f t="shared" si="7"/>
        <v>1.6666666666666667</v>
      </c>
    </row>
    <row r="502" spans="1:47" x14ac:dyDescent="0.3">
      <c r="A502" t="s">
        <v>23</v>
      </c>
      <c r="B502" t="s">
        <v>24</v>
      </c>
      <c r="C502" t="s">
        <v>189</v>
      </c>
      <c r="D502" t="s">
        <v>9</v>
      </c>
      <c r="E502" t="str">
        <f>IF(LOWER(TRIM(Table2[[#This Row],[Involvement]]))="entry level", "Junior", IF(LOWER(TRIM(Table2[[#This Row],[Involvement]]))="mid-senior level", "Mid", "Senior"))</f>
        <v>Mid</v>
      </c>
      <c r="F502">
        <v>5</v>
      </c>
      <c r="G502" s="3">
        <v>793022</v>
      </c>
      <c r="H502" s="5" t="str">
        <f>ROUND(Table2[[#This Row],[Linkedin Followers]] / Table2[[#This Row],[Total Applicants]] / 1000, 2) &amp; "K"</f>
        <v>158.6K</v>
      </c>
      <c r="I502" t="s">
        <v>4</v>
      </c>
      <c r="J502" t="s">
        <v>5</v>
      </c>
      <c r="K502">
        <v>5000</v>
      </c>
      <c r="L502" t="s">
        <v>6</v>
      </c>
      <c r="M502" s="10">
        <v>1529167</v>
      </c>
      <c r="N502">
        <v>1</v>
      </c>
      <c r="O502">
        <v>0</v>
      </c>
      <c r="P502">
        <v>1</v>
      </c>
      <c r="Q502">
        <v>0</v>
      </c>
      <c r="R502">
        <v>1</v>
      </c>
      <c r="S502">
        <v>0</v>
      </c>
      <c r="T502">
        <v>0</v>
      </c>
      <c r="U502">
        <v>0</v>
      </c>
      <c r="V502">
        <v>0</v>
      </c>
      <c r="W502">
        <v>1</v>
      </c>
      <c r="X502">
        <v>1</v>
      </c>
      <c r="Y502">
        <v>1</v>
      </c>
      <c r="Z502">
        <v>0</v>
      </c>
      <c r="AA502">
        <v>1</v>
      </c>
      <c r="AB502">
        <v>0</v>
      </c>
      <c r="AC502">
        <v>0</v>
      </c>
      <c r="AD502">
        <v>0</v>
      </c>
      <c r="AE502">
        <v>0</v>
      </c>
      <c r="AF502">
        <v>1</v>
      </c>
      <c r="AG502">
        <v>0</v>
      </c>
      <c r="AH502">
        <v>1</v>
      </c>
      <c r="AI502">
        <v>0</v>
      </c>
      <c r="AJ502">
        <v>1</v>
      </c>
      <c r="AK502">
        <v>1</v>
      </c>
      <c r="AL502">
        <v>0</v>
      </c>
      <c r="AM502">
        <v>1</v>
      </c>
      <c r="AN502">
        <v>1</v>
      </c>
      <c r="AO502">
        <v>0</v>
      </c>
      <c r="AP502">
        <v>0</v>
      </c>
      <c r="AQ502">
        <v>0</v>
      </c>
      <c r="AR502">
        <v>0</v>
      </c>
      <c r="AS502">
        <v>13</v>
      </c>
      <c r="AT502" s="7">
        <f>Table2[[#This Row],[Total Skills Required]] / 30</f>
        <v>0.43333333333333335</v>
      </c>
      <c r="AU502" s="2">
        <f t="shared" si="7"/>
        <v>0.35714285714285715</v>
      </c>
    </row>
    <row r="503" spans="1:47" x14ac:dyDescent="0.3">
      <c r="A503" t="s">
        <v>16</v>
      </c>
      <c r="B503" t="s">
        <v>17</v>
      </c>
      <c r="C503" t="s">
        <v>279</v>
      </c>
      <c r="D503" t="s">
        <v>3</v>
      </c>
      <c r="E503" t="str">
        <f>IF(LOWER(TRIM(Table2[[#This Row],[Involvement]]))="entry level", "Junior", IF(LOWER(TRIM(Table2[[#This Row],[Involvement]]))="mid-senior level", "Mid", "Senior"))</f>
        <v>Junior</v>
      </c>
      <c r="F503">
        <v>5</v>
      </c>
      <c r="G503" s="3">
        <v>80865</v>
      </c>
      <c r="H503" s="5" t="str">
        <f>ROUND(Table2[[#This Row],[Linkedin Followers]] / Table2[[#This Row],[Total Applicants]] / 1000, 2) &amp; "K"</f>
        <v>16.17K</v>
      </c>
      <c r="I503" t="s">
        <v>4</v>
      </c>
      <c r="J503" t="s">
        <v>14</v>
      </c>
      <c r="K503">
        <v>1200</v>
      </c>
      <c r="L503" t="s">
        <v>6</v>
      </c>
      <c r="M503" s="10">
        <v>611058</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1</v>
      </c>
      <c r="AK503">
        <v>1</v>
      </c>
      <c r="AL503">
        <v>0</v>
      </c>
      <c r="AM503">
        <v>0</v>
      </c>
      <c r="AN503">
        <v>0</v>
      </c>
      <c r="AO503">
        <v>0</v>
      </c>
      <c r="AP503">
        <v>0</v>
      </c>
      <c r="AQ503">
        <v>0</v>
      </c>
      <c r="AR503">
        <v>0</v>
      </c>
      <c r="AS503">
        <v>2</v>
      </c>
      <c r="AT503" s="7">
        <f>Table2[[#This Row],[Total Skills Required]] / 30</f>
        <v>6.6666666666666666E-2</v>
      </c>
      <c r="AU503" s="2">
        <f t="shared" si="7"/>
        <v>1.6666666666666667</v>
      </c>
    </row>
    <row r="504" spans="1:47" x14ac:dyDescent="0.3">
      <c r="A504" t="s">
        <v>11</v>
      </c>
      <c r="B504" t="s">
        <v>1</v>
      </c>
      <c r="C504" t="s">
        <v>170</v>
      </c>
      <c r="D504" t="s">
        <v>13</v>
      </c>
      <c r="E504" t="str">
        <f>IF(LOWER(TRIM(Table2[[#This Row],[Involvement]]))="entry level", "Junior", IF(LOWER(TRIM(Table2[[#This Row],[Involvement]]))="mid-senior level", "Mid", "Senior"))</f>
        <v>Mid</v>
      </c>
      <c r="F504">
        <v>5</v>
      </c>
      <c r="G504" s="3">
        <v>6737300</v>
      </c>
      <c r="H504" s="5" t="str">
        <f>ROUND(Table2[[#This Row],[Linkedin Followers]] / Table2[[#This Row],[Total Applicants]] / 1000, 2) &amp; "K"</f>
        <v>1347.46K</v>
      </c>
      <c r="I504" t="s">
        <v>4</v>
      </c>
      <c r="J504" t="s">
        <v>5</v>
      </c>
      <c r="K504">
        <v>10001</v>
      </c>
      <c r="L504" t="s">
        <v>6</v>
      </c>
      <c r="M504" s="10">
        <v>1322536</v>
      </c>
      <c r="N504">
        <v>0</v>
      </c>
      <c r="O504">
        <v>0</v>
      </c>
      <c r="P504">
        <v>0</v>
      </c>
      <c r="Q504">
        <v>0</v>
      </c>
      <c r="R504">
        <v>1</v>
      </c>
      <c r="S504">
        <v>0</v>
      </c>
      <c r="T504">
        <v>0</v>
      </c>
      <c r="U504">
        <v>0</v>
      </c>
      <c r="V504">
        <v>0</v>
      </c>
      <c r="W504">
        <v>0</v>
      </c>
      <c r="X504">
        <v>0</v>
      </c>
      <c r="Y504">
        <v>0</v>
      </c>
      <c r="Z504">
        <v>0</v>
      </c>
      <c r="AA504">
        <v>0</v>
      </c>
      <c r="AB504">
        <v>0</v>
      </c>
      <c r="AC504">
        <v>0</v>
      </c>
      <c r="AD504">
        <v>0</v>
      </c>
      <c r="AE504">
        <v>0</v>
      </c>
      <c r="AF504">
        <v>0</v>
      </c>
      <c r="AG504">
        <v>0</v>
      </c>
      <c r="AH504">
        <v>0</v>
      </c>
      <c r="AI504">
        <v>0</v>
      </c>
      <c r="AJ504">
        <v>1</v>
      </c>
      <c r="AK504">
        <v>1</v>
      </c>
      <c r="AL504">
        <v>0</v>
      </c>
      <c r="AM504">
        <v>0</v>
      </c>
      <c r="AN504">
        <v>1</v>
      </c>
      <c r="AO504">
        <v>0</v>
      </c>
      <c r="AP504">
        <v>0</v>
      </c>
      <c r="AQ504">
        <v>0</v>
      </c>
      <c r="AR504">
        <v>0</v>
      </c>
      <c r="AS504">
        <v>4</v>
      </c>
      <c r="AT504" s="7">
        <f>Table2[[#This Row],[Total Skills Required]] / 30</f>
        <v>0.13333333333333333</v>
      </c>
      <c r="AU504" s="2">
        <f t="shared" si="7"/>
        <v>1</v>
      </c>
    </row>
    <row r="505" spans="1:47" x14ac:dyDescent="0.3">
      <c r="A505" t="s">
        <v>16</v>
      </c>
      <c r="B505" t="s">
        <v>17</v>
      </c>
      <c r="C505" t="s">
        <v>305</v>
      </c>
      <c r="D505" t="s">
        <v>13</v>
      </c>
      <c r="E505" t="str">
        <f>IF(LOWER(TRIM(Table2[[#This Row],[Involvement]]))="entry level", "Junior", IF(LOWER(TRIM(Table2[[#This Row],[Involvement]]))="mid-senior level", "Mid", "Senior"))</f>
        <v>Junior</v>
      </c>
      <c r="F505">
        <v>5</v>
      </c>
      <c r="G505" s="3">
        <v>80865</v>
      </c>
      <c r="H505" s="5" t="str">
        <f>ROUND(Table2[[#This Row],[Linkedin Followers]] / Table2[[#This Row],[Total Applicants]] / 1000, 2) &amp; "K"</f>
        <v>16.17K</v>
      </c>
      <c r="I505" t="s">
        <v>4</v>
      </c>
      <c r="J505" t="s">
        <v>14</v>
      </c>
      <c r="K505">
        <v>1200</v>
      </c>
      <c r="L505" t="s">
        <v>6</v>
      </c>
      <c r="M505" s="10">
        <v>536798</v>
      </c>
      <c r="N505">
        <v>0</v>
      </c>
      <c r="O505">
        <v>0</v>
      </c>
      <c r="P505">
        <v>0</v>
      </c>
      <c r="Q505">
        <v>0</v>
      </c>
      <c r="R505">
        <v>1</v>
      </c>
      <c r="S505">
        <v>0</v>
      </c>
      <c r="T505">
        <v>0</v>
      </c>
      <c r="U505">
        <v>0</v>
      </c>
      <c r="V505">
        <v>0</v>
      </c>
      <c r="W505">
        <v>0</v>
      </c>
      <c r="X505">
        <v>0</v>
      </c>
      <c r="Y505">
        <v>0</v>
      </c>
      <c r="Z505">
        <v>0</v>
      </c>
      <c r="AA505">
        <v>0</v>
      </c>
      <c r="AB505">
        <v>0</v>
      </c>
      <c r="AC505">
        <v>0</v>
      </c>
      <c r="AD505">
        <v>0</v>
      </c>
      <c r="AE505">
        <v>0</v>
      </c>
      <c r="AF505">
        <v>0</v>
      </c>
      <c r="AG505">
        <v>0</v>
      </c>
      <c r="AH505">
        <v>0</v>
      </c>
      <c r="AI505">
        <v>0</v>
      </c>
      <c r="AJ505">
        <v>1</v>
      </c>
      <c r="AK505">
        <v>0</v>
      </c>
      <c r="AL505">
        <v>0</v>
      </c>
      <c r="AM505">
        <v>0</v>
      </c>
      <c r="AN505">
        <v>0</v>
      </c>
      <c r="AO505">
        <v>0</v>
      </c>
      <c r="AP505">
        <v>0</v>
      </c>
      <c r="AQ505">
        <v>0</v>
      </c>
      <c r="AR505">
        <v>0</v>
      </c>
      <c r="AS505">
        <v>2</v>
      </c>
      <c r="AT505" s="7">
        <f>Table2[[#This Row],[Total Skills Required]] / 30</f>
        <v>6.6666666666666666E-2</v>
      </c>
      <c r="AU505" s="2">
        <f t="shared" si="7"/>
        <v>1.6666666666666667</v>
      </c>
    </row>
    <row r="506" spans="1:47" x14ac:dyDescent="0.3">
      <c r="A506" t="s">
        <v>72</v>
      </c>
      <c r="B506" t="s">
        <v>39</v>
      </c>
      <c r="C506" t="s">
        <v>54</v>
      </c>
      <c r="D506" t="s">
        <v>13</v>
      </c>
      <c r="E506" t="str">
        <f>IF(LOWER(TRIM(Table2[[#This Row],[Involvement]]))="entry level", "Junior", IF(LOWER(TRIM(Table2[[#This Row],[Involvement]]))="mid-senior level", "Mid", "Senior"))</f>
        <v>Junior</v>
      </c>
      <c r="F506">
        <v>5</v>
      </c>
      <c r="G506" s="3">
        <v>270280</v>
      </c>
      <c r="H506" s="5" t="str">
        <f>ROUND(Table2[[#This Row],[Linkedin Followers]] / Table2[[#This Row],[Total Applicants]] / 1000, 2) &amp; "K"</f>
        <v>54.06K</v>
      </c>
      <c r="I506" t="s">
        <v>4</v>
      </c>
      <c r="J506" t="s">
        <v>14</v>
      </c>
      <c r="K506">
        <v>10001</v>
      </c>
      <c r="L506" t="s">
        <v>6</v>
      </c>
      <c r="M506" s="10">
        <v>547082</v>
      </c>
      <c r="N506">
        <v>0</v>
      </c>
      <c r="O506">
        <v>0</v>
      </c>
      <c r="P506">
        <v>1</v>
      </c>
      <c r="Q506">
        <v>0</v>
      </c>
      <c r="R506">
        <v>0</v>
      </c>
      <c r="S506">
        <v>0</v>
      </c>
      <c r="T506">
        <v>0</v>
      </c>
      <c r="U506">
        <v>0</v>
      </c>
      <c r="V506">
        <v>0</v>
      </c>
      <c r="W506">
        <v>0</v>
      </c>
      <c r="X506">
        <v>1</v>
      </c>
      <c r="Y506">
        <v>0</v>
      </c>
      <c r="Z506">
        <v>0</v>
      </c>
      <c r="AA506">
        <v>0</v>
      </c>
      <c r="AB506">
        <v>0</v>
      </c>
      <c r="AC506">
        <v>0</v>
      </c>
      <c r="AD506">
        <v>1</v>
      </c>
      <c r="AE506">
        <v>0</v>
      </c>
      <c r="AF506">
        <v>0</v>
      </c>
      <c r="AG506">
        <v>0</v>
      </c>
      <c r="AH506">
        <v>0</v>
      </c>
      <c r="AI506">
        <v>0</v>
      </c>
      <c r="AJ506">
        <v>1</v>
      </c>
      <c r="AK506">
        <v>0</v>
      </c>
      <c r="AL506">
        <v>0</v>
      </c>
      <c r="AM506">
        <v>0</v>
      </c>
      <c r="AN506">
        <v>0</v>
      </c>
      <c r="AO506">
        <v>0</v>
      </c>
      <c r="AP506">
        <v>0</v>
      </c>
      <c r="AQ506">
        <v>0</v>
      </c>
      <c r="AR506">
        <v>0</v>
      </c>
      <c r="AS506">
        <v>4</v>
      </c>
      <c r="AT506" s="7">
        <f>Table2[[#This Row],[Total Skills Required]] / 30</f>
        <v>0.13333333333333333</v>
      </c>
      <c r="AU506" s="2">
        <f t="shared" si="7"/>
        <v>1</v>
      </c>
    </row>
    <row r="507" spans="1:47" x14ac:dyDescent="0.3">
      <c r="A507" t="s">
        <v>16</v>
      </c>
      <c r="B507" t="s">
        <v>17</v>
      </c>
      <c r="C507" t="s">
        <v>50</v>
      </c>
      <c r="D507" t="s">
        <v>3</v>
      </c>
      <c r="E507" t="str">
        <f>IF(LOWER(TRIM(Table2[[#This Row],[Involvement]]))="entry level", "Junior", IF(LOWER(TRIM(Table2[[#This Row],[Involvement]]))="mid-senior level", "Mid", "Senior"))</f>
        <v>Mid</v>
      </c>
      <c r="F507">
        <v>5</v>
      </c>
      <c r="G507" s="3">
        <v>80865</v>
      </c>
      <c r="H507" s="5" t="str">
        <f>ROUND(Table2[[#This Row],[Linkedin Followers]] / Table2[[#This Row],[Total Applicants]] / 1000, 2) &amp; "K"</f>
        <v>16.17K</v>
      </c>
      <c r="I507" t="s">
        <v>4</v>
      </c>
      <c r="J507" t="s">
        <v>5</v>
      </c>
      <c r="K507">
        <v>1200</v>
      </c>
      <c r="L507" t="s">
        <v>6</v>
      </c>
      <c r="M507" s="10">
        <v>1098345</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1</v>
      </c>
      <c r="AK507">
        <v>0</v>
      </c>
      <c r="AL507">
        <v>0</v>
      </c>
      <c r="AM507">
        <v>0</v>
      </c>
      <c r="AN507">
        <v>0</v>
      </c>
      <c r="AO507">
        <v>0</v>
      </c>
      <c r="AP507">
        <v>0</v>
      </c>
      <c r="AQ507">
        <v>0</v>
      </c>
      <c r="AR507">
        <v>0</v>
      </c>
      <c r="AS507">
        <v>1</v>
      </c>
      <c r="AT507" s="7">
        <f>Table2[[#This Row],[Total Skills Required]] / 30</f>
        <v>3.3333333333333333E-2</v>
      </c>
      <c r="AU507" s="2">
        <f t="shared" si="7"/>
        <v>2.5</v>
      </c>
    </row>
    <row r="508" spans="1:47" x14ac:dyDescent="0.3">
      <c r="A508" t="s">
        <v>72</v>
      </c>
      <c r="B508" t="s">
        <v>39</v>
      </c>
      <c r="C508" t="s">
        <v>306</v>
      </c>
      <c r="D508" t="s">
        <v>36</v>
      </c>
      <c r="E508" t="str">
        <f>IF(LOWER(TRIM(Table2[[#This Row],[Involvement]]))="entry level", "Junior", IF(LOWER(TRIM(Table2[[#This Row],[Involvement]]))="mid-senior level", "Mid", "Senior"))</f>
        <v>Junior</v>
      </c>
      <c r="F508">
        <v>5</v>
      </c>
      <c r="G508" s="3">
        <v>270280</v>
      </c>
      <c r="H508" s="5" t="str">
        <f>ROUND(Table2[[#This Row],[Linkedin Followers]] / Table2[[#This Row],[Total Applicants]] / 1000, 2) &amp; "K"</f>
        <v>54.06K</v>
      </c>
      <c r="I508" t="s">
        <v>4</v>
      </c>
      <c r="J508" t="s">
        <v>14</v>
      </c>
      <c r="K508">
        <v>10001</v>
      </c>
      <c r="L508" t="s">
        <v>6</v>
      </c>
      <c r="M508" s="10">
        <v>783784</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1</v>
      </c>
      <c r="AK508">
        <v>1</v>
      </c>
      <c r="AL508">
        <v>0</v>
      </c>
      <c r="AM508">
        <v>0</v>
      </c>
      <c r="AN508">
        <v>1</v>
      </c>
      <c r="AO508">
        <v>0</v>
      </c>
      <c r="AP508">
        <v>0</v>
      </c>
      <c r="AQ508">
        <v>0</v>
      </c>
      <c r="AR508">
        <v>0</v>
      </c>
      <c r="AS508">
        <v>3</v>
      </c>
      <c r="AT508" s="7">
        <f>Table2[[#This Row],[Total Skills Required]] / 30</f>
        <v>0.1</v>
      </c>
      <c r="AU508" s="2">
        <f t="shared" si="7"/>
        <v>1.25</v>
      </c>
    </row>
    <row r="509" spans="1:47" x14ac:dyDescent="0.3">
      <c r="A509" t="s">
        <v>72</v>
      </c>
      <c r="B509" t="s">
        <v>39</v>
      </c>
      <c r="C509" t="s">
        <v>307</v>
      </c>
      <c r="D509" t="s">
        <v>62</v>
      </c>
      <c r="E509" t="str">
        <f>IF(LOWER(TRIM(Table2[[#This Row],[Involvement]]))="entry level", "Junior", IF(LOWER(TRIM(Table2[[#This Row],[Involvement]]))="mid-senior level", "Mid", "Senior"))</f>
        <v>Mid</v>
      </c>
      <c r="F509">
        <v>4</v>
      </c>
      <c r="G509" s="3">
        <v>270280</v>
      </c>
      <c r="H509" s="5" t="str">
        <f>ROUND(Table2[[#This Row],[Linkedin Followers]] / Table2[[#This Row],[Total Applicants]] / 1000, 2) &amp; "K"</f>
        <v>67.57K</v>
      </c>
      <c r="I509" t="s">
        <v>4</v>
      </c>
      <c r="J509" t="s">
        <v>5</v>
      </c>
      <c r="K509">
        <v>10001</v>
      </c>
      <c r="L509" t="s">
        <v>6</v>
      </c>
      <c r="M509" s="10">
        <v>1271825</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1</v>
      </c>
      <c r="AK509">
        <v>1</v>
      </c>
      <c r="AL509">
        <v>0</v>
      </c>
      <c r="AM509">
        <v>0</v>
      </c>
      <c r="AN509">
        <v>1</v>
      </c>
      <c r="AO509">
        <v>0</v>
      </c>
      <c r="AP509">
        <v>0</v>
      </c>
      <c r="AQ509">
        <v>0</v>
      </c>
      <c r="AR509">
        <v>1</v>
      </c>
      <c r="AS509">
        <v>4</v>
      </c>
      <c r="AT509" s="7">
        <f>Table2[[#This Row],[Total Skills Required]] / 30</f>
        <v>0.13333333333333333</v>
      </c>
      <c r="AU509" s="2">
        <f t="shared" si="7"/>
        <v>0.8</v>
      </c>
    </row>
    <row r="510" spans="1:47" x14ac:dyDescent="0.3">
      <c r="A510" t="s">
        <v>91</v>
      </c>
      <c r="B510" t="s">
        <v>17</v>
      </c>
      <c r="C510" t="s">
        <v>308</v>
      </c>
      <c r="D510" t="s">
        <v>78</v>
      </c>
      <c r="E510" t="str">
        <f>IF(LOWER(TRIM(Table2[[#This Row],[Involvement]]))="entry level", "Junior", IF(LOWER(TRIM(Table2[[#This Row],[Involvement]]))="mid-senior level", "Mid", "Senior"))</f>
        <v>Junior</v>
      </c>
      <c r="F510">
        <v>4</v>
      </c>
      <c r="G510" s="3">
        <v>11245</v>
      </c>
      <c r="H510" s="5" t="str">
        <f>ROUND(Table2[[#This Row],[Linkedin Followers]] / Table2[[#This Row],[Total Applicants]] / 1000, 2) &amp; "K"</f>
        <v>2.81K</v>
      </c>
      <c r="I510" t="s">
        <v>4</v>
      </c>
      <c r="J510" t="s">
        <v>14</v>
      </c>
      <c r="K510">
        <v>110</v>
      </c>
      <c r="L510" t="s">
        <v>93</v>
      </c>
      <c r="M510" s="10">
        <v>641002</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1</v>
      </c>
      <c r="AK510">
        <v>1</v>
      </c>
      <c r="AL510">
        <v>0</v>
      </c>
      <c r="AM510">
        <v>0</v>
      </c>
      <c r="AN510">
        <v>0</v>
      </c>
      <c r="AO510">
        <v>0</v>
      </c>
      <c r="AP510">
        <v>0</v>
      </c>
      <c r="AQ510">
        <v>0</v>
      </c>
      <c r="AR510">
        <v>0</v>
      </c>
      <c r="AS510">
        <v>2</v>
      </c>
      <c r="AT510" s="7">
        <f>Table2[[#This Row],[Total Skills Required]] / 30</f>
        <v>6.6666666666666666E-2</v>
      </c>
      <c r="AU510" s="2">
        <f t="shared" si="7"/>
        <v>1.3333333333333333</v>
      </c>
    </row>
    <row r="511" spans="1:47" x14ac:dyDescent="0.3">
      <c r="A511" t="s">
        <v>16</v>
      </c>
      <c r="B511" t="s">
        <v>17</v>
      </c>
      <c r="C511" t="s">
        <v>309</v>
      </c>
      <c r="D511" t="s">
        <v>19</v>
      </c>
      <c r="E511" t="str">
        <f>IF(LOWER(TRIM(Table2[[#This Row],[Involvement]]))="entry level", "Junior", IF(LOWER(TRIM(Table2[[#This Row],[Involvement]]))="mid-senior level", "Mid", "Senior"))</f>
        <v>Junior</v>
      </c>
      <c r="F511">
        <v>4</v>
      </c>
      <c r="G511" s="3">
        <v>80865</v>
      </c>
      <c r="H511" s="5" t="str">
        <f>ROUND(Table2[[#This Row],[Linkedin Followers]] / Table2[[#This Row],[Total Applicants]] / 1000, 2) &amp; "K"</f>
        <v>20.22K</v>
      </c>
      <c r="I511" t="s">
        <v>4</v>
      </c>
      <c r="J511" t="s">
        <v>14</v>
      </c>
      <c r="K511">
        <v>1200</v>
      </c>
      <c r="L511" t="s">
        <v>6</v>
      </c>
      <c r="M511" s="10">
        <v>318698</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1</v>
      </c>
      <c r="AK511">
        <v>0</v>
      </c>
      <c r="AL511">
        <v>0</v>
      </c>
      <c r="AM511">
        <v>0</v>
      </c>
      <c r="AN511">
        <v>0</v>
      </c>
      <c r="AO511">
        <v>0</v>
      </c>
      <c r="AP511">
        <v>0</v>
      </c>
      <c r="AQ511">
        <v>0</v>
      </c>
      <c r="AR511">
        <v>0</v>
      </c>
      <c r="AS511">
        <v>1</v>
      </c>
      <c r="AT511" s="7">
        <f>Table2[[#This Row],[Total Skills Required]] / 30</f>
        <v>3.3333333333333333E-2</v>
      </c>
      <c r="AU511" s="2">
        <f t="shared" si="7"/>
        <v>2</v>
      </c>
    </row>
    <row r="512" spans="1:47" x14ac:dyDescent="0.3">
      <c r="A512" t="s">
        <v>72</v>
      </c>
      <c r="B512" t="s">
        <v>39</v>
      </c>
      <c r="C512" t="s">
        <v>310</v>
      </c>
      <c r="D512" t="s">
        <v>13</v>
      </c>
      <c r="E512" t="str">
        <f>IF(LOWER(TRIM(Table2[[#This Row],[Involvement]]))="entry level", "Junior", IF(LOWER(TRIM(Table2[[#This Row],[Involvement]]))="mid-senior level", "Mid", "Senior"))</f>
        <v>Mid</v>
      </c>
      <c r="F512">
        <v>4</v>
      </c>
      <c r="G512" s="3">
        <v>270280</v>
      </c>
      <c r="H512" s="5" t="str">
        <f>ROUND(Table2[[#This Row],[Linkedin Followers]] / Table2[[#This Row],[Total Applicants]] / 1000, 2) &amp; "K"</f>
        <v>67.57K</v>
      </c>
      <c r="I512" t="s">
        <v>4</v>
      </c>
      <c r="J512" t="s">
        <v>5</v>
      </c>
      <c r="K512">
        <v>10001</v>
      </c>
      <c r="L512" t="s">
        <v>6</v>
      </c>
      <c r="M512" s="10">
        <v>1472962</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1</v>
      </c>
      <c r="AK512">
        <v>1</v>
      </c>
      <c r="AL512">
        <v>0</v>
      </c>
      <c r="AM512">
        <v>0</v>
      </c>
      <c r="AN512">
        <v>0</v>
      </c>
      <c r="AO512">
        <v>0</v>
      </c>
      <c r="AP512">
        <v>0</v>
      </c>
      <c r="AQ512">
        <v>0</v>
      </c>
      <c r="AR512">
        <v>0</v>
      </c>
      <c r="AS512">
        <v>2</v>
      </c>
      <c r="AT512" s="7">
        <f>Table2[[#This Row],[Total Skills Required]] / 30</f>
        <v>6.6666666666666666E-2</v>
      </c>
      <c r="AU512" s="2">
        <f t="shared" si="7"/>
        <v>1.3333333333333333</v>
      </c>
    </row>
    <row r="513" spans="1:47" x14ac:dyDescent="0.3">
      <c r="A513" t="s">
        <v>72</v>
      </c>
      <c r="B513" t="s">
        <v>39</v>
      </c>
      <c r="C513" t="s">
        <v>306</v>
      </c>
      <c r="D513" t="s">
        <v>3</v>
      </c>
      <c r="E513" t="str">
        <f>IF(LOWER(TRIM(Table2[[#This Row],[Involvement]]))="entry level", "Junior", IF(LOWER(TRIM(Table2[[#This Row],[Involvement]]))="mid-senior level", "Mid", "Senior"))</f>
        <v>Junior</v>
      </c>
      <c r="F513">
        <v>4</v>
      </c>
      <c r="G513" s="3">
        <v>270280</v>
      </c>
      <c r="H513" s="5" t="str">
        <f>ROUND(Table2[[#This Row],[Linkedin Followers]] / Table2[[#This Row],[Total Applicants]] / 1000, 2) &amp; "K"</f>
        <v>67.57K</v>
      </c>
      <c r="I513" t="s">
        <v>4</v>
      </c>
      <c r="J513" t="s">
        <v>14</v>
      </c>
      <c r="K513">
        <v>10001</v>
      </c>
      <c r="L513" t="s">
        <v>6</v>
      </c>
      <c r="M513" s="10">
        <v>779706</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1</v>
      </c>
      <c r="AK513">
        <v>1</v>
      </c>
      <c r="AL513">
        <v>0</v>
      </c>
      <c r="AM513">
        <v>0</v>
      </c>
      <c r="AN513">
        <v>1</v>
      </c>
      <c r="AO513">
        <v>0</v>
      </c>
      <c r="AP513">
        <v>0</v>
      </c>
      <c r="AQ513">
        <v>0</v>
      </c>
      <c r="AR513">
        <v>0</v>
      </c>
      <c r="AS513">
        <v>3</v>
      </c>
      <c r="AT513" s="7">
        <f>Table2[[#This Row],[Total Skills Required]] / 30</f>
        <v>0.1</v>
      </c>
      <c r="AU513" s="2">
        <f t="shared" si="7"/>
        <v>1</v>
      </c>
    </row>
    <row r="514" spans="1:47" x14ac:dyDescent="0.3">
      <c r="A514" t="s">
        <v>16</v>
      </c>
      <c r="B514" t="s">
        <v>17</v>
      </c>
      <c r="C514" t="s">
        <v>279</v>
      </c>
      <c r="D514" t="s">
        <v>3</v>
      </c>
      <c r="E514" t="str">
        <f>IF(LOWER(TRIM(Table2[[#This Row],[Involvement]]))="entry level", "Junior", IF(LOWER(TRIM(Table2[[#This Row],[Involvement]]))="mid-senior level", "Mid", "Senior"))</f>
        <v>Junior</v>
      </c>
      <c r="F514">
        <v>4</v>
      </c>
      <c r="G514" s="3">
        <v>80865</v>
      </c>
      <c r="H514" s="5" t="str">
        <f>ROUND(Table2[[#This Row],[Linkedin Followers]] / Table2[[#This Row],[Total Applicants]] / 1000, 2) &amp; "K"</f>
        <v>20.22K</v>
      </c>
      <c r="I514" t="s">
        <v>4</v>
      </c>
      <c r="J514" t="s">
        <v>14</v>
      </c>
      <c r="K514">
        <v>1200</v>
      </c>
      <c r="L514" t="s">
        <v>6</v>
      </c>
      <c r="M514" s="10">
        <v>562452</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1</v>
      </c>
      <c r="AK514">
        <v>1</v>
      </c>
      <c r="AL514">
        <v>0</v>
      </c>
      <c r="AM514">
        <v>0</v>
      </c>
      <c r="AN514">
        <v>0</v>
      </c>
      <c r="AO514">
        <v>0</v>
      </c>
      <c r="AP514">
        <v>0</v>
      </c>
      <c r="AQ514">
        <v>0</v>
      </c>
      <c r="AR514">
        <v>0</v>
      </c>
      <c r="AS514">
        <v>2</v>
      </c>
      <c r="AT514" s="7">
        <f>Table2[[#This Row],[Total Skills Required]] / 30</f>
        <v>6.6666666666666666E-2</v>
      </c>
      <c r="AU514" s="2">
        <f t="shared" ref="AU514:AU577" si="8">(F514 / (AS514 + 1))</f>
        <v>1.3333333333333333</v>
      </c>
    </row>
    <row r="515" spans="1:47" x14ac:dyDescent="0.3">
      <c r="A515" t="s">
        <v>72</v>
      </c>
      <c r="B515" t="s">
        <v>39</v>
      </c>
      <c r="C515" t="s">
        <v>254</v>
      </c>
      <c r="D515" t="s">
        <v>3</v>
      </c>
      <c r="E515" t="str">
        <f>IF(LOWER(TRIM(Table2[[#This Row],[Involvement]]))="entry level", "Junior", IF(LOWER(TRIM(Table2[[#This Row],[Involvement]]))="mid-senior level", "Mid", "Senior"))</f>
        <v>Mid</v>
      </c>
      <c r="F515">
        <v>4</v>
      </c>
      <c r="G515" s="3">
        <v>270280</v>
      </c>
      <c r="H515" s="5" t="str">
        <f>ROUND(Table2[[#This Row],[Linkedin Followers]] / Table2[[#This Row],[Total Applicants]] / 1000, 2) &amp; "K"</f>
        <v>67.57K</v>
      </c>
      <c r="I515" t="s">
        <v>4</v>
      </c>
      <c r="J515" t="s">
        <v>5</v>
      </c>
      <c r="K515">
        <v>10001</v>
      </c>
      <c r="L515" t="s">
        <v>6</v>
      </c>
      <c r="M515" s="10">
        <v>1184416</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1</v>
      </c>
      <c r="AK515">
        <v>0</v>
      </c>
      <c r="AL515">
        <v>0</v>
      </c>
      <c r="AM515">
        <v>0</v>
      </c>
      <c r="AN515">
        <v>0</v>
      </c>
      <c r="AO515">
        <v>0</v>
      </c>
      <c r="AP515">
        <v>0</v>
      </c>
      <c r="AQ515">
        <v>0</v>
      </c>
      <c r="AR515">
        <v>0</v>
      </c>
      <c r="AS515">
        <v>1</v>
      </c>
      <c r="AT515" s="7">
        <f>Table2[[#This Row],[Total Skills Required]] / 30</f>
        <v>3.3333333333333333E-2</v>
      </c>
      <c r="AU515" s="2">
        <f t="shared" si="8"/>
        <v>2</v>
      </c>
    </row>
    <row r="516" spans="1:47" x14ac:dyDescent="0.3">
      <c r="A516" t="s">
        <v>72</v>
      </c>
      <c r="B516" t="s">
        <v>39</v>
      </c>
      <c r="C516" t="s">
        <v>50</v>
      </c>
      <c r="D516" t="s">
        <v>36</v>
      </c>
      <c r="E516" t="str">
        <f>IF(LOWER(TRIM(Table2[[#This Row],[Involvement]]))="entry level", "Junior", IF(LOWER(TRIM(Table2[[#This Row],[Involvement]]))="mid-senior level", "Mid", "Senior"))</f>
        <v>Mid</v>
      </c>
      <c r="F516">
        <v>4</v>
      </c>
      <c r="G516" s="3">
        <v>270280</v>
      </c>
      <c r="H516" s="5" t="str">
        <f>ROUND(Table2[[#This Row],[Linkedin Followers]] / Table2[[#This Row],[Total Applicants]] / 1000, 2) &amp; "K"</f>
        <v>67.57K</v>
      </c>
      <c r="I516" t="s">
        <v>4</v>
      </c>
      <c r="J516" t="s">
        <v>5</v>
      </c>
      <c r="K516">
        <v>10001</v>
      </c>
      <c r="L516" t="s">
        <v>6</v>
      </c>
      <c r="M516" s="10">
        <v>847577</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1</v>
      </c>
      <c r="AK516">
        <v>1</v>
      </c>
      <c r="AL516">
        <v>0</v>
      </c>
      <c r="AM516">
        <v>0</v>
      </c>
      <c r="AN516">
        <v>1</v>
      </c>
      <c r="AO516">
        <v>0</v>
      </c>
      <c r="AP516">
        <v>0</v>
      </c>
      <c r="AQ516">
        <v>0</v>
      </c>
      <c r="AR516">
        <v>0</v>
      </c>
      <c r="AS516">
        <v>3</v>
      </c>
      <c r="AT516" s="7">
        <f>Table2[[#This Row],[Total Skills Required]] / 30</f>
        <v>0.1</v>
      </c>
      <c r="AU516" s="2">
        <f t="shared" si="8"/>
        <v>1</v>
      </c>
    </row>
    <row r="517" spans="1:47" x14ac:dyDescent="0.3">
      <c r="A517" t="s">
        <v>72</v>
      </c>
      <c r="B517" t="s">
        <v>39</v>
      </c>
      <c r="C517" t="s">
        <v>311</v>
      </c>
      <c r="D517" t="s">
        <v>33</v>
      </c>
      <c r="E517" t="str">
        <f>IF(LOWER(TRIM(Table2[[#This Row],[Involvement]]))="entry level", "Junior", IF(LOWER(TRIM(Table2[[#This Row],[Involvement]]))="mid-senior level", "Mid", "Senior"))</f>
        <v>Junior</v>
      </c>
      <c r="F517">
        <v>4</v>
      </c>
      <c r="G517" s="3">
        <v>270280</v>
      </c>
      <c r="H517" s="5" t="str">
        <f>ROUND(Table2[[#This Row],[Linkedin Followers]] / Table2[[#This Row],[Total Applicants]] / 1000, 2) &amp; "K"</f>
        <v>67.57K</v>
      </c>
      <c r="I517" t="s">
        <v>4</v>
      </c>
      <c r="J517" t="s">
        <v>14</v>
      </c>
      <c r="K517">
        <v>10001</v>
      </c>
      <c r="L517" t="s">
        <v>6</v>
      </c>
      <c r="M517" s="10">
        <v>441625</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1</v>
      </c>
      <c r="AK517">
        <v>0</v>
      </c>
      <c r="AL517">
        <v>0</v>
      </c>
      <c r="AM517">
        <v>0</v>
      </c>
      <c r="AN517">
        <v>0</v>
      </c>
      <c r="AO517">
        <v>0</v>
      </c>
      <c r="AP517">
        <v>0</v>
      </c>
      <c r="AQ517">
        <v>0</v>
      </c>
      <c r="AR517">
        <v>0</v>
      </c>
      <c r="AS517">
        <v>1</v>
      </c>
      <c r="AT517" s="7">
        <f>Table2[[#This Row],[Total Skills Required]] / 30</f>
        <v>3.3333333333333333E-2</v>
      </c>
      <c r="AU517" s="2">
        <f t="shared" si="8"/>
        <v>2</v>
      </c>
    </row>
    <row r="518" spans="1:47" x14ac:dyDescent="0.3">
      <c r="A518" t="s">
        <v>91</v>
      </c>
      <c r="B518" t="s">
        <v>17</v>
      </c>
      <c r="C518" t="s">
        <v>312</v>
      </c>
      <c r="D518" t="s">
        <v>78</v>
      </c>
      <c r="E518" t="str">
        <f>IF(LOWER(TRIM(Table2[[#This Row],[Involvement]]))="entry level", "Junior", IF(LOWER(TRIM(Table2[[#This Row],[Involvement]]))="mid-senior level", "Mid", "Senior"))</f>
        <v>Mid</v>
      </c>
      <c r="F518">
        <v>4</v>
      </c>
      <c r="G518" s="3">
        <v>11245</v>
      </c>
      <c r="H518" s="5" t="str">
        <f>ROUND(Table2[[#This Row],[Linkedin Followers]] / Table2[[#This Row],[Total Applicants]] / 1000, 2) &amp; "K"</f>
        <v>2.81K</v>
      </c>
      <c r="I518" t="s">
        <v>4</v>
      </c>
      <c r="J518" t="s">
        <v>5</v>
      </c>
      <c r="K518">
        <v>110</v>
      </c>
      <c r="L518" t="s">
        <v>93</v>
      </c>
      <c r="M518" s="10">
        <v>1445506</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1</v>
      </c>
      <c r="AK518">
        <v>0</v>
      </c>
      <c r="AL518">
        <v>0</v>
      </c>
      <c r="AM518">
        <v>0</v>
      </c>
      <c r="AN518">
        <v>0</v>
      </c>
      <c r="AO518">
        <v>0</v>
      </c>
      <c r="AP518">
        <v>0</v>
      </c>
      <c r="AQ518">
        <v>0</v>
      </c>
      <c r="AR518">
        <v>0</v>
      </c>
      <c r="AS518">
        <v>1</v>
      </c>
      <c r="AT518" s="7">
        <f>Table2[[#This Row],[Total Skills Required]] / 30</f>
        <v>3.3333333333333333E-2</v>
      </c>
      <c r="AU518" s="2">
        <f t="shared" si="8"/>
        <v>2</v>
      </c>
    </row>
    <row r="519" spans="1:47" x14ac:dyDescent="0.3">
      <c r="A519" t="s">
        <v>72</v>
      </c>
      <c r="B519" t="s">
        <v>39</v>
      </c>
      <c r="C519" t="s">
        <v>313</v>
      </c>
      <c r="D519" t="s">
        <v>13</v>
      </c>
      <c r="E519" t="str">
        <f>IF(LOWER(TRIM(Table2[[#This Row],[Involvement]]))="entry level", "Junior", IF(LOWER(TRIM(Table2[[#This Row],[Involvement]]))="mid-senior level", "Mid", "Senior"))</f>
        <v>Mid</v>
      </c>
      <c r="F519">
        <v>4</v>
      </c>
      <c r="G519" s="3">
        <v>270280</v>
      </c>
      <c r="H519" s="5" t="str">
        <f>ROUND(Table2[[#This Row],[Linkedin Followers]] / Table2[[#This Row],[Total Applicants]] / 1000, 2) &amp; "K"</f>
        <v>67.57K</v>
      </c>
      <c r="I519" t="s">
        <v>4</v>
      </c>
      <c r="J519" t="s">
        <v>5</v>
      </c>
      <c r="K519">
        <v>10001</v>
      </c>
      <c r="L519" t="s">
        <v>6</v>
      </c>
      <c r="M519" s="10">
        <v>1198756</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1</v>
      </c>
      <c r="AL519">
        <v>0</v>
      </c>
      <c r="AM519">
        <v>0</v>
      </c>
      <c r="AN519">
        <v>0</v>
      </c>
      <c r="AO519">
        <v>0</v>
      </c>
      <c r="AP519">
        <v>0</v>
      </c>
      <c r="AQ519">
        <v>0</v>
      </c>
      <c r="AR519">
        <v>0</v>
      </c>
      <c r="AS519">
        <v>1</v>
      </c>
      <c r="AT519" s="7">
        <f>Table2[[#This Row],[Total Skills Required]] / 30</f>
        <v>3.3333333333333333E-2</v>
      </c>
      <c r="AU519" s="2">
        <f t="shared" si="8"/>
        <v>2</v>
      </c>
    </row>
    <row r="520" spans="1:47" x14ac:dyDescent="0.3">
      <c r="A520" t="s">
        <v>91</v>
      </c>
      <c r="B520" t="s">
        <v>17</v>
      </c>
      <c r="C520" t="s">
        <v>314</v>
      </c>
      <c r="D520" t="s">
        <v>36</v>
      </c>
      <c r="E520" t="str">
        <f>IF(LOWER(TRIM(Table2[[#This Row],[Involvement]]))="entry level", "Junior", IF(LOWER(TRIM(Table2[[#This Row],[Involvement]]))="mid-senior level", "Mid", "Senior"))</f>
        <v>Mid</v>
      </c>
      <c r="F520">
        <v>4</v>
      </c>
      <c r="G520" s="3">
        <v>11245</v>
      </c>
      <c r="H520" s="5" t="str">
        <f>ROUND(Table2[[#This Row],[Linkedin Followers]] / Table2[[#This Row],[Total Applicants]] / 1000, 2) &amp; "K"</f>
        <v>2.81K</v>
      </c>
      <c r="I520" t="s">
        <v>4</v>
      </c>
      <c r="J520" t="s">
        <v>5</v>
      </c>
      <c r="K520">
        <v>110</v>
      </c>
      <c r="L520" t="s">
        <v>93</v>
      </c>
      <c r="M520" s="10">
        <v>1727918</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1</v>
      </c>
      <c r="AM520">
        <v>0</v>
      </c>
      <c r="AN520">
        <v>0</v>
      </c>
      <c r="AO520">
        <v>1</v>
      </c>
      <c r="AP520">
        <v>0</v>
      </c>
      <c r="AQ520">
        <v>0</v>
      </c>
      <c r="AR520">
        <v>0</v>
      </c>
      <c r="AS520">
        <v>2</v>
      </c>
      <c r="AT520" s="7">
        <f>Table2[[#This Row],[Total Skills Required]] / 30</f>
        <v>6.6666666666666666E-2</v>
      </c>
      <c r="AU520" s="2">
        <f t="shared" si="8"/>
        <v>1.3333333333333333</v>
      </c>
    </row>
    <row r="521" spans="1:47" x14ac:dyDescent="0.3">
      <c r="A521" t="s">
        <v>16</v>
      </c>
      <c r="B521" t="s">
        <v>17</v>
      </c>
      <c r="C521" t="s">
        <v>315</v>
      </c>
      <c r="D521" t="s">
        <v>3</v>
      </c>
      <c r="E521" t="str">
        <f>IF(LOWER(TRIM(Table2[[#This Row],[Involvement]]))="entry level", "Junior", IF(LOWER(TRIM(Table2[[#This Row],[Involvement]]))="mid-senior level", "Mid", "Senior"))</f>
        <v>Junior</v>
      </c>
      <c r="F521">
        <v>4</v>
      </c>
      <c r="G521" s="3">
        <v>80865</v>
      </c>
      <c r="H521" s="5" t="str">
        <f>ROUND(Table2[[#This Row],[Linkedin Followers]] / Table2[[#This Row],[Total Applicants]] / 1000, 2) &amp; "K"</f>
        <v>20.22K</v>
      </c>
      <c r="I521" t="s">
        <v>4</v>
      </c>
      <c r="J521" t="s">
        <v>14</v>
      </c>
      <c r="K521">
        <v>1200</v>
      </c>
      <c r="L521" t="s">
        <v>6</v>
      </c>
      <c r="M521" s="10">
        <v>604930</v>
      </c>
      <c r="N521">
        <v>0</v>
      </c>
      <c r="O521">
        <v>0</v>
      </c>
      <c r="P521">
        <v>0</v>
      </c>
      <c r="Q521">
        <v>0</v>
      </c>
      <c r="R521">
        <v>1</v>
      </c>
      <c r="S521">
        <v>0</v>
      </c>
      <c r="T521">
        <v>0</v>
      </c>
      <c r="U521">
        <v>0</v>
      </c>
      <c r="V521">
        <v>0</v>
      </c>
      <c r="W521">
        <v>0</v>
      </c>
      <c r="X521">
        <v>0</v>
      </c>
      <c r="Y521">
        <v>0</v>
      </c>
      <c r="Z521">
        <v>0</v>
      </c>
      <c r="AA521">
        <v>0</v>
      </c>
      <c r="AB521">
        <v>0</v>
      </c>
      <c r="AC521">
        <v>0</v>
      </c>
      <c r="AD521">
        <v>0</v>
      </c>
      <c r="AE521">
        <v>0</v>
      </c>
      <c r="AF521">
        <v>0</v>
      </c>
      <c r="AG521">
        <v>0</v>
      </c>
      <c r="AH521">
        <v>0</v>
      </c>
      <c r="AI521">
        <v>0</v>
      </c>
      <c r="AJ521">
        <v>1</v>
      </c>
      <c r="AK521">
        <v>1</v>
      </c>
      <c r="AL521">
        <v>0</v>
      </c>
      <c r="AM521">
        <v>0</v>
      </c>
      <c r="AN521">
        <v>1</v>
      </c>
      <c r="AO521">
        <v>0</v>
      </c>
      <c r="AP521">
        <v>0</v>
      </c>
      <c r="AQ521">
        <v>0</v>
      </c>
      <c r="AR521">
        <v>0</v>
      </c>
      <c r="AS521">
        <v>4</v>
      </c>
      <c r="AT521" s="7">
        <f>Table2[[#This Row],[Total Skills Required]] / 30</f>
        <v>0.13333333333333333</v>
      </c>
      <c r="AU521" s="2">
        <f t="shared" si="8"/>
        <v>0.8</v>
      </c>
    </row>
    <row r="522" spans="1:47" x14ac:dyDescent="0.3">
      <c r="A522" t="s">
        <v>16</v>
      </c>
      <c r="B522" t="s">
        <v>17</v>
      </c>
      <c r="C522" t="s">
        <v>97</v>
      </c>
      <c r="D522" t="s">
        <v>13</v>
      </c>
      <c r="E522" t="str">
        <f>IF(LOWER(TRIM(Table2[[#This Row],[Involvement]]))="entry level", "Junior", IF(LOWER(TRIM(Table2[[#This Row],[Involvement]]))="mid-senior level", "Mid", "Senior"))</f>
        <v>Mid</v>
      </c>
      <c r="F522">
        <v>4</v>
      </c>
      <c r="G522" s="3">
        <v>80865</v>
      </c>
      <c r="H522" s="5" t="str">
        <f>ROUND(Table2[[#This Row],[Linkedin Followers]] / Table2[[#This Row],[Total Applicants]] / 1000, 2) &amp; "K"</f>
        <v>20.22K</v>
      </c>
      <c r="I522" t="s">
        <v>4</v>
      </c>
      <c r="J522" t="s">
        <v>5</v>
      </c>
      <c r="K522">
        <v>1200</v>
      </c>
      <c r="L522" t="s">
        <v>6</v>
      </c>
      <c r="M522" s="10">
        <v>1094646</v>
      </c>
      <c r="N522">
        <v>0</v>
      </c>
      <c r="O522">
        <v>0</v>
      </c>
      <c r="P522">
        <v>0</v>
      </c>
      <c r="Q522">
        <v>0</v>
      </c>
      <c r="R522">
        <v>0</v>
      </c>
      <c r="S522">
        <v>0</v>
      </c>
      <c r="T522">
        <v>0</v>
      </c>
      <c r="U522">
        <v>0</v>
      </c>
      <c r="V522">
        <v>0</v>
      </c>
      <c r="W522">
        <v>0</v>
      </c>
      <c r="X522">
        <v>0</v>
      </c>
      <c r="Y522">
        <v>0</v>
      </c>
      <c r="Z522">
        <v>0</v>
      </c>
      <c r="AA522">
        <v>0</v>
      </c>
      <c r="AB522">
        <v>0</v>
      </c>
      <c r="AC522">
        <v>0</v>
      </c>
      <c r="AD522">
        <v>1</v>
      </c>
      <c r="AE522">
        <v>0</v>
      </c>
      <c r="AF522">
        <v>0</v>
      </c>
      <c r="AG522">
        <v>0</v>
      </c>
      <c r="AH522">
        <v>0</v>
      </c>
      <c r="AI522">
        <v>0</v>
      </c>
      <c r="AJ522">
        <v>1</v>
      </c>
      <c r="AK522">
        <v>1</v>
      </c>
      <c r="AL522">
        <v>0</v>
      </c>
      <c r="AM522">
        <v>0</v>
      </c>
      <c r="AN522">
        <v>0</v>
      </c>
      <c r="AO522">
        <v>0</v>
      </c>
      <c r="AP522">
        <v>0</v>
      </c>
      <c r="AQ522">
        <v>0</v>
      </c>
      <c r="AR522">
        <v>0</v>
      </c>
      <c r="AS522">
        <v>3</v>
      </c>
      <c r="AT522" s="7">
        <f>Table2[[#This Row],[Total Skills Required]] / 30</f>
        <v>0.1</v>
      </c>
      <c r="AU522" s="2">
        <f t="shared" si="8"/>
        <v>1</v>
      </c>
    </row>
    <row r="523" spans="1:47" x14ac:dyDescent="0.3">
      <c r="A523" t="s">
        <v>16</v>
      </c>
      <c r="B523" t="s">
        <v>17</v>
      </c>
      <c r="C523" t="s">
        <v>63</v>
      </c>
      <c r="D523" t="s">
        <v>13</v>
      </c>
      <c r="E523" t="str">
        <f>IF(LOWER(TRIM(Table2[[#This Row],[Involvement]]))="entry level", "Junior", IF(LOWER(TRIM(Table2[[#This Row],[Involvement]]))="mid-senior level", "Mid", "Senior"))</f>
        <v>Junior</v>
      </c>
      <c r="F523">
        <v>4</v>
      </c>
      <c r="G523" s="3">
        <v>80865</v>
      </c>
      <c r="H523" s="5" t="str">
        <f>ROUND(Table2[[#This Row],[Linkedin Followers]] / Table2[[#This Row],[Total Applicants]] / 1000, 2) &amp; "K"</f>
        <v>20.22K</v>
      </c>
      <c r="I523" t="s">
        <v>4</v>
      </c>
      <c r="J523" t="s">
        <v>14</v>
      </c>
      <c r="K523">
        <v>1200</v>
      </c>
      <c r="L523" t="s">
        <v>6</v>
      </c>
      <c r="M523" s="10">
        <v>459899</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1</v>
      </c>
      <c r="AK523">
        <v>1</v>
      </c>
      <c r="AL523">
        <v>0</v>
      </c>
      <c r="AM523">
        <v>0</v>
      </c>
      <c r="AN523">
        <v>0</v>
      </c>
      <c r="AO523">
        <v>0</v>
      </c>
      <c r="AP523">
        <v>0</v>
      </c>
      <c r="AQ523">
        <v>0</v>
      </c>
      <c r="AR523">
        <v>0</v>
      </c>
      <c r="AS523">
        <v>2</v>
      </c>
      <c r="AT523" s="7">
        <f>Table2[[#This Row],[Total Skills Required]] / 30</f>
        <v>6.6666666666666666E-2</v>
      </c>
      <c r="AU523" s="2">
        <f t="shared" si="8"/>
        <v>1.3333333333333333</v>
      </c>
    </row>
    <row r="524" spans="1:47" x14ac:dyDescent="0.3">
      <c r="A524" t="s">
        <v>23</v>
      </c>
      <c r="B524" t="s">
        <v>24</v>
      </c>
      <c r="C524" t="s">
        <v>316</v>
      </c>
      <c r="D524" t="s">
        <v>9</v>
      </c>
      <c r="E524" t="str">
        <f>IF(LOWER(TRIM(Table2[[#This Row],[Involvement]]))="entry level", "Junior", IF(LOWER(TRIM(Table2[[#This Row],[Involvement]]))="mid-senior level", "Mid", "Senior"))</f>
        <v>Mid</v>
      </c>
      <c r="F524">
        <v>4</v>
      </c>
      <c r="G524" s="3">
        <v>793022</v>
      </c>
      <c r="H524" s="5" t="str">
        <f>ROUND(Table2[[#This Row],[Linkedin Followers]] / Table2[[#This Row],[Total Applicants]] / 1000, 2) &amp; "K"</f>
        <v>198.26K</v>
      </c>
      <c r="I524" t="s">
        <v>4</v>
      </c>
      <c r="J524" t="s">
        <v>5</v>
      </c>
      <c r="K524">
        <v>5000</v>
      </c>
      <c r="L524" t="s">
        <v>6</v>
      </c>
      <c r="M524" s="10">
        <v>937937</v>
      </c>
      <c r="N524">
        <v>1</v>
      </c>
      <c r="O524">
        <v>0</v>
      </c>
      <c r="P524">
        <v>1</v>
      </c>
      <c r="Q524">
        <v>0</v>
      </c>
      <c r="R524">
        <v>1</v>
      </c>
      <c r="S524">
        <v>0</v>
      </c>
      <c r="T524">
        <v>0</v>
      </c>
      <c r="U524">
        <v>0</v>
      </c>
      <c r="V524">
        <v>0</v>
      </c>
      <c r="W524">
        <v>1</v>
      </c>
      <c r="X524">
        <v>1</v>
      </c>
      <c r="Y524">
        <v>1</v>
      </c>
      <c r="Z524">
        <v>0</v>
      </c>
      <c r="AA524">
        <v>1</v>
      </c>
      <c r="AB524">
        <v>0</v>
      </c>
      <c r="AC524">
        <v>0</v>
      </c>
      <c r="AD524">
        <v>0</v>
      </c>
      <c r="AE524">
        <v>0</v>
      </c>
      <c r="AF524">
        <v>1</v>
      </c>
      <c r="AG524">
        <v>0</v>
      </c>
      <c r="AH524">
        <v>1</v>
      </c>
      <c r="AI524">
        <v>0</v>
      </c>
      <c r="AJ524">
        <v>1</v>
      </c>
      <c r="AK524">
        <v>1</v>
      </c>
      <c r="AL524">
        <v>0</v>
      </c>
      <c r="AM524">
        <v>1</v>
      </c>
      <c r="AN524">
        <v>1</v>
      </c>
      <c r="AO524">
        <v>0</v>
      </c>
      <c r="AP524">
        <v>0</v>
      </c>
      <c r="AQ524">
        <v>0</v>
      </c>
      <c r="AR524">
        <v>0</v>
      </c>
      <c r="AS524">
        <v>13</v>
      </c>
      <c r="AT524" s="7">
        <f>Table2[[#This Row],[Total Skills Required]] / 30</f>
        <v>0.43333333333333335</v>
      </c>
      <c r="AU524" s="2">
        <f t="shared" si="8"/>
        <v>0.2857142857142857</v>
      </c>
    </row>
    <row r="525" spans="1:47" x14ac:dyDescent="0.3">
      <c r="A525" t="s">
        <v>91</v>
      </c>
      <c r="B525" t="s">
        <v>17</v>
      </c>
      <c r="C525" t="s">
        <v>317</v>
      </c>
      <c r="D525" t="s">
        <v>13</v>
      </c>
      <c r="E525" t="str">
        <f>IF(LOWER(TRIM(Table2[[#This Row],[Involvement]]))="entry level", "Junior", IF(LOWER(TRIM(Table2[[#This Row],[Involvement]]))="mid-senior level", "Mid", "Senior"))</f>
        <v>Mid</v>
      </c>
      <c r="F525">
        <v>4</v>
      </c>
      <c r="G525" s="3">
        <v>11245</v>
      </c>
      <c r="H525" s="5" t="str">
        <f>ROUND(Table2[[#This Row],[Linkedin Followers]] / Table2[[#This Row],[Total Applicants]] / 1000, 2) &amp; "K"</f>
        <v>2.81K</v>
      </c>
      <c r="I525" t="s">
        <v>4</v>
      </c>
      <c r="J525" t="s">
        <v>5</v>
      </c>
      <c r="K525">
        <v>110</v>
      </c>
      <c r="L525" t="s">
        <v>93</v>
      </c>
      <c r="M525" s="10">
        <v>1379330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1</v>
      </c>
      <c r="AK525">
        <v>1</v>
      </c>
      <c r="AL525">
        <v>0</v>
      </c>
      <c r="AM525">
        <v>0</v>
      </c>
      <c r="AN525">
        <v>0</v>
      </c>
      <c r="AO525">
        <v>0</v>
      </c>
      <c r="AP525">
        <v>0</v>
      </c>
      <c r="AQ525">
        <v>0</v>
      </c>
      <c r="AR525">
        <v>0</v>
      </c>
      <c r="AS525">
        <v>2</v>
      </c>
      <c r="AT525" s="7">
        <f>Table2[[#This Row],[Total Skills Required]] / 30</f>
        <v>6.6666666666666666E-2</v>
      </c>
      <c r="AU525" s="2">
        <f t="shared" si="8"/>
        <v>1.3333333333333333</v>
      </c>
    </row>
    <row r="526" spans="1:47" x14ac:dyDescent="0.3">
      <c r="A526" t="s">
        <v>16</v>
      </c>
      <c r="B526" t="s">
        <v>17</v>
      </c>
      <c r="C526" t="s">
        <v>315</v>
      </c>
      <c r="D526" t="s">
        <v>13</v>
      </c>
      <c r="E526" t="str">
        <f>IF(LOWER(TRIM(Table2[[#This Row],[Involvement]]))="entry level", "Junior", IF(LOWER(TRIM(Table2[[#This Row],[Involvement]]))="mid-senior level", "Mid", "Senior"))</f>
        <v>Junior</v>
      </c>
      <c r="F526">
        <v>4</v>
      </c>
      <c r="G526" s="3">
        <v>80865</v>
      </c>
      <c r="H526" s="5" t="str">
        <f>ROUND(Table2[[#This Row],[Linkedin Followers]] / Table2[[#This Row],[Total Applicants]] / 1000, 2) &amp; "K"</f>
        <v>20.22K</v>
      </c>
      <c r="I526" t="s">
        <v>4</v>
      </c>
      <c r="J526" t="s">
        <v>14</v>
      </c>
      <c r="K526">
        <v>1200</v>
      </c>
      <c r="L526" t="s">
        <v>6</v>
      </c>
      <c r="M526" s="10">
        <v>527248</v>
      </c>
      <c r="N526">
        <v>0</v>
      </c>
      <c r="O526">
        <v>0</v>
      </c>
      <c r="P526">
        <v>0</v>
      </c>
      <c r="Q526">
        <v>0</v>
      </c>
      <c r="R526">
        <v>1</v>
      </c>
      <c r="S526">
        <v>0</v>
      </c>
      <c r="T526">
        <v>0</v>
      </c>
      <c r="U526">
        <v>0</v>
      </c>
      <c r="V526">
        <v>0</v>
      </c>
      <c r="W526">
        <v>0</v>
      </c>
      <c r="X526">
        <v>0</v>
      </c>
      <c r="Y526">
        <v>0</v>
      </c>
      <c r="Z526">
        <v>0</v>
      </c>
      <c r="AA526">
        <v>0</v>
      </c>
      <c r="AB526">
        <v>0</v>
      </c>
      <c r="AC526">
        <v>0</v>
      </c>
      <c r="AD526">
        <v>0</v>
      </c>
      <c r="AE526">
        <v>0</v>
      </c>
      <c r="AF526">
        <v>0</v>
      </c>
      <c r="AG526">
        <v>0</v>
      </c>
      <c r="AH526">
        <v>0</v>
      </c>
      <c r="AI526">
        <v>0</v>
      </c>
      <c r="AJ526">
        <v>1</v>
      </c>
      <c r="AK526">
        <v>1</v>
      </c>
      <c r="AL526">
        <v>0</v>
      </c>
      <c r="AM526">
        <v>0</v>
      </c>
      <c r="AN526">
        <v>0</v>
      </c>
      <c r="AO526">
        <v>0</v>
      </c>
      <c r="AP526">
        <v>0</v>
      </c>
      <c r="AQ526">
        <v>0</v>
      </c>
      <c r="AR526">
        <v>0</v>
      </c>
      <c r="AS526">
        <v>3</v>
      </c>
      <c r="AT526" s="7">
        <f>Table2[[#This Row],[Total Skills Required]] / 30</f>
        <v>0.1</v>
      </c>
      <c r="AU526" s="2">
        <f t="shared" si="8"/>
        <v>1</v>
      </c>
    </row>
    <row r="527" spans="1:47" x14ac:dyDescent="0.3">
      <c r="A527" t="s">
        <v>16</v>
      </c>
      <c r="B527" t="s">
        <v>17</v>
      </c>
      <c r="C527" t="s">
        <v>318</v>
      </c>
      <c r="D527" t="s">
        <v>19</v>
      </c>
      <c r="E527" t="str">
        <f>IF(LOWER(TRIM(Table2[[#This Row],[Involvement]]))="entry level", "Junior", IF(LOWER(TRIM(Table2[[#This Row],[Involvement]]))="mid-senior level", "Mid", "Senior"))</f>
        <v>Mid</v>
      </c>
      <c r="F527">
        <v>4</v>
      </c>
      <c r="G527" s="3">
        <v>80865</v>
      </c>
      <c r="H527" s="5" t="str">
        <f>ROUND(Table2[[#This Row],[Linkedin Followers]] / Table2[[#This Row],[Total Applicants]] / 1000, 2) &amp; "K"</f>
        <v>20.22K</v>
      </c>
      <c r="I527" t="s">
        <v>4</v>
      </c>
      <c r="J527" t="s">
        <v>5</v>
      </c>
      <c r="K527">
        <v>1200</v>
      </c>
      <c r="L527" t="s">
        <v>6</v>
      </c>
      <c r="M527" s="10">
        <v>1149584</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1</v>
      </c>
      <c r="AK527">
        <v>0</v>
      </c>
      <c r="AL527">
        <v>0</v>
      </c>
      <c r="AM527">
        <v>0</v>
      </c>
      <c r="AN527">
        <v>0</v>
      </c>
      <c r="AO527">
        <v>1</v>
      </c>
      <c r="AP527">
        <v>0</v>
      </c>
      <c r="AQ527">
        <v>0</v>
      </c>
      <c r="AR527">
        <v>0</v>
      </c>
      <c r="AS527">
        <v>2</v>
      </c>
      <c r="AT527" s="7">
        <f>Table2[[#This Row],[Total Skills Required]] / 30</f>
        <v>6.6666666666666666E-2</v>
      </c>
      <c r="AU527" s="2">
        <f t="shared" si="8"/>
        <v>1.3333333333333333</v>
      </c>
    </row>
    <row r="528" spans="1:47" x14ac:dyDescent="0.3">
      <c r="A528" t="s">
        <v>16</v>
      </c>
      <c r="B528" t="s">
        <v>17</v>
      </c>
      <c r="C528" t="s">
        <v>319</v>
      </c>
      <c r="D528" t="s">
        <v>19</v>
      </c>
      <c r="E528" t="str">
        <f>IF(LOWER(TRIM(Table2[[#This Row],[Involvement]]))="entry level", "Junior", IF(LOWER(TRIM(Table2[[#This Row],[Involvement]]))="mid-senior level", "Mid", "Senior"))</f>
        <v>Mid</v>
      </c>
      <c r="F528">
        <v>4</v>
      </c>
      <c r="G528" s="3">
        <v>80865</v>
      </c>
      <c r="H528" s="5" t="str">
        <f>ROUND(Table2[[#This Row],[Linkedin Followers]] / Table2[[#This Row],[Total Applicants]] / 1000, 2) &amp; "K"</f>
        <v>20.22K</v>
      </c>
      <c r="I528" t="s">
        <v>4</v>
      </c>
      <c r="J528" t="s">
        <v>5</v>
      </c>
      <c r="K528">
        <v>1200</v>
      </c>
      <c r="L528" t="s">
        <v>6</v>
      </c>
      <c r="M528" s="10">
        <v>1156076</v>
      </c>
      <c r="N528">
        <v>0</v>
      </c>
      <c r="O528">
        <v>0</v>
      </c>
      <c r="P528">
        <v>1</v>
      </c>
      <c r="Q528">
        <v>0</v>
      </c>
      <c r="R528">
        <v>0</v>
      </c>
      <c r="S528">
        <v>0</v>
      </c>
      <c r="T528">
        <v>0</v>
      </c>
      <c r="U528">
        <v>0</v>
      </c>
      <c r="V528">
        <v>0</v>
      </c>
      <c r="W528">
        <v>0</v>
      </c>
      <c r="X528">
        <v>1</v>
      </c>
      <c r="Y528">
        <v>1</v>
      </c>
      <c r="Z528">
        <v>0</v>
      </c>
      <c r="AA528">
        <v>0</v>
      </c>
      <c r="AB528">
        <v>0</v>
      </c>
      <c r="AC528">
        <v>0</v>
      </c>
      <c r="AD528">
        <v>0</v>
      </c>
      <c r="AE528">
        <v>0</v>
      </c>
      <c r="AF528">
        <v>1</v>
      </c>
      <c r="AG528">
        <v>0</v>
      </c>
      <c r="AH528">
        <v>0</v>
      </c>
      <c r="AI528">
        <v>0</v>
      </c>
      <c r="AJ528">
        <v>1</v>
      </c>
      <c r="AK528">
        <v>1</v>
      </c>
      <c r="AL528">
        <v>0</v>
      </c>
      <c r="AM528">
        <v>0</v>
      </c>
      <c r="AN528">
        <v>0</v>
      </c>
      <c r="AO528">
        <v>0</v>
      </c>
      <c r="AP528">
        <v>0</v>
      </c>
      <c r="AQ528">
        <v>1</v>
      </c>
      <c r="AR528">
        <v>1</v>
      </c>
      <c r="AS528">
        <v>8</v>
      </c>
      <c r="AT528" s="7">
        <f>Table2[[#This Row],[Total Skills Required]] / 30</f>
        <v>0.26666666666666666</v>
      </c>
      <c r="AU528" s="2">
        <f t="shared" si="8"/>
        <v>0.44444444444444442</v>
      </c>
    </row>
    <row r="529" spans="1:47" x14ac:dyDescent="0.3">
      <c r="A529" t="s">
        <v>91</v>
      </c>
      <c r="B529" t="s">
        <v>17</v>
      </c>
      <c r="C529" t="s">
        <v>236</v>
      </c>
      <c r="D529" t="s">
        <v>13</v>
      </c>
      <c r="E529" t="str">
        <f>IF(LOWER(TRIM(Table2[[#This Row],[Involvement]]))="entry level", "Junior", IF(LOWER(TRIM(Table2[[#This Row],[Involvement]]))="mid-senior level", "Mid", "Senior"))</f>
        <v>Junior</v>
      </c>
      <c r="F529">
        <v>4</v>
      </c>
      <c r="G529" s="3">
        <v>11245</v>
      </c>
      <c r="H529" s="5" t="str">
        <f>ROUND(Table2[[#This Row],[Linkedin Followers]] / Table2[[#This Row],[Total Applicants]] / 1000, 2) &amp; "K"</f>
        <v>2.81K</v>
      </c>
      <c r="I529" t="s">
        <v>4</v>
      </c>
      <c r="J529" t="s">
        <v>14</v>
      </c>
      <c r="K529">
        <v>110</v>
      </c>
      <c r="L529" t="s">
        <v>93</v>
      </c>
      <c r="M529" s="10">
        <v>475488</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1</v>
      </c>
      <c r="AI529">
        <v>1</v>
      </c>
      <c r="AJ529">
        <v>1</v>
      </c>
      <c r="AK529">
        <v>1</v>
      </c>
      <c r="AL529">
        <v>0</v>
      </c>
      <c r="AM529">
        <v>1</v>
      </c>
      <c r="AN529">
        <v>0</v>
      </c>
      <c r="AO529">
        <v>0</v>
      </c>
      <c r="AP529">
        <v>0</v>
      </c>
      <c r="AQ529">
        <v>0</v>
      </c>
      <c r="AR529">
        <v>0</v>
      </c>
      <c r="AS529">
        <v>5</v>
      </c>
      <c r="AT529" s="7">
        <f>Table2[[#This Row],[Total Skills Required]] / 30</f>
        <v>0.16666666666666666</v>
      </c>
      <c r="AU529" s="2">
        <f t="shared" si="8"/>
        <v>0.66666666666666663</v>
      </c>
    </row>
    <row r="530" spans="1:47" x14ac:dyDescent="0.3">
      <c r="A530" t="s">
        <v>72</v>
      </c>
      <c r="B530" t="s">
        <v>39</v>
      </c>
      <c r="C530" t="s">
        <v>200</v>
      </c>
      <c r="D530" t="s">
        <v>62</v>
      </c>
      <c r="E530" t="str">
        <f>IF(LOWER(TRIM(Table2[[#This Row],[Involvement]]))="entry level", "Junior", IF(LOWER(TRIM(Table2[[#This Row],[Involvement]]))="mid-senior level", "Mid", "Senior"))</f>
        <v>Mid</v>
      </c>
      <c r="F530">
        <v>4</v>
      </c>
      <c r="G530" s="3">
        <v>270280</v>
      </c>
      <c r="H530" s="5" t="str">
        <f>ROUND(Table2[[#This Row],[Linkedin Followers]] / Table2[[#This Row],[Total Applicants]] / 1000, 2) &amp; "K"</f>
        <v>67.57K</v>
      </c>
      <c r="I530" t="s">
        <v>4</v>
      </c>
      <c r="J530" t="s">
        <v>5</v>
      </c>
      <c r="K530">
        <v>10001</v>
      </c>
      <c r="L530" t="s">
        <v>6</v>
      </c>
      <c r="M530" s="10">
        <v>1299830</v>
      </c>
      <c r="N530">
        <v>0</v>
      </c>
      <c r="O530">
        <v>0</v>
      </c>
      <c r="P530">
        <v>0</v>
      </c>
      <c r="Q530">
        <v>0</v>
      </c>
      <c r="R530">
        <v>0</v>
      </c>
      <c r="S530">
        <v>0</v>
      </c>
      <c r="T530">
        <v>0</v>
      </c>
      <c r="U530">
        <v>0</v>
      </c>
      <c r="V530">
        <v>0</v>
      </c>
      <c r="W530">
        <v>0</v>
      </c>
      <c r="X530">
        <v>1</v>
      </c>
      <c r="Y530">
        <v>0</v>
      </c>
      <c r="Z530">
        <v>0</v>
      </c>
      <c r="AA530">
        <v>0</v>
      </c>
      <c r="AB530">
        <v>0</v>
      </c>
      <c r="AC530">
        <v>0</v>
      </c>
      <c r="AD530">
        <v>0</v>
      </c>
      <c r="AE530">
        <v>0</v>
      </c>
      <c r="AF530">
        <v>0</v>
      </c>
      <c r="AG530">
        <v>0</v>
      </c>
      <c r="AH530">
        <v>0</v>
      </c>
      <c r="AI530">
        <v>0</v>
      </c>
      <c r="AJ530">
        <v>1</v>
      </c>
      <c r="AK530">
        <v>1</v>
      </c>
      <c r="AL530">
        <v>0</v>
      </c>
      <c r="AM530">
        <v>0</v>
      </c>
      <c r="AN530">
        <v>0</v>
      </c>
      <c r="AO530">
        <v>0</v>
      </c>
      <c r="AP530">
        <v>0</v>
      </c>
      <c r="AQ530">
        <v>0</v>
      </c>
      <c r="AR530">
        <v>0</v>
      </c>
      <c r="AS530">
        <v>3</v>
      </c>
      <c r="AT530" s="7">
        <f>Table2[[#This Row],[Total Skills Required]] / 30</f>
        <v>0.1</v>
      </c>
      <c r="AU530" s="2">
        <f t="shared" si="8"/>
        <v>1</v>
      </c>
    </row>
    <row r="531" spans="1:47" x14ac:dyDescent="0.3">
      <c r="A531" t="s">
        <v>23</v>
      </c>
      <c r="B531" t="s">
        <v>24</v>
      </c>
      <c r="C531" t="s">
        <v>210</v>
      </c>
      <c r="D531" t="s">
        <v>9</v>
      </c>
      <c r="E531" t="str">
        <f>IF(LOWER(TRIM(Table2[[#This Row],[Involvement]]))="entry level", "Junior", IF(LOWER(TRIM(Table2[[#This Row],[Involvement]]))="mid-senior level", "Mid", "Senior"))</f>
        <v>Mid</v>
      </c>
      <c r="F531">
        <v>4</v>
      </c>
      <c r="G531" s="3">
        <v>793022</v>
      </c>
      <c r="H531" s="5" t="str">
        <f>ROUND(Table2[[#This Row],[Linkedin Followers]] / Table2[[#This Row],[Total Applicants]] / 1000, 2) &amp; "K"</f>
        <v>198.26K</v>
      </c>
      <c r="I531" t="s">
        <v>4</v>
      </c>
      <c r="J531" t="s">
        <v>5</v>
      </c>
      <c r="K531">
        <v>5000</v>
      </c>
      <c r="L531" t="s">
        <v>6</v>
      </c>
      <c r="M531" s="10">
        <v>1287336</v>
      </c>
      <c r="N531">
        <v>1</v>
      </c>
      <c r="O531">
        <v>1</v>
      </c>
      <c r="P531">
        <v>1</v>
      </c>
      <c r="Q531">
        <v>1</v>
      </c>
      <c r="R531">
        <v>1</v>
      </c>
      <c r="S531">
        <v>0</v>
      </c>
      <c r="T531">
        <v>0</v>
      </c>
      <c r="U531">
        <v>1</v>
      </c>
      <c r="V531">
        <v>0</v>
      </c>
      <c r="W531">
        <v>0</v>
      </c>
      <c r="X531">
        <v>1</v>
      </c>
      <c r="Y531">
        <v>0</v>
      </c>
      <c r="Z531">
        <v>0</v>
      </c>
      <c r="AA531">
        <v>0</v>
      </c>
      <c r="AB531">
        <v>0</v>
      </c>
      <c r="AC531">
        <v>0</v>
      </c>
      <c r="AD531">
        <v>0</v>
      </c>
      <c r="AE531">
        <v>0</v>
      </c>
      <c r="AF531">
        <v>0</v>
      </c>
      <c r="AG531">
        <v>0</v>
      </c>
      <c r="AH531">
        <v>0</v>
      </c>
      <c r="AI531">
        <v>0</v>
      </c>
      <c r="AJ531">
        <v>1</v>
      </c>
      <c r="AK531">
        <v>1</v>
      </c>
      <c r="AL531">
        <v>0</v>
      </c>
      <c r="AM531">
        <v>0</v>
      </c>
      <c r="AN531">
        <v>0</v>
      </c>
      <c r="AO531">
        <v>0</v>
      </c>
      <c r="AP531">
        <v>0</v>
      </c>
      <c r="AQ531">
        <v>0</v>
      </c>
      <c r="AR531">
        <v>0</v>
      </c>
      <c r="AS531">
        <v>9</v>
      </c>
      <c r="AT531" s="7">
        <f>Table2[[#This Row],[Total Skills Required]] / 30</f>
        <v>0.3</v>
      </c>
      <c r="AU531" s="2">
        <f t="shared" si="8"/>
        <v>0.4</v>
      </c>
    </row>
    <row r="532" spans="1:47" x14ac:dyDescent="0.3">
      <c r="A532" t="s">
        <v>72</v>
      </c>
      <c r="B532" t="s">
        <v>39</v>
      </c>
      <c r="C532" t="s">
        <v>168</v>
      </c>
      <c r="D532" t="s">
        <v>19</v>
      </c>
      <c r="E532" t="str">
        <f>IF(LOWER(TRIM(Table2[[#This Row],[Involvement]]))="entry level", "Junior", IF(LOWER(TRIM(Table2[[#This Row],[Involvement]]))="mid-senior level", "Mid", "Senior"))</f>
        <v>Mid</v>
      </c>
      <c r="F532">
        <v>4</v>
      </c>
      <c r="G532" s="3">
        <v>270280</v>
      </c>
      <c r="H532" s="5" t="str">
        <f>ROUND(Table2[[#This Row],[Linkedin Followers]] / Table2[[#This Row],[Total Applicants]] / 1000, 2) &amp; "K"</f>
        <v>67.57K</v>
      </c>
      <c r="I532" t="s">
        <v>4</v>
      </c>
      <c r="J532" t="s">
        <v>5</v>
      </c>
      <c r="K532">
        <v>10001</v>
      </c>
      <c r="L532" t="s">
        <v>6</v>
      </c>
      <c r="M532" s="10">
        <v>1225412</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1</v>
      </c>
      <c r="AK532">
        <v>0</v>
      </c>
      <c r="AL532">
        <v>0</v>
      </c>
      <c r="AM532">
        <v>0</v>
      </c>
      <c r="AN532">
        <v>0</v>
      </c>
      <c r="AO532">
        <v>0</v>
      </c>
      <c r="AP532">
        <v>0</v>
      </c>
      <c r="AQ532">
        <v>0</v>
      </c>
      <c r="AR532">
        <v>0</v>
      </c>
      <c r="AS532">
        <v>1</v>
      </c>
      <c r="AT532" s="7">
        <f>Table2[[#This Row],[Total Skills Required]] / 30</f>
        <v>3.3333333333333333E-2</v>
      </c>
      <c r="AU532" s="2">
        <f t="shared" si="8"/>
        <v>2</v>
      </c>
    </row>
    <row r="533" spans="1:47" x14ac:dyDescent="0.3">
      <c r="A533" t="s">
        <v>91</v>
      </c>
      <c r="B533" t="s">
        <v>17</v>
      </c>
      <c r="C533" t="s">
        <v>320</v>
      </c>
      <c r="D533" t="s">
        <v>13</v>
      </c>
      <c r="E533" t="str">
        <f>IF(LOWER(TRIM(Table2[[#This Row],[Involvement]]))="entry level", "Junior", IF(LOWER(TRIM(Table2[[#This Row],[Involvement]]))="mid-senior level", "Mid", "Senior"))</f>
        <v>Mid</v>
      </c>
      <c r="F533">
        <v>4</v>
      </c>
      <c r="G533" s="3">
        <v>11245</v>
      </c>
      <c r="H533" s="5" t="str">
        <f>ROUND(Table2[[#This Row],[Linkedin Followers]] / Table2[[#This Row],[Total Applicants]] / 1000, 2) &amp; "K"</f>
        <v>2.81K</v>
      </c>
      <c r="I533" t="s">
        <v>4</v>
      </c>
      <c r="J533" t="s">
        <v>5</v>
      </c>
      <c r="K533">
        <v>110</v>
      </c>
      <c r="L533" t="s">
        <v>93</v>
      </c>
      <c r="M533" s="10">
        <v>828771</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1</v>
      </c>
      <c r="AK533">
        <v>1</v>
      </c>
      <c r="AL533">
        <v>0</v>
      </c>
      <c r="AM533">
        <v>0</v>
      </c>
      <c r="AN533">
        <v>0</v>
      </c>
      <c r="AO533">
        <v>0</v>
      </c>
      <c r="AP533">
        <v>0</v>
      </c>
      <c r="AQ533">
        <v>0</v>
      </c>
      <c r="AR533">
        <v>0</v>
      </c>
      <c r="AS533">
        <v>2</v>
      </c>
      <c r="AT533" s="7">
        <f>Table2[[#This Row],[Total Skills Required]] / 30</f>
        <v>6.6666666666666666E-2</v>
      </c>
      <c r="AU533" s="2">
        <f t="shared" si="8"/>
        <v>1.3333333333333333</v>
      </c>
    </row>
    <row r="534" spans="1:47" x14ac:dyDescent="0.3">
      <c r="A534" t="s">
        <v>16</v>
      </c>
      <c r="B534" t="s">
        <v>17</v>
      </c>
      <c r="C534" t="s">
        <v>167</v>
      </c>
      <c r="D534" t="s">
        <v>36</v>
      </c>
      <c r="E534" t="str">
        <f>IF(LOWER(TRIM(Table2[[#This Row],[Involvement]]))="entry level", "Junior", IF(LOWER(TRIM(Table2[[#This Row],[Involvement]]))="mid-senior level", "Mid", "Senior"))</f>
        <v>Mid</v>
      </c>
      <c r="F534">
        <v>4</v>
      </c>
      <c r="G534" s="3">
        <v>80865</v>
      </c>
      <c r="H534" s="5" t="str">
        <f>ROUND(Table2[[#This Row],[Linkedin Followers]] / Table2[[#This Row],[Total Applicants]] / 1000, 2) &amp; "K"</f>
        <v>20.22K</v>
      </c>
      <c r="I534" t="s">
        <v>4</v>
      </c>
      <c r="J534" t="s">
        <v>5</v>
      </c>
      <c r="K534">
        <v>1200</v>
      </c>
      <c r="L534" t="s">
        <v>6</v>
      </c>
      <c r="M534" s="10">
        <v>1422579</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1</v>
      </c>
      <c r="AK534">
        <v>1</v>
      </c>
      <c r="AL534">
        <v>0</v>
      </c>
      <c r="AM534">
        <v>0</v>
      </c>
      <c r="AN534">
        <v>0</v>
      </c>
      <c r="AO534">
        <v>0</v>
      </c>
      <c r="AP534">
        <v>0</v>
      </c>
      <c r="AQ534">
        <v>0</v>
      </c>
      <c r="AR534">
        <v>0</v>
      </c>
      <c r="AS534">
        <v>2</v>
      </c>
      <c r="AT534" s="7">
        <f>Table2[[#This Row],[Total Skills Required]] / 30</f>
        <v>6.6666666666666666E-2</v>
      </c>
      <c r="AU534" s="2">
        <f t="shared" si="8"/>
        <v>1.3333333333333333</v>
      </c>
    </row>
    <row r="535" spans="1:47" x14ac:dyDescent="0.3">
      <c r="A535" t="s">
        <v>91</v>
      </c>
      <c r="B535" t="s">
        <v>17</v>
      </c>
      <c r="C535" t="s">
        <v>321</v>
      </c>
      <c r="D535" t="s">
        <v>78</v>
      </c>
      <c r="E535" t="str">
        <f>IF(LOWER(TRIM(Table2[[#This Row],[Involvement]]))="entry level", "Junior", IF(LOWER(TRIM(Table2[[#This Row],[Involvement]]))="mid-senior level", "Mid", "Senior"))</f>
        <v>Mid</v>
      </c>
      <c r="F535">
        <v>4</v>
      </c>
      <c r="G535" s="3">
        <v>11245</v>
      </c>
      <c r="H535" s="5" t="str">
        <f>ROUND(Table2[[#This Row],[Linkedin Followers]] / Table2[[#This Row],[Total Applicants]] / 1000, 2) &amp; "K"</f>
        <v>2.81K</v>
      </c>
      <c r="I535" t="s">
        <v>4</v>
      </c>
      <c r="J535" t="s">
        <v>5</v>
      </c>
      <c r="K535">
        <v>110</v>
      </c>
      <c r="L535" t="s">
        <v>93</v>
      </c>
      <c r="M535" s="10">
        <v>1158653</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1</v>
      </c>
      <c r="AK535">
        <v>0</v>
      </c>
      <c r="AL535">
        <v>0</v>
      </c>
      <c r="AM535">
        <v>0</v>
      </c>
      <c r="AN535">
        <v>1</v>
      </c>
      <c r="AO535">
        <v>0</v>
      </c>
      <c r="AP535">
        <v>0</v>
      </c>
      <c r="AQ535">
        <v>0</v>
      </c>
      <c r="AR535">
        <v>0</v>
      </c>
      <c r="AS535">
        <v>2</v>
      </c>
      <c r="AT535" s="7">
        <f>Table2[[#This Row],[Total Skills Required]] / 30</f>
        <v>6.6666666666666666E-2</v>
      </c>
      <c r="AU535" s="2">
        <f t="shared" si="8"/>
        <v>1.3333333333333333</v>
      </c>
    </row>
    <row r="536" spans="1:47" x14ac:dyDescent="0.3">
      <c r="A536" t="s">
        <v>23</v>
      </c>
      <c r="B536" t="s">
        <v>24</v>
      </c>
      <c r="C536" t="s">
        <v>322</v>
      </c>
      <c r="D536" t="s">
        <v>19</v>
      </c>
      <c r="E536" t="str">
        <f>IF(LOWER(TRIM(Table2[[#This Row],[Involvement]]))="entry level", "Junior", IF(LOWER(TRIM(Table2[[#This Row],[Involvement]]))="mid-senior level", "Mid", "Senior"))</f>
        <v>Mid</v>
      </c>
      <c r="F536">
        <v>4</v>
      </c>
      <c r="G536" s="3">
        <v>793022</v>
      </c>
      <c r="H536" s="5" t="str">
        <f>ROUND(Table2[[#This Row],[Linkedin Followers]] / Table2[[#This Row],[Total Applicants]] / 1000, 2) &amp; "K"</f>
        <v>198.26K</v>
      </c>
      <c r="I536" t="s">
        <v>4</v>
      </c>
      <c r="J536" t="s">
        <v>5</v>
      </c>
      <c r="K536">
        <v>5000</v>
      </c>
      <c r="L536" t="s">
        <v>6</v>
      </c>
      <c r="M536" s="10">
        <v>1105805</v>
      </c>
      <c r="N536">
        <v>1</v>
      </c>
      <c r="O536">
        <v>0</v>
      </c>
      <c r="P536">
        <v>0</v>
      </c>
      <c r="Q536">
        <v>1</v>
      </c>
      <c r="R536">
        <v>1</v>
      </c>
      <c r="S536">
        <v>0</v>
      </c>
      <c r="T536">
        <v>0</v>
      </c>
      <c r="U536">
        <v>1</v>
      </c>
      <c r="V536">
        <v>0</v>
      </c>
      <c r="W536">
        <v>0</v>
      </c>
      <c r="X536">
        <v>1</v>
      </c>
      <c r="Y536">
        <v>0</v>
      </c>
      <c r="Z536">
        <v>0</v>
      </c>
      <c r="AA536">
        <v>1</v>
      </c>
      <c r="AB536">
        <v>0</v>
      </c>
      <c r="AC536">
        <v>0</v>
      </c>
      <c r="AD536">
        <v>0</v>
      </c>
      <c r="AE536">
        <v>0</v>
      </c>
      <c r="AF536">
        <v>0</v>
      </c>
      <c r="AG536">
        <v>0</v>
      </c>
      <c r="AH536">
        <v>0</v>
      </c>
      <c r="AI536">
        <v>0</v>
      </c>
      <c r="AJ536">
        <v>1</v>
      </c>
      <c r="AK536">
        <v>1</v>
      </c>
      <c r="AL536">
        <v>0</v>
      </c>
      <c r="AM536">
        <v>0</v>
      </c>
      <c r="AN536">
        <v>1</v>
      </c>
      <c r="AO536">
        <v>0</v>
      </c>
      <c r="AP536">
        <v>0</v>
      </c>
      <c r="AQ536">
        <v>0</v>
      </c>
      <c r="AR536">
        <v>0</v>
      </c>
      <c r="AS536">
        <v>9</v>
      </c>
      <c r="AT536" s="7">
        <f>Table2[[#This Row],[Total Skills Required]] / 30</f>
        <v>0.3</v>
      </c>
      <c r="AU536" s="2">
        <f t="shared" si="8"/>
        <v>0.4</v>
      </c>
    </row>
    <row r="537" spans="1:47" x14ac:dyDescent="0.3">
      <c r="A537" t="s">
        <v>72</v>
      </c>
      <c r="B537" t="s">
        <v>39</v>
      </c>
      <c r="C537" t="s">
        <v>323</v>
      </c>
      <c r="D537" t="s">
        <v>13</v>
      </c>
      <c r="E537" t="str">
        <f>IF(LOWER(TRIM(Table2[[#This Row],[Involvement]]))="entry level", "Junior", IF(LOWER(TRIM(Table2[[#This Row],[Involvement]]))="mid-senior level", "Mid", "Senior"))</f>
        <v>Junior</v>
      </c>
      <c r="F537">
        <v>4</v>
      </c>
      <c r="G537" s="3">
        <v>270280</v>
      </c>
      <c r="H537" s="5" t="str">
        <f>ROUND(Table2[[#This Row],[Linkedin Followers]] / Table2[[#This Row],[Total Applicants]] / 1000, 2) &amp; "K"</f>
        <v>67.57K</v>
      </c>
      <c r="I537" t="s">
        <v>4</v>
      </c>
      <c r="J537" t="s">
        <v>14</v>
      </c>
      <c r="K537">
        <v>10001</v>
      </c>
      <c r="L537" t="s">
        <v>6</v>
      </c>
      <c r="M537" s="10">
        <v>652150</v>
      </c>
      <c r="N537">
        <v>0</v>
      </c>
      <c r="O537">
        <v>0</v>
      </c>
      <c r="P537">
        <v>0</v>
      </c>
      <c r="Q537">
        <v>0</v>
      </c>
      <c r="R537">
        <v>1</v>
      </c>
      <c r="S537">
        <v>0</v>
      </c>
      <c r="T537">
        <v>0</v>
      </c>
      <c r="U537">
        <v>0</v>
      </c>
      <c r="V537">
        <v>0</v>
      </c>
      <c r="W537">
        <v>0</v>
      </c>
      <c r="X537">
        <v>0</v>
      </c>
      <c r="Y537">
        <v>0</v>
      </c>
      <c r="Z537">
        <v>0</v>
      </c>
      <c r="AA537">
        <v>0</v>
      </c>
      <c r="AB537">
        <v>0</v>
      </c>
      <c r="AC537">
        <v>0</v>
      </c>
      <c r="AD537">
        <v>0</v>
      </c>
      <c r="AE537">
        <v>0</v>
      </c>
      <c r="AF537">
        <v>0</v>
      </c>
      <c r="AG537">
        <v>0</v>
      </c>
      <c r="AH537">
        <v>0</v>
      </c>
      <c r="AI537">
        <v>0</v>
      </c>
      <c r="AJ537">
        <v>1</v>
      </c>
      <c r="AK537">
        <v>1</v>
      </c>
      <c r="AL537">
        <v>0</v>
      </c>
      <c r="AM537">
        <v>0</v>
      </c>
      <c r="AN537">
        <v>1</v>
      </c>
      <c r="AO537">
        <v>0</v>
      </c>
      <c r="AP537">
        <v>0</v>
      </c>
      <c r="AQ537">
        <v>0</v>
      </c>
      <c r="AR537">
        <v>0</v>
      </c>
      <c r="AS537">
        <v>4</v>
      </c>
      <c r="AT537" s="7">
        <f>Table2[[#This Row],[Total Skills Required]] / 30</f>
        <v>0.13333333333333333</v>
      </c>
      <c r="AU537" s="2">
        <f t="shared" si="8"/>
        <v>0.8</v>
      </c>
    </row>
    <row r="538" spans="1:47" x14ac:dyDescent="0.3">
      <c r="A538" t="s">
        <v>16</v>
      </c>
      <c r="B538" t="s">
        <v>17</v>
      </c>
      <c r="C538" t="s">
        <v>324</v>
      </c>
      <c r="D538" t="s">
        <v>13</v>
      </c>
      <c r="E538" t="str">
        <f>IF(LOWER(TRIM(Table2[[#This Row],[Involvement]]))="entry level", "Junior", IF(LOWER(TRIM(Table2[[#This Row],[Involvement]]))="mid-senior level", "Mid", "Senior"))</f>
        <v>Mid</v>
      </c>
      <c r="F538">
        <v>4</v>
      </c>
      <c r="G538" s="3">
        <v>80865</v>
      </c>
      <c r="H538" s="5" t="str">
        <f>ROUND(Table2[[#This Row],[Linkedin Followers]] / Table2[[#This Row],[Total Applicants]] / 1000, 2) &amp; "K"</f>
        <v>20.22K</v>
      </c>
      <c r="I538" t="s">
        <v>4</v>
      </c>
      <c r="J538" t="s">
        <v>5</v>
      </c>
      <c r="K538">
        <v>1200</v>
      </c>
      <c r="L538" t="s">
        <v>6</v>
      </c>
      <c r="M538" s="10">
        <v>1387474</v>
      </c>
      <c r="N538">
        <v>0</v>
      </c>
      <c r="O538">
        <v>0</v>
      </c>
      <c r="P538">
        <v>1</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1</v>
      </c>
      <c r="AK538">
        <v>0</v>
      </c>
      <c r="AL538">
        <v>0</v>
      </c>
      <c r="AM538">
        <v>0</v>
      </c>
      <c r="AN538">
        <v>1</v>
      </c>
      <c r="AO538">
        <v>0</v>
      </c>
      <c r="AP538">
        <v>1</v>
      </c>
      <c r="AQ538">
        <v>0</v>
      </c>
      <c r="AR538">
        <v>0</v>
      </c>
      <c r="AS538">
        <v>4</v>
      </c>
      <c r="AT538" s="7">
        <f>Table2[[#This Row],[Total Skills Required]] / 30</f>
        <v>0.13333333333333333</v>
      </c>
      <c r="AU538" s="2">
        <f t="shared" si="8"/>
        <v>0.8</v>
      </c>
    </row>
    <row r="539" spans="1:47" x14ac:dyDescent="0.3">
      <c r="A539" t="s">
        <v>16</v>
      </c>
      <c r="B539" t="s">
        <v>17</v>
      </c>
      <c r="C539" t="s">
        <v>116</v>
      </c>
      <c r="D539" t="s">
        <v>36</v>
      </c>
      <c r="E539" t="str">
        <f>IF(LOWER(TRIM(Table2[[#This Row],[Involvement]]))="entry level", "Junior", IF(LOWER(TRIM(Table2[[#This Row],[Involvement]]))="mid-senior level", "Mid", "Senior"))</f>
        <v>Mid</v>
      </c>
      <c r="F539">
        <v>4</v>
      </c>
      <c r="G539" s="3">
        <v>80865</v>
      </c>
      <c r="H539" s="5" t="str">
        <f>ROUND(Table2[[#This Row],[Linkedin Followers]] / Table2[[#This Row],[Total Applicants]] / 1000, 2) &amp; "K"</f>
        <v>20.22K</v>
      </c>
      <c r="I539" t="s">
        <v>4</v>
      </c>
      <c r="J539" t="s">
        <v>5</v>
      </c>
      <c r="K539">
        <v>1200</v>
      </c>
      <c r="L539" t="s">
        <v>6</v>
      </c>
      <c r="M539" s="10">
        <v>1265457</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1</v>
      </c>
      <c r="AK539">
        <v>0</v>
      </c>
      <c r="AL539">
        <v>0</v>
      </c>
      <c r="AM539">
        <v>0</v>
      </c>
      <c r="AN539">
        <v>0</v>
      </c>
      <c r="AO539">
        <v>0</v>
      </c>
      <c r="AP539">
        <v>0</v>
      </c>
      <c r="AQ539">
        <v>0</v>
      </c>
      <c r="AR539">
        <v>0</v>
      </c>
      <c r="AS539">
        <v>1</v>
      </c>
      <c r="AT539" s="7">
        <f>Table2[[#This Row],[Total Skills Required]] / 30</f>
        <v>3.3333333333333333E-2</v>
      </c>
      <c r="AU539" s="2">
        <f t="shared" si="8"/>
        <v>2</v>
      </c>
    </row>
    <row r="540" spans="1:47" x14ac:dyDescent="0.3">
      <c r="A540" t="s">
        <v>72</v>
      </c>
      <c r="B540" t="s">
        <v>39</v>
      </c>
      <c r="C540" t="s">
        <v>307</v>
      </c>
      <c r="D540" t="s">
        <v>13</v>
      </c>
      <c r="E540" t="str">
        <f>IF(LOWER(TRIM(Table2[[#This Row],[Involvement]]))="entry level", "Junior", IF(LOWER(TRIM(Table2[[#This Row],[Involvement]]))="mid-senior level", "Mid", "Senior"))</f>
        <v>Mid</v>
      </c>
      <c r="F540">
        <v>4</v>
      </c>
      <c r="G540" s="3">
        <v>270280</v>
      </c>
      <c r="H540" s="5" t="str">
        <f>ROUND(Table2[[#This Row],[Linkedin Followers]] / Table2[[#This Row],[Total Applicants]] / 1000, 2) &amp; "K"</f>
        <v>67.57K</v>
      </c>
      <c r="I540" t="s">
        <v>4</v>
      </c>
      <c r="J540" t="s">
        <v>5</v>
      </c>
      <c r="K540">
        <v>10001</v>
      </c>
      <c r="L540" t="s">
        <v>6</v>
      </c>
      <c r="M540" s="10">
        <v>1285426</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1</v>
      </c>
      <c r="AK540">
        <v>1</v>
      </c>
      <c r="AL540">
        <v>0</v>
      </c>
      <c r="AM540">
        <v>0</v>
      </c>
      <c r="AN540">
        <v>1</v>
      </c>
      <c r="AO540">
        <v>0</v>
      </c>
      <c r="AP540">
        <v>0</v>
      </c>
      <c r="AQ540">
        <v>0</v>
      </c>
      <c r="AR540">
        <v>1</v>
      </c>
      <c r="AS540">
        <v>4</v>
      </c>
      <c r="AT540" s="7">
        <f>Table2[[#This Row],[Total Skills Required]] / 30</f>
        <v>0.13333333333333333</v>
      </c>
      <c r="AU540" s="2">
        <f t="shared" si="8"/>
        <v>0.8</v>
      </c>
    </row>
    <row r="541" spans="1:47" x14ac:dyDescent="0.3">
      <c r="A541" t="s">
        <v>72</v>
      </c>
      <c r="B541" t="s">
        <v>39</v>
      </c>
      <c r="C541" t="s">
        <v>325</v>
      </c>
      <c r="D541" t="s">
        <v>33</v>
      </c>
      <c r="E541" t="str">
        <f>IF(LOWER(TRIM(Table2[[#This Row],[Involvement]]))="entry level", "Junior", IF(LOWER(TRIM(Table2[[#This Row],[Involvement]]))="mid-senior level", "Mid", "Senior"))</f>
        <v>Junior</v>
      </c>
      <c r="F541">
        <v>4</v>
      </c>
      <c r="G541" s="3">
        <v>270280</v>
      </c>
      <c r="H541" s="5" t="str">
        <f>ROUND(Table2[[#This Row],[Linkedin Followers]] / Table2[[#This Row],[Total Applicants]] / 1000, 2) &amp; "K"</f>
        <v>67.57K</v>
      </c>
      <c r="I541" t="s">
        <v>4</v>
      </c>
      <c r="J541" t="s">
        <v>14</v>
      </c>
      <c r="K541">
        <v>10001</v>
      </c>
      <c r="L541" t="s">
        <v>6</v>
      </c>
      <c r="M541" s="10">
        <v>498114</v>
      </c>
      <c r="N541">
        <v>1</v>
      </c>
      <c r="O541">
        <v>0</v>
      </c>
      <c r="P541">
        <v>1</v>
      </c>
      <c r="Q541">
        <v>1</v>
      </c>
      <c r="R541">
        <v>0</v>
      </c>
      <c r="S541">
        <v>0</v>
      </c>
      <c r="T541">
        <v>0</v>
      </c>
      <c r="U541">
        <v>1</v>
      </c>
      <c r="V541">
        <v>0</v>
      </c>
      <c r="W541">
        <v>1</v>
      </c>
      <c r="X541">
        <v>1</v>
      </c>
      <c r="Y541">
        <v>0</v>
      </c>
      <c r="Z541">
        <v>0</v>
      </c>
      <c r="AA541">
        <v>0</v>
      </c>
      <c r="AB541">
        <v>0</v>
      </c>
      <c r="AC541">
        <v>0</v>
      </c>
      <c r="AD541">
        <v>0</v>
      </c>
      <c r="AE541">
        <v>1</v>
      </c>
      <c r="AF541">
        <v>1</v>
      </c>
      <c r="AG541">
        <v>0</v>
      </c>
      <c r="AH541">
        <v>0</v>
      </c>
      <c r="AI541">
        <v>0</v>
      </c>
      <c r="AJ541">
        <v>0</v>
      </c>
      <c r="AK541">
        <v>0</v>
      </c>
      <c r="AL541">
        <v>0</v>
      </c>
      <c r="AM541">
        <v>0</v>
      </c>
      <c r="AN541">
        <v>0</v>
      </c>
      <c r="AO541">
        <v>0</v>
      </c>
      <c r="AP541">
        <v>0</v>
      </c>
      <c r="AQ541">
        <v>0</v>
      </c>
      <c r="AR541">
        <v>0</v>
      </c>
      <c r="AS541">
        <v>8</v>
      </c>
      <c r="AT541" s="7">
        <f>Table2[[#This Row],[Total Skills Required]] / 30</f>
        <v>0.26666666666666666</v>
      </c>
      <c r="AU541" s="2">
        <f t="shared" si="8"/>
        <v>0.44444444444444442</v>
      </c>
    </row>
    <row r="542" spans="1:47" x14ac:dyDescent="0.3">
      <c r="A542" t="s">
        <v>91</v>
      </c>
      <c r="B542" t="s">
        <v>17</v>
      </c>
      <c r="C542" t="s">
        <v>314</v>
      </c>
      <c r="D542" t="s">
        <v>78</v>
      </c>
      <c r="E542" t="str">
        <f>IF(LOWER(TRIM(Table2[[#This Row],[Involvement]]))="entry level", "Junior", IF(LOWER(TRIM(Table2[[#This Row],[Involvement]]))="mid-senior level", "Mid", "Senior"))</f>
        <v>Mid</v>
      </c>
      <c r="F542">
        <v>3</v>
      </c>
      <c r="G542" s="3">
        <v>11245</v>
      </c>
      <c r="H542" s="5" t="str">
        <f>ROUND(Table2[[#This Row],[Linkedin Followers]] / Table2[[#This Row],[Total Applicants]] / 1000, 2) &amp; "K"</f>
        <v>3.75K</v>
      </c>
      <c r="I542" t="s">
        <v>4</v>
      </c>
      <c r="J542" t="s">
        <v>5</v>
      </c>
      <c r="K542">
        <v>110</v>
      </c>
      <c r="L542" t="s">
        <v>93</v>
      </c>
      <c r="M542" s="10">
        <v>1877003</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1</v>
      </c>
      <c r="AM542">
        <v>0</v>
      </c>
      <c r="AN542">
        <v>0</v>
      </c>
      <c r="AO542">
        <v>1</v>
      </c>
      <c r="AP542">
        <v>0</v>
      </c>
      <c r="AQ542">
        <v>0</v>
      </c>
      <c r="AR542">
        <v>0</v>
      </c>
      <c r="AS542">
        <v>2</v>
      </c>
      <c r="AT542" s="7">
        <f>Table2[[#This Row],[Total Skills Required]] / 30</f>
        <v>6.6666666666666666E-2</v>
      </c>
      <c r="AU542" s="2">
        <f t="shared" si="8"/>
        <v>1</v>
      </c>
    </row>
    <row r="543" spans="1:47" x14ac:dyDescent="0.3">
      <c r="A543" t="s">
        <v>91</v>
      </c>
      <c r="B543" t="s">
        <v>17</v>
      </c>
      <c r="C543" t="s">
        <v>267</v>
      </c>
      <c r="D543" t="s">
        <v>9</v>
      </c>
      <c r="E543" t="str">
        <f>IF(LOWER(TRIM(Table2[[#This Row],[Involvement]]))="entry level", "Junior", IF(LOWER(TRIM(Table2[[#This Row],[Involvement]]))="mid-senior level", "Mid", "Senior"))</f>
        <v>Mid</v>
      </c>
      <c r="F543">
        <v>3</v>
      </c>
      <c r="G543" s="3">
        <v>11245</v>
      </c>
      <c r="H543" s="5" t="str">
        <f>ROUND(Table2[[#This Row],[Linkedin Followers]] / Table2[[#This Row],[Total Applicants]] / 1000, 2) &amp; "K"</f>
        <v>3.75K</v>
      </c>
      <c r="I543" t="s">
        <v>4</v>
      </c>
      <c r="J543" t="s">
        <v>5</v>
      </c>
      <c r="K543">
        <v>110</v>
      </c>
      <c r="L543" t="s">
        <v>93</v>
      </c>
      <c r="M543" s="10">
        <v>1343748</v>
      </c>
      <c r="N543">
        <v>0</v>
      </c>
      <c r="O543">
        <v>0</v>
      </c>
      <c r="P543">
        <v>0</v>
      </c>
      <c r="Q543">
        <v>0</v>
      </c>
      <c r="R543">
        <v>1</v>
      </c>
      <c r="S543">
        <v>0</v>
      </c>
      <c r="T543">
        <v>0</v>
      </c>
      <c r="U543">
        <v>0</v>
      </c>
      <c r="V543">
        <v>0</v>
      </c>
      <c r="W543">
        <v>0</v>
      </c>
      <c r="X543">
        <v>0</v>
      </c>
      <c r="Y543">
        <v>0</v>
      </c>
      <c r="Z543">
        <v>0</v>
      </c>
      <c r="AA543">
        <v>0</v>
      </c>
      <c r="AB543">
        <v>0</v>
      </c>
      <c r="AC543">
        <v>0</v>
      </c>
      <c r="AD543">
        <v>0</v>
      </c>
      <c r="AE543">
        <v>0</v>
      </c>
      <c r="AF543">
        <v>0</v>
      </c>
      <c r="AG543">
        <v>0</v>
      </c>
      <c r="AH543">
        <v>0</v>
      </c>
      <c r="AI543">
        <v>0</v>
      </c>
      <c r="AJ543">
        <v>1</v>
      </c>
      <c r="AK543">
        <v>1</v>
      </c>
      <c r="AL543">
        <v>0</v>
      </c>
      <c r="AM543">
        <v>0</v>
      </c>
      <c r="AN543">
        <v>0</v>
      </c>
      <c r="AO543">
        <v>0</v>
      </c>
      <c r="AP543">
        <v>0</v>
      </c>
      <c r="AQ543">
        <v>0</v>
      </c>
      <c r="AR543">
        <v>0</v>
      </c>
      <c r="AS543">
        <v>3</v>
      </c>
      <c r="AT543" s="7">
        <f>Table2[[#This Row],[Total Skills Required]] / 30</f>
        <v>0.1</v>
      </c>
      <c r="AU543" s="2">
        <f t="shared" si="8"/>
        <v>0.75</v>
      </c>
    </row>
    <row r="544" spans="1:47" x14ac:dyDescent="0.3">
      <c r="A544" t="s">
        <v>72</v>
      </c>
      <c r="B544" t="s">
        <v>39</v>
      </c>
      <c r="C544" t="s">
        <v>107</v>
      </c>
      <c r="D544" t="s">
        <v>36</v>
      </c>
      <c r="E544" t="str">
        <f>IF(LOWER(TRIM(Table2[[#This Row],[Involvement]]))="entry level", "Junior", IF(LOWER(TRIM(Table2[[#This Row],[Involvement]]))="mid-senior level", "Mid", "Senior"))</f>
        <v>Junior</v>
      </c>
      <c r="F544">
        <v>3</v>
      </c>
      <c r="G544" s="3">
        <v>270280</v>
      </c>
      <c r="H544" s="5" t="str">
        <f>ROUND(Table2[[#This Row],[Linkedin Followers]] / Table2[[#This Row],[Total Applicants]] / 1000, 2) &amp; "K"</f>
        <v>90.09K</v>
      </c>
      <c r="I544" t="s">
        <v>4</v>
      </c>
      <c r="J544" t="s">
        <v>14</v>
      </c>
      <c r="K544">
        <v>10001</v>
      </c>
      <c r="L544" t="s">
        <v>6</v>
      </c>
      <c r="M544" s="10">
        <v>376213</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1</v>
      </c>
      <c r="AK544">
        <v>1</v>
      </c>
      <c r="AL544">
        <v>0</v>
      </c>
      <c r="AM544">
        <v>0</v>
      </c>
      <c r="AN544">
        <v>1</v>
      </c>
      <c r="AO544">
        <v>0</v>
      </c>
      <c r="AP544">
        <v>0</v>
      </c>
      <c r="AQ544">
        <v>0</v>
      </c>
      <c r="AR544">
        <v>0</v>
      </c>
      <c r="AS544">
        <v>3</v>
      </c>
      <c r="AT544" s="7">
        <f>Table2[[#This Row],[Total Skills Required]] / 30</f>
        <v>0.1</v>
      </c>
      <c r="AU544" s="2">
        <f t="shared" si="8"/>
        <v>0.75</v>
      </c>
    </row>
    <row r="545" spans="1:47" x14ac:dyDescent="0.3">
      <c r="A545" t="s">
        <v>91</v>
      </c>
      <c r="B545" t="s">
        <v>17</v>
      </c>
      <c r="C545" t="s">
        <v>44</v>
      </c>
      <c r="D545" t="s">
        <v>13</v>
      </c>
      <c r="E545" t="str">
        <f>IF(LOWER(TRIM(Table2[[#This Row],[Involvement]]))="entry level", "Junior", IF(LOWER(TRIM(Table2[[#This Row],[Involvement]]))="mid-senior level", "Mid", "Senior"))</f>
        <v>Junior</v>
      </c>
      <c r="F545">
        <v>3</v>
      </c>
      <c r="G545" s="3">
        <v>11245</v>
      </c>
      <c r="H545" s="5" t="str">
        <f>ROUND(Table2[[#This Row],[Linkedin Followers]] / Table2[[#This Row],[Total Applicants]] / 1000, 2) &amp; "K"</f>
        <v>3.75K</v>
      </c>
      <c r="I545" t="s">
        <v>4</v>
      </c>
      <c r="J545" t="s">
        <v>14</v>
      </c>
      <c r="K545">
        <v>110</v>
      </c>
      <c r="L545" t="s">
        <v>93</v>
      </c>
      <c r="M545" s="10">
        <v>370429</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1</v>
      </c>
      <c r="AK545">
        <v>1</v>
      </c>
      <c r="AL545">
        <v>0</v>
      </c>
      <c r="AM545">
        <v>0</v>
      </c>
      <c r="AN545">
        <v>0</v>
      </c>
      <c r="AO545">
        <v>0</v>
      </c>
      <c r="AP545">
        <v>0</v>
      </c>
      <c r="AQ545">
        <v>0</v>
      </c>
      <c r="AR545">
        <v>0</v>
      </c>
      <c r="AS545">
        <v>2</v>
      </c>
      <c r="AT545" s="7">
        <f>Table2[[#This Row],[Total Skills Required]] / 30</f>
        <v>6.6666666666666666E-2</v>
      </c>
      <c r="AU545" s="2">
        <f t="shared" si="8"/>
        <v>1</v>
      </c>
    </row>
    <row r="546" spans="1:47" x14ac:dyDescent="0.3">
      <c r="A546" t="s">
        <v>11</v>
      </c>
      <c r="B546" t="s">
        <v>1</v>
      </c>
      <c r="C546" t="s">
        <v>326</v>
      </c>
      <c r="D546" t="s">
        <v>3</v>
      </c>
      <c r="E546" t="str">
        <f>IF(LOWER(TRIM(Table2[[#This Row],[Involvement]]))="entry level", "Junior", IF(LOWER(TRIM(Table2[[#This Row],[Involvement]]))="mid-senior level", "Mid", "Senior"))</f>
        <v>Mid</v>
      </c>
      <c r="F546">
        <v>3</v>
      </c>
      <c r="G546" s="3">
        <v>6737300</v>
      </c>
      <c r="H546" s="5" t="str">
        <f>ROUND(Table2[[#This Row],[Linkedin Followers]] / Table2[[#This Row],[Total Applicants]] / 1000, 2) &amp; "K"</f>
        <v>2245.77K</v>
      </c>
      <c r="I546" t="s">
        <v>4</v>
      </c>
      <c r="J546" t="s">
        <v>5</v>
      </c>
      <c r="K546">
        <v>10001</v>
      </c>
      <c r="L546" t="s">
        <v>6</v>
      </c>
      <c r="M546" s="10">
        <v>1215736</v>
      </c>
      <c r="N546">
        <v>0</v>
      </c>
      <c r="O546">
        <v>0</v>
      </c>
      <c r="P546">
        <v>0</v>
      </c>
      <c r="Q546">
        <v>0</v>
      </c>
      <c r="R546">
        <v>1</v>
      </c>
      <c r="S546">
        <v>0</v>
      </c>
      <c r="T546">
        <v>0</v>
      </c>
      <c r="U546">
        <v>0</v>
      </c>
      <c r="V546">
        <v>0</v>
      </c>
      <c r="W546">
        <v>0</v>
      </c>
      <c r="X546">
        <v>0</v>
      </c>
      <c r="Y546">
        <v>0</v>
      </c>
      <c r="Z546">
        <v>0</v>
      </c>
      <c r="AA546">
        <v>0</v>
      </c>
      <c r="AB546">
        <v>0</v>
      </c>
      <c r="AC546">
        <v>0</v>
      </c>
      <c r="AD546">
        <v>0</v>
      </c>
      <c r="AE546">
        <v>0</v>
      </c>
      <c r="AF546">
        <v>0</v>
      </c>
      <c r="AG546">
        <v>0</v>
      </c>
      <c r="AH546">
        <v>0</v>
      </c>
      <c r="AI546">
        <v>0</v>
      </c>
      <c r="AJ546">
        <v>1</v>
      </c>
      <c r="AK546">
        <v>1</v>
      </c>
      <c r="AL546">
        <v>0</v>
      </c>
      <c r="AM546">
        <v>0</v>
      </c>
      <c r="AN546">
        <v>1</v>
      </c>
      <c r="AO546">
        <v>0</v>
      </c>
      <c r="AP546">
        <v>0</v>
      </c>
      <c r="AQ546">
        <v>0</v>
      </c>
      <c r="AR546">
        <v>0</v>
      </c>
      <c r="AS546">
        <v>4</v>
      </c>
      <c r="AT546" s="7">
        <f>Table2[[#This Row],[Total Skills Required]] / 30</f>
        <v>0.13333333333333333</v>
      </c>
      <c r="AU546" s="2">
        <f t="shared" si="8"/>
        <v>0.6</v>
      </c>
    </row>
    <row r="547" spans="1:47" x14ac:dyDescent="0.3">
      <c r="A547" t="s">
        <v>91</v>
      </c>
      <c r="B547" t="s">
        <v>17</v>
      </c>
      <c r="C547" t="s">
        <v>327</v>
      </c>
      <c r="D547" t="s">
        <v>291</v>
      </c>
      <c r="E547" t="str">
        <f>IF(LOWER(TRIM(Table2[[#This Row],[Involvement]]))="entry level", "Junior", IF(LOWER(TRIM(Table2[[#This Row],[Involvement]]))="mid-senior level", "Mid", "Senior"))</f>
        <v>Junior</v>
      </c>
      <c r="F547">
        <v>3</v>
      </c>
      <c r="G547" s="3">
        <v>11245</v>
      </c>
      <c r="H547" s="5" t="str">
        <f>ROUND(Table2[[#This Row],[Linkedin Followers]] / Table2[[#This Row],[Total Applicants]] / 1000, 2) &amp; "K"</f>
        <v>3.75K</v>
      </c>
      <c r="I547" t="s">
        <v>4</v>
      </c>
      <c r="J547" t="s">
        <v>14</v>
      </c>
      <c r="K547">
        <v>110</v>
      </c>
      <c r="L547" t="s">
        <v>93</v>
      </c>
      <c r="M547" s="10">
        <v>508568</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1</v>
      </c>
      <c r="AK547">
        <v>0</v>
      </c>
      <c r="AL547">
        <v>0</v>
      </c>
      <c r="AM547">
        <v>0</v>
      </c>
      <c r="AN547">
        <v>0</v>
      </c>
      <c r="AO547">
        <v>0</v>
      </c>
      <c r="AP547">
        <v>0</v>
      </c>
      <c r="AQ547">
        <v>0</v>
      </c>
      <c r="AR547">
        <v>0</v>
      </c>
      <c r="AS547">
        <v>1</v>
      </c>
      <c r="AT547" s="7">
        <f>Table2[[#This Row],[Total Skills Required]] / 30</f>
        <v>3.3333333333333333E-2</v>
      </c>
      <c r="AU547" s="2">
        <f t="shared" si="8"/>
        <v>1.5</v>
      </c>
    </row>
    <row r="548" spans="1:47" x14ac:dyDescent="0.3">
      <c r="A548" t="s">
        <v>91</v>
      </c>
      <c r="B548" t="s">
        <v>17</v>
      </c>
      <c r="C548" t="s">
        <v>236</v>
      </c>
      <c r="D548" t="s">
        <v>19</v>
      </c>
      <c r="E548" t="str">
        <f>IF(LOWER(TRIM(Table2[[#This Row],[Involvement]]))="entry level", "Junior", IF(LOWER(TRIM(Table2[[#This Row],[Involvement]]))="mid-senior level", "Mid", "Senior"))</f>
        <v>Junior</v>
      </c>
      <c r="F548">
        <v>3</v>
      </c>
      <c r="G548" s="3">
        <v>11245</v>
      </c>
      <c r="H548" s="5" t="str">
        <f>ROUND(Table2[[#This Row],[Linkedin Followers]] / Table2[[#This Row],[Total Applicants]] / 1000, 2) &amp; "K"</f>
        <v>3.75K</v>
      </c>
      <c r="I548" t="s">
        <v>4</v>
      </c>
      <c r="J548" t="s">
        <v>14</v>
      </c>
      <c r="K548">
        <v>110</v>
      </c>
      <c r="L548" t="s">
        <v>93</v>
      </c>
      <c r="M548" s="10">
        <v>657054</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1</v>
      </c>
      <c r="AI548">
        <v>1</v>
      </c>
      <c r="AJ548">
        <v>1</v>
      </c>
      <c r="AK548">
        <v>1</v>
      </c>
      <c r="AL548">
        <v>0</v>
      </c>
      <c r="AM548">
        <v>1</v>
      </c>
      <c r="AN548">
        <v>0</v>
      </c>
      <c r="AO548">
        <v>0</v>
      </c>
      <c r="AP548">
        <v>0</v>
      </c>
      <c r="AQ548">
        <v>0</v>
      </c>
      <c r="AR548">
        <v>0</v>
      </c>
      <c r="AS548">
        <v>5</v>
      </c>
      <c r="AT548" s="7">
        <f>Table2[[#This Row],[Total Skills Required]] / 30</f>
        <v>0.16666666666666666</v>
      </c>
      <c r="AU548" s="2">
        <f t="shared" si="8"/>
        <v>0.5</v>
      </c>
    </row>
    <row r="549" spans="1:47" x14ac:dyDescent="0.3">
      <c r="A549" t="s">
        <v>91</v>
      </c>
      <c r="B549" t="s">
        <v>17</v>
      </c>
      <c r="C549" t="s">
        <v>328</v>
      </c>
      <c r="D549" t="s">
        <v>13</v>
      </c>
      <c r="E549" t="str">
        <f>IF(LOWER(TRIM(Table2[[#This Row],[Involvement]]))="entry level", "Junior", IF(LOWER(TRIM(Table2[[#This Row],[Involvement]]))="mid-senior level", "Mid", "Senior"))</f>
        <v>Junior</v>
      </c>
      <c r="F549">
        <v>3</v>
      </c>
      <c r="G549" s="3">
        <v>11245</v>
      </c>
      <c r="H549" s="5" t="str">
        <f>ROUND(Table2[[#This Row],[Linkedin Followers]] / Table2[[#This Row],[Total Applicants]] / 1000, 2) &amp; "K"</f>
        <v>3.75K</v>
      </c>
      <c r="I549" t="s">
        <v>4</v>
      </c>
      <c r="J549" t="s">
        <v>14</v>
      </c>
      <c r="K549">
        <v>110</v>
      </c>
      <c r="L549" t="s">
        <v>93</v>
      </c>
      <c r="M549" s="10">
        <v>587215</v>
      </c>
      <c r="N549">
        <v>0</v>
      </c>
      <c r="O549">
        <v>0</v>
      </c>
      <c r="P549">
        <v>1</v>
      </c>
      <c r="Q549">
        <v>0</v>
      </c>
      <c r="R549">
        <v>0</v>
      </c>
      <c r="S549">
        <v>0</v>
      </c>
      <c r="T549">
        <v>0</v>
      </c>
      <c r="U549">
        <v>0</v>
      </c>
      <c r="V549">
        <v>0</v>
      </c>
      <c r="W549">
        <v>1</v>
      </c>
      <c r="X549">
        <v>0</v>
      </c>
      <c r="Y549">
        <v>0</v>
      </c>
      <c r="Z549">
        <v>1</v>
      </c>
      <c r="AA549">
        <v>0</v>
      </c>
      <c r="AB549">
        <v>0</v>
      </c>
      <c r="AC549">
        <v>0</v>
      </c>
      <c r="AD549">
        <v>0</v>
      </c>
      <c r="AE549">
        <v>0</v>
      </c>
      <c r="AF549">
        <v>1</v>
      </c>
      <c r="AG549">
        <v>0</v>
      </c>
      <c r="AH549">
        <v>0</v>
      </c>
      <c r="AI549">
        <v>0</v>
      </c>
      <c r="AJ549">
        <v>0</v>
      </c>
      <c r="AK549">
        <v>1</v>
      </c>
      <c r="AL549">
        <v>0</v>
      </c>
      <c r="AM549">
        <v>0</v>
      </c>
      <c r="AN549">
        <v>0</v>
      </c>
      <c r="AO549">
        <v>0</v>
      </c>
      <c r="AP549">
        <v>0</v>
      </c>
      <c r="AQ549">
        <v>1</v>
      </c>
      <c r="AR549">
        <v>1</v>
      </c>
      <c r="AS549">
        <v>7</v>
      </c>
      <c r="AT549" s="7">
        <f>Table2[[#This Row],[Total Skills Required]] / 30</f>
        <v>0.23333333333333334</v>
      </c>
      <c r="AU549" s="2">
        <f t="shared" si="8"/>
        <v>0.375</v>
      </c>
    </row>
    <row r="550" spans="1:47" x14ac:dyDescent="0.3">
      <c r="A550" t="s">
        <v>91</v>
      </c>
      <c r="B550" t="s">
        <v>17</v>
      </c>
      <c r="C550" t="s">
        <v>329</v>
      </c>
      <c r="D550" t="s">
        <v>3</v>
      </c>
      <c r="E550" t="str">
        <f>IF(LOWER(TRIM(Table2[[#This Row],[Involvement]]))="entry level", "Junior", IF(LOWER(TRIM(Table2[[#This Row],[Involvement]]))="mid-senior level", "Mid", "Senior"))</f>
        <v>Mid</v>
      </c>
      <c r="F550">
        <v>3</v>
      </c>
      <c r="G550" s="3">
        <v>11245</v>
      </c>
      <c r="H550" s="5" t="str">
        <f>ROUND(Table2[[#This Row],[Linkedin Followers]] / Table2[[#This Row],[Total Applicants]] / 1000, 2) &amp; "K"</f>
        <v>3.75K</v>
      </c>
      <c r="I550" t="s">
        <v>4</v>
      </c>
      <c r="J550" t="s">
        <v>5</v>
      </c>
      <c r="K550">
        <v>110</v>
      </c>
      <c r="L550" t="s">
        <v>93</v>
      </c>
      <c r="M550" s="10">
        <v>1353914</v>
      </c>
      <c r="N550">
        <v>0</v>
      </c>
      <c r="O550">
        <v>0</v>
      </c>
      <c r="P550">
        <v>0</v>
      </c>
      <c r="Q550">
        <v>0</v>
      </c>
      <c r="R550">
        <v>1</v>
      </c>
      <c r="S550">
        <v>0</v>
      </c>
      <c r="T550">
        <v>0</v>
      </c>
      <c r="U550">
        <v>0</v>
      </c>
      <c r="V550">
        <v>0</v>
      </c>
      <c r="W550">
        <v>0</v>
      </c>
      <c r="X550">
        <v>0</v>
      </c>
      <c r="Y550">
        <v>0</v>
      </c>
      <c r="Z550">
        <v>0</v>
      </c>
      <c r="AA550">
        <v>0</v>
      </c>
      <c r="AB550">
        <v>0</v>
      </c>
      <c r="AC550">
        <v>0</v>
      </c>
      <c r="AD550">
        <v>0</v>
      </c>
      <c r="AE550">
        <v>0</v>
      </c>
      <c r="AF550">
        <v>0</v>
      </c>
      <c r="AG550">
        <v>0</v>
      </c>
      <c r="AH550">
        <v>0</v>
      </c>
      <c r="AI550">
        <v>0</v>
      </c>
      <c r="AJ550">
        <v>1</v>
      </c>
      <c r="AK550">
        <v>1</v>
      </c>
      <c r="AL550">
        <v>0</v>
      </c>
      <c r="AM550">
        <v>0</v>
      </c>
      <c r="AN550">
        <v>0</v>
      </c>
      <c r="AO550">
        <v>0</v>
      </c>
      <c r="AP550">
        <v>0</v>
      </c>
      <c r="AQ550">
        <v>0</v>
      </c>
      <c r="AR550">
        <v>0</v>
      </c>
      <c r="AS550">
        <v>3</v>
      </c>
      <c r="AT550" s="7">
        <f>Table2[[#This Row],[Total Skills Required]] / 30</f>
        <v>0.1</v>
      </c>
      <c r="AU550" s="2">
        <f t="shared" si="8"/>
        <v>0.75</v>
      </c>
    </row>
    <row r="551" spans="1:47" x14ac:dyDescent="0.3">
      <c r="A551" t="s">
        <v>91</v>
      </c>
      <c r="B551" t="s">
        <v>17</v>
      </c>
      <c r="C551" t="s">
        <v>330</v>
      </c>
      <c r="D551" t="s">
        <v>19</v>
      </c>
      <c r="E551" t="str">
        <f>IF(LOWER(TRIM(Table2[[#This Row],[Involvement]]))="entry level", "Junior", IF(LOWER(TRIM(Table2[[#This Row],[Involvement]]))="mid-senior level", "Mid", "Senior"))</f>
        <v>Mid</v>
      </c>
      <c r="F551">
        <v>3</v>
      </c>
      <c r="G551" s="3">
        <v>11245</v>
      </c>
      <c r="H551" s="5" t="str">
        <f>ROUND(Table2[[#This Row],[Linkedin Followers]] / Table2[[#This Row],[Total Applicants]] / 1000, 2) &amp; "K"</f>
        <v>3.75K</v>
      </c>
      <c r="I551" t="s">
        <v>4</v>
      </c>
      <c r="J551" t="s">
        <v>5</v>
      </c>
      <c r="K551">
        <v>110</v>
      </c>
      <c r="L551" t="s">
        <v>93</v>
      </c>
      <c r="M551" s="10">
        <v>1029148</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1</v>
      </c>
      <c r="AK551">
        <v>1</v>
      </c>
      <c r="AL551">
        <v>0</v>
      </c>
      <c r="AM551">
        <v>0</v>
      </c>
      <c r="AN551">
        <v>0</v>
      </c>
      <c r="AO551">
        <v>0</v>
      </c>
      <c r="AP551">
        <v>0</v>
      </c>
      <c r="AQ551">
        <v>0</v>
      </c>
      <c r="AR551">
        <v>0</v>
      </c>
      <c r="AS551">
        <v>2</v>
      </c>
      <c r="AT551" s="7">
        <f>Table2[[#This Row],[Total Skills Required]] / 30</f>
        <v>6.6666666666666666E-2</v>
      </c>
      <c r="AU551" s="2">
        <f t="shared" si="8"/>
        <v>1</v>
      </c>
    </row>
    <row r="552" spans="1:47" x14ac:dyDescent="0.3">
      <c r="A552" t="s">
        <v>91</v>
      </c>
      <c r="B552" t="s">
        <v>17</v>
      </c>
      <c r="C552" t="s">
        <v>331</v>
      </c>
      <c r="D552" t="s">
        <v>9</v>
      </c>
      <c r="E552" t="str">
        <f>IF(LOWER(TRIM(Table2[[#This Row],[Involvement]]))="entry level", "Junior", IF(LOWER(TRIM(Table2[[#This Row],[Involvement]]))="mid-senior level", "Mid", "Senior"))</f>
        <v>Mid</v>
      </c>
      <c r="F552">
        <v>3</v>
      </c>
      <c r="G552" s="3">
        <v>11245</v>
      </c>
      <c r="H552" s="5" t="str">
        <f>ROUND(Table2[[#This Row],[Linkedin Followers]] / Table2[[#This Row],[Total Applicants]] / 1000, 2) &amp; "K"</f>
        <v>3.75K</v>
      </c>
      <c r="I552" t="s">
        <v>4</v>
      </c>
      <c r="J552" t="s">
        <v>5</v>
      </c>
      <c r="K552">
        <v>110</v>
      </c>
      <c r="L552" t="s">
        <v>93</v>
      </c>
      <c r="M552" s="10">
        <v>1032199</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1</v>
      </c>
      <c r="AL552">
        <v>0</v>
      </c>
      <c r="AM552">
        <v>0</v>
      </c>
      <c r="AN552">
        <v>0</v>
      </c>
      <c r="AO552">
        <v>0</v>
      </c>
      <c r="AP552">
        <v>0</v>
      </c>
      <c r="AQ552">
        <v>0</v>
      </c>
      <c r="AR552">
        <v>0</v>
      </c>
      <c r="AS552">
        <v>1</v>
      </c>
      <c r="AT552" s="7">
        <f>Table2[[#This Row],[Total Skills Required]] / 30</f>
        <v>3.3333333333333333E-2</v>
      </c>
      <c r="AU552" s="2">
        <f t="shared" si="8"/>
        <v>1.5</v>
      </c>
    </row>
    <row r="553" spans="1:47" x14ac:dyDescent="0.3">
      <c r="A553" t="s">
        <v>72</v>
      </c>
      <c r="B553" t="s">
        <v>39</v>
      </c>
      <c r="C553" t="s">
        <v>175</v>
      </c>
      <c r="D553" t="s">
        <v>78</v>
      </c>
      <c r="E553" t="str">
        <f>IF(LOWER(TRIM(Table2[[#This Row],[Involvement]]))="entry level", "Junior", IF(LOWER(TRIM(Table2[[#This Row],[Involvement]]))="mid-senior level", "Mid", "Senior"))</f>
        <v>Mid</v>
      </c>
      <c r="F553">
        <v>3</v>
      </c>
      <c r="G553" s="3">
        <v>270280</v>
      </c>
      <c r="H553" s="5" t="str">
        <f>ROUND(Table2[[#This Row],[Linkedin Followers]] / Table2[[#This Row],[Total Applicants]] / 1000, 2) &amp; "K"</f>
        <v>90.09K</v>
      </c>
      <c r="I553" t="s">
        <v>4</v>
      </c>
      <c r="J553" t="s">
        <v>5</v>
      </c>
      <c r="K553">
        <v>10001</v>
      </c>
      <c r="L553" t="s">
        <v>6</v>
      </c>
      <c r="M553" s="10">
        <v>907696</v>
      </c>
      <c r="N553">
        <v>0</v>
      </c>
      <c r="O553">
        <v>0</v>
      </c>
      <c r="P553">
        <v>0</v>
      </c>
      <c r="Q553">
        <v>0</v>
      </c>
      <c r="R553">
        <v>1</v>
      </c>
      <c r="S553">
        <v>0</v>
      </c>
      <c r="T553">
        <v>0</v>
      </c>
      <c r="U553">
        <v>0</v>
      </c>
      <c r="V553">
        <v>0</v>
      </c>
      <c r="W553">
        <v>0</v>
      </c>
      <c r="X553">
        <v>0</v>
      </c>
      <c r="Y553">
        <v>0</v>
      </c>
      <c r="Z553">
        <v>0</v>
      </c>
      <c r="AA553">
        <v>0</v>
      </c>
      <c r="AB553">
        <v>0</v>
      </c>
      <c r="AC553">
        <v>0</v>
      </c>
      <c r="AD553">
        <v>0</v>
      </c>
      <c r="AE553">
        <v>0</v>
      </c>
      <c r="AF553">
        <v>0</v>
      </c>
      <c r="AG553">
        <v>0</v>
      </c>
      <c r="AH553">
        <v>0</v>
      </c>
      <c r="AI553">
        <v>0</v>
      </c>
      <c r="AJ553">
        <v>1</v>
      </c>
      <c r="AK553">
        <v>1</v>
      </c>
      <c r="AL553">
        <v>0</v>
      </c>
      <c r="AM553">
        <v>0</v>
      </c>
      <c r="AN553">
        <v>0</v>
      </c>
      <c r="AO553">
        <v>0</v>
      </c>
      <c r="AP553">
        <v>0</v>
      </c>
      <c r="AQ553">
        <v>0</v>
      </c>
      <c r="AR553">
        <v>0</v>
      </c>
      <c r="AS553">
        <v>3</v>
      </c>
      <c r="AT553" s="7">
        <f>Table2[[#This Row],[Total Skills Required]] / 30</f>
        <v>0.1</v>
      </c>
      <c r="AU553" s="2">
        <f t="shared" si="8"/>
        <v>0.75</v>
      </c>
    </row>
    <row r="554" spans="1:47" x14ac:dyDescent="0.3">
      <c r="A554" t="s">
        <v>91</v>
      </c>
      <c r="B554" t="s">
        <v>17</v>
      </c>
      <c r="C554" t="s">
        <v>320</v>
      </c>
      <c r="D554" t="s">
        <v>36</v>
      </c>
      <c r="E554" t="str">
        <f>IF(LOWER(TRIM(Table2[[#This Row],[Involvement]]))="entry level", "Junior", IF(LOWER(TRIM(Table2[[#This Row],[Involvement]]))="mid-senior level", "Mid", "Senior"))</f>
        <v>Mid</v>
      </c>
      <c r="F554">
        <v>3</v>
      </c>
      <c r="G554" s="3">
        <v>11245</v>
      </c>
      <c r="H554" s="5" t="str">
        <f>ROUND(Table2[[#This Row],[Linkedin Followers]] / Table2[[#This Row],[Total Applicants]] / 1000, 2) &amp; "K"</f>
        <v>3.75K</v>
      </c>
      <c r="I554" t="s">
        <v>4</v>
      </c>
      <c r="J554" t="s">
        <v>5</v>
      </c>
      <c r="K554">
        <v>110</v>
      </c>
      <c r="L554" t="s">
        <v>93</v>
      </c>
      <c r="M554" s="10">
        <v>1057100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1</v>
      </c>
      <c r="AK554">
        <v>1</v>
      </c>
      <c r="AL554">
        <v>0</v>
      </c>
      <c r="AM554">
        <v>0</v>
      </c>
      <c r="AN554">
        <v>0</v>
      </c>
      <c r="AO554">
        <v>0</v>
      </c>
      <c r="AP554">
        <v>0</v>
      </c>
      <c r="AQ554">
        <v>0</v>
      </c>
      <c r="AR554">
        <v>0</v>
      </c>
      <c r="AS554">
        <v>2</v>
      </c>
      <c r="AT554" s="7">
        <f>Table2[[#This Row],[Total Skills Required]] / 30</f>
        <v>6.6666666666666666E-2</v>
      </c>
      <c r="AU554" s="2">
        <f t="shared" si="8"/>
        <v>1</v>
      </c>
    </row>
    <row r="555" spans="1:47" x14ac:dyDescent="0.3">
      <c r="A555" t="s">
        <v>16</v>
      </c>
      <c r="B555" t="s">
        <v>17</v>
      </c>
      <c r="C555" t="s">
        <v>28</v>
      </c>
      <c r="D555" t="s">
        <v>78</v>
      </c>
      <c r="E555" t="str">
        <f>IF(LOWER(TRIM(Table2[[#This Row],[Involvement]]))="entry level", "Junior", IF(LOWER(TRIM(Table2[[#This Row],[Involvement]]))="mid-senior level", "Mid", "Senior"))</f>
        <v>Mid</v>
      </c>
      <c r="F555">
        <v>3</v>
      </c>
      <c r="G555" s="3">
        <v>80865</v>
      </c>
      <c r="H555" s="5" t="str">
        <f>ROUND(Table2[[#This Row],[Linkedin Followers]] / Table2[[#This Row],[Total Applicants]] / 1000, 2) &amp; "K"</f>
        <v>26.96K</v>
      </c>
      <c r="I555" t="s">
        <v>4</v>
      </c>
      <c r="J555" t="s">
        <v>5</v>
      </c>
      <c r="K555">
        <v>1200</v>
      </c>
      <c r="L555" t="s">
        <v>6</v>
      </c>
      <c r="M555" s="10">
        <v>1743845</v>
      </c>
      <c r="N555">
        <v>0</v>
      </c>
      <c r="O555">
        <v>0</v>
      </c>
      <c r="P555">
        <v>0</v>
      </c>
      <c r="Q555">
        <v>0</v>
      </c>
      <c r="R555">
        <v>0</v>
      </c>
      <c r="S555">
        <v>0</v>
      </c>
      <c r="T555">
        <v>0</v>
      </c>
      <c r="U555">
        <v>0</v>
      </c>
      <c r="V555">
        <v>0</v>
      </c>
      <c r="W555">
        <v>0</v>
      </c>
      <c r="X555">
        <v>1</v>
      </c>
      <c r="Y555">
        <v>0</v>
      </c>
      <c r="Z555">
        <v>0</v>
      </c>
      <c r="AA555">
        <v>0</v>
      </c>
      <c r="AB555">
        <v>0</v>
      </c>
      <c r="AC555">
        <v>0</v>
      </c>
      <c r="AD555">
        <v>0</v>
      </c>
      <c r="AE555">
        <v>0</v>
      </c>
      <c r="AF555">
        <v>0</v>
      </c>
      <c r="AG555">
        <v>0</v>
      </c>
      <c r="AH555">
        <v>0</v>
      </c>
      <c r="AI555">
        <v>0</v>
      </c>
      <c r="AJ555">
        <v>1</v>
      </c>
      <c r="AK555">
        <v>0</v>
      </c>
      <c r="AL555">
        <v>0</v>
      </c>
      <c r="AM555">
        <v>0</v>
      </c>
      <c r="AN555">
        <v>0</v>
      </c>
      <c r="AO555">
        <v>0</v>
      </c>
      <c r="AP555">
        <v>0</v>
      </c>
      <c r="AQ555">
        <v>0</v>
      </c>
      <c r="AR555">
        <v>1</v>
      </c>
      <c r="AS555">
        <v>3</v>
      </c>
      <c r="AT555" s="7">
        <f>Table2[[#This Row],[Total Skills Required]] / 30</f>
        <v>0.1</v>
      </c>
      <c r="AU555" s="2">
        <f t="shared" si="8"/>
        <v>0.75</v>
      </c>
    </row>
    <row r="556" spans="1:47" x14ac:dyDescent="0.3">
      <c r="A556" t="s">
        <v>16</v>
      </c>
      <c r="B556" t="s">
        <v>17</v>
      </c>
      <c r="C556" t="s">
        <v>332</v>
      </c>
      <c r="D556" t="s">
        <v>19</v>
      </c>
      <c r="E556" t="str">
        <f>IF(LOWER(TRIM(Table2[[#This Row],[Involvement]]))="entry level", "Junior", IF(LOWER(TRIM(Table2[[#This Row],[Involvement]]))="mid-senior level", "Mid", "Senior"))</f>
        <v>Junior</v>
      </c>
      <c r="F556">
        <v>3</v>
      </c>
      <c r="G556" s="3">
        <v>80865</v>
      </c>
      <c r="H556" s="5" t="str">
        <f>ROUND(Table2[[#This Row],[Linkedin Followers]] / Table2[[#This Row],[Total Applicants]] / 1000, 2) &amp; "K"</f>
        <v>26.96K</v>
      </c>
      <c r="I556" t="s">
        <v>4</v>
      </c>
      <c r="J556" t="s">
        <v>14</v>
      </c>
      <c r="K556">
        <v>1200</v>
      </c>
      <c r="L556" t="s">
        <v>6</v>
      </c>
      <c r="M556" s="10">
        <v>428053</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1</v>
      </c>
      <c r="AK556">
        <v>0</v>
      </c>
      <c r="AL556">
        <v>0</v>
      </c>
      <c r="AM556">
        <v>0</v>
      </c>
      <c r="AN556">
        <v>0</v>
      </c>
      <c r="AO556">
        <v>0</v>
      </c>
      <c r="AP556">
        <v>0</v>
      </c>
      <c r="AQ556">
        <v>0</v>
      </c>
      <c r="AR556">
        <v>0</v>
      </c>
      <c r="AS556">
        <v>1</v>
      </c>
      <c r="AT556" s="7">
        <f>Table2[[#This Row],[Total Skills Required]] / 30</f>
        <v>3.3333333333333333E-2</v>
      </c>
      <c r="AU556" s="2">
        <f t="shared" si="8"/>
        <v>1.5</v>
      </c>
    </row>
    <row r="557" spans="1:47" x14ac:dyDescent="0.3">
      <c r="A557" t="s">
        <v>72</v>
      </c>
      <c r="B557" t="s">
        <v>39</v>
      </c>
      <c r="C557" t="s">
        <v>263</v>
      </c>
      <c r="D557" t="s">
        <v>13</v>
      </c>
      <c r="E557" t="str">
        <f>IF(LOWER(TRIM(Table2[[#This Row],[Involvement]]))="entry level", "Junior", IF(LOWER(TRIM(Table2[[#This Row],[Involvement]]))="mid-senior level", "Mid", "Senior"))</f>
        <v>Junior</v>
      </c>
      <c r="F557">
        <v>3</v>
      </c>
      <c r="G557" s="3">
        <v>270280</v>
      </c>
      <c r="H557" s="5" t="str">
        <f>ROUND(Table2[[#This Row],[Linkedin Followers]] / Table2[[#This Row],[Total Applicants]] / 1000, 2) &amp; "K"</f>
        <v>90.09K</v>
      </c>
      <c r="I557" t="s">
        <v>4</v>
      </c>
      <c r="J557" t="s">
        <v>14</v>
      </c>
      <c r="K557">
        <v>10001</v>
      </c>
      <c r="L557" t="s">
        <v>6</v>
      </c>
      <c r="M557" s="10">
        <v>497246</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1</v>
      </c>
      <c r="AL557">
        <v>0</v>
      </c>
      <c r="AM557">
        <v>0</v>
      </c>
      <c r="AN557">
        <v>1</v>
      </c>
      <c r="AO557">
        <v>0</v>
      </c>
      <c r="AP557">
        <v>0</v>
      </c>
      <c r="AQ557">
        <v>0</v>
      </c>
      <c r="AR557">
        <v>0</v>
      </c>
      <c r="AS557">
        <v>2</v>
      </c>
      <c r="AT557" s="7">
        <f>Table2[[#This Row],[Total Skills Required]] / 30</f>
        <v>6.6666666666666666E-2</v>
      </c>
      <c r="AU557" s="2">
        <f t="shared" si="8"/>
        <v>1</v>
      </c>
    </row>
    <row r="558" spans="1:47" x14ac:dyDescent="0.3">
      <c r="A558" t="s">
        <v>23</v>
      </c>
      <c r="B558" t="s">
        <v>24</v>
      </c>
      <c r="C558" t="s">
        <v>300</v>
      </c>
      <c r="D558" t="s">
        <v>9</v>
      </c>
      <c r="E558" t="str">
        <f>IF(LOWER(TRIM(Table2[[#This Row],[Involvement]]))="entry level", "Junior", IF(LOWER(TRIM(Table2[[#This Row],[Involvement]]))="mid-senior level", "Mid", "Senior"))</f>
        <v>Mid</v>
      </c>
      <c r="F558">
        <v>3</v>
      </c>
      <c r="G558" s="3">
        <v>793022</v>
      </c>
      <c r="H558" s="5" t="str">
        <f>ROUND(Table2[[#This Row],[Linkedin Followers]] / Table2[[#This Row],[Total Applicants]] / 1000, 2) &amp; "K"</f>
        <v>264.34K</v>
      </c>
      <c r="I558" t="s">
        <v>4</v>
      </c>
      <c r="J558" t="s">
        <v>5</v>
      </c>
      <c r="K558">
        <v>5000</v>
      </c>
      <c r="L558" t="s">
        <v>6</v>
      </c>
      <c r="M558" s="10">
        <v>1493352</v>
      </c>
      <c r="N558">
        <v>1</v>
      </c>
      <c r="O558">
        <v>1</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1</v>
      </c>
      <c r="AK558">
        <v>1</v>
      </c>
      <c r="AL558">
        <v>0</v>
      </c>
      <c r="AM558">
        <v>0</v>
      </c>
      <c r="AN558">
        <v>0</v>
      </c>
      <c r="AO558">
        <v>0</v>
      </c>
      <c r="AP558">
        <v>0</v>
      </c>
      <c r="AQ558">
        <v>0</v>
      </c>
      <c r="AR558">
        <v>0</v>
      </c>
      <c r="AS558">
        <v>4</v>
      </c>
      <c r="AT558" s="7">
        <f>Table2[[#This Row],[Total Skills Required]] / 30</f>
        <v>0.13333333333333333</v>
      </c>
      <c r="AU558" s="2">
        <f t="shared" si="8"/>
        <v>0.6</v>
      </c>
    </row>
    <row r="559" spans="1:47" x14ac:dyDescent="0.3">
      <c r="A559" t="s">
        <v>72</v>
      </c>
      <c r="B559" t="s">
        <v>39</v>
      </c>
      <c r="C559" t="s">
        <v>263</v>
      </c>
      <c r="D559" t="s">
        <v>3</v>
      </c>
      <c r="E559" t="str">
        <f>IF(LOWER(TRIM(Table2[[#This Row],[Involvement]]))="entry level", "Junior", IF(LOWER(TRIM(Table2[[#This Row],[Involvement]]))="mid-senior level", "Mid", "Senior"))</f>
        <v>Junior</v>
      </c>
      <c r="F559">
        <v>3</v>
      </c>
      <c r="G559" s="3">
        <v>270280</v>
      </c>
      <c r="H559" s="5" t="str">
        <f>ROUND(Table2[[#This Row],[Linkedin Followers]] / Table2[[#This Row],[Total Applicants]] / 1000, 2) &amp; "K"</f>
        <v>90.09K</v>
      </c>
      <c r="I559" t="s">
        <v>4</v>
      </c>
      <c r="J559" t="s">
        <v>14</v>
      </c>
      <c r="K559">
        <v>10001</v>
      </c>
      <c r="L559" t="s">
        <v>6</v>
      </c>
      <c r="M559" s="10">
        <v>505749</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1</v>
      </c>
      <c r="AL559">
        <v>0</v>
      </c>
      <c r="AM559">
        <v>0</v>
      </c>
      <c r="AN559">
        <v>1</v>
      </c>
      <c r="AO559">
        <v>0</v>
      </c>
      <c r="AP559">
        <v>0</v>
      </c>
      <c r="AQ559">
        <v>0</v>
      </c>
      <c r="AR559">
        <v>0</v>
      </c>
      <c r="AS559">
        <v>2</v>
      </c>
      <c r="AT559" s="7">
        <f>Table2[[#This Row],[Total Skills Required]] / 30</f>
        <v>6.6666666666666666E-2</v>
      </c>
      <c r="AU559" s="2">
        <f t="shared" si="8"/>
        <v>1</v>
      </c>
    </row>
    <row r="560" spans="1:47" x14ac:dyDescent="0.3">
      <c r="A560" t="s">
        <v>16</v>
      </c>
      <c r="B560" t="s">
        <v>17</v>
      </c>
      <c r="C560" t="s">
        <v>123</v>
      </c>
      <c r="D560" t="s">
        <v>13</v>
      </c>
      <c r="E560" t="str">
        <f>IF(LOWER(TRIM(Table2[[#This Row],[Involvement]]))="entry level", "Junior", IF(LOWER(TRIM(Table2[[#This Row],[Involvement]]))="mid-senior level", "Mid", "Senior"))</f>
        <v>Mid</v>
      </c>
      <c r="F560">
        <v>3</v>
      </c>
      <c r="G560" s="3">
        <v>80865</v>
      </c>
      <c r="H560" s="5" t="str">
        <f>ROUND(Table2[[#This Row],[Linkedin Followers]] / Table2[[#This Row],[Total Applicants]] / 1000, 2) &amp; "K"</f>
        <v>26.96K</v>
      </c>
      <c r="I560" t="s">
        <v>4</v>
      </c>
      <c r="J560" t="s">
        <v>5</v>
      </c>
      <c r="K560">
        <v>1200</v>
      </c>
      <c r="L560" t="s">
        <v>6</v>
      </c>
      <c r="M560" s="10">
        <v>1484536</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1</v>
      </c>
      <c r="AK560">
        <v>1</v>
      </c>
      <c r="AL560">
        <v>0</v>
      </c>
      <c r="AM560">
        <v>0</v>
      </c>
      <c r="AN560">
        <v>0</v>
      </c>
      <c r="AO560">
        <v>0</v>
      </c>
      <c r="AP560">
        <v>0</v>
      </c>
      <c r="AQ560">
        <v>0</v>
      </c>
      <c r="AR560">
        <v>0</v>
      </c>
      <c r="AS560">
        <v>2</v>
      </c>
      <c r="AT560" s="7">
        <f>Table2[[#This Row],[Total Skills Required]] / 30</f>
        <v>6.6666666666666666E-2</v>
      </c>
      <c r="AU560" s="2">
        <f t="shared" si="8"/>
        <v>1</v>
      </c>
    </row>
    <row r="561" spans="1:47" x14ac:dyDescent="0.3">
      <c r="A561" t="s">
        <v>72</v>
      </c>
      <c r="B561" t="s">
        <v>39</v>
      </c>
      <c r="C561" t="s">
        <v>306</v>
      </c>
      <c r="D561" t="s">
        <v>13</v>
      </c>
      <c r="E561" t="str">
        <f>IF(LOWER(TRIM(Table2[[#This Row],[Involvement]]))="entry level", "Junior", IF(LOWER(TRIM(Table2[[#This Row],[Involvement]]))="mid-senior level", "Mid", "Senior"))</f>
        <v>Junior</v>
      </c>
      <c r="F561">
        <v>3</v>
      </c>
      <c r="G561" s="3">
        <v>270280</v>
      </c>
      <c r="H561" s="5" t="str">
        <f>ROUND(Table2[[#This Row],[Linkedin Followers]] / Table2[[#This Row],[Total Applicants]] / 1000, 2) &amp; "K"</f>
        <v>90.09K</v>
      </c>
      <c r="I561" t="s">
        <v>4</v>
      </c>
      <c r="J561" t="s">
        <v>14</v>
      </c>
      <c r="K561">
        <v>10001</v>
      </c>
      <c r="L561" t="s">
        <v>6</v>
      </c>
      <c r="M561" s="10">
        <v>417443</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1</v>
      </c>
      <c r="AK561">
        <v>1</v>
      </c>
      <c r="AL561">
        <v>0</v>
      </c>
      <c r="AM561">
        <v>0</v>
      </c>
      <c r="AN561">
        <v>1</v>
      </c>
      <c r="AO561">
        <v>0</v>
      </c>
      <c r="AP561">
        <v>0</v>
      </c>
      <c r="AQ561">
        <v>0</v>
      </c>
      <c r="AR561">
        <v>0</v>
      </c>
      <c r="AS561">
        <v>3</v>
      </c>
      <c r="AT561" s="7">
        <f>Table2[[#This Row],[Total Skills Required]] / 30</f>
        <v>0.1</v>
      </c>
      <c r="AU561" s="2">
        <f t="shared" si="8"/>
        <v>0.75</v>
      </c>
    </row>
    <row r="562" spans="1:47" x14ac:dyDescent="0.3">
      <c r="A562" t="s">
        <v>72</v>
      </c>
      <c r="B562" t="s">
        <v>39</v>
      </c>
      <c r="C562" t="s">
        <v>333</v>
      </c>
      <c r="D562" t="s">
        <v>13</v>
      </c>
      <c r="E562" t="str">
        <f>IF(LOWER(TRIM(Table2[[#This Row],[Involvement]]))="entry level", "Junior", IF(LOWER(TRIM(Table2[[#This Row],[Involvement]]))="mid-senior level", "Mid", "Senior"))</f>
        <v>Mid</v>
      </c>
      <c r="F562">
        <v>3</v>
      </c>
      <c r="G562" s="3">
        <v>270280</v>
      </c>
      <c r="H562" s="5" t="str">
        <f>ROUND(Table2[[#This Row],[Linkedin Followers]] / Table2[[#This Row],[Total Applicants]] / 1000, 2) &amp; "K"</f>
        <v>90.09K</v>
      </c>
      <c r="I562" t="s">
        <v>4</v>
      </c>
      <c r="J562" t="s">
        <v>5</v>
      </c>
      <c r="K562">
        <v>10001</v>
      </c>
      <c r="L562" t="s">
        <v>6</v>
      </c>
      <c r="M562" s="10">
        <v>1432475</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1</v>
      </c>
      <c r="AL562">
        <v>0</v>
      </c>
      <c r="AM562">
        <v>0</v>
      </c>
      <c r="AN562">
        <v>0</v>
      </c>
      <c r="AO562">
        <v>0</v>
      </c>
      <c r="AP562">
        <v>0</v>
      </c>
      <c r="AQ562">
        <v>0</v>
      </c>
      <c r="AR562">
        <v>0</v>
      </c>
      <c r="AS562">
        <v>1</v>
      </c>
      <c r="AT562" s="7">
        <f>Table2[[#This Row],[Total Skills Required]] / 30</f>
        <v>3.3333333333333333E-2</v>
      </c>
      <c r="AU562" s="2">
        <f t="shared" si="8"/>
        <v>1.5</v>
      </c>
    </row>
    <row r="563" spans="1:47" x14ac:dyDescent="0.3">
      <c r="A563" t="s">
        <v>16</v>
      </c>
      <c r="B563" t="s">
        <v>17</v>
      </c>
      <c r="C563" t="s">
        <v>334</v>
      </c>
      <c r="D563" t="s">
        <v>19</v>
      </c>
      <c r="E563" t="str">
        <f>IF(LOWER(TRIM(Table2[[#This Row],[Involvement]]))="entry level", "Junior", IF(LOWER(TRIM(Table2[[#This Row],[Involvement]]))="mid-senior level", "Mid", "Senior"))</f>
        <v>Junior</v>
      </c>
      <c r="F563">
        <v>3</v>
      </c>
      <c r="G563" s="3">
        <v>80865</v>
      </c>
      <c r="H563" s="5" t="str">
        <f>ROUND(Table2[[#This Row],[Linkedin Followers]] / Table2[[#This Row],[Total Applicants]] / 1000, 2) &amp; "K"</f>
        <v>26.96K</v>
      </c>
      <c r="I563" t="s">
        <v>4</v>
      </c>
      <c r="J563" t="s">
        <v>14</v>
      </c>
      <c r="K563">
        <v>1200</v>
      </c>
      <c r="L563" t="s">
        <v>6</v>
      </c>
      <c r="M563" s="10">
        <v>365660</v>
      </c>
      <c r="N563">
        <v>0</v>
      </c>
      <c r="O563">
        <v>0</v>
      </c>
      <c r="P563">
        <v>0</v>
      </c>
      <c r="Q563">
        <v>0</v>
      </c>
      <c r="R563">
        <v>1</v>
      </c>
      <c r="S563">
        <v>0</v>
      </c>
      <c r="T563">
        <v>0</v>
      </c>
      <c r="U563">
        <v>0</v>
      </c>
      <c r="V563">
        <v>0</v>
      </c>
      <c r="W563">
        <v>0</v>
      </c>
      <c r="X563">
        <v>0</v>
      </c>
      <c r="Y563">
        <v>0</v>
      </c>
      <c r="Z563">
        <v>0</v>
      </c>
      <c r="AA563">
        <v>0</v>
      </c>
      <c r="AB563">
        <v>0</v>
      </c>
      <c r="AC563">
        <v>0</v>
      </c>
      <c r="AD563">
        <v>0</v>
      </c>
      <c r="AE563">
        <v>0</v>
      </c>
      <c r="AF563">
        <v>0</v>
      </c>
      <c r="AG563">
        <v>0</v>
      </c>
      <c r="AH563">
        <v>0</v>
      </c>
      <c r="AI563">
        <v>0</v>
      </c>
      <c r="AJ563">
        <v>1</v>
      </c>
      <c r="AK563">
        <v>1</v>
      </c>
      <c r="AL563">
        <v>0</v>
      </c>
      <c r="AM563">
        <v>0</v>
      </c>
      <c r="AN563">
        <v>0</v>
      </c>
      <c r="AO563">
        <v>0</v>
      </c>
      <c r="AP563">
        <v>0</v>
      </c>
      <c r="AQ563">
        <v>0</v>
      </c>
      <c r="AR563">
        <v>0</v>
      </c>
      <c r="AS563">
        <v>3</v>
      </c>
      <c r="AT563" s="7">
        <f>Table2[[#This Row],[Total Skills Required]] / 30</f>
        <v>0.1</v>
      </c>
      <c r="AU563" s="2">
        <f t="shared" si="8"/>
        <v>0.75</v>
      </c>
    </row>
    <row r="564" spans="1:47" x14ac:dyDescent="0.3">
      <c r="A564" t="s">
        <v>16</v>
      </c>
      <c r="B564" t="s">
        <v>17</v>
      </c>
      <c r="C564" t="s">
        <v>335</v>
      </c>
      <c r="D564" t="s">
        <v>3</v>
      </c>
      <c r="E564" t="str">
        <f>IF(LOWER(TRIM(Table2[[#This Row],[Involvement]]))="entry level", "Junior", IF(LOWER(TRIM(Table2[[#This Row],[Involvement]]))="mid-senior level", "Mid", "Senior"))</f>
        <v>Mid</v>
      </c>
      <c r="F564">
        <v>3</v>
      </c>
      <c r="G564" s="3">
        <v>80865</v>
      </c>
      <c r="H564" s="5" t="str">
        <f>ROUND(Table2[[#This Row],[Linkedin Followers]] / Table2[[#This Row],[Total Applicants]] / 1000, 2) &amp; "K"</f>
        <v>26.96K</v>
      </c>
      <c r="I564" t="s">
        <v>4</v>
      </c>
      <c r="J564" t="s">
        <v>5</v>
      </c>
      <c r="K564">
        <v>1200</v>
      </c>
      <c r="L564" t="s">
        <v>6</v>
      </c>
      <c r="M564" s="10">
        <v>816409</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1</v>
      </c>
      <c r="AK564">
        <v>1</v>
      </c>
      <c r="AL564">
        <v>0</v>
      </c>
      <c r="AM564">
        <v>0</v>
      </c>
      <c r="AN564">
        <v>0</v>
      </c>
      <c r="AO564">
        <v>0</v>
      </c>
      <c r="AP564">
        <v>0</v>
      </c>
      <c r="AQ564">
        <v>0</v>
      </c>
      <c r="AR564">
        <v>0</v>
      </c>
      <c r="AS564">
        <v>2</v>
      </c>
      <c r="AT564" s="7">
        <f>Table2[[#This Row],[Total Skills Required]] / 30</f>
        <v>6.6666666666666666E-2</v>
      </c>
      <c r="AU564" s="2">
        <f t="shared" si="8"/>
        <v>1</v>
      </c>
    </row>
    <row r="565" spans="1:47" x14ac:dyDescent="0.3">
      <c r="A565" t="s">
        <v>16</v>
      </c>
      <c r="B565" t="s">
        <v>17</v>
      </c>
      <c r="C565" t="s">
        <v>336</v>
      </c>
      <c r="D565" t="s">
        <v>3</v>
      </c>
      <c r="E565" t="str">
        <f>IF(LOWER(TRIM(Table2[[#This Row],[Involvement]]))="entry level", "Junior", IF(LOWER(TRIM(Table2[[#This Row],[Involvement]]))="mid-senior level", "Mid", "Senior"))</f>
        <v>Junior</v>
      </c>
      <c r="F565">
        <v>3</v>
      </c>
      <c r="G565" s="3">
        <v>80865</v>
      </c>
      <c r="H565" s="5" t="str">
        <f>ROUND(Table2[[#This Row],[Linkedin Followers]] / Table2[[#This Row],[Total Applicants]] / 1000, 2) &amp; "K"</f>
        <v>26.96K</v>
      </c>
      <c r="I565" t="s">
        <v>4</v>
      </c>
      <c r="J565" t="s">
        <v>14</v>
      </c>
      <c r="K565">
        <v>1200</v>
      </c>
      <c r="L565" t="s">
        <v>6</v>
      </c>
      <c r="M565" s="10">
        <v>627162</v>
      </c>
      <c r="N565">
        <v>0</v>
      </c>
      <c r="O565">
        <v>0</v>
      </c>
      <c r="P565">
        <v>1</v>
      </c>
      <c r="Q565">
        <v>0</v>
      </c>
      <c r="R565">
        <v>0</v>
      </c>
      <c r="S565">
        <v>0</v>
      </c>
      <c r="T565">
        <v>0</v>
      </c>
      <c r="U565">
        <v>0</v>
      </c>
      <c r="V565">
        <v>0</v>
      </c>
      <c r="W565">
        <v>0</v>
      </c>
      <c r="X565">
        <v>1</v>
      </c>
      <c r="Y565">
        <v>0</v>
      </c>
      <c r="Z565">
        <v>1</v>
      </c>
      <c r="AA565">
        <v>0</v>
      </c>
      <c r="AB565">
        <v>0</v>
      </c>
      <c r="AC565">
        <v>0</v>
      </c>
      <c r="AD565">
        <v>0</v>
      </c>
      <c r="AE565">
        <v>0</v>
      </c>
      <c r="AF565">
        <v>1</v>
      </c>
      <c r="AG565">
        <v>0</v>
      </c>
      <c r="AH565">
        <v>0</v>
      </c>
      <c r="AI565">
        <v>0</v>
      </c>
      <c r="AJ565">
        <v>1</v>
      </c>
      <c r="AK565">
        <v>1</v>
      </c>
      <c r="AL565">
        <v>0</v>
      </c>
      <c r="AM565">
        <v>0</v>
      </c>
      <c r="AN565">
        <v>0</v>
      </c>
      <c r="AO565">
        <v>0</v>
      </c>
      <c r="AP565">
        <v>0</v>
      </c>
      <c r="AQ565">
        <v>1</v>
      </c>
      <c r="AR565">
        <v>1</v>
      </c>
      <c r="AS565">
        <v>8</v>
      </c>
      <c r="AT565" s="7">
        <f>Table2[[#This Row],[Total Skills Required]] / 30</f>
        <v>0.26666666666666666</v>
      </c>
      <c r="AU565" s="2">
        <f t="shared" si="8"/>
        <v>0.33333333333333331</v>
      </c>
    </row>
    <row r="566" spans="1:47" x14ac:dyDescent="0.3">
      <c r="A566" t="s">
        <v>23</v>
      </c>
      <c r="B566" t="s">
        <v>24</v>
      </c>
      <c r="C566" t="s">
        <v>337</v>
      </c>
      <c r="D566" t="s">
        <v>19</v>
      </c>
      <c r="E566" t="str">
        <f>IF(LOWER(TRIM(Table2[[#This Row],[Involvement]]))="entry level", "Junior", IF(LOWER(TRIM(Table2[[#This Row],[Involvement]]))="mid-senior level", "Mid", "Senior"))</f>
        <v>Mid</v>
      </c>
      <c r="F566">
        <v>3</v>
      </c>
      <c r="G566" s="3">
        <v>793022</v>
      </c>
      <c r="H566" s="5" t="str">
        <f>ROUND(Table2[[#This Row],[Linkedin Followers]] / Table2[[#This Row],[Total Applicants]] / 1000, 2) &amp; "K"</f>
        <v>264.34K</v>
      </c>
      <c r="I566" t="s">
        <v>4</v>
      </c>
      <c r="J566" t="s">
        <v>5</v>
      </c>
      <c r="K566">
        <v>5000</v>
      </c>
      <c r="L566" t="s">
        <v>6</v>
      </c>
      <c r="M566" s="10">
        <v>952450</v>
      </c>
      <c r="N566">
        <v>1</v>
      </c>
      <c r="O566">
        <v>0</v>
      </c>
      <c r="P566">
        <v>0</v>
      </c>
      <c r="Q566">
        <v>0</v>
      </c>
      <c r="R566">
        <v>0</v>
      </c>
      <c r="S566">
        <v>0</v>
      </c>
      <c r="T566">
        <v>0</v>
      </c>
      <c r="U566">
        <v>0</v>
      </c>
      <c r="V566">
        <v>0</v>
      </c>
      <c r="W566">
        <v>0</v>
      </c>
      <c r="X566">
        <v>1</v>
      </c>
      <c r="Y566">
        <v>0</v>
      </c>
      <c r="Z566">
        <v>0</v>
      </c>
      <c r="AA566">
        <v>0</v>
      </c>
      <c r="AB566">
        <v>0</v>
      </c>
      <c r="AC566">
        <v>0</v>
      </c>
      <c r="AD566">
        <v>0</v>
      </c>
      <c r="AE566">
        <v>0</v>
      </c>
      <c r="AF566">
        <v>0</v>
      </c>
      <c r="AG566">
        <v>0</v>
      </c>
      <c r="AH566">
        <v>0</v>
      </c>
      <c r="AI566">
        <v>0</v>
      </c>
      <c r="AJ566">
        <v>1</v>
      </c>
      <c r="AK566">
        <v>1</v>
      </c>
      <c r="AL566">
        <v>1</v>
      </c>
      <c r="AM566">
        <v>0</v>
      </c>
      <c r="AN566">
        <v>1</v>
      </c>
      <c r="AO566">
        <v>1</v>
      </c>
      <c r="AP566">
        <v>0</v>
      </c>
      <c r="AQ566">
        <v>0</v>
      </c>
      <c r="AR566">
        <v>0</v>
      </c>
      <c r="AS566">
        <v>7</v>
      </c>
      <c r="AT566" s="7">
        <f>Table2[[#This Row],[Total Skills Required]] / 30</f>
        <v>0.23333333333333334</v>
      </c>
      <c r="AU566" s="2">
        <f t="shared" si="8"/>
        <v>0.375</v>
      </c>
    </row>
    <row r="567" spans="1:47" x14ac:dyDescent="0.3">
      <c r="A567" t="s">
        <v>23</v>
      </c>
      <c r="B567" t="s">
        <v>24</v>
      </c>
      <c r="C567" t="s">
        <v>300</v>
      </c>
      <c r="D567" t="s">
        <v>130</v>
      </c>
      <c r="E567" t="str">
        <f>IF(LOWER(TRIM(Table2[[#This Row],[Involvement]]))="entry level", "Junior", IF(LOWER(TRIM(Table2[[#This Row],[Involvement]]))="mid-senior level", "Mid", "Senior"))</f>
        <v>Mid</v>
      </c>
      <c r="F567">
        <v>3</v>
      </c>
      <c r="G567" s="3">
        <v>793022</v>
      </c>
      <c r="H567" s="5" t="str">
        <f>ROUND(Table2[[#This Row],[Linkedin Followers]] / Table2[[#This Row],[Total Applicants]] / 1000, 2) &amp; "K"</f>
        <v>264.34K</v>
      </c>
      <c r="I567" t="s">
        <v>4</v>
      </c>
      <c r="J567" t="s">
        <v>5</v>
      </c>
      <c r="K567">
        <v>5000</v>
      </c>
      <c r="L567" t="s">
        <v>6</v>
      </c>
      <c r="M567" s="10">
        <v>1315070</v>
      </c>
      <c r="N567">
        <v>1</v>
      </c>
      <c r="O567">
        <v>1</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1</v>
      </c>
      <c r="AK567">
        <v>1</v>
      </c>
      <c r="AL567">
        <v>0</v>
      </c>
      <c r="AM567">
        <v>0</v>
      </c>
      <c r="AN567">
        <v>0</v>
      </c>
      <c r="AO567">
        <v>0</v>
      </c>
      <c r="AP567">
        <v>0</v>
      </c>
      <c r="AQ567">
        <v>0</v>
      </c>
      <c r="AR567">
        <v>0</v>
      </c>
      <c r="AS567">
        <v>4</v>
      </c>
      <c r="AT567" s="7">
        <f>Table2[[#This Row],[Total Skills Required]] / 30</f>
        <v>0.13333333333333333</v>
      </c>
      <c r="AU567" s="2">
        <f t="shared" si="8"/>
        <v>0.6</v>
      </c>
    </row>
    <row r="568" spans="1:47" x14ac:dyDescent="0.3">
      <c r="A568" t="s">
        <v>72</v>
      </c>
      <c r="B568" t="s">
        <v>39</v>
      </c>
      <c r="C568" t="s">
        <v>338</v>
      </c>
      <c r="D568" t="s">
        <v>13</v>
      </c>
      <c r="E568" t="str">
        <f>IF(LOWER(TRIM(Table2[[#This Row],[Involvement]]))="entry level", "Junior", IF(LOWER(TRIM(Table2[[#This Row],[Involvement]]))="mid-senior level", "Mid", "Senior"))</f>
        <v>Mid</v>
      </c>
      <c r="F568">
        <v>3</v>
      </c>
      <c r="G568" s="3">
        <v>270280</v>
      </c>
      <c r="H568" s="5" t="str">
        <f>ROUND(Table2[[#This Row],[Linkedin Followers]] / Table2[[#This Row],[Total Applicants]] / 1000, 2) &amp; "K"</f>
        <v>90.09K</v>
      </c>
      <c r="I568" t="s">
        <v>4</v>
      </c>
      <c r="J568" t="s">
        <v>5</v>
      </c>
      <c r="K568">
        <v>10001</v>
      </c>
      <c r="L568" t="s">
        <v>6</v>
      </c>
      <c r="M568" s="10">
        <v>1067624</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1</v>
      </c>
      <c r="AK568">
        <v>1</v>
      </c>
      <c r="AL568">
        <v>0</v>
      </c>
      <c r="AM568">
        <v>0</v>
      </c>
      <c r="AN568">
        <v>0</v>
      </c>
      <c r="AO568">
        <v>0</v>
      </c>
      <c r="AP568">
        <v>0</v>
      </c>
      <c r="AQ568">
        <v>0</v>
      </c>
      <c r="AR568">
        <v>0</v>
      </c>
      <c r="AS568">
        <v>2</v>
      </c>
      <c r="AT568" s="7">
        <f>Table2[[#This Row],[Total Skills Required]] / 30</f>
        <v>6.6666666666666666E-2</v>
      </c>
      <c r="AU568" s="2">
        <f t="shared" si="8"/>
        <v>1</v>
      </c>
    </row>
    <row r="569" spans="1:47" x14ac:dyDescent="0.3">
      <c r="A569" t="s">
        <v>23</v>
      </c>
      <c r="B569" t="s">
        <v>24</v>
      </c>
      <c r="C569" t="s">
        <v>339</v>
      </c>
      <c r="D569" t="s">
        <v>3</v>
      </c>
      <c r="E569" t="str">
        <f>IF(LOWER(TRIM(Table2[[#This Row],[Involvement]]))="entry level", "Junior", IF(LOWER(TRIM(Table2[[#This Row],[Involvement]]))="mid-senior level", "Mid", "Senior"))</f>
        <v>Mid</v>
      </c>
      <c r="F569">
        <v>3</v>
      </c>
      <c r="G569" s="3">
        <v>793022</v>
      </c>
      <c r="H569" s="5" t="str">
        <f>ROUND(Table2[[#This Row],[Linkedin Followers]] / Table2[[#This Row],[Total Applicants]] / 1000, 2) &amp; "K"</f>
        <v>264.34K</v>
      </c>
      <c r="I569" t="s">
        <v>4</v>
      </c>
      <c r="J569" t="s">
        <v>5</v>
      </c>
      <c r="K569">
        <v>5000</v>
      </c>
      <c r="L569" t="s">
        <v>6</v>
      </c>
      <c r="M569" s="10">
        <v>1775108</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1</v>
      </c>
      <c r="AK569">
        <v>1</v>
      </c>
      <c r="AL569">
        <v>0</v>
      </c>
      <c r="AM569">
        <v>0</v>
      </c>
      <c r="AN569">
        <v>1</v>
      </c>
      <c r="AO569">
        <v>0</v>
      </c>
      <c r="AP569">
        <v>0</v>
      </c>
      <c r="AQ569">
        <v>0</v>
      </c>
      <c r="AR569">
        <v>0</v>
      </c>
      <c r="AS569">
        <v>3</v>
      </c>
      <c r="AT569" s="7">
        <f>Table2[[#This Row],[Total Skills Required]] / 30</f>
        <v>0.1</v>
      </c>
      <c r="AU569" s="2">
        <f t="shared" si="8"/>
        <v>0.75</v>
      </c>
    </row>
    <row r="570" spans="1:47" x14ac:dyDescent="0.3">
      <c r="A570" t="s">
        <v>16</v>
      </c>
      <c r="B570" t="s">
        <v>17</v>
      </c>
      <c r="C570" t="s">
        <v>340</v>
      </c>
      <c r="D570" t="s">
        <v>291</v>
      </c>
      <c r="E570" t="str">
        <f>IF(LOWER(TRIM(Table2[[#This Row],[Involvement]]))="entry level", "Junior", IF(LOWER(TRIM(Table2[[#This Row],[Involvement]]))="mid-senior level", "Mid", "Senior"))</f>
        <v>Mid</v>
      </c>
      <c r="F570">
        <v>3</v>
      </c>
      <c r="G570" s="3">
        <v>80865</v>
      </c>
      <c r="H570" s="5" t="str">
        <f>ROUND(Table2[[#This Row],[Linkedin Followers]] / Table2[[#This Row],[Total Applicants]] / 1000, 2) &amp; "K"</f>
        <v>26.96K</v>
      </c>
      <c r="I570" t="s">
        <v>4</v>
      </c>
      <c r="J570" t="s">
        <v>5</v>
      </c>
      <c r="K570">
        <v>1200</v>
      </c>
      <c r="L570" t="s">
        <v>6</v>
      </c>
      <c r="M570" s="10">
        <v>1359947</v>
      </c>
      <c r="N570">
        <v>0</v>
      </c>
      <c r="O570">
        <v>0</v>
      </c>
      <c r="P570">
        <v>0</v>
      </c>
      <c r="Q570">
        <v>0</v>
      </c>
      <c r="R570">
        <v>0</v>
      </c>
      <c r="S570">
        <v>0</v>
      </c>
      <c r="T570">
        <v>0</v>
      </c>
      <c r="U570">
        <v>0</v>
      </c>
      <c r="V570">
        <v>0</v>
      </c>
      <c r="W570">
        <v>0</v>
      </c>
      <c r="X570">
        <v>1</v>
      </c>
      <c r="Y570">
        <v>0</v>
      </c>
      <c r="Z570">
        <v>0</v>
      </c>
      <c r="AA570">
        <v>0</v>
      </c>
      <c r="AB570">
        <v>0</v>
      </c>
      <c r="AC570">
        <v>0</v>
      </c>
      <c r="AD570">
        <v>0</v>
      </c>
      <c r="AE570">
        <v>0</v>
      </c>
      <c r="AF570">
        <v>0</v>
      </c>
      <c r="AG570">
        <v>0</v>
      </c>
      <c r="AH570">
        <v>0</v>
      </c>
      <c r="AI570">
        <v>0</v>
      </c>
      <c r="AJ570">
        <v>1</v>
      </c>
      <c r="AK570">
        <v>1</v>
      </c>
      <c r="AL570">
        <v>0</v>
      </c>
      <c r="AM570">
        <v>0</v>
      </c>
      <c r="AN570">
        <v>0</v>
      </c>
      <c r="AO570">
        <v>0</v>
      </c>
      <c r="AP570">
        <v>0</v>
      </c>
      <c r="AQ570">
        <v>0</v>
      </c>
      <c r="AR570">
        <v>0</v>
      </c>
      <c r="AS570">
        <v>3</v>
      </c>
      <c r="AT570" s="7">
        <f>Table2[[#This Row],[Total Skills Required]] / 30</f>
        <v>0.1</v>
      </c>
      <c r="AU570" s="2">
        <f t="shared" si="8"/>
        <v>0.75</v>
      </c>
    </row>
    <row r="571" spans="1:47" x14ac:dyDescent="0.3">
      <c r="A571" t="s">
        <v>72</v>
      </c>
      <c r="B571" t="s">
        <v>39</v>
      </c>
      <c r="C571" t="s">
        <v>341</v>
      </c>
      <c r="D571" t="s">
        <v>13</v>
      </c>
      <c r="E571" t="str">
        <f>IF(LOWER(TRIM(Table2[[#This Row],[Involvement]]))="entry level", "Junior", IF(LOWER(TRIM(Table2[[#This Row],[Involvement]]))="mid-senior level", "Mid", "Senior"))</f>
        <v>Junior</v>
      </c>
      <c r="F571">
        <v>3</v>
      </c>
      <c r="G571" s="3">
        <v>270280</v>
      </c>
      <c r="H571" s="5" t="str">
        <f>ROUND(Table2[[#This Row],[Linkedin Followers]] / Table2[[#This Row],[Total Applicants]] / 1000, 2) &amp; "K"</f>
        <v>90.09K</v>
      </c>
      <c r="I571" t="s">
        <v>4</v>
      </c>
      <c r="J571" t="s">
        <v>14</v>
      </c>
      <c r="K571">
        <v>10001</v>
      </c>
      <c r="L571" t="s">
        <v>6</v>
      </c>
      <c r="M571" s="10">
        <v>487183</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1</v>
      </c>
      <c r="AL571">
        <v>0</v>
      </c>
      <c r="AM571">
        <v>0</v>
      </c>
      <c r="AN571">
        <v>0</v>
      </c>
      <c r="AO571">
        <v>0</v>
      </c>
      <c r="AP571">
        <v>0</v>
      </c>
      <c r="AQ571">
        <v>0</v>
      </c>
      <c r="AR571">
        <v>0</v>
      </c>
      <c r="AS571">
        <v>1</v>
      </c>
      <c r="AT571" s="7">
        <f>Table2[[#This Row],[Total Skills Required]] / 30</f>
        <v>3.3333333333333333E-2</v>
      </c>
      <c r="AU571" s="2">
        <f t="shared" si="8"/>
        <v>1.5</v>
      </c>
    </row>
    <row r="572" spans="1:47" x14ac:dyDescent="0.3">
      <c r="A572" t="s">
        <v>72</v>
      </c>
      <c r="B572" t="s">
        <v>39</v>
      </c>
      <c r="C572" t="s">
        <v>37</v>
      </c>
      <c r="D572" t="s">
        <v>13</v>
      </c>
      <c r="E572" t="str">
        <f>IF(LOWER(TRIM(Table2[[#This Row],[Involvement]]))="entry level", "Junior", IF(LOWER(TRIM(Table2[[#This Row],[Involvement]]))="mid-senior level", "Mid", "Senior"))</f>
        <v>Junior</v>
      </c>
      <c r="F572">
        <v>3</v>
      </c>
      <c r="G572" s="3">
        <v>270280</v>
      </c>
      <c r="H572" s="5" t="str">
        <f>ROUND(Table2[[#This Row],[Linkedin Followers]] / Table2[[#This Row],[Total Applicants]] / 1000, 2) &amp; "K"</f>
        <v>90.09K</v>
      </c>
      <c r="I572" t="s">
        <v>4</v>
      </c>
      <c r="J572" t="s">
        <v>14</v>
      </c>
      <c r="K572">
        <v>10001</v>
      </c>
      <c r="L572" t="s">
        <v>6</v>
      </c>
      <c r="M572" s="10">
        <v>761676</v>
      </c>
      <c r="N572">
        <v>1</v>
      </c>
      <c r="O572">
        <v>0</v>
      </c>
      <c r="P572">
        <v>0</v>
      </c>
      <c r="Q572">
        <v>0</v>
      </c>
      <c r="R572">
        <v>0</v>
      </c>
      <c r="S572">
        <v>1</v>
      </c>
      <c r="T572">
        <v>0</v>
      </c>
      <c r="U572">
        <v>0</v>
      </c>
      <c r="V572">
        <v>0</v>
      </c>
      <c r="W572">
        <v>0</v>
      </c>
      <c r="X572">
        <v>1</v>
      </c>
      <c r="Y572">
        <v>0</v>
      </c>
      <c r="Z572">
        <v>0</v>
      </c>
      <c r="AA572">
        <v>0</v>
      </c>
      <c r="AB572">
        <v>0</v>
      </c>
      <c r="AC572">
        <v>0</v>
      </c>
      <c r="AD572">
        <v>0</v>
      </c>
      <c r="AE572">
        <v>0</v>
      </c>
      <c r="AF572">
        <v>0</v>
      </c>
      <c r="AG572">
        <v>1</v>
      </c>
      <c r="AH572">
        <v>0</v>
      </c>
      <c r="AI572">
        <v>0</v>
      </c>
      <c r="AJ572">
        <v>1</v>
      </c>
      <c r="AK572">
        <v>1</v>
      </c>
      <c r="AL572">
        <v>0</v>
      </c>
      <c r="AM572">
        <v>0</v>
      </c>
      <c r="AN572">
        <v>1</v>
      </c>
      <c r="AO572">
        <v>0</v>
      </c>
      <c r="AP572">
        <v>0</v>
      </c>
      <c r="AQ572">
        <v>0</v>
      </c>
      <c r="AR572">
        <v>0</v>
      </c>
      <c r="AS572">
        <v>7</v>
      </c>
      <c r="AT572" s="7">
        <f>Table2[[#This Row],[Total Skills Required]] / 30</f>
        <v>0.23333333333333334</v>
      </c>
      <c r="AU572" s="2">
        <f t="shared" si="8"/>
        <v>0.375</v>
      </c>
    </row>
    <row r="573" spans="1:47" x14ac:dyDescent="0.3">
      <c r="A573" t="s">
        <v>16</v>
      </c>
      <c r="B573" t="s">
        <v>17</v>
      </c>
      <c r="C573" t="s">
        <v>342</v>
      </c>
      <c r="D573" t="s">
        <v>19</v>
      </c>
      <c r="E573" t="str">
        <f>IF(LOWER(TRIM(Table2[[#This Row],[Involvement]]))="entry level", "Junior", IF(LOWER(TRIM(Table2[[#This Row],[Involvement]]))="mid-senior level", "Mid", "Senior"))</f>
        <v>Junior</v>
      </c>
      <c r="F573">
        <v>3</v>
      </c>
      <c r="G573" s="3">
        <v>80865</v>
      </c>
      <c r="H573" s="5" t="str">
        <f>ROUND(Table2[[#This Row],[Linkedin Followers]] / Table2[[#This Row],[Total Applicants]] / 1000, 2) &amp; "K"</f>
        <v>26.96K</v>
      </c>
      <c r="I573" t="s">
        <v>4</v>
      </c>
      <c r="J573" t="s">
        <v>14</v>
      </c>
      <c r="K573">
        <v>1200</v>
      </c>
      <c r="L573" t="s">
        <v>6</v>
      </c>
      <c r="M573" s="10">
        <v>449762</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1</v>
      </c>
      <c r="AK573">
        <v>0</v>
      </c>
      <c r="AL573">
        <v>0</v>
      </c>
      <c r="AM573">
        <v>0</v>
      </c>
      <c r="AN573">
        <v>0</v>
      </c>
      <c r="AO573">
        <v>0</v>
      </c>
      <c r="AP573">
        <v>0</v>
      </c>
      <c r="AQ573">
        <v>0</v>
      </c>
      <c r="AR573">
        <v>0</v>
      </c>
      <c r="AS573">
        <v>1</v>
      </c>
      <c r="AT573" s="7">
        <f>Table2[[#This Row],[Total Skills Required]] / 30</f>
        <v>3.3333333333333333E-2</v>
      </c>
      <c r="AU573" s="2">
        <f t="shared" si="8"/>
        <v>1.5</v>
      </c>
    </row>
    <row r="574" spans="1:47" x14ac:dyDescent="0.3">
      <c r="A574" t="s">
        <v>72</v>
      </c>
      <c r="B574" t="s">
        <v>39</v>
      </c>
      <c r="C574" t="s">
        <v>213</v>
      </c>
      <c r="D574" t="s">
        <v>13</v>
      </c>
      <c r="E574" t="str">
        <f>IF(LOWER(TRIM(Table2[[#This Row],[Involvement]]))="entry level", "Junior", IF(LOWER(TRIM(Table2[[#This Row],[Involvement]]))="mid-senior level", "Mid", "Senior"))</f>
        <v>Mid</v>
      </c>
      <c r="F574">
        <v>3</v>
      </c>
      <c r="G574" s="3">
        <v>270280</v>
      </c>
      <c r="H574" s="5" t="str">
        <f>ROUND(Table2[[#This Row],[Linkedin Followers]] / Table2[[#This Row],[Total Applicants]] / 1000, 2) &amp; "K"</f>
        <v>90.09K</v>
      </c>
      <c r="I574" t="s">
        <v>4</v>
      </c>
      <c r="J574" t="s">
        <v>5</v>
      </c>
      <c r="K574">
        <v>10001</v>
      </c>
      <c r="L574" t="s">
        <v>6</v>
      </c>
      <c r="M574" s="10">
        <v>1121372</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1</v>
      </c>
      <c r="AK574">
        <v>1</v>
      </c>
      <c r="AL574">
        <v>0</v>
      </c>
      <c r="AM574">
        <v>0</v>
      </c>
      <c r="AN574">
        <v>1</v>
      </c>
      <c r="AO574">
        <v>0</v>
      </c>
      <c r="AP574">
        <v>0</v>
      </c>
      <c r="AQ574">
        <v>0</v>
      </c>
      <c r="AR574">
        <v>0</v>
      </c>
      <c r="AS574">
        <v>3</v>
      </c>
      <c r="AT574" s="7">
        <f>Table2[[#This Row],[Total Skills Required]] / 30</f>
        <v>0.1</v>
      </c>
      <c r="AU574" s="2">
        <f t="shared" si="8"/>
        <v>0.75</v>
      </c>
    </row>
    <row r="575" spans="1:47" x14ac:dyDescent="0.3">
      <c r="A575" t="s">
        <v>16</v>
      </c>
      <c r="B575" t="s">
        <v>17</v>
      </c>
      <c r="C575" t="s">
        <v>343</v>
      </c>
      <c r="D575" t="s">
        <v>19</v>
      </c>
      <c r="E575" t="str">
        <f>IF(LOWER(TRIM(Table2[[#This Row],[Involvement]]))="entry level", "Junior", IF(LOWER(TRIM(Table2[[#This Row],[Involvement]]))="mid-senior level", "Mid", "Senior"))</f>
        <v>Junior</v>
      </c>
      <c r="F575">
        <v>3</v>
      </c>
      <c r="G575" s="3">
        <v>80865</v>
      </c>
      <c r="H575" s="5" t="str">
        <f>ROUND(Table2[[#This Row],[Linkedin Followers]] / Table2[[#This Row],[Total Applicants]] / 1000, 2) &amp; "K"</f>
        <v>26.96K</v>
      </c>
      <c r="I575" t="s">
        <v>4</v>
      </c>
      <c r="J575" t="s">
        <v>14</v>
      </c>
      <c r="K575">
        <v>1200</v>
      </c>
      <c r="L575" t="s">
        <v>6</v>
      </c>
      <c r="M575" s="10">
        <v>572827</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1</v>
      </c>
      <c r="AK575">
        <v>1</v>
      </c>
      <c r="AL575">
        <v>0</v>
      </c>
      <c r="AM575">
        <v>0</v>
      </c>
      <c r="AN575">
        <v>0</v>
      </c>
      <c r="AO575">
        <v>0</v>
      </c>
      <c r="AP575">
        <v>0</v>
      </c>
      <c r="AQ575">
        <v>0</v>
      </c>
      <c r="AR575">
        <v>0</v>
      </c>
      <c r="AS575">
        <v>2</v>
      </c>
      <c r="AT575" s="7">
        <f>Table2[[#This Row],[Total Skills Required]] / 30</f>
        <v>6.6666666666666666E-2</v>
      </c>
      <c r="AU575" s="2">
        <f t="shared" si="8"/>
        <v>1</v>
      </c>
    </row>
    <row r="576" spans="1:47" x14ac:dyDescent="0.3">
      <c r="A576" t="s">
        <v>16</v>
      </c>
      <c r="B576" t="s">
        <v>17</v>
      </c>
      <c r="C576" t="s">
        <v>344</v>
      </c>
      <c r="D576" t="s">
        <v>19</v>
      </c>
      <c r="E576" t="str">
        <f>IF(LOWER(TRIM(Table2[[#This Row],[Involvement]]))="entry level", "Junior", IF(LOWER(TRIM(Table2[[#This Row],[Involvement]]))="mid-senior level", "Mid", "Senior"))</f>
        <v>Mid</v>
      </c>
      <c r="F576">
        <v>3</v>
      </c>
      <c r="G576" s="3">
        <v>80865</v>
      </c>
      <c r="H576" s="5" t="str">
        <f>ROUND(Table2[[#This Row],[Linkedin Followers]] / Table2[[#This Row],[Total Applicants]] / 1000, 2) &amp; "K"</f>
        <v>26.96K</v>
      </c>
      <c r="I576" t="s">
        <v>4</v>
      </c>
      <c r="J576" t="s">
        <v>5</v>
      </c>
      <c r="K576">
        <v>1200</v>
      </c>
      <c r="L576" t="s">
        <v>6</v>
      </c>
      <c r="M576" s="10">
        <v>833337</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1</v>
      </c>
      <c r="AK576">
        <v>1</v>
      </c>
      <c r="AL576">
        <v>0</v>
      </c>
      <c r="AM576">
        <v>0</v>
      </c>
      <c r="AN576">
        <v>0</v>
      </c>
      <c r="AO576">
        <v>0</v>
      </c>
      <c r="AP576">
        <v>0</v>
      </c>
      <c r="AQ576">
        <v>0</v>
      </c>
      <c r="AR576">
        <v>0</v>
      </c>
      <c r="AS576">
        <v>2</v>
      </c>
      <c r="AT576" s="7">
        <f>Table2[[#This Row],[Total Skills Required]] / 30</f>
        <v>6.6666666666666666E-2</v>
      </c>
      <c r="AU576" s="2">
        <f t="shared" si="8"/>
        <v>1</v>
      </c>
    </row>
    <row r="577" spans="1:47" x14ac:dyDescent="0.3">
      <c r="A577" t="s">
        <v>16</v>
      </c>
      <c r="B577" t="s">
        <v>17</v>
      </c>
      <c r="C577" t="s">
        <v>28</v>
      </c>
      <c r="D577" t="s">
        <v>78</v>
      </c>
      <c r="E577" t="str">
        <f>IF(LOWER(TRIM(Table2[[#This Row],[Involvement]]))="entry level", "Junior", IF(LOWER(TRIM(Table2[[#This Row],[Involvement]]))="mid-senior level", "Mid", "Senior"))</f>
        <v>Mid</v>
      </c>
      <c r="F577">
        <v>3</v>
      </c>
      <c r="G577" s="3">
        <v>80865</v>
      </c>
      <c r="H577" s="5" t="str">
        <f>ROUND(Table2[[#This Row],[Linkedin Followers]] / Table2[[#This Row],[Total Applicants]] / 1000, 2) &amp; "K"</f>
        <v>26.96K</v>
      </c>
      <c r="I577" t="s">
        <v>4</v>
      </c>
      <c r="J577" t="s">
        <v>5</v>
      </c>
      <c r="K577">
        <v>1200</v>
      </c>
      <c r="L577" t="s">
        <v>6</v>
      </c>
      <c r="M577" s="10">
        <v>1427526</v>
      </c>
      <c r="N577">
        <v>0</v>
      </c>
      <c r="O577">
        <v>0</v>
      </c>
      <c r="P577">
        <v>0</v>
      </c>
      <c r="Q577">
        <v>0</v>
      </c>
      <c r="R577">
        <v>1</v>
      </c>
      <c r="S577">
        <v>0</v>
      </c>
      <c r="T577">
        <v>0</v>
      </c>
      <c r="U577">
        <v>0</v>
      </c>
      <c r="V577">
        <v>0</v>
      </c>
      <c r="W577">
        <v>0</v>
      </c>
      <c r="X577">
        <v>0</v>
      </c>
      <c r="Y577">
        <v>0</v>
      </c>
      <c r="Z577">
        <v>0</v>
      </c>
      <c r="AA577">
        <v>0</v>
      </c>
      <c r="AB577">
        <v>0</v>
      </c>
      <c r="AC577">
        <v>0</v>
      </c>
      <c r="AD577">
        <v>0</v>
      </c>
      <c r="AE577">
        <v>0</v>
      </c>
      <c r="AF577">
        <v>0</v>
      </c>
      <c r="AG577">
        <v>0</v>
      </c>
      <c r="AH577">
        <v>0</v>
      </c>
      <c r="AI577">
        <v>0</v>
      </c>
      <c r="AJ577">
        <v>1</v>
      </c>
      <c r="AK577">
        <v>1</v>
      </c>
      <c r="AL577">
        <v>0</v>
      </c>
      <c r="AM577">
        <v>0</v>
      </c>
      <c r="AN577">
        <v>1</v>
      </c>
      <c r="AO577">
        <v>0</v>
      </c>
      <c r="AP577">
        <v>0</v>
      </c>
      <c r="AQ577">
        <v>1</v>
      </c>
      <c r="AR577">
        <v>1</v>
      </c>
      <c r="AS577">
        <v>6</v>
      </c>
      <c r="AT577" s="7">
        <f>Table2[[#This Row],[Total Skills Required]] / 30</f>
        <v>0.2</v>
      </c>
      <c r="AU577" s="2">
        <f t="shared" si="8"/>
        <v>0.42857142857142855</v>
      </c>
    </row>
    <row r="578" spans="1:47" x14ac:dyDescent="0.3">
      <c r="A578" t="s">
        <v>16</v>
      </c>
      <c r="B578" t="s">
        <v>17</v>
      </c>
      <c r="C578" t="s">
        <v>56</v>
      </c>
      <c r="D578" t="s">
        <v>13</v>
      </c>
      <c r="E578" t="str">
        <f>IF(LOWER(TRIM(Table2[[#This Row],[Involvement]]))="entry level", "Junior", IF(LOWER(TRIM(Table2[[#This Row],[Involvement]]))="mid-senior level", "Mid", "Senior"))</f>
        <v>Junior</v>
      </c>
      <c r="F578">
        <v>3</v>
      </c>
      <c r="G578" s="3">
        <v>80865</v>
      </c>
      <c r="H578" s="5" t="str">
        <f>ROUND(Table2[[#This Row],[Linkedin Followers]] / Table2[[#This Row],[Total Applicants]] / 1000, 2) &amp; "K"</f>
        <v>26.96K</v>
      </c>
      <c r="I578" t="s">
        <v>4</v>
      </c>
      <c r="J578" t="s">
        <v>14</v>
      </c>
      <c r="K578">
        <v>1200</v>
      </c>
      <c r="L578" t="s">
        <v>6</v>
      </c>
      <c r="M578" s="10">
        <v>357299</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1</v>
      </c>
      <c r="AK578">
        <v>1</v>
      </c>
      <c r="AL578">
        <v>0</v>
      </c>
      <c r="AM578">
        <v>0</v>
      </c>
      <c r="AN578">
        <v>0</v>
      </c>
      <c r="AO578">
        <v>0</v>
      </c>
      <c r="AP578">
        <v>0</v>
      </c>
      <c r="AQ578">
        <v>0</v>
      </c>
      <c r="AR578">
        <v>0</v>
      </c>
      <c r="AS578">
        <v>2</v>
      </c>
      <c r="AT578" s="7">
        <f>Table2[[#This Row],[Total Skills Required]] / 30</f>
        <v>6.6666666666666666E-2</v>
      </c>
      <c r="AU578" s="2">
        <f t="shared" ref="AU578:AU641" si="9">(F578 / (AS578 + 1))</f>
        <v>1</v>
      </c>
    </row>
    <row r="579" spans="1:47" x14ac:dyDescent="0.3">
      <c r="A579" t="s">
        <v>16</v>
      </c>
      <c r="B579" t="s">
        <v>17</v>
      </c>
      <c r="C579" t="s">
        <v>116</v>
      </c>
      <c r="D579" t="s">
        <v>3</v>
      </c>
      <c r="E579" t="str">
        <f>IF(LOWER(TRIM(Table2[[#This Row],[Involvement]]))="entry level", "Junior", IF(LOWER(TRIM(Table2[[#This Row],[Involvement]]))="mid-senior level", "Mid", "Senior"))</f>
        <v>Mid</v>
      </c>
      <c r="F579">
        <v>3</v>
      </c>
      <c r="G579" s="3">
        <v>80865</v>
      </c>
      <c r="H579" s="5" t="str">
        <f>ROUND(Table2[[#This Row],[Linkedin Followers]] / Table2[[#This Row],[Total Applicants]] / 1000, 2) &amp; "K"</f>
        <v>26.96K</v>
      </c>
      <c r="I579" t="s">
        <v>4</v>
      </c>
      <c r="J579" t="s">
        <v>5</v>
      </c>
      <c r="K579">
        <v>1200</v>
      </c>
      <c r="L579" t="s">
        <v>6</v>
      </c>
      <c r="M579" s="10">
        <v>1385437</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1</v>
      </c>
      <c r="AK579">
        <v>1</v>
      </c>
      <c r="AL579">
        <v>0</v>
      </c>
      <c r="AM579">
        <v>0</v>
      </c>
      <c r="AN579">
        <v>1</v>
      </c>
      <c r="AO579">
        <v>0</v>
      </c>
      <c r="AP579">
        <v>0</v>
      </c>
      <c r="AQ579">
        <v>0</v>
      </c>
      <c r="AR579">
        <v>0</v>
      </c>
      <c r="AS579">
        <v>3</v>
      </c>
      <c r="AT579" s="7">
        <f>Table2[[#This Row],[Total Skills Required]] / 30</f>
        <v>0.1</v>
      </c>
      <c r="AU579" s="2">
        <f t="shared" si="9"/>
        <v>0.75</v>
      </c>
    </row>
    <row r="580" spans="1:47" x14ac:dyDescent="0.3">
      <c r="A580" t="s">
        <v>23</v>
      </c>
      <c r="B580" t="s">
        <v>24</v>
      </c>
      <c r="C580" t="s">
        <v>345</v>
      </c>
      <c r="D580" t="s">
        <v>3</v>
      </c>
      <c r="E580" t="str">
        <f>IF(LOWER(TRIM(Table2[[#This Row],[Involvement]]))="entry level", "Junior", IF(LOWER(TRIM(Table2[[#This Row],[Involvement]]))="mid-senior level", "Mid", "Senior"))</f>
        <v>Mid</v>
      </c>
      <c r="F580">
        <v>3</v>
      </c>
      <c r="G580" s="3">
        <v>793022</v>
      </c>
      <c r="H580" s="5" t="str">
        <f>ROUND(Table2[[#This Row],[Linkedin Followers]] / Table2[[#This Row],[Total Applicants]] / 1000, 2) &amp; "K"</f>
        <v>264.34K</v>
      </c>
      <c r="I580" t="s">
        <v>4</v>
      </c>
      <c r="J580" t="s">
        <v>5</v>
      </c>
      <c r="K580">
        <v>5000</v>
      </c>
      <c r="L580" t="s">
        <v>6</v>
      </c>
      <c r="M580" s="10">
        <v>1098287</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1</v>
      </c>
      <c r="AK580">
        <v>1</v>
      </c>
      <c r="AL580">
        <v>0</v>
      </c>
      <c r="AM580">
        <v>0</v>
      </c>
      <c r="AN580">
        <v>1</v>
      </c>
      <c r="AO580">
        <v>0</v>
      </c>
      <c r="AP580">
        <v>0</v>
      </c>
      <c r="AQ580">
        <v>0</v>
      </c>
      <c r="AR580">
        <v>0</v>
      </c>
      <c r="AS580">
        <v>3</v>
      </c>
      <c r="AT580" s="7">
        <f>Table2[[#This Row],[Total Skills Required]] / 30</f>
        <v>0.1</v>
      </c>
      <c r="AU580" s="2">
        <f t="shared" si="9"/>
        <v>0.75</v>
      </c>
    </row>
    <row r="581" spans="1:47" x14ac:dyDescent="0.3">
      <c r="A581" t="s">
        <v>72</v>
      </c>
      <c r="B581" t="s">
        <v>39</v>
      </c>
      <c r="C581" t="s">
        <v>346</v>
      </c>
      <c r="D581" t="s">
        <v>62</v>
      </c>
      <c r="E581" t="str">
        <f>IF(LOWER(TRIM(Table2[[#This Row],[Involvement]]))="entry level", "Junior", IF(LOWER(TRIM(Table2[[#This Row],[Involvement]]))="mid-senior level", "Mid", "Senior"))</f>
        <v>Mid</v>
      </c>
      <c r="F581">
        <v>3</v>
      </c>
      <c r="G581" s="3">
        <v>270280</v>
      </c>
      <c r="H581" s="5" t="str">
        <f>ROUND(Table2[[#This Row],[Linkedin Followers]] / Table2[[#This Row],[Total Applicants]] / 1000, 2) &amp; "K"</f>
        <v>90.09K</v>
      </c>
      <c r="I581" t="s">
        <v>4</v>
      </c>
      <c r="J581" t="s">
        <v>5</v>
      </c>
      <c r="K581">
        <v>10001</v>
      </c>
      <c r="L581" t="s">
        <v>6</v>
      </c>
      <c r="M581" s="10">
        <v>1182651</v>
      </c>
      <c r="N581">
        <v>0</v>
      </c>
      <c r="O581">
        <v>0</v>
      </c>
      <c r="P581">
        <v>0</v>
      </c>
      <c r="Q581">
        <v>0</v>
      </c>
      <c r="R581">
        <v>0</v>
      </c>
      <c r="S581">
        <v>0</v>
      </c>
      <c r="T581">
        <v>0</v>
      </c>
      <c r="U581">
        <v>0</v>
      </c>
      <c r="V581">
        <v>0</v>
      </c>
      <c r="W581">
        <v>0</v>
      </c>
      <c r="X581">
        <v>1</v>
      </c>
      <c r="Y581">
        <v>0</v>
      </c>
      <c r="Z581">
        <v>0</v>
      </c>
      <c r="AA581">
        <v>0</v>
      </c>
      <c r="AB581">
        <v>0</v>
      </c>
      <c r="AC581">
        <v>0</v>
      </c>
      <c r="AD581">
        <v>0</v>
      </c>
      <c r="AE581">
        <v>0</v>
      </c>
      <c r="AF581">
        <v>0</v>
      </c>
      <c r="AG581">
        <v>0</v>
      </c>
      <c r="AH581">
        <v>0</v>
      </c>
      <c r="AI581">
        <v>0</v>
      </c>
      <c r="AJ581">
        <v>1</v>
      </c>
      <c r="AK581">
        <v>1</v>
      </c>
      <c r="AL581">
        <v>0</v>
      </c>
      <c r="AM581">
        <v>0</v>
      </c>
      <c r="AN581">
        <v>0</v>
      </c>
      <c r="AO581">
        <v>0</v>
      </c>
      <c r="AP581">
        <v>0</v>
      </c>
      <c r="AQ581">
        <v>0</v>
      </c>
      <c r="AR581">
        <v>0</v>
      </c>
      <c r="AS581">
        <v>3</v>
      </c>
      <c r="AT581" s="7">
        <f>Table2[[#This Row],[Total Skills Required]] / 30</f>
        <v>0.1</v>
      </c>
      <c r="AU581" s="2">
        <f t="shared" si="9"/>
        <v>0.75</v>
      </c>
    </row>
    <row r="582" spans="1:47" x14ac:dyDescent="0.3">
      <c r="A582" t="s">
        <v>72</v>
      </c>
      <c r="B582" t="s">
        <v>39</v>
      </c>
      <c r="C582" t="s">
        <v>347</v>
      </c>
      <c r="D582" t="s">
        <v>36</v>
      </c>
      <c r="E582" t="str">
        <f>IF(LOWER(TRIM(Table2[[#This Row],[Involvement]]))="entry level", "Junior", IF(LOWER(TRIM(Table2[[#This Row],[Involvement]]))="mid-senior level", "Mid", "Senior"))</f>
        <v>Mid</v>
      </c>
      <c r="F582">
        <v>3</v>
      </c>
      <c r="G582" s="3">
        <v>270280</v>
      </c>
      <c r="H582" s="5" t="str">
        <f>ROUND(Table2[[#This Row],[Linkedin Followers]] / Table2[[#This Row],[Total Applicants]] / 1000, 2) &amp; "K"</f>
        <v>90.09K</v>
      </c>
      <c r="I582" t="s">
        <v>4</v>
      </c>
      <c r="J582" t="s">
        <v>5</v>
      </c>
      <c r="K582">
        <v>10001</v>
      </c>
      <c r="L582" t="s">
        <v>6</v>
      </c>
      <c r="M582" s="10">
        <v>1040492</v>
      </c>
      <c r="N582">
        <v>0</v>
      </c>
      <c r="O582">
        <v>0</v>
      </c>
      <c r="P582">
        <v>0</v>
      </c>
      <c r="Q582">
        <v>0</v>
      </c>
      <c r="R582">
        <v>0</v>
      </c>
      <c r="S582">
        <v>0</v>
      </c>
      <c r="T582">
        <v>0</v>
      </c>
      <c r="U582">
        <v>0</v>
      </c>
      <c r="V582">
        <v>0</v>
      </c>
      <c r="W582">
        <v>0</v>
      </c>
      <c r="X582">
        <v>0</v>
      </c>
      <c r="Y582">
        <v>0</v>
      </c>
      <c r="Z582">
        <v>0</v>
      </c>
      <c r="AA582">
        <v>0</v>
      </c>
      <c r="AB582">
        <v>0</v>
      </c>
      <c r="AC582">
        <v>0</v>
      </c>
      <c r="AD582">
        <v>1</v>
      </c>
      <c r="AE582">
        <v>0</v>
      </c>
      <c r="AF582">
        <v>0</v>
      </c>
      <c r="AG582">
        <v>0</v>
      </c>
      <c r="AH582">
        <v>0</v>
      </c>
      <c r="AI582">
        <v>0</v>
      </c>
      <c r="AJ582">
        <v>1</v>
      </c>
      <c r="AK582">
        <v>1</v>
      </c>
      <c r="AL582">
        <v>0</v>
      </c>
      <c r="AM582">
        <v>0</v>
      </c>
      <c r="AN582">
        <v>0</v>
      </c>
      <c r="AO582">
        <v>0</v>
      </c>
      <c r="AP582">
        <v>0</v>
      </c>
      <c r="AQ582">
        <v>0</v>
      </c>
      <c r="AR582">
        <v>0</v>
      </c>
      <c r="AS582">
        <v>3</v>
      </c>
      <c r="AT582" s="7">
        <f>Table2[[#This Row],[Total Skills Required]] / 30</f>
        <v>0.1</v>
      </c>
      <c r="AU582" s="2">
        <f t="shared" si="9"/>
        <v>0.75</v>
      </c>
    </row>
    <row r="583" spans="1:47" x14ac:dyDescent="0.3">
      <c r="A583" t="s">
        <v>23</v>
      </c>
      <c r="B583" t="s">
        <v>24</v>
      </c>
      <c r="C583" t="s">
        <v>302</v>
      </c>
      <c r="D583" t="s">
        <v>33</v>
      </c>
      <c r="E583" t="str">
        <f>IF(LOWER(TRIM(Table2[[#This Row],[Involvement]]))="entry level", "Junior", IF(LOWER(TRIM(Table2[[#This Row],[Involvement]]))="mid-senior level", "Mid", "Senior"))</f>
        <v>Mid</v>
      </c>
      <c r="F583">
        <v>3</v>
      </c>
      <c r="G583" s="3">
        <v>793022</v>
      </c>
      <c r="H583" s="5" t="str">
        <f>ROUND(Table2[[#This Row],[Linkedin Followers]] / Table2[[#This Row],[Total Applicants]] / 1000, 2) &amp; "K"</f>
        <v>264.34K</v>
      </c>
      <c r="I583" t="s">
        <v>4</v>
      </c>
      <c r="J583" t="s">
        <v>5</v>
      </c>
      <c r="K583">
        <v>5000</v>
      </c>
      <c r="L583" t="s">
        <v>6</v>
      </c>
      <c r="M583" s="10">
        <v>996515</v>
      </c>
      <c r="N583">
        <v>0</v>
      </c>
      <c r="O583">
        <v>0</v>
      </c>
      <c r="P583">
        <v>0</v>
      </c>
      <c r="Q583">
        <v>0</v>
      </c>
      <c r="R583">
        <v>1</v>
      </c>
      <c r="S583">
        <v>0</v>
      </c>
      <c r="T583">
        <v>0</v>
      </c>
      <c r="U583">
        <v>0</v>
      </c>
      <c r="V583">
        <v>0</v>
      </c>
      <c r="W583">
        <v>0</v>
      </c>
      <c r="X583">
        <v>0</v>
      </c>
      <c r="Y583">
        <v>0</v>
      </c>
      <c r="Z583">
        <v>0</v>
      </c>
      <c r="AA583">
        <v>0</v>
      </c>
      <c r="AB583">
        <v>0</v>
      </c>
      <c r="AC583">
        <v>0</v>
      </c>
      <c r="AD583">
        <v>0</v>
      </c>
      <c r="AE583">
        <v>0</v>
      </c>
      <c r="AF583">
        <v>0</v>
      </c>
      <c r="AG583">
        <v>0</v>
      </c>
      <c r="AH583">
        <v>0</v>
      </c>
      <c r="AI583">
        <v>0</v>
      </c>
      <c r="AJ583">
        <v>1</v>
      </c>
      <c r="AK583">
        <v>1</v>
      </c>
      <c r="AL583">
        <v>0</v>
      </c>
      <c r="AM583">
        <v>0</v>
      </c>
      <c r="AN583">
        <v>1</v>
      </c>
      <c r="AO583">
        <v>0</v>
      </c>
      <c r="AP583">
        <v>0</v>
      </c>
      <c r="AQ583">
        <v>0</v>
      </c>
      <c r="AR583">
        <v>0</v>
      </c>
      <c r="AS583">
        <v>4</v>
      </c>
      <c r="AT583" s="7">
        <f>Table2[[#This Row],[Total Skills Required]] / 30</f>
        <v>0.13333333333333333</v>
      </c>
      <c r="AU583" s="2">
        <f t="shared" si="9"/>
        <v>0.6</v>
      </c>
    </row>
    <row r="584" spans="1:47" x14ac:dyDescent="0.3">
      <c r="A584" t="s">
        <v>72</v>
      </c>
      <c r="B584" t="s">
        <v>39</v>
      </c>
      <c r="C584" t="s">
        <v>260</v>
      </c>
      <c r="D584" t="s">
        <v>33</v>
      </c>
      <c r="E584" t="str">
        <f>IF(LOWER(TRIM(Table2[[#This Row],[Involvement]]))="entry level", "Junior", IF(LOWER(TRIM(Table2[[#This Row],[Involvement]]))="mid-senior level", "Mid", "Senior"))</f>
        <v>Junior</v>
      </c>
      <c r="F584">
        <v>3</v>
      </c>
      <c r="G584" s="3">
        <v>270280</v>
      </c>
      <c r="H584" s="5" t="str">
        <f>ROUND(Table2[[#This Row],[Linkedin Followers]] / Table2[[#This Row],[Total Applicants]] / 1000, 2) &amp; "K"</f>
        <v>90.09K</v>
      </c>
      <c r="I584" t="s">
        <v>4</v>
      </c>
      <c r="J584" t="s">
        <v>14</v>
      </c>
      <c r="K584">
        <v>10001</v>
      </c>
      <c r="L584" t="s">
        <v>6</v>
      </c>
      <c r="M584" s="10">
        <v>566394</v>
      </c>
      <c r="N584">
        <v>0</v>
      </c>
      <c r="O584">
        <v>0</v>
      </c>
      <c r="P584">
        <v>1</v>
      </c>
      <c r="Q584">
        <v>0</v>
      </c>
      <c r="R584">
        <v>0</v>
      </c>
      <c r="S584">
        <v>0</v>
      </c>
      <c r="T584">
        <v>0</v>
      </c>
      <c r="U584">
        <v>0</v>
      </c>
      <c r="V584">
        <v>0</v>
      </c>
      <c r="W584">
        <v>0</v>
      </c>
      <c r="X584">
        <v>1</v>
      </c>
      <c r="Y584">
        <v>0</v>
      </c>
      <c r="Z584">
        <v>0</v>
      </c>
      <c r="AA584">
        <v>0</v>
      </c>
      <c r="AB584">
        <v>0</v>
      </c>
      <c r="AC584">
        <v>0</v>
      </c>
      <c r="AD584">
        <v>0</v>
      </c>
      <c r="AE584">
        <v>0</v>
      </c>
      <c r="AF584">
        <v>0</v>
      </c>
      <c r="AG584">
        <v>0</v>
      </c>
      <c r="AH584">
        <v>0</v>
      </c>
      <c r="AI584">
        <v>0</v>
      </c>
      <c r="AJ584">
        <v>1</v>
      </c>
      <c r="AK584">
        <v>1</v>
      </c>
      <c r="AL584">
        <v>0</v>
      </c>
      <c r="AM584">
        <v>0</v>
      </c>
      <c r="AN584">
        <v>1</v>
      </c>
      <c r="AO584">
        <v>0</v>
      </c>
      <c r="AP584">
        <v>0</v>
      </c>
      <c r="AQ584">
        <v>0</v>
      </c>
      <c r="AR584">
        <v>0</v>
      </c>
      <c r="AS584">
        <v>5</v>
      </c>
      <c r="AT584" s="7">
        <f>Table2[[#This Row],[Total Skills Required]] / 30</f>
        <v>0.16666666666666666</v>
      </c>
      <c r="AU584" s="2">
        <f t="shared" si="9"/>
        <v>0.5</v>
      </c>
    </row>
    <row r="585" spans="1:47" x14ac:dyDescent="0.3">
      <c r="A585" t="s">
        <v>72</v>
      </c>
      <c r="B585" t="s">
        <v>39</v>
      </c>
      <c r="C585" t="s">
        <v>200</v>
      </c>
      <c r="D585" t="s">
        <v>36</v>
      </c>
      <c r="E585" t="str">
        <f>IF(LOWER(TRIM(Table2[[#This Row],[Involvement]]))="entry level", "Junior", IF(LOWER(TRIM(Table2[[#This Row],[Involvement]]))="mid-senior level", "Mid", "Senior"))</f>
        <v>Mid</v>
      </c>
      <c r="F585">
        <v>3</v>
      </c>
      <c r="G585" s="3">
        <v>270280</v>
      </c>
      <c r="H585" s="5" t="str">
        <f>ROUND(Table2[[#This Row],[Linkedin Followers]] / Table2[[#This Row],[Total Applicants]] / 1000, 2) &amp; "K"</f>
        <v>90.09K</v>
      </c>
      <c r="I585" t="s">
        <v>4</v>
      </c>
      <c r="J585" t="s">
        <v>5</v>
      </c>
      <c r="K585">
        <v>10001</v>
      </c>
      <c r="L585" t="s">
        <v>6</v>
      </c>
      <c r="M585" s="10">
        <v>1435211</v>
      </c>
      <c r="N585">
        <v>0</v>
      </c>
      <c r="O585">
        <v>0</v>
      </c>
      <c r="P585">
        <v>0</v>
      </c>
      <c r="Q585">
        <v>0</v>
      </c>
      <c r="R585">
        <v>0</v>
      </c>
      <c r="S585">
        <v>0</v>
      </c>
      <c r="T585">
        <v>0</v>
      </c>
      <c r="U585">
        <v>0</v>
      </c>
      <c r="V585">
        <v>0</v>
      </c>
      <c r="W585">
        <v>0</v>
      </c>
      <c r="X585">
        <v>1</v>
      </c>
      <c r="Y585">
        <v>0</v>
      </c>
      <c r="Z585">
        <v>0</v>
      </c>
      <c r="AA585">
        <v>0</v>
      </c>
      <c r="AB585">
        <v>0</v>
      </c>
      <c r="AC585">
        <v>0</v>
      </c>
      <c r="AD585">
        <v>0</v>
      </c>
      <c r="AE585">
        <v>0</v>
      </c>
      <c r="AF585">
        <v>0</v>
      </c>
      <c r="AG585">
        <v>0</v>
      </c>
      <c r="AH585">
        <v>0</v>
      </c>
      <c r="AI585">
        <v>0</v>
      </c>
      <c r="AJ585">
        <v>1</v>
      </c>
      <c r="AK585">
        <v>1</v>
      </c>
      <c r="AL585">
        <v>0</v>
      </c>
      <c r="AM585">
        <v>0</v>
      </c>
      <c r="AN585">
        <v>0</v>
      </c>
      <c r="AO585">
        <v>0</v>
      </c>
      <c r="AP585">
        <v>0</v>
      </c>
      <c r="AQ585">
        <v>0</v>
      </c>
      <c r="AR585">
        <v>0</v>
      </c>
      <c r="AS585">
        <v>3</v>
      </c>
      <c r="AT585" s="7">
        <f>Table2[[#This Row],[Total Skills Required]] / 30</f>
        <v>0.1</v>
      </c>
      <c r="AU585" s="2">
        <f t="shared" si="9"/>
        <v>0.75</v>
      </c>
    </row>
    <row r="586" spans="1:47" x14ac:dyDescent="0.3">
      <c r="A586" t="s">
        <v>16</v>
      </c>
      <c r="B586" t="s">
        <v>17</v>
      </c>
      <c r="C586" t="s">
        <v>348</v>
      </c>
      <c r="D586" t="s">
        <v>19</v>
      </c>
      <c r="E586" t="str">
        <f>IF(LOWER(TRIM(Table2[[#This Row],[Involvement]]))="entry level", "Junior", IF(LOWER(TRIM(Table2[[#This Row],[Involvement]]))="mid-senior level", "Mid", "Senior"))</f>
        <v>Mid</v>
      </c>
      <c r="F586">
        <v>3</v>
      </c>
      <c r="G586" s="3">
        <v>80865</v>
      </c>
      <c r="H586" s="5" t="str">
        <f>ROUND(Table2[[#This Row],[Linkedin Followers]] / Table2[[#This Row],[Total Applicants]] / 1000, 2) &amp; "K"</f>
        <v>26.96K</v>
      </c>
      <c r="I586" t="s">
        <v>4</v>
      </c>
      <c r="J586" t="s">
        <v>5</v>
      </c>
      <c r="K586">
        <v>1200</v>
      </c>
      <c r="L586" t="s">
        <v>6</v>
      </c>
      <c r="M586" s="10">
        <v>901693</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1</v>
      </c>
      <c r="AK586">
        <v>1</v>
      </c>
      <c r="AL586">
        <v>0</v>
      </c>
      <c r="AM586">
        <v>0</v>
      </c>
      <c r="AN586">
        <v>0</v>
      </c>
      <c r="AO586">
        <v>0</v>
      </c>
      <c r="AP586">
        <v>0</v>
      </c>
      <c r="AQ586">
        <v>0</v>
      </c>
      <c r="AR586">
        <v>0</v>
      </c>
      <c r="AS586">
        <v>2</v>
      </c>
      <c r="AT586" s="7">
        <f>Table2[[#This Row],[Total Skills Required]] / 30</f>
        <v>6.6666666666666666E-2</v>
      </c>
      <c r="AU586" s="2">
        <f t="shared" si="9"/>
        <v>1</v>
      </c>
    </row>
    <row r="587" spans="1:47" x14ac:dyDescent="0.3">
      <c r="A587" t="s">
        <v>72</v>
      </c>
      <c r="B587" t="s">
        <v>39</v>
      </c>
      <c r="C587" t="s">
        <v>200</v>
      </c>
      <c r="D587" t="s">
        <v>13</v>
      </c>
      <c r="E587" t="str">
        <f>IF(LOWER(TRIM(Table2[[#This Row],[Involvement]]))="entry level", "Junior", IF(LOWER(TRIM(Table2[[#This Row],[Involvement]]))="mid-senior level", "Mid", "Senior"))</f>
        <v>Mid</v>
      </c>
      <c r="F587">
        <v>3</v>
      </c>
      <c r="G587" s="3">
        <v>270280</v>
      </c>
      <c r="H587" s="5" t="str">
        <f>ROUND(Table2[[#This Row],[Linkedin Followers]] / Table2[[#This Row],[Total Applicants]] / 1000, 2) &amp; "K"</f>
        <v>90.09K</v>
      </c>
      <c r="I587" t="s">
        <v>4</v>
      </c>
      <c r="J587" t="s">
        <v>5</v>
      </c>
      <c r="K587">
        <v>10001</v>
      </c>
      <c r="L587" t="s">
        <v>6</v>
      </c>
      <c r="M587" s="10">
        <v>1393433</v>
      </c>
      <c r="N587">
        <v>0</v>
      </c>
      <c r="O587">
        <v>0</v>
      </c>
      <c r="P587">
        <v>0</v>
      </c>
      <c r="Q587">
        <v>0</v>
      </c>
      <c r="R587">
        <v>0</v>
      </c>
      <c r="S587">
        <v>0</v>
      </c>
      <c r="T587">
        <v>0</v>
      </c>
      <c r="U587">
        <v>0</v>
      </c>
      <c r="V587">
        <v>0</v>
      </c>
      <c r="W587">
        <v>0</v>
      </c>
      <c r="X587">
        <v>1</v>
      </c>
      <c r="Y587">
        <v>0</v>
      </c>
      <c r="Z587">
        <v>0</v>
      </c>
      <c r="AA587">
        <v>0</v>
      </c>
      <c r="AB587">
        <v>0</v>
      </c>
      <c r="AC587">
        <v>0</v>
      </c>
      <c r="AD587">
        <v>0</v>
      </c>
      <c r="AE587">
        <v>0</v>
      </c>
      <c r="AF587">
        <v>0</v>
      </c>
      <c r="AG587">
        <v>0</v>
      </c>
      <c r="AH587">
        <v>0</v>
      </c>
      <c r="AI587">
        <v>0</v>
      </c>
      <c r="AJ587">
        <v>1</v>
      </c>
      <c r="AK587">
        <v>1</v>
      </c>
      <c r="AL587">
        <v>0</v>
      </c>
      <c r="AM587">
        <v>0</v>
      </c>
      <c r="AN587">
        <v>0</v>
      </c>
      <c r="AO587">
        <v>0</v>
      </c>
      <c r="AP587">
        <v>0</v>
      </c>
      <c r="AQ587">
        <v>0</v>
      </c>
      <c r="AR587">
        <v>0</v>
      </c>
      <c r="AS587">
        <v>3</v>
      </c>
      <c r="AT587" s="7">
        <f>Table2[[#This Row],[Total Skills Required]] / 30</f>
        <v>0.1</v>
      </c>
      <c r="AU587" s="2">
        <f t="shared" si="9"/>
        <v>0.75</v>
      </c>
    </row>
    <row r="588" spans="1:47" x14ac:dyDescent="0.3">
      <c r="A588" t="s">
        <v>72</v>
      </c>
      <c r="B588" t="s">
        <v>39</v>
      </c>
      <c r="C588" t="s">
        <v>161</v>
      </c>
      <c r="D588" t="s">
        <v>36</v>
      </c>
      <c r="E588" t="str">
        <f>IF(LOWER(TRIM(Table2[[#This Row],[Involvement]]))="entry level", "Junior", IF(LOWER(TRIM(Table2[[#This Row],[Involvement]]))="mid-senior level", "Mid", "Senior"))</f>
        <v>Junior</v>
      </c>
      <c r="F588">
        <v>3</v>
      </c>
      <c r="G588" s="3">
        <v>270280</v>
      </c>
      <c r="H588" s="5" t="str">
        <f>ROUND(Table2[[#This Row],[Linkedin Followers]] / Table2[[#This Row],[Total Applicants]] / 1000, 2) &amp; "K"</f>
        <v>90.09K</v>
      </c>
      <c r="I588" t="s">
        <v>4</v>
      </c>
      <c r="J588" t="s">
        <v>14</v>
      </c>
      <c r="K588">
        <v>10001</v>
      </c>
      <c r="L588" t="s">
        <v>6</v>
      </c>
      <c r="M588" s="10">
        <v>587621</v>
      </c>
      <c r="N588">
        <v>0</v>
      </c>
      <c r="O588">
        <v>0</v>
      </c>
      <c r="P588">
        <v>1</v>
      </c>
      <c r="Q588">
        <v>0</v>
      </c>
      <c r="R588">
        <v>0</v>
      </c>
      <c r="S588">
        <v>0</v>
      </c>
      <c r="T588">
        <v>0</v>
      </c>
      <c r="U588">
        <v>0</v>
      </c>
      <c r="V588">
        <v>0</v>
      </c>
      <c r="W588">
        <v>0</v>
      </c>
      <c r="X588">
        <v>0</v>
      </c>
      <c r="Y588">
        <v>0</v>
      </c>
      <c r="Z588">
        <v>1</v>
      </c>
      <c r="AA588">
        <v>0</v>
      </c>
      <c r="AB588">
        <v>0</v>
      </c>
      <c r="AC588">
        <v>0</v>
      </c>
      <c r="AD588">
        <v>0</v>
      </c>
      <c r="AE588">
        <v>0</v>
      </c>
      <c r="AF588">
        <v>1</v>
      </c>
      <c r="AG588">
        <v>0</v>
      </c>
      <c r="AH588">
        <v>0</v>
      </c>
      <c r="AI588">
        <v>0</v>
      </c>
      <c r="AJ588">
        <v>0</v>
      </c>
      <c r="AK588">
        <v>0</v>
      </c>
      <c r="AL588">
        <v>0</v>
      </c>
      <c r="AM588">
        <v>0</v>
      </c>
      <c r="AN588">
        <v>0</v>
      </c>
      <c r="AO588">
        <v>0</v>
      </c>
      <c r="AP588">
        <v>0</v>
      </c>
      <c r="AQ588">
        <v>1</v>
      </c>
      <c r="AR588">
        <v>1</v>
      </c>
      <c r="AS588">
        <v>5</v>
      </c>
      <c r="AT588" s="7">
        <f>Table2[[#This Row],[Total Skills Required]] / 30</f>
        <v>0.16666666666666666</v>
      </c>
      <c r="AU588" s="2">
        <f t="shared" si="9"/>
        <v>0.5</v>
      </c>
    </row>
    <row r="589" spans="1:47" x14ac:dyDescent="0.3">
      <c r="A589" t="s">
        <v>72</v>
      </c>
      <c r="B589" t="s">
        <v>39</v>
      </c>
      <c r="C589" t="s">
        <v>349</v>
      </c>
      <c r="D589" t="s">
        <v>13</v>
      </c>
      <c r="E589" t="str">
        <f>IF(LOWER(TRIM(Table2[[#This Row],[Involvement]]))="entry level", "Junior", IF(LOWER(TRIM(Table2[[#This Row],[Involvement]]))="mid-senior level", "Mid", "Senior"))</f>
        <v>Mid</v>
      </c>
      <c r="F589">
        <v>3</v>
      </c>
      <c r="G589" s="3">
        <v>270280</v>
      </c>
      <c r="H589" s="5" t="str">
        <f>ROUND(Table2[[#This Row],[Linkedin Followers]] / Table2[[#This Row],[Total Applicants]] / 1000, 2) &amp; "K"</f>
        <v>90.09K</v>
      </c>
      <c r="I589" t="s">
        <v>4</v>
      </c>
      <c r="J589" t="s">
        <v>5</v>
      </c>
      <c r="K589">
        <v>10001</v>
      </c>
      <c r="L589" t="s">
        <v>6</v>
      </c>
      <c r="M589" s="10">
        <v>1141187</v>
      </c>
      <c r="N589">
        <v>0</v>
      </c>
      <c r="O589">
        <v>0</v>
      </c>
      <c r="P589">
        <v>0</v>
      </c>
      <c r="Q589">
        <v>0</v>
      </c>
      <c r="R589">
        <v>0</v>
      </c>
      <c r="S589">
        <v>0</v>
      </c>
      <c r="T589">
        <v>0</v>
      </c>
      <c r="U589">
        <v>0</v>
      </c>
      <c r="V589">
        <v>0</v>
      </c>
      <c r="W589">
        <v>0</v>
      </c>
      <c r="X589">
        <v>1</v>
      </c>
      <c r="Y589">
        <v>0</v>
      </c>
      <c r="Z589">
        <v>0</v>
      </c>
      <c r="AA589">
        <v>0</v>
      </c>
      <c r="AB589">
        <v>0</v>
      </c>
      <c r="AC589">
        <v>0</v>
      </c>
      <c r="AD589">
        <v>0</v>
      </c>
      <c r="AE589">
        <v>0</v>
      </c>
      <c r="AF589">
        <v>0</v>
      </c>
      <c r="AG589">
        <v>0</v>
      </c>
      <c r="AH589">
        <v>0</v>
      </c>
      <c r="AI589">
        <v>0</v>
      </c>
      <c r="AJ589">
        <v>0</v>
      </c>
      <c r="AK589">
        <v>1</v>
      </c>
      <c r="AL589">
        <v>0</v>
      </c>
      <c r="AM589">
        <v>0</v>
      </c>
      <c r="AN589">
        <v>0</v>
      </c>
      <c r="AO589">
        <v>0</v>
      </c>
      <c r="AP589">
        <v>0</v>
      </c>
      <c r="AQ589">
        <v>0</v>
      </c>
      <c r="AR589">
        <v>1</v>
      </c>
      <c r="AS589">
        <v>3</v>
      </c>
      <c r="AT589" s="7">
        <f>Table2[[#This Row],[Total Skills Required]] / 30</f>
        <v>0.1</v>
      </c>
      <c r="AU589" s="2">
        <f t="shared" si="9"/>
        <v>0.75</v>
      </c>
    </row>
    <row r="590" spans="1:47" x14ac:dyDescent="0.3">
      <c r="A590" t="s">
        <v>72</v>
      </c>
      <c r="B590" t="s">
        <v>39</v>
      </c>
      <c r="C590" t="s">
        <v>350</v>
      </c>
      <c r="D590" t="s">
        <v>13</v>
      </c>
      <c r="E590" t="str">
        <f>IF(LOWER(TRIM(Table2[[#This Row],[Involvement]]))="entry level", "Junior", IF(LOWER(TRIM(Table2[[#This Row],[Involvement]]))="mid-senior level", "Mid", "Senior"))</f>
        <v>Junior</v>
      </c>
      <c r="F590">
        <v>3</v>
      </c>
      <c r="G590" s="3">
        <v>270280</v>
      </c>
      <c r="H590" s="5" t="str">
        <f>ROUND(Table2[[#This Row],[Linkedin Followers]] / Table2[[#This Row],[Total Applicants]] / 1000, 2) &amp; "K"</f>
        <v>90.09K</v>
      </c>
      <c r="I590" t="s">
        <v>4</v>
      </c>
      <c r="J590" t="s">
        <v>14</v>
      </c>
      <c r="K590">
        <v>10001</v>
      </c>
      <c r="L590" t="s">
        <v>6</v>
      </c>
      <c r="M590" s="10">
        <v>582083</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s="7">
        <f>Table2[[#This Row],[Total Skills Required]] / 30</f>
        <v>0</v>
      </c>
      <c r="AU590" s="2">
        <f t="shared" si="9"/>
        <v>3</v>
      </c>
    </row>
    <row r="591" spans="1:47" x14ac:dyDescent="0.3">
      <c r="A591" t="s">
        <v>91</v>
      </c>
      <c r="B591" t="s">
        <v>17</v>
      </c>
      <c r="C591" t="s">
        <v>314</v>
      </c>
      <c r="D591" t="s">
        <v>9</v>
      </c>
      <c r="E591" t="str">
        <f>IF(LOWER(TRIM(Table2[[#This Row],[Involvement]]))="entry level", "Junior", IF(LOWER(TRIM(Table2[[#This Row],[Involvement]]))="mid-senior level", "Mid", "Senior"))</f>
        <v>Mid</v>
      </c>
      <c r="F591">
        <v>2</v>
      </c>
      <c r="G591" s="3">
        <v>11245</v>
      </c>
      <c r="H591" s="5" t="str">
        <f>ROUND(Table2[[#This Row],[Linkedin Followers]] / Table2[[#This Row],[Total Applicants]] / 1000, 2) &amp; "K"</f>
        <v>5.62K</v>
      </c>
      <c r="I591" t="s">
        <v>4</v>
      </c>
      <c r="J591" t="s">
        <v>5</v>
      </c>
      <c r="K591">
        <v>110</v>
      </c>
      <c r="L591" t="s">
        <v>93</v>
      </c>
      <c r="M591" s="10">
        <v>1910445</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1</v>
      </c>
      <c r="AM591">
        <v>0</v>
      </c>
      <c r="AN591">
        <v>0</v>
      </c>
      <c r="AO591">
        <v>1</v>
      </c>
      <c r="AP591">
        <v>0</v>
      </c>
      <c r="AQ591">
        <v>0</v>
      </c>
      <c r="AR591">
        <v>0</v>
      </c>
      <c r="AS591">
        <v>2</v>
      </c>
      <c r="AT591" s="7">
        <f>Table2[[#This Row],[Total Skills Required]] / 30</f>
        <v>6.6666666666666666E-2</v>
      </c>
      <c r="AU591" s="2">
        <f t="shared" si="9"/>
        <v>0.66666666666666663</v>
      </c>
    </row>
    <row r="592" spans="1:47" x14ac:dyDescent="0.3">
      <c r="A592" t="s">
        <v>72</v>
      </c>
      <c r="B592" t="s">
        <v>39</v>
      </c>
      <c r="C592" t="s">
        <v>347</v>
      </c>
      <c r="D592" t="s">
        <v>19</v>
      </c>
      <c r="E592" t="str">
        <f>IF(LOWER(TRIM(Table2[[#This Row],[Involvement]]))="entry level", "Junior", IF(LOWER(TRIM(Table2[[#This Row],[Involvement]]))="mid-senior level", "Mid", "Senior"))</f>
        <v>Mid</v>
      </c>
      <c r="F592">
        <v>2</v>
      </c>
      <c r="G592" s="3">
        <v>270280</v>
      </c>
      <c r="H592" s="5" t="str">
        <f>ROUND(Table2[[#This Row],[Linkedin Followers]] / Table2[[#This Row],[Total Applicants]] / 1000, 2) &amp; "K"</f>
        <v>135.14K</v>
      </c>
      <c r="I592" t="s">
        <v>4</v>
      </c>
      <c r="J592" t="s">
        <v>5</v>
      </c>
      <c r="K592">
        <v>10001</v>
      </c>
      <c r="L592" t="s">
        <v>6</v>
      </c>
      <c r="M592" s="10">
        <v>1153642</v>
      </c>
      <c r="N592">
        <v>0</v>
      </c>
      <c r="O592">
        <v>0</v>
      </c>
      <c r="P592">
        <v>0</v>
      </c>
      <c r="Q592">
        <v>0</v>
      </c>
      <c r="R592">
        <v>0</v>
      </c>
      <c r="S592">
        <v>0</v>
      </c>
      <c r="T592">
        <v>0</v>
      </c>
      <c r="U592">
        <v>0</v>
      </c>
      <c r="V592">
        <v>0</v>
      </c>
      <c r="W592">
        <v>0</v>
      </c>
      <c r="X592">
        <v>0</v>
      </c>
      <c r="Y592">
        <v>0</v>
      </c>
      <c r="Z592">
        <v>0</v>
      </c>
      <c r="AA592">
        <v>0</v>
      </c>
      <c r="AB592">
        <v>0</v>
      </c>
      <c r="AC592">
        <v>0</v>
      </c>
      <c r="AD592">
        <v>1</v>
      </c>
      <c r="AE592">
        <v>0</v>
      </c>
      <c r="AF592">
        <v>0</v>
      </c>
      <c r="AG592">
        <v>0</v>
      </c>
      <c r="AH592">
        <v>0</v>
      </c>
      <c r="AI592">
        <v>0</v>
      </c>
      <c r="AJ592">
        <v>1</v>
      </c>
      <c r="AK592">
        <v>1</v>
      </c>
      <c r="AL592">
        <v>0</v>
      </c>
      <c r="AM592">
        <v>0</v>
      </c>
      <c r="AN592">
        <v>0</v>
      </c>
      <c r="AO592">
        <v>0</v>
      </c>
      <c r="AP592">
        <v>0</v>
      </c>
      <c r="AQ592">
        <v>0</v>
      </c>
      <c r="AR592">
        <v>0</v>
      </c>
      <c r="AS592">
        <v>3</v>
      </c>
      <c r="AT592" s="7">
        <f>Table2[[#This Row],[Total Skills Required]] / 30</f>
        <v>0.1</v>
      </c>
      <c r="AU592" s="2">
        <f t="shared" si="9"/>
        <v>0.5</v>
      </c>
    </row>
    <row r="593" spans="1:47" x14ac:dyDescent="0.3">
      <c r="A593" t="s">
        <v>72</v>
      </c>
      <c r="B593" t="s">
        <v>39</v>
      </c>
      <c r="C593" t="s">
        <v>219</v>
      </c>
      <c r="D593" t="s">
        <v>36</v>
      </c>
      <c r="E593" t="str">
        <f>IF(LOWER(TRIM(Table2[[#This Row],[Involvement]]))="entry level", "Junior", IF(LOWER(TRIM(Table2[[#This Row],[Involvement]]))="mid-senior level", "Mid", "Senior"))</f>
        <v>Junior</v>
      </c>
      <c r="F593">
        <v>2</v>
      </c>
      <c r="G593" s="3">
        <v>270280</v>
      </c>
      <c r="H593" s="5" t="str">
        <f>ROUND(Table2[[#This Row],[Linkedin Followers]] / Table2[[#This Row],[Total Applicants]] / 1000, 2) &amp; "K"</f>
        <v>135.14K</v>
      </c>
      <c r="I593" t="s">
        <v>4</v>
      </c>
      <c r="J593" t="s">
        <v>14</v>
      </c>
      <c r="K593">
        <v>10001</v>
      </c>
      <c r="L593" t="s">
        <v>6</v>
      </c>
      <c r="M593" s="10">
        <v>646397</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1</v>
      </c>
      <c r="AK593">
        <v>1</v>
      </c>
      <c r="AL593">
        <v>0</v>
      </c>
      <c r="AM593">
        <v>0</v>
      </c>
      <c r="AN593">
        <v>0</v>
      </c>
      <c r="AO593">
        <v>0</v>
      </c>
      <c r="AP593">
        <v>0</v>
      </c>
      <c r="AQ593">
        <v>0</v>
      </c>
      <c r="AR593">
        <v>0</v>
      </c>
      <c r="AS593">
        <v>2</v>
      </c>
      <c r="AT593" s="7">
        <f>Table2[[#This Row],[Total Skills Required]] / 30</f>
        <v>6.6666666666666666E-2</v>
      </c>
      <c r="AU593" s="2">
        <f t="shared" si="9"/>
        <v>0.66666666666666663</v>
      </c>
    </row>
    <row r="594" spans="1:47" x14ac:dyDescent="0.3">
      <c r="A594" t="s">
        <v>72</v>
      </c>
      <c r="B594" t="s">
        <v>39</v>
      </c>
      <c r="C594" t="s">
        <v>323</v>
      </c>
      <c r="D594" t="s">
        <v>3</v>
      </c>
      <c r="E594" t="str">
        <f>IF(LOWER(TRIM(Table2[[#This Row],[Involvement]]))="entry level", "Junior", IF(LOWER(TRIM(Table2[[#This Row],[Involvement]]))="mid-senior level", "Mid", "Senior"))</f>
        <v>Junior</v>
      </c>
      <c r="F594">
        <v>2</v>
      </c>
      <c r="G594" s="3">
        <v>270280</v>
      </c>
      <c r="H594" s="5" t="str">
        <f>ROUND(Table2[[#This Row],[Linkedin Followers]] / Table2[[#This Row],[Total Applicants]] / 1000, 2) &amp; "K"</f>
        <v>135.14K</v>
      </c>
      <c r="I594" t="s">
        <v>4</v>
      </c>
      <c r="J594" t="s">
        <v>14</v>
      </c>
      <c r="K594">
        <v>10001</v>
      </c>
      <c r="L594" t="s">
        <v>6</v>
      </c>
      <c r="M594" s="10">
        <v>474171</v>
      </c>
      <c r="N594">
        <v>0</v>
      </c>
      <c r="O594">
        <v>0</v>
      </c>
      <c r="P594">
        <v>0</v>
      </c>
      <c r="Q594">
        <v>0</v>
      </c>
      <c r="R594">
        <v>1</v>
      </c>
      <c r="S594">
        <v>0</v>
      </c>
      <c r="T594">
        <v>0</v>
      </c>
      <c r="U594">
        <v>0</v>
      </c>
      <c r="V594">
        <v>0</v>
      </c>
      <c r="W594">
        <v>0</v>
      </c>
      <c r="X594">
        <v>0</v>
      </c>
      <c r="Y594">
        <v>0</v>
      </c>
      <c r="Z594">
        <v>0</v>
      </c>
      <c r="AA594">
        <v>0</v>
      </c>
      <c r="AB594">
        <v>0</v>
      </c>
      <c r="AC594">
        <v>0</v>
      </c>
      <c r="AD594">
        <v>0</v>
      </c>
      <c r="AE594">
        <v>0</v>
      </c>
      <c r="AF594">
        <v>0</v>
      </c>
      <c r="AG594">
        <v>0</v>
      </c>
      <c r="AH594">
        <v>0</v>
      </c>
      <c r="AI594">
        <v>0</v>
      </c>
      <c r="AJ594">
        <v>1</v>
      </c>
      <c r="AK594">
        <v>1</v>
      </c>
      <c r="AL594">
        <v>0</v>
      </c>
      <c r="AM594">
        <v>0</v>
      </c>
      <c r="AN594">
        <v>1</v>
      </c>
      <c r="AO594">
        <v>0</v>
      </c>
      <c r="AP594">
        <v>0</v>
      </c>
      <c r="AQ594">
        <v>0</v>
      </c>
      <c r="AR594">
        <v>0</v>
      </c>
      <c r="AS594">
        <v>4</v>
      </c>
      <c r="AT594" s="7">
        <f>Table2[[#This Row],[Total Skills Required]] / 30</f>
        <v>0.13333333333333333</v>
      </c>
      <c r="AU594" s="2">
        <f t="shared" si="9"/>
        <v>0.4</v>
      </c>
    </row>
    <row r="595" spans="1:47" x14ac:dyDescent="0.3">
      <c r="A595" t="s">
        <v>72</v>
      </c>
      <c r="B595" t="s">
        <v>39</v>
      </c>
      <c r="C595" t="s">
        <v>347</v>
      </c>
      <c r="D595" t="s">
        <v>62</v>
      </c>
      <c r="E595" t="str">
        <f>IF(LOWER(TRIM(Table2[[#This Row],[Involvement]]))="entry level", "Junior", IF(LOWER(TRIM(Table2[[#This Row],[Involvement]]))="mid-senior level", "Mid", "Senior"))</f>
        <v>Mid</v>
      </c>
      <c r="F595">
        <v>2</v>
      </c>
      <c r="G595" s="3">
        <v>270280</v>
      </c>
      <c r="H595" s="5" t="str">
        <f>ROUND(Table2[[#This Row],[Linkedin Followers]] / Table2[[#This Row],[Total Applicants]] / 1000, 2) &amp; "K"</f>
        <v>135.14K</v>
      </c>
      <c r="I595" t="s">
        <v>4</v>
      </c>
      <c r="J595" t="s">
        <v>5</v>
      </c>
      <c r="K595">
        <v>10001</v>
      </c>
      <c r="L595" t="s">
        <v>6</v>
      </c>
      <c r="M595" s="10">
        <v>951262</v>
      </c>
      <c r="N595">
        <v>0</v>
      </c>
      <c r="O595">
        <v>0</v>
      </c>
      <c r="P595">
        <v>0</v>
      </c>
      <c r="Q595">
        <v>0</v>
      </c>
      <c r="R595">
        <v>0</v>
      </c>
      <c r="S595">
        <v>0</v>
      </c>
      <c r="T595">
        <v>0</v>
      </c>
      <c r="U595">
        <v>0</v>
      </c>
      <c r="V595">
        <v>0</v>
      </c>
      <c r="W595">
        <v>0</v>
      </c>
      <c r="X595">
        <v>0</v>
      </c>
      <c r="Y595">
        <v>0</v>
      </c>
      <c r="Z595">
        <v>0</v>
      </c>
      <c r="AA595">
        <v>0</v>
      </c>
      <c r="AB595">
        <v>0</v>
      </c>
      <c r="AC595">
        <v>0</v>
      </c>
      <c r="AD595">
        <v>1</v>
      </c>
      <c r="AE595">
        <v>0</v>
      </c>
      <c r="AF595">
        <v>0</v>
      </c>
      <c r="AG595">
        <v>0</v>
      </c>
      <c r="AH595">
        <v>0</v>
      </c>
      <c r="AI595">
        <v>0</v>
      </c>
      <c r="AJ595">
        <v>1</v>
      </c>
      <c r="AK595">
        <v>1</v>
      </c>
      <c r="AL595">
        <v>0</v>
      </c>
      <c r="AM595">
        <v>0</v>
      </c>
      <c r="AN595">
        <v>0</v>
      </c>
      <c r="AO595">
        <v>0</v>
      </c>
      <c r="AP595">
        <v>0</v>
      </c>
      <c r="AQ595">
        <v>0</v>
      </c>
      <c r="AR595">
        <v>0</v>
      </c>
      <c r="AS595">
        <v>3</v>
      </c>
      <c r="AT595" s="7">
        <f>Table2[[#This Row],[Total Skills Required]] / 30</f>
        <v>0.1</v>
      </c>
      <c r="AU595" s="2">
        <f t="shared" si="9"/>
        <v>0.5</v>
      </c>
    </row>
    <row r="596" spans="1:47" x14ac:dyDescent="0.3">
      <c r="A596" t="s">
        <v>16</v>
      </c>
      <c r="B596" t="s">
        <v>17</v>
      </c>
      <c r="C596" t="s">
        <v>351</v>
      </c>
      <c r="D596" t="s">
        <v>3</v>
      </c>
      <c r="E596" t="str">
        <f>IF(LOWER(TRIM(Table2[[#This Row],[Involvement]]))="entry level", "Junior", IF(LOWER(TRIM(Table2[[#This Row],[Involvement]]))="mid-senior level", "Mid", "Senior"))</f>
        <v>Junior</v>
      </c>
      <c r="F596">
        <v>2</v>
      </c>
      <c r="G596" s="3">
        <v>80865</v>
      </c>
      <c r="H596" s="5" t="str">
        <f>ROUND(Table2[[#This Row],[Linkedin Followers]] / Table2[[#This Row],[Total Applicants]] / 1000, 2) &amp; "K"</f>
        <v>40.43K</v>
      </c>
      <c r="I596" t="s">
        <v>4</v>
      </c>
      <c r="J596" t="s">
        <v>14</v>
      </c>
      <c r="K596">
        <v>1200</v>
      </c>
      <c r="L596" t="s">
        <v>6</v>
      </c>
      <c r="M596" s="10">
        <v>549949</v>
      </c>
      <c r="N596">
        <v>0</v>
      </c>
      <c r="O596">
        <v>0</v>
      </c>
      <c r="P596">
        <v>1</v>
      </c>
      <c r="Q596">
        <v>0</v>
      </c>
      <c r="R596">
        <v>0</v>
      </c>
      <c r="S596">
        <v>0</v>
      </c>
      <c r="T596">
        <v>0</v>
      </c>
      <c r="U596">
        <v>0</v>
      </c>
      <c r="V596">
        <v>0</v>
      </c>
      <c r="W596">
        <v>0</v>
      </c>
      <c r="X596">
        <v>1</v>
      </c>
      <c r="Y596">
        <v>0</v>
      </c>
      <c r="Z596">
        <v>0</v>
      </c>
      <c r="AA596">
        <v>0</v>
      </c>
      <c r="AB596">
        <v>0</v>
      </c>
      <c r="AC596">
        <v>0</v>
      </c>
      <c r="AD596">
        <v>0</v>
      </c>
      <c r="AE596">
        <v>0</v>
      </c>
      <c r="AF596">
        <v>0</v>
      </c>
      <c r="AG596">
        <v>0</v>
      </c>
      <c r="AH596">
        <v>0</v>
      </c>
      <c r="AI596">
        <v>0</v>
      </c>
      <c r="AJ596">
        <v>1</v>
      </c>
      <c r="AK596">
        <v>1</v>
      </c>
      <c r="AL596">
        <v>0</v>
      </c>
      <c r="AM596">
        <v>0</v>
      </c>
      <c r="AN596">
        <v>0</v>
      </c>
      <c r="AO596">
        <v>0</v>
      </c>
      <c r="AP596">
        <v>1</v>
      </c>
      <c r="AQ596">
        <v>0</v>
      </c>
      <c r="AR596">
        <v>0</v>
      </c>
      <c r="AS596">
        <v>5</v>
      </c>
      <c r="AT596" s="7">
        <f>Table2[[#This Row],[Total Skills Required]] / 30</f>
        <v>0.16666666666666666</v>
      </c>
      <c r="AU596" s="2">
        <f t="shared" si="9"/>
        <v>0.33333333333333331</v>
      </c>
    </row>
    <row r="597" spans="1:47" x14ac:dyDescent="0.3">
      <c r="A597" t="s">
        <v>72</v>
      </c>
      <c r="B597" t="s">
        <v>39</v>
      </c>
      <c r="C597" t="s">
        <v>306</v>
      </c>
      <c r="D597" t="s">
        <v>19</v>
      </c>
      <c r="E597" t="str">
        <f>IF(LOWER(TRIM(Table2[[#This Row],[Involvement]]))="entry level", "Junior", IF(LOWER(TRIM(Table2[[#This Row],[Involvement]]))="mid-senior level", "Mid", "Senior"))</f>
        <v>Junior</v>
      </c>
      <c r="F597">
        <v>2</v>
      </c>
      <c r="G597" s="3">
        <v>270280</v>
      </c>
      <c r="H597" s="5" t="str">
        <f>ROUND(Table2[[#This Row],[Linkedin Followers]] / Table2[[#This Row],[Total Applicants]] / 1000, 2) &amp; "K"</f>
        <v>135.14K</v>
      </c>
      <c r="I597" t="s">
        <v>4</v>
      </c>
      <c r="J597" t="s">
        <v>14</v>
      </c>
      <c r="K597">
        <v>10001</v>
      </c>
      <c r="L597" t="s">
        <v>6</v>
      </c>
      <c r="M597" s="10">
        <v>577457</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1</v>
      </c>
      <c r="AK597">
        <v>1</v>
      </c>
      <c r="AL597">
        <v>0</v>
      </c>
      <c r="AM597">
        <v>0</v>
      </c>
      <c r="AN597">
        <v>1</v>
      </c>
      <c r="AO597">
        <v>0</v>
      </c>
      <c r="AP597">
        <v>0</v>
      </c>
      <c r="AQ597">
        <v>0</v>
      </c>
      <c r="AR597">
        <v>0</v>
      </c>
      <c r="AS597">
        <v>3</v>
      </c>
      <c r="AT597" s="7">
        <f>Table2[[#This Row],[Total Skills Required]] / 30</f>
        <v>0.1</v>
      </c>
      <c r="AU597" s="2">
        <f t="shared" si="9"/>
        <v>0.5</v>
      </c>
    </row>
    <row r="598" spans="1:47" x14ac:dyDescent="0.3">
      <c r="A598" t="s">
        <v>11</v>
      </c>
      <c r="B598" t="s">
        <v>1</v>
      </c>
      <c r="C598" t="s">
        <v>352</v>
      </c>
      <c r="D598" t="s">
        <v>3</v>
      </c>
      <c r="E598" t="str">
        <f>IF(LOWER(TRIM(Table2[[#This Row],[Involvement]]))="entry level", "Junior", IF(LOWER(TRIM(Table2[[#This Row],[Involvement]]))="mid-senior level", "Mid", "Senior"))</f>
        <v>Mid</v>
      </c>
      <c r="F598">
        <v>2</v>
      </c>
      <c r="G598" s="3">
        <v>6737300</v>
      </c>
      <c r="H598" s="5" t="str">
        <f>ROUND(Table2[[#This Row],[Linkedin Followers]] / Table2[[#This Row],[Total Applicants]] / 1000, 2) &amp; "K"</f>
        <v>3368.65K</v>
      </c>
      <c r="I598" t="s">
        <v>4</v>
      </c>
      <c r="J598" t="s">
        <v>5</v>
      </c>
      <c r="K598">
        <v>10001</v>
      </c>
      <c r="L598" t="s">
        <v>6</v>
      </c>
      <c r="M598" s="10">
        <v>1126109</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1</v>
      </c>
      <c r="AK598">
        <v>1</v>
      </c>
      <c r="AL598">
        <v>0</v>
      </c>
      <c r="AM598">
        <v>0</v>
      </c>
      <c r="AN598">
        <v>1</v>
      </c>
      <c r="AO598">
        <v>0</v>
      </c>
      <c r="AP598">
        <v>0</v>
      </c>
      <c r="AQ598">
        <v>0</v>
      </c>
      <c r="AR598">
        <v>0</v>
      </c>
      <c r="AS598">
        <v>3</v>
      </c>
      <c r="AT598" s="7">
        <f>Table2[[#This Row],[Total Skills Required]] / 30</f>
        <v>0.1</v>
      </c>
      <c r="AU598" s="2">
        <f t="shared" si="9"/>
        <v>0.5</v>
      </c>
    </row>
    <row r="599" spans="1:47" x14ac:dyDescent="0.3">
      <c r="A599" t="s">
        <v>16</v>
      </c>
      <c r="B599" t="s">
        <v>17</v>
      </c>
      <c r="C599" t="s">
        <v>136</v>
      </c>
      <c r="D599" t="s">
        <v>19</v>
      </c>
      <c r="E599" t="str">
        <f>IF(LOWER(TRIM(Table2[[#This Row],[Involvement]]))="entry level", "Junior", IF(LOWER(TRIM(Table2[[#This Row],[Involvement]]))="mid-senior level", "Mid", "Senior"))</f>
        <v>Junior</v>
      </c>
      <c r="F599">
        <v>2</v>
      </c>
      <c r="G599" s="3">
        <v>80865</v>
      </c>
      <c r="H599" s="5" t="str">
        <f>ROUND(Table2[[#This Row],[Linkedin Followers]] / Table2[[#This Row],[Total Applicants]] / 1000, 2) &amp; "K"</f>
        <v>40.43K</v>
      </c>
      <c r="I599" t="s">
        <v>4</v>
      </c>
      <c r="J599" t="s">
        <v>14</v>
      </c>
      <c r="K599">
        <v>1200</v>
      </c>
      <c r="L599" t="s">
        <v>6</v>
      </c>
      <c r="M599" s="10">
        <v>686053</v>
      </c>
      <c r="N599">
        <v>0</v>
      </c>
      <c r="O599">
        <v>0</v>
      </c>
      <c r="P599">
        <v>0</v>
      </c>
      <c r="Q599">
        <v>0</v>
      </c>
      <c r="R599">
        <v>0</v>
      </c>
      <c r="S599">
        <v>0</v>
      </c>
      <c r="T599">
        <v>0</v>
      </c>
      <c r="U599">
        <v>0</v>
      </c>
      <c r="V599">
        <v>0</v>
      </c>
      <c r="W599">
        <v>0</v>
      </c>
      <c r="X599">
        <v>1</v>
      </c>
      <c r="Y599">
        <v>0</v>
      </c>
      <c r="Z599">
        <v>0</v>
      </c>
      <c r="AA599">
        <v>0</v>
      </c>
      <c r="AB599">
        <v>0</v>
      </c>
      <c r="AC599">
        <v>0</v>
      </c>
      <c r="AD599">
        <v>0</v>
      </c>
      <c r="AE599">
        <v>0</v>
      </c>
      <c r="AF599">
        <v>0</v>
      </c>
      <c r="AG599">
        <v>0</v>
      </c>
      <c r="AH599">
        <v>0</v>
      </c>
      <c r="AI599">
        <v>0</v>
      </c>
      <c r="AJ599">
        <v>1</v>
      </c>
      <c r="AK599">
        <v>0</v>
      </c>
      <c r="AL599">
        <v>0</v>
      </c>
      <c r="AM599">
        <v>0</v>
      </c>
      <c r="AN599">
        <v>0</v>
      </c>
      <c r="AO599">
        <v>0</v>
      </c>
      <c r="AP599">
        <v>0</v>
      </c>
      <c r="AQ599">
        <v>0</v>
      </c>
      <c r="AR599">
        <v>0</v>
      </c>
      <c r="AS599">
        <v>2</v>
      </c>
      <c r="AT599" s="7">
        <f>Table2[[#This Row],[Total Skills Required]] / 30</f>
        <v>6.6666666666666666E-2</v>
      </c>
      <c r="AU599" s="2">
        <f t="shared" si="9"/>
        <v>0.66666666666666663</v>
      </c>
    </row>
    <row r="600" spans="1:47" x14ac:dyDescent="0.3">
      <c r="A600" t="s">
        <v>72</v>
      </c>
      <c r="B600" t="s">
        <v>39</v>
      </c>
      <c r="C600" t="s">
        <v>260</v>
      </c>
      <c r="D600" t="s">
        <v>78</v>
      </c>
      <c r="E600" t="str">
        <f>IF(LOWER(TRIM(Table2[[#This Row],[Involvement]]))="entry level", "Junior", IF(LOWER(TRIM(Table2[[#This Row],[Involvement]]))="mid-senior level", "Mid", "Senior"))</f>
        <v>Junior</v>
      </c>
      <c r="F600">
        <v>2</v>
      </c>
      <c r="G600" s="3">
        <v>270280</v>
      </c>
      <c r="H600" s="5" t="str">
        <f>ROUND(Table2[[#This Row],[Linkedin Followers]] / Table2[[#This Row],[Total Applicants]] / 1000, 2) &amp; "K"</f>
        <v>135.14K</v>
      </c>
      <c r="I600" t="s">
        <v>4</v>
      </c>
      <c r="J600" t="s">
        <v>14</v>
      </c>
      <c r="K600">
        <v>10001</v>
      </c>
      <c r="L600" t="s">
        <v>6</v>
      </c>
      <c r="M600" s="10">
        <v>455463</v>
      </c>
      <c r="N600">
        <v>0</v>
      </c>
      <c r="O600">
        <v>0</v>
      </c>
      <c r="P600">
        <v>1</v>
      </c>
      <c r="Q600">
        <v>0</v>
      </c>
      <c r="R600">
        <v>0</v>
      </c>
      <c r="S600">
        <v>0</v>
      </c>
      <c r="T600">
        <v>0</v>
      </c>
      <c r="U600">
        <v>0</v>
      </c>
      <c r="V600">
        <v>0</v>
      </c>
      <c r="W600">
        <v>0</v>
      </c>
      <c r="X600">
        <v>1</v>
      </c>
      <c r="Y600">
        <v>0</v>
      </c>
      <c r="Z600">
        <v>0</v>
      </c>
      <c r="AA600">
        <v>0</v>
      </c>
      <c r="AB600">
        <v>0</v>
      </c>
      <c r="AC600">
        <v>0</v>
      </c>
      <c r="AD600">
        <v>0</v>
      </c>
      <c r="AE600">
        <v>0</v>
      </c>
      <c r="AF600">
        <v>0</v>
      </c>
      <c r="AG600">
        <v>0</v>
      </c>
      <c r="AH600">
        <v>0</v>
      </c>
      <c r="AI600">
        <v>0</v>
      </c>
      <c r="AJ600">
        <v>1</v>
      </c>
      <c r="AK600">
        <v>1</v>
      </c>
      <c r="AL600">
        <v>0</v>
      </c>
      <c r="AM600">
        <v>0</v>
      </c>
      <c r="AN600">
        <v>1</v>
      </c>
      <c r="AO600">
        <v>0</v>
      </c>
      <c r="AP600">
        <v>0</v>
      </c>
      <c r="AQ600">
        <v>0</v>
      </c>
      <c r="AR600">
        <v>0</v>
      </c>
      <c r="AS600">
        <v>5</v>
      </c>
      <c r="AT600" s="7">
        <f>Table2[[#This Row],[Total Skills Required]] / 30</f>
        <v>0.16666666666666666</v>
      </c>
      <c r="AU600" s="2">
        <f t="shared" si="9"/>
        <v>0.33333333333333331</v>
      </c>
    </row>
    <row r="601" spans="1:47" x14ac:dyDescent="0.3">
      <c r="A601" t="s">
        <v>72</v>
      </c>
      <c r="B601" t="s">
        <v>39</v>
      </c>
      <c r="C601" t="s">
        <v>325</v>
      </c>
      <c r="D601" t="s">
        <v>36</v>
      </c>
      <c r="E601" t="str">
        <f>IF(LOWER(TRIM(Table2[[#This Row],[Involvement]]))="entry level", "Junior", IF(LOWER(TRIM(Table2[[#This Row],[Involvement]]))="mid-senior level", "Mid", "Senior"))</f>
        <v>Junior</v>
      </c>
      <c r="F601">
        <v>2</v>
      </c>
      <c r="G601" s="3">
        <v>270280</v>
      </c>
      <c r="H601" s="5" t="str">
        <f>ROUND(Table2[[#This Row],[Linkedin Followers]] / Table2[[#This Row],[Total Applicants]] / 1000, 2) &amp; "K"</f>
        <v>135.14K</v>
      </c>
      <c r="I601" t="s">
        <v>4</v>
      </c>
      <c r="J601" t="s">
        <v>14</v>
      </c>
      <c r="K601">
        <v>10001</v>
      </c>
      <c r="L601" t="s">
        <v>6</v>
      </c>
      <c r="M601" s="10">
        <v>652338</v>
      </c>
      <c r="N601">
        <v>1</v>
      </c>
      <c r="O601">
        <v>0</v>
      </c>
      <c r="P601">
        <v>1</v>
      </c>
      <c r="Q601">
        <v>1</v>
      </c>
      <c r="R601">
        <v>0</v>
      </c>
      <c r="S601">
        <v>0</v>
      </c>
      <c r="T601">
        <v>0</v>
      </c>
      <c r="U601">
        <v>1</v>
      </c>
      <c r="V601">
        <v>0</v>
      </c>
      <c r="W601">
        <v>1</v>
      </c>
      <c r="X601">
        <v>1</v>
      </c>
      <c r="Y601">
        <v>0</v>
      </c>
      <c r="Z601">
        <v>0</v>
      </c>
      <c r="AA601">
        <v>0</v>
      </c>
      <c r="AB601">
        <v>0</v>
      </c>
      <c r="AC601">
        <v>0</v>
      </c>
      <c r="AD601">
        <v>0</v>
      </c>
      <c r="AE601">
        <v>1</v>
      </c>
      <c r="AF601">
        <v>1</v>
      </c>
      <c r="AG601">
        <v>0</v>
      </c>
      <c r="AH601">
        <v>0</v>
      </c>
      <c r="AI601">
        <v>0</v>
      </c>
      <c r="AJ601">
        <v>0</v>
      </c>
      <c r="AK601">
        <v>0</v>
      </c>
      <c r="AL601">
        <v>0</v>
      </c>
      <c r="AM601">
        <v>0</v>
      </c>
      <c r="AN601">
        <v>0</v>
      </c>
      <c r="AO601">
        <v>0</v>
      </c>
      <c r="AP601">
        <v>0</v>
      </c>
      <c r="AQ601">
        <v>0</v>
      </c>
      <c r="AR601">
        <v>0</v>
      </c>
      <c r="AS601">
        <v>8</v>
      </c>
      <c r="AT601" s="7">
        <f>Table2[[#This Row],[Total Skills Required]] / 30</f>
        <v>0.26666666666666666</v>
      </c>
      <c r="AU601" s="2">
        <f t="shared" si="9"/>
        <v>0.22222222222222221</v>
      </c>
    </row>
    <row r="602" spans="1:47" x14ac:dyDescent="0.3">
      <c r="A602" t="s">
        <v>72</v>
      </c>
      <c r="B602" t="s">
        <v>39</v>
      </c>
      <c r="C602" t="s">
        <v>353</v>
      </c>
      <c r="D602" t="s">
        <v>13</v>
      </c>
      <c r="E602" t="str">
        <f>IF(LOWER(TRIM(Table2[[#This Row],[Involvement]]))="entry level", "Junior", IF(LOWER(TRIM(Table2[[#This Row],[Involvement]]))="mid-senior level", "Mid", "Senior"))</f>
        <v>Junior</v>
      </c>
      <c r="F602">
        <v>2</v>
      </c>
      <c r="G602" s="3">
        <v>270280</v>
      </c>
      <c r="H602" s="5" t="str">
        <f>ROUND(Table2[[#This Row],[Linkedin Followers]] / Table2[[#This Row],[Total Applicants]] / 1000, 2) &amp; "K"</f>
        <v>135.14K</v>
      </c>
      <c r="I602" t="s">
        <v>4</v>
      </c>
      <c r="J602" t="s">
        <v>14</v>
      </c>
      <c r="K602">
        <v>10001</v>
      </c>
      <c r="L602" t="s">
        <v>6</v>
      </c>
      <c r="M602" s="10">
        <v>485496</v>
      </c>
      <c r="N602">
        <v>0</v>
      </c>
      <c r="O602">
        <v>0</v>
      </c>
      <c r="P602">
        <v>1</v>
      </c>
      <c r="Q602">
        <v>0</v>
      </c>
      <c r="R602">
        <v>0</v>
      </c>
      <c r="S602">
        <v>0</v>
      </c>
      <c r="T602">
        <v>0</v>
      </c>
      <c r="U602">
        <v>0</v>
      </c>
      <c r="V602">
        <v>0</v>
      </c>
      <c r="W602">
        <v>0</v>
      </c>
      <c r="X602">
        <v>1</v>
      </c>
      <c r="Y602">
        <v>0</v>
      </c>
      <c r="Z602">
        <v>0</v>
      </c>
      <c r="AA602">
        <v>0</v>
      </c>
      <c r="AB602">
        <v>0</v>
      </c>
      <c r="AC602">
        <v>0</v>
      </c>
      <c r="AD602">
        <v>0</v>
      </c>
      <c r="AE602">
        <v>0</v>
      </c>
      <c r="AF602">
        <v>0</v>
      </c>
      <c r="AG602">
        <v>0</v>
      </c>
      <c r="AH602">
        <v>0</v>
      </c>
      <c r="AI602">
        <v>0</v>
      </c>
      <c r="AJ602">
        <v>1</v>
      </c>
      <c r="AK602">
        <v>1</v>
      </c>
      <c r="AL602">
        <v>0</v>
      </c>
      <c r="AM602">
        <v>0</v>
      </c>
      <c r="AN602">
        <v>1</v>
      </c>
      <c r="AO602">
        <v>0</v>
      </c>
      <c r="AP602">
        <v>0</v>
      </c>
      <c r="AQ602">
        <v>0</v>
      </c>
      <c r="AR602">
        <v>0</v>
      </c>
      <c r="AS602">
        <v>5</v>
      </c>
      <c r="AT602" s="7">
        <f>Table2[[#This Row],[Total Skills Required]] / 30</f>
        <v>0.16666666666666666</v>
      </c>
      <c r="AU602" s="2">
        <f t="shared" si="9"/>
        <v>0.33333333333333331</v>
      </c>
    </row>
    <row r="603" spans="1:47" x14ac:dyDescent="0.3">
      <c r="A603" t="s">
        <v>72</v>
      </c>
      <c r="B603" t="s">
        <v>39</v>
      </c>
      <c r="C603" t="s">
        <v>200</v>
      </c>
      <c r="D603" t="s">
        <v>78</v>
      </c>
      <c r="E603" t="str">
        <f>IF(LOWER(TRIM(Table2[[#This Row],[Involvement]]))="entry level", "Junior", IF(LOWER(TRIM(Table2[[#This Row],[Involvement]]))="mid-senior level", "Mid", "Senior"))</f>
        <v>Mid</v>
      </c>
      <c r="F603">
        <v>2</v>
      </c>
      <c r="G603" s="3">
        <v>270280</v>
      </c>
      <c r="H603" s="5" t="str">
        <f>ROUND(Table2[[#This Row],[Linkedin Followers]] / Table2[[#This Row],[Total Applicants]] / 1000, 2) &amp; "K"</f>
        <v>135.14K</v>
      </c>
      <c r="I603" t="s">
        <v>4</v>
      </c>
      <c r="J603" t="s">
        <v>5</v>
      </c>
      <c r="K603">
        <v>10001</v>
      </c>
      <c r="L603" t="s">
        <v>6</v>
      </c>
      <c r="M603" s="10">
        <v>988497</v>
      </c>
      <c r="N603">
        <v>0</v>
      </c>
      <c r="O603">
        <v>0</v>
      </c>
      <c r="P603">
        <v>0</v>
      </c>
      <c r="Q603">
        <v>0</v>
      </c>
      <c r="R603">
        <v>0</v>
      </c>
      <c r="S603">
        <v>0</v>
      </c>
      <c r="T603">
        <v>0</v>
      </c>
      <c r="U603">
        <v>0</v>
      </c>
      <c r="V603">
        <v>0</v>
      </c>
      <c r="W603">
        <v>0</v>
      </c>
      <c r="X603">
        <v>1</v>
      </c>
      <c r="Y603">
        <v>0</v>
      </c>
      <c r="Z603">
        <v>0</v>
      </c>
      <c r="AA603">
        <v>0</v>
      </c>
      <c r="AB603">
        <v>0</v>
      </c>
      <c r="AC603">
        <v>0</v>
      </c>
      <c r="AD603">
        <v>0</v>
      </c>
      <c r="AE603">
        <v>0</v>
      </c>
      <c r="AF603">
        <v>0</v>
      </c>
      <c r="AG603">
        <v>0</v>
      </c>
      <c r="AH603">
        <v>0</v>
      </c>
      <c r="AI603">
        <v>0</v>
      </c>
      <c r="AJ603">
        <v>1</v>
      </c>
      <c r="AK603">
        <v>1</v>
      </c>
      <c r="AL603">
        <v>0</v>
      </c>
      <c r="AM603">
        <v>0</v>
      </c>
      <c r="AN603">
        <v>0</v>
      </c>
      <c r="AO603">
        <v>0</v>
      </c>
      <c r="AP603">
        <v>0</v>
      </c>
      <c r="AQ603">
        <v>0</v>
      </c>
      <c r="AR603">
        <v>0</v>
      </c>
      <c r="AS603">
        <v>3</v>
      </c>
      <c r="AT603" s="7">
        <f>Table2[[#This Row],[Total Skills Required]] / 30</f>
        <v>0.1</v>
      </c>
      <c r="AU603" s="2">
        <f t="shared" si="9"/>
        <v>0.5</v>
      </c>
    </row>
    <row r="604" spans="1:47" x14ac:dyDescent="0.3">
      <c r="A604" t="s">
        <v>91</v>
      </c>
      <c r="B604" t="s">
        <v>17</v>
      </c>
      <c r="C604" t="s">
        <v>314</v>
      </c>
      <c r="D604" t="s">
        <v>13</v>
      </c>
      <c r="E604" t="str">
        <f>IF(LOWER(TRIM(Table2[[#This Row],[Involvement]]))="entry level", "Junior", IF(LOWER(TRIM(Table2[[#This Row],[Involvement]]))="mid-senior level", "Mid", "Senior"))</f>
        <v>Mid</v>
      </c>
      <c r="F604">
        <v>2</v>
      </c>
      <c r="G604" s="3">
        <v>11245</v>
      </c>
      <c r="H604" s="5" t="str">
        <f>ROUND(Table2[[#This Row],[Linkedin Followers]] / Table2[[#This Row],[Total Applicants]] / 1000, 2) &amp; "K"</f>
        <v>5.62K</v>
      </c>
      <c r="I604" t="s">
        <v>4</v>
      </c>
      <c r="J604" t="s">
        <v>5</v>
      </c>
      <c r="K604">
        <v>110</v>
      </c>
      <c r="L604" t="s">
        <v>93</v>
      </c>
      <c r="M604" s="10">
        <v>1282711</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1</v>
      </c>
      <c r="AM604">
        <v>0</v>
      </c>
      <c r="AN604">
        <v>0</v>
      </c>
      <c r="AO604">
        <v>1</v>
      </c>
      <c r="AP604">
        <v>0</v>
      </c>
      <c r="AQ604">
        <v>0</v>
      </c>
      <c r="AR604">
        <v>0</v>
      </c>
      <c r="AS604">
        <v>2</v>
      </c>
      <c r="AT604" s="7">
        <f>Table2[[#This Row],[Total Skills Required]] / 30</f>
        <v>6.6666666666666666E-2</v>
      </c>
      <c r="AU604" s="2">
        <f t="shared" si="9"/>
        <v>0.66666666666666663</v>
      </c>
    </row>
    <row r="605" spans="1:47" x14ac:dyDescent="0.3">
      <c r="A605" t="s">
        <v>16</v>
      </c>
      <c r="B605" t="s">
        <v>17</v>
      </c>
      <c r="C605" t="s">
        <v>354</v>
      </c>
      <c r="D605" t="s">
        <v>19</v>
      </c>
      <c r="E605" t="str">
        <f>IF(LOWER(TRIM(Table2[[#This Row],[Involvement]]))="entry level", "Junior", IF(LOWER(TRIM(Table2[[#This Row],[Involvement]]))="mid-senior level", "Mid", "Senior"))</f>
        <v>Mid</v>
      </c>
      <c r="F605">
        <v>2</v>
      </c>
      <c r="G605" s="3">
        <v>80865</v>
      </c>
      <c r="H605" s="5" t="str">
        <f>ROUND(Table2[[#This Row],[Linkedin Followers]] / Table2[[#This Row],[Total Applicants]] / 1000, 2) &amp; "K"</f>
        <v>40.43K</v>
      </c>
      <c r="I605" t="s">
        <v>4</v>
      </c>
      <c r="J605" t="s">
        <v>5</v>
      </c>
      <c r="K605">
        <v>1200</v>
      </c>
      <c r="L605" t="s">
        <v>6</v>
      </c>
      <c r="M605" s="10">
        <v>1868798</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1</v>
      </c>
      <c r="AK605">
        <v>1</v>
      </c>
      <c r="AL605">
        <v>0</v>
      </c>
      <c r="AM605">
        <v>0</v>
      </c>
      <c r="AN605">
        <v>0</v>
      </c>
      <c r="AO605">
        <v>0</v>
      </c>
      <c r="AP605">
        <v>0</v>
      </c>
      <c r="AQ605">
        <v>0</v>
      </c>
      <c r="AR605">
        <v>0</v>
      </c>
      <c r="AS605">
        <v>2</v>
      </c>
      <c r="AT605" s="7">
        <f>Table2[[#This Row],[Total Skills Required]] / 30</f>
        <v>6.6666666666666666E-2</v>
      </c>
      <c r="AU605" s="2">
        <f t="shared" si="9"/>
        <v>0.66666666666666663</v>
      </c>
    </row>
    <row r="606" spans="1:47" x14ac:dyDescent="0.3">
      <c r="A606" t="s">
        <v>91</v>
      </c>
      <c r="B606" t="s">
        <v>17</v>
      </c>
      <c r="C606" t="s">
        <v>355</v>
      </c>
      <c r="D606" t="s">
        <v>9</v>
      </c>
      <c r="E606" t="str">
        <f>IF(LOWER(TRIM(Table2[[#This Row],[Involvement]]))="entry level", "Junior", IF(LOWER(TRIM(Table2[[#This Row],[Involvement]]))="mid-senior level", "Mid", "Senior"))</f>
        <v>Mid</v>
      </c>
      <c r="F606">
        <v>2</v>
      </c>
      <c r="G606" s="3">
        <v>11245</v>
      </c>
      <c r="H606" s="5" t="str">
        <f>ROUND(Table2[[#This Row],[Linkedin Followers]] / Table2[[#This Row],[Total Applicants]] / 1000, 2) &amp; "K"</f>
        <v>5.62K</v>
      </c>
      <c r="I606" t="s">
        <v>4</v>
      </c>
      <c r="J606" t="s">
        <v>5</v>
      </c>
      <c r="K606">
        <v>110</v>
      </c>
      <c r="L606" t="s">
        <v>93</v>
      </c>
      <c r="M606" s="10">
        <v>1951170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1</v>
      </c>
      <c r="AK606">
        <v>0</v>
      </c>
      <c r="AL606">
        <v>0</v>
      </c>
      <c r="AM606">
        <v>0</v>
      </c>
      <c r="AN606">
        <v>0</v>
      </c>
      <c r="AO606">
        <v>0</v>
      </c>
      <c r="AP606">
        <v>0</v>
      </c>
      <c r="AQ606">
        <v>0</v>
      </c>
      <c r="AR606">
        <v>0</v>
      </c>
      <c r="AS606">
        <v>1</v>
      </c>
      <c r="AT606" s="7">
        <f>Table2[[#This Row],[Total Skills Required]] / 30</f>
        <v>3.3333333333333333E-2</v>
      </c>
      <c r="AU606" s="2">
        <f t="shared" si="9"/>
        <v>1</v>
      </c>
    </row>
    <row r="607" spans="1:47" x14ac:dyDescent="0.3">
      <c r="A607" t="s">
        <v>91</v>
      </c>
      <c r="B607" t="s">
        <v>17</v>
      </c>
      <c r="C607" t="s">
        <v>356</v>
      </c>
      <c r="D607" t="s">
        <v>78</v>
      </c>
      <c r="E607" t="str">
        <f>IF(LOWER(TRIM(Table2[[#This Row],[Involvement]]))="entry level", "Junior", IF(LOWER(TRIM(Table2[[#This Row],[Involvement]]))="mid-senior level", "Mid", "Senior"))</f>
        <v>Junior</v>
      </c>
      <c r="F607">
        <v>2</v>
      </c>
      <c r="G607" s="3">
        <v>11245</v>
      </c>
      <c r="H607" s="5" t="str">
        <f>ROUND(Table2[[#This Row],[Linkedin Followers]] / Table2[[#This Row],[Total Applicants]] / 1000, 2) &amp; "K"</f>
        <v>5.62K</v>
      </c>
      <c r="I607" t="s">
        <v>4</v>
      </c>
      <c r="J607" t="s">
        <v>14</v>
      </c>
      <c r="K607">
        <v>110</v>
      </c>
      <c r="L607" t="s">
        <v>93</v>
      </c>
      <c r="M607" s="10">
        <v>469385</v>
      </c>
      <c r="N607">
        <v>1</v>
      </c>
      <c r="O607">
        <v>0</v>
      </c>
      <c r="P607">
        <v>1</v>
      </c>
      <c r="Q607">
        <v>0</v>
      </c>
      <c r="R607">
        <v>0</v>
      </c>
      <c r="S607">
        <v>0</v>
      </c>
      <c r="T607">
        <v>0</v>
      </c>
      <c r="U607">
        <v>0</v>
      </c>
      <c r="V607">
        <v>0</v>
      </c>
      <c r="W607">
        <v>0</v>
      </c>
      <c r="X607">
        <v>1</v>
      </c>
      <c r="Y607">
        <v>0</v>
      </c>
      <c r="Z607">
        <v>0</v>
      </c>
      <c r="AA607">
        <v>0</v>
      </c>
      <c r="AB607">
        <v>0</v>
      </c>
      <c r="AC607">
        <v>0</v>
      </c>
      <c r="AD607">
        <v>0</v>
      </c>
      <c r="AE607">
        <v>0</v>
      </c>
      <c r="AF607">
        <v>1</v>
      </c>
      <c r="AG607">
        <v>0</v>
      </c>
      <c r="AH607">
        <v>0</v>
      </c>
      <c r="AI607">
        <v>0</v>
      </c>
      <c r="AJ607">
        <v>1</v>
      </c>
      <c r="AK607">
        <v>1</v>
      </c>
      <c r="AL607">
        <v>0</v>
      </c>
      <c r="AM607">
        <v>0</v>
      </c>
      <c r="AN607">
        <v>1</v>
      </c>
      <c r="AO607">
        <v>0</v>
      </c>
      <c r="AP607">
        <v>0</v>
      </c>
      <c r="AQ607">
        <v>0</v>
      </c>
      <c r="AR607">
        <v>0</v>
      </c>
      <c r="AS607">
        <v>7</v>
      </c>
      <c r="AT607" s="7">
        <f>Table2[[#This Row],[Total Skills Required]] / 30</f>
        <v>0.23333333333333334</v>
      </c>
      <c r="AU607" s="2">
        <f t="shared" si="9"/>
        <v>0.25</v>
      </c>
    </row>
    <row r="608" spans="1:47" x14ac:dyDescent="0.3">
      <c r="A608" t="s">
        <v>91</v>
      </c>
      <c r="B608" t="s">
        <v>17</v>
      </c>
      <c r="C608" t="s">
        <v>314</v>
      </c>
      <c r="D608" t="s">
        <v>3</v>
      </c>
      <c r="E608" t="str">
        <f>IF(LOWER(TRIM(Table2[[#This Row],[Involvement]]))="entry level", "Junior", IF(LOWER(TRIM(Table2[[#This Row],[Involvement]]))="mid-senior level", "Mid", "Senior"))</f>
        <v>Mid</v>
      </c>
      <c r="F608">
        <v>2</v>
      </c>
      <c r="G608" s="3">
        <v>11245</v>
      </c>
      <c r="H608" s="5" t="str">
        <f>ROUND(Table2[[#This Row],[Linkedin Followers]] / Table2[[#This Row],[Total Applicants]] / 1000, 2) &amp; "K"</f>
        <v>5.62K</v>
      </c>
      <c r="I608" t="s">
        <v>4</v>
      </c>
      <c r="J608" t="s">
        <v>5</v>
      </c>
      <c r="K608">
        <v>110</v>
      </c>
      <c r="L608" t="s">
        <v>93</v>
      </c>
      <c r="M608" s="10">
        <v>1304719</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1</v>
      </c>
      <c r="AM608">
        <v>0</v>
      </c>
      <c r="AN608">
        <v>0</v>
      </c>
      <c r="AO608">
        <v>1</v>
      </c>
      <c r="AP608">
        <v>0</v>
      </c>
      <c r="AQ608">
        <v>0</v>
      </c>
      <c r="AR608">
        <v>0</v>
      </c>
      <c r="AS608">
        <v>2</v>
      </c>
      <c r="AT608" s="7">
        <f>Table2[[#This Row],[Total Skills Required]] / 30</f>
        <v>6.6666666666666666E-2</v>
      </c>
      <c r="AU608" s="2">
        <f t="shared" si="9"/>
        <v>0.66666666666666663</v>
      </c>
    </row>
    <row r="609" spans="1:47" x14ac:dyDescent="0.3">
      <c r="A609" t="s">
        <v>11</v>
      </c>
      <c r="B609" t="s">
        <v>1</v>
      </c>
      <c r="C609" t="s">
        <v>170</v>
      </c>
      <c r="D609" t="s">
        <v>13</v>
      </c>
      <c r="E609" t="str">
        <f>IF(LOWER(TRIM(Table2[[#This Row],[Involvement]]))="entry level", "Junior", IF(LOWER(TRIM(Table2[[#This Row],[Involvement]]))="mid-senior level", "Mid", "Senior"))</f>
        <v>Mid</v>
      </c>
      <c r="F609">
        <v>2</v>
      </c>
      <c r="G609" s="3">
        <v>6737300</v>
      </c>
      <c r="H609" s="5" t="str">
        <f>ROUND(Table2[[#This Row],[Linkedin Followers]] / Table2[[#This Row],[Total Applicants]] / 1000, 2) &amp; "K"</f>
        <v>3368.65K</v>
      </c>
      <c r="I609" t="s">
        <v>4</v>
      </c>
      <c r="J609" t="s">
        <v>5</v>
      </c>
      <c r="K609">
        <v>10001</v>
      </c>
      <c r="L609" t="s">
        <v>6</v>
      </c>
      <c r="M609" s="10">
        <v>1454788</v>
      </c>
      <c r="N609">
        <v>0</v>
      </c>
      <c r="O609">
        <v>0</v>
      </c>
      <c r="P609">
        <v>0</v>
      </c>
      <c r="Q609">
        <v>0</v>
      </c>
      <c r="R609">
        <v>1</v>
      </c>
      <c r="S609">
        <v>0</v>
      </c>
      <c r="T609">
        <v>0</v>
      </c>
      <c r="U609">
        <v>0</v>
      </c>
      <c r="V609">
        <v>0</v>
      </c>
      <c r="W609">
        <v>0</v>
      </c>
      <c r="X609">
        <v>0</v>
      </c>
      <c r="Y609">
        <v>0</v>
      </c>
      <c r="Z609">
        <v>0</v>
      </c>
      <c r="AA609">
        <v>0</v>
      </c>
      <c r="AB609">
        <v>0</v>
      </c>
      <c r="AC609">
        <v>0</v>
      </c>
      <c r="AD609">
        <v>0</v>
      </c>
      <c r="AE609">
        <v>0</v>
      </c>
      <c r="AF609">
        <v>0</v>
      </c>
      <c r="AG609">
        <v>0</v>
      </c>
      <c r="AH609">
        <v>0</v>
      </c>
      <c r="AI609">
        <v>0</v>
      </c>
      <c r="AJ609">
        <v>1</v>
      </c>
      <c r="AK609">
        <v>1</v>
      </c>
      <c r="AL609">
        <v>0</v>
      </c>
      <c r="AM609">
        <v>0</v>
      </c>
      <c r="AN609">
        <v>1</v>
      </c>
      <c r="AO609">
        <v>0</v>
      </c>
      <c r="AP609">
        <v>0</v>
      </c>
      <c r="AQ609">
        <v>0</v>
      </c>
      <c r="AR609">
        <v>0</v>
      </c>
      <c r="AS609">
        <v>4</v>
      </c>
      <c r="AT609" s="7">
        <f>Table2[[#This Row],[Total Skills Required]] / 30</f>
        <v>0.13333333333333333</v>
      </c>
      <c r="AU609" s="2">
        <f t="shared" si="9"/>
        <v>0.4</v>
      </c>
    </row>
    <row r="610" spans="1:47" x14ac:dyDescent="0.3">
      <c r="A610" t="s">
        <v>72</v>
      </c>
      <c r="B610" t="s">
        <v>39</v>
      </c>
      <c r="C610" t="s">
        <v>313</v>
      </c>
      <c r="D610" t="s">
        <v>13</v>
      </c>
      <c r="E610" t="str">
        <f>IF(LOWER(TRIM(Table2[[#This Row],[Involvement]]))="entry level", "Junior", IF(LOWER(TRIM(Table2[[#This Row],[Involvement]]))="mid-senior level", "Mid", "Senior"))</f>
        <v>Mid</v>
      </c>
      <c r="F610">
        <v>2</v>
      </c>
      <c r="G610" s="3">
        <v>270280</v>
      </c>
      <c r="H610" s="5" t="str">
        <f>ROUND(Table2[[#This Row],[Linkedin Followers]] / Table2[[#This Row],[Total Applicants]] / 1000, 2) &amp; "K"</f>
        <v>135.14K</v>
      </c>
      <c r="I610" t="s">
        <v>4</v>
      </c>
      <c r="J610" t="s">
        <v>5</v>
      </c>
      <c r="K610">
        <v>10001</v>
      </c>
      <c r="L610" t="s">
        <v>6</v>
      </c>
      <c r="M610" s="10">
        <v>810558</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1</v>
      </c>
      <c r="AL610">
        <v>0</v>
      </c>
      <c r="AM610">
        <v>0</v>
      </c>
      <c r="AN610">
        <v>0</v>
      </c>
      <c r="AO610">
        <v>0</v>
      </c>
      <c r="AP610">
        <v>0</v>
      </c>
      <c r="AQ610">
        <v>0</v>
      </c>
      <c r="AR610">
        <v>0</v>
      </c>
      <c r="AS610">
        <v>1</v>
      </c>
      <c r="AT610" s="7">
        <f>Table2[[#This Row],[Total Skills Required]] / 30</f>
        <v>3.3333333333333333E-2</v>
      </c>
      <c r="AU610" s="2">
        <f t="shared" si="9"/>
        <v>1</v>
      </c>
    </row>
    <row r="611" spans="1:47" x14ac:dyDescent="0.3">
      <c r="A611" t="s">
        <v>91</v>
      </c>
      <c r="B611" t="s">
        <v>17</v>
      </c>
      <c r="C611" t="s">
        <v>357</v>
      </c>
      <c r="D611" t="s">
        <v>13</v>
      </c>
      <c r="E611" t="str">
        <f>IF(LOWER(TRIM(Table2[[#This Row],[Involvement]]))="entry level", "Junior", IF(LOWER(TRIM(Table2[[#This Row],[Involvement]]))="mid-senior level", "Mid", "Senior"))</f>
        <v>Junior</v>
      </c>
      <c r="F611">
        <v>2</v>
      </c>
      <c r="G611" s="3">
        <v>11245</v>
      </c>
      <c r="H611" s="5" t="str">
        <f>ROUND(Table2[[#This Row],[Linkedin Followers]] / Table2[[#This Row],[Total Applicants]] / 1000, 2) &amp; "K"</f>
        <v>5.62K</v>
      </c>
      <c r="I611" t="s">
        <v>4</v>
      </c>
      <c r="J611" t="s">
        <v>14</v>
      </c>
      <c r="K611">
        <v>110</v>
      </c>
      <c r="L611" t="s">
        <v>93</v>
      </c>
      <c r="M611" s="10">
        <v>613439</v>
      </c>
      <c r="N611">
        <v>0</v>
      </c>
      <c r="O611">
        <v>0</v>
      </c>
      <c r="P611">
        <v>1</v>
      </c>
      <c r="Q611">
        <v>0</v>
      </c>
      <c r="R611">
        <v>1</v>
      </c>
      <c r="S611">
        <v>0</v>
      </c>
      <c r="T611">
        <v>0</v>
      </c>
      <c r="U611">
        <v>0</v>
      </c>
      <c r="V611">
        <v>0</v>
      </c>
      <c r="W611">
        <v>1</v>
      </c>
      <c r="X611">
        <v>0</v>
      </c>
      <c r="Y611">
        <v>0</v>
      </c>
      <c r="Z611">
        <v>1</v>
      </c>
      <c r="AA611">
        <v>0</v>
      </c>
      <c r="AB611">
        <v>0</v>
      </c>
      <c r="AC611">
        <v>0</v>
      </c>
      <c r="AD611">
        <v>0</v>
      </c>
      <c r="AE611">
        <v>0</v>
      </c>
      <c r="AF611">
        <v>1</v>
      </c>
      <c r="AG611">
        <v>0</v>
      </c>
      <c r="AH611">
        <v>0</v>
      </c>
      <c r="AI611">
        <v>0</v>
      </c>
      <c r="AJ611">
        <v>1</v>
      </c>
      <c r="AK611">
        <v>1</v>
      </c>
      <c r="AL611">
        <v>0</v>
      </c>
      <c r="AM611">
        <v>0</v>
      </c>
      <c r="AN611">
        <v>0</v>
      </c>
      <c r="AO611">
        <v>0</v>
      </c>
      <c r="AP611">
        <v>0</v>
      </c>
      <c r="AQ611">
        <v>1</v>
      </c>
      <c r="AR611">
        <v>1</v>
      </c>
      <c r="AS611">
        <v>9</v>
      </c>
      <c r="AT611" s="7">
        <f>Table2[[#This Row],[Total Skills Required]] / 30</f>
        <v>0.3</v>
      </c>
      <c r="AU611" s="2">
        <f t="shared" si="9"/>
        <v>0.2</v>
      </c>
    </row>
    <row r="612" spans="1:47" x14ac:dyDescent="0.3">
      <c r="A612" t="s">
        <v>72</v>
      </c>
      <c r="B612" t="s">
        <v>39</v>
      </c>
      <c r="C612" t="s">
        <v>358</v>
      </c>
      <c r="D612" t="s">
        <v>13</v>
      </c>
      <c r="E612" t="str">
        <f>IF(LOWER(TRIM(Table2[[#This Row],[Involvement]]))="entry level", "Junior", IF(LOWER(TRIM(Table2[[#This Row],[Involvement]]))="mid-senior level", "Mid", "Senior"))</f>
        <v>Junior</v>
      </c>
      <c r="F612">
        <v>2</v>
      </c>
      <c r="G612" s="3">
        <v>270280</v>
      </c>
      <c r="H612" s="5" t="str">
        <f>ROUND(Table2[[#This Row],[Linkedin Followers]] / Table2[[#This Row],[Total Applicants]] / 1000, 2) &amp; "K"</f>
        <v>135.14K</v>
      </c>
      <c r="I612" t="s">
        <v>4</v>
      </c>
      <c r="J612" t="s">
        <v>14</v>
      </c>
      <c r="K612">
        <v>10001</v>
      </c>
      <c r="L612" t="s">
        <v>6</v>
      </c>
      <c r="M612" s="10">
        <v>460705</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1</v>
      </c>
      <c r="AK612">
        <v>1</v>
      </c>
      <c r="AL612">
        <v>0</v>
      </c>
      <c r="AM612">
        <v>0</v>
      </c>
      <c r="AN612">
        <v>0</v>
      </c>
      <c r="AO612">
        <v>0</v>
      </c>
      <c r="AP612">
        <v>0</v>
      </c>
      <c r="AQ612">
        <v>0</v>
      </c>
      <c r="AR612">
        <v>0</v>
      </c>
      <c r="AS612">
        <v>2</v>
      </c>
      <c r="AT612" s="7">
        <f>Table2[[#This Row],[Total Skills Required]] / 30</f>
        <v>6.6666666666666666E-2</v>
      </c>
      <c r="AU612" s="2">
        <f t="shared" si="9"/>
        <v>0.66666666666666663</v>
      </c>
    </row>
    <row r="613" spans="1:47" x14ac:dyDescent="0.3">
      <c r="A613" t="s">
        <v>72</v>
      </c>
      <c r="B613" t="s">
        <v>39</v>
      </c>
      <c r="C613" t="s">
        <v>359</v>
      </c>
      <c r="D613" t="s">
        <v>62</v>
      </c>
      <c r="E613" t="str">
        <f>IF(LOWER(TRIM(Table2[[#This Row],[Involvement]]))="entry level", "Junior", IF(LOWER(TRIM(Table2[[#This Row],[Involvement]]))="mid-senior level", "Mid", "Senior"))</f>
        <v>Mid</v>
      </c>
      <c r="F613">
        <v>2</v>
      </c>
      <c r="G613" s="3">
        <v>270280</v>
      </c>
      <c r="H613" s="5" t="str">
        <f>ROUND(Table2[[#This Row],[Linkedin Followers]] / Table2[[#This Row],[Total Applicants]] / 1000, 2) &amp; "K"</f>
        <v>135.14K</v>
      </c>
      <c r="I613" t="s">
        <v>4</v>
      </c>
      <c r="J613" t="s">
        <v>5</v>
      </c>
      <c r="K613">
        <v>10001</v>
      </c>
      <c r="L613" t="s">
        <v>6</v>
      </c>
      <c r="M613" s="10">
        <v>1072901</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1</v>
      </c>
      <c r="AK613">
        <v>1</v>
      </c>
      <c r="AL613">
        <v>0</v>
      </c>
      <c r="AM613">
        <v>0</v>
      </c>
      <c r="AN613">
        <v>1</v>
      </c>
      <c r="AO613">
        <v>0</v>
      </c>
      <c r="AP613">
        <v>0</v>
      </c>
      <c r="AQ613">
        <v>0</v>
      </c>
      <c r="AR613">
        <v>0</v>
      </c>
      <c r="AS613">
        <v>3</v>
      </c>
      <c r="AT613" s="7">
        <f>Table2[[#This Row],[Total Skills Required]] / 30</f>
        <v>0.1</v>
      </c>
      <c r="AU613" s="2">
        <f t="shared" si="9"/>
        <v>0.5</v>
      </c>
    </row>
    <row r="614" spans="1:47" x14ac:dyDescent="0.3">
      <c r="A614" t="s">
        <v>72</v>
      </c>
      <c r="B614" t="s">
        <v>39</v>
      </c>
      <c r="C614" t="s">
        <v>358</v>
      </c>
      <c r="D614" t="s">
        <v>78</v>
      </c>
      <c r="E614" t="str">
        <f>IF(LOWER(TRIM(Table2[[#This Row],[Involvement]]))="entry level", "Junior", IF(LOWER(TRIM(Table2[[#This Row],[Involvement]]))="mid-senior level", "Mid", "Senior"))</f>
        <v>Junior</v>
      </c>
      <c r="F614">
        <v>2</v>
      </c>
      <c r="G614" s="3">
        <v>270280</v>
      </c>
      <c r="H614" s="5" t="str">
        <f>ROUND(Table2[[#This Row],[Linkedin Followers]] / Table2[[#This Row],[Total Applicants]] / 1000, 2) &amp; "K"</f>
        <v>135.14K</v>
      </c>
      <c r="I614" t="s">
        <v>4</v>
      </c>
      <c r="J614" t="s">
        <v>14</v>
      </c>
      <c r="K614">
        <v>10001</v>
      </c>
      <c r="L614" t="s">
        <v>6</v>
      </c>
      <c r="M614" s="10">
        <v>662307</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1</v>
      </c>
      <c r="AK614">
        <v>1</v>
      </c>
      <c r="AL614">
        <v>0</v>
      </c>
      <c r="AM614">
        <v>0</v>
      </c>
      <c r="AN614">
        <v>0</v>
      </c>
      <c r="AO614">
        <v>0</v>
      </c>
      <c r="AP614">
        <v>0</v>
      </c>
      <c r="AQ614">
        <v>0</v>
      </c>
      <c r="AR614">
        <v>0</v>
      </c>
      <c r="AS614">
        <v>2</v>
      </c>
      <c r="AT614" s="7">
        <f>Table2[[#This Row],[Total Skills Required]] / 30</f>
        <v>6.6666666666666666E-2</v>
      </c>
      <c r="AU614" s="2">
        <f t="shared" si="9"/>
        <v>0.66666666666666663</v>
      </c>
    </row>
    <row r="615" spans="1:47" x14ac:dyDescent="0.3">
      <c r="A615" t="s">
        <v>16</v>
      </c>
      <c r="B615" t="s">
        <v>17</v>
      </c>
      <c r="C615" t="s">
        <v>360</v>
      </c>
      <c r="D615" t="s">
        <v>19</v>
      </c>
      <c r="E615" t="str">
        <f>IF(LOWER(TRIM(Table2[[#This Row],[Involvement]]))="entry level", "Junior", IF(LOWER(TRIM(Table2[[#This Row],[Involvement]]))="mid-senior level", "Mid", "Senior"))</f>
        <v>Junior</v>
      </c>
      <c r="F615">
        <v>2</v>
      </c>
      <c r="G615" s="3">
        <v>80865</v>
      </c>
      <c r="H615" s="5" t="str">
        <f>ROUND(Table2[[#This Row],[Linkedin Followers]] / Table2[[#This Row],[Total Applicants]] / 1000, 2) &amp; "K"</f>
        <v>40.43K</v>
      </c>
      <c r="I615" t="s">
        <v>4</v>
      </c>
      <c r="J615" t="s">
        <v>14</v>
      </c>
      <c r="K615">
        <v>1200</v>
      </c>
      <c r="L615" t="s">
        <v>6</v>
      </c>
      <c r="M615" s="10">
        <v>498762</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1</v>
      </c>
      <c r="AK615">
        <v>0</v>
      </c>
      <c r="AL615">
        <v>0</v>
      </c>
      <c r="AM615">
        <v>0</v>
      </c>
      <c r="AN615">
        <v>0</v>
      </c>
      <c r="AO615">
        <v>0</v>
      </c>
      <c r="AP615">
        <v>0</v>
      </c>
      <c r="AQ615">
        <v>0</v>
      </c>
      <c r="AR615">
        <v>0</v>
      </c>
      <c r="AS615">
        <v>1</v>
      </c>
      <c r="AT615" s="7">
        <f>Table2[[#This Row],[Total Skills Required]] / 30</f>
        <v>3.3333333333333333E-2</v>
      </c>
      <c r="AU615" s="2">
        <f t="shared" si="9"/>
        <v>1</v>
      </c>
    </row>
    <row r="616" spans="1:47" x14ac:dyDescent="0.3">
      <c r="A616" t="s">
        <v>11</v>
      </c>
      <c r="B616" t="s">
        <v>1</v>
      </c>
      <c r="C616" t="s">
        <v>361</v>
      </c>
      <c r="D616" t="s">
        <v>13</v>
      </c>
      <c r="E616" t="str">
        <f>IF(LOWER(TRIM(Table2[[#This Row],[Involvement]]))="entry level", "Junior", IF(LOWER(TRIM(Table2[[#This Row],[Involvement]]))="mid-senior level", "Mid", "Senior"))</f>
        <v>Mid</v>
      </c>
      <c r="F616">
        <v>2</v>
      </c>
      <c r="G616" s="3">
        <v>6737300</v>
      </c>
      <c r="H616" s="5" t="str">
        <f>ROUND(Table2[[#This Row],[Linkedin Followers]] / Table2[[#This Row],[Total Applicants]] / 1000, 2) &amp; "K"</f>
        <v>3368.65K</v>
      </c>
      <c r="I616" t="s">
        <v>4</v>
      </c>
      <c r="J616" t="s">
        <v>5</v>
      </c>
      <c r="K616">
        <v>10001</v>
      </c>
      <c r="L616" t="s">
        <v>6</v>
      </c>
      <c r="M616" s="10">
        <v>1184461</v>
      </c>
      <c r="N616">
        <v>0</v>
      </c>
      <c r="O616">
        <v>0</v>
      </c>
      <c r="P616">
        <v>0</v>
      </c>
      <c r="Q616">
        <v>0</v>
      </c>
      <c r="R616">
        <v>1</v>
      </c>
      <c r="S616">
        <v>0</v>
      </c>
      <c r="T616">
        <v>0</v>
      </c>
      <c r="U616">
        <v>0</v>
      </c>
      <c r="V616">
        <v>0</v>
      </c>
      <c r="W616">
        <v>0</v>
      </c>
      <c r="X616">
        <v>0</v>
      </c>
      <c r="Y616">
        <v>0</v>
      </c>
      <c r="Z616">
        <v>0</v>
      </c>
      <c r="AA616">
        <v>0</v>
      </c>
      <c r="AB616">
        <v>0</v>
      </c>
      <c r="AC616">
        <v>0</v>
      </c>
      <c r="AD616">
        <v>0</v>
      </c>
      <c r="AE616">
        <v>0</v>
      </c>
      <c r="AF616">
        <v>0</v>
      </c>
      <c r="AG616">
        <v>0</v>
      </c>
      <c r="AH616">
        <v>0</v>
      </c>
      <c r="AI616">
        <v>0</v>
      </c>
      <c r="AJ616">
        <v>1</v>
      </c>
      <c r="AK616">
        <v>1</v>
      </c>
      <c r="AL616">
        <v>0</v>
      </c>
      <c r="AM616">
        <v>0</v>
      </c>
      <c r="AN616">
        <v>1</v>
      </c>
      <c r="AO616">
        <v>0</v>
      </c>
      <c r="AP616">
        <v>0</v>
      </c>
      <c r="AQ616">
        <v>0</v>
      </c>
      <c r="AR616">
        <v>1</v>
      </c>
      <c r="AS616">
        <v>5</v>
      </c>
      <c r="AT616" s="7">
        <f>Table2[[#This Row],[Total Skills Required]] / 30</f>
        <v>0.16666666666666666</v>
      </c>
      <c r="AU616" s="2">
        <f t="shared" si="9"/>
        <v>0.33333333333333331</v>
      </c>
    </row>
    <row r="617" spans="1:47" x14ac:dyDescent="0.3">
      <c r="A617" t="s">
        <v>16</v>
      </c>
      <c r="B617" t="s">
        <v>17</v>
      </c>
      <c r="C617" t="s">
        <v>315</v>
      </c>
      <c r="D617" t="s">
        <v>3</v>
      </c>
      <c r="E617" t="str">
        <f>IF(LOWER(TRIM(Table2[[#This Row],[Involvement]]))="entry level", "Junior", IF(LOWER(TRIM(Table2[[#This Row],[Involvement]]))="mid-senior level", "Mid", "Senior"))</f>
        <v>Junior</v>
      </c>
      <c r="F617">
        <v>2</v>
      </c>
      <c r="G617" s="3">
        <v>80865</v>
      </c>
      <c r="H617" s="5" t="str">
        <f>ROUND(Table2[[#This Row],[Linkedin Followers]] / Table2[[#This Row],[Total Applicants]] / 1000, 2) &amp; "K"</f>
        <v>40.43K</v>
      </c>
      <c r="I617" t="s">
        <v>4</v>
      </c>
      <c r="J617" t="s">
        <v>14</v>
      </c>
      <c r="K617">
        <v>1200</v>
      </c>
      <c r="L617" t="s">
        <v>6</v>
      </c>
      <c r="M617" s="10">
        <v>603943</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1</v>
      </c>
      <c r="AK617">
        <v>1</v>
      </c>
      <c r="AL617">
        <v>0</v>
      </c>
      <c r="AM617">
        <v>0</v>
      </c>
      <c r="AN617">
        <v>0</v>
      </c>
      <c r="AO617">
        <v>0</v>
      </c>
      <c r="AP617">
        <v>0</v>
      </c>
      <c r="AQ617">
        <v>0</v>
      </c>
      <c r="AR617">
        <v>0</v>
      </c>
      <c r="AS617">
        <v>2</v>
      </c>
      <c r="AT617" s="7">
        <f>Table2[[#This Row],[Total Skills Required]] / 30</f>
        <v>6.6666666666666666E-2</v>
      </c>
      <c r="AU617" s="2">
        <f t="shared" si="9"/>
        <v>0.66666666666666663</v>
      </c>
    </row>
    <row r="618" spans="1:47" x14ac:dyDescent="0.3">
      <c r="A618" t="s">
        <v>72</v>
      </c>
      <c r="B618" t="s">
        <v>39</v>
      </c>
      <c r="C618" t="s">
        <v>362</v>
      </c>
      <c r="D618" t="s">
        <v>36</v>
      </c>
      <c r="E618" t="str">
        <f>IF(LOWER(TRIM(Table2[[#This Row],[Involvement]]))="entry level", "Junior", IF(LOWER(TRIM(Table2[[#This Row],[Involvement]]))="mid-senior level", "Mid", "Senior"))</f>
        <v>Senior</v>
      </c>
      <c r="F618">
        <v>2</v>
      </c>
      <c r="G618" s="3">
        <v>270280</v>
      </c>
      <c r="H618" s="5" t="str">
        <f>ROUND(Table2[[#This Row],[Linkedin Followers]] / Table2[[#This Row],[Total Applicants]] / 1000, 2) &amp; "K"</f>
        <v>135.14K</v>
      </c>
      <c r="I618" t="s">
        <v>4</v>
      </c>
      <c r="J618" t="s">
        <v>132</v>
      </c>
      <c r="K618">
        <v>10001</v>
      </c>
      <c r="L618" t="s">
        <v>6</v>
      </c>
      <c r="M618" s="10">
        <v>4524785</v>
      </c>
      <c r="N618">
        <v>0</v>
      </c>
      <c r="O618">
        <v>0</v>
      </c>
      <c r="P618">
        <v>1</v>
      </c>
      <c r="Q618">
        <v>0</v>
      </c>
      <c r="R618">
        <v>0</v>
      </c>
      <c r="S618">
        <v>0</v>
      </c>
      <c r="T618">
        <v>0</v>
      </c>
      <c r="U618">
        <v>0</v>
      </c>
      <c r="V618">
        <v>0</v>
      </c>
      <c r="W618">
        <v>0</v>
      </c>
      <c r="X618">
        <v>1</v>
      </c>
      <c r="Y618">
        <v>0</v>
      </c>
      <c r="Z618">
        <v>0</v>
      </c>
      <c r="AA618">
        <v>0</v>
      </c>
      <c r="AB618">
        <v>0</v>
      </c>
      <c r="AC618">
        <v>0</v>
      </c>
      <c r="AD618">
        <v>0</v>
      </c>
      <c r="AE618">
        <v>0</v>
      </c>
      <c r="AF618">
        <v>0</v>
      </c>
      <c r="AG618">
        <v>0</v>
      </c>
      <c r="AH618">
        <v>0</v>
      </c>
      <c r="AI618">
        <v>0</v>
      </c>
      <c r="AJ618">
        <v>1</v>
      </c>
      <c r="AK618">
        <v>1</v>
      </c>
      <c r="AL618">
        <v>0</v>
      </c>
      <c r="AM618">
        <v>0</v>
      </c>
      <c r="AN618">
        <v>0</v>
      </c>
      <c r="AO618">
        <v>0</v>
      </c>
      <c r="AP618">
        <v>0</v>
      </c>
      <c r="AQ618">
        <v>0</v>
      </c>
      <c r="AR618">
        <v>0</v>
      </c>
      <c r="AS618">
        <v>4</v>
      </c>
      <c r="AT618" s="7">
        <f>Table2[[#This Row],[Total Skills Required]] / 30</f>
        <v>0.13333333333333333</v>
      </c>
      <c r="AU618" s="2">
        <f t="shared" si="9"/>
        <v>0.4</v>
      </c>
    </row>
    <row r="619" spans="1:47" x14ac:dyDescent="0.3">
      <c r="A619" t="s">
        <v>16</v>
      </c>
      <c r="B619" t="s">
        <v>17</v>
      </c>
      <c r="C619" t="s">
        <v>115</v>
      </c>
      <c r="D619" t="s">
        <v>13</v>
      </c>
      <c r="E619" t="str">
        <f>IF(LOWER(TRIM(Table2[[#This Row],[Involvement]]))="entry level", "Junior", IF(LOWER(TRIM(Table2[[#This Row],[Involvement]]))="mid-senior level", "Mid", "Senior"))</f>
        <v>Junior</v>
      </c>
      <c r="F619">
        <v>2</v>
      </c>
      <c r="G619" s="3">
        <v>80865</v>
      </c>
      <c r="H619" s="5" t="str">
        <f>ROUND(Table2[[#This Row],[Linkedin Followers]] / Table2[[#This Row],[Total Applicants]] / 1000, 2) &amp; "K"</f>
        <v>40.43K</v>
      </c>
      <c r="I619" t="s">
        <v>4</v>
      </c>
      <c r="J619" t="s">
        <v>14</v>
      </c>
      <c r="K619">
        <v>1200</v>
      </c>
      <c r="L619" t="s">
        <v>6</v>
      </c>
      <c r="M619" s="10">
        <v>317475</v>
      </c>
      <c r="N619">
        <v>0</v>
      </c>
      <c r="O619">
        <v>0</v>
      </c>
      <c r="P619">
        <v>1</v>
      </c>
      <c r="Q619">
        <v>0</v>
      </c>
      <c r="R619">
        <v>0</v>
      </c>
      <c r="S619">
        <v>0</v>
      </c>
      <c r="T619">
        <v>0</v>
      </c>
      <c r="U619">
        <v>0</v>
      </c>
      <c r="V619">
        <v>0</v>
      </c>
      <c r="W619">
        <v>0</v>
      </c>
      <c r="X619">
        <v>1</v>
      </c>
      <c r="Y619">
        <v>1</v>
      </c>
      <c r="Z619">
        <v>0</v>
      </c>
      <c r="AA619">
        <v>0</v>
      </c>
      <c r="AB619">
        <v>0</v>
      </c>
      <c r="AC619">
        <v>0</v>
      </c>
      <c r="AD619">
        <v>0</v>
      </c>
      <c r="AE619">
        <v>0</v>
      </c>
      <c r="AF619">
        <v>0</v>
      </c>
      <c r="AG619">
        <v>0</v>
      </c>
      <c r="AH619">
        <v>0</v>
      </c>
      <c r="AI619">
        <v>0</v>
      </c>
      <c r="AJ619">
        <v>1</v>
      </c>
      <c r="AK619">
        <v>1</v>
      </c>
      <c r="AL619">
        <v>0</v>
      </c>
      <c r="AM619">
        <v>0</v>
      </c>
      <c r="AN619">
        <v>0</v>
      </c>
      <c r="AO619">
        <v>0</v>
      </c>
      <c r="AP619">
        <v>0</v>
      </c>
      <c r="AQ619">
        <v>0</v>
      </c>
      <c r="AR619">
        <v>1</v>
      </c>
      <c r="AS619">
        <v>6</v>
      </c>
      <c r="AT619" s="7">
        <f>Table2[[#This Row],[Total Skills Required]] / 30</f>
        <v>0.2</v>
      </c>
      <c r="AU619" s="2">
        <f t="shared" si="9"/>
        <v>0.2857142857142857</v>
      </c>
    </row>
    <row r="620" spans="1:47" x14ac:dyDescent="0.3">
      <c r="A620" t="s">
        <v>91</v>
      </c>
      <c r="B620" t="s">
        <v>17</v>
      </c>
      <c r="C620" t="s">
        <v>327</v>
      </c>
      <c r="D620" t="s">
        <v>19</v>
      </c>
      <c r="E620" t="str">
        <f>IF(LOWER(TRIM(Table2[[#This Row],[Involvement]]))="entry level", "Junior", IF(LOWER(TRIM(Table2[[#This Row],[Involvement]]))="mid-senior level", "Mid", "Senior"))</f>
        <v>Junior</v>
      </c>
      <c r="F620">
        <v>2</v>
      </c>
      <c r="G620" s="3">
        <v>11245</v>
      </c>
      <c r="H620" s="5" t="str">
        <f>ROUND(Table2[[#This Row],[Linkedin Followers]] / Table2[[#This Row],[Total Applicants]] / 1000, 2) &amp; "K"</f>
        <v>5.62K</v>
      </c>
      <c r="I620" t="s">
        <v>4</v>
      </c>
      <c r="J620" t="s">
        <v>14</v>
      </c>
      <c r="K620">
        <v>110</v>
      </c>
      <c r="L620" t="s">
        <v>93</v>
      </c>
      <c r="M620" s="10">
        <v>600707</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1</v>
      </c>
      <c r="AK620">
        <v>0</v>
      </c>
      <c r="AL620">
        <v>0</v>
      </c>
      <c r="AM620">
        <v>0</v>
      </c>
      <c r="AN620">
        <v>0</v>
      </c>
      <c r="AO620">
        <v>0</v>
      </c>
      <c r="AP620">
        <v>0</v>
      </c>
      <c r="AQ620">
        <v>0</v>
      </c>
      <c r="AR620">
        <v>0</v>
      </c>
      <c r="AS620">
        <v>1</v>
      </c>
      <c r="AT620" s="7">
        <f>Table2[[#This Row],[Total Skills Required]] / 30</f>
        <v>3.3333333333333333E-2</v>
      </c>
      <c r="AU620" s="2">
        <f t="shared" si="9"/>
        <v>1</v>
      </c>
    </row>
    <row r="621" spans="1:47" x14ac:dyDescent="0.3">
      <c r="A621" t="s">
        <v>23</v>
      </c>
      <c r="B621" t="s">
        <v>24</v>
      </c>
      <c r="C621" t="s">
        <v>300</v>
      </c>
      <c r="D621" t="s">
        <v>62</v>
      </c>
      <c r="E621" t="str">
        <f>IF(LOWER(TRIM(Table2[[#This Row],[Involvement]]))="entry level", "Junior", IF(LOWER(TRIM(Table2[[#This Row],[Involvement]]))="mid-senior level", "Mid", "Senior"))</f>
        <v>Mid</v>
      </c>
      <c r="F621">
        <v>2</v>
      </c>
      <c r="G621" s="3">
        <v>793022</v>
      </c>
      <c r="H621" s="5" t="str">
        <f>ROUND(Table2[[#This Row],[Linkedin Followers]] / Table2[[#This Row],[Total Applicants]] / 1000, 2) &amp; "K"</f>
        <v>396.51K</v>
      </c>
      <c r="I621" t="s">
        <v>4</v>
      </c>
      <c r="J621" t="s">
        <v>5</v>
      </c>
      <c r="K621">
        <v>5000</v>
      </c>
      <c r="L621" t="s">
        <v>6</v>
      </c>
      <c r="M621" s="10">
        <v>1271219</v>
      </c>
      <c r="N621">
        <v>1</v>
      </c>
      <c r="O621">
        <v>1</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1</v>
      </c>
      <c r="AK621">
        <v>1</v>
      </c>
      <c r="AL621">
        <v>0</v>
      </c>
      <c r="AM621">
        <v>0</v>
      </c>
      <c r="AN621">
        <v>0</v>
      </c>
      <c r="AO621">
        <v>0</v>
      </c>
      <c r="AP621">
        <v>0</v>
      </c>
      <c r="AQ621">
        <v>0</v>
      </c>
      <c r="AR621">
        <v>0</v>
      </c>
      <c r="AS621">
        <v>4</v>
      </c>
      <c r="AT621" s="7">
        <f>Table2[[#This Row],[Total Skills Required]] / 30</f>
        <v>0.13333333333333333</v>
      </c>
      <c r="AU621" s="2">
        <f t="shared" si="9"/>
        <v>0.4</v>
      </c>
    </row>
    <row r="622" spans="1:47" x14ac:dyDescent="0.3">
      <c r="A622" t="s">
        <v>16</v>
      </c>
      <c r="B622" t="s">
        <v>17</v>
      </c>
      <c r="C622" t="s">
        <v>115</v>
      </c>
      <c r="D622" t="s">
        <v>13</v>
      </c>
      <c r="E622" t="str">
        <f>IF(LOWER(TRIM(Table2[[#This Row],[Involvement]]))="entry level", "Junior", IF(LOWER(TRIM(Table2[[#This Row],[Involvement]]))="mid-senior level", "Mid", "Senior"))</f>
        <v>Junior</v>
      </c>
      <c r="F622">
        <v>2</v>
      </c>
      <c r="G622" s="3">
        <v>80865</v>
      </c>
      <c r="H622" s="5" t="str">
        <f>ROUND(Table2[[#This Row],[Linkedin Followers]] / Table2[[#This Row],[Total Applicants]] / 1000, 2) &amp; "K"</f>
        <v>40.43K</v>
      </c>
      <c r="I622" t="s">
        <v>4</v>
      </c>
      <c r="J622" t="s">
        <v>14</v>
      </c>
      <c r="K622">
        <v>1200</v>
      </c>
      <c r="L622" t="s">
        <v>6</v>
      </c>
      <c r="M622" s="10">
        <v>570924</v>
      </c>
      <c r="N622">
        <v>0</v>
      </c>
      <c r="O622">
        <v>0</v>
      </c>
      <c r="P622">
        <v>1</v>
      </c>
      <c r="Q622">
        <v>0</v>
      </c>
      <c r="R622">
        <v>0</v>
      </c>
      <c r="S622">
        <v>0</v>
      </c>
      <c r="T622">
        <v>0</v>
      </c>
      <c r="U622">
        <v>0</v>
      </c>
      <c r="V622">
        <v>0</v>
      </c>
      <c r="W622">
        <v>0</v>
      </c>
      <c r="X622">
        <v>1</v>
      </c>
      <c r="Y622">
        <v>1</v>
      </c>
      <c r="Z622">
        <v>1</v>
      </c>
      <c r="AA622">
        <v>0</v>
      </c>
      <c r="AB622">
        <v>0</v>
      </c>
      <c r="AC622">
        <v>0</v>
      </c>
      <c r="AD622">
        <v>0</v>
      </c>
      <c r="AE622">
        <v>0</v>
      </c>
      <c r="AF622">
        <v>1</v>
      </c>
      <c r="AG622">
        <v>0</v>
      </c>
      <c r="AH622">
        <v>0</v>
      </c>
      <c r="AI622">
        <v>0</v>
      </c>
      <c r="AJ622">
        <v>1</v>
      </c>
      <c r="AK622">
        <v>1</v>
      </c>
      <c r="AL622">
        <v>0</v>
      </c>
      <c r="AM622">
        <v>0</v>
      </c>
      <c r="AN622">
        <v>0</v>
      </c>
      <c r="AO622">
        <v>0</v>
      </c>
      <c r="AP622">
        <v>0</v>
      </c>
      <c r="AQ622">
        <v>1</v>
      </c>
      <c r="AR622">
        <v>1</v>
      </c>
      <c r="AS622">
        <v>9</v>
      </c>
      <c r="AT622" s="7">
        <f>Table2[[#This Row],[Total Skills Required]] / 30</f>
        <v>0.3</v>
      </c>
      <c r="AU622" s="2">
        <f t="shared" si="9"/>
        <v>0.2</v>
      </c>
    </row>
    <row r="623" spans="1:47" x14ac:dyDescent="0.3">
      <c r="A623" t="s">
        <v>23</v>
      </c>
      <c r="B623" t="s">
        <v>24</v>
      </c>
      <c r="C623" t="s">
        <v>363</v>
      </c>
      <c r="D623" t="s">
        <v>19</v>
      </c>
      <c r="E623" t="str">
        <f>IF(LOWER(TRIM(Table2[[#This Row],[Involvement]]))="entry level", "Junior", IF(LOWER(TRIM(Table2[[#This Row],[Involvement]]))="mid-senior level", "Mid", "Senior"))</f>
        <v>Mid</v>
      </c>
      <c r="F623">
        <v>2</v>
      </c>
      <c r="G623" s="3">
        <v>793022</v>
      </c>
      <c r="H623" s="5" t="str">
        <f>ROUND(Table2[[#This Row],[Linkedin Followers]] / Table2[[#This Row],[Total Applicants]] / 1000, 2) &amp; "K"</f>
        <v>396.51K</v>
      </c>
      <c r="I623" t="s">
        <v>4</v>
      </c>
      <c r="J623" t="s">
        <v>5</v>
      </c>
      <c r="K623">
        <v>5000</v>
      </c>
      <c r="L623" t="s">
        <v>6</v>
      </c>
      <c r="M623" s="10">
        <v>1080840</v>
      </c>
      <c r="N623">
        <v>1</v>
      </c>
      <c r="O623">
        <v>0</v>
      </c>
      <c r="P623">
        <v>0</v>
      </c>
      <c r="Q623">
        <v>1</v>
      </c>
      <c r="R623">
        <v>1</v>
      </c>
      <c r="S623">
        <v>0</v>
      </c>
      <c r="T623">
        <v>0</v>
      </c>
      <c r="U623">
        <v>1</v>
      </c>
      <c r="V623">
        <v>0</v>
      </c>
      <c r="W623">
        <v>0</v>
      </c>
      <c r="X623">
        <v>1</v>
      </c>
      <c r="Y623">
        <v>0</v>
      </c>
      <c r="Z623">
        <v>0</v>
      </c>
      <c r="AA623">
        <v>1</v>
      </c>
      <c r="AB623">
        <v>0</v>
      </c>
      <c r="AC623">
        <v>0</v>
      </c>
      <c r="AD623">
        <v>0</v>
      </c>
      <c r="AE623">
        <v>0</v>
      </c>
      <c r="AF623">
        <v>0</v>
      </c>
      <c r="AG623">
        <v>0</v>
      </c>
      <c r="AH623">
        <v>0</v>
      </c>
      <c r="AI623">
        <v>0</v>
      </c>
      <c r="AJ623">
        <v>1</v>
      </c>
      <c r="AK623">
        <v>1</v>
      </c>
      <c r="AL623">
        <v>0</v>
      </c>
      <c r="AM623">
        <v>0</v>
      </c>
      <c r="AN623">
        <v>1</v>
      </c>
      <c r="AO623">
        <v>0</v>
      </c>
      <c r="AP623">
        <v>0</v>
      </c>
      <c r="AQ623">
        <v>0</v>
      </c>
      <c r="AR623">
        <v>0</v>
      </c>
      <c r="AS623">
        <v>9</v>
      </c>
      <c r="AT623" s="7">
        <f>Table2[[#This Row],[Total Skills Required]] / 30</f>
        <v>0.3</v>
      </c>
      <c r="AU623" s="2">
        <f t="shared" si="9"/>
        <v>0.2</v>
      </c>
    </row>
    <row r="624" spans="1:47" x14ac:dyDescent="0.3">
      <c r="A624" t="s">
        <v>16</v>
      </c>
      <c r="B624" t="s">
        <v>17</v>
      </c>
      <c r="C624" t="s">
        <v>364</v>
      </c>
      <c r="D624" t="s">
        <v>19</v>
      </c>
      <c r="E624" t="str">
        <f>IF(LOWER(TRIM(Table2[[#This Row],[Involvement]]))="entry level", "Junior", IF(LOWER(TRIM(Table2[[#This Row],[Involvement]]))="mid-senior level", "Mid", "Senior"))</f>
        <v>Junior</v>
      </c>
      <c r="F624">
        <v>2</v>
      </c>
      <c r="G624" s="3">
        <v>80865</v>
      </c>
      <c r="H624" s="5" t="str">
        <f>ROUND(Table2[[#This Row],[Linkedin Followers]] / Table2[[#This Row],[Total Applicants]] / 1000, 2) &amp; "K"</f>
        <v>40.43K</v>
      </c>
      <c r="I624" t="s">
        <v>4</v>
      </c>
      <c r="J624" t="s">
        <v>14</v>
      </c>
      <c r="K624">
        <v>1200</v>
      </c>
      <c r="L624" t="s">
        <v>6</v>
      </c>
      <c r="M624" s="10">
        <v>671313</v>
      </c>
      <c r="N624">
        <v>0</v>
      </c>
      <c r="O624">
        <v>0</v>
      </c>
      <c r="P624">
        <v>0</v>
      </c>
      <c r="Q624">
        <v>0</v>
      </c>
      <c r="R624">
        <v>1</v>
      </c>
      <c r="S624">
        <v>0</v>
      </c>
      <c r="T624">
        <v>0</v>
      </c>
      <c r="U624">
        <v>0</v>
      </c>
      <c r="V624">
        <v>0</v>
      </c>
      <c r="W624">
        <v>0</v>
      </c>
      <c r="X624">
        <v>0</v>
      </c>
      <c r="Y624">
        <v>0</v>
      </c>
      <c r="Z624">
        <v>0</v>
      </c>
      <c r="AA624">
        <v>0</v>
      </c>
      <c r="AB624">
        <v>0</v>
      </c>
      <c r="AC624">
        <v>0</v>
      </c>
      <c r="AD624">
        <v>0</v>
      </c>
      <c r="AE624">
        <v>0</v>
      </c>
      <c r="AF624">
        <v>0</v>
      </c>
      <c r="AG624">
        <v>0</v>
      </c>
      <c r="AH624">
        <v>0</v>
      </c>
      <c r="AI624">
        <v>0</v>
      </c>
      <c r="AJ624">
        <v>1</v>
      </c>
      <c r="AK624">
        <v>1</v>
      </c>
      <c r="AL624">
        <v>0</v>
      </c>
      <c r="AM624">
        <v>0</v>
      </c>
      <c r="AN624">
        <v>0</v>
      </c>
      <c r="AO624">
        <v>0</v>
      </c>
      <c r="AP624">
        <v>0</v>
      </c>
      <c r="AQ624">
        <v>0</v>
      </c>
      <c r="AR624">
        <v>0</v>
      </c>
      <c r="AS624">
        <v>3</v>
      </c>
      <c r="AT624" s="7">
        <f>Table2[[#This Row],[Total Skills Required]] / 30</f>
        <v>0.1</v>
      </c>
      <c r="AU624" s="2">
        <f t="shared" si="9"/>
        <v>0.5</v>
      </c>
    </row>
    <row r="625" spans="1:47" x14ac:dyDescent="0.3">
      <c r="A625" t="s">
        <v>16</v>
      </c>
      <c r="B625" t="s">
        <v>17</v>
      </c>
      <c r="C625" t="s">
        <v>139</v>
      </c>
      <c r="D625" t="s">
        <v>13</v>
      </c>
      <c r="E625" t="str">
        <f>IF(LOWER(TRIM(Table2[[#This Row],[Involvement]]))="entry level", "Junior", IF(LOWER(TRIM(Table2[[#This Row],[Involvement]]))="mid-senior level", "Mid", "Senior"))</f>
        <v>Junior</v>
      </c>
      <c r="F625">
        <v>2</v>
      </c>
      <c r="G625" s="3">
        <v>80865</v>
      </c>
      <c r="H625" s="5" t="str">
        <f>ROUND(Table2[[#This Row],[Linkedin Followers]] / Table2[[#This Row],[Total Applicants]] / 1000, 2) &amp; "K"</f>
        <v>40.43K</v>
      </c>
      <c r="I625" t="s">
        <v>57</v>
      </c>
      <c r="J625" t="s">
        <v>14</v>
      </c>
      <c r="K625">
        <v>1200</v>
      </c>
      <c r="L625" t="s">
        <v>6</v>
      </c>
      <c r="M625" s="10">
        <v>623460</v>
      </c>
      <c r="N625">
        <v>0</v>
      </c>
      <c r="O625">
        <v>0</v>
      </c>
      <c r="P625">
        <v>1</v>
      </c>
      <c r="Q625">
        <v>0</v>
      </c>
      <c r="R625">
        <v>0</v>
      </c>
      <c r="S625">
        <v>0</v>
      </c>
      <c r="T625">
        <v>0</v>
      </c>
      <c r="U625">
        <v>0</v>
      </c>
      <c r="V625">
        <v>0</v>
      </c>
      <c r="W625">
        <v>0</v>
      </c>
      <c r="X625">
        <v>0</v>
      </c>
      <c r="Y625">
        <v>0</v>
      </c>
      <c r="Z625">
        <v>1</v>
      </c>
      <c r="AA625">
        <v>0</v>
      </c>
      <c r="AB625">
        <v>0</v>
      </c>
      <c r="AC625">
        <v>0</v>
      </c>
      <c r="AD625">
        <v>0</v>
      </c>
      <c r="AE625">
        <v>0</v>
      </c>
      <c r="AF625">
        <v>1</v>
      </c>
      <c r="AG625">
        <v>0</v>
      </c>
      <c r="AH625">
        <v>1</v>
      </c>
      <c r="AI625">
        <v>0</v>
      </c>
      <c r="AJ625">
        <v>1</v>
      </c>
      <c r="AK625">
        <v>1</v>
      </c>
      <c r="AL625">
        <v>0</v>
      </c>
      <c r="AM625">
        <v>0</v>
      </c>
      <c r="AN625">
        <v>0</v>
      </c>
      <c r="AO625">
        <v>0</v>
      </c>
      <c r="AP625">
        <v>0</v>
      </c>
      <c r="AQ625">
        <v>1</v>
      </c>
      <c r="AR625">
        <v>1</v>
      </c>
      <c r="AS625">
        <v>8</v>
      </c>
      <c r="AT625" s="7">
        <f>Table2[[#This Row],[Total Skills Required]] / 30</f>
        <v>0.26666666666666666</v>
      </c>
      <c r="AU625" s="2">
        <f t="shared" si="9"/>
        <v>0.22222222222222221</v>
      </c>
    </row>
    <row r="626" spans="1:47" x14ac:dyDescent="0.3">
      <c r="A626" t="s">
        <v>91</v>
      </c>
      <c r="B626" t="s">
        <v>17</v>
      </c>
      <c r="C626" t="s">
        <v>365</v>
      </c>
      <c r="D626" t="s">
        <v>13</v>
      </c>
      <c r="E626" t="str">
        <f>IF(LOWER(TRIM(Table2[[#This Row],[Involvement]]))="entry level", "Junior", IF(LOWER(TRIM(Table2[[#This Row],[Involvement]]))="mid-senior level", "Mid", "Senior"))</f>
        <v>Junior</v>
      </c>
      <c r="F626">
        <v>2</v>
      </c>
      <c r="G626" s="3">
        <v>11245</v>
      </c>
      <c r="H626" s="5" t="str">
        <f>ROUND(Table2[[#This Row],[Linkedin Followers]] / Table2[[#This Row],[Total Applicants]] / 1000, 2) &amp; "K"</f>
        <v>5.62K</v>
      </c>
      <c r="I626" t="s">
        <v>4</v>
      </c>
      <c r="J626" t="s">
        <v>14</v>
      </c>
      <c r="K626">
        <v>110</v>
      </c>
      <c r="L626" t="s">
        <v>93</v>
      </c>
      <c r="M626" s="10">
        <v>566447</v>
      </c>
      <c r="N626">
        <v>0</v>
      </c>
      <c r="O626">
        <v>0</v>
      </c>
      <c r="P626">
        <v>0</v>
      </c>
      <c r="Q626">
        <v>0</v>
      </c>
      <c r="R626">
        <v>1</v>
      </c>
      <c r="S626">
        <v>0</v>
      </c>
      <c r="T626">
        <v>0</v>
      </c>
      <c r="U626">
        <v>0</v>
      </c>
      <c r="V626">
        <v>0</v>
      </c>
      <c r="W626">
        <v>0</v>
      </c>
      <c r="X626">
        <v>1</v>
      </c>
      <c r="Y626">
        <v>0</v>
      </c>
      <c r="Z626">
        <v>0</v>
      </c>
      <c r="AA626">
        <v>0</v>
      </c>
      <c r="AB626">
        <v>0</v>
      </c>
      <c r="AC626">
        <v>0</v>
      </c>
      <c r="AD626">
        <v>0</v>
      </c>
      <c r="AE626">
        <v>0</v>
      </c>
      <c r="AF626">
        <v>0</v>
      </c>
      <c r="AG626">
        <v>0</v>
      </c>
      <c r="AH626">
        <v>0</v>
      </c>
      <c r="AI626">
        <v>0</v>
      </c>
      <c r="AJ626">
        <v>1</v>
      </c>
      <c r="AK626">
        <v>0</v>
      </c>
      <c r="AL626">
        <v>0</v>
      </c>
      <c r="AM626">
        <v>1</v>
      </c>
      <c r="AN626">
        <v>0</v>
      </c>
      <c r="AO626">
        <v>0</v>
      </c>
      <c r="AP626">
        <v>0</v>
      </c>
      <c r="AQ626">
        <v>0</v>
      </c>
      <c r="AR626">
        <v>0</v>
      </c>
      <c r="AS626">
        <v>4</v>
      </c>
      <c r="AT626" s="7">
        <f>Table2[[#This Row],[Total Skills Required]] / 30</f>
        <v>0.13333333333333333</v>
      </c>
      <c r="AU626" s="2">
        <f t="shared" si="9"/>
        <v>0.4</v>
      </c>
    </row>
    <row r="627" spans="1:47" x14ac:dyDescent="0.3">
      <c r="A627" t="s">
        <v>91</v>
      </c>
      <c r="B627" t="s">
        <v>17</v>
      </c>
      <c r="C627" t="s">
        <v>366</v>
      </c>
      <c r="D627" t="s">
        <v>13</v>
      </c>
      <c r="E627" t="str">
        <f>IF(LOWER(TRIM(Table2[[#This Row],[Involvement]]))="entry level", "Junior", IF(LOWER(TRIM(Table2[[#This Row],[Involvement]]))="mid-senior level", "Mid", "Senior"))</f>
        <v>Mid</v>
      </c>
      <c r="F627">
        <v>2</v>
      </c>
      <c r="G627" s="3">
        <v>11245</v>
      </c>
      <c r="H627" s="5" t="str">
        <f>ROUND(Table2[[#This Row],[Linkedin Followers]] / Table2[[#This Row],[Total Applicants]] / 1000, 2) &amp; "K"</f>
        <v>5.62K</v>
      </c>
      <c r="I627" t="s">
        <v>4</v>
      </c>
      <c r="J627" t="s">
        <v>5</v>
      </c>
      <c r="K627">
        <v>110</v>
      </c>
      <c r="L627" t="s">
        <v>93</v>
      </c>
      <c r="M627" s="10">
        <v>1279493</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1</v>
      </c>
      <c r="AL627">
        <v>0</v>
      </c>
      <c r="AM627">
        <v>0</v>
      </c>
      <c r="AN627">
        <v>1</v>
      </c>
      <c r="AO627">
        <v>0</v>
      </c>
      <c r="AP627">
        <v>0</v>
      </c>
      <c r="AQ627">
        <v>0</v>
      </c>
      <c r="AR627">
        <v>0</v>
      </c>
      <c r="AS627">
        <v>2</v>
      </c>
      <c r="AT627" s="7">
        <f>Table2[[#This Row],[Total Skills Required]] / 30</f>
        <v>6.6666666666666666E-2</v>
      </c>
      <c r="AU627" s="2">
        <f t="shared" si="9"/>
        <v>0.66666666666666663</v>
      </c>
    </row>
    <row r="628" spans="1:47" x14ac:dyDescent="0.3">
      <c r="A628" t="s">
        <v>91</v>
      </c>
      <c r="B628" t="s">
        <v>17</v>
      </c>
      <c r="C628" t="s">
        <v>327</v>
      </c>
      <c r="D628" t="s">
        <v>3</v>
      </c>
      <c r="E628" t="str">
        <f>IF(LOWER(TRIM(Table2[[#This Row],[Involvement]]))="entry level", "Junior", IF(LOWER(TRIM(Table2[[#This Row],[Involvement]]))="mid-senior level", "Mid", "Senior"))</f>
        <v>Junior</v>
      </c>
      <c r="F628">
        <v>2</v>
      </c>
      <c r="G628" s="3">
        <v>11245</v>
      </c>
      <c r="H628" s="5" t="str">
        <f>ROUND(Table2[[#This Row],[Linkedin Followers]] / Table2[[#This Row],[Total Applicants]] / 1000, 2) &amp; "K"</f>
        <v>5.62K</v>
      </c>
      <c r="I628" t="s">
        <v>4</v>
      </c>
      <c r="J628" t="s">
        <v>14</v>
      </c>
      <c r="K628">
        <v>110</v>
      </c>
      <c r="L628" t="s">
        <v>93</v>
      </c>
      <c r="M628" s="10">
        <v>459583</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1</v>
      </c>
      <c r="AK628">
        <v>0</v>
      </c>
      <c r="AL628">
        <v>0</v>
      </c>
      <c r="AM628">
        <v>0</v>
      </c>
      <c r="AN628">
        <v>0</v>
      </c>
      <c r="AO628">
        <v>0</v>
      </c>
      <c r="AP628">
        <v>0</v>
      </c>
      <c r="AQ628">
        <v>0</v>
      </c>
      <c r="AR628">
        <v>0</v>
      </c>
      <c r="AS628">
        <v>1</v>
      </c>
      <c r="AT628" s="7">
        <f>Table2[[#This Row],[Total Skills Required]] / 30</f>
        <v>3.3333333333333333E-2</v>
      </c>
      <c r="AU628" s="2">
        <f t="shared" si="9"/>
        <v>1</v>
      </c>
    </row>
    <row r="629" spans="1:47" x14ac:dyDescent="0.3">
      <c r="A629" t="s">
        <v>16</v>
      </c>
      <c r="B629" t="s">
        <v>17</v>
      </c>
      <c r="C629" t="s">
        <v>123</v>
      </c>
      <c r="D629" t="s">
        <v>19</v>
      </c>
      <c r="E629" t="str">
        <f>IF(LOWER(TRIM(Table2[[#This Row],[Involvement]]))="entry level", "Junior", IF(LOWER(TRIM(Table2[[#This Row],[Involvement]]))="mid-senior level", "Mid", "Senior"))</f>
        <v>Mid</v>
      </c>
      <c r="F629">
        <v>2</v>
      </c>
      <c r="G629" s="3">
        <v>80865</v>
      </c>
      <c r="H629" s="5" t="str">
        <f>ROUND(Table2[[#This Row],[Linkedin Followers]] / Table2[[#This Row],[Total Applicants]] / 1000, 2) &amp; "K"</f>
        <v>40.43K</v>
      </c>
      <c r="I629" t="s">
        <v>4</v>
      </c>
      <c r="J629" t="s">
        <v>5</v>
      </c>
      <c r="K629">
        <v>1200</v>
      </c>
      <c r="L629" t="s">
        <v>6</v>
      </c>
      <c r="M629" s="10">
        <v>1929004</v>
      </c>
      <c r="N629">
        <v>0</v>
      </c>
      <c r="O629">
        <v>0</v>
      </c>
      <c r="P629">
        <v>1</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1</v>
      </c>
      <c r="AK629">
        <v>1</v>
      </c>
      <c r="AL629">
        <v>0</v>
      </c>
      <c r="AM629">
        <v>0</v>
      </c>
      <c r="AN629">
        <v>0</v>
      </c>
      <c r="AO629">
        <v>0</v>
      </c>
      <c r="AP629">
        <v>0</v>
      </c>
      <c r="AQ629">
        <v>0</v>
      </c>
      <c r="AR629">
        <v>0</v>
      </c>
      <c r="AS629">
        <v>3</v>
      </c>
      <c r="AT629" s="7">
        <f>Table2[[#This Row],[Total Skills Required]] / 30</f>
        <v>0.1</v>
      </c>
      <c r="AU629" s="2">
        <f t="shared" si="9"/>
        <v>0.5</v>
      </c>
    </row>
    <row r="630" spans="1:47" x14ac:dyDescent="0.3">
      <c r="A630" t="s">
        <v>91</v>
      </c>
      <c r="B630" t="s">
        <v>17</v>
      </c>
      <c r="C630" t="s">
        <v>367</v>
      </c>
      <c r="D630" t="s">
        <v>78</v>
      </c>
      <c r="E630" t="str">
        <f>IF(LOWER(TRIM(Table2[[#This Row],[Involvement]]))="entry level", "Junior", IF(LOWER(TRIM(Table2[[#This Row],[Involvement]]))="mid-senior level", "Mid", "Senior"))</f>
        <v>Junior</v>
      </c>
      <c r="F630">
        <v>2</v>
      </c>
      <c r="G630" s="3">
        <v>11245</v>
      </c>
      <c r="H630" s="5" t="str">
        <f>ROUND(Table2[[#This Row],[Linkedin Followers]] / Table2[[#This Row],[Total Applicants]] / 1000, 2) &amp; "K"</f>
        <v>5.62K</v>
      </c>
      <c r="I630" t="s">
        <v>4</v>
      </c>
      <c r="J630" t="s">
        <v>14</v>
      </c>
      <c r="K630">
        <v>110</v>
      </c>
      <c r="L630" t="s">
        <v>93</v>
      </c>
      <c r="M630" s="10">
        <v>606340</v>
      </c>
      <c r="N630">
        <v>1</v>
      </c>
      <c r="O630">
        <v>0</v>
      </c>
      <c r="P630">
        <v>1</v>
      </c>
      <c r="Q630">
        <v>0</v>
      </c>
      <c r="R630">
        <v>0</v>
      </c>
      <c r="S630">
        <v>0</v>
      </c>
      <c r="T630">
        <v>0</v>
      </c>
      <c r="U630">
        <v>0</v>
      </c>
      <c r="V630">
        <v>0</v>
      </c>
      <c r="W630">
        <v>0</v>
      </c>
      <c r="X630">
        <v>1</v>
      </c>
      <c r="Y630">
        <v>0</v>
      </c>
      <c r="Z630">
        <v>0</v>
      </c>
      <c r="AA630">
        <v>0</v>
      </c>
      <c r="AB630">
        <v>0</v>
      </c>
      <c r="AC630">
        <v>0</v>
      </c>
      <c r="AD630">
        <v>0</v>
      </c>
      <c r="AE630">
        <v>0</v>
      </c>
      <c r="AF630">
        <v>1</v>
      </c>
      <c r="AG630">
        <v>0</v>
      </c>
      <c r="AH630">
        <v>0</v>
      </c>
      <c r="AI630">
        <v>0</v>
      </c>
      <c r="AJ630">
        <v>1</v>
      </c>
      <c r="AK630">
        <v>1</v>
      </c>
      <c r="AL630">
        <v>0</v>
      </c>
      <c r="AM630">
        <v>0</v>
      </c>
      <c r="AN630">
        <v>1</v>
      </c>
      <c r="AO630">
        <v>0</v>
      </c>
      <c r="AP630">
        <v>0</v>
      </c>
      <c r="AQ630">
        <v>0</v>
      </c>
      <c r="AR630">
        <v>0</v>
      </c>
      <c r="AS630">
        <v>7</v>
      </c>
      <c r="AT630" s="7">
        <f>Table2[[#This Row],[Total Skills Required]] / 30</f>
        <v>0.23333333333333334</v>
      </c>
      <c r="AU630" s="2">
        <f t="shared" si="9"/>
        <v>0.25</v>
      </c>
    </row>
    <row r="631" spans="1:47" x14ac:dyDescent="0.3">
      <c r="A631" t="s">
        <v>16</v>
      </c>
      <c r="B631" t="s">
        <v>17</v>
      </c>
      <c r="C631" t="s">
        <v>368</v>
      </c>
      <c r="D631" t="s">
        <v>19</v>
      </c>
      <c r="E631" t="str">
        <f>IF(LOWER(TRIM(Table2[[#This Row],[Involvement]]))="entry level", "Junior", IF(LOWER(TRIM(Table2[[#This Row],[Involvement]]))="mid-senior level", "Mid", "Senior"))</f>
        <v>Junior</v>
      </c>
      <c r="F631">
        <v>2</v>
      </c>
      <c r="G631" s="3">
        <v>80865</v>
      </c>
      <c r="H631" s="5" t="str">
        <f>ROUND(Table2[[#This Row],[Linkedin Followers]] / Table2[[#This Row],[Total Applicants]] / 1000, 2) &amp; "K"</f>
        <v>40.43K</v>
      </c>
      <c r="I631" t="s">
        <v>4</v>
      </c>
      <c r="J631" t="s">
        <v>14</v>
      </c>
      <c r="K631">
        <v>1200</v>
      </c>
      <c r="L631" t="s">
        <v>6</v>
      </c>
      <c r="M631" s="10">
        <v>668122</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1</v>
      </c>
      <c r="AK631">
        <v>1</v>
      </c>
      <c r="AL631">
        <v>0</v>
      </c>
      <c r="AM631">
        <v>0</v>
      </c>
      <c r="AN631">
        <v>1</v>
      </c>
      <c r="AO631">
        <v>0</v>
      </c>
      <c r="AP631">
        <v>0</v>
      </c>
      <c r="AQ631">
        <v>0</v>
      </c>
      <c r="AR631">
        <v>1</v>
      </c>
      <c r="AS631">
        <v>4</v>
      </c>
      <c r="AT631" s="7">
        <f>Table2[[#This Row],[Total Skills Required]] / 30</f>
        <v>0.13333333333333333</v>
      </c>
      <c r="AU631" s="2">
        <f t="shared" si="9"/>
        <v>0.4</v>
      </c>
    </row>
    <row r="632" spans="1:47" x14ac:dyDescent="0.3">
      <c r="A632" t="s">
        <v>16</v>
      </c>
      <c r="B632" t="s">
        <v>17</v>
      </c>
      <c r="C632" t="s">
        <v>319</v>
      </c>
      <c r="D632" t="s">
        <v>19</v>
      </c>
      <c r="E632" t="str">
        <f>IF(LOWER(TRIM(Table2[[#This Row],[Involvement]]))="entry level", "Junior", IF(LOWER(TRIM(Table2[[#This Row],[Involvement]]))="mid-senior level", "Mid", "Senior"))</f>
        <v>Mid</v>
      </c>
      <c r="F632">
        <v>2</v>
      </c>
      <c r="G632" s="3">
        <v>80865</v>
      </c>
      <c r="H632" s="5" t="str">
        <f>ROUND(Table2[[#This Row],[Linkedin Followers]] / Table2[[#This Row],[Total Applicants]] / 1000, 2) &amp; "K"</f>
        <v>40.43K</v>
      </c>
      <c r="I632" t="s">
        <v>4</v>
      </c>
      <c r="J632" t="s">
        <v>5</v>
      </c>
      <c r="K632">
        <v>1200</v>
      </c>
      <c r="L632" t="s">
        <v>6</v>
      </c>
      <c r="M632" s="10">
        <v>1164711</v>
      </c>
      <c r="N632">
        <v>0</v>
      </c>
      <c r="O632">
        <v>0</v>
      </c>
      <c r="P632">
        <v>0</v>
      </c>
      <c r="Q632">
        <v>0</v>
      </c>
      <c r="R632">
        <v>1</v>
      </c>
      <c r="S632">
        <v>0</v>
      </c>
      <c r="T632">
        <v>0</v>
      </c>
      <c r="U632">
        <v>0</v>
      </c>
      <c r="V632">
        <v>0</v>
      </c>
      <c r="W632">
        <v>0</v>
      </c>
      <c r="X632">
        <v>0</v>
      </c>
      <c r="Y632">
        <v>0</v>
      </c>
      <c r="Z632">
        <v>0</v>
      </c>
      <c r="AA632">
        <v>0</v>
      </c>
      <c r="AB632">
        <v>0</v>
      </c>
      <c r="AC632">
        <v>0</v>
      </c>
      <c r="AD632">
        <v>0</v>
      </c>
      <c r="AE632">
        <v>0</v>
      </c>
      <c r="AF632">
        <v>0</v>
      </c>
      <c r="AG632">
        <v>0</v>
      </c>
      <c r="AH632">
        <v>0</v>
      </c>
      <c r="AI632">
        <v>0</v>
      </c>
      <c r="AJ632">
        <v>1</v>
      </c>
      <c r="AK632">
        <v>1</v>
      </c>
      <c r="AL632">
        <v>0</v>
      </c>
      <c r="AM632">
        <v>0</v>
      </c>
      <c r="AN632">
        <v>0</v>
      </c>
      <c r="AO632">
        <v>0</v>
      </c>
      <c r="AP632">
        <v>0</v>
      </c>
      <c r="AQ632">
        <v>0</v>
      </c>
      <c r="AR632">
        <v>0</v>
      </c>
      <c r="AS632">
        <v>3</v>
      </c>
      <c r="AT632" s="7">
        <f>Table2[[#This Row],[Total Skills Required]] / 30</f>
        <v>0.1</v>
      </c>
      <c r="AU632" s="2">
        <f t="shared" si="9"/>
        <v>0.5</v>
      </c>
    </row>
    <row r="633" spans="1:47" x14ac:dyDescent="0.3">
      <c r="A633" t="s">
        <v>72</v>
      </c>
      <c r="B633" t="s">
        <v>39</v>
      </c>
      <c r="C633" t="s">
        <v>199</v>
      </c>
      <c r="D633" t="s">
        <v>9</v>
      </c>
      <c r="E633" t="str">
        <f>IF(LOWER(TRIM(Table2[[#This Row],[Involvement]]))="entry level", "Junior", IF(LOWER(TRIM(Table2[[#This Row],[Involvement]]))="mid-senior level", "Mid", "Senior"))</f>
        <v>Mid</v>
      </c>
      <c r="F633">
        <v>2</v>
      </c>
      <c r="G633" s="3">
        <v>270280</v>
      </c>
      <c r="H633" s="5" t="str">
        <f>ROUND(Table2[[#This Row],[Linkedin Followers]] / Table2[[#This Row],[Total Applicants]] / 1000, 2) &amp; "K"</f>
        <v>135.14K</v>
      </c>
      <c r="I633" t="s">
        <v>4</v>
      </c>
      <c r="J633" t="s">
        <v>5</v>
      </c>
      <c r="K633">
        <v>10001</v>
      </c>
      <c r="L633" t="s">
        <v>6</v>
      </c>
      <c r="M633" s="10">
        <v>1181781</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1</v>
      </c>
      <c r="AL633">
        <v>0</v>
      </c>
      <c r="AM633">
        <v>0</v>
      </c>
      <c r="AN633">
        <v>0</v>
      </c>
      <c r="AO633">
        <v>0</v>
      </c>
      <c r="AP633">
        <v>0</v>
      </c>
      <c r="AQ633">
        <v>0</v>
      </c>
      <c r="AR633">
        <v>0</v>
      </c>
      <c r="AS633">
        <v>1</v>
      </c>
      <c r="AT633" s="7">
        <f>Table2[[#This Row],[Total Skills Required]] / 30</f>
        <v>3.3333333333333333E-2</v>
      </c>
      <c r="AU633" s="2">
        <f t="shared" si="9"/>
        <v>1</v>
      </c>
    </row>
    <row r="634" spans="1:47" x14ac:dyDescent="0.3">
      <c r="A634" t="s">
        <v>16</v>
      </c>
      <c r="B634" t="s">
        <v>17</v>
      </c>
      <c r="C634" t="s">
        <v>369</v>
      </c>
      <c r="D634" t="s">
        <v>19</v>
      </c>
      <c r="E634" t="str">
        <f>IF(LOWER(TRIM(Table2[[#This Row],[Involvement]]))="entry level", "Junior", IF(LOWER(TRIM(Table2[[#This Row],[Involvement]]))="mid-senior level", "Mid", "Senior"))</f>
        <v>Mid</v>
      </c>
      <c r="F634">
        <v>2</v>
      </c>
      <c r="G634" s="3">
        <v>80865</v>
      </c>
      <c r="H634" s="5" t="str">
        <f>ROUND(Table2[[#This Row],[Linkedin Followers]] / Table2[[#This Row],[Total Applicants]] / 1000, 2) &amp; "K"</f>
        <v>40.43K</v>
      </c>
      <c r="I634" t="s">
        <v>4</v>
      </c>
      <c r="J634" t="s">
        <v>5</v>
      </c>
      <c r="K634">
        <v>1200</v>
      </c>
      <c r="L634" t="s">
        <v>6</v>
      </c>
      <c r="M634" s="10">
        <v>928307</v>
      </c>
      <c r="N634">
        <v>0</v>
      </c>
      <c r="O634">
        <v>0</v>
      </c>
      <c r="P634">
        <v>1</v>
      </c>
      <c r="Q634">
        <v>0</v>
      </c>
      <c r="R634">
        <v>1</v>
      </c>
      <c r="S634">
        <v>0</v>
      </c>
      <c r="T634">
        <v>0</v>
      </c>
      <c r="U634">
        <v>0</v>
      </c>
      <c r="V634">
        <v>0</v>
      </c>
      <c r="W634">
        <v>0</v>
      </c>
      <c r="X634">
        <v>1</v>
      </c>
      <c r="Y634">
        <v>0</v>
      </c>
      <c r="Z634">
        <v>1</v>
      </c>
      <c r="AA634">
        <v>0</v>
      </c>
      <c r="AB634">
        <v>0</v>
      </c>
      <c r="AC634">
        <v>0</v>
      </c>
      <c r="AD634">
        <v>0</v>
      </c>
      <c r="AE634">
        <v>0</v>
      </c>
      <c r="AF634">
        <v>1</v>
      </c>
      <c r="AG634">
        <v>0</v>
      </c>
      <c r="AH634">
        <v>1</v>
      </c>
      <c r="AI634">
        <v>0</v>
      </c>
      <c r="AJ634">
        <v>0</v>
      </c>
      <c r="AK634">
        <v>1</v>
      </c>
      <c r="AL634">
        <v>0</v>
      </c>
      <c r="AM634">
        <v>0</v>
      </c>
      <c r="AN634">
        <v>0</v>
      </c>
      <c r="AO634">
        <v>0</v>
      </c>
      <c r="AP634">
        <v>0</v>
      </c>
      <c r="AQ634">
        <v>1</v>
      </c>
      <c r="AR634">
        <v>1</v>
      </c>
      <c r="AS634">
        <v>9</v>
      </c>
      <c r="AT634" s="7">
        <f>Table2[[#This Row],[Total Skills Required]] / 30</f>
        <v>0.3</v>
      </c>
      <c r="AU634" s="2">
        <f t="shared" si="9"/>
        <v>0.2</v>
      </c>
    </row>
    <row r="635" spans="1:47" x14ac:dyDescent="0.3">
      <c r="A635" t="s">
        <v>72</v>
      </c>
      <c r="B635" t="s">
        <v>39</v>
      </c>
      <c r="C635" t="s">
        <v>54</v>
      </c>
      <c r="D635" t="s">
        <v>33</v>
      </c>
      <c r="E635" t="str">
        <f>IF(LOWER(TRIM(Table2[[#This Row],[Involvement]]))="entry level", "Junior", IF(LOWER(TRIM(Table2[[#This Row],[Involvement]]))="mid-senior level", "Mid", "Senior"))</f>
        <v>Junior</v>
      </c>
      <c r="F635">
        <v>2</v>
      </c>
      <c r="G635" s="3">
        <v>270280</v>
      </c>
      <c r="H635" s="5" t="str">
        <f>ROUND(Table2[[#This Row],[Linkedin Followers]] / Table2[[#This Row],[Total Applicants]] / 1000, 2) &amp; "K"</f>
        <v>135.14K</v>
      </c>
      <c r="I635" t="s">
        <v>4</v>
      </c>
      <c r="J635" t="s">
        <v>14</v>
      </c>
      <c r="K635">
        <v>10001</v>
      </c>
      <c r="L635" t="s">
        <v>6</v>
      </c>
      <c r="M635" s="10">
        <v>709732</v>
      </c>
      <c r="N635">
        <v>0</v>
      </c>
      <c r="O635">
        <v>0</v>
      </c>
      <c r="P635">
        <v>1</v>
      </c>
      <c r="Q635">
        <v>0</v>
      </c>
      <c r="R635">
        <v>0</v>
      </c>
      <c r="S635">
        <v>0</v>
      </c>
      <c r="T635">
        <v>0</v>
      </c>
      <c r="U635">
        <v>0</v>
      </c>
      <c r="V635">
        <v>0</v>
      </c>
      <c r="W635">
        <v>0</v>
      </c>
      <c r="X635">
        <v>1</v>
      </c>
      <c r="Y635">
        <v>0</v>
      </c>
      <c r="Z635">
        <v>0</v>
      </c>
      <c r="AA635">
        <v>0</v>
      </c>
      <c r="AB635">
        <v>0</v>
      </c>
      <c r="AC635">
        <v>0</v>
      </c>
      <c r="AD635">
        <v>1</v>
      </c>
      <c r="AE635">
        <v>0</v>
      </c>
      <c r="AF635">
        <v>0</v>
      </c>
      <c r="AG635">
        <v>0</v>
      </c>
      <c r="AH635">
        <v>0</v>
      </c>
      <c r="AI635">
        <v>0</v>
      </c>
      <c r="AJ635">
        <v>1</v>
      </c>
      <c r="AK635">
        <v>0</v>
      </c>
      <c r="AL635">
        <v>0</v>
      </c>
      <c r="AM635">
        <v>0</v>
      </c>
      <c r="AN635">
        <v>0</v>
      </c>
      <c r="AO635">
        <v>0</v>
      </c>
      <c r="AP635">
        <v>0</v>
      </c>
      <c r="AQ635">
        <v>0</v>
      </c>
      <c r="AR635">
        <v>0</v>
      </c>
      <c r="AS635">
        <v>4</v>
      </c>
      <c r="AT635" s="7">
        <f>Table2[[#This Row],[Total Skills Required]] / 30</f>
        <v>0.13333333333333333</v>
      </c>
      <c r="AU635" s="2">
        <f t="shared" si="9"/>
        <v>0.4</v>
      </c>
    </row>
    <row r="636" spans="1:47" x14ac:dyDescent="0.3">
      <c r="A636" t="s">
        <v>11</v>
      </c>
      <c r="B636" t="s">
        <v>1</v>
      </c>
      <c r="C636" t="s">
        <v>44</v>
      </c>
      <c r="D636" t="s">
        <v>13</v>
      </c>
      <c r="E636" t="str">
        <f>IF(LOWER(TRIM(Table2[[#This Row],[Involvement]]))="entry level", "Junior", IF(LOWER(TRIM(Table2[[#This Row],[Involvement]]))="mid-senior level", "Mid", "Senior"))</f>
        <v>Junior</v>
      </c>
      <c r="F636">
        <v>1</v>
      </c>
      <c r="G636" s="3">
        <v>6737300</v>
      </c>
      <c r="H636" s="5" t="str">
        <f>ROUND(Table2[[#This Row],[Linkedin Followers]] / Table2[[#This Row],[Total Applicants]] / 1000, 2) &amp; "K"</f>
        <v>6737.3K</v>
      </c>
      <c r="I636" t="s">
        <v>4</v>
      </c>
      <c r="J636" t="s">
        <v>14</v>
      </c>
      <c r="K636">
        <v>10001</v>
      </c>
      <c r="L636" t="s">
        <v>6</v>
      </c>
      <c r="M636" s="10">
        <v>554355</v>
      </c>
      <c r="N636">
        <v>0</v>
      </c>
      <c r="O636">
        <v>0</v>
      </c>
      <c r="P636">
        <v>0</v>
      </c>
      <c r="Q636">
        <v>0</v>
      </c>
      <c r="R636">
        <v>1</v>
      </c>
      <c r="S636">
        <v>0</v>
      </c>
      <c r="T636">
        <v>0</v>
      </c>
      <c r="U636">
        <v>0</v>
      </c>
      <c r="V636">
        <v>0</v>
      </c>
      <c r="W636">
        <v>0</v>
      </c>
      <c r="X636">
        <v>0</v>
      </c>
      <c r="Y636">
        <v>0</v>
      </c>
      <c r="Z636">
        <v>0</v>
      </c>
      <c r="AA636">
        <v>0</v>
      </c>
      <c r="AB636">
        <v>0</v>
      </c>
      <c r="AC636">
        <v>0</v>
      </c>
      <c r="AD636">
        <v>0</v>
      </c>
      <c r="AE636">
        <v>0</v>
      </c>
      <c r="AF636">
        <v>0</v>
      </c>
      <c r="AG636">
        <v>0</v>
      </c>
      <c r="AH636">
        <v>0</v>
      </c>
      <c r="AI636">
        <v>0</v>
      </c>
      <c r="AJ636">
        <v>1</v>
      </c>
      <c r="AK636">
        <v>1</v>
      </c>
      <c r="AL636">
        <v>0</v>
      </c>
      <c r="AM636">
        <v>0</v>
      </c>
      <c r="AN636">
        <v>1</v>
      </c>
      <c r="AO636">
        <v>0</v>
      </c>
      <c r="AP636">
        <v>0</v>
      </c>
      <c r="AQ636">
        <v>0</v>
      </c>
      <c r="AR636">
        <v>1</v>
      </c>
      <c r="AS636">
        <v>5</v>
      </c>
      <c r="AT636" s="7">
        <f>Table2[[#This Row],[Total Skills Required]] / 30</f>
        <v>0.16666666666666666</v>
      </c>
      <c r="AU636" s="2">
        <f t="shared" si="9"/>
        <v>0.16666666666666666</v>
      </c>
    </row>
    <row r="637" spans="1:47" x14ac:dyDescent="0.3">
      <c r="A637" t="s">
        <v>72</v>
      </c>
      <c r="B637" t="s">
        <v>39</v>
      </c>
      <c r="C637" t="s">
        <v>358</v>
      </c>
      <c r="D637" t="s">
        <v>3</v>
      </c>
      <c r="E637" t="str">
        <f>IF(LOWER(TRIM(Table2[[#This Row],[Involvement]]))="entry level", "Junior", IF(LOWER(TRIM(Table2[[#This Row],[Involvement]]))="mid-senior level", "Mid", "Senior"))</f>
        <v>Junior</v>
      </c>
      <c r="F637">
        <v>1</v>
      </c>
      <c r="G637" s="3">
        <v>270280</v>
      </c>
      <c r="H637" s="5" t="str">
        <f>ROUND(Table2[[#This Row],[Linkedin Followers]] / Table2[[#This Row],[Total Applicants]] / 1000, 2) &amp; "K"</f>
        <v>270.28K</v>
      </c>
      <c r="I637" t="s">
        <v>4</v>
      </c>
      <c r="J637" t="s">
        <v>14</v>
      </c>
      <c r="K637">
        <v>10001</v>
      </c>
      <c r="L637" t="s">
        <v>6</v>
      </c>
      <c r="M637" s="10">
        <v>382182</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1</v>
      </c>
      <c r="AK637">
        <v>1</v>
      </c>
      <c r="AL637">
        <v>0</v>
      </c>
      <c r="AM637">
        <v>0</v>
      </c>
      <c r="AN637">
        <v>0</v>
      </c>
      <c r="AO637">
        <v>0</v>
      </c>
      <c r="AP637">
        <v>0</v>
      </c>
      <c r="AQ637">
        <v>0</v>
      </c>
      <c r="AR637">
        <v>0</v>
      </c>
      <c r="AS637">
        <v>2</v>
      </c>
      <c r="AT637" s="7">
        <f>Table2[[#This Row],[Total Skills Required]] / 30</f>
        <v>6.6666666666666666E-2</v>
      </c>
      <c r="AU637" s="2">
        <f t="shared" si="9"/>
        <v>0.33333333333333331</v>
      </c>
    </row>
    <row r="638" spans="1:47" x14ac:dyDescent="0.3">
      <c r="A638" t="s">
        <v>72</v>
      </c>
      <c r="B638" t="s">
        <v>39</v>
      </c>
      <c r="C638" t="s">
        <v>341</v>
      </c>
      <c r="D638" t="s">
        <v>62</v>
      </c>
      <c r="E638" t="str">
        <f>IF(LOWER(TRIM(Table2[[#This Row],[Involvement]]))="entry level", "Junior", IF(LOWER(TRIM(Table2[[#This Row],[Involvement]]))="mid-senior level", "Mid", "Senior"))</f>
        <v>Junior</v>
      </c>
      <c r="F638">
        <v>1</v>
      </c>
      <c r="G638" s="3">
        <v>270280</v>
      </c>
      <c r="H638" s="5" t="str">
        <f>ROUND(Table2[[#This Row],[Linkedin Followers]] / Table2[[#This Row],[Total Applicants]] / 1000, 2) &amp; "K"</f>
        <v>270.28K</v>
      </c>
      <c r="I638" t="s">
        <v>4</v>
      </c>
      <c r="J638" t="s">
        <v>14</v>
      </c>
      <c r="K638">
        <v>10001</v>
      </c>
      <c r="L638" t="s">
        <v>6</v>
      </c>
      <c r="M638" s="10">
        <v>472539</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1</v>
      </c>
      <c r="AL638">
        <v>0</v>
      </c>
      <c r="AM638">
        <v>0</v>
      </c>
      <c r="AN638">
        <v>1</v>
      </c>
      <c r="AO638">
        <v>0</v>
      </c>
      <c r="AP638">
        <v>0</v>
      </c>
      <c r="AQ638">
        <v>0</v>
      </c>
      <c r="AR638">
        <v>0</v>
      </c>
      <c r="AS638">
        <v>2</v>
      </c>
      <c r="AT638" s="7">
        <f>Table2[[#This Row],[Total Skills Required]] / 30</f>
        <v>6.6666666666666666E-2</v>
      </c>
      <c r="AU638" s="2">
        <f t="shared" si="9"/>
        <v>0.33333333333333331</v>
      </c>
    </row>
    <row r="639" spans="1:47" x14ac:dyDescent="0.3">
      <c r="A639" t="s">
        <v>11</v>
      </c>
      <c r="B639" t="s">
        <v>1</v>
      </c>
      <c r="C639" t="s">
        <v>370</v>
      </c>
      <c r="D639" t="s">
        <v>13</v>
      </c>
      <c r="E639" t="str">
        <f>IF(LOWER(TRIM(Table2[[#This Row],[Involvement]]))="entry level", "Junior", IF(LOWER(TRIM(Table2[[#This Row],[Involvement]]))="mid-senior level", "Mid", "Senior"))</f>
        <v>Mid</v>
      </c>
      <c r="F639">
        <v>1</v>
      </c>
      <c r="G639" s="3">
        <v>6737300</v>
      </c>
      <c r="H639" s="5" t="str">
        <f>ROUND(Table2[[#This Row],[Linkedin Followers]] / Table2[[#This Row],[Total Applicants]] / 1000, 2) &amp; "K"</f>
        <v>6737.3K</v>
      </c>
      <c r="I639" t="s">
        <v>4</v>
      </c>
      <c r="J639" t="s">
        <v>5</v>
      </c>
      <c r="K639">
        <v>10001</v>
      </c>
      <c r="L639" t="s">
        <v>6</v>
      </c>
      <c r="M639" s="10">
        <v>1292765</v>
      </c>
      <c r="N639">
        <v>0</v>
      </c>
      <c r="O639">
        <v>0</v>
      </c>
      <c r="P639">
        <v>0</v>
      </c>
      <c r="Q639">
        <v>0</v>
      </c>
      <c r="R639">
        <v>1</v>
      </c>
      <c r="S639">
        <v>0</v>
      </c>
      <c r="T639">
        <v>0</v>
      </c>
      <c r="U639">
        <v>0</v>
      </c>
      <c r="V639">
        <v>0</v>
      </c>
      <c r="W639">
        <v>0</v>
      </c>
      <c r="X639">
        <v>0</v>
      </c>
      <c r="Y639">
        <v>0</v>
      </c>
      <c r="Z639">
        <v>0</v>
      </c>
      <c r="AA639">
        <v>0</v>
      </c>
      <c r="AB639">
        <v>0</v>
      </c>
      <c r="AC639">
        <v>0</v>
      </c>
      <c r="AD639">
        <v>0</v>
      </c>
      <c r="AE639">
        <v>0</v>
      </c>
      <c r="AF639">
        <v>0</v>
      </c>
      <c r="AG639">
        <v>0</v>
      </c>
      <c r="AH639">
        <v>0</v>
      </c>
      <c r="AI639">
        <v>0</v>
      </c>
      <c r="AJ639">
        <v>1</v>
      </c>
      <c r="AK639">
        <v>1</v>
      </c>
      <c r="AL639">
        <v>0</v>
      </c>
      <c r="AM639">
        <v>0</v>
      </c>
      <c r="AN639">
        <v>1</v>
      </c>
      <c r="AO639">
        <v>0</v>
      </c>
      <c r="AP639">
        <v>0</v>
      </c>
      <c r="AQ639">
        <v>0</v>
      </c>
      <c r="AR639">
        <v>1</v>
      </c>
      <c r="AS639">
        <v>5</v>
      </c>
      <c r="AT639" s="7">
        <f>Table2[[#This Row],[Total Skills Required]] / 30</f>
        <v>0.16666666666666666</v>
      </c>
      <c r="AU639" s="2">
        <f t="shared" si="9"/>
        <v>0.16666666666666666</v>
      </c>
    </row>
    <row r="640" spans="1:47" x14ac:dyDescent="0.3">
      <c r="A640" t="s">
        <v>72</v>
      </c>
      <c r="B640" t="s">
        <v>39</v>
      </c>
      <c r="C640" t="s">
        <v>15</v>
      </c>
      <c r="D640" t="s">
        <v>36</v>
      </c>
      <c r="E640" t="str">
        <f>IF(LOWER(TRIM(Table2[[#This Row],[Involvement]]))="entry level", "Junior", IF(LOWER(TRIM(Table2[[#This Row],[Involvement]]))="mid-senior level", "Mid", "Senior"))</f>
        <v>Mid</v>
      </c>
      <c r="F640">
        <v>1</v>
      </c>
      <c r="G640" s="3">
        <v>270280</v>
      </c>
      <c r="H640" s="5" t="str">
        <f>ROUND(Table2[[#This Row],[Linkedin Followers]] / Table2[[#This Row],[Total Applicants]] / 1000, 2) &amp; "K"</f>
        <v>270.28K</v>
      </c>
      <c r="I640" t="s">
        <v>4</v>
      </c>
      <c r="J640" t="s">
        <v>5</v>
      </c>
      <c r="K640">
        <v>10001</v>
      </c>
      <c r="L640" t="s">
        <v>6</v>
      </c>
      <c r="M640" s="10">
        <v>865743</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1</v>
      </c>
      <c r="AK640">
        <v>1</v>
      </c>
      <c r="AL640">
        <v>0</v>
      </c>
      <c r="AM640">
        <v>0</v>
      </c>
      <c r="AN640">
        <v>0</v>
      </c>
      <c r="AO640">
        <v>0</v>
      </c>
      <c r="AP640">
        <v>0</v>
      </c>
      <c r="AQ640">
        <v>0</v>
      </c>
      <c r="AR640">
        <v>0</v>
      </c>
      <c r="AS640">
        <v>2</v>
      </c>
      <c r="AT640" s="7">
        <f>Table2[[#This Row],[Total Skills Required]] / 30</f>
        <v>6.6666666666666666E-2</v>
      </c>
      <c r="AU640" s="2">
        <f t="shared" si="9"/>
        <v>0.33333333333333331</v>
      </c>
    </row>
    <row r="641" spans="1:47" x14ac:dyDescent="0.3">
      <c r="A641" t="s">
        <v>16</v>
      </c>
      <c r="B641" t="s">
        <v>17</v>
      </c>
      <c r="C641" t="s">
        <v>371</v>
      </c>
      <c r="D641" t="s">
        <v>13</v>
      </c>
      <c r="E641" t="str">
        <f>IF(LOWER(TRIM(Table2[[#This Row],[Involvement]]))="entry level", "Junior", IF(LOWER(TRIM(Table2[[#This Row],[Involvement]]))="mid-senior level", "Mid", "Senior"))</f>
        <v>Mid</v>
      </c>
      <c r="F641">
        <v>1</v>
      </c>
      <c r="G641" s="3">
        <v>80865</v>
      </c>
      <c r="H641" s="5" t="str">
        <f>ROUND(Table2[[#This Row],[Linkedin Followers]] / Table2[[#This Row],[Total Applicants]] / 1000, 2) &amp; "K"</f>
        <v>80.87K</v>
      </c>
      <c r="I641" t="s">
        <v>4</v>
      </c>
      <c r="J641" t="s">
        <v>5</v>
      </c>
      <c r="K641">
        <v>1200</v>
      </c>
      <c r="L641" t="s">
        <v>6</v>
      </c>
      <c r="M641" s="10">
        <v>1582401</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1</v>
      </c>
      <c r="AK641">
        <v>0</v>
      </c>
      <c r="AL641">
        <v>0</v>
      </c>
      <c r="AM641">
        <v>0</v>
      </c>
      <c r="AN641">
        <v>0</v>
      </c>
      <c r="AO641">
        <v>0</v>
      </c>
      <c r="AP641">
        <v>0</v>
      </c>
      <c r="AQ641">
        <v>0</v>
      </c>
      <c r="AR641">
        <v>0</v>
      </c>
      <c r="AS641">
        <v>1</v>
      </c>
      <c r="AT641" s="7">
        <f>Table2[[#This Row],[Total Skills Required]] / 30</f>
        <v>3.3333333333333333E-2</v>
      </c>
      <c r="AU641" s="2">
        <f t="shared" si="9"/>
        <v>0.5</v>
      </c>
    </row>
    <row r="642" spans="1:47" x14ac:dyDescent="0.3">
      <c r="A642" t="s">
        <v>16</v>
      </c>
      <c r="B642" t="s">
        <v>17</v>
      </c>
      <c r="C642" t="s">
        <v>372</v>
      </c>
      <c r="D642" t="s">
        <v>3</v>
      </c>
      <c r="E642" t="str">
        <f>IF(LOWER(TRIM(Table2[[#This Row],[Involvement]]))="entry level", "Junior", IF(LOWER(TRIM(Table2[[#This Row],[Involvement]]))="mid-senior level", "Mid", "Senior"))</f>
        <v>Mid</v>
      </c>
      <c r="F642">
        <v>1</v>
      </c>
      <c r="G642" s="3">
        <v>80865</v>
      </c>
      <c r="H642" s="5" t="str">
        <f>ROUND(Table2[[#This Row],[Linkedin Followers]] / Table2[[#This Row],[Total Applicants]] / 1000, 2) &amp; "K"</f>
        <v>80.87K</v>
      </c>
      <c r="I642" t="s">
        <v>4</v>
      </c>
      <c r="J642" t="s">
        <v>5</v>
      </c>
      <c r="K642">
        <v>1200</v>
      </c>
      <c r="L642" t="s">
        <v>6</v>
      </c>
      <c r="M642" s="10">
        <v>1761692</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1</v>
      </c>
      <c r="AK642">
        <v>1</v>
      </c>
      <c r="AL642">
        <v>0</v>
      </c>
      <c r="AM642">
        <v>0</v>
      </c>
      <c r="AN642">
        <v>0</v>
      </c>
      <c r="AO642">
        <v>0</v>
      </c>
      <c r="AP642">
        <v>0</v>
      </c>
      <c r="AQ642">
        <v>0</v>
      </c>
      <c r="AR642">
        <v>0</v>
      </c>
      <c r="AS642">
        <v>2</v>
      </c>
      <c r="AT642" s="7">
        <f>Table2[[#This Row],[Total Skills Required]] / 30</f>
        <v>6.6666666666666666E-2</v>
      </c>
      <c r="AU642" s="2">
        <f t="shared" ref="AU642:AU686" si="10">(F642 / (AS642 + 1))</f>
        <v>0.33333333333333331</v>
      </c>
    </row>
    <row r="643" spans="1:47" x14ac:dyDescent="0.3">
      <c r="A643" t="s">
        <v>72</v>
      </c>
      <c r="B643" t="s">
        <v>39</v>
      </c>
      <c r="C643" t="s">
        <v>192</v>
      </c>
      <c r="D643" t="s">
        <v>19</v>
      </c>
      <c r="E643" t="str">
        <f>IF(LOWER(TRIM(Table2[[#This Row],[Involvement]]))="entry level", "Junior", IF(LOWER(TRIM(Table2[[#This Row],[Involvement]]))="mid-senior level", "Mid", "Senior"))</f>
        <v>Mid</v>
      </c>
      <c r="F643">
        <v>1</v>
      </c>
      <c r="G643" s="3">
        <v>270280</v>
      </c>
      <c r="H643" s="5" t="str">
        <f>ROUND(Table2[[#This Row],[Linkedin Followers]] / Table2[[#This Row],[Total Applicants]] / 1000, 2) &amp; "K"</f>
        <v>270.28K</v>
      </c>
      <c r="I643" t="s">
        <v>4</v>
      </c>
      <c r="J643" t="s">
        <v>5</v>
      </c>
      <c r="K643">
        <v>10001</v>
      </c>
      <c r="L643" t="s">
        <v>6</v>
      </c>
      <c r="M643" s="10">
        <v>1144934</v>
      </c>
      <c r="N643">
        <v>0</v>
      </c>
      <c r="O643">
        <v>0</v>
      </c>
      <c r="P643">
        <v>0</v>
      </c>
      <c r="Q643">
        <v>0</v>
      </c>
      <c r="R643">
        <v>0</v>
      </c>
      <c r="S643">
        <v>0</v>
      </c>
      <c r="T643">
        <v>0</v>
      </c>
      <c r="U643">
        <v>0</v>
      </c>
      <c r="V643">
        <v>0</v>
      </c>
      <c r="W643">
        <v>0</v>
      </c>
      <c r="X643">
        <v>1</v>
      </c>
      <c r="Y643">
        <v>0</v>
      </c>
      <c r="Z643">
        <v>0</v>
      </c>
      <c r="AA643">
        <v>0</v>
      </c>
      <c r="AB643">
        <v>0</v>
      </c>
      <c r="AC643">
        <v>0</v>
      </c>
      <c r="AD643">
        <v>0</v>
      </c>
      <c r="AE643">
        <v>0</v>
      </c>
      <c r="AF643">
        <v>0</v>
      </c>
      <c r="AG643">
        <v>0</v>
      </c>
      <c r="AH643">
        <v>0</v>
      </c>
      <c r="AI643">
        <v>0</v>
      </c>
      <c r="AJ643">
        <v>0</v>
      </c>
      <c r="AK643">
        <v>1</v>
      </c>
      <c r="AL643">
        <v>0</v>
      </c>
      <c r="AM643">
        <v>0</v>
      </c>
      <c r="AN643">
        <v>1</v>
      </c>
      <c r="AO643">
        <v>0</v>
      </c>
      <c r="AP643">
        <v>0</v>
      </c>
      <c r="AQ643">
        <v>0</v>
      </c>
      <c r="AR643">
        <v>1</v>
      </c>
      <c r="AS643">
        <v>4</v>
      </c>
      <c r="AT643" s="7">
        <f>Table2[[#This Row],[Total Skills Required]] / 30</f>
        <v>0.13333333333333333</v>
      </c>
      <c r="AU643" s="2">
        <f t="shared" si="10"/>
        <v>0.2</v>
      </c>
    </row>
    <row r="644" spans="1:47" x14ac:dyDescent="0.3">
      <c r="A644" t="s">
        <v>72</v>
      </c>
      <c r="B644" t="s">
        <v>39</v>
      </c>
      <c r="C644" t="s">
        <v>373</v>
      </c>
      <c r="D644" t="s">
        <v>19</v>
      </c>
      <c r="E644" t="str">
        <f>IF(LOWER(TRIM(Table2[[#This Row],[Involvement]]))="entry level", "Junior", IF(LOWER(TRIM(Table2[[#This Row],[Involvement]]))="mid-senior level", "Mid", "Senior"))</f>
        <v>Junior</v>
      </c>
      <c r="F644">
        <v>1</v>
      </c>
      <c r="G644" s="3">
        <v>270280</v>
      </c>
      <c r="H644" s="5" t="str">
        <f>ROUND(Table2[[#This Row],[Linkedin Followers]] / Table2[[#This Row],[Total Applicants]] / 1000, 2) &amp; "K"</f>
        <v>270.28K</v>
      </c>
      <c r="I644" t="s">
        <v>4</v>
      </c>
      <c r="J644" t="s">
        <v>14</v>
      </c>
      <c r="K644">
        <v>10001</v>
      </c>
      <c r="L644" t="s">
        <v>6</v>
      </c>
      <c r="M644" s="10">
        <v>545748</v>
      </c>
      <c r="N644">
        <v>0</v>
      </c>
      <c r="O644">
        <v>0</v>
      </c>
      <c r="P644">
        <v>1</v>
      </c>
      <c r="Q644">
        <v>0</v>
      </c>
      <c r="R644">
        <v>0</v>
      </c>
      <c r="S644">
        <v>0</v>
      </c>
      <c r="T644">
        <v>0</v>
      </c>
      <c r="U644">
        <v>0</v>
      </c>
      <c r="V644">
        <v>0</v>
      </c>
      <c r="W644">
        <v>0</v>
      </c>
      <c r="X644">
        <v>1</v>
      </c>
      <c r="Y644">
        <v>0</v>
      </c>
      <c r="Z644">
        <v>0</v>
      </c>
      <c r="AA644">
        <v>0</v>
      </c>
      <c r="AB644">
        <v>0</v>
      </c>
      <c r="AC644">
        <v>0</v>
      </c>
      <c r="AD644">
        <v>0</v>
      </c>
      <c r="AE644">
        <v>0</v>
      </c>
      <c r="AF644">
        <v>0</v>
      </c>
      <c r="AG644">
        <v>0</v>
      </c>
      <c r="AH644">
        <v>0</v>
      </c>
      <c r="AI644">
        <v>0</v>
      </c>
      <c r="AJ644">
        <v>1</v>
      </c>
      <c r="AK644">
        <v>1</v>
      </c>
      <c r="AL644">
        <v>0</v>
      </c>
      <c r="AM644">
        <v>0</v>
      </c>
      <c r="AN644">
        <v>1</v>
      </c>
      <c r="AO644">
        <v>0</v>
      </c>
      <c r="AP644">
        <v>0</v>
      </c>
      <c r="AQ644">
        <v>0</v>
      </c>
      <c r="AR644">
        <v>0</v>
      </c>
      <c r="AS644">
        <v>5</v>
      </c>
      <c r="AT644" s="7">
        <f>Table2[[#This Row],[Total Skills Required]] / 30</f>
        <v>0.16666666666666666</v>
      </c>
      <c r="AU644" s="2">
        <f t="shared" si="10"/>
        <v>0.16666666666666666</v>
      </c>
    </row>
    <row r="645" spans="1:47" x14ac:dyDescent="0.3">
      <c r="A645" t="s">
        <v>16</v>
      </c>
      <c r="B645" t="s">
        <v>17</v>
      </c>
      <c r="C645" t="s">
        <v>164</v>
      </c>
      <c r="D645" t="s">
        <v>78</v>
      </c>
      <c r="E645" t="str">
        <f>IF(LOWER(TRIM(Table2[[#This Row],[Involvement]]))="entry level", "Junior", IF(LOWER(TRIM(Table2[[#This Row],[Involvement]]))="mid-senior level", "Mid", "Senior"))</f>
        <v>Mid</v>
      </c>
      <c r="F645">
        <v>1</v>
      </c>
      <c r="G645" s="3">
        <v>80865</v>
      </c>
      <c r="H645" s="5" t="str">
        <f>ROUND(Table2[[#This Row],[Linkedin Followers]] / Table2[[#This Row],[Total Applicants]] / 1000, 2) &amp; "K"</f>
        <v>80.87K</v>
      </c>
      <c r="I645" t="s">
        <v>4</v>
      </c>
      <c r="J645" t="s">
        <v>5</v>
      </c>
      <c r="K645">
        <v>1200</v>
      </c>
      <c r="L645" t="s">
        <v>6</v>
      </c>
      <c r="M645" s="10">
        <v>1741300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1</v>
      </c>
      <c r="AK645">
        <v>1</v>
      </c>
      <c r="AL645">
        <v>0</v>
      </c>
      <c r="AM645">
        <v>0</v>
      </c>
      <c r="AN645">
        <v>0</v>
      </c>
      <c r="AO645">
        <v>0</v>
      </c>
      <c r="AP645">
        <v>0</v>
      </c>
      <c r="AQ645">
        <v>0</v>
      </c>
      <c r="AR645">
        <v>0</v>
      </c>
      <c r="AS645">
        <v>2</v>
      </c>
      <c r="AT645" s="7">
        <f>Table2[[#This Row],[Total Skills Required]] / 30</f>
        <v>6.6666666666666666E-2</v>
      </c>
      <c r="AU645" s="2">
        <f t="shared" si="10"/>
        <v>0.33333333333333331</v>
      </c>
    </row>
    <row r="646" spans="1:47" x14ac:dyDescent="0.3">
      <c r="A646" t="s">
        <v>72</v>
      </c>
      <c r="B646" t="s">
        <v>39</v>
      </c>
      <c r="C646" t="s">
        <v>350</v>
      </c>
      <c r="D646" t="s">
        <v>62</v>
      </c>
      <c r="E646" t="str">
        <f>IF(LOWER(TRIM(Table2[[#This Row],[Involvement]]))="entry level", "Junior", IF(LOWER(TRIM(Table2[[#This Row],[Involvement]]))="mid-senior level", "Mid", "Senior"))</f>
        <v>Junior</v>
      </c>
      <c r="F646">
        <v>1</v>
      </c>
      <c r="G646" s="3">
        <v>270280</v>
      </c>
      <c r="H646" s="5" t="str">
        <f>ROUND(Table2[[#This Row],[Linkedin Followers]] / Table2[[#This Row],[Total Applicants]] / 1000, 2) &amp; "K"</f>
        <v>270.28K</v>
      </c>
      <c r="I646" t="s">
        <v>4</v>
      </c>
      <c r="J646" t="s">
        <v>14</v>
      </c>
      <c r="K646">
        <v>10001</v>
      </c>
      <c r="L646" t="s">
        <v>6</v>
      </c>
      <c r="M646" s="10">
        <v>608764</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s="7">
        <f>Table2[[#This Row],[Total Skills Required]] / 30</f>
        <v>0</v>
      </c>
      <c r="AU646" s="2">
        <f t="shared" si="10"/>
        <v>1</v>
      </c>
    </row>
    <row r="647" spans="1:47" x14ac:dyDescent="0.3">
      <c r="A647" t="s">
        <v>72</v>
      </c>
      <c r="B647" t="s">
        <v>39</v>
      </c>
      <c r="C647" t="s">
        <v>200</v>
      </c>
      <c r="D647" t="s">
        <v>36</v>
      </c>
      <c r="E647" t="str">
        <f>IF(LOWER(TRIM(Table2[[#This Row],[Involvement]]))="entry level", "Junior", IF(LOWER(TRIM(Table2[[#This Row],[Involvement]]))="mid-senior level", "Mid", "Senior"))</f>
        <v>Mid</v>
      </c>
      <c r="F647">
        <v>1</v>
      </c>
      <c r="G647" s="3">
        <v>270280</v>
      </c>
      <c r="H647" s="5" t="str">
        <f>ROUND(Table2[[#This Row],[Linkedin Followers]] / Table2[[#This Row],[Total Applicants]] / 1000, 2) &amp; "K"</f>
        <v>270.28K</v>
      </c>
      <c r="I647" t="s">
        <v>4</v>
      </c>
      <c r="J647" t="s">
        <v>5</v>
      </c>
      <c r="K647">
        <v>10001</v>
      </c>
      <c r="L647" t="s">
        <v>6</v>
      </c>
      <c r="M647" s="10">
        <v>1076922</v>
      </c>
      <c r="N647">
        <v>0</v>
      </c>
      <c r="O647">
        <v>0</v>
      </c>
      <c r="P647">
        <v>0</v>
      </c>
      <c r="Q647">
        <v>0</v>
      </c>
      <c r="R647">
        <v>0</v>
      </c>
      <c r="S647">
        <v>0</v>
      </c>
      <c r="T647">
        <v>0</v>
      </c>
      <c r="U647">
        <v>0</v>
      </c>
      <c r="V647">
        <v>0</v>
      </c>
      <c r="W647">
        <v>0</v>
      </c>
      <c r="X647">
        <v>1</v>
      </c>
      <c r="Y647">
        <v>0</v>
      </c>
      <c r="Z647">
        <v>0</v>
      </c>
      <c r="AA647">
        <v>0</v>
      </c>
      <c r="AB647">
        <v>0</v>
      </c>
      <c r="AC647">
        <v>0</v>
      </c>
      <c r="AD647">
        <v>0</v>
      </c>
      <c r="AE647">
        <v>0</v>
      </c>
      <c r="AF647">
        <v>0</v>
      </c>
      <c r="AG647">
        <v>0</v>
      </c>
      <c r="AH647">
        <v>0</v>
      </c>
      <c r="AI647">
        <v>0</v>
      </c>
      <c r="AJ647">
        <v>1</v>
      </c>
      <c r="AK647">
        <v>1</v>
      </c>
      <c r="AL647">
        <v>0</v>
      </c>
      <c r="AM647">
        <v>0</v>
      </c>
      <c r="AN647">
        <v>0</v>
      </c>
      <c r="AO647">
        <v>0</v>
      </c>
      <c r="AP647">
        <v>0</v>
      </c>
      <c r="AQ647">
        <v>0</v>
      </c>
      <c r="AR647">
        <v>0</v>
      </c>
      <c r="AS647">
        <v>3</v>
      </c>
      <c r="AT647" s="7">
        <f>Table2[[#This Row],[Total Skills Required]] / 30</f>
        <v>0.1</v>
      </c>
      <c r="AU647" s="2">
        <f t="shared" si="10"/>
        <v>0.25</v>
      </c>
    </row>
    <row r="648" spans="1:47" x14ac:dyDescent="0.3">
      <c r="A648" t="s">
        <v>16</v>
      </c>
      <c r="B648" t="s">
        <v>17</v>
      </c>
      <c r="C648" t="s">
        <v>374</v>
      </c>
      <c r="D648" t="s">
        <v>19</v>
      </c>
      <c r="E648" t="str">
        <f>IF(LOWER(TRIM(Table2[[#This Row],[Involvement]]))="entry level", "Junior", IF(LOWER(TRIM(Table2[[#This Row],[Involvement]]))="mid-senior level", "Mid", "Senior"))</f>
        <v>Junior</v>
      </c>
      <c r="F648">
        <v>1</v>
      </c>
      <c r="G648" s="3">
        <v>80865</v>
      </c>
      <c r="H648" s="5" t="str">
        <f>ROUND(Table2[[#This Row],[Linkedin Followers]] / Table2[[#This Row],[Total Applicants]] / 1000, 2) &amp; "K"</f>
        <v>80.87K</v>
      </c>
      <c r="I648" t="s">
        <v>4</v>
      </c>
      <c r="J648" t="s">
        <v>14</v>
      </c>
      <c r="K648">
        <v>1200</v>
      </c>
      <c r="L648" t="s">
        <v>6</v>
      </c>
      <c r="M648" s="10">
        <v>686010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1</v>
      </c>
      <c r="AK648">
        <v>0</v>
      </c>
      <c r="AL648">
        <v>0</v>
      </c>
      <c r="AM648">
        <v>0</v>
      </c>
      <c r="AN648">
        <v>0</v>
      </c>
      <c r="AO648">
        <v>0</v>
      </c>
      <c r="AP648">
        <v>0</v>
      </c>
      <c r="AQ648">
        <v>0</v>
      </c>
      <c r="AR648">
        <v>0</v>
      </c>
      <c r="AS648">
        <v>1</v>
      </c>
      <c r="AT648" s="7">
        <f>Table2[[#This Row],[Total Skills Required]] / 30</f>
        <v>3.3333333333333333E-2</v>
      </c>
      <c r="AU648" s="2">
        <f t="shared" si="10"/>
        <v>0.5</v>
      </c>
    </row>
    <row r="649" spans="1:47" x14ac:dyDescent="0.3">
      <c r="A649" t="s">
        <v>72</v>
      </c>
      <c r="B649" t="s">
        <v>39</v>
      </c>
      <c r="C649" t="s">
        <v>346</v>
      </c>
      <c r="D649" t="s">
        <v>13</v>
      </c>
      <c r="E649" t="str">
        <f>IF(LOWER(TRIM(Table2[[#This Row],[Involvement]]))="entry level", "Junior", IF(LOWER(TRIM(Table2[[#This Row],[Involvement]]))="mid-senior level", "Mid", "Senior"))</f>
        <v>Mid</v>
      </c>
      <c r="F649">
        <v>1</v>
      </c>
      <c r="G649" s="3">
        <v>270280</v>
      </c>
      <c r="H649" s="5" t="str">
        <f>ROUND(Table2[[#This Row],[Linkedin Followers]] / Table2[[#This Row],[Total Applicants]] / 1000, 2) &amp; "K"</f>
        <v>270.28K</v>
      </c>
      <c r="I649" t="s">
        <v>4</v>
      </c>
      <c r="J649" t="s">
        <v>5</v>
      </c>
      <c r="K649">
        <v>10001</v>
      </c>
      <c r="L649" t="s">
        <v>6</v>
      </c>
      <c r="M649" s="10">
        <v>1146386</v>
      </c>
      <c r="N649">
        <v>0</v>
      </c>
      <c r="O649">
        <v>0</v>
      </c>
      <c r="P649">
        <v>0</v>
      </c>
      <c r="Q649">
        <v>0</v>
      </c>
      <c r="R649">
        <v>0</v>
      </c>
      <c r="S649">
        <v>0</v>
      </c>
      <c r="T649">
        <v>0</v>
      </c>
      <c r="U649">
        <v>0</v>
      </c>
      <c r="V649">
        <v>0</v>
      </c>
      <c r="W649">
        <v>0</v>
      </c>
      <c r="X649">
        <v>1</v>
      </c>
      <c r="Y649">
        <v>0</v>
      </c>
      <c r="Z649">
        <v>0</v>
      </c>
      <c r="AA649">
        <v>0</v>
      </c>
      <c r="AB649">
        <v>0</v>
      </c>
      <c r="AC649">
        <v>0</v>
      </c>
      <c r="AD649">
        <v>0</v>
      </c>
      <c r="AE649">
        <v>0</v>
      </c>
      <c r="AF649">
        <v>0</v>
      </c>
      <c r="AG649">
        <v>0</v>
      </c>
      <c r="AH649">
        <v>0</v>
      </c>
      <c r="AI649">
        <v>0</v>
      </c>
      <c r="AJ649">
        <v>1</v>
      </c>
      <c r="AK649">
        <v>1</v>
      </c>
      <c r="AL649">
        <v>0</v>
      </c>
      <c r="AM649">
        <v>0</v>
      </c>
      <c r="AN649">
        <v>0</v>
      </c>
      <c r="AO649">
        <v>0</v>
      </c>
      <c r="AP649">
        <v>0</v>
      </c>
      <c r="AQ649">
        <v>0</v>
      </c>
      <c r="AR649">
        <v>0</v>
      </c>
      <c r="AS649">
        <v>3</v>
      </c>
      <c r="AT649" s="7">
        <f>Table2[[#This Row],[Total Skills Required]] / 30</f>
        <v>0.1</v>
      </c>
      <c r="AU649" s="2">
        <f t="shared" si="10"/>
        <v>0.25</v>
      </c>
    </row>
    <row r="650" spans="1:47" x14ac:dyDescent="0.3">
      <c r="A650" t="s">
        <v>16</v>
      </c>
      <c r="B650" t="s">
        <v>17</v>
      </c>
      <c r="C650" t="s">
        <v>375</v>
      </c>
      <c r="D650" t="s">
        <v>19</v>
      </c>
      <c r="E650" t="str">
        <f>IF(LOWER(TRIM(Table2[[#This Row],[Involvement]]))="entry level", "Junior", IF(LOWER(TRIM(Table2[[#This Row],[Involvement]]))="mid-senior level", "Mid", "Senior"))</f>
        <v>Mid</v>
      </c>
      <c r="F650">
        <v>1</v>
      </c>
      <c r="G650" s="3">
        <v>80865</v>
      </c>
      <c r="H650" s="5" t="str">
        <f>ROUND(Table2[[#This Row],[Linkedin Followers]] / Table2[[#This Row],[Total Applicants]] / 1000, 2) &amp; "K"</f>
        <v>80.87K</v>
      </c>
      <c r="I650" t="s">
        <v>4</v>
      </c>
      <c r="J650" t="s">
        <v>5</v>
      </c>
      <c r="K650">
        <v>1200</v>
      </c>
      <c r="L650" t="s">
        <v>6</v>
      </c>
      <c r="M650" s="10">
        <v>967892</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1</v>
      </c>
      <c r="AK650">
        <v>1</v>
      </c>
      <c r="AL650">
        <v>0</v>
      </c>
      <c r="AM650">
        <v>0</v>
      </c>
      <c r="AN650">
        <v>0</v>
      </c>
      <c r="AO650">
        <v>0</v>
      </c>
      <c r="AP650">
        <v>0</v>
      </c>
      <c r="AQ650">
        <v>0</v>
      </c>
      <c r="AR650">
        <v>0</v>
      </c>
      <c r="AS650">
        <v>2</v>
      </c>
      <c r="AT650" s="7">
        <f>Table2[[#This Row],[Total Skills Required]] / 30</f>
        <v>6.6666666666666666E-2</v>
      </c>
      <c r="AU650" s="2">
        <f t="shared" si="10"/>
        <v>0.33333333333333331</v>
      </c>
    </row>
    <row r="651" spans="1:47" x14ac:dyDescent="0.3">
      <c r="A651" t="s">
        <v>16</v>
      </c>
      <c r="B651" t="s">
        <v>17</v>
      </c>
      <c r="C651" t="s">
        <v>268</v>
      </c>
      <c r="D651" t="s">
        <v>19</v>
      </c>
      <c r="E651" t="str">
        <f>IF(LOWER(TRIM(Table2[[#This Row],[Involvement]]))="entry level", "Junior", IF(LOWER(TRIM(Table2[[#This Row],[Involvement]]))="mid-senior level", "Mid", "Senior"))</f>
        <v>Junior</v>
      </c>
      <c r="F651">
        <v>1</v>
      </c>
      <c r="G651" s="3">
        <v>80865</v>
      </c>
      <c r="H651" s="5" t="str">
        <f>ROUND(Table2[[#This Row],[Linkedin Followers]] / Table2[[#This Row],[Total Applicants]] / 1000, 2) &amp; "K"</f>
        <v>80.87K</v>
      </c>
      <c r="I651" t="s">
        <v>4</v>
      </c>
      <c r="J651" t="s">
        <v>14</v>
      </c>
      <c r="K651">
        <v>1200</v>
      </c>
      <c r="L651" t="s">
        <v>6</v>
      </c>
      <c r="M651" s="10">
        <v>781547</v>
      </c>
      <c r="N651">
        <v>0</v>
      </c>
      <c r="O651">
        <v>0</v>
      </c>
      <c r="P651">
        <v>1</v>
      </c>
      <c r="Q651">
        <v>0</v>
      </c>
      <c r="R651">
        <v>0</v>
      </c>
      <c r="S651">
        <v>0</v>
      </c>
      <c r="T651">
        <v>0</v>
      </c>
      <c r="U651">
        <v>0</v>
      </c>
      <c r="V651">
        <v>0</v>
      </c>
      <c r="W651">
        <v>0</v>
      </c>
      <c r="X651">
        <v>0</v>
      </c>
      <c r="Y651">
        <v>0</v>
      </c>
      <c r="Z651">
        <v>1</v>
      </c>
      <c r="AA651">
        <v>0</v>
      </c>
      <c r="AB651">
        <v>0</v>
      </c>
      <c r="AC651">
        <v>0</v>
      </c>
      <c r="AD651">
        <v>0</v>
      </c>
      <c r="AE651">
        <v>0</v>
      </c>
      <c r="AF651">
        <v>0</v>
      </c>
      <c r="AG651">
        <v>0</v>
      </c>
      <c r="AH651">
        <v>0</v>
      </c>
      <c r="AI651">
        <v>0</v>
      </c>
      <c r="AJ651">
        <v>1</v>
      </c>
      <c r="AK651">
        <v>1</v>
      </c>
      <c r="AL651">
        <v>0</v>
      </c>
      <c r="AM651">
        <v>0</v>
      </c>
      <c r="AN651">
        <v>1</v>
      </c>
      <c r="AO651">
        <v>0</v>
      </c>
      <c r="AP651">
        <v>0</v>
      </c>
      <c r="AQ651">
        <v>1</v>
      </c>
      <c r="AR651">
        <v>1</v>
      </c>
      <c r="AS651">
        <v>7</v>
      </c>
      <c r="AT651" s="7">
        <f>Table2[[#This Row],[Total Skills Required]] / 30</f>
        <v>0.23333333333333334</v>
      </c>
      <c r="AU651" s="2">
        <f t="shared" si="10"/>
        <v>0.125</v>
      </c>
    </row>
    <row r="652" spans="1:47" x14ac:dyDescent="0.3">
      <c r="A652" t="s">
        <v>72</v>
      </c>
      <c r="B652" t="s">
        <v>39</v>
      </c>
      <c r="C652" t="s">
        <v>306</v>
      </c>
      <c r="D652" t="s">
        <v>19</v>
      </c>
      <c r="E652" t="str">
        <f>IF(LOWER(TRIM(Table2[[#This Row],[Involvement]]))="entry level", "Junior", IF(LOWER(TRIM(Table2[[#This Row],[Involvement]]))="mid-senior level", "Mid", "Senior"))</f>
        <v>Junior</v>
      </c>
      <c r="F652">
        <v>1</v>
      </c>
      <c r="G652" s="3">
        <v>270280</v>
      </c>
      <c r="H652" s="5" t="str">
        <f>ROUND(Table2[[#This Row],[Linkedin Followers]] / Table2[[#This Row],[Total Applicants]] / 1000, 2) &amp; "K"</f>
        <v>270.28K</v>
      </c>
      <c r="I652" t="s">
        <v>4</v>
      </c>
      <c r="J652" t="s">
        <v>14</v>
      </c>
      <c r="K652">
        <v>10001</v>
      </c>
      <c r="L652" t="s">
        <v>6</v>
      </c>
      <c r="M652" s="10">
        <v>524704</v>
      </c>
      <c r="N652">
        <v>0</v>
      </c>
      <c r="O652">
        <v>0</v>
      </c>
      <c r="P652">
        <v>0</v>
      </c>
      <c r="Q652">
        <v>0</v>
      </c>
      <c r="R652">
        <v>0</v>
      </c>
      <c r="S652">
        <v>0</v>
      </c>
      <c r="T652">
        <v>0</v>
      </c>
      <c r="U652">
        <v>0</v>
      </c>
      <c r="V652">
        <v>0</v>
      </c>
      <c r="W652">
        <v>0</v>
      </c>
      <c r="X652">
        <v>0</v>
      </c>
      <c r="Y652">
        <v>0</v>
      </c>
      <c r="Z652">
        <v>1</v>
      </c>
      <c r="AA652">
        <v>0</v>
      </c>
      <c r="AB652">
        <v>0</v>
      </c>
      <c r="AC652">
        <v>0</v>
      </c>
      <c r="AD652">
        <v>0</v>
      </c>
      <c r="AE652">
        <v>0</v>
      </c>
      <c r="AF652">
        <v>0</v>
      </c>
      <c r="AG652">
        <v>0</v>
      </c>
      <c r="AH652">
        <v>1</v>
      </c>
      <c r="AI652">
        <v>0</v>
      </c>
      <c r="AJ652">
        <v>1</v>
      </c>
      <c r="AK652">
        <v>1</v>
      </c>
      <c r="AL652">
        <v>0</v>
      </c>
      <c r="AM652">
        <v>0</v>
      </c>
      <c r="AN652">
        <v>0</v>
      </c>
      <c r="AO652">
        <v>0</v>
      </c>
      <c r="AP652">
        <v>0</v>
      </c>
      <c r="AQ652">
        <v>1</v>
      </c>
      <c r="AR652">
        <v>1</v>
      </c>
      <c r="AS652">
        <v>6</v>
      </c>
      <c r="AT652" s="7">
        <f>Table2[[#This Row],[Total Skills Required]] / 30</f>
        <v>0.2</v>
      </c>
      <c r="AU652" s="2">
        <f t="shared" si="10"/>
        <v>0.14285714285714285</v>
      </c>
    </row>
    <row r="653" spans="1:47" x14ac:dyDescent="0.3">
      <c r="A653" t="s">
        <v>16</v>
      </c>
      <c r="B653" t="s">
        <v>17</v>
      </c>
      <c r="C653" t="s">
        <v>189</v>
      </c>
      <c r="D653" t="s">
        <v>78</v>
      </c>
      <c r="E653" t="str">
        <f>IF(LOWER(TRIM(Table2[[#This Row],[Involvement]]))="entry level", "Junior", IF(LOWER(TRIM(Table2[[#This Row],[Involvement]]))="mid-senior level", "Mid", "Senior"))</f>
        <v>Mid</v>
      </c>
      <c r="F653">
        <v>1</v>
      </c>
      <c r="G653" s="3">
        <v>80865</v>
      </c>
      <c r="H653" s="5" t="str">
        <f>ROUND(Table2[[#This Row],[Linkedin Followers]] / Table2[[#This Row],[Total Applicants]] / 1000, 2) &amp; "K"</f>
        <v>80.87K</v>
      </c>
      <c r="I653" t="s">
        <v>4</v>
      </c>
      <c r="J653" t="s">
        <v>5</v>
      </c>
      <c r="K653">
        <v>1200</v>
      </c>
      <c r="L653" t="s">
        <v>6</v>
      </c>
      <c r="M653" s="10">
        <v>1332002</v>
      </c>
      <c r="N653">
        <v>0</v>
      </c>
      <c r="O653">
        <v>0</v>
      </c>
      <c r="P653">
        <v>1</v>
      </c>
      <c r="Q653">
        <v>0</v>
      </c>
      <c r="R653">
        <v>0</v>
      </c>
      <c r="S653">
        <v>0</v>
      </c>
      <c r="T653">
        <v>0</v>
      </c>
      <c r="U653">
        <v>0</v>
      </c>
      <c r="V653">
        <v>0</v>
      </c>
      <c r="W653">
        <v>0</v>
      </c>
      <c r="X653">
        <v>1</v>
      </c>
      <c r="Y653">
        <v>0</v>
      </c>
      <c r="Z653">
        <v>0</v>
      </c>
      <c r="AA653">
        <v>0</v>
      </c>
      <c r="AB653">
        <v>0</v>
      </c>
      <c r="AC653">
        <v>0</v>
      </c>
      <c r="AD653">
        <v>0</v>
      </c>
      <c r="AE653">
        <v>0</v>
      </c>
      <c r="AF653">
        <v>0</v>
      </c>
      <c r="AG653">
        <v>0</v>
      </c>
      <c r="AH653">
        <v>0</v>
      </c>
      <c r="AI653">
        <v>0</v>
      </c>
      <c r="AJ653">
        <v>1</v>
      </c>
      <c r="AK653">
        <v>1</v>
      </c>
      <c r="AL653">
        <v>0</v>
      </c>
      <c r="AM653">
        <v>0</v>
      </c>
      <c r="AN653">
        <v>0</v>
      </c>
      <c r="AO653">
        <v>0</v>
      </c>
      <c r="AP653">
        <v>0</v>
      </c>
      <c r="AQ653">
        <v>0</v>
      </c>
      <c r="AR653">
        <v>0</v>
      </c>
      <c r="AS653">
        <v>4</v>
      </c>
      <c r="AT653" s="7">
        <f>Table2[[#This Row],[Total Skills Required]] / 30</f>
        <v>0.13333333333333333</v>
      </c>
      <c r="AU653" s="2">
        <f t="shared" si="10"/>
        <v>0.2</v>
      </c>
    </row>
    <row r="654" spans="1:47" x14ac:dyDescent="0.3">
      <c r="A654" t="s">
        <v>91</v>
      </c>
      <c r="B654" t="s">
        <v>17</v>
      </c>
      <c r="C654" t="s">
        <v>321</v>
      </c>
      <c r="D654" t="s">
        <v>36</v>
      </c>
      <c r="E654" t="str">
        <f>IF(LOWER(TRIM(Table2[[#This Row],[Involvement]]))="entry level", "Junior", IF(LOWER(TRIM(Table2[[#This Row],[Involvement]]))="mid-senior level", "Mid", "Senior"))</f>
        <v>Mid</v>
      </c>
      <c r="F654">
        <v>1</v>
      </c>
      <c r="G654" s="3">
        <v>11245</v>
      </c>
      <c r="H654" s="5" t="str">
        <f>ROUND(Table2[[#This Row],[Linkedin Followers]] / Table2[[#This Row],[Total Applicants]] / 1000, 2) &amp; "K"</f>
        <v>11.25K</v>
      </c>
      <c r="I654" t="s">
        <v>4</v>
      </c>
      <c r="J654" t="s">
        <v>5</v>
      </c>
      <c r="K654">
        <v>110</v>
      </c>
      <c r="L654" t="s">
        <v>93</v>
      </c>
      <c r="M654" s="10">
        <v>1274362</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1</v>
      </c>
      <c r="AK654">
        <v>0</v>
      </c>
      <c r="AL654">
        <v>0</v>
      </c>
      <c r="AM654">
        <v>0</v>
      </c>
      <c r="AN654">
        <v>1</v>
      </c>
      <c r="AO654">
        <v>0</v>
      </c>
      <c r="AP654">
        <v>0</v>
      </c>
      <c r="AQ654">
        <v>0</v>
      </c>
      <c r="AR654">
        <v>0</v>
      </c>
      <c r="AS654">
        <v>2</v>
      </c>
      <c r="AT654" s="7">
        <f>Table2[[#This Row],[Total Skills Required]] / 30</f>
        <v>6.6666666666666666E-2</v>
      </c>
      <c r="AU654" s="2">
        <f t="shared" si="10"/>
        <v>0.33333333333333331</v>
      </c>
    </row>
    <row r="655" spans="1:47" x14ac:dyDescent="0.3">
      <c r="A655" t="s">
        <v>23</v>
      </c>
      <c r="B655" t="s">
        <v>24</v>
      </c>
      <c r="C655" t="s">
        <v>376</v>
      </c>
      <c r="D655" t="s">
        <v>33</v>
      </c>
      <c r="E655" t="str">
        <f>IF(LOWER(TRIM(Table2[[#This Row],[Involvement]]))="entry level", "Junior", IF(LOWER(TRIM(Table2[[#This Row],[Involvement]]))="mid-senior level", "Mid", "Senior"))</f>
        <v>Mid</v>
      </c>
      <c r="F655">
        <v>1</v>
      </c>
      <c r="G655" s="3">
        <v>793022</v>
      </c>
      <c r="H655" s="5" t="str">
        <f>ROUND(Table2[[#This Row],[Linkedin Followers]] / Table2[[#This Row],[Total Applicants]] / 1000, 2) &amp; "K"</f>
        <v>793.02K</v>
      </c>
      <c r="I655" t="s">
        <v>4</v>
      </c>
      <c r="J655" t="s">
        <v>5</v>
      </c>
      <c r="K655">
        <v>5000</v>
      </c>
      <c r="L655" t="s">
        <v>6</v>
      </c>
      <c r="M655" s="10">
        <v>1278618</v>
      </c>
      <c r="N655">
        <v>0</v>
      </c>
      <c r="O655">
        <v>0</v>
      </c>
      <c r="P655">
        <v>0</v>
      </c>
      <c r="Q655">
        <v>0</v>
      </c>
      <c r="R655">
        <v>1</v>
      </c>
      <c r="S655">
        <v>0</v>
      </c>
      <c r="T655">
        <v>0</v>
      </c>
      <c r="U655">
        <v>0</v>
      </c>
      <c r="V655">
        <v>0</v>
      </c>
      <c r="W655">
        <v>0</v>
      </c>
      <c r="X655">
        <v>0</v>
      </c>
      <c r="Y655">
        <v>0</v>
      </c>
      <c r="Z655">
        <v>0</v>
      </c>
      <c r="AA655">
        <v>0</v>
      </c>
      <c r="AB655">
        <v>0</v>
      </c>
      <c r="AC655">
        <v>0</v>
      </c>
      <c r="AD655">
        <v>0</v>
      </c>
      <c r="AE655">
        <v>0</v>
      </c>
      <c r="AF655">
        <v>0</v>
      </c>
      <c r="AG655">
        <v>0</v>
      </c>
      <c r="AH655">
        <v>0</v>
      </c>
      <c r="AI655">
        <v>0</v>
      </c>
      <c r="AJ655">
        <v>1</v>
      </c>
      <c r="AK655">
        <v>1</v>
      </c>
      <c r="AL655">
        <v>0</v>
      </c>
      <c r="AM655">
        <v>0</v>
      </c>
      <c r="AN655">
        <v>1</v>
      </c>
      <c r="AO655">
        <v>0</v>
      </c>
      <c r="AP655">
        <v>0</v>
      </c>
      <c r="AQ655">
        <v>0</v>
      </c>
      <c r="AR655">
        <v>0</v>
      </c>
      <c r="AS655">
        <v>4</v>
      </c>
      <c r="AT655" s="7">
        <f>Table2[[#This Row],[Total Skills Required]] / 30</f>
        <v>0.13333333333333333</v>
      </c>
      <c r="AU655" s="2">
        <f t="shared" si="10"/>
        <v>0.2</v>
      </c>
    </row>
    <row r="656" spans="1:47" x14ac:dyDescent="0.3">
      <c r="A656" t="s">
        <v>91</v>
      </c>
      <c r="B656" t="s">
        <v>17</v>
      </c>
      <c r="C656" t="s">
        <v>377</v>
      </c>
      <c r="D656" t="s">
        <v>3</v>
      </c>
      <c r="E656" t="str">
        <f>IF(LOWER(TRIM(Table2[[#This Row],[Involvement]]))="entry level", "Junior", IF(LOWER(TRIM(Table2[[#This Row],[Involvement]]))="mid-senior level", "Mid", "Senior"))</f>
        <v>Mid</v>
      </c>
      <c r="F656">
        <v>1</v>
      </c>
      <c r="G656" s="3">
        <v>11245</v>
      </c>
      <c r="H656" s="5" t="str">
        <f>ROUND(Table2[[#This Row],[Linkedin Followers]] / Table2[[#This Row],[Total Applicants]] / 1000, 2) &amp; "K"</f>
        <v>11.25K</v>
      </c>
      <c r="I656" t="s">
        <v>4</v>
      </c>
      <c r="J656" t="s">
        <v>5</v>
      </c>
      <c r="K656">
        <v>110</v>
      </c>
      <c r="L656" t="s">
        <v>93</v>
      </c>
      <c r="M656" s="10">
        <v>1185531</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s="7">
        <f>Table2[[#This Row],[Total Skills Required]] / 30</f>
        <v>0</v>
      </c>
      <c r="AU656" s="2">
        <f t="shared" si="10"/>
        <v>1</v>
      </c>
    </row>
    <row r="657" spans="1:47" x14ac:dyDescent="0.3">
      <c r="A657" t="s">
        <v>16</v>
      </c>
      <c r="B657" t="s">
        <v>17</v>
      </c>
      <c r="C657" t="s">
        <v>378</v>
      </c>
      <c r="D657" t="s">
        <v>19</v>
      </c>
      <c r="E657" t="str">
        <f>IF(LOWER(TRIM(Table2[[#This Row],[Involvement]]))="entry level", "Junior", IF(LOWER(TRIM(Table2[[#This Row],[Involvement]]))="mid-senior level", "Mid", "Senior"))</f>
        <v>Mid</v>
      </c>
      <c r="F657">
        <v>1</v>
      </c>
      <c r="G657" s="3">
        <v>80865</v>
      </c>
      <c r="H657" s="5" t="str">
        <f>ROUND(Table2[[#This Row],[Linkedin Followers]] / Table2[[#This Row],[Total Applicants]] / 1000, 2) &amp; "K"</f>
        <v>80.87K</v>
      </c>
      <c r="I657" t="s">
        <v>4</v>
      </c>
      <c r="J657" t="s">
        <v>5</v>
      </c>
      <c r="K657">
        <v>1200</v>
      </c>
      <c r="L657" t="s">
        <v>6</v>
      </c>
      <c r="M657" s="10">
        <v>1708149</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1</v>
      </c>
      <c r="AK657">
        <v>1</v>
      </c>
      <c r="AL657">
        <v>0</v>
      </c>
      <c r="AM657">
        <v>0</v>
      </c>
      <c r="AN657">
        <v>0</v>
      </c>
      <c r="AO657">
        <v>0</v>
      </c>
      <c r="AP657">
        <v>0</v>
      </c>
      <c r="AQ657">
        <v>0</v>
      </c>
      <c r="AR657">
        <v>0</v>
      </c>
      <c r="AS657">
        <v>2</v>
      </c>
      <c r="AT657" s="7">
        <f>Table2[[#This Row],[Total Skills Required]] / 30</f>
        <v>6.6666666666666666E-2</v>
      </c>
      <c r="AU657" s="2">
        <f t="shared" si="10"/>
        <v>0.33333333333333331</v>
      </c>
    </row>
    <row r="658" spans="1:47" x14ac:dyDescent="0.3">
      <c r="A658" t="s">
        <v>72</v>
      </c>
      <c r="B658" t="s">
        <v>39</v>
      </c>
      <c r="C658" t="s">
        <v>358</v>
      </c>
      <c r="D658" t="s">
        <v>13</v>
      </c>
      <c r="E658" t="str">
        <f>IF(LOWER(TRIM(Table2[[#This Row],[Involvement]]))="entry level", "Junior", IF(LOWER(TRIM(Table2[[#This Row],[Involvement]]))="mid-senior level", "Mid", "Senior"))</f>
        <v>Junior</v>
      </c>
      <c r="F658">
        <v>1</v>
      </c>
      <c r="G658" s="3">
        <v>270280</v>
      </c>
      <c r="H658" s="5" t="str">
        <f>ROUND(Table2[[#This Row],[Linkedin Followers]] / Table2[[#This Row],[Total Applicants]] / 1000, 2) &amp; "K"</f>
        <v>270.28K</v>
      </c>
      <c r="I658" t="s">
        <v>4</v>
      </c>
      <c r="J658" t="s">
        <v>14</v>
      </c>
      <c r="K658">
        <v>10001</v>
      </c>
      <c r="L658" t="s">
        <v>6</v>
      </c>
      <c r="M658" s="10">
        <v>369565</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1</v>
      </c>
      <c r="AK658">
        <v>1</v>
      </c>
      <c r="AL658">
        <v>0</v>
      </c>
      <c r="AM658">
        <v>0</v>
      </c>
      <c r="AN658">
        <v>0</v>
      </c>
      <c r="AO658">
        <v>0</v>
      </c>
      <c r="AP658">
        <v>0</v>
      </c>
      <c r="AQ658">
        <v>0</v>
      </c>
      <c r="AR658">
        <v>0</v>
      </c>
      <c r="AS658">
        <v>2</v>
      </c>
      <c r="AT658" s="7">
        <f>Table2[[#This Row],[Total Skills Required]] / 30</f>
        <v>6.6666666666666666E-2</v>
      </c>
      <c r="AU658" s="2">
        <f t="shared" si="10"/>
        <v>0.33333333333333331</v>
      </c>
    </row>
    <row r="659" spans="1:47" x14ac:dyDescent="0.3">
      <c r="A659" t="s">
        <v>72</v>
      </c>
      <c r="B659" t="s">
        <v>39</v>
      </c>
      <c r="C659" t="s">
        <v>199</v>
      </c>
      <c r="D659" t="s">
        <v>36</v>
      </c>
      <c r="E659" t="str">
        <f>IF(LOWER(TRIM(Table2[[#This Row],[Involvement]]))="entry level", "Junior", IF(LOWER(TRIM(Table2[[#This Row],[Involvement]]))="mid-senior level", "Mid", "Senior"))</f>
        <v>Mid</v>
      </c>
      <c r="F659">
        <v>1</v>
      </c>
      <c r="G659" s="3">
        <v>270280</v>
      </c>
      <c r="H659" s="5" t="str">
        <f>ROUND(Table2[[#This Row],[Linkedin Followers]] / Table2[[#This Row],[Total Applicants]] / 1000, 2) &amp; "K"</f>
        <v>270.28K</v>
      </c>
      <c r="I659" t="s">
        <v>4</v>
      </c>
      <c r="J659" t="s">
        <v>5</v>
      </c>
      <c r="K659">
        <v>10001</v>
      </c>
      <c r="L659" t="s">
        <v>6</v>
      </c>
      <c r="M659" s="10">
        <v>1016997</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1</v>
      </c>
      <c r="AK659">
        <v>1</v>
      </c>
      <c r="AL659">
        <v>0</v>
      </c>
      <c r="AM659">
        <v>0</v>
      </c>
      <c r="AN659">
        <v>0</v>
      </c>
      <c r="AO659">
        <v>0</v>
      </c>
      <c r="AP659">
        <v>0</v>
      </c>
      <c r="AQ659">
        <v>0</v>
      </c>
      <c r="AR659">
        <v>0</v>
      </c>
      <c r="AS659">
        <v>2</v>
      </c>
      <c r="AT659" s="7">
        <f>Table2[[#This Row],[Total Skills Required]] / 30</f>
        <v>6.6666666666666666E-2</v>
      </c>
      <c r="AU659" s="2">
        <f t="shared" si="10"/>
        <v>0.33333333333333331</v>
      </c>
    </row>
    <row r="660" spans="1:47" x14ac:dyDescent="0.3">
      <c r="A660" t="s">
        <v>16</v>
      </c>
      <c r="B660" t="s">
        <v>17</v>
      </c>
      <c r="C660" t="s">
        <v>379</v>
      </c>
      <c r="D660" t="s">
        <v>19</v>
      </c>
      <c r="E660" t="str">
        <f>IF(LOWER(TRIM(Table2[[#This Row],[Involvement]]))="entry level", "Junior", IF(LOWER(TRIM(Table2[[#This Row],[Involvement]]))="mid-senior level", "Mid", "Senior"))</f>
        <v>Mid</v>
      </c>
      <c r="F660">
        <v>1</v>
      </c>
      <c r="G660" s="3">
        <v>80865</v>
      </c>
      <c r="H660" s="5" t="str">
        <f>ROUND(Table2[[#This Row],[Linkedin Followers]] / Table2[[#This Row],[Total Applicants]] / 1000, 2) &amp; "K"</f>
        <v>80.87K</v>
      </c>
      <c r="I660" t="s">
        <v>4</v>
      </c>
      <c r="J660" t="s">
        <v>5</v>
      </c>
      <c r="K660">
        <v>1200</v>
      </c>
      <c r="L660" t="s">
        <v>6</v>
      </c>
      <c r="M660" s="10">
        <v>1358552</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1</v>
      </c>
      <c r="AK660">
        <v>0</v>
      </c>
      <c r="AL660">
        <v>0</v>
      </c>
      <c r="AM660">
        <v>0</v>
      </c>
      <c r="AN660">
        <v>0</v>
      </c>
      <c r="AO660">
        <v>0</v>
      </c>
      <c r="AP660">
        <v>0</v>
      </c>
      <c r="AQ660">
        <v>0</v>
      </c>
      <c r="AR660">
        <v>0</v>
      </c>
      <c r="AS660">
        <v>1</v>
      </c>
      <c r="AT660" s="7">
        <f>Table2[[#This Row],[Total Skills Required]] / 30</f>
        <v>3.3333333333333333E-2</v>
      </c>
      <c r="AU660" s="2">
        <f t="shared" si="10"/>
        <v>0.5</v>
      </c>
    </row>
    <row r="661" spans="1:47" x14ac:dyDescent="0.3">
      <c r="A661" t="s">
        <v>16</v>
      </c>
      <c r="B661" t="s">
        <v>17</v>
      </c>
      <c r="C661" t="s">
        <v>380</v>
      </c>
      <c r="D661" t="s">
        <v>19</v>
      </c>
      <c r="E661" t="str">
        <f>IF(LOWER(TRIM(Table2[[#This Row],[Involvement]]))="entry level", "Junior", IF(LOWER(TRIM(Table2[[#This Row],[Involvement]]))="mid-senior level", "Mid", "Senior"))</f>
        <v>Mid</v>
      </c>
      <c r="F661">
        <v>1</v>
      </c>
      <c r="G661" s="3">
        <v>80865</v>
      </c>
      <c r="H661" s="5" t="str">
        <f>ROUND(Table2[[#This Row],[Linkedin Followers]] / Table2[[#This Row],[Total Applicants]] / 1000, 2) &amp; "K"</f>
        <v>80.87K</v>
      </c>
      <c r="I661" t="s">
        <v>4</v>
      </c>
      <c r="J661" t="s">
        <v>5</v>
      </c>
      <c r="K661">
        <v>1200</v>
      </c>
      <c r="L661" t="s">
        <v>6</v>
      </c>
      <c r="M661" s="10">
        <v>1276922</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1</v>
      </c>
      <c r="AK661">
        <v>0</v>
      </c>
      <c r="AL661">
        <v>0</v>
      </c>
      <c r="AM661">
        <v>0</v>
      </c>
      <c r="AN661">
        <v>0</v>
      </c>
      <c r="AO661">
        <v>0</v>
      </c>
      <c r="AP661">
        <v>0</v>
      </c>
      <c r="AQ661">
        <v>0</v>
      </c>
      <c r="AR661">
        <v>0</v>
      </c>
      <c r="AS661">
        <v>1</v>
      </c>
      <c r="AT661" s="7">
        <f>Table2[[#This Row],[Total Skills Required]] / 30</f>
        <v>3.3333333333333333E-2</v>
      </c>
      <c r="AU661" s="2">
        <f t="shared" si="10"/>
        <v>0.5</v>
      </c>
    </row>
    <row r="662" spans="1:47" x14ac:dyDescent="0.3">
      <c r="A662" t="s">
        <v>16</v>
      </c>
      <c r="B662" t="s">
        <v>17</v>
      </c>
      <c r="C662" t="s">
        <v>28</v>
      </c>
      <c r="D662" t="s">
        <v>13</v>
      </c>
      <c r="E662" t="str">
        <f>IF(LOWER(TRIM(Table2[[#This Row],[Involvement]]))="entry level", "Junior", IF(LOWER(TRIM(Table2[[#This Row],[Involvement]]))="mid-senior level", "Mid", "Senior"))</f>
        <v>Mid</v>
      </c>
      <c r="F662">
        <v>1</v>
      </c>
      <c r="G662" s="3">
        <v>80865</v>
      </c>
      <c r="H662" s="5" t="str">
        <f>ROUND(Table2[[#This Row],[Linkedin Followers]] / Table2[[#This Row],[Total Applicants]] / 1000, 2) &amp; "K"</f>
        <v>80.87K</v>
      </c>
      <c r="I662" t="s">
        <v>4</v>
      </c>
      <c r="J662" t="s">
        <v>5</v>
      </c>
      <c r="K662">
        <v>1200</v>
      </c>
      <c r="L662" t="s">
        <v>6</v>
      </c>
      <c r="M662" s="10">
        <v>1660986</v>
      </c>
      <c r="N662">
        <v>1</v>
      </c>
      <c r="O662">
        <v>0</v>
      </c>
      <c r="P662">
        <v>0</v>
      </c>
      <c r="Q662">
        <v>0</v>
      </c>
      <c r="R662">
        <v>0</v>
      </c>
      <c r="S662">
        <v>0</v>
      </c>
      <c r="T662">
        <v>0</v>
      </c>
      <c r="U662">
        <v>0</v>
      </c>
      <c r="V662">
        <v>0</v>
      </c>
      <c r="W662">
        <v>0</v>
      </c>
      <c r="X662">
        <v>0</v>
      </c>
      <c r="Y662">
        <v>0</v>
      </c>
      <c r="Z662">
        <v>0</v>
      </c>
      <c r="AA662">
        <v>0</v>
      </c>
      <c r="AB662">
        <v>0</v>
      </c>
      <c r="AC662">
        <v>0</v>
      </c>
      <c r="AD662">
        <v>1</v>
      </c>
      <c r="AE662">
        <v>0</v>
      </c>
      <c r="AF662">
        <v>0</v>
      </c>
      <c r="AG662">
        <v>0</v>
      </c>
      <c r="AH662">
        <v>0</v>
      </c>
      <c r="AI662">
        <v>0</v>
      </c>
      <c r="AJ662">
        <v>0</v>
      </c>
      <c r="AK662">
        <v>1</v>
      </c>
      <c r="AL662">
        <v>0</v>
      </c>
      <c r="AM662">
        <v>0</v>
      </c>
      <c r="AN662">
        <v>0</v>
      </c>
      <c r="AO662">
        <v>0</v>
      </c>
      <c r="AP662">
        <v>0</v>
      </c>
      <c r="AQ662">
        <v>0</v>
      </c>
      <c r="AR662">
        <v>1</v>
      </c>
      <c r="AS662">
        <v>4</v>
      </c>
      <c r="AT662" s="7">
        <f>Table2[[#This Row],[Total Skills Required]] / 30</f>
        <v>0.13333333333333333</v>
      </c>
      <c r="AU662" s="2">
        <f t="shared" si="10"/>
        <v>0.2</v>
      </c>
    </row>
    <row r="663" spans="1:47" x14ac:dyDescent="0.3">
      <c r="A663" t="s">
        <v>91</v>
      </c>
      <c r="B663" t="s">
        <v>17</v>
      </c>
      <c r="C663" t="s">
        <v>301</v>
      </c>
      <c r="D663" t="s">
        <v>13</v>
      </c>
      <c r="E663" t="str">
        <f>IF(LOWER(TRIM(Table2[[#This Row],[Involvement]]))="entry level", "Junior", IF(LOWER(TRIM(Table2[[#This Row],[Involvement]]))="mid-senior level", "Mid", "Senior"))</f>
        <v>Mid</v>
      </c>
      <c r="F663">
        <v>1</v>
      </c>
      <c r="G663" s="3">
        <v>11245</v>
      </c>
      <c r="H663" s="5" t="str">
        <f>ROUND(Table2[[#This Row],[Linkedin Followers]] / Table2[[#This Row],[Total Applicants]] / 1000, 2) &amp; "K"</f>
        <v>11.25K</v>
      </c>
      <c r="I663" t="s">
        <v>4</v>
      </c>
      <c r="J663" t="s">
        <v>5</v>
      </c>
      <c r="K663">
        <v>110</v>
      </c>
      <c r="L663" t="s">
        <v>93</v>
      </c>
      <c r="M663" s="10">
        <v>1430640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1</v>
      </c>
      <c r="AK663">
        <v>1</v>
      </c>
      <c r="AL663">
        <v>0</v>
      </c>
      <c r="AM663">
        <v>0</v>
      </c>
      <c r="AN663">
        <v>0</v>
      </c>
      <c r="AO663">
        <v>0</v>
      </c>
      <c r="AP663">
        <v>0</v>
      </c>
      <c r="AQ663">
        <v>0</v>
      </c>
      <c r="AR663">
        <v>0</v>
      </c>
      <c r="AS663">
        <v>2</v>
      </c>
      <c r="AT663" s="7">
        <f>Table2[[#This Row],[Total Skills Required]] / 30</f>
        <v>6.6666666666666666E-2</v>
      </c>
      <c r="AU663" s="2">
        <f t="shared" si="10"/>
        <v>0.33333333333333331</v>
      </c>
    </row>
    <row r="664" spans="1:47" x14ac:dyDescent="0.3">
      <c r="A664" t="s">
        <v>16</v>
      </c>
      <c r="B664" t="s">
        <v>17</v>
      </c>
      <c r="C664" t="s">
        <v>381</v>
      </c>
      <c r="D664" t="s">
        <v>19</v>
      </c>
      <c r="E664" t="str">
        <f>IF(LOWER(TRIM(Table2[[#This Row],[Involvement]]))="entry level", "Junior", IF(LOWER(TRIM(Table2[[#This Row],[Involvement]]))="mid-senior level", "Mid", "Senior"))</f>
        <v>Junior</v>
      </c>
      <c r="F664">
        <v>1</v>
      </c>
      <c r="G664" s="3">
        <v>80865</v>
      </c>
      <c r="H664" s="5" t="str">
        <f>ROUND(Table2[[#This Row],[Linkedin Followers]] / Table2[[#This Row],[Total Applicants]] / 1000, 2) &amp; "K"</f>
        <v>80.87K</v>
      </c>
      <c r="I664" t="s">
        <v>4</v>
      </c>
      <c r="J664" t="s">
        <v>14</v>
      </c>
      <c r="K664">
        <v>1200</v>
      </c>
      <c r="L664" t="s">
        <v>6</v>
      </c>
      <c r="M664" s="10">
        <v>533849</v>
      </c>
      <c r="N664">
        <v>0</v>
      </c>
      <c r="O664">
        <v>0</v>
      </c>
      <c r="P664">
        <v>1</v>
      </c>
      <c r="Q664">
        <v>0</v>
      </c>
      <c r="R664">
        <v>0</v>
      </c>
      <c r="S664">
        <v>0</v>
      </c>
      <c r="T664">
        <v>0</v>
      </c>
      <c r="U664">
        <v>0</v>
      </c>
      <c r="V664">
        <v>0</v>
      </c>
      <c r="W664">
        <v>0</v>
      </c>
      <c r="X664">
        <v>1</v>
      </c>
      <c r="Y664">
        <v>0</v>
      </c>
      <c r="Z664">
        <v>0</v>
      </c>
      <c r="AA664">
        <v>0</v>
      </c>
      <c r="AB664">
        <v>0</v>
      </c>
      <c r="AC664">
        <v>0</v>
      </c>
      <c r="AD664">
        <v>0</v>
      </c>
      <c r="AE664">
        <v>0</v>
      </c>
      <c r="AF664">
        <v>0</v>
      </c>
      <c r="AG664">
        <v>0</v>
      </c>
      <c r="AH664">
        <v>1</v>
      </c>
      <c r="AI664">
        <v>1</v>
      </c>
      <c r="AJ664">
        <v>1</v>
      </c>
      <c r="AK664">
        <v>0</v>
      </c>
      <c r="AL664">
        <v>0</v>
      </c>
      <c r="AM664">
        <v>0</v>
      </c>
      <c r="AN664">
        <v>0</v>
      </c>
      <c r="AO664">
        <v>0</v>
      </c>
      <c r="AP664">
        <v>0</v>
      </c>
      <c r="AQ664">
        <v>0</v>
      </c>
      <c r="AR664">
        <v>0</v>
      </c>
      <c r="AS664">
        <v>5</v>
      </c>
      <c r="AT664" s="7">
        <f>Table2[[#This Row],[Total Skills Required]] / 30</f>
        <v>0.16666666666666666</v>
      </c>
      <c r="AU664" s="2">
        <f t="shared" si="10"/>
        <v>0.16666666666666666</v>
      </c>
    </row>
    <row r="665" spans="1:47" x14ac:dyDescent="0.3">
      <c r="A665" t="s">
        <v>91</v>
      </c>
      <c r="B665" t="s">
        <v>17</v>
      </c>
      <c r="C665" t="s">
        <v>327</v>
      </c>
      <c r="D665" t="s">
        <v>21</v>
      </c>
      <c r="E665" t="str">
        <f>IF(LOWER(TRIM(Table2[[#This Row],[Involvement]]))="entry level", "Junior", IF(LOWER(TRIM(Table2[[#This Row],[Involvement]]))="mid-senior level", "Mid", "Senior"))</f>
        <v>Junior</v>
      </c>
      <c r="F665">
        <v>1</v>
      </c>
      <c r="G665" s="3">
        <v>11245</v>
      </c>
      <c r="H665" s="5" t="str">
        <f>ROUND(Table2[[#This Row],[Linkedin Followers]] / Table2[[#This Row],[Total Applicants]] / 1000, 2) &amp; "K"</f>
        <v>11.25K</v>
      </c>
      <c r="I665" t="s">
        <v>4</v>
      </c>
      <c r="J665" t="s">
        <v>14</v>
      </c>
      <c r="K665">
        <v>110</v>
      </c>
      <c r="L665" t="s">
        <v>93</v>
      </c>
      <c r="M665" s="10">
        <v>685529</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1</v>
      </c>
      <c r="AK665">
        <v>0</v>
      </c>
      <c r="AL665">
        <v>0</v>
      </c>
      <c r="AM665">
        <v>0</v>
      </c>
      <c r="AN665">
        <v>0</v>
      </c>
      <c r="AO665">
        <v>0</v>
      </c>
      <c r="AP665">
        <v>0</v>
      </c>
      <c r="AQ665">
        <v>0</v>
      </c>
      <c r="AR665">
        <v>0</v>
      </c>
      <c r="AS665">
        <v>1</v>
      </c>
      <c r="AT665" s="7">
        <f>Table2[[#This Row],[Total Skills Required]] / 30</f>
        <v>3.3333333333333333E-2</v>
      </c>
      <c r="AU665" s="2">
        <f t="shared" si="10"/>
        <v>0.5</v>
      </c>
    </row>
    <row r="666" spans="1:47" x14ac:dyDescent="0.3">
      <c r="A666" t="s">
        <v>91</v>
      </c>
      <c r="B666" t="s">
        <v>17</v>
      </c>
      <c r="C666" t="s">
        <v>382</v>
      </c>
      <c r="D666" t="s">
        <v>13</v>
      </c>
      <c r="E666" t="str">
        <f>IF(LOWER(TRIM(Table2[[#This Row],[Involvement]]))="entry level", "Junior", IF(LOWER(TRIM(Table2[[#This Row],[Involvement]]))="mid-senior level", "Mid", "Senior"))</f>
        <v>Junior</v>
      </c>
      <c r="F666">
        <v>1</v>
      </c>
      <c r="G666" s="3">
        <v>11245</v>
      </c>
      <c r="H666" s="5" t="str">
        <f>ROUND(Table2[[#This Row],[Linkedin Followers]] / Table2[[#This Row],[Total Applicants]] / 1000, 2) &amp; "K"</f>
        <v>11.25K</v>
      </c>
      <c r="I666" t="s">
        <v>4</v>
      </c>
      <c r="J666" t="s">
        <v>14</v>
      </c>
      <c r="K666">
        <v>110</v>
      </c>
      <c r="L666" t="s">
        <v>93</v>
      </c>
      <c r="M666" s="10">
        <v>679516</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1</v>
      </c>
      <c r="AL666">
        <v>0</v>
      </c>
      <c r="AM666">
        <v>0</v>
      </c>
      <c r="AN666">
        <v>0</v>
      </c>
      <c r="AO666">
        <v>0</v>
      </c>
      <c r="AP666">
        <v>0</v>
      </c>
      <c r="AQ666">
        <v>0</v>
      </c>
      <c r="AR666">
        <v>0</v>
      </c>
      <c r="AS666">
        <v>1</v>
      </c>
      <c r="AT666" s="7">
        <f>Table2[[#This Row],[Total Skills Required]] / 30</f>
        <v>3.3333333333333333E-2</v>
      </c>
      <c r="AU666" s="2">
        <f t="shared" si="10"/>
        <v>0.5</v>
      </c>
    </row>
    <row r="667" spans="1:47" x14ac:dyDescent="0.3">
      <c r="A667" t="s">
        <v>23</v>
      </c>
      <c r="B667" t="s">
        <v>24</v>
      </c>
      <c r="C667" t="s">
        <v>288</v>
      </c>
      <c r="D667" t="s">
        <v>19</v>
      </c>
      <c r="E667" t="str">
        <f>IF(LOWER(TRIM(Table2[[#This Row],[Involvement]]))="entry level", "Junior", IF(LOWER(TRIM(Table2[[#This Row],[Involvement]]))="mid-senior level", "Mid", "Senior"))</f>
        <v>Mid</v>
      </c>
      <c r="F667">
        <v>1</v>
      </c>
      <c r="G667" s="3">
        <v>793022</v>
      </c>
      <c r="H667" s="5" t="str">
        <f>ROUND(Table2[[#This Row],[Linkedin Followers]] / Table2[[#This Row],[Total Applicants]] / 1000, 2) &amp; "K"</f>
        <v>793.02K</v>
      </c>
      <c r="I667" t="s">
        <v>4</v>
      </c>
      <c r="J667" t="s">
        <v>5</v>
      </c>
      <c r="K667">
        <v>5000</v>
      </c>
      <c r="L667" t="s">
        <v>6</v>
      </c>
      <c r="M667" s="10">
        <v>975133</v>
      </c>
      <c r="N667">
        <v>1</v>
      </c>
      <c r="O667">
        <v>0</v>
      </c>
      <c r="P667">
        <v>0</v>
      </c>
      <c r="Q667">
        <v>1</v>
      </c>
      <c r="R667">
        <v>1</v>
      </c>
      <c r="S667">
        <v>0</v>
      </c>
      <c r="T667">
        <v>0</v>
      </c>
      <c r="U667">
        <v>1</v>
      </c>
      <c r="V667">
        <v>0</v>
      </c>
      <c r="W667">
        <v>0</v>
      </c>
      <c r="X667">
        <v>1</v>
      </c>
      <c r="Y667">
        <v>0</v>
      </c>
      <c r="Z667">
        <v>0</v>
      </c>
      <c r="AA667">
        <v>1</v>
      </c>
      <c r="AB667">
        <v>0</v>
      </c>
      <c r="AC667">
        <v>0</v>
      </c>
      <c r="AD667">
        <v>0</v>
      </c>
      <c r="AE667">
        <v>0</v>
      </c>
      <c r="AF667">
        <v>0</v>
      </c>
      <c r="AG667">
        <v>0</v>
      </c>
      <c r="AH667">
        <v>0</v>
      </c>
      <c r="AI667">
        <v>0</v>
      </c>
      <c r="AJ667">
        <v>1</v>
      </c>
      <c r="AK667">
        <v>1</v>
      </c>
      <c r="AL667">
        <v>0</v>
      </c>
      <c r="AM667">
        <v>0</v>
      </c>
      <c r="AN667">
        <v>1</v>
      </c>
      <c r="AO667">
        <v>0</v>
      </c>
      <c r="AP667">
        <v>0</v>
      </c>
      <c r="AQ667">
        <v>0</v>
      </c>
      <c r="AR667">
        <v>0</v>
      </c>
      <c r="AS667">
        <v>9</v>
      </c>
      <c r="AT667" s="7">
        <f>Table2[[#This Row],[Total Skills Required]] / 30</f>
        <v>0.3</v>
      </c>
      <c r="AU667" s="2">
        <f t="shared" si="10"/>
        <v>0.1</v>
      </c>
    </row>
    <row r="668" spans="1:47" x14ac:dyDescent="0.3">
      <c r="A668" t="s">
        <v>91</v>
      </c>
      <c r="B668" t="s">
        <v>17</v>
      </c>
      <c r="C668" t="s">
        <v>383</v>
      </c>
      <c r="D668" t="s">
        <v>13</v>
      </c>
      <c r="E668" t="str">
        <f>IF(LOWER(TRIM(Table2[[#This Row],[Involvement]]))="entry level", "Junior", IF(LOWER(TRIM(Table2[[#This Row],[Involvement]]))="mid-senior level", "Mid", "Senior"))</f>
        <v>Mid</v>
      </c>
      <c r="F668">
        <v>1</v>
      </c>
      <c r="G668" s="3">
        <v>11245</v>
      </c>
      <c r="H668" s="5" t="str">
        <f>ROUND(Table2[[#This Row],[Linkedin Followers]] / Table2[[#This Row],[Total Applicants]] / 1000, 2) &amp; "K"</f>
        <v>11.25K</v>
      </c>
      <c r="I668" t="s">
        <v>4</v>
      </c>
      <c r="J668" t="s">
        <v>5</v>
      </c>
      <c r="K668">
        <v>110</v>
      </c>
      <c r="L668" t="s">
        <v>93</v>
      </c>
      <c r="M668" s="10">
        <v>1358408</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1</v>
      </c>
      <c r="AK668">
        <v>1</v>
      </c>
      <c r="AL668">
        <v>0</v>
      </c>
      <c r="AM668">
        <v>0</v>
      </c>
      <c r="AN668">
        <v>0</v>
      </c>
      <c r="AO668">
        <v>0</v>
      </c>
      <c r="AP668">
        <v>0</v>
      </c>
      <c r="AQ668">
        <v>0</v>
      </c>
      <c r="AR668">
        <v>0</v>
      </c>
      <c r="AS668">
        <v>2</v>
      </c>
      <c r="AT668" s="7">
        <f>Table2[[#This Row],[Total Skills Required]] / 30</f>
        <v>6.6666666666666666E-2</v>
      </c>
      <c r="AU668" s="2">
        <f t="shared" si="10"/>
        <v>0.33333333333333331</v>
      </c>
    </row>
    <row r="669" spans="1:47" x14ac:dyDescent="0.3">
      <c r="A669" t="s">
        <v>16</v>
      </c>
      <c r="B669" t="s">
        <v>17</v>
      </c>
      <c r="C669" t="s">
        <v>384</v>
      </c>
      <c r="D669" t="s">
        <v>13</v>
      </c>
      <c r="E669" t="str">
        <f>IF(LOWER(TRIM(Table2[[#This Row],[Involvement]]))="entry level", "Junior", IF(LOWER(TRIM(Table2[[#This Row],[Involvement]]))="mid-senior level", "Mid", "Senior"))</f>
        <v>Mid</v>
      </c>
      <c r="F669">
        <v>1</v>
      </c>
      <c r="G669" s="3">
        <v>80865</v>
      </c>
      <c r="H669" s="5" t="str">
        <f>ROUND(Table2[[#This Row],[Linkedin Followers]] / Table2[[#This Row],[Total Applicants]] / 1000, 2) &amp; "K"</f>
        <v>80.87K</v>
      </c>
      <c r="I669" t="s">
        <v>4</v>
      </c>
      <c r="J669" t="s">
        <v>5</v>
      </c>
      <c r="K669">
        <v>1200</v>
      </c>
      <c r="L669" t="s">
        <v>6</v>
      </c>
      <c r="M669" s="10">
        <v>986508</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v>0</v>
      </c>
      <c r="AJ669">
        <v>1</v>
      </c>
      <c r="AK669">
        <v>1</v>
      </c>
      <c r="AL669">
        <v>0</v>
      </c>
      <c r="AM669">
        <v>0</v>
      </c>
      <c r="AN669">
        <v>0</v>
      </c>
      <c r="AO669">
        <v>0</v>
      </c>
      <c r="AP669">
        <v>0</v>
      </c>
      <c r="AQ669">
        <v>0</v>
      </c>
      <c r="AR669">
        <v>0</v>
      </c>
      <c r="AS669">
        <v>2</v>
      </c>
      <c r="AT669" s="7">
        <f>Table2[[#This Row],[Total Skills Required]] / 30</f>
        <v>6.6666666666666666E-2</v>
      </c>
      <c r="AU669" s="2">
        <f t="shared" si="10"/>
        <v>0.33333333333333331</v>
      </c>
    </row>
    <row r="670" spans="1:47" x14ac:dyDescent="0.3">
      <c r="A670" t="s">
        <v>16</v>
      </c>
      <c r="B670" t="s">
        <v>17</v>
      </c>
      <c r="C670" t="s">
        <v>115</v>
      </c>
      <c r="D670" t="s">
        <v>78</v>
      </c>
      <c r="E670" t="str">
        <f>IF(LOWER(TRIM(Table2[[#This Row],[Involvement]]))="entry level", "Junior", IF(LOWER(TRIM(Table2[[#This Row],[Involvement]]))="mid-senior level", "Mid", "Senior"))</f>
        <v>Junior</v>
      </c>
      <c r="F670">
        <v>1</v>
      </c>
      <c r="G670" s="3">
        <v>80865</v>
      </c>
      <c r="H670" s="5" t="str">
        <f>ROUND(Table2[[#This Row],[Linkedin Followers]] / Table2[[#This Row],[Total Applicants]] / 1000, 2) &amp; "K"</f>
        <v>80.87K</v>
      </c>
      <c r="I670" t="s">
        <v>4</v>
      </c>
      <c r="J670" t="s">
        <v>14</v>
      </c>
      <c r="K670">
        <v>1200</v>
      </c>
      <c r="L670" t="s">
        <v>6</v>
      </c>
      <c r="M670" s="10">
        <v>541374</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1</v>
      </c>
      <c r="AK670">
        <v>1</v>
      </c>
      <c r="AL670">
        <v>0</v>
      </c>
      <c r="AM670">
        <v>0</v>
      </c>
      <c r="AN670">
        <v>0</v>
      </c>
      <c r="AO670">
        <v>0</v>
      </c>
      <c r="AP670">
        <v>0</v>
      </c>
      <c r="AQ670">
        <v>0</v>
      </c>
      <c r="AR670">
        <v>0</v>
      </c>
      <c r="AS670">
        <v>2</v>
      </c>
      <c r="AT670" s="7">
        <f>Table2[[#This Row],[Total Skills Required]] / 30</f>
        <v>6.6666666666666666E-2</v>
      </c>
      <c r="AU670" s="2">
        <f t="shared" si="10"/>
        <v>0.33333333333333331</v>
      </c>
    </row>
    <row r="671" spans="1:47" x14ac:dyDescent="0.3">
      <c r="A671" t="s">
        <v>91</v>
      </c>
      <c r="B671" t="s">
        <v>17</v>
      </c>
      <c r="C671" t="s">
        <v>385</v>
      </c>
      <c r="D671" t="s">
        <v>78</v>
      </c>
      <c r="E671" t="str">
        <f>IF(LOWER(TRIM(Table2[[#This Row],[Involvement]]))="entry level", "Junior", IF(LOWER(TRIM(Table2[[#This Row],[Involvement]]))="mid-senior level", "Mid", "Senior"))</f>
        <v>Junior</v>
      </c>
      <c r="F671">
        <v>1</v>
      </c>
      <c r="G671" s="3">
        <v>11245</v>
      </c>
      <c r="H671" s="5" t="str">
        <f>ROUND(Table2[[#This Row],[Linkedin Followers]] / Table2[[#This Row],[Total Applicants]] / 1000, 2) &amp; "K"</f>
        <v>11.25K</v>
      </c>
      <c r="I671" t="s">
        <v>4</v>
      </c>
      <c r="J671" t="s">
        <v>14</v>
      </c>
      <c r="K671">
        <v>110</v>
      </c>
      <c r="L671" t="s">
        <v>93</v>
      </c>
      <c r="M671" s="10">
        <v>838920</v>
      </c>
      <c r="N671">
        <v>0</v>
      </c>
      <c r="O671">
        <v>0</v>
      </c>
      <c r="P671">
        <v>1</v>
      </c>
      <c r="Q671">
        <v>0</v>
      </c>
      <c r="R671">
        <v>0</v>
      </c>
      <c r="S671">
        <v>0</v>
      </c>
      <c r="T671">
        <v>0</v>
      </c>
      <c r="U671">
        <v>0</v>
      </c>
      <c r="V671">
        <v>0</v>
      </c>
      <c r="W671">
        <v>0</v>
      </c>
      <c r="X671">
        <v>1</v>
      </c>
      <c r="Y671">
        <v>0</v>
      </c>
      <c r="Z671">
        <v>0</v>
      </c>
      <c r="AA671">
        <v>0</v>
      </c>
      <c r="AB671">
        <v>0</v>
      </c>
      <c r="AC671">
        <v>0</v>
      </c>
      <c r="AD671">
        <v>0</v>
      </c>
      <c r="AE671">
        <v>0</v>
      </c>
      <c r="AF671">
        <v>1</v>
      </c>
      <c r="AG671">
        <v>0</v>
      </c>
      <c r="AH671">
        <v>0</v>
      </c>
      <c r="AI671">
        <v>0</v>
      </c>
      <c r="AJ671">
        <v>1</v>
      </c>
      <c r="AK671">
        <v>1</v>
      </c>
      <c r="AL671">
        <v>0</v>
      </c>
      <c r="AM671">
        <v>0</v>
      </c>
      <c r="AN671">
        <v>0</v>
      </c>
      <c r="AO671">
        <v>0</v>
      </c>
      <c r="AP671">
        <v>0</v>
      </c>
      <c r="AQ671">
        <v>1</v>
      </c>
      <c r="AR671">
        <v>1</v>
      </c>
      <c r="AS671">
        <v>7</v>
      </c>
      <c r="AT671" s="7">
        <f>Table2[[#This Row],[Total Skills Required]] / 30</f>
        <v>0.23333333333333334</v>
      </c>
      <c r="AU671" s="2">
        <f t="shared" si="10"/>
        <v>0.125</v>
      </c>
    </row>
    <row r="672" spans="1:47" x14ac:dyDescent="0.3">
      <c r="A672" t="s">
        <v>16</v>
      </c>
      <c r="B672" t="s">
        <v>17</v>
      </c>
      <c r="C672" t="s">
        <v>386</v>
      </c>
      <c r="D672" t="s">
        <v>78</v>
      </c>
      <c r="E672" t="str">
        <f>IF(LOWER(TRIM(Table2[[#This Row],[Involvement]]))="entry level", "Junior", IF(LOWER(TRIM(Table2[[#This Row],[Involvement]]))="mid-senior level", "Mid", "Senior"))</f>
        <v>Mid</v>
      </c>
      <c r="F672">
        <v>1</v>
      </c>
      <c r="G672" s="3">
        <v>80865</v>
      </c>
      <c r="H672" s="5" t="str">
        <f>ROUND(Table2[[#This Row],[Linkedin Followers]] / Table2[[#This Row],[Total Applicants]] / 1000, 2) &amp; "K"</f>
        <v>80.87K</v>
      </c>
      <c r="I672" t="s">
        <v>4</v>
      </c>
      <c r="J672" t="s">
        <v>5</v>
      </c>
      <c r="K672">
        <v>1200</v>
      </c>
      <c r="L672" t="s">
        <v>6</v>
      </c>
      <c r="M672" s="10">
        <v>1387767</v>
      </c>
      <c r="N672">
        <v>0</v>
      </c>
      <c r="O672">
        <v>0</v>
      </c>
      <c r="P672">
        <v>0</v>
      </c>
      <c r="Q672">
        <v>0</v>
      </c>
      <c r="R672">
        <v>1</v>
      </c>
      <c r="S672">
        <v>0</v>
      </c>
      <c r="T672">
        <v>0</v>
      </c>
      <c r="U672">
        <v>0</v>
      </c>
      <c r="V672">
        <v>0</v>
      </c>
      <c r="W672">
        <v>0</v>
      </c>
      <c r="X672">
        <v>0</v>
      </c>
      <c r="Y672">
        <v>0</v>
      </c>
      <c r="Z672">
        <v>0</v>
      </c>
      <c r="AA672">
        <v>0</v>
      </c>
      <c r="AB672">
        <v>0</v>
      </c>
      <c r="AC672">
        <v>0</v>
      </c>
      <c r="AD672">
        <v>0</v>
      </c>
      <c r="AE672">
        <v>0</v>
      </c>
      <c r="AF672">
        <v>0</v>
      </c>
      <c r="AG672">
        <v>0</v>
      </c>
      <c r="AH672">
        <v>0</v>
      </c>
      <c r="AI672">
        <v>0</v>
      </c>
      <c r="AJ672">
        <v>1</v>
      </c>
      <c r="AK672">
        <v>1</v>
      </c>
      <c r="AL672">
        <v>0</v>
      </c>
      <c r="AM672">
        <v>0</v>
      </c>
      <c r="AN672">
        <v>0</v>
      </c>
      <c r="AO672">
        <v>0</v>
      </c>
      <c r="AP672">
        <v>0</v>
      </c>
      <c r="AQ672">
        <v>0</v>
      </c>
      <c r="AR672">
        <v>0</v>
      </c>
      <c r="AS672">
        <v>3</v>
      </c>
      <c r="AT672" s="7">
        <f>Table2[[#This Row],[Total Skills Required]] / 30</f>
        <v>0.1</v>
      </c>
      <c r="AU672" s="2">
        <f t="shared" si="10"/>
        <v>0.25</v>
      </c>
    </row>
    <row r="673" spans="1:47" x14ac:dyDescent="0.3">
      <c r="A673" t="s">
        <v>91</v>
      </c>
      <c r="B673" t="s">
        <v>17</v>
      </c>
      <c r="C673" t="s">
        <v>301</v>
      </c>
      <c r="D673" t="s">
        <v>3</v>
      </c>
      <c r="E673" t="str">
        <f>IF(LOWER(TRIM(Table2[[#This Row],[Involvement]]))="entry level", "Junior", IF(LOWER(TRIM(Table2[[#This Row],[Involvement]]))="mid-senior level", "Mid", "Senior"))</f>
        <v>Mid</v>
      </c>
      <c r="F673">
        <v>1</v>
      </c>
      <c r="G673" s="3">
        <v>11245</v>
      </c>
      <c r="H673" s="5" t="str">
        <f>ROUND(Table2[[#This Row],[Linkedin Followers]] / Table2[[#This Row],[Total Applicants]] / 1000, 2) &amp; "K"</f>
        <v>11.25K</v>
      </c>
      <c r="I673" t="s">
        <v>4</v>
      </c>
      <c r="J673" t="s">
        <v>5</v>
      </c>
      <c r="K673">
        <v>110</v>
      </c>
      <c r="L673" t="s">
        <v>93</v>
      </c>
      <c r="M673" s="10">
        <v>1840217</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1</v>
      </c>
      <c r="AK673">
        <v>1</v>
      </c>
      <c r="AL673">
        <v>0</v>
      </c>
      <c r="AM673">
        <v>0</v>
      </c>
      <c r="AN673">
        <v>0</v>
      </c>
      <c r="AO673">
        <v>0</v>
      </c>
      <c r="AP673">
        <v>0</v>
      </c>
      <c r="AQ673">
        <v>0</v>
      </c>
      <c r="AR673">
        <v>0</v>
      </c>
      <c r="AS673">
        <v>2</v>
      </c>
      <c r="AT673" s="7">
        <f>Table2[[#This Row],[Total Skills Required]] / 30</f>
        <v>6.6666666666666666E-2</v>
      </c>
      <c r="AU673" s="2">
        <f t="shared" si="10"/>
        <v>0.33333333333333331</v>
      </c>
    </row>
    <row r="674" spans="1:47" x14ac:dyDescent="0.3">
      <c r="A674" t="s">
        <v>16</v>
      </c>
      <c r="B674" t="s">
        <v>17</v>
      </c>
      <c r="C674" t="s">
        <v>28</v>
      </c>
      <c r="D674" t="s">
        <v>78</v>
      </c>
      <c r="E674" t="str">
        <f>IF(LOWER(TRIM(Table2[[#This Row],[Involvement]]))="entry level", "Junior", IF(LOWER(TRIM(Table2[[#This Row],[Involvement]]))="mid-senior level", "Mid", "Senior"))</f>
        <v>Mid</v>
      </c>
      <c r="F674">
        <v>1</v>
      </c>
      <c r="G674" s="3">
        <v>80865</v>
      </c>
      <c r="H674" s="5" t="str">
        <f>ROUND(Table2[[#This Row],[Linkedin Followers]] / Table2[[#This Row],[Total Applicants]] / 1000, 2) &amp; "K"</f>
        <v>80.87K</v>
      </c>
      <c r="I674" t="s">
        <v>4</v>
      </c>
      <c r="J674" t="s">
        <v>5</v>
      </c>
      <c r="K674">
        <v>1200</v>
      </c>
      <c r="L674" t="s">
        <v>6</v>
      </c>
      <c r="M674" s="10">
        <v>1503170</v>
      </c>
      <c r="N674">
        <v>0</v>
      </c>
      <c r="O674">
        <v>0</v>
      </c>
      <c r="P674">
        <v>1</v>
      </c>
      <c r="Q674">
        <v>0</v>
      </c>
      <c r="R674">
        <v>0</v>
      </c>
      <c r="S674">
        <v>0</v>
      </c>
      <c r="T674">
        <v>0</v>
      </c>
      <c r="U674">
        <v>0</v>
      </c>
      <c r="V674">
        <v>0</v>
      </c>
      <c r="W674">
        <v>0</v>
      </c>
      <c r="X674">
        <v>1</v>
      </c>
      <c r="Y674">
        <v>0</v>
      </c>
      <c r="Z674">
        <v>0</v>
      </c>
      <c r="AA674">
        <v>0</v>
      </c>
      <c r="AB674">
        <v>0</v>
      </c>
      <c r="AC674">
        <v>0</v>
      </c>
      <c r="AD674">
        <v>0</v>
      </c>
      <c r="AE674">
        <v>0</v>
      </c>
      <c r="AF674">
        <v>0</v>
      </c>
      <c r="AG674">
        <v>0</v>
      </c>
      <c r="AH674">
        <v>0</v>
      </c>
      <c r="AI674">
        <v>0</v>
      </c>
      <c r="AJ674">
        <v>1</v>
      </c>
      <c r="AK674">
        <v>1</v>
      </c>
      <c r="AL674">
        <v>0</v>
      </c>
      <c r="AM674">
        <v>0</v>
      </c>
      <c r="AN674">
        <v>0</v>
      </c>
      <c r="AO674">
        <v>0</v>
      </c>
      <c r="AP674">
        <v>0</v>
      </c>
      <c r="AQ674">
        <v>0</v>
      </c>
      <c r="AR674">
        <v>1</v>
      </c>
      <c r="AS674">
        <v>5</v>
      </c>
      <c r="AT674" s="7">
        <f>Table2[[#This Row],[Total Skills Required]] / 30</f>
        <v>0.16666666666666666</v>
      </c>
      <c r="AU674" s="2">
        <f t="shared" si="10"/>
        <v>0.16666666666666666</v>
      </c>
    </row>
    <row r="675" spans="1:47" x14ac:dyDescent="0.3">
      <c r="A675" t="s">
        <v>91</v>
      </c>
      <c r="B675" t="s">
        <v>17</v>
      </c>
      <c r="C675" t="s">
        <v>387</v>
      </c>
      <c r="D675" t="s">
        <v>13</v>
      </c>
      <c r="E675" t="str">
        <f>IF(LOWER(TRIM(Table2[[#This Row],[Involvement]]))="entry level", "Junior", IF(LOWER(TRIM(Table2[[#This Row],[Involvement]]))="mid-senior level", "Mid", "Senior"))</f>
        <v>Mid</v>
      </c>
      <c r="F675">
        <v>1</v>
      </c>
      <c r="G675" s="3">
        <v>11245</v>
      </c>
      <c r="H675" s="5" t="str">
        <f>ROUND(Table2[[#This Row],[Linkedin Followers]] / Table2[[#This Row],[Total Applicants]] / 1000, 2) &amp; "K"</f>
        <v>11.25K</v>
      </c>
      <c r="I675" t="s">
        <v>4</v>
      </c>
      <c r="J675" t="s">
        <v>5</v>
      </c>
      <c r="K675">
        <v>110</v>
      </c>
      <c r="L675" t="s">
        <v>93</v>
      </c>
      <c r="M675" s="10">
        <v>1861345</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1</v>
      </c>
      <c r="AK675">
        <v>1</v>
      </c>
      <c r="AL675">
        <v>0</v>
      </c>
      <c r="AM675">
        <v>0</v>
      </c>
      <c r="AN675">
        <v>1</v>
      </c>
      <c r="AO675">
        <v>0</v>
      </c>
      <c r="AP675">
        <v>0</v>
      </c>
      <c r="AQ675">
        <v>0</v>
      </c>
      <c r="AR675">
        <v>0</v>
      </c>
      <c r="AS675">
        <v>3</v>
      </c>
      <c r="AT675" s="7">
        <f>Table2[[#This Row],[Total Skills Required]] / 30</f>
        <v>0.1</v>
      </c>
      <c r="AU675" s="2">
        <f t="shared" si="10"/>
        <v>0.25</v>
      </c>
    </row>
    <row r="676" spans="1:47" x14ac:dyDescent="0.3">
      <c r="A676" t="s">
        <v>16</v>
      </c>
      <c r="B676" t="s">
        <v>17</v>
      </c>
      <c r="C676" t="s">
        <v>28</v>
      </c>
      <c r="D676" t="s">
        <v>78</v>
      </c>
      <c r="E676" t="str">
        <f>IF(LOWER(TRIM(Table2[[#This Row],[Involvement]]))="entry level", "Junior", IF(LOWER(TRIM(Table2[[#This Row],[Involvement]]))="mid-senior level", "Mid", "Senior"))</f>
        <v>Mid</v>
      </c>
      <c r="F676">
        <v>1</v>
      </c>
      <c r="G676" s="3">
        <v>80865</v>
      </c>
      <c r="H676" s="5" t="str">
        <f>ROUND(Table2[[#This Row],[Linkedin Followers]] / Table2[[#This Row],[Total Applicants]] / 1000, 2) &amp; "K"</f>
        <v>80.87K</v>
      </c>
      <c r="I676" t="s">
        <v>4</v>
      </c>
      <c r="J676" t="s">
        <v>5</v>
      </c>
      <c r="K676">
        <v>1200</v>
      </c>
      <c r="L676" t="s">
        <v>6</v>
      </c>
      <c r="M676" s="10">
        <v>1732746</v>
      </c>
      <c r="N676">
        <v>1</v>
      </c>
      <c r="O676">
        <v>0</v>
      </c>
      <c r="P676">
        <v>1</v>
      </c>
      <c r="Q676">
        <v>0</v>
      </c>
      <c r="R676">
        <v>1</v>
      </c>
      <c r="S676">
        <v>0</v>
      </c>
      <c r="T676">
        <v>0</v>
      </c>
      <c r="U676">
        <v>0</v>
      </c>
      <c r="V676">
        <v>0</v>
      </c>
      <c r="W676">
        <v>0</v>
      </c>
      <c r="X676">
        <v>0</v>
      </c>
      <c r="Y676">
        <v>0</v>
      </c>
      <c r="Z676">
        <v>0</v>
      </c>
      <c r="AA676">
        <v>0</v>
      </c>
      <c r="AB676">
        <v>0</v>
      </c>
      <c r="AC676">
        <v>0</v>
      </c>
      <c r="AD676">
        <v>0</v>
      </c>
      <c r="AE676">
        <v>0</v>
      </c>
      <c r="AF676">
        <v>1</v>
      </c>
      <c r="AG676">
        <v>0</v>
      </c>
      <c r="AH676">
        <v>0</v>
      </c>
      <c r="AI676">
        <v>0</v>
      </c>
      <c r="AJ676">
        <v>0</v>
      </c>
      <c r="AK676">
        <v>1</v>
      </c>
      <c r="AL676">
        <v>0</v>
      </c>
      <c r="AM676">
        <v>0</v>
      </c>
      <c r="AN676">
        <v>0</v>
      </c>
      <c r="AO676">
        <v>0</v>
      </c>
      <c r="AP676">
        <v>0</v>
      </c>
      <c r="AQ676">
        <v>0</v>
      </c>
      <c r="AR676">
        <v>0</v>
      </c>
      <c r="AS676">
        <v>5</v>
      </c>
      <c r="AT676" s="7">
        <f>Table2[[#This Row],[Total Skills Required]] / 30</f>
        <v>0.16666666666666666</v>
      </c>
      <c r="AU676" s="2">
        <f t="shared" si="10"/>
        <v>0.16666666666666666</v>
      </c>
    </row>
    <row r="677" spans="1:47" x14ac:dyDescent="0.3">
      <c r="A677" t="s">
        <v>91</v>
      </c>
      <c r="B677" t="s">
        <v>17</v>
      </c>
      <c r="C677" t="s">
        <v>388</v>
      </c>
      <c r="D677" t="s">
        <v>13</v>
      </c>
      <c r="E677" t="str">
        <f>IF(LOWER(TRIM(Table2[[#This Row],[Involvement]]))="entry level", "Junior", IF(LOWER(TRIM(Table2[[#This Row],[Involvement]]))="mid-senior level", "Mid", "Senior"))</f>
        <v>Junior</v>
      </c>
      <c r="F677">
        <v>1</v>
      </c>
      <c r="G677" s="3">
        <v>11245</v>
      </c>
      <c r="H677" s="5" t="str">
        <f>ROUND(Table2[[#This Row],[Linkedin Followers]] / Table2[[#This Row],[Total Applicants]] / 1000, 2) &amp; "K"</f>
        <v>11.25K</v>
      </c>
      <c r="I677" t="s">
        <v>4</v>
      </c>
      <c r="J677" t="s">
        <v>14</v>
      </c>
      <c r="K677">
        <v>110</v>
      </c>
      <c r="L677" t="s">
        <v>93</v>
      </c>
      <c r="M677" s="10">
        <v>645213</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1</v>
      </c>
      <c r="AK677">
        <v>1</v>
      </c>
      <c r="AL677">
        <v>0</v>
      </c>
      <c r="AM677">
        <v>0</v>
      </c>
      <c r="AN677">
        <v>0</v>
      </c>
      <c r="AO677">
        <v>0</v>
      </c>
      <c r="AP677">
        <v>0</v>
      </c>
      <c r="AQ677">
        <v>0</v>
      </c>
      <c r="AR677">
        <v>0</v>
      </c>
      <c r="AS677">
        <v>2</v>
      </c>
      <c r="AT677" s="7">
        <f>Table2[[#This Row],[Total Skills Required]] / 30</f>
        <v>6.6666666666666666E-2</v>
      </c>
      <c r="AU677" s="2">
        <f t="shared" si="10"/>
        <v>0.33333333333333331</v>
      </c>
    </row>
    <row r="678" spans="1:47" x14ac:dyDescent="0.3">
      <c r="A678" t="s">
        <v>16</v>
      </c>
      <c r="B678" t="s">
        <v>17</v>
      </c>
      <c r="C678" t="s">
        <v>136</v>
      </c>
      <c r="D678" t="s">
        <v>19</v>
      </c>
      <c r="E678" t="str">
        <f>IF(LOWER(TRIM(Table2[[#This Row],[Involvement]]))="entry level", "Junior", IF(LOWER(TRIM(Table2[[#This Row],[Involvement]]))="mid-senior level", "Mid", "Senior"))</f>
        <v>Junior</v>
      </c>
      <c r="F678">
        <v>1</v>
      </c>
      <c r="G678" s="3">
        <v>80865</v>
      </c>
      <c r="H678" s="5" t="str">
        <f>ROUND(Table2[[#This Row],[Linkedin Followers]] / Table2[[#This Row],[Total Applicants]] / 1000, 2) &amp; "K"</f>
        <v>80.87K</v>
      </c>
      <c r="I678" t="s">
        <v>4</v>
      </c>
      <c r="J678" t="s">
        <v>14</v>
      </c>
      <c r="K678">
        <v>1200</v>
      </c>
      <c r="L678" t="s">
        <v>6</v>
      </c>
      <c r="M678" s="10">
        <v>428179</v>
      </c>
      <c r="N678">
        <v>0</v>
      </c>
      <c r="O678">
        <v>0</v>
      </c>
      <c r="P678">
        <v>0</v>
      </c>
      <c r="Q678">
        <v>0</v>
      </c>
      <c r="R678">
        <v>1</v>
      </c>
      <c r="S678">
        <v>0</v>
      </c>
      <c r="T678">
        <v>0</v>
      </c>
      <c r="U678">
        <v>0</v>
      </c>
      <c r="V678">
        <v>0</v>
      </c>
      <c r="W678">
        <v>0</v>
      </c>
      <c r="X678">
        <v>0</v>
      </c>
      <c r="Y678">
        <v>0</v>
      </c>
      <c r="Z678">
        <v>0</v>
      </c>
      <c r="AA678">
        <v>0</v>
      </c>
      <c r="AB678">
        <v>0</v>
      </c>
      <c r="AC678">
        <v>0</v>
      </c>
      <c r="AD678">
        <v>0</v>
      </c>
      <c r="AE678">
        <v>0</v>
      </c>
      <c r="AF678">
        <v>0</v>
      </c>
      <c r="AG678">
        <v>0</v>
      </c>
      <c r="AH678">
        <v>0</v>
      </c>
      <c r="AI678">
        <v>0</v>
      </c>
      <c r="AJ678">
        <v>1</v>
      </c>
      <c r="AK678">
        <v>1</v>
      </c>
      <c r="AL678">
        <v>0</v>
      </c>
      <c r="AM678">
        <v>0</v>
      </c>
      <c r="AN678">
        <v>0</v>
      </c>
      <c r="AO678">
        <v>0</v>
      </c>
      <c r="AP678">
        <v>0</v>
      </c>
      <c r="AQ678">
        <v>0</v>
      </c>
      <c r="AR678">
        <v>0</v>
      </c>
      <c r="AS678">
        <v>3</v>
      </c>
      <c r="AT678" s="7">
        <f>Table2[[#This Row],[Total Skills Required]] / 30</f>
        <v>0.1</v>
      </c>
      <c r="AU678" s="2">
        <f t="shared" si="10"/>
        <v>0.25</v>
      </c>
    </row>
    <row r="679" spans="1:47" x14ac:dyDescent="0.3">
      <c r="A679" t="s">
        <v>91</v>
      </c>
      <c r="B679" t="s">
        <v>17</v>
      </c>
      <c r="C679" t="s">
        <v>389</v>
      </c>
      <c r="D679" t="s">
        <v>13</v>
      </c>
      <c r="E679" t="str">
        <f>IF(LOWER(TRIM(Table2[[#This Row],[Involvement]]))="entry level", "Junior", IF(LOWER(TRIM(Table2[[#This Row],[Involvement]]))="mid-senior level", "Mid", "Senior"))</f>
        <v>Junior</v>
      </c>
      <c r="F679">
        <v>1</v>
      </c>
      <c r="G679" s="3">
        <v>11245</v>
      </c>
      <c r="H679" s="5" t="str">
        <f>ROUND(Table2[[#This Row],[Linkedin Followers]] / Table2[[#This Row],[Total Applicants]] / 1000, 2) &amp; "K"</f>
        <v>11.25K</v>
      </c>
      <c r="I679" t="s">
        <v>4</v>
      </c>
      <c r="J679" t="s">
        <v>14</v>
      </c>
      <c r="K679">
        <v>110</v>
      </c>
      <c r="L679" t="s">
        <v>93</v>
      </c>
      <c r="M679" s="10">
        <v>755953</v>
      </c>
      <c r="N679">
        <v>0</v>
      </c>
      <c r="O679">
        <v>0</v>
      </c>
      <c r="P679">
        <v>0</v>
      </c>
      <c r="Q679">
        <v>0</v>
      </c>
      <c r="R679">
        <v>1</v>
      </c>
      <c r="S679">
        <v>0</v>
      </c>
      <c r="T679">
        <v>0</v>
      </c>
      <c r="U679">
        <v>0</v>
      </c>
      <c r="V679">
        <v>0</v>
      </c>
      <c r="W679">
        <v>0</v>
      </c>
      <c r="X679">
        <v>1</v>
      </c>
      <c r="Y679">
        <v>0</v>
      </c>
      <c r="Z679">
        <v>0</v>
      </c>
      <c r="AA679">
        <v>0</v>
      </c>
      <c r="AB679">
        <v>0</v>
      </c>
      <c r="AC679">
        <v>0</v>
      </c>
      <c r="AD679">
        <v>0</v>
      </c>
      <c r="AE679">
        <v>0</v>
      </c>
      <c r="AF679">
        <v>0</v>
      </c>
      <c r="AG679">
        <v>0</v>
      </c>
      <c r="AH679">
        <v>0</v>
      </c>
      <c r="AI679">
        <v>0</v>
      </c>
      <c r="AJ679">
        <v>1</v>
      </c>
      <c r="AK679">
        <v>0</v>
      </c>
      <c r="AL679">
        <v>0</v>
      </c>
      <c r="AM679">
        <v>1</v>
      </c>
      <c r="AN679">
        <v>0</v>
      </c>
      <c r="AO679">
        <v>0</v>
      </c>
      <c r="AP679">
        <v>0</v>
      </c>
      <c r="AQ679">
        <v>0</v>
      </c>
      <c r="AR679">
        <v>0</v>
      </c>
      <c r="AS679">
        <v>4</v>
      </c>
      <c r="AT679" s="7">
        <f>Table2[[#This Row],[Total Skills Required]] / 30</f>
        <v>0.13333333333333333</v>
      </c>
      <c r="AU679" s="2">
        <f t="shared" si="10"/>
        <v>0.2</v>
      </c>
    </row>
    <row r="680" spans="1:47" x14ac:dyDescent="0.3">
      <c r="A680" t="s">
        <v>91</v>
      </c>
      <c r="B680" t="s">
        <v>17</v>
      </c>
      <c r="C680" t="s">
        <v>312</v>
      </c>
      <c r="D680" t="s">
        <v>26</v>
      </c>
      <c r="E680" t="str">
        <f>IF(LOWER(TRIM(Table2[[#This Row],[Involvement]]))="entry level", "Junior", IF(LOWER(TRIM(Table2[[#This Row],[Involvement]]))="mid-senior level", "Mid", "Senior"))</f>
        <v>Mid</v>
      </c>
      <c r="F680">
        <v>1</v>
      </c>
      <c r="G680" s="3">
        <v>11245</v>
      </c>
      <c r="H680" s="5" t="str">
        <f>ROUND(Table2[[#This Row],[Linkedin Followers]] / Table2[[#This Row],[Total Applicants]] / 1000, 2) &amp; "K"</f>
        <v>11.25K</v>
      </c>
      <c r="I680" t="s">
        <v>4</v>
      </c>
      <c r="J680" t="s">
        <v>5</v>
      </c>
      <c r="K680">
        <v>110</v>
      </c>
      <c r="L680" t="s">
        <v>93</v>
      </c>
      <c r="M680" s="10">
        <v>1314059</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1</v>
      </c>
      <c r="AK680">
        <v>0</v>
      </c>
      <c r="AL680">
        <v>0</v>
      </c>
      <c r="AM680">
        <v>0</v>
      </c>
      <c r="AN680">
        <v>0</v>
      </c>
      <c r="AO680">
        <v>0</v>
      </c>
      <c r="AP680">
        <v>0</v>
      </c>
      <c r="AQ680">
        <v>0</v>
      </c>
      <c r="AR680">
        <v>0</v>
      </c>
      <c r="AS680">
        <v>1</v>
      </c>
      <c r="AT680" s="7">
        <f>Table2[[#This Row],[Total Skills Required]] / 30</f>
        <v>3.3333333333333333E-2</v>
      </c>
      <c r="AU680" s="2">
        <f t="shared" si="10"/>
        <v>0.5</v>
      </c>
    </row>
    <row r="681" spans="1:47" x14ac:dyDescent="0.3">
      <c r="A681" t="s">
        <v>91</v>
      </c>
      <c r="B681" t="s">
        <v>17</v>
      </c>
      <c r="C681" t="s">
        <v>390</v>
      </c>
      <c r="D681" t="s">
        <v>36</v>
      </c>
      <c r="E681" t="str">
        <f>IF(LOWER(TRIM(Table2[[#This Row],[Involvement]]))="entry level", "Junior", IF(LOWER(TRIM(Table2[[#This Row],[Involvement]]))="mid-senior level", "Mid", "Senior"))</f>
        <v>Mid</v>
      </c>
      <c r="F681">
        <v>1</v>
      </c>
      <c r="G681" s="3">
        <v>11245</v>
      </c>
      <c r="H681" s="5" t="str">
        <f>ROUND(Table2[[#This Row],[Linkedin Followers]] / Table2[[#This Row],[Total Applicants]] / 1000, 2) &amp; "K"</f>
        <v>11.25K</v>
      </c>
      <c r="I681" t="s">
        <v>4</v>
      </c>
      <c r="J681" t="s">
        <v>5</v>
      </c>
      <c r="K681">
        <v>110</v>
      </c>
      <c r="L681" t="s">
        <v>93</v>
      </c>
      <c r="M681" s="10">
        <v>1762658</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1</v>
      </c>
      <c r="AK681">
        <v>1</v>
      </c>
      <c r="AL681">
        <v>0</v>
      </c>
      <c r="AM681">
        <v>0</v>
      </c>
      <c r="AN681">
        <v>0</v>
      </c>
      <c r="AO681">
        <v>0</v>
      </c>
      <c r="AP681">
        <v>0</v>
      </c>
      <c r="AQ681">
        <v>0</v>
      </c>
      <c r="AR681">
        <v>0</v>
      </c>
      <c r="AS681">
        <v>2</v>
      </c>
      <c r="AT681" s="7">
        <f>Table2[[#This Row],[Total Skills Required]] / 30</f>
        <v>6.6666666666666666E-2</v>
      </c>
      <c r="AU681" s="2">
        <f t="shared" si="10"/>
        <v>0.33333333333333331</v>
      </c>
    </row>
    <row r="682" spans="1:47" x14ac:dyDescent="0.3">
      <c r="A682" t="s">
        <v>72</v>
      </c>
      <c r="B682" t="s">
        <v>39</v>
      </c>
      <c r="C682" t="s">
        <v>199</v>
      </c>
      <c r="D682" t="s">
        <v>62</v>
      </c>
      <c r="E682" t="str">
        <f>IF(LOWER(TRIM(Table2[[#This Row],[Involvement]]))="entry level", "Junior", IF(LOWER(TRIM(Table2[[#This Row],[Involvement]]))="mid-senior level", "Mid", "Senior"))</f>
        <v>Mid</v>
      </c>
      <c r="F682">
        <v>1</v>
      </c>
      <c r="G682" s="3">
        <v>270280</v>
      </c>
      <c r="H682" s="5" t="str">
        <f>ROUND(Table2[[#This Row],[Linkedin Followers]] / Table2[[#This Row],[Total Applicants]] / 1000, 2) &amp; "K"</f>
        <v>270.28K</v>
      </c>
      <c r="I682" t="s">
        <v>4</v>
      </c>
      <c r="J682" t="s">
        <v>5</v>
      </c>
      <c r="K682">
        <v>10001</v>
      </c>
      <c r="L682" t="s">
        <v>6</v>
      </c>
      <c r="M682" s="10">
        <v>1635193</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1</v>
      </c>
      <c r="AL682">
        <v>0</v>
      </c>
      <c r="AM682">
        <v>0</v>
      </c>
      <c r="AN682">
        <v>0</v>
      </c>
      <c r="AO682">
        <v>0</v>
      </c>
      <c r="AP682">
        <v>0</v>
      </c>
      <c r="AQ682">
        <v>0</v>
      </c>
      <c r="AR682">
        <v>0</v>
      </c>
      <c r="AS682">
        <v>1</v>
      </c>
      <c r="AT682" s="7">
        <f>Table2[[#This Row],[Total Skills Required]] / 30</f>
        <v>3.3333333333333333E-2</v>
      </c>
      <c r="AU682" s="2">
        <f t="shared" si="10"/>
        <v>0.5</v>
      </c>
    </row>
    <row r="683" spans="1:47" x14ac:dyDescent="0.3">
      <c r="A683" t="s">
        <v>16</v>
      </c>
      <c r="B683" t="s">
        <v>17</v>
      </c>
      <c r="C683" t="s">
        <v>391</v>
      </c>
      <c r="D683" t="s">
        <v>19</v>
      </c>
      <c r="E683" t="str">
        <f>IF(LOWER(TRIM(Table2[[#This Row],[Involvement]]))="entry level", "Junior", IF(LOWER(TRIM(Table2[[#This Row],[Involvement]]))="mid-senior level", "Mid", "Senior"))</f>
        <v>Mid</v>
      </c>
      <c r="F683">
        <v>1</v>
      </c>
      <c r="G683" s="3">
        <v>80865</v>
      </c>
      <c r="H683" s="5" t="str">
        <f>ROUND(Table2[[#This Row],[Linkedin Followers]] / Table2[[#This Row],[Total Applicants]] / 1000, 2) &amp; "K"</f>
        <v>80.87K</v>
      </c>
      <c r="I683" t="s">
        <v>4</v>
      </c>
      <c r="J683" t="s">
        <v>5</v>
      </c>
      <c r="K683">
        <v>1200</v>
      </c>
      <c r="L683" t="s">
        <v>6</v>
      </c>
      <c r="M683" s="10">
        <v>955762</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1</v>
      </c>
      <c r="AK683">
        <v>1</v>
      </c>
      <c r="AL683">
        <v>0</v>
      </c>
      <c r="AM683">
        <v>0</v>
      </c>
      <c r="AN683">
        <v>0</v>
      </c>
      <c r="AO683">
        <v>0</v>
      </c>
      <c r="AP683">
        <v>0</v>
      </c>
      <c r="AQ683">
        <v>0</v>
      </c>
      <c r="AR683">
        <v>0</v>
      </c>
      <c r="AS683">
        <v>2</v>
      </c>
      <c r="AT683" s="7">
        <f>Table2[[#This Row],[Total Skills Required]] / 30</f>
        <v>6.6666666666666666E-2</v>
      </c>
      <c r="AU683" s="2">
        <f t="shared" si="10"/>
        <v>0.33333333333333331</v>
      </c>
    </row>
    <row r="684" spans="1:47" x14ac:dyDescent="0.3">
      <c r="A684" t="s">
        <v>72</v>
      </c>
      <c r="B684" t="s">
        <v>39</v>
      </c>
      <c r="C684" t="s">
        <v>347</v>
      </c>
      <c r="D684" t="s">
        <v>78</v>
      </c>
      <c r="E684" t="str">
        <f>IF(LOWER(TRIM(Table2[[#This Row],[Involvement]]))="entry level", "Junior", IF(LOWER(TRIM(Table2[[#This Row],[Involvement]]))="mid-senior level", "Mid", "Senior"))</f>
        <v>Mid</v>
      </c>
      <c r="F684">
        <v>1</v>
      </c>
      <c r="G684" s="3">
        <v>270280</v>
      </c>
      <c r="H684" s="5" t="str">
        <f>ROUND(Table2[[#This Row],[Linkedin Followers]] / Table2[[#This Row],[Total Applicants]] / 1000, 2) &amp; "K"</f>
        <v>270.28K</v>
      </c>
      <c r="I684" t="s">
        <v>4</v>
      </c>
      <c r="J684" t="s">
        <v>5</v>
      </c>
      <c r="K684">
        <v>10001</v>
      </c>
      <c r="L684" t="s">
        <v>6</v>
      </c>
      <c r="M684" s="10">
        <v>1154650</v>
      </c>
      <c r="N684">
        <v>0</v>
      </c>
      <c r="O684">
        <v>0</v>
      </c>
      <c r="P684">
        <v>0</v>
      </c>
      <c r="Q684">
        <v>0</v>
      </c>
      <c r="R684">
        <v>0</v>
      </c>
      <c r="S684">
        <v>0</v>
      </c>
      <c r="T684">
        <v>0</v>
      </c>
      <c r="U684">
        <v>0</v>
      </c>
      <c r="V684">
        <v>0</v>
      </c>
      <c r="W684">
        <v>0</v>
      </c>
      <c r="X684">
        <v>0</v>
      </c>
      <c r="Y684">
        <v>0</v>
      </c>
      <c r="Z684">
        <v>0</v>
      </c>
      <c r="AA684">
        <v>0</v>
      </c>
      <c r="AB684">
        <v>0</v>
      </c>
      <c r="AC684">
        <v>0</v>
      </c>
      <c r="AD684">
        <v>1</v>
      </c>
      <c r="AE684">
        <v>0</v>
      </c>
      <c r="AF684">
        <v>0</v>
      </c>
      <c r="AG684">
        <v>0</v>
      </c>
      <c r="AH684">
        <v>0</v>
      </c>
      <c r="AI684">
        <v>0</v>
      </c>
      <c r="AJ684">
        <v>1</v>
      </c>
      <c r="AK684">
        <v>1</v>
      </c>
      <c r="AL684">
        <v>0</v>
      </c>
      <c r="AM684">
        <v>0</v>
      </c>
      <c r="AN684">
        <v>0</v>
      </c>
      <c r="AO684">
        <v>0</v>
      </c>
      <c r="AP684">
        <v>0</v>
      </c>
      <c r="AQ684">
        <v>0</v>
      </c>
      <c r="AR684">
        <v>0</v>
      </c>
      <c r="AS684">
        <v>3</v>
      </c>
      <c r="AT684" s="7">
        <f>Table2[[#This Row],[Total Skills Required]] / 30</f>
        <v>0.1</v>
      </c>
      <c r="AU684" s="2">
        <f t="shared" si="10"/>
        <v>0.25</v>
      </c>
    </row>
    <row r="685" spans="1:47" x14ac:dyDescent="0.3">
      <c r="A685" t="s">
        <v>16</v>
      </c>
      <c r="B685" t="s">
        <v>17</v>
      </c>
      <c r="C685" t="s">
        <v>392</v>
      </c>
      <c r="D685" t="s">
        <v>19</v>
      </c>
      <c r="E685" t="str">
        <f>IF(LOWER(TRIM(Table2[[#This Row],[Involvement]]))="entry level", "Junior", IF(LOWER(TRIM(Table2[[#This Row],[Involvement]]))="mid-senior level", "Mid", "Senior"))</f>
        <v>Mid</v>
      </c>
      <c r="F685">
        <v>1</v>
      </c>
      <c r="G685" s="3">
        <v>80865</v>
      </c>
      <c r="H685" s="5" t="str">
        <f>ROUND(Table2[[#This Row],[Linkedin Followers]] / Table2[[#This Row],[Total Applicants]] / 1000, 2) &amp; "K"</f>
        <v>80.87K</v>
      </c>
      <c r="I685" t="s">
        <v>4</v>
      </c>
      <c r="J685" t="s">
        <v>5</v>
      </c>
      <c r="K685">
        <v>1200</v>
      </c>
      <c r="L685" t="s">
        <v>6</v>
      </c>
      <c r="M685" s="10">
        <v>950700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1</v>
      </c>
      <c r="AK685">
        <v>1</v>
      </c>
      <c r="AL685">
        <v>0</v>
      </c>
      <c r="AM685">
        <v>0</v>
      </c>
      <c r="AN685">
        <v>0</v>
      </c>
      <c r="AO685">
        <v>0</v>
      </c>
      <c r="AP685">
        <v>0</v>
      </c>
      <c r="AQ685">
        <v>0</v>
      </c>
      <c r="AR685">
        <v>0</v>
      </c>
      <c r="AS685">
        <v>2</v>
      </c>
      <c r="AT685" s="7">
        <f>Table2[[#This Row],[Total Skills Required]] / 30</f>
        <v>6.6666666666666666E-2</v>
      </c>
      <c r="AU685" s="2">
        <f t="shared" si="10"/>
        <v>0.33333333333333331</v>
      </c>
    </row>
    <row r="686" spans="1:47" x14ac:dyDescent="0.3">
      <c r="A686" t="s">
        <v>72</v>
      </c>
      <c r="B686" t="s">
        <v>39</v>
      </c>
      <c r="C686" t="s">
        <v>353</v>
      </c>
      <c r="D686" t="s">
        <v>3</v>
      </c>
      <c r="E686" t="str">
        <f>IF(LOWER(TRIM(Table2[[#This Row],[Involvement]]))="entry level", "Junior", IF(LOWER(TRIM(Table2[[#This Row],[Involvement]]))="mid-senior level", "Mid", "Senior"))</f>
        <v>Junior</v>
      </c>
      <c r="F686">
        <v>1</v>
      </c>
      <c r="G686" s="3">
        <v>270280</v>
      </c>
      <c r="H686" s="5" t="str">
        <f>ROUND(Table2[[#This Row],[Linkedin Followers]] / Table2[[#This Row],[Total Applicants]] / 1000, 2) &amp; "K"</f>
        <v>270.28K</v>
      </c>
      <c r="I686" t="s">
        <v>4</v>
      </c>
      <c r="J686" t="s">
        <v>14</v>
      </c>
      <c r="K686">
        <v>10001</v>
      </c>
      <c r="L686" t="s">
        <v>6</v>
      </c>
      <c r="M686" s="10">
        <v>365982</v>
      </c>
      <c r="N686">
        <v>0</v>
      </c>
      <c r="O686">
        <v>0</v>
      </c>
      <c r="P686">
        <v>1</v>
      </c>
      <c r="Q686">
        <v>0</v>
      </c>
      <c r="R686">
        <v>0</v>
      </c>
      <c r="S686">
        <v>0</v>
      </c>
      <c r="T686">
        <v>0</v>
      </c>
      <c r="U686">
        <v>0</v>
      </c>
      <c r="V686">
        <v>0</v>
      </c>
      <c r="W686">
        <v>0</v>
      </c>
      <c r="X686">
        <v>1</v>
      </c>
      <c r="Y686">
        <v>0</v>
      </c>
      <c r="Z686">
        <v>0</v>
      </c>
      <c r="AA686">
        <v>0</v>
      </c>
      <c r="AB686">
        <v>0</v>
      </c>
      <c r="AC686">
        <v>0</v>
      </c>
      <c r="AD686">
        <v>0</v>
      </c>
      <c r="AE686">
        <v>0</v>
      </c>
      <c r="AF686">
        <v>0</v>
      </c>
      <c r="AG686">
        <v>0</v>
      </c>
      <c r="AH686">
        <v>0</v>
      </c>
      <c r="AI686">
        <v>0</v>
      </c>
      <c r="AJ686">
        <v>1</v>
      </c>
      <c r="AK686">
        <v>1</v>
      </c>
      <c r="AL686">
        <v>0</v>
      </c>
      <c r="AM686">
        <v>0</v>
      </c>
      <c r="AN686">
        <v>1</v>
      </c>
      <c r="AO686">
        <v>0</v>
      </c>
      <c r="AP686">
        <v>0</v>
      </c>
      <c r="AQ686">
        <v>0</v>
      </c>
      <c r="AR686">
        <v>0</v>
      </c>
      <c r="AS686">
        <v>5</v>
      </c>
      <c r="AT686" s="7">
        <f>Table2[[#This Row],[Total Skills Required]] / 30</f>
        <v>0.16666666666666666</v>
      </c>
      <c r="AU686" s="2">
        <f t="shared" si="10"/>
        <v>0.16666666666666666</v>
      </c>
    </row>
    <row r="687" spans="1:47" x14ac:dyDescent="0.3">
      <c r="A687" s="8" t="s">
        <v>437</v>
      </c>
      <c r="B687" s="8"/>
      <c r="C687" s="8" t="s">
        <v>439</v>
      </c>
      <c r="D687" s="8" t="s">
        <v>440</v>
      </c>
      <c r="E687" s="11" t="s">
        <v>441</v>
      </c>
      <c r="F687" s="11" t="s">
        <v>441</v>
      </c>
      <c r="G687" s="11" t="s">
        <v>441</v>
      </c>
      <c r="H687" s="11" t="s">
        <v>441</v>
      </c>
      <c r="I687" s="11" t="s">
        <v>441</v>
      </c>
      <c r="J687" s="11" t="s">
        <v>441</v>
      </c>
      <c r="K687" s="11" t="s">
        <v>441</v>
      </c>
      <c r="L687" s="8" t="s">
        <v>443</v>
      </c>
      <c r="M687" s="27">
        <f>AVERAGE(Table2[Salary per Annum])</f>
        <v>1024667.5518248176</v>
      </c>
      <c r="N687" s="28">
        <f>AVERAGEIFS(M2:M686, N2:N686, 1)</f>
        <v>1176949.6301369863</v>
      </c>
      <c r="O687" s="28">
        <f>AVERAGEIFS(M2:M686, O2:O686, 1)</f>
        <v>1239734.8076923077</v>
      </c>
      <c r="P687" s="28">
        <f>AVERAGEIFS(M2:M686, P2:P686, 1)</f>
        <v>977174.83108108107</v>
      </c>
      <c r="Q687" s="28">
        <f>AVERAGEIFS(M2:M686, Q2:Q686, 1)</f>
        <v>1114082.1818181819</v>
      </c>
      <c r="R687" s="28">
        <f>AVERAGEIFS(M2:M686, R2:R686, 1)</f>
        <v>1110632.8189655172</v>
      </c>
      <c r="S687" s="28">
        <f>AVERAGEIFS(M2:M686,S2:S686,1)</f>
        <v>1180725.5</v>
      </c>
      <c r="T687" s="28">
        <f>AVERAGEIFS(M2:M686, T2:T686, 1)</f>
        <v>1493562.6666666667</v>
      </c>
      <c r="U687" s="28">
        <f>AVERAGEIFS(M2:M686, U2:U686, 1)</f>
        <v>1068610.2</v>
      </c>
      <c r="V687" s="28">
        <f>AVERAGEIFS(M2:M686, V2:V686, 1)</f>
        <v>1493562.6666666667</v>
      </c>
      <c r="W687" s="28">
        <f>AVERAGEIFS(M2:M686, W2:W686, 1)</f>
        <v>877651.18181818177</v>
      </c>
      <c r="X687" s="28">
        <f>AVERAGEIFS(M2:M686, X2:X686, 1)</f>
        <v>989486.18604651163</v>
      </c>
      <c r="Y687" s="28">
        <f>AVERAGEIFS(M2:M686, Y2:Y686, 1)</f>
        <v>1083379.1851851852</v>
      </c>
      <c r="Z687" s="28">
        <f>AVERAGEIFS(M2:M686, Z2:Z686, 1)</f>
        <v>958562.15068493155</v>
      </c>
      <c r="AA687" s="28">
        <f>AVERAGEIFS(M2:M686, AA2:AA686, 1)</f>
        <v>1205411.1481481481</v>
      </c>
      <c r="AB687" s="28">
        <f>AVERAGEIFS(M2:M686, AB2:AB686, 1)</f>
        <v>1074646.6666666667</v>
      </c>
      <c r="AC687" s="28">
        <f>AVERAGEIFS(M2:M686, AC2:AC686, 1)</f>
        <v>1046202</v>
      </c>
      <c r="AD687" s="28">
        <f>AVERAGEIFS(M2:M686, AD2:AD686, 1)</f>
        <v>1011320.6923076923</v>
      </c>
      <c r="AE687" s="28">
        <f>AVERAGEIFS(M2:M686,AD2:AD686,1)</f>
        <v>1011320.6923076923</v>
      </c>
      <c r="AF687" s="28">
        <f>AVERAGEIFS(M2:M686, AF2:AF686, 1)</f>
        <v>980812.31884057971</v>
      </c>
      <c r="AG687" s="28">
        <f>AVERAGEIFS(M2:M686, AG2:AG686, 1)</f>
        <v>1192828.8125</v>
      </c>
      <c r="AH687" s="28">
        <f>AVERAGEIFS(M2:M686, AH2:AH686, 1)</f>
        <v>914866.5588235294</v>
      </c>
      <c r="AI687" s="28">
        <f>AVERAGEIFS(M2:M686, AI2:AI686, 1)</f>
        <v>701678.4444444445</v>
      </c>
      <c r="AJ687" s="28">
        <f>AVERAGEIFS(M2:M686, AJ2:AJ686, 1)</f>
        <v>1034562.5066225166</v>
      </c>
      <c r="AK687" s="28">
        <f>AVERAGEIFS(M2:M686, AK2:AK686, 1)</f>
        <v>1027446.6213921901</v>
      </c>
      <c r="AL687" s="28">
        <f>AVERAGEIFS(M2:M686, AL2:AL686, 1)</f>
        <v>1294881.8333333333</v>
      </c>
      <c r="AM687" s="28">
        <f>AVERAGEIFS(M2:M686, AM2:AM686, 1)</f>
        <v>1240475.5833333333</v>
      </c>
      <c r="AN687" s="28">
        <f>AVERAGEIFS(M2:M686, AN2:AN686, 1)</f>
        <v>975031.84848484851</v>
      </c>
      <c r="AO687" s="28">
        <f>AVERAGEIFS(M2:M686, AO2:AO686, 1)</f>
        <v>1378588.7272727273</v>
      </c>
      <c r="AP687" s="28">
        <f>AVERAGEIFS(M2:M686, AP2:AP686, 1)</f>
        <v>1014249.7777777778</v>
      </c>
      <c r="AQ687" s="28">
        <f>AVERAGEIFS(M2:M686, AQ2:AQ686, 1)</f>
        <v>930672.89285714284</v>
      </c>
      <c r="AR687" s="28">
        <f>AVERAGEIFS(M2:M686, AR2:AR686, 1)</f>
        <v>997199.96031746035</v>
      </c>
      <c r="AS687" s="13" t="s">
        <v>444</v>
      </c>
      <c r="AT687" s="11" t="s">
        <v>441</v>
      </c>
      <c r="AU687" s="11" t="s">
        <v>441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Company Dashboard</vt:lpstr>
      <vt:lpstr>Job Dashboard</vt:lpstr>
      <vt:lpstr>Trend Dashboard</vt:lpstr>
      <vt:lpstr>Company Details</vt:lpstr>
      <vt:lpstr>Job Details</vt:lpstr>
      <vt:lpstr>Trend Details</vt:lpstr>
      <vt:lpstr>IT jobs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Raval</dc:creator>
  <cp:lastModifiedBy>admin</cp:lastModifiedBy>
  <dcterms:modified xsi:type="dcterms:W3CDTF">2025-07-02T07:21:20Z</dcterms:modified>
</cp:coreProperties>
</file>