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G:\My Drive\GA_Tech\excel-challege\Excel-Challenge\"/>
    </mc:Choice>
  </mc:AlternateContent>
  <xr:revisionPtr revIDLastSave="0" documentId="8_{3522DF8C-03D6-471A-AD14-C90BD9B1400B}" xr6:coauthVersionLast="47" xr6:coauthVersionMax="47" xr10:uidLastSave="{00000000-0000-0000-0000-000000000000}"/>
  <bookViews>
    <workbookView xWindow="-120" yWindow="-120" windowWidth="21840" windowHeight="13020" firstSheet="2" activeTab="5" xr2:uid="{00000000-000D-0000-FFFF-FFFF00000000}"/>
  </bookViews>
  <sheets>
    <sheet name="Crowdfunding" sheetId="1" r:id="rId1"/>
    <sheet name="success by catagory" sheetId="4" r:id="rId2"/>
    <sheet name="success by sub-catagory" sheetId="5" r:id="rId3"/>
    <sheet name="Outcome by Year" sheetId="6" r:id="rId4"/>
    <sheet name="Bonus outcome based on goal" sheetId="8" r:id="rId5"/>
    <sheet name="Bonus" sheetId="9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9" l="1"/>
  <c r="N4" i="9"/>
  <c r="K4" i="9"/>
  <c r="N12" i="9"/>
  <c r="K12" i="9"/>
  <c r="N14" i="9"/>
  <c r="N10" i="9"/>
  <c r="K10" i="9"/>
  <c r="N8" i="9"/>
  <c r="K8" i="9"/>
  <c r="N6" i="9"/>
  <c r="K6" i="9"/>
  <c r="B2" i="8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3" i="8"/>
  <c r="B4" i="8"/>
  <c r="B5" i="8"/>
  <c r="B6" i="8"/>
  <c r="B7" i="8"/>
  <c r="E7" i="8" s="1"/>
  <c r="B8" i="8"/>
  <c r="B9" i="8"/>
  <c r="B10" i="8"/>
  <c r="B11" i="8"/>
  <c r="B12" i="8"/>
  <c r="B13" i="8"/>
  <c r="D2" i="8"/>
  <c r="C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8" l="1"/>
  <c r="E8" i="8"/>
  <c r="H8" i="8" s="1"/>
  <c r="E10" i="8"/>
  <c r="G10" i="8" s="1"/>
  <c r="H10" i="8"/>
  <c r="G5" i="8"/>
  <c r="H7" i="8"/>
  <c r="F7" i="8"/>
  <c r="G7" i="8"/>
  <c r="H9" i="8"/>
  <c r="H5" i="8"/>
  <c r="G9" i="8"/>
  <c r="E3" i="8"/>
  <c r="H3" i="8" s="1"/>
  <c r="E6" i="8"/>
  <c r="G6" i="8" s="1"/>
  <c r="F10" i="8"/>
  <c r="E13" i="8"/>
  <c r="H13" i="8" s="1"/>
  <c r="E5" i="8"/>
  <c r="F5" i="8" s="1"/>
  <c r="F9" i="8"/>
  <c r="E12" i="8"/>
  <c r="H12" i="8" s="1"/>
  <c r="E4" i="8"/>
  <c r="H4" i="8" s="1"/>
  <c r="F8" i="8"/>
  <c r="E11" i="8"/>
  <c r="F11" i="8" s="1"/>
  <c r="E2" i="8"/>
  <c r="F2" i="8" s="1"/>
  <c r="G8" i="8" l="1"/>
  <c r="G12" i="8"/>
  <c r="G2" i="8"/>
  <c r="H2" i="8"/>
  <c r="F13" i="8"/>
  <c r="G13" i="8"/>
  <c r="H6" i="8"/>
  <c r="H11" i="8"/>
  <c r="G11" i="8"/>
  <c r="F6" i="8"/>
  <c r="F4" i="8"/>
  <c r="F12" i="8"/>
  <c r="G3" i="8"/>
  <c r="G4" i="8"/>
  <c r="F3" i="8"/>
</calcChain>
</file>

<file path=xl/sharedStrings.xml><?xml version="1.0" encoding="utf-8"?>
<sst xmlns="http://schemas.openxmlformats.org/spreadsheetml/2006/main" count="9064" uniqueCount="2117">
  <si>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</si>
  <si>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</si>
  <si>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</si>
  <si>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</si>
  <si>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</si>
  <si>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</si>
  <si>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</si>
  <si>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</si>
  <si>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</si>
  <si>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</si>
  <si>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</si>
  <si>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</si>
  <si>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</si>
  <si>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</si>
  <si>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</si>
  <si>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</si>
  <si>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</si>
  <si>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</si>
  <si>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</si>
  <si>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</si>
  <si>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</si>
  <si>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</si>
  <si>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</si>
  <si>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</si>
  <si>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</si>
  <si>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</si>
  <si>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</si>
  <si>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</si>
  <si>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</si>
  <si>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</si>
  <si>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</si>
  <si>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</si>
  <si>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</si>
  <si>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</si>
  <si>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</si>
  <si>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</si>
  <si>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</si>
  <si>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</si>
  <si>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</si>
  <si>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</si>
  <si>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</si>
  <si>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</si>
  <si>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</si>
  <si>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</si>
  <si>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</si>
  <si>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</si>
  <si>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</si>
  <si>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</si>
  <si>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</si>
  <si>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</si>
  <si>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</si>
  <si>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</si>
  <si>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</si>
  <si>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</si>
  <si>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</si>
  <si>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</si>
  <si>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</si>
  <si>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</si>
  <si>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</si>
  <si>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</si>
  <si>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</si>
  <si>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</si>
  <si>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</si>
  <si>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</si>
  <si>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</si>
  <si>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</si>
  <si>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</si>
  <si>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</si>
  <si>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</si>
  <si>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</si>
  <si>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</si>
  <si>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</si>
  <si>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</si>
  <si>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</si>
  <si>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</si>
  <si>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</si>
  <si>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</si>
  <si>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</si>
  <si>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</si>
  <si>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</si>
  <si>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</si>
  <si>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</si>
  <si>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</si>
  <si>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</si>
  <si>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</si>
  <si>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</si>
  <si>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</si>
  <si>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</si>
  <si>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</si>
  <si>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</si>
  <si>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</si>
  <si>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</si>
  <si>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</si>
  <si>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</si>
  <si>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</si>
  <si>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</si>
  <si>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</si>
  <si>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</si>
  <si>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</si>
  <si>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</si>
  <si>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</si>
  <si>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</si>
  <si>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</si>
  <si>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</si>
  <si>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</si>
  <si>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</si>
  <si>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</si>
  <si>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</si>
  <si>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</si>
  <si>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</si>
  <si>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</si>
  <si>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</si>
  <si>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</si>
  <si>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</si>
  <si>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</si>
  <si>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</si>
  <si>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</si>
  <si>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</si>
  <si>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</si>
  <si>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</si>
  <si>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</si>
  <si>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</si>
  <si>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</si>
  <si>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</si>
  <si>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</si>
  <si>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</si>
  <si>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</si>
  <si>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</si>
  <si>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</si>
  <si>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</si>
  <si>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</si>
  <si>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</si>
  <si>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</si>
  <si>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</si>
  <si>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</si>
  <si>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</si>
  <si>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</si>
  <si>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</si>
  <si>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</si>
  <si>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</si>
  <si>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</si>
  <si>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</si>
  <si>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</si>
  <si>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</si>
  <si>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</si>
  <si>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</si>
  <si>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</si>
  <si>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</si>
  <si>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</si>
  <si>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</si>
  <si>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</si>
  <si>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</si>
  <si>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</si>
  <si>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</si>
  <si>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</si>
  <si>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</si>
  <si>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</si>
  <si>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</si>
  <si>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</si>
  <si>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</si>
  <si>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</si>
  <si>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</si>
  <si>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</si>
  <si>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</si>
  <si>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</si>
  <si>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</si>
  <si>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</si>
  <si>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</si>
  <si>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</si>
  <si>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</si>
  <si>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</si>
  <si>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</si>
  <si>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</si>
  <si>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</si>
  <si>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</si>
  <si>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</si>
  <si>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</si>
  <si>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</si>
  <si>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</si>
  <si>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</si>
  <si>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</si>
  <si>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</si>
  <si>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</si>
  <si>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</si>
  <si>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</si>
  <si>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</si>
  <si>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</si>
  <si>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</si>
  <si>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</si>
  <si>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</si>
  <si>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</si>
  <si>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</si>
  <si>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</si>
  <si>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</si>
  <si>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</si>
  <si>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</si>
  <si>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</si>
  <si>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</si>
  <si>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</si>
  <si>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</si>
  <si>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</si>
  <si>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</si>
  <si>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</si>
  <si>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</si>
  <si>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</si>
  <si>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</si>
  <si>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</si>
  <si>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</si>
  <si>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</si>
  <si>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</si>
  <si>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</si>
  <si>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</si>
  <si>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</si>
  <si>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</si>
  <si>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</si>
  <si>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</si>
  <si>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</si>
  <si>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</si>
  <si>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</si>
  <si>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</si>
  <si>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</si>
  <si>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</si>
  <si>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</si>
  <si>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</si>
  <si>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</si>
  <si>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</si>
  <si>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</si>
  <si>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</si>
  <si>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</si>
  <si>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</si>
  <si>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</si>
  <si>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</si>
  <si>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</si>
  <si>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</si>
  <si>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</si>
  <si>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</si>
  <si>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</si>
  <si>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</si>
  <si>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</si>
  <si>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</si>
  <si>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</si>
  <si>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</si>
  <si>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</si>
  <si>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</si>
  <si>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</si>
  <si>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</si>
  <si>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</si>
  <si>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</si>
  <si>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</si>
  <si>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</si>
  <si>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</si>
  <si>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</si>
  <si>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</si>
  <si>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</si>
  <si>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</si>
  <si>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</si>
  <si>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</si>
  <si>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</si>
  <si>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</si>
  <si>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</si>
  <si>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</si>
  <si>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</si>
  <si>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</si>
  <si>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</si>
  <si>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</si>
  <si>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</si>
  <si>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</si>
  <si>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</si>
  <si>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</si>
  <si>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</si>
  <si>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</si>
  <si>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</si>
  <si>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</si>
  <si>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</si>
  <si>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</si>
  <si>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</si>
  <si>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</si>
  <si>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</si>
  <si>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</si>
  <si>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</si>
  <si>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</si>
  <si>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</si>
  <si>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</si>
  <si>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</si>
  <si>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</si>
  <si>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</si>
  <si>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</si>
  <si>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</si>
  <si>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</si>
  <si>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</si>
  <si>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</si>
  <si>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</si>
  <si>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</si>
  <si>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</si>
  <si>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</si>
  <si>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</si>
  <si>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</si>
  <si>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</si>
  <si>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</si>
  <si>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</si>
  <si>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</si>
  <si>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</si>
  <si>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</si>
  <si>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</si>
  <si>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</si>
  <si>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</si>
  <si>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</si>
  <si>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</si>
  <si>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</si>
  <si>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</si>
  <si>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</si>
  <si>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</si>
  <si>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</si>
  <si>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</si>
  <si>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</si>
  <si>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</si>
  <si>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</si>
  <si>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</si>
  <si>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</si>
  <si>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</si>
  <si>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</si>
  <si>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</si>
  <si>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</si>
  <si>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</si>
  <si>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</si>
  <si>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</si>
  <si>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</si>
  <si>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</si>
  <si>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</si>
  <si>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</si>
  <si>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</si>
  <si>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</si>
  <si>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</si>
  <si>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</si>
  <si>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</si>
  <si>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</si>
  <si>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</si>
  <si>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</si>
  <si>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</si>
  <si>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</si>
  <si>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</si>
  <si>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</si>
  <si>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</si>
  <si>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</si>
  <si>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</si>
  <si>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</si>
  <si>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</si>
  <si>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</si>
  <si>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</si>
  <si>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</si>
  <si>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</si>
  <si>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</si>
  <si>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</si>
  <si>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</si>
  <si>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</si>
  <si>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</si>
  <si>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</si>
  <si>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</si>
  <si>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</si>
  <si>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</si>
  <si>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</si>
  <si>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</si>
  <si>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</si>
  <si>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</si>
  <si>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</si>
  <si>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</si>
  <si>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</si>
  <si>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</si>
  <si>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</si>
  <si>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</si>
  <si>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</si>
  <si>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</si>
  <si>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</si>
  <si>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</si>
  <si>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</si>
  <si>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</si>
  <si>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</si>
  <si>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</si>
  <si>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</si>
  <si>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</si>
  <si>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</si>
  <si>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</si>
  <si>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</si>
  <si>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</si>
  <si>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</si>
  <si>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</si>
  <si>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</si>
  <si>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</si>
  <si>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</si>
  <si>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</si>
  <si>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</si>
  <si>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</si>
  <si>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</si>
  <si>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</si>
  <si>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</si>
  <si>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</si>
  <si>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</si>
  <si>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</si>
  <si>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</si>
  <si>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</si>
  <si>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</si>
  <si>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</si>
  <si>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</si>
  <si>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</si>
  <si>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</si>
  <si>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</si>
  <si>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</si>
  <si>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</si>
  <si>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</si>
  <si>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</si>
  <si>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</si>
  <si>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</si>
  <si>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</si>
  <si>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</si>
  <si>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</si>
  <si>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</si>
  <si>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</si>
  <si>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</si>
  <si>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</si>
  <si>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</si>
  <si>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</si>
  <si>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</si>
  <si>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</si>
  <si>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</si>
  <si>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</si>
  <si>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</si>
  <si>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</si>
  <si>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</si>
  <si>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</si>
  <si>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</si>
  <si>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</si>
  <si>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</si>
  <si>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</si>
  <si>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</si>
  <si>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</si>
  <si>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</si>
  <si>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</si>
  <si>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</si>
  <si>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</si>
  <si>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</si>
  <si>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</si>
  <si>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</si>
  <si>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</si>
  <si>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</si>
  <si>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</si>
  <si>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</si>
  <si>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</si>
  <si>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</si>
  <si>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</si>
  <si>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</si>
  <si>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</si>
  <si>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</si>
  <si>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</si>
  <si>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</si>
  <si>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</si>
  <si>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</si>
  <si>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</si>
  <si>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</si>
  <si>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</si>
  <si>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</si>
  <si>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</si>
  <si>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</si>
  <si>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</si>
  <si>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</si>
  <si>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</si>
  <si>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</si>
  <si>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</si>
  <si>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</si>
  <si>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</si>
  <si>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</si>
  <si>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</si>
  <si>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</si>
  <si>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</si>
  <si>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</si>
  <si>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</si>
  <si>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</si>
  <si>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</si>
  <si>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</si>
  <si>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</si>
  <si>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</si>
  <si>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</si>
  <si>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</si>
  <si>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</si>
  <si>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</si>
  <si>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</si>
  <si>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</si>
  <si>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</si>
  <si>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</si>
  <si>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</si>
  <si>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</si>
  <si>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</si>
  <si>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</si>
  <si>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</si>
  <si>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</si>
  <si>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</si>
  <si>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</si>
  <si>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</si>
  <si>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</si>
  <si>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</si>
  <si>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</si>
  <si>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</si>
  <si>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</si>
  <si>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</si>
  <si>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</si>
  <si>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</si>
  <si>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</si>
  <si>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</si>
  <si>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</si>
  <si>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</si>
  <si>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</si>
  <si>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</si>
  <si>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</si>
  <si>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</si>
  <si>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</si>
  <si>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</si>
  <si>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</si>
  <si>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</si>
  <si>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</si>
  <si>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</si>
  <si>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</si>
  <si>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</si>
  <si>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</si>
  <si>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</si>
  <si>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</si>
  <si>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</si>
  <si>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</si>
  <si>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</si>
  <si>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</si>
  <si>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</si>
  <si>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</si>
  <si>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</si>
  <si>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</si>
  <si>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</si>
  <si>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</si>
  <si>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</si>
  <si>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</si>
  <si>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</si>
  <si>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</si>
  <si>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</si>
  <si>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</si>
  <si>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</si>
  <si>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</si>
  <si>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</si>
  <si>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</si>
  <si>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</si>
  <si>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</si>
  <si>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</si>
  <si>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</si>
  <si>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</si>
  <si>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</si>
  <si>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</si>
  <si>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</si>
  <si>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</si>
  <si>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</si>
  <si>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</si>
  <si>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</si>
  <si>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</si>
  <si>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</si>
  <si>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</si>
  <si>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</si>
  <si>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</si>
  <si>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</si>
  <si>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</si>
  <si>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</si>
  <si>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</si>
  <si>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</si>
  <si>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</si>
  <si>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</si>
  <si>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</si>
  <si>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</si>
  <si>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</si>
  <si>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</si>
  <si>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</si>
  <si>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</si>
  <si>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</si>
  <si>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</si>
  <si>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</si>
  <si>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</si>
  <si>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</si>
  <si>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</si>
  <si>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</si>
  <si>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</si>
  <si>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</si>
  <si>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</si>
  <si>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</si>
  <si>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</si>
  <si>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</si>
  <si>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</si>
  <si>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</si>
  <si>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</si>
  <si>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</si>
  <si>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</si>
  <si>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</si>
  <si>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</si>
  <si>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</si>
  <si>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</si>
  <si>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</si>
  <si>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</si>
  <si>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</si>
  <si>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</si>
  <si>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</si>
  <si>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</si>
  <si>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</si>
  <si>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</si>
  <si>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</si>
  <si>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</si>
  <si>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</si>
  <si>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</si>
  <si>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</si>
  <si>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</si>
  <si>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</si>
  <si>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</si>
  <si>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</si>
  <si>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</si>
  <si>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</si>
  <si>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</si>
  <si>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</si>
  <si>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</si>
  <si>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</si>
  <si>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</si>
  <si>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</si>
  <si>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</si>
  <si>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</si>
  <si>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</si>
  <si>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</si>
  <si>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</si>
  <si>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</si>
  <si>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</si>
  <si>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</si>
  <si>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</si>
  <si>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</si>
  <si>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</si>
  <si>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</si>
  <si>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</si>
  <si>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</si>
  <si>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</si>
  <si>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</si>
  <si>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</si>
  <si>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</si>
  <si>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</si>
  <si>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</si>
  <si>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</si>
  <si>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</si>
  <si>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</si>
  <si>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</si>
  <si>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</si>
  <si>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</si>
  <si>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</si>
  <si>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</si>
  <si>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</si>
  <si>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</si>
  <si>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</si>
  <si>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</si>
  <si>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</si>
  <si>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</si>
  <si>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</si>
  <si>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</si>
  <si>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</si>
  <si>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</si>
  <si>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</si>
  <si>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</si>
  <si>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</si>
  <si>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</si>
  <si>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</si>
  <si>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</si>
  <si>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</si>
  <si>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</si>
  <si>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</si>
  <si>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</si>
  <si>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</si>
  <si>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</si>
  <si>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</si>
  <si>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</si>
  <si>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</si>
  <si>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</si>
  <si>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</si>
  <si>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</si>
  <si>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</si>
  <si>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</si>
  <si>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</si>
  <si>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</si>
  <si>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</si>
  <si>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</si>
  <si>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</si>
  <si>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</si>
  <si>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</si>
  <si>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</si>
  <si>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</si>
  <si>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</si>
  <si>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</si>
  <si>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</si>
  <si>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</si>
  <si>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</si>
  <si>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</si>
  <si>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</si>
  <si>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</si>
  <si>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</si>
  <si>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</si>
  <si>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</si>
  <si>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</si>
  <si>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</si>
  <si>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</si>
  <si>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</si>
  <si>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</si>
  <si>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</si>
  <si>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</si>
  <si>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</si>
  <si>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</si>
  <si>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</si>
  <si>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</si>
  <si>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</si>
  <si>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</si>
  <si>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</si>
  <si>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</si>
  <si>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</si>
  <si>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</si>
  <si>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</si>
  <si>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</si>
  <si>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</si>
  <si>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</si>
  <si>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</si>
  <si>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</si>
  <si>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</si>
  <si>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</si>
  <si>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</si>
  <si>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</si>
  <si>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</si>
  <si>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</si>
  <si>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</si>
  <si>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</si>
  <si>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</si>
  <si>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</si>
  <si>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</si>
  <si>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</si>
  <si>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</si>
  <si>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</si>
  <si>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</si>
  <si>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</si>
  <si>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</si>
  <si>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</si>
  <si>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</si>
  <si>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</si>
  <si>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</si>
  <si>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</si>
  <si>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</si>
  <si>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</si>
  <si>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</si>
  <si>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</si>
  <si>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</si>
  <si>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</si>
  <si>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</si>
  <si>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</si>
  <si>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</si>
  <si>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</si>
  <si>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</si>
  <si>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</si>
  <si>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</si>
  <si>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</si>
  <si>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</si>
  <si>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</si>
  <si>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</si>
  <si>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</si>
  <si>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</si>
  <si>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</si>
  <si>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</si>
  <si>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</si>
  <si>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</si>
  <si>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</si>
  <si>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</si>
  <si>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</si>
  <si>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</si>
  <si>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</si>
  <si>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</si>
  <si>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</si>
  <si>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</si>
  <si>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</si>
  <si>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</si>
  <si>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</si>
  <si>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</si>
  <si>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</si>
  <si>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</si>
  <si>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</si>
  <si>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</si>
  <si>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</si>
  <si>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</si>
  <si>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</si>
  <si>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</si>
  <si>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</si>
  <si>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</si>
  <si>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</si>
  <si>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</si>
  <si>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</si>
  <si>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</si>
  <si>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</si>
  <si>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</si>
  <si>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</si>
  <si>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</si>
  <si>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</si>
  <si>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</si>
  <si>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</si>
  <si>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</si>
  <si>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</si>
  <si>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</si>
  <si>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</si>
  <si>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</si>
  <si>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</si>
  <si>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</si>
  <si>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</si>
  <si>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</si>
  <si>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</si>
  <si>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</si>
  <si>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</si>
  <si>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</si>
  <si>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</si>
  <si>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</si>
  <si>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</si>
  <si>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</si>
  <si>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</si>
  <si>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</si>
  <si>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</si>
  <si>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</si>
  <si>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</si>
  <si>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</si>
  <si>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</si>
  <si>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</si>
  <si>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</si>
  <si>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</si>
  <si>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</si>
  <si>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</si>
  <si>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</si>
  <si>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</si>
  <si>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</si>
  <si>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</si>
  <si>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</si>
  <si>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</si>
  <si>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</si>
  <si>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</si>
  <si>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</si>
  <si>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</si>
  <si>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</si>
  <si>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</si>
  <si>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</si>
  <si>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</si>
  <si>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</si>
  <si>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</si>
  <si>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</si>
  <si>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</si>
  <si>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</si>
  <si>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</si>
  <si>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</si>
  <si>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</si>
  <si>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</si>
  <si>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</si>
  <si>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</si>
  <si>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</si>
  <si>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</si>
  <si>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</si>
  <si>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</si>
  <si>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</si>
  <si>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</si>
  <si>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</si>
  <si>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</si>
  <si>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</si>
  <si>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</si>
  <si>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</si>
  <si>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</si>
  <si>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</si>
  <si>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</si>
  <si>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</si>
  <si>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</si>
  <si>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</si>
  <si>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</si>
  <si>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</si>
  <si>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</si>
  <si>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</si>
  <si>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</si>
  <si>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</si>
  <si>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</si>
  <si>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</si>
  <si>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</si>
  <si>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</si>
  <si>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</si>
  <si>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</si>
  <si>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</si>
  <si>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</si>
  <si>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</si>
  <si>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</si>
  <si>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</si>
  <si>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</si>
  <si>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</si>
  <si>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</si>
  <si>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</si>
  <si>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</si>
  <si>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</si>
  <si>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</si>
  <si>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</si>
  <si>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</si>
  <si>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</si>
  <si>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</si>
  <si>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</si>
  <si>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</si>
  <si>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</si>
  <si>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</si>
  <si>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</si>
  <si>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</si>
  <si>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</si>
  <si>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</si>
  <si>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</si>
  <si>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</si>
  <si>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</si>
  <si>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</si>
  <si>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</si>
  <si>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</si>
  <si>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</si>
  <si>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</si>
  <si>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</si>
  <si>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</si>
  <si>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</si>
  <si>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</si>
  <si>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</si>
  <si>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</si>
  <si>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</si>
  <si>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</si>
  <si>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</si>
  <si>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</si>
  <si>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</si>
  <si>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</si>
  <si>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</si>
  <si>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</si>
  <si>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</si>
  <si>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</si>
  <si>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</si>
  <si>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</si>
  <si>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</si>
  <si>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</si>
  <si>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</si>
  <si>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</si>
  <si>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</si>
  <si>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</si>
  <si>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</si>
  <si>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</si>
  <si>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</si>
  <si>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</si>
  <si>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</si>
  <si>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</si>
  <si>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</si>
  <si>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</si>
  <si>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</si>
  <si>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</si>
  <si>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</si>
  <si>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</si>
  <si>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</si>
  <si>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</si>
  <si>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</si>
  <si>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</si>
  <si>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</si>
  <si>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</si>
  <si>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</si>
  <si>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</si>
  <si>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</si>
  <si>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</si>
  <si>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</si>
  <si>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</si>
  <si>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</si>
  <si>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</si>
  <si>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</si>
  <si>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</si>
  <si>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</si>
  <si>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</si>
  <si>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</si>
  <si>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</si>
  <si>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</si>
  <si>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</si>
  <si>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</si>
  <si>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</si>
  <si>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</si>
  <si>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</si>
  <si>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</si>
  <si>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</si>
  <si>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</si>
  <si>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</si>
  <si>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</si>
  <si>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</si>
  <si>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</si>
  <si>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</si>
  <si>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</si>
  <si>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</si>
  <si>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</si>
  <si>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</si>
  <si>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</si>
  <si>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</si>
  <si>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</si>
  <si>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</si>
  <si>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</si>
  <si>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</si>
  <si>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</si>
  <si>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</si>
  <si>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</si>
  <si>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</si>
  <si>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</si>
  <si>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</si>
  <si>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</si>
  <si>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</si>
  <si>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</si>
  <si>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</si>
  <si>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</si>
  <si>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</si>
  <si>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</si>
  <si>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</si>
  <si>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</si>
  <si>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</si>
  <si>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</si>
  <si>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</si>
  <si>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</si>
  <si>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</si>
  <si>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</si>
  <si>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</si>
  <si>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</si>
  <si>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</si>
  <si>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</si>
  <si>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</si>
  <si>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</si>
  <si>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</si>
  <si>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</si>
  <si>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</si>
  <si>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</si>
  <si>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</si>
  <si>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</si>
  <si>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</si>
  <si>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</si>
  <si>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</si>
  <si>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</si>
  <si>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</si>
  <si>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</si>
  <si>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</si>
  <si>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</si>
  <si>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</si>
  <si>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</si>
  <si>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</si>
  <si>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</si>
  <si>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</si>
  <si>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</si>
  <si>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</si>
  <si>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</si>
  <si>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</si>
  <si>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</si>
  <si>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</si>
  <si>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</si>
  <si>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</si>
  <si>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</si>
  <si>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</si>
  <si>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</si>
  <si>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</si>
  <si>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</si>
  <si>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</si>
  <si>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</si>
  <si>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</si>
  <si>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</si>
  <si>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</si>
  <si>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</si>
  <si>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</si>
  <si>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</si>
  <si>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</si>
  <si>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</si>
  <si>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</si>
  <si>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</si>
  <si>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</si>
  <si>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</si>
  <si>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</si>
  <si>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</si>
  <si>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</si>
  <si>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</si>
  <si>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</si>
  <si>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</si>
  <si>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</si>
  <si>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</si>
  <si>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</si>
  <si>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</si>
  <si>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</si>
  <si>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</si>
  <si>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</si>
  <si>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</si>
  <si>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</si>
  <si>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</si>
  <si>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</si>
  <si>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</si>
  <si>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</si>
  <si>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</si>
  <si>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</si>
  <si>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</si>
  <si>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</si>
  <si>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</si>
  <si>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</si>
  <si>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</si>
  <si>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</si>
  <si>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</si>
  <si>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</si>
  <si>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</si>
  <si>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</si>
  <si>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</si>
  <si>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</si>
  <si>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</si>
  <si>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</si>
  <si>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</si>
  <si>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</si>
  <si>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</si>
  <si>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</si>
  <si>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</si>
  <si>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</si>
  <si>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</si>
  <si>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</si>
  <si>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</si>
  <si>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</si>
  <si>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</si>
  <si>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</si>
  <si>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</si>
  <si>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</si>
  <si>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</si>
  <si>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</si>
  <si>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</si>
  <si>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</si>
  <si>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</si>
  <si>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</si>
  <si>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</si>
  <si>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</si>
  <si>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</si>
  <si>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</si>
  <si>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</si>
  <si>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</si>
  <si>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</si>
  <si>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</si>
  <si>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</si>
  <si>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</si>
  <si>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</si>
  <si>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</si>
  <si>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</si>
  <si>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</si>
  <si>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</si>
  <si>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</si>
  <si>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</si>
  <si>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</si>
  <si>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</si>
  <si>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</si>
  <si>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</si>
  <si>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</si>
  <si>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</si>
  <si>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</si>
  <si>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</si>
  <si>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</si>
  <si>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</si>
  <si>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</si>
  <si>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</si>
  <si>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</si>
  <si>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</si>
  <si>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</si>
  <si>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</si>
  <si>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</si>
  <si>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</si>
  <si>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</si>
  <si>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</si>
  <si>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</si>
  <si>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</si>
  <si>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</si>
  <si>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</si>
  <si>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</si>
  <si>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</si>
  <si>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</si>
  <si>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</si>
  <si>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</si>
  <si>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</si>
  <si>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</si>
  <si>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</si>
  <si>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</si>
  <si>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</si>
  <si>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</si>
  <si>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</si>
  <si>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</si>
  <si>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</si>
  <si>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</si>
  <si>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</si>
  <si>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</si>
  <si>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</si>
  <si>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</si>
  <si>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</si>
  <si>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</si>
  <si>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</si>
  <si>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</si>
  <si>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</si>
  <si>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</si>
  <si>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</si>
  <si>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</si>
  <si>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</si>
  <si>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</si>
  <si>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</si>
  <si>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</si>
  <si>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</si>
  <si>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</si>
  <si>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</si>
  <si>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</si>
  <si>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</si>
  <si>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</si>
  <si>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</si>
  <si>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</si>
  <si>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</si>
  <si>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</si>
  <si>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</si>
  <si>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</si>
  <si>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</si>
  <si>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</si>
  <si>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</si>
  <si>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</si>
  <si>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</si>
  <si>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</si>
  <si>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</si>
  <si>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</si>
  <si>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</si>
  <si>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</si>
  <si>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</si>
  <si>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</si>
  <si>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</si>
  <si>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</si>
  <si>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</si>
  <si>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</si>
  <si>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</si>
  <si>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</si>
  <si>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</si>
  <si>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</si>
  <si>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</si>
  <si>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</si>
  <si>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</si>
  <si>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</si>
  <si>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</si>
  <si>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</si>
  <si>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</si>
  <si>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</si>
  <si>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</si>
  <si>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</si>
  <si>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</si>
  <si>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</si>
  <si>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</si>
  <si>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</si>
  <si>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</si>
  <si>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</si>
  <si>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</si>
  <si>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</si>
  <si>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</si>
  <si>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</si>
  <si>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</si>
  <si>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</si>
  <si>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</si>
  <si>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</si>
  <si>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</si>
  <si>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</si>
  <si>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</si>
  <si>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</si>
  <si>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</si>
  <si>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</si>
  <si>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</si>
  <si>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</si>
  <si>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</si>
  <si>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</si>
  <si>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</si>
  <si>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</si>
  <si>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</si>
  <si>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</si>
  <si>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</si>
  <si>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</si>
  <si>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</si>
  <si>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</si>
  <si>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</si>
  <si>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</si>
  <si>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</si>
  <si>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</si>
  <si>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</si>
  <si>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</si>
  <si>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</si>
  <si>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</si>
  <si>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</si>
  <si>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</si>
  <si>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</si>
  <si>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</si>
  <si>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</si>
  <si>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</si>
  <si>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</si>
  <si>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</si>
  <si>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</si>
  <si>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</si>
  <si>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</si>
  <si>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</si>
  <si>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</si>
  <si>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</si>
  <si>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</si>
  <si>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</si>
  <si>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</si>
  <si>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</si>
  <si>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</si>
  <si>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</si>
  <si>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</si>
  <si>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</si>
  <si>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</si>
  <si>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</si>
  <si>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</si>
  <si>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</si>
  <si>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</si>
  <si>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</si>
  <si>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</si>
  <si>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</si>
  <si>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</si>
  <si>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</si>
  <si>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</si>
  <si>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</si>
  <si>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</si>
  <si>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</si>
  <si>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</si>
  <si>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</si>
  <si>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</si>
  <si>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</si>
  <si>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</si>
  <si>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</si>
  <si>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</si>
  <si>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</si>
  <si>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</si>
  <si>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</si>
  <si>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</si>
  <si>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</si>
  <si>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</si>
  <si>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</si>
  <si>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</si>
  <si>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</si>
  <si>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</si>
  <si>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</si>
  <si>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</si>
  <si>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</si>
  <si>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</si>
  <si>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</si>
  <si>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</si>
  <si>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</si>
  <si>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</si>
  <si>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</si>
  <si>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</si>
  <si>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</si>
  <si>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</si>
  <si>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</si>
  <si>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</si>
  <si>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</si>
  <si>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</si>
  <si>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</si>
  <si>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</si>
  <si>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</si>
  <si>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</si>
  <si>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</si>
  <si>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</si>
  <si>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</si>
  <si>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</si>
  <si>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</si>
  <si>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</si>
  <si>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</si>
  <si>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</si>
  <si>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</si>
  <si>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</si>
  <si>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</si>
  <si>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</si>
  <si>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</si>
  <si>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</si>
  <si>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</si>
  <si>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</si>
  <si>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</si>
  <si>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</si>
  <si>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</si>
  <si>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</si>
  <si>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</si>
  <si>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</si>
  <si>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</si>
  <si>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</si>
  <si>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</si>
  <si>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</si>
  <si>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</si>
  <si>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</si>
  <si>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</si>
  <si>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</si>
  <si>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</si>
  <si>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</si>
  <si>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</si>
  <si>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</si>
  <si>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</si>
  <si>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</si>
  <si>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</si>
  <si>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</si>
  <si>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</si>
  <si>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</si>
  <si>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</si>
  <si>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</si>
  <si>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</si>
  <si>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</si>
  <si>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</si>
  <si>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</si>
  <si>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</si>
  <si>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</si>
  <si>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</si>
  <si>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</si>
  <si>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</si>
  <si>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</si>
  <si>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</si>
  <si>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</si>
  <si>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</si>
  <si>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</si>
  <si>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</si>
  <si>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</si>
  <si>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</si>
  <si>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</si>
  <si>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</si>
  <si>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</si>
  <si>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</si>
  <si>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</si>
  <si>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</si>
  <si>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</si>
  <si>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</si>
  <si>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</si>
  <si>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</si>
  <si>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</si>
  <si>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</si>
  <si>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</si>
  <si>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</si>
  <si>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</si>
  <si>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</si>
  <si>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</si>
  <si>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</si>
  <si>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</si>
  <si>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</si>
  <si>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</si>
  <si>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</si>
  <si>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</si>
  <si>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</si>
  <si>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</si>
  <si>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</si>
  <si>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</si>
  <si>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</si>
  <si>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</si>
  <si>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</si>
  <si>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</si>
  <si>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</si>
  <si>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</si>
  <si>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</si>
  <si>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</si>
  <si>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</si>
  <si>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</si>
  <si>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</si>
  <si>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</si>
  <si>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</si>
  <si>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</si>
  <si>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</si>
  <si>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</si>
  <si>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</si>
  <si>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</si>
  <si>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</si>
  <si>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</si>
  <si>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</si>
  <si>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</si>
  <si>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</si>
  <si>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</si>
  <si>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</si>
  <si>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</si>
  <si>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</si>
  <si>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</si>
  <si>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</si>
  <si>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</si>
  <si>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</si>
  <si>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</si>
  <si>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</si>
  <si>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</si>
  <si>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</si>
  <si>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</si>
  <si>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</si>
  <si>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</si>
  <si>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</si>
  <si>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</si>
  <si>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</si>
  <si>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</si>
  <si>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</si>
  <si>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</si>
  <si>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</si>
  <si>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</si>
  <si>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</si>
  <si>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</si>
  <si>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</si>
  <si>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</si>
  <si>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</si>
  <si>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</si>
  <si>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</si>
  <si>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</si>
  <si>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</si>
  <si>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</si>
  <si>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</si>
  <si>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</si>
  <si>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</si>
  <si>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</si>
  <si>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</si>
  <si>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</si>
  <si>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</si>
  <si>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</si>
  <si>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</si>
  <si>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</si>
  <si>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</si>
  <si>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</si>
  <si>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</si>
  <si>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</si>
  <si>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</si>
  <si>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</si>
  <si>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</si>
  <si>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</si>
  <si>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</si>
  <si>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</si>
  <si>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</si>
  <si>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</si>
  <si>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</si>
  <si>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</si>
  <si>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</si>
  <si>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</si>
  <si>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</si>
  <si>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</si>
  <si>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</si>
  <si>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</si>
  <si>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</si>
  <si>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</si>
  <si>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</si>
  <si>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</si>
  <si>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</si>
  <si>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</si>
  <si>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</si>
  <si>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</si>
  <si>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</si>
  <si>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</si>
  <si>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</si>
  <si>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</si>
  <si>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</si>
  <si>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</si>
  <si>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</si>
  <si>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</si>
  <si>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</si>
  <si>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</si>
  <si>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</si>
  <si>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</si>
  <si>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</si>
  <si>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</si>
  <si>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</si>
  <si>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</si>
  <si>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</si>
  <si>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</si>
  <si>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</si>
  <si>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</si>
  <si>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</si>
  <si>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</si>
  <si>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</si>
  <si>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</si>
  <si>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</si>
  <si>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</si>
  <si>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</si>
  <si>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</si>
  <si>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</si>
  <si>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</si>
  <si>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</si>
  <si>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</si>
  <si>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</si>
  <si>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</si>
  <si>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</si>
  <si>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</si>
  <si>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</si>
  <si>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</si>
  <si>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</si>
  <si>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</si>
  <si>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</si>
  <si>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</si>
  <si>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</si>
  <si>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</si>
  <si>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</si>
  <si>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</si>
  <si>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</si>
  <si>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</si>
  <si>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</si>
  <si>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</si>
  <si>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</si>
  <si>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</si>
  <si>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</si>
  <si>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</si>
  <si>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</si>
  <si>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</si>
  <si>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</si>
  <si>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</si>
  <si>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</si>
  <si>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</si>
  <si>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</si>
  <si>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</si>
  <si>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</si>
  <si>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</si>
  <si>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</si>
  <si>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</si>
  <si>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</si>
  <si>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</si>
  <si>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</si>
  <si>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</si>
  <si>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</si>
  <si>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</si>
  <si>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</si>
  <si>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</si>
  <si>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</si>
  <si>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</si>
  <si>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</si>
  <si>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</si>
  <si>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</si>
  <si>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</si>
  <si>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</si>
  <si>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</si>
  <si>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</si>
  <si>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</si>
  <si>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</si>
  <si>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</si>
  <si>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</si>
  <si>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</si>
  <si>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</si>
  <si>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</si>
  <si>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</si>
  <si>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</si>
  <si>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</si>
  <si>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</si>
  <si>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</si>
  <si>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</si>
  <si>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</si>
  <si>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</si>
  <si>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</si>
  <si>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</si>
  <si>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</si>
  <si>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</si>
  <si>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</si>
  <si>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</si>
  <si>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</si>
  <si>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</si>
  <si>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</si>
  <si>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</si>
  <si>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</si>
  <si>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</si>
  <si>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</si>
  <si>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</si>
  <si>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</si>
  <si>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</si>
  <si>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</si>
  <si>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</si>
  <si>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</si>
  <si>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</si>
  <si>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</si>
  <si>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</si>
  <si>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</si>
  <si>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</si>
  <si>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</si>
  <si>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</si>
  <si>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</si>
  <si>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</si>
  <si>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</si>
  <si>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</si>
  <si>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</si>
  <si>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</si>
  <si>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</si>
  <si>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</si>
  <si>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</si>
  <si>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</si>
  <si>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</si>
  <si>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</si>
  <si>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</si>
  <si>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</si>
  <si>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</si>
  <si>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</si>
  <si>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</si>
  <si>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</si>
  <si>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</si>
  <si>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</si>
  <si>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</si>
  <si>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</si>
  <si>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</si>
  <si>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</si>
  <si>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</si>
  <si>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</si>
  <si>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</si>
  <si>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</si>
  <si>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</si>
  <si>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</si>
  <si>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</si>
  <si>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</si>
  <si>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</si>
  <si>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</si>
  <si>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</si>
  <si>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</si>
  <si>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</si>
  <si>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</si>
  <si>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</si>
  <si>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</si>
  <si>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</si>
  <si>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</si>
  <si>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</si>
  <si>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</si>
  <si>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</si>
  <si>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</si>
  <si>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</si>
  <si>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</si>
  <si>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</si>
  <si>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</si>
  <si>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</si>
  <si>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</si>
  <si>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</si>
  <si>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</si>
  <si>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</si>
  <si>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</si>
  <si>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</si>
  <si>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</si>
  <si>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</si>
  <si>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</si>
  <si>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</si>
  <si>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</si>
  <si>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</si>
  <si>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</si>
  <si>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</si>
  <si>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</si>
  <si>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</si>
  <si>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</si>
  <si>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</si>
  <si>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</si>
  <si>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</si>
  <si>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</si>
  <si>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</si>
  <si>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</si>
  <si>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</si>
  <si>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</si>
  <si>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</si>
  <si>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</si>
  <si>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</si>
  <si>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</si>
  <si>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</si>
  <si>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</si>
  <si>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</si>
  <si>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</si>
  <si>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</si>
  <si>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</si>
  <si>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</si>
  <si>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</si>
  <si>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</si>
  <si>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</si>
  <si>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</si>
  <si>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</si>
  <si>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</si>
  <si>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</si>
  <si>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</si>
  <si>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</si>
  <si>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</si>
  <si>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</si>
  <si>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</si>
  <si>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</si>
  <si>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</si>
  <si>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</si>
  <si>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</si>
  <si>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</si>
  <si>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</si>
  <si>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</si>
  <si>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</si>
  <si>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</si>
  <si>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</si>
  <si>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</si>
  <si>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</si>
  <si>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</si>
  <si>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</si>
  <si>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</si>
  <si>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</si>
  <si>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</si>
  <si>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</si>
  <si>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</si>
  <si>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</si>
  <si>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</si>
  <si>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</si>
  <si>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</si>
  <si>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</si>
  <si>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</si>
  <si>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</si>
  <si>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</si>
  <si>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</si>
  <si>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</si>
  <si>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</si>
  <si>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</si>
  <si>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</si>
  <si>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</si>
  <si>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</si>
  <si>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</si>
  <si>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</si>
  <si>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</si>
  <si>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</si>
  <si>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</si>
  <si>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</si>
  <si>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</si>
  <si>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</si>
  <si>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</si>
  <si>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</si>
  <si>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</si>
  <si>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</si>
  <si>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</si>
  <si>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</si>
  <si>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</si>
  <si>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</si>
  <si>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</si>
  <si>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</si>
  <si>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</si>
  <si>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</si>
  <si>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</si>
  <si>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</si>
  <si>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</si>
  <si>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</si>
  <si>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</si>
  <si>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</si>
  <si>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</si>
  <si>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</si>
  <si>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</si>
  <si>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</si>
  <si>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</si>
  <si>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</si>
  <si>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</si>
  <si>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</si>
  <si>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</si>
  <si>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</si>
  <si>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</si>
  <si>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</si>
  <si>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</si>
  <si>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</si>
  <si>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</si>
  <si>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</si>
  <si>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</si>
  <si>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</si>
  <si>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</si>
  <si>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</si>
  <si>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</si>
  <si>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</si>
  <si>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</si>
  <si>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</si>
  <si>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</si>
  <si>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</si>
  <si>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</si>
  <si>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</si>
  <si>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</si>
  <si>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</si>
  <si>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</si>
  <si>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</si>
  <si>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</si>
  <si>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</si>
  <si>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</si>
  <si>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</si>
  <si>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</si>
  <si>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</si>
  <si>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</si>
  <si>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</si>
  <si>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</si>
  <si>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</si>
  <si>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</si>
  <si>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</si>
  <si>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</si>
  <si>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</si>
  <si>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</si>
  <si>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</si>
  <si>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</si>
  <si>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</si>
  <si>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</si>
  <si>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</si>
  <si>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</si>
  <si>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</si>
  <si>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</si>
  <si>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</si>
  <si>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</si>
  <si>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</si>
  <si>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</si>
  <si>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</si>
  <si>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</si>
  <si>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</si>
  <si>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</si>
  <si>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</si>
  <si>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</si>
  <si>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</si>
  <si>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</si>
  <si>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</si>
  <si>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</si>
  <si>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</si>
  <si>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</si>
  <si>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</si>
  <si>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</si>
  <si>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</si>
  <si>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</si>
  <si>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</si>
  <si>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</si>
  <si>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</si>
  <si>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</si>
  <si>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</si>
  <si>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</si>
  <si>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</si>
  <si>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</si>
  <si>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</si>
  <si>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</si>
  <si>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</si>
  <si>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</si>
  <si>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</si>
  <si>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</si>
  <si>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</si>
  <si>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</si>
  <si>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</si>
  <si>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</si>
  <si>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</si>
  <si>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</si>
  <si>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</si>
  <si>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</si>
  <si>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</si>
  <si>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</si>
  <si>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</si>
  <si>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</si>
  <si>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</si>
  <si>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</si>
  <si>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</si>
  <si>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</si>
  <si>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</si>
  <si>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</si>
  <si>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</si>
  <si>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</si>
  <si>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</si>
  <si>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</si>
  <si>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</si>
  <si>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</si>
  <si>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</si>
  <si>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</si>
  <si>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</si>
  <si>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</si>
  <si>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</si>
  <si>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</si>
  <si>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</si>
  <si>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</si>
  <si>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</si>
  <si>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</si>
  <si>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</si>
  <si>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</si>
  <si>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</si>
  <si>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</si>
  <si>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</si>
  <si>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</si>
  <si>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</si>
  <si>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</si>
  <si>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</si>
  <si>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</si>
  <si>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</si>
  <si>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</si>
  <si>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</si>
  <si>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</si>
  <si>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</si>
  <si>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</si>
  <si>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</si>
  <si>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</si>
  <si>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</si>
  <si>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</si>
  <si>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</si>
  <si>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</si>
  <si>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</si>
  <si>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</si>
  <si>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</si>
  <si>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</si>
  <si>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</si>
  <si>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</si>
  <si>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</si>
  <si>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</si>
  <si>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</si>
  <si>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</si>
  <si>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</si>
  <si>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</si>
  <si>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</si>
  <si>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</si>
  <si>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</si>
  <si>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</si>
  <si>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</si>
  <si>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</si>
  <si>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</si>
  <si>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</si>
  <si>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</si>
  <si>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</si>
  <si>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</si>
  <si>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</si>
  <si>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</si>
  <si>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</si>
  <si>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</si>
  <si>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</si>
  <si>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</si>
  <si>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</si>
  <si>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</si>
  <si>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</si>
  <si>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</si>
  <si>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</si>
  <si>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</si>
  <si>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</si>
  <si>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</si>
  <si>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</si>
  <si>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</si>
  <si>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</si>
  <si>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</si>
  <si>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</si>
  <si>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</si>
  <si>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</si>
  <si>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</si>
  <si>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</si>
  <si>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</si>
  <si>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</si>
  <si>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</si>
  <si>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</si>
  <si>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</si>
  <si>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</si>
  <si>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</si>
  <si>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</si>
  <si>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</si>
  <si>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</si>
  <si>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</si>
  <si>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</si>
  <si>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</si>
  <si>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</si>
  <si>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</si>
  <si>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</si>
  <si>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</si>
  <si>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</si>
  <si>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</si>
  <si>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</si>
  <si>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</si>
  <si>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</si>
  <si>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</si>
  <si>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</si>
  <si>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</si>
  <si>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</si>
  <si>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</si>
  <si>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</si>
  <si>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</si>
  <si>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</si>
  <si>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</si>
  <si>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</si>
  <si>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</si>
  <si>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</si>
  <si>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</si>
  <si>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</si>
  <si>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</si>
  <si>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</si>
  <si>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</si>
  <si>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</si>
  <si>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</si>
  <si>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</si>
  <si>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</si>
  <si>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</si>
  <si>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</si>
  <si>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</si>
  <si>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</si>
  <si>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</si>
  <si>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</si>
  <si>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</si>
  <si>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</si>
  <si>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</si>
  <si>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</si>
  <si>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</si>
  <si>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</si>
  <si>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</si>
  <si>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</si>
  <si>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</si>
  <si>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</si>
  <si>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</si>
  <si>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</si>
  <si>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</si>
  <si>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</si>
  <si>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</si>
  <si>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Date Created Conversion</t>
  </si>
  <si>
    <t>Date Ended Conversion</t>
  </si>
  <si>
    <t>Count of outcome</t>
  </si>
  <si>
    <t>Column Labels</t>
  </si>
  <si>
    <t>(Multiple Items)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</si>
  <si>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</si>
  <si>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</si>
  <si>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</si>
  <si>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</si>
  <si>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</si>
  <si>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</si>
  <si>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</si>
  <si>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</si>
  <si>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</si>
  <si>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</si>
  <si>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</si>
  <si>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</si>
  <si>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</si>
  <si>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Average Donation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</si>
  <si>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</si>
  <si>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</si>
  <si>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</si>
  <si>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</si>
  <si>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</si>
  <si>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</si>
  <si>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</si>
  <si>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</si>
  <si>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</si>
  <si>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</si>
  <si>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</si>
  <si>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</si>
  <si>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</si>
  <si>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</si>
  <si>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</si>
  <si>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</si>
  <si>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</si>
  <si>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</si>
  <si>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</si>
  <si>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</si>
  <si>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Use Excel to evaluate the following values for successful campaigns, and then do the same for unsuccessful campaigns: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</si>
  <si>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</si>
  <si>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</si>
  <si>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</si>
  <si>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</si>
  <si>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</si>
  <si>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</si>
  <si>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</t>
  </si>
  <si>
    <t>Failed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</si>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</sst>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18" x14ac:knownFonts="1">
    <font>
      <sz val="12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2"/>
      <color rgb="FF006100"/>
      <name val="Trebuchet MS"/>
      <family val="2"/>
      <scheme val="minor"/>
    </font>
    <font>
      <sz val="12"/>
      <color rgb="FF9C0006"/>
      <name val="Trebuchet MS"/>
      <family val="2"/>
      <scheme val="minor"/>
    </font>
    <font>
      <sz val="12"/>
      <color rgb="FF9C5700"/>
      <name val="Trebuchet MS"/>
      <family val="2"/>
      <scheme val="minor"/>
    </font>
    <font>
      <sz val="12"/>
      <color rgb="FF3F3F76"/>
      <name val="Trebuchet MS"/>
      <family val="2"/>
      <scheme val="minor"/>
    </font>
    <font>
      <b/>
      <sz val="12"/>
      <color rgb="FF3F3F3F"/>
      <name val="Trebuchet MS"/>
      <family val="2"/>
      <scheme val="minor"/>
    </font>
    <font>
      <b/>
      <sz val="12"/>
      <color rgb="FFFA7D00"/>
      <name val="Trebuchet MS"/>
      <family val="2"/>
      <scheme val="minor"/>
    </font>
    <font>
      <sz val="12"/>
      <color rgb="FFFA7D00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12"/>
      <color rgb="FFFF0000"/>
      <name val="Trebuchet MS"/>
      <family val="2"/>
      <scheme val="minor"/>
    </font>
    <font>
      <i/>
      <sz val="12"/>
      <color rgb="FF7F7F7F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theme="0"/>
      <name val="Trebuchet MS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43" applyNumberFormat="1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9" fontId="0" fillId="0" borderId="0" xfId="43" applyFon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left" vertical="center" indent="1"/>
    </xf>
    <xf numFmtId="0" fontId="14" fillId="0" borderId="0" xfId="0" applyFont="1"/>
    <xf numFmtId="2" fontId="0" fillId="0" borderId="0" xfId="0" applyNumberFormat="1"/>
    <xf numFmtId="0" fontId="0" fillId="35" borderId="0" xfId="0" applyFill="1" applyAlignment="1">
      <alignment horizontal="left"/>
    </xf>
    <xf numFmtId="0" fontId="0" fillId="35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E33B3B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E3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[Kickstarter_Analyses.Basimamovic.xlsx]success by catagory!PivotTable3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campain success BY</a:t>
            </a:r>
            <a:r>
              <a:rPr lang="en-US" baseline="0"/>
              <a:t> catagory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C-496A-BDFB-5FE827731CA3}"/>
            </c:ext>
          </c:extLst>
        </c:ser>
        <c:ser>
          <c:idx val="1"/>
          <c:order val="1"/>
          <c:tx>
            <c:strRef>
              <c:f>'success by 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2C-496A-BDFB-5FE827731CA3}"/>
            </c:ext>
          </c:extLst>
        </c:ser>
        <c:ser>
          <c:idx val="2"/>
          <c:order val="2"/>
          <c:tx>
            <c:strRef>
              <c:f>'success by 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2C-496A-BDFB-5FE827731CA3}"/>
            </c:ext>
          </c:extLst>
        </c:ser>
        <c:ser>
          <c:idx val="3"/>
          <c:order val="3"/>
          <c:tx>
            <c:strRef>
              <c:f>'success by 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2C-496A-BDFB-5FE82773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1948608"/>
        <c:axId val="1791949856"/>
      </c:barChart>
      <c:catAx>
        <c:axId val="17919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49856"/>
        <c:crosses val="autoZero"/>
        <c:auto val="1"/>
        <c:lblAlgn val="ctr"/>
        <c:lblOffset val="100"/>
        <c:noMultiLvlLbl val="0"/>
      </c:catAx>
      <c:valAx>
        <c:axId val="1791949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[Kickstarter_Analyses.Basimamovic.xlsx]success by sub-catagory!PivotTable3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Campain Success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tint val="94000"/>
                  <a:satMod val="103000"/>
                  <a:lumMod val="102000"/>
                </a:schemeClr>
              </a:gs>
              <a:gs pos="50000">
                <a:schemeClr val="accent2">
                  <a:shade val="100000"/>
                  <a:satMod val="110000"/>
                  <a:lumMod val="100000"/>
                </a:schemeClr>
              </a:gs>
              <a:gs pos="100000">
                <a:schemeClr val="accent2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3">
                  <a:tint val="94000"/>
                  <a:satMod val="103000"/>
                  <a:lumMod val="102000"/>
                </a:schemeClr>
              </a:gs>
              <a:gs pos="50000">
                <a:schemeClr val="accent3">
                  <a:shade val="100000"/>
                  <a:satMod val="110000"/>
                  <a:lumMod val="100000"/>
                </a:schemeClr>
              </a:gs>
              <a:gs pos="100000">
                <a:schemeClr val="accent3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4">
                  <a:tint val="94000"/>
                  <a:satMod val="103000"/>
                  <a:lumMod val="102000"/>
                </a:schemeClr>
              </a:gs>
              <a:gs pos="50000">
                <a:schemeClr val="accent4">
                  <a:shade val="100000"/>
                  <a:satMod val="110000"/>
                  <a:lumMod val="100000"/>
                </a:schemeClr>
              </a:gs>
              <a:gs pos="100000">
                <a:schemeClr val="accent4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sub-catagory'!$B$4:$B$5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'success by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sub-catagory'!$B$6:$B$30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F-436B-B2CD-D37637E37296}"/>
            </c:ext>
          </c:extLst>
        </c:ser>
        <c:ser>
          <c:idx val="1"/>
          <c:order val="1"/>
          <c:tx>
            <c:strRef>
              <c:f>'success by sub-catagory'!$C$4:$C$5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'success by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sub-catagory'!$C$6:$C$30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F-436B-B2CD-D37637E37296}"/>
            </c:ext>
          </c:extLst>
        </c:ser>
        <c:ser>
          <c:idx val="2"/>
          <c:order val="2"/>
          <c:tx>
            <c:strRef>
              <c:f>'success by sub-catagory'!$D$4:$D$5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'success by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sub-catagory'!$D$6:$D$30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F-436B-B2CD-D37637E37296}"/>
            </c:ext>
          </c:extLst>
        </c:ser>
        <c:ser>
          <c:idx val="3"/>
          <c:order val="3"/>
          <c:tx>
            <c:strRef>
              <c:f>'success by sub-catagory'!$E$4:$E$5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'success by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sub-catagory'!$E$6:$E$30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A-4306-A6FC-537A4204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948608"/>
        <c:axId val="1791949856"/>
      </c:barChart>
      <c:catAx>
        <c:axId val="17919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49856"/>
        <c:crosses val="autoZero"/>
        <c:auto val="1"/>
        <c:lblAlgn val="ctr"/>
        <c:lblOffset val="100"/>
        <c:noMultiLvlLbl val="0"/>
      </c:catAx>
      <c:valAx>
        <c:axId val="1791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[Kickstarter_Analyses.Basimamovic.xlsx]Outcome by Year!PivotTable3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2-4421-8A6B-2C0D35B488AA}"/>
            </c:ext>
          </c:extLst>
        </c:ser>
        <c:ser>
          <c:idx val="1"/>
          <c:order val="1"/>
          <c:tx>
            <c:strRef>
              <c:f>'Outcome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3-426D-91F5-AB78280DB436}"/>
            </c:ext>
          </c:extLst>
        </c:ser>
        <c:ser>
          <c:idx val="2"/>
          <c:order val="2"/>
          <c:tx>
            <c:strRef>
              <c:f>'Outcome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3-426D-91F5-AB78280DB4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1948608"/>
        <c:axId val="1791949856"/>
      </c:lineChart>
      <c:catAx>
        <c:axId val="17919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49856"/>
        <c:crosses val="autoZero"/>
        <c:auto val="1"/>
        <c:lblAlgn val="ctr"/>
        <c:lblOffset val="100"/>
        <c:noMultiLvlLbl val="0"/>
      </c:catAx>
      <c:valAx>
        <c:axId val="1791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'Bonus 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1-459B-A9FE-BB6071F77153}"/>
            </c:ext>
          </c:extLst>
        </c:ser>
        <c:ser>
          <c:idx val="1"/>
          <c:order val="1"/>
          <c:tx>
            <c:strRef>
              <c:f>'Bonus 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'Bonus 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1-459B-A9FE-BB6071F77153}"/>
            </c:ext>
          </c:extLst>
        </c:ser>
        <c:ser>
          <c:idx val="2"/>
          <c:order val="2"/>
          <c:tx>
            <c:strRef>
              <c:f>'Bonus 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'Bonus 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1-459B-A9FE-BB6071F7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113311"/>
        <c:axId val="670113727"/>
      </c:lineChart>
      <c:catAx>
        <c:axId val="67011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13727"/>
        <c:crosses val="autoZero"/>
        <c:auto val="1"/>
        <c:lblAlgn val="ctr"/>
        <c:lblOffset val="100"/>
        <c:noMultiLvlLbl val="0"/>
      </c:catAx>
      <c:valAx>
        <c:axId val="67011372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</xdr:rowOff>
    </xdr:from>
    <xdr:to>
      <xdr:col>15</xdr:col>
      <xdr:colOff>647700</xdr:colOff>
      <xdr:row>25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508DF-2784-22AA-064C-883651A91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1</xdr:rowOff>
    </xdr:from>
    <xdr:to>
      <xdr:col>17</xdr:col>
      <xdr:colOff>114300</xdr:colOff>
      <xdr:row>27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49273-6384-4181-8691-F34A4F744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164307</xdr:colOff>
      <xdr:row>1</xdr:row>
      <xdr:rowOff>59532</xdr:rowOff>
    </xdr:from>
    <xdr:to>
      <xdr:col>11</xdr:col>
      <xdr:colOff>1012031</xdr:colOff>
      <xdr:row>20</xdr:row>
      <xdr:rowOff>214312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F4D65-CAFA-4593-9A07-695CE882C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14</xdr:row>
      <xdr:rowOff>80961</xdr:rowOff>
    </xdr:from>
    <xdr:to>
      <xdr:col>8</xdr:col>
      <xdr:colOff>19050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54855-FF16-352F-E4C2-505FEF3A1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rana Basimamovic" refreshedDate="44721.893894444445" createdVersion="8" refreshedVersion="8" minRefreshableVersion="3" recordCount="1001" xr:uid="{E123950F-0411-4D04-A112-72BE06EF651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&lt;null value&gt;" numFmtId="4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500BC-79AE-4D21-8F0D-1C1EF94A1CB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98E95-64EE-4D8E-A0CE-B18F14D0AC7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2">
    <format dxfId="1">
      <pivotArea dataOnly="0" fieldPosition="0">
        <references count="1">
          <reference field="19" count="1">
            <x v="1"/>
          </reference>
        </references>
      </pivotArea>
    </format>
    <format dxfId="0">
      <pivotArea dataOnly="0" fieldPosition="0">
        <references count="1">
          <reference field="19" count="1">
            <x v="13"/>
          </reference>
        </references>
      </pivotArea>
    </format>
  </formats>
  <chartFormats count="1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E7AC6-49C3-4F04-957E-51A434C3F63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9">
    <chartFormat chart="2" format="2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2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2" format="2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2" sqref="F2"/>
    </sheetView>
  </sheetViews>
  <sheetFormatPr defaultColWidth="11" defaultRowHeight="18" x14ac:dyDescent="0.35"/>
  <cols>
    <col min="1" max="1" width="6.875" bestFit="1" customWidth="1"/>
    <col min="2" max="2" width="32.75" style="4" bestFit="1" customWidth="1"/>
    <col min="3" max="3" width="33.625" style="3" bestFit="1" customWidth="1"/>
    <col min="4" max="4" width="9.125" bestFit="1" customWidth="1"/>
    <col min="5" max="5" width="12.375" bestFit="1" customWidth="1"/>
    <col min="6" max="6" width="19.5" bestFit="1" customWidth="1"/>
    <col min="7" max="7" width="13.5" bestFit="1" customWidth="1"/>
    <col min="8" max="8" width="19.125" bestFit="1" customWidth="1"/>
    <col min="9" max="9" width="17.75" style="7" bestFit="1" customWidth="1"/>
    <col min="10" max="10" width="12.375" bestFit="1" customWidth="1"/>
    <col min="11" max="11" width="13.5" bestFit="1" customWidth="1"/>
    <col min="12" max="12" width="16.5" bestFit="1" customWidth="1"/>
    <col min="13" max="13" width="13" bestFit="1" customWidth="1"/>
    <col min="14" max="14" width="28.875" style="11" bestFit="1" customWidth="1"/>
    <col min="15" max="15" width="27.125" style="11" bestFit="1" customWidth="1"/>
    <col min="16" max="16" width="14.5" bestFit="1" customWidth="1"/>
    <col min="17" max="17" width="13.25" bestFit="1" customWidth="1"/>
    <col min="18" max="18" width="30.75" bestFit="1" customWidth="1"/>
    <col min="19" max="19" width="20.5" bestFit="1" customWidth="1"/>
    <col min="20" max="20" width="18.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2086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2068</v>
      </c>
      <c r="O1" s="10" t="s">
        <v>2069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36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7" t="str">
        <f>IF(H2=0,"0",SUM(E2/H2))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7">
        <f t="shared" ref="I3:I66" si="1">IF(H3=0,"0",SUM(E3/H3))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6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6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36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6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6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36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36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36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36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6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6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6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36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6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6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6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6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6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6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7">
        <f t="shared" ref="I67:I130" si="5">IF(H67=0,"0",SUM(E67/H67))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6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6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6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36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6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36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6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36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6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6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36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6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6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36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6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6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36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6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36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36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6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6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36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36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7">
        <f t="shared" ref="I131:I194" si="9">IF(H131=0,"0",SUM(E131/H131))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6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6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36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6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6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6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6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6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36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36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36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36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36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6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6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36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6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6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6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6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6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6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36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36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6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7">
        <f t="shared" ref="I195:I258" si="13">IF(H195=0,"0",SUM(E195/H195))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36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36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6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6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6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36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6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6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6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36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6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6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36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6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6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6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36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6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6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6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36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6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36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6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36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6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6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7">
        <f t="shared" ref="I259:I322" si="17">IF(H259=0,"0",SUM(E259/H259))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6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6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36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36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6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6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6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6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6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6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6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36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6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6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6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6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36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6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6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6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6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6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7">
        <f t="shared" ref="I323:I386" si="21">IF(H323=0,"0",SUM(E323/H323))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6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6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6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6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6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6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6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36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36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36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36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36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36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36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6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6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6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6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6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6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7">
        <f t="shared" ref="I387:I450" si="25">IF(H387=0,"0",SUM(E387/H387))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6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6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36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6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6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6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6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36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36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36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6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6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6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6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36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6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36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36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6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6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36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7">
        <f t="shared" ref="I451:I514" si="29">IF(H451=0,"0",SUM(E451/H451))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6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6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6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36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6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36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6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6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6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6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6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6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6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6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36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6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6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6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36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36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6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36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6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36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7">
        <f t="shared" ref="I515:I578" si="33">IF(H515=0,"0",SUM(E515/H515))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36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6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36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6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6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6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36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6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6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36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36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36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6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6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6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6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6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6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6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6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36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36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6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36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6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7">
        <f t="shared" ref="I579:I642" si="37">IF(H579=0,"0",SUM(E579/H579))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6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6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6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6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6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6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6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6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36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6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6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6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6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6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36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36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6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6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36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6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36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6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7">
        <f t="shared" ref="I643:I706" si="41">IF(H643=0,"0",SUM(E643/H643))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36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36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6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36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6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36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36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36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6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6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6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6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36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36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6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6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36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6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6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6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6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6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6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6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7">
        <f t="shared" ref="I707:I770" si="45">IF(H707=0,"0",SUM(E707/H707))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6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6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6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6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6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36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6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6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36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6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6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36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6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6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36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6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6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6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6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36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6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6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36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6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6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6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6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36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36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7">
        <f t="shared" ref="I771:I834" si="49">IF(H771=0,"0",SUM(E771/H771))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6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36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36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6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6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36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6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36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6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6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6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6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6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6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6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6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6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36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6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6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6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6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6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7">
        <f t="shared" ref="I835:I898" si="53">IF(H835=0,"0",SUM(E835/H835))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36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6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6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6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6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6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6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6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36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6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6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6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6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6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6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6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36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6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6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36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36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36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6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6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6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6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6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6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7">
        <f t="shared" ref="I899:I962" si="57">IF(H899=0,"0",SUM(E899/H899))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36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6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36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6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36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36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36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36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36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6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6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36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6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36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36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36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36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6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6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36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36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6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6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6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6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36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6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36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6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6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7">
        <f t="shared" ref="I963:I1001" si="61">IF(H963=0,"0",SUM(E963/H963))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36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6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6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6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36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36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6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36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36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36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6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6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36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36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36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36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36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6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36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F1:F1048576">
    <cfRule type="colorScale" priority="1">
      <colorScale>
        <cfvo type="min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986779F5-7E4A-4DB8-86B9-B4849CE632A2}">
            <xm:f>NOT(ISERROR(SEARCH($G$10,G1)))</xm:f>
            <xm:f>$G$10</xm:f>
            <x14:dxf>
              <fill>
                <patternFill>
                  <bgColor theme="5"/>
                </patternFill>
              </fill>
            </x14:dxf>
          </x14:cfRule>
          <x14:cfRule type="containsText" priority="10" operator="containsText" id="{BEBF5895-AFA0-4DBB-8F86-EDAD8A50DFB3}">
            <xm:f>NOT(ISERROR(SEARCH($G$2,G1)))</xm:f>
            <xm:f>$G$2</xm:f>
            <x14:dxf>
              <fill>
                <patternFill>
                  <bgColor rgb="FFE33B3B"/>
                </patternFill>
              </fill>
            </x14:dxf>
          </x14:cfRule>
          <x14:cfRule type="containsText" priority="11" operator="containsText" id="{8D5B3A6B-0A00-467C-A0D3-C0992EE59C23}">
            <xm:f>NOT(ISERROR(SEARCH($G$3,G1)))</xm:f>
            <xm:f>$G$3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id="{FC56E579-0CDE-4A02-B5F6-AFC01FAB741E}">
            <xm:f>NOT(ISERROR(SEARCH($G$20,G1)))</xm:f>
            <xm:f>$G$20</xm:f>
            <x14:dxf>
              <fill>
                <patternFill>
                  <bgColor theme="6" tint="0.39994506668294322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2037-55C0-478D-99C5-D05022F57767}">
  <dimension ref="A1:F14"/>
  <sheetViews>
    <sheetView topLeftCell="A5" workbookViewId="0">
      <selection activeCell="C19" sqref="C19"/>
    </sheetView>
  </sheetViews>
  <sheetFormatPr defaultRowHeight="18" x14ac:dyDescent="0.35"/>
  <cols>
    <col min="1" max="1" width="18.5" bestFit="1" customWidth="1"/>
    <col min="2" max="2" width="16.75" bestFit="1" customWidth="1"/>
    <col min="3" max="3" width="6.375" bestFit="1" customWidth="1"/>
    <col min="4" max="4" width="4.375" bestFit="1" customWidth="1"/>
    <col min="5" max="5" width="10.625" bestFit="1" customWidth="1"/>
    <col min="6" max="6" width="12.25" bestFit="1" customWidth="1"/>
    <col min="7" max="7" width="5.75" customWidth="1"/>
    <col min="8" max="8" width="9.75" bestFit="1" customWidth="1"/>
    <col min="9" max="9" width="10.5" bestFit="1" customWidth="1"/>
    <col min="10" max="10" width="7.25" bestFit="1" customWidth="1"/>
    <col min="11" max="11" width="6.875" bestFit="1" customWidth="1"/>
    <col min="12" max="12" width="11" bestFit="1" customWidth="1"/>
  </cols>
  <sheetData>
    <row r="1" spans="1:6" x14ac:dyDescent="0.35">
      <c r="A1" s="8" t="s">
        <v>6</v>
      </c>
      <c r="B1" t="s">
        <v>2067</v>
      </c>
    </row>
    <row r="3" spans="1:6" x14ac:dyDescent="0.35">
      <c r="A3" s="8" t="s">
        <v>2070</v>
      </c>
      <c r="B3" s="8" t="s">
        <v>2071</v>
      </c>
    </row>
    <row r="4" spans="1:6" x14ac:dyDescent="0.35">
      <c r="A4" s="8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5">
      <c r="A5" s="9" t="s">
        <v>2040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5">
      <c r="A6" s="9" t="s">
        <v>2032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5">
      <c r="A7" s="9" t="s">
        <v>2049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5">
      <c r="A8" s="9" t="s">
        <v>2063</v>
      </c>
      <c r="B8" s="12"/>
      <c r="C8" s="12"/>
      <c r="D8" s="12"/>
      <c r="E8" s="12">
        <v>4</v>
      </c>
      <c r="F8" s="12">
        <v>4</v>
      </c>
    </row>
    <row r="9" spans="1:6" x14ac:dyDescent="0.35">
      <c r="A9" s="9" t="s">
        <v>2034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5">
      <c r="A10" s="9" t="s">
        <v>2053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5">
      <c r="A11" s="9" t="s">
        <v>2046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5">
      <c r="A12" s="9" t="s">
        <v>2036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5">
      <c r="A13" s="9" t="s">
        <v>2038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5">
      <c r="A14" s="9" t="s">
        <v>2066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1CED-20A8-454B-B2F1-B56C376BC95A}">
  <dimension ref="A1:F30"/>
  <sheetViews>
    <sheetView topLeftCell="A5" zoomScale="80" zoomScaleNormal="80" workbookViewId="0">
      <selection activeCell="U14" sqref="U14"/>
    </sheetView>
  </sheetViews>
  <sheetFormatPr defaultRowHeight="18" x14ac:dyDescent="0.35"/>
  <cols>
    <col min="1" max="1" width="18.5" bestFit="1" customWidth="1"/>
    <col min="2" max="2" width="16.875" bestFit="1" customWidth="1"/>
    <col min="3" max="3" width="6.375" bestFit="1" customWidth="1"/>
    <col min="4" max="4" width="4.375" bestFit="1" customWidth="1"/>
    <col min="5" max="5" width="10.625" bestFit="1" customWidth="1"/>
    <col min="6" max="6" width="12.25" bestFit="1" customWidth="1"/>
    <col min="7" max="7" width="5.75" customWidth="1"/>
    <col min="8" max="8" width="9.75" bestFit="1" customWidth="1"/>
    <col min="9" max="9" width="10.5" bestFit="1" customWidth="1"/>
    <col min="10" max="10" width="7.25" bestFit="1" customWidth="1"/>
    <col min="11" max="11" width="6.875" bestFit="1" customWidth="1"/>
    <col min="12" max="12" width="11" bestFit="1" customWidth="1"/>
  </cols>
  <sheetData>
    <row r="1" spans="1:6" x14ac:dyDescent="0.35">
      <c r="A1" s="8" t="s">
        <v>6</v>
      </c>
      <c r="B1" t="s">
        <v>2067</v>
      </c>
    </row>
    <row r="2" spans="1:6" x14ac:dyDescent="0.35">
      <c r="A2" s="8" t="s">
        <v>2030</v>
      </c>
      <c r="B2" t="s">
        <v>2072</v>
      </c>
    </row>
    <row r="4" spans="1:6" x14ac:dyDescent="0.35">
      <c r="A4" s="8" t="s">
        <v>2070</v>
      </c>
      <c r="B4" s="8" t="s">
        <v>2071</v>
      </c>
    </row>
    <row r="5" spans="1:6" x14ac:dyDescent="0.35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9" t="s">
        <v>2048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5">
      <c r="A7" s="19" t="s">
        <v>2064</v>
      </c>
      <c r="B7" s="20"/>
      <c r="C7" s="20"/>
      <c r="D7" s="20"/>
      <c r="E7" s="20">
        <v>4</v>
      </c>
      <c r="F7" s="20">
        <v>4</v>
      </c>
    </row>
    <row r="8" spans="1:6" x14ac:dyDescent="0.35">
      <c r="A8" s="9" t="s">
        <v>2041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5">
      <c r="A9" s="9" t="s">
        <v>2043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5">
      <c r="A10" s="9" t="s">
        <v>2042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5">
      <c r="A11" s="9" t="s">
        <v>2052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5">
      <c r="A12" s="9" t="s">
        <v>2033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5">
      <c r="A13" s="9" t="s">
        <v>2044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5">
      <c r="A14" s="9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5">
      <c r="A15" s="9" t="s">
        <v>2056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5">
      <c r="A16" s="9" t="s">
        <v>2060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5">
      <c r="A17" s="9" t="s">
        <v>2047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5">
      <c r="A18" s="9" t="s">
        <v>2054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5">
      <c r="A19" s="19" t="s">
        <v>2039</v>
      </c>
      <c r="B19" s="20">
        <v>23</v>
      </c>
      <c r="C19" s="20">
        <v>132</v>
      </c>
      <c r="D19" s="20">
        <v>2</v>
      </c>
      <c r="E19" s="20">
        <v>187</v>
      </c>
      <c r="F19" s="20">
        <v>344</v>
      </c>
    </row>
    <row r="20" spans="1:6" x14ac:dyDescent="0.35">
      <c r="A20" s="9" t="s">
        <v>2055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5">
      <c r="A21" s="9" t="s">
        <v>2035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5">
      <c r="A22" s="9" t="s">
        <v>2062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5">
      <c r="A23" s="9" t="s">
        <v>2051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5">
      <c r="A24" s="9" t="s">
        <v>2059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5">
      <c r="A25" s="9" t="s">
        <v>2058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5">
      <c r="A26" s="9" t="s">
        <v>2050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5">
      <c r="A27" s="9" t="s">
        <v>2045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5">
      <c r="A28" s="9" t="s">
        <v>2037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5">
      <c r="A29" s="9" t="s">
        <v>2061</v>
      </c>
      <c r="B29" s="12"/>
      <c r="C29" s="12"/>
      <c r="D29" s="12"/>
      <c r="E29" s="12">
        <v>3</v>
      </c>
      <c r="F29" s="12">
        <v>3</v>
      </c>
    </row>
    <row r="30" spans="1:6" x14ac:dyDescent="0.35">
      <c r="A30" s="9" t="s">
        <v>2066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7FFB-29F7-45B6-ACEF-2B6444AF4F29}">
  <dimension ref="A1:E18"/>
  <sheetViews>
    <sheetView zoomScaleNormal="100" workbookViewId="0">
      <selection activeCell="H28" sqref="H28"/>
    </sheetView>
  </sheetViews>
  <sheetFormatPr defaultRowHeight="18" x14ac:dyDescent="0.35"/>
  <cols>
    <col min="1" max="1" width="18.5" bestFit="1" customWidth="1"/>
    <col min="2" max="2" width="16.75" bestFit="1" customWidth="1"/>
    <col min="3" max="3" width="6.375" bestFit="1" customWidth="1"/>
    <col min="4" max="4" width="10.625" bestFit="1" customWidth="1"/>
    <col min="5" max="7" width="12.25" bestFit="1" customWidth="1"/>
    <col min="8" max="8" width="15.375" bestFit="1" customWidth="1"/>
    <col min="9" max="9" width="14.25" bestFit="1" customWidth="1"/>
    <col min="10" max="11" width="15.375" bestFit="1" customWidth="1"/>
    <col min="12" max="13" width="16.5" bestFit="1" customWidth="1"/>
    <col min="14" max="14" width="15.375" bestFit="1" customWidth="1"/>
    <col min="15" max="15" width="16.5" bestFit="1" customWidth="1"/>
    <col min="16" max="16" width="15.375" bestFit="1" customWidth="1"/>
    <col min="17" max="17" width="14.25" bestFit="1" customWidth="1"/>
    <col min="18" max="21" width="15.375" bestFit="1" customWidth="1"/>
    <col min="22" max="22" width="14.25" bestFit="1" customWidth="1"/>
    <col min="23" max="24" width="15.375" bestFit="1" customWidth="1"/>
    <col min="25" max="25" width="16.5" bestFit="1" customWidth="1"/>
    <col min="26" max="31" width="15.375" bestFit="1" customWidth="1"/>
    <col min="32" max="32" width="14.25" bestFit="1" customWidth="1"/>
    <col min="33" max="33" width="16.5" bestFit="1" customWidth="1"/>
    <col min="34" max="34" width="15.375" bestFit="1" customWidth="1"/>
    <col min="35" max="35" width="14.25" bestFit="1" customWidth="1"/>
    <col min="36" max="38" width="15.375" bestFit="1" customWidth="1"/>
    <col min="39" max="40" width="16.5" bestFit="1" customWidth="1"/>
    <col min="41" max="41" width="14.25" bestFit="1" customWidth="1"/>
    <col min="42" max="42" width="15.375" bestFit="1" customWidth="1"/>
    <col min="43" max="43" width="14.25" bestFit="1" customWidth="1"/>
    <col min="44" max="44" width="16.5" bestFit="1" customWidth="1"/>
    <col min="45" max="46" width="15.375" bestFit="1" customWidth="1"/>
    <col min="47" max="47" width="14.25" bestFit="1" customWidth="1"/>
    <col min="48" max="48" width="15.375" bestFit="1" customWidth="1"/>
    <col min="49" max="49" width="14.25" bestFit="1" customWidth="1"/>
    <col min="50" max="50" width="16.5" bestFit="1" customWidth="1"/>
    <col min="51" max="51" width="15.375" bestFit="1" customWidth="1"/>
    <col min="52" max="52" width="14.25" bestFit="1" customWidth="1"/>
    <col min="53" max="53" width="15.375" bestFit="1" customWidth="1"/>
    <col min="54" max="54" width="14.25" bestFit="1" customWidth="1"/>
    <col min="55" max="56" width="15.375" bestFit="1" customWidth="1"/>
    <col min="57" max="57" width="14.25" bestFit="1" customWidth="1"/>
    <col min="58" max="58" width="15.375" bestFit="1" customWidth="1"/>
    <col min="59" max="59" width="15.125" bestFit="1" customWidth="1"/>
    <col min="60" max="60" width="15.375" bestFit="1" customWidth="1"/>
    <col min="61" max="61" width="14.25" bestFit="1" customWidth="1"/>
    <col min="62" max="63" width="15.375" bestFit="1" customWidth="1"/>
    <col min="64" max="64" width="14.25" bestFit="1" customWidth="1"/>
    <col min="65" max="71" width="15.375" bestFit="1" customWidth="1"/>
    <col min="72" max="73" width="14.25" bestFit="1" customWidth="1"/>
    <col min="74" max="74" width="15.375" bestFit="1" customWidth="1"/>
    <col min="75" max="76" width="14.25" bestFit="1" customWidth="1"/>
    <col min="77" max="79" width="15.375" bestFit="1" customWidth="1"/>
    <col min="80" max="80" width="14.25" bestFit="1" customWidth="1"/>
    <col min="81" max="84" width="15.375" bestFit="1" customWidth="1"/>
    <col min="85" max="89" width="16.5" bestFit="1" customWidth="1"/>
    <col min="90" max="92" width="14.25" bestFit="1" customWidth="1"/>
    <col min="93" max="96" width="15.375" bestFit="1" customWidth="1"/>
    <col min="97" max="97" width="14.25" bestFit="1" customWidth="1"/>
    <col min="98" max="99" width="15.375" bestFit="1" customWidth="1"/>
    <col min="100" max="105" width="14.25" bestFit="1" customWidth="1"/>
    <col min="106" max="108" width="15.375" bestFit="1" customWidth="1"/>
    <col min="109" max="111" width="14.25" bestFit="1" customWidth="1"/>
    <col min="112" max="116" width="15.375" bestFit="1" customWidth="1"/>
    <col min="117" max="117" width="14.25" bestFit="1" customWidth="1"/>
    <col min="118" max="122" width="15.375" bestFit="1" customWidth="1"/>
    <col min="123" max="125" width="16.5" bestFit="1" customWidth="1"/>
    <col min="126" max="126" width="15.375" bestFit="1" customWidth="1"/>
    <col min="127" max="129" width="16.5" bestFit="1" customWidth="1"/>
    <col min="130" max="130" width="14.25" bestFit="1" customWidth="1"/>
    <col min="131" max="136" width="15.375" bestFit="1" customWidth="1"/>
    <col min="137" max="137" width="14.25" bestFit="1" customWidth="1"/>
    <col min="138" max="142" width="15.375" bestFit="1" customWidth="1"/>
    <col min="143" max="143" width="14.25" bestFit="1" customWidth="1"/>
    <col min="144" max="145" width="15.375" bestFit="1" customWidth="1"/>
    <col min="146" max="148" width="14.25" bestFit="1" customWidth="1"/>
    <col min="149" max="151" width="15.375" bestFit="1" customWidth="1"/>
    <col min="152" max="152" width="14.25" bestFit="1" customWidth="1"/>
    <col min="153" max="153" width="15.375" bestFit="1" customWidth="1"/>
    <col min="154" max="154" width="14.25" bestFit="1" customWidth="1"/>
    <col min="155" max="157" width="15.375" bestFit="1" customWidth="1"/>
    <col min="158" max="159" width="16.5" bestFit="1" customWidth="1"/>
    <col min="160" max="160" width="15.375" bestFit="1" customWidth="1"/>
    <col min="161" max="161" width="16.5" bestFit="1" customWidth="1"/>
    <col min="162" max="162" width="14.25" bestFit="1" customWidth="1"/>
    <col min="163" max="164" width="15.375" bestFit="1" customWidth="1"/>
    <col min="165" max="167" width="14.25" bestFit="1" customWidth="1"/>
    <col min="168" max="169" width="15.375" bestFit="1" customWidth="1"/>
    <col min="170" max="170" width="14.25" bestFit="1" customWidth="1"/>
    <col min="171" max="171" width="15.375" bestFit="1" customWidth="1"/>
    <col min="172" max="173" width="14.25" bestFit="1" customWidth="1"/>
    <col min="174" max="174" width="15.375" bestFit="1" customWidth="1"/>
    <col min="175" max="175" width="14.25" bestFit="1" customWidth="1"/>
    <col min="176" max="179" width="15.375" bestFit="1" customWidth="1"/>
    <col min="180" max="181" width="14.25" bestFit="1" customWidth="1"/>
    <col min="182" max="188" width="15.375" bestFit="1" customWidth="1"/>
    <col min="189" max="193" width="16.5" bestFit="1" customWidth="1"/>
    <col min="194" max="194" width="15.375" bestFit="1" customWidth="1"/>
    <col min="195" max="196" width="16.5" bestFit="1" customWidth="1"/>
    <col min="197" max="202" width="15.375" bestFit="1" customWidth="1"/>
    <col min="203" max="204" width="14.25" bestFit="1" customWidth="1"/>
    <col min="205" max="210" width="15.375" bestFit="1" customWidth="1"/>
    <col min="211" max="211" width="14.25" bestFit="1" customWidth="1"/>
    <col min="212" max="213" width="15.375" bestFit="1" customWidth="1"/>
    <col min="214" max="214" width="14.25" bestFit="1" customWidth="1"/>
    <col min="215" max="215" width="15.375" bestFit="1" customWidth="1"/>
    <col min="216" max="216" width="14.25" bestFit="1" customWidth="1"/>
    <col min="217" max="219" width="15.375" bestFit="1" customWidth="1"/>
    <col min="220" max="221" width="16.5" bestFit="1" customWidth="1"/>
    <col min="222" max="223" width="15.375" bestFit="1" customWidth="1"/>
    <col min="224" max="226" width="16.5" bestFit="1" customWidth="1"/>
    <col min="227" max="227" width="15.375" bestFit="1" customWidth="1"/>
    <col min="228" max="231" width="16.5" bestFit="1" customWidth="1"/>
    <col min="232" max="232" width="14.25" bestFit="1" customWidth="1"/>
    <col min="233" max="233" width="15.375" bestFit="1" customWidth="1"/>
    <col min="234" max="234" width="14.25" bestFit="1" customWidth="1"/>
    <col min="235" max="237" width="15.375" bestFit="1" customWidth="1"/>
    <col min="238" max="238" width="14.25" bestFit="1" customWidth="1"/>
    <col min="239" max="242" width="15.375" bestFit="1" customWidth="1"/>
    <col min="243" max="243" width="14.25" bestFit="1" customWidth="1"/>
    <col min="244" max="246" width="15.375" bestFit="1" customWidth="1"/>
    <col min="247" max="249" width="14.25" bestFit="1" customWidth="1"/>
    <col min="250" max="261" width="15.375" bestFit="1" customWidth="1"/>
    <col min="262" max="264" width="16.5" bestFit="1" customWidth="1"/>
    <col min="265" max="265" width="15.375" bestFit="1" customWidth="1"/>
    <col min="266" max="270" width="16.5" bestFit="1" customWidth="1"/>
    <col min="271" max="272" width="14.25" bestFit="1" customWidth="1"/>
    <col min="273" max="276" width="15.375" bestFit="1" customWidth="1"/>
    <col min="277" max="278" width="14.25" bestFit="1" customWidth="1"/>
    <col min="279" max="280" width="15.375" bestFit="1" customWidth="1"/>
    <col min="281" max="282" width="14.25" bestFit="1" customWidth="1"/>
    <col min="283" max="291" width="15.375" bestFit="1" customWidth="1"/>
    <col min="292" max="292" width="14.25" bestFit="1" customWidth="1"/>
    <col min="293" max="295" width="15.375" bestFit="1" customWidth="1"/>
    <col min="296" max="296" width="14.25" bestFit="1" customWidth="1"/>
    <col min="297" max="298" width="15.375" bestFit="1" customWidth="1"/>
    <col min="299" max="299" width="14.25" bestFit="1" customWidth="1"/>
    <col min="300" max="300" width="16.5" bestFit="1" customWidth="1"/>
    <col min="301" max="302" width="15.375" bestFit="1" customWidth="1"/>
    <col min="303" max="305" width="16.5" bestFit="1" customWidth="1"/>
    <col min="306" max="306" width="15.375" bestFit="1" customWidth="1"/>
    <col min="307" max="308" width="16.5" bestFit="1" customWidth="1"/>
    <col min="309" max="309" width="14.25" bestFit="1" customWidth="1"/>
    <col min="310" max="312" width="15.375" bestFit="1" customWidth="1"/>
    <col min="313" max="313" width="14.25" bestFit="1" customWidth="1"/>
    <col min="314" max="320" width="15.375" bestFit="1" customWidth="1"/>
    <col min="321" max="321" width="14.25" bestFit="1" customWidth="1"/>
    <col min="322" max="326" width="15.375" bestFit="1" customWidth="1"/>
    <col min="327" max="329" width="16.5" bestFit="1" customWidth="1"/>
    <col min="330" max="331" width="15.375" bestFit="1" customWidth="1"/>
    <col min="332" max="335" width="16.5" bestFit="1" customWidth="1"/>
    <col min="336" max="336" width="14.25" bestFit="1" customWidth="1"/>
    <col min="337" max="338" width="15.375" bestFit="1" customWidth="1"/>
    <col min="339" max="341" width="14.25" bestFit="1" customWidth="1"/>
    <col min="342" max="342" width="15.375" bestFit="1" customWidth="1"/>
    <col min="343" max="343" width="14.25" bestFit="1" customWidth="1"/>
    <col min="344" max="345" width="15.375" bestFit="1" customWidth="1"/>
    <col min="346" max="347" width="14.25" bestFit="1" customWidth="1"/>
    <col min="348" max="352" width="15.375" bestFit="1" customWidth="1"/>
    <col min="353" max="353" width="14.25" bestFit="1" customWidth="1"/>
    <col min="354" max="354" width="15.375" bestFit="1" customWidth="1"/>
    <col min="355" max="355" width="14.25" bestFit="1" customWidth="1"/>
    <col min="356" max="359" width="15.375" bestFit="1" customWidth="1"/>
    <col min="360" max="360" width="14.25" bestFit="1" customWidth="1"/>
    <col min="361" max="363" width="15.375" bestFit="1" customWidth="1"/>
    <col min="364" max="364" width="16.5" bestFit="1" customWidth="1"/>
    <col min="365" max="366" width="15.375" bestFit="1" customWidth="1"/>
    <col min="367" max="368" width="16.5" bestFit="1" customWidth="1"/>
    <col min="369" max="374" width="15.375" bestFit="1" customWidth="1"/>
    <col min="375" max="375" width="14.25" bestFit="1" customWidth="1"/>
    <col min="376" max="381" width="15.375" bestFit="1" customWidth="1"/>
    <col min="382" max="382" width="14.25" bestFit="1" customWidth="1"/>
    <col min="383" max="384" width="15.375" bestFit="1" customWidth="1"/>
    <col min="385" max="387" width="14.25" bestFit="1" customWidth="1"/>
    <col min="388" max="389" width="15.375" bestFit="1" customWidth="1"/>
    <col min="390" max="390" width="14.25" bestFit="1" customWidth="1"/>
    <col min="391" max="393" width="15.375" bestFit="1" customWidth="1"/>
    <col min="394" max="400" width="16.5" bestFit="1" customWidth="1"/>
    <col min="401" max="402" width="15.375" bestFit="1" customWidth="1"/>
    <col min="403" max="403" width="11.875" bestFit="1" customWidth="1"/>
    <col min="404" max="404" width="14.25" bestFit="1" customWidth="1"/>
    <col min="405" max="405" width="15.375" bestFit="1" customWidth="1"/>
    <col min="406" max="406" width="14.25" bestFit="1" customWidth="1"/>
    <col min="407" max="407" width="16.5" bestFit="1" customWidth="1"/>
    <col min="408" max="408" width="15.375" bestFit="1" customWidth="1"/>
    <col min="409" max="409" width="16.5" bestFit="1" customWidth="1"/>
    <col min="410" max="412" width="15.375" bestFit="1" customWidth="1"/>
    <col min="413" max="413" width="14.25" bestFit="1" customWidth="1"/>
    <col min="414" max="414" width="16.5" bestFit="1" customWidth="1"/>
    <col min="415" max="416" width="15.375" bestFit="1" customWidth="1"/>
    <col min="417" max="417" width="16.5" bestFit="1" customWidth="1"/>
    <col min="418" max="418" width="9.875" bestFit="1" customWidth="1"/>
    <col min="419" max="419" width="14.25" bestFit="1" customWidth="1"/>
    <col min="420" max="421" width="15.375" bestFit="1" customWidth="1"/>
    <col min="422" max="423" width="14.25" bestFit="1" customWidth="1"/>
    <col min="424" max="429" width="15.375" bestFit="1" customWidth="1"/>
    <col min="430" max="430" width="14.25" bestFit="1" customWidth="1"/>
    <col min="431" max="436" width="15.375" bestFit="1" customWidth="1"/>
    <col min="437" max="438" width="14.25" bestFit="1" customWidth="1"/>
    <col min="439" max="446" width="15.375" bestFit="1" customWidth="1"/>
    <col min="447" max="447" width="14.25" bestFit="1" customWidth="1"/>
    <col min="448" max="451" width="15.375" bestFit="1" customWidth="1"/>
    <col min="452" max="453" width="14.25" bestFit="1" customWidth="1"/>
    <col min="454" max="457" width="15.375" bestFit="1" customWidth="1"/>
    <col min="458" max="458" width="14.25" bestFit="1" customWidth="1"/>
    <col min="459" max="461" width="15.375" bestFit="1" customWidth="1"/>
    <col min="462" max="465" width="16.5" bestFit="1" customWidth="1"/>
    <col min="466" max="467" width="15.375" bestFit="1" customWidth="1"/>
    <col min="468" max="470" width="16.5" bestFit="1" customWidth="1"/>
    <col min="471" max="471" width="15.375" bestFit="1" customWidth="1"/>
    <col min="472" max="473" width="16.5" bestFit="1" customWidth="1"/>
    <col min="474" max="475" width="14.25" bestFit="1" customWidth="1"/>
    <col min="476" max="484" width="15.375" bestFit="1" customWidth="1"/>
    <col min="485" max="485" width="14.25" bestFit="1" customWidth="1"/>
    <col min="486" max="487" width="15.375" bestFit="1" customWidth="1"/>
    <col min="488" max="489" width="14.25" bestFit="1" customWidth="1"/>
    <col min="490" max="495" width="15.375" bestFit="1" customWidth="1"/>
    <col min="496" max="497" width="14.25" bestFit="1" customWidth="1"/>
    <col min="498" max="499" width="15.375" bestFit="1" customWidth="1"/>
    <col min="500" max="501" width="14.25" bestFit="1" customWidth="1"/>
    <col min="502" max="505" width="15.375" bestFit="1" customWidth="1"/>
    <col min="506" max="506" width="14.25" bestFit="1" customWidth="1"/>
    <col min="507" max="511" width="15.375" bestFit="1" customWidth="1"/>
    <col min="512" max="520" width="16.5" bestFit="1" customWidth="1"/>
    <col min="521" max="522" width="15.375" bestFit="1" customWidth="1"/>
    <col min="523" max="525" width="16.5" bestFit="1" customWidth="1"/>
    <col min="526" max="527" width="14.25" bestFit="1" customWidth="1"/>
    <col min="528" max="530" width="15.375" bestFit="1" customWidth="1"/>
    <col min="531" max="531" width="14.25" bestFit="1" customWidth="1"/>
    <col min="532" max="533" width="15.375" bestFit="1" customWidth="1"/>
    <col min="534" max="534" width="14.25" bestFit="1" customWidth="1"/>
    <col min="535" max="538" width="15.375" bestFit="1" customWidth="1"/>
    <col min="539" max="540" width="14.25" bestFit="1" customWidth="1"/>
    <col min="541" max="542" width="15.375" bestFit="1" customWidth="1"/>
    <col min="543" max="543" width="14.25" bestFit="1" customWidth="1"/>
    <col min="544" max="550" width="15.375" bestFit="1" customWidth="1"/>
    <col min="551" max="552" width="14.25" bestFit="1" customWidth="1"/>
    <col min="553" max="557" width="15.375" bestFit="1" customWidth="1"/>
    <col min="558" max="562" width="16.5" bestFit="1" customWidth="1"/>
    <col min="563" max="563" width="15.375" bestFit="1" customWidth="1"/>
    <col min="564" max="564" width="16.5" bestFit="1" customWidth="1"/>
    <col min="565" max="565" width="14.25" bestFit="1" customWidth="1"/>
    <col min="566" max="566" width="15.375" bestFit="1" customWidth="1"/>
    <col min="567" max="569" width="14.25" bestFit="1" customWidth="1"/>
    <col min="570" max="572" width="15.375" bestFit="1" customWidth="1"/>
    <col min="573" max="574" width="14.25" bestFit="1" customWidth="1"/>
    <col min="575" max="576" width="15.375" bestFit="1" customWidth="1"/>
    <col min="577" max="578" width="14.25" bestFit="1" customWidth="1"/>
    <col min="579" max="586" width="15.375" bestFit="1" customWidth="1"/>
    <col min="587" max="587" width="14.25" bestFit="1" customWidth="1"/>
    <col min="588" max="591" width="15.375" bestFit="1" customWidth="1"/>
    <col min="592" max="593" width="14.25" bestFit="1" customWidth="1"/>
    <col min="594" max="597" width="15.375" bestFit="1" customWidth="1"/>
    <col min="598" max="607" width="16.5" bestFit="1" customWidth="1"/>
    <col min="608" max="609" width="14.25" bestFit="1" customWidth="1"/>
    <col min="610" max="620" width="15.375" bestFit="1" customWidth="1"/>
    <col min="621" max="622" width="14.25" bestFit="1" customWidth="1"/>
    <col min="623" max="626" width="15.375" bestFit="1" customWidth="1"/>
    <col min="627" max="628" width="14.25" bestFit="1" customWidth="1"/>
    <col min="629" max="630" width="15.375" bestFit="1" customWidth="1"/>
    <col min="631" max="632" width="14.25" bestFit="1" customWidth="1"/>
    <col min="633" max="635" width="15.375" bestFit="1" customWidth="1"/>
    <col min="636" max="637" width="14.25" bestFit="1" customWidth="1"/>
    <col min="638" max="643" width="15.375" bestFit="1" customWidth="1"/>
    <col min="644" max="644" width="14.25" bestFit="1" customWidth="1"/>
    <col min="645" max="646" width="15.375" bestFit="1" customWidth="1"/>
    <col min="647" max="647" width="14.25" bestFit="1" customWidth="1"/>
    <col min="648" max="655" width="15.375" bestFit="1" customWidth="1"/>
    <col min="656" max="662" width="16.5" bestFit="1" customWidth="1"/>
    <col min="663" max="664" width="14.25" bestFit="1" customWidth="1"/>
    <col min="665" max="672" width="15.375" bestFit="1" customWidth="1"/>
    <col min="673" max="673" width="14.25" bestFit="1" customWidth="1"/>
    <col min="674" max="678" width="15.375" bestFit="1" customWidth="1"/>
    <col min="679" max="679" width="14.25" bestFit="1" customWidth="1"/>
    <col min="680" max="683" width="15.375" bestFit="1" customWidth="1"/>
    <col min="684" max="685" width="14.25" bestFit="1" customWidth="1"/>
    <col min="686" max="690" width="15.375" bestFit="1" customWidth="1"/>
    <col min="691" max="691" width="14.25" bestFit="1" customWidth="1"/>
    <col min="692" max="694" width="15.375" bestFit="1" customWidth="1"/>
    <col min="695" max="695" width="14.25" bestFit="1" customWidth="1"/>
    <col min="696" max="697" width="15.375" bestFit="1" customWidth="1"/>
    <col min="698" max="698" width="14.25" bestFit="1" customWidth="1"/>
    <col min="699" max="704" width="15.375" bestFit="1" customWidth="1"/>
    <col min="705" max="708" width="16.5" bestFit="1" customWidth="1"/>
    <col min="709" max="709" width="15.375" bestFit="1" customWidth="1"/>
    <col min="710" max="710" width="16.5" bestFit="1" customWidth="1"/>
    <col min="711" max="713" width="14.25" bestFit="1" customWidth="1"/>
    <col min="714" max="714" width="15.375" bestFit="1" customWidth="1"/>
    <col min="715" max="715" width="14.25" bestFit="1" customWidth="1"/>
    <col min="716" max="720" width="15.375" bestFit="1" customWidth="1"/>
    <col min="721" max="723" width="14.25" bestFit="1" customWidth="1"/>
    <col min="724" max="727" width="15.375" bestFit="1" customWidth="1"/>
    <col min="728" max="729" width="14.25" bestFit="1" customWidth="1"/>
    <col min="730" max="734" width="15.375" bestFit="1" customWidth="1"/>
    <col min="735" max="736" width="14.25" bestFit="1" customWidth="1"/>
    <col min="737" max="738" width="15.375" bestFit="1" customWidth="1"/>
    <col min="739" max="741" width="14.25" bestFit="1" customWidth="1"/>
    <col min="742" max="748" width="15.375" bestFit="1" customWidth="1"/>
    <col min="749" max="751" width="16.5" bestFit="1" customWidth="1"/>
    <col min="752" max="752" width="15.375" bestFit="1" customWidth="1"/>
    <col min="753" max="757" width="16.5" bestFit="1" customWidth="1"/>
    <col min="758" max="766" width="15.375" bestFit="1" customWidth="1"/>
    <col min="767" max="768" width="14.25" bestFit="1" customWidth="1"/>
    <col min="769" max="775" width="15.375" bestFit="1" customWidth="1"/>
    <col min="776" max="777" width="14.25" bestFit="1" customWidth="1"/>
    <col min="778" max="782" width="15.375" bestFit="1" customWidth="1"/>
    <col min="783" max="783" width="14.25" bestFit="1" customWidth="1"/>
    <col min="784" max="795" width="15.375" bestFit="1" customWidth="1"/>
    <col min="796" max="796" width="14.25" bestFit="1" customWidth="1"/>
    <col min="797" max="800" width="15.375" bestFit="1" customWidth="1"/>
    <col min="801" max="802" width="14.25" bestFit="1" customWidth="1"/>
    <col min="803" max="807" width="15.375" bestFit="1" customWidth="1"/>
    <col min="808" max="808" width="16.5" bestFit="1" customWidth="1"/>
    <col min="809" max="811" width="15.375" bestFit="1" customWidth="1"/>
    <col min="812" max="816" width="16.5" bestFit="1" customWidth="1"/>
    <col min="817" max="817" width="15.375" bestFit="1" customWidth="1"/>
    <col min="818" max="821" width="16.5" bestFit="1" customWidth="1"/>
    <col min="822" max="823" width="14.25" bestFit="1" customWidth="1"/>
    <col min="824" max="830" width="15.375" bestFit="1" customWidth="1"/>
    <col min="831" max="832" width="14.25" bestFit="1" customWidth="1"/>
    <col min="833" max="834" width="15.375" bestFit="1" customWidth="1"/>
    <col min="835" max="835" width="14.25" bestFit="1" customWidth="1"/>
    <col min="836" max="837" width="15.375" bestFit="1" customWidth="1"/>
    <col min="838" max="840" width="14.25" bestFit="1" customWidth="1"/>
    <col min="841" max="843" width="15.375" bestFit="1" customWidth="1"/>
    <col min="844" max="845" width="14.25" bestFit="1" customWidth="1"/>
    <col min="846" max="859" width="15.375" bestFit="1" customWidth="1"/>
    <col min="860" max="860" width="14.25" bestFit="1" customWidth="1"/>
    <col min="861" max="866" width="15.375" bestFit="1" customWidth="1"/>
    <col min="867" max="868" width="16.5" bestFit="1" customWidth="1"/>
    <col min="869" max="869" width="15.375" bestFit="1" customWidth="1"/>
    <col min="870" max="872" width="16.5" bestFit="1" customWidth="1"/>
    <col min="873" max="874" width="15.375" bestFit="1" customWidth="1"/>
    <col min="875" max="876" width="16.5" bestFit="1" customWidth="1"/>
    <col min="877" max="877" width="14.25" bestFit="1" customWidth="1"/>
    <col min="878" max="885" width="15.375" bestFit="1" customWidth="1"/>
    <col min="886" max="887" width="14.25" bestFit="1" customWidth="1"/>
    <col min="888" max="890" width="15.375" bestFit="1" customWidth="1"/>
    <col min="891" max="891" width="14.25" bestFit="1" customWidth="1"/>
    <col min="892" max="896" width="15.375" bestFit="1" customWidth="1"/>
    <col min="897" max="899" width="14.25" bestFit="1" customWidth="1"/>
    <col min="900" max="905" width="15.375" bestFit="1" customWidth="1"/>
    <col min="906" max="907" width="14.25" bestFit="1" customWidth="1"/>
    <col min="908" max="913" width="15.375" bestFit="1" customWidth="1"/>
    <col min="914" max="915" width="14.25" bestFit="1" customWidth="1"/>
    <col min="916" max="917" width="15.375" bestFit="1" customWidth="1"/>
    <col min="918" max="920" width="14.25" bestFit="1" customWidth="1"/>
    <col min="921" max="922" width="15.375" bestFit="1" customWidth="1"/>
    <col min="923" max="934" width="16.5" bestFit="1" customWidth="1"/>
    <col min="935" max="936" width="15.375" bestFit="1" customWidth="1"/>
    <col min="937" max="939" width="16.5" bestFit="1" customWidth="1"/>
    <col min="940" max="940" width="16.25" bestFit="1" customWidth="1"/>
    <col min="941" max="941" width="12.25" bestFit="1" customWidth="1"/>
    <col min="942" max="942" width="18.5" bestFit="1" customWidth="1"/>
    <col min="943" max="943" width="34" bestFit="1" customWidth="1"/>
    <col min="944" max="944" width="18.5" bestFit="1" customWidth="1"/>
    <col min="945" max="945" width="34" bestFit="1" customWidth="1"/>
    <col min="946" max="946" width="18.5" bestFit="1" customWidth="1"/>
    <col min="947" max="947" width="34" bestFit="1" customWidth="1"/>
    <col min="948" max="948" width="18.5" bestFit="1" customWidth="1"/>
    <col min="949" max="949" width="34" bestFit="1" customWidth="1"/>
    <col min="950" max="950" width="18.5" bestFit="1" customWidth="1"/>
    <col min="951" max="951" width="34" bestFit="1" customWidth="1"/>
    <col min="952" max="952" width="18.5" bestFit="1" customWidth="1"/>
    <col min="953" max="953" width="34" bestFit="1" customWidth="1"/>
    <col min="954" max="954" width="18.5" bestFit="1" customWidth="1"/>
    <col min="955" max="955" width="34" bestFit="1" customWidth="1"/>
    <col min="956" max="956" width="18.5" bestFit="1" customWidth="1"/>
    <col min="957" max="957" width="34" bestFit="1" customWidth="1"/>
    <col min="958" max="958" width="18.5" bestFit="1" customWidth="1"/>
    <col min="959" max="959" width="34" bestFit="1" customWidth="1"/>
    <col min="960" max="960" width="18.5" bestFit="1" customWidth="1"/>
    <col min="961" max="961" width="34" bestFit="1" customWidth="1"/>
    <col min="962" max="962" width="18.5" bestFit="1" customWidth="1"/>
    <col min="963" max="963" width="34" bestFit="1" customWidth="1"/>
    <col min="964" max="964" width="18.5" bestFit="1" customWidth="1"/>
    <col min="965" max="965" width="34" bestFit="1" customWidth="1"/>
    <col min="966" max="966" width="18.5" bestFit="1" customWidth="1"/>
    <col min="967" max="967" width="34" bestFit="1" customWidth="1"/>
    <col min="968" max="968" width="18.5" bestFit="1" customWidth="1"/>
    <col min="969" max="969" width="34" bestFit="1" customWidth="1"/>
    <col min="970" max="970" width="18.5" bestFit="1" customWidth="1"/>
    <col min="971" max="971" width="34" bestFit="1" customWidth="1"/>
    <col min="972" max="972" width="18.5" bestFit="1" customWidth="1"/>
    <col min="973" max="973" width="34" bestFit="1" customWidth="1"/>
    <col min="974" max="974" width="18.5" bestFit="1" customWidth="1"/>
    <col min="975" max="975" width="34" bestFit="1" customWidth="1"/>
    <col min="976" max="976" width="18.5" bestFit="1" customWidth="1"/>
    <col min="977" max="977" width="34" bestFit="1" customWidth="1"/>
    <col min="978" max="978" width="18.5" bestFit="1" customWidth="1"/>
    <col min="979" max="979" width="34" bestFit="1" customWidth="1"/>
    <col min="980" max="980" width="18.5" bestFit="1" customWidth="1"/>
    <col min="981" max="981" width="34" bestFit="1" customWidth="1"/>
    <col min="982" max="982" width="18.5" bestFit="1" customWidth="1"/>
    <col min="983" max="983" width="34" bestFit="1" customWidth="1"/>
    <col min="984" max="984" width="18.5" bestFit="1" customWidth="1"/>
    <col min="985" max="985" width="34" bestFit="1" customWidth="1"/>
    <col min="986" max="986" width="18.5" bestFit="1" customWidth="1"/>
    <col min="987" max="987" width="34" bestFit="1" customWidth="1"/>
    <col min="988" max="988" width="18.5" bestFit="1" customWidth="1"/>
    <col min="989" max="989" width="34" bestFit="1" customWidth="1"/>
    <col min="990" max="990" width="18.5" bestFit="1" customWidth="1"/>
    <col min="991" max="991" width="34" bestFit="1" customWidth="1"/>
    <col min="992" max="992" width="18.5" bestFit="1" customWidth="1"/>
    <col min="993" max="993" width="34" bestFit="1" customWidth="1"/>
    <col min="994" max="994" width="18.5" bestFit="1" customWidth="1"/>
    <col min="995" max="995" width="34" bestFit="1" customWidth="1"/>
    <col min="996" max="996" width="18.5" bestFit="1" customWidth="1"/>
    <col min="997" max="997" width="34" bestFit="1" customWidth="1"/>
    <col min="998" max="998" width="18.5" bestFit="1" customWidth="1"/>
    <col min="999" max="999" width="34" bestFit="1" customWidth="1"/>
    <col min="1000" max="1000" width="18.5" bestFit="1" customWidth="1"/>
    <col min="1001" max="1001" width="34" bestFit="1" customWidth="1"/>
    <col min="1002" max="1002" width="18.5" bestFit="1" customWidth="1"/>
    <col min="1003" max="1003" width="34" bestFit="1" customWidth="1"/>
    <col min="1004" max="1004" width="18.5" bestFit="1" customWidth="1"/>
    <col min="1005" max="1005" width="34" bestFit="1" customWidth="1"/>
    <col min="1006" max="1006" width="18.5" bestFit="1" customWidth="1"/>
    <col min="1007" max="1007" width="34" bestFit="1" customWidth="1"/>
    <col min="1008" max="1008" width="18.5" bestFit="1" customWidth="1"/>
    <col min="1009" max="1009" width="34" bestFit="1" customWidth="1"/>
    <col min="1010" max="1010" width="18.5" bestFit="1" customWidth="1"/>
    <col min="1011" max="1011" width="34" bestFit="1" customWidth="1"/>
    <col min="1012" max="1012" width="18.5" bestFit="1" customWidth="1"/>
    <col min="1013" max="1013" width="34" bestFit="1" customWidth="1"/>
    <col min="1014" max="1014" width="18.5" bestFit="1" customWidth="1"/>
    <col min="1015" max="1015" width="34" bestFit="1" customWidth="1"/>
    <col min="1016" max="1016" width="18.5" bestFit="1" customWidth="1"/>
    <col min="1017" max="1017" width="34" bestFit="1" customWidth="1"/>
    <col min="1018" max="1018" width="18.5" bestFit="1" customWidth="1"/>
    <col min="1019" max="1019" width="34" bestFit="1" customWidth="1"/>
    <col min="1020" max="1020" width="18.5" bestFit="1" customWidth="1"/>
    <col min="1021" max="1021" width="34" bestFit="1" customWidth="1"/>
    <col min="1022" max="1022" width="18.5" bestFit="1" customWidth="1"/>
    <col min="1023" max="1023" width="34" bestFit="1" customWidth="1"/>
    <col min="1024" max="1024" width="18.5" bestFit="1" customWidth="1"/>
    <col min="1025" max="1025" width="34" bestFit="1" customWidth="1"/>
    <col min="1026" max="1026" width="18.5" bestFit="1" customWidth="1"/>
    <col min="1027" max="1027" width="34" bestFit="1" customWidth="1"/>
    <col min="1028" max="1028" width="18.5" bestFit="1" customWidth="1"/>
    <col min="1029" max="1029" width="34" bestFit="1" customWidth="1"/>
    <col min="1030" max="1030" width="18.5" bestFit="1" customWidth="1"/>
    <col min="1031" max="1031" width="34" bestFit="1" customWidth="1"/>
    <col min="1032" max="1032" width="18.5" bestFit="1" customWidth="1"/>
    <col min="1033" max="1033" width="34" bestFit="1" customWidth="1"/>
    <col min="1034" max="1034" width="18.5" bestFit="1" customWidth="1"/>
    <col min="1035" max="1035" width="34" bestFit="1" customWidth="1"/>
    <col min="1036" max="1036" width="18.5" bestFit="1" customWidth="1"/>
    <col min="1037" max="1037" width="34" bestFit="1" customWidth="1"/>
    <col min="1038" max="1038" width="18.5" bestFit="1" customWidth="1"/>
    <col min="1039" max="1039" width="34" bestFit="1" customWidth="1"/>
    <col min="1040" max="1040" width="18.5" bestFit="1" customWidth="1"/>
    <col min="1041" max="1041" width="34" bestFit="1" customWidth="1"/>
    <col min="1042" max="1042" width="18.5" bestFit="1" customWidth="1"/>
    <col min="1043" max="1043" width="34" bestFit="1" customWidth="1"/>
    <col min="1044" max="1044" width="18.5" bestFit="1" customWidth="1"/>
    <col min="1045" max="1045" width="34" bestFit="1" customWidth="1"/>
    <col min="1046" max="1046" width="18.5" bestFit="1" customWidth="1"/>
    <col min="1047" max="1047" width="34" bestFit="1" customWidth="1"/>
    <col min="1048" max="1048" width="18.5" bestFit="1" customWidth="1"/>
    <col min="1049" max="1049" width="34" bestFit="1" customWidth="1"/>
    <col min="1050" max="1050" width="18.5" bestFit="1" customWidth="1"/>
    <col min="1051" max="1051" width="34" bestFit="1" customWidth="1"/>
    <col min="1052" max="1052" width="18.5" bestFit="1" customWidth="1"/>
    <col min="1053" max="1053" width="34" bestFit="1" customWidth="1"/>
    <col min="1054" max="1054" width="18.5" bestFit="1" customWidth="1"/>
    <col min="1055" max="1055" width="34" bestFit="1" customWidth="1"/>
    <col min="1056" max="1056" width="18.5" bestFit="1" customWidth="1"/>
    <col min="1057" max="1057" width="34" bestFit="1" customWidth="1"/>
    <col min="1058" max="1058" width="18.5" bestFit="1" customWidth="1"/>
    <col min="1059" max="1059" width="34" bestFit="1" customWidth="1"/>
    <col min="1060" max="1060" width="18.5" bestFit="1" customWidth="1"/>
    <col min="1061" max="1061" width="34" bestFit="1" customWidth="1"/>
    <col min="1062" max="1062" width="18.5" bestFit="1" customWidth="1"/>
    <col min="1063" max="1063" width="34" bestFit="1" customWidth="1"/>
    <col min="1064" max="1064" width="18.5" bestFit="1" customWidth="1"/>
    <col min="1065" max="1065" width="34" bestFit="1" customWidth="1"/>
    <col min="1066" max="1066" width="18.5" bestFit="1" customWidth="1"/>
    <col min="1067" max="1067" width="34" bestFit="1" customWidth="1"/>
    <col min="1068" max="1068" width="18.5" bestFit="1" customWidth="1"/>
    <col min="1069" max="1069" width="34" bestFit="1" customWidth="1"/>
    <col min="1070" max="1070" width="18.5" bestFit="1" customWidth="1"/>
    <col min="1071" max="1071" width="34" bestFit="1" customWidth="1"/>
    <col min="1072" max="1072" width="18.5" bestFit="1" customWidth="1"/>
    <col min="1073" max="1073" width="34" bestFit="1" customWidth="1"/>
    <col min="1074" max="1074" width="18.5" bestFit="1" customWidth="1"/>
    <col min="1075" max="1075" width="34" bestFit="1" customWidth="1"/>
    <col min="1076" max="1076" width="18.5" bestFit="1" customWidth="1"/>
    <col min="1077" max="1077" width="34" bestFit="1" customWidth="1"/>
    <col min="1078" max="1078" width="18.5" bestFit="1" customWidth="1"/>
    <col min="1079" max="1079" width="34" bestFit="1" customWidth="1"/>
    <col min="1080" max="1080" width="18.5" bestFit="1" customWidth="1"/>
    <col min="1081" max="1081" width="34" bestFit="1" customWidth="1"/>
    <col min="1082" max="1082" width="18.5" bestFit="1" customWidth="1"/>
    <col min="1083" max="1083" width="34" bestFit="1" customWidth="1"/>
    <col min="1084" max="1084" width="18.5" bestFit="1" customWidth="1"/>
    <col min="1085" max="1085" width="34" bestFit="1" customWidth="1"/>
    <col min="1086" max="1086" width="18.5" bestFit="1" customWidth="1"/>
    <col min="1087" max="1087" width="34" bestFit="1" customWidth="1"/>
    <col min="1088" max="1088" width="18.5" bestFit="1" customWidth="1"/>
    <col min="1089" max="1089" width="34" bestFit="1" customWidth="1"/>
    <col min="1090" max="1090" width="18.5" bestFit="1" customWidth="1"/>
    <col min="1091" max="1091" width="34" bestFit="1" customWidth="1"/>
    <col min="1092" max="1092" width="18.5" bestFit="1" customWidth="1"/>
    <col min="1093" max="1093" width="34" bestFit="1" customWidth="1"/>
    <col min="1094" max="1094" width="18.5" bestFit="1" customWidth="1"/>
    <col min="1095" max="1095" width="34" bestFit="1" customWidth="1"/>
    <col min="1096" max="1096" width="18.5" bestFit="1" customWidth="1"/>
    <col min="1097" max="1097" width="34" bestFit="1" customWidth="1"/>
    <col min="1098" max="1098" width="18.5" bestFit="1" customWidth="1"/>
    <col min="1099" max="1099" width="34" bestFit="1" customWidth="1"/>
    <col min="1100" max="1100" width="18.5" bestFit="1" customWidth="1"/>
    <col min="1101" max="1101" width="34" bestFit="1" customWidth="1"/>
    <col min="1102" max="1102" width="18.5" bestFit="1" customWidth="1"/>
    <col min="1103" max="1103" width="34" bestFit="1" customWidth="1"/>
    <col min="1104" max="1104" width="18.5" bestFit="1" customWidth="1"/>
    <col min="1105" max="1105" width="34" bestFit="1" customWidth="1"/>
    <col min="1106" max="1106" width="18.5" bestFit="1" customWidth="1"/>
    <col min="1107" max="1107" width="34" bestFit="1" customWidth="1"/>
    <col min="1108" max="1108" width="18.5" bestFit="1" customWidth="1"/>
    <col min="1109" max="1109" width="34" bestFit="1" customWidth="1"/>
    <col min="1110" max="1110" width="18.5" bestFit="1" customWidth="1"/>
    <col min="1111" max="1111" width="34" bestFit="1" customWidth="1"/>
    <col min="1112" max="1112" width="18.5" bestFit="1" customWidth="1"/>
    <col min="1113" max="1113" width="34" bestFit="1" customWidth="1"/>
    <col min="1114" max="1114" width="18.5" bestFit="1" customWidth="1"/>
    <col min="1115" max="1115" width="34" bestFit="1" customWidth="1"/>
    <col min="1116" max="1116" width="18.5" bestFit="1" customWidth="1"/>
    <col min="1117" max="1117" width="34" bestFit="1" customWidth="1"/>
    <col min="1118" max="1118" width="18.5" bestFit="1" customWidth="1"/>
    <col min="1119" max="1119" width="34" bestFit="1" customWidth="1"/>
    <col min="1120" max="1120" width="18.5" bestFit="1" customWidth="1"/>
    <col min="1121" max="1121" width="34" bestFit="1" customWidth="1"/>
    <col min="1122" max="1122" width="18.5" bestFit="1" customWidth="1"/>
    <col min="1123" max="1123" width="34" bestFit="1" customWidth="1"/>
    <col min="1124" max="1124" width="18.5" bestFit="1" customWidth="1"/>
    <col min="1125" max="1125" width="34" bestFit="1" customWidth="1"/>
    <col min="1126" max="1126" width="18.5" bestFit="1" customWidth="1"/>
    <col min="1127" max="1127" width="34" bestFit="1" customWidth="1"/>
    <col min="1128" max="1128" width="18.5" bestFit="1" customWidth="1"/>
    <col min="1129" max="1129" width="34" bestFit="1" customWidth="1"/>
    <col min="1130" max="1130" width="18.5" bestFit="1" customWidth="1"/>
    <col min="1131" max="1131" width="34" bestFit="1" customWidth="1"/>
    <col min="1132" max="1132" width="18.5" bestFit="1" customWidth="1"/>
    <col min="1133" max="1133" width="34" bestFit="1" customWidth="1"/>
    <col min="1134" max="1134" width="18.5" bestFit="1" customWidth="1"/>
    <col min="1135" max="1135" width="34" bestFit="1" customWidth="1"/>
    <col min="1136" max="1136" width="18.5" bestFit="1" customWidth="1"/>
    <col min="1137" max="1137" width="34" bestFit="1" customWidth="1"/>
    <col min="1138" max="1138" width="18.5" bestFit="1" customWidth="1"/>
    <col min="1139" max="1139" width="34" bestFit="1" customWidth="1"/>
    <col min="1140" max="1140" width="18.5" bestFit="1" customWidth="1"/>
    <col min="1141" max="1141" width="34" bestFit="1" customWidth="1"/>
    <col min="1142" max="1142" width="18.5" bestFit="1" customWidth="1"/>
    <col min="1143" max="1143" width="34" bestFit="1" customWidth="1"/>
    <col min="1144" max="1144" width="18.5" bestFit="1" customWidth="1"/>
    <col min="1145" max="1145" width="34" bestFit="1" customWidth="1"/>
    <col min="1146" max="1146" width="18.5" bestFit="1" customWidth="1"/>
    <col min="1147" max="1147" width="34" bestFit="1" customWidth="1"/>
    <col min="1148" max="1148" width="18.5" bestFit="1" customWidth="1"/>
    <col min="1149" max="1149" width="34" bestFit="1" customWidth="1"/>
    <col min="1150" max="1150" width="18.5" bestFit="1" customWidth="1"/>
    <col min="1151" max="1151" width="34" bestFit="1" customWidth="1"/>
    <col min="1152" max="1152" width="18.5" bestFit="1" customWidth="1"/>
    <col min="1153" max="1153" width="34" bestFit="1" customWidth="1"/>
    <col min="1154" max="1154" width="18.5" bestFit="1" customWidth="1"/>
    <col min="1155" max="1155" width="34" bestFit="1" customWidth="1"/>
    <col min="1156" max="1156" width="18.5" bestFit="1" customWidth="1"/>
    <col min="1157" max="1157" width="34" bestFit="1" customWidth="1"/>
    <col min="1158" max="1158" width="18.5" bestFit="1" customWidth="1"/>
    <col min="1159" max="1159" width="34" bestFit="1" customWidth="1"/>
    <col min="1160" max="1160" width="18.5" bestFit="1" customWidth="1"/>
    <col min="1161" max="1161" width="34" bestFit="1" customWidth="1"/>
    <col min="1162" max="1162" width="18.5" bestFit="1" customWidth="1"/>
    <col min="1163" max="1163" width="34" bestFit="1" customWidth="1"/>
    <col min="1164" max="1164" width="18.5" bestFit="1" customWidth="1"/>
    <col min="1165" max="1165" width="34" bestFit="1" customWidth="1"/>
    <col min="1166" max="1166" width="18.5" bestFit="1" customWidth="1"/>
    <col min="1167" max="1167" width="34" bestFit="1" customWidth="1"/>
    <col min="1168" max="1168" width="18.5" bestFit="1" customWidth="1"/>
    <col min="1169" max="1169" width="34" bestFit="1" customWidth="1"/>
    <col min="1170" max="1170" width="18.5" bestFit="1" customWidth="1"/>
    <col min="1171" max="1171" width="34" bestFit="1" customWidth="1"/>
    <col min="1172" max="1172" width="18.5" bestFit="1" customWidth="1"/>
    <col min="1173" max="1173" width="34" bestFit="1" customWidth="1"/>
    <col min="1174" max="1174" width="18.5" bestFit="1" customWidth="1"/>
    <col min="1175" max="1175" width="34" bestFit="1" customWidth="1"/>
    <col min="1176" max="1176" width="18.5" bestFit="1" customWidth="1"/>
    <col min="1177" max="1177" width="34" bestFit="1" customWidth="1"/>
    <col min="1178" max="1178" width="18.5" bestFit="1" customWidth="1"/>
    <col min="1179" max="1179" width="34" bestFit="1" customWidth="1"/>
    <col min="1180" max="1180" width="18.5" bestFit="1" customWidth="1"/>
    <col min="1181" max="1181" width="34" bestFit="1" customWidth="1"/>
    <col min="1182" max="1182" width="18.5" bestFit="1" customWidth="1"/>
    <col min="1183" max="1183" width="34" bestFit="1" customWidth="1"/>
    <col min="1184" max="1184" width="18.5" bestFit="1" customWidth="1"/>
    <col min="1185" max="1185" width="34" bestFit="1" customWidth="1"/>
    <col min="1186" max="1186" width="18.5" bestFit="1" customWidth="1"/>
    <col min="1187" max="1187" width="34" bestFit="1" customWidth="1"/>
    <col min="1188" max="1188" width="18.5" bestFit="1" customWidth="1"/>
    <col min="1189" max="1189" width="34" bestFit="1" customWidth="1"/>
    <col min="1190" max="1190" width="18.5" bestFit="1" customWidth="1"/>
    <col min="1191" max="1191" width="34" bestFit="1" customWidth="1"/>
    <col min="1192" max="1192" width="18.5" bestFit="1" customWidth="1"/>
    <col min="1193" max="1193" width="34" bestFit="1" customWidth="1"/>
    <col min="1194" max="1194" width="18.5" bestFit="1" customWidth="1"/>
    <col min="1195" max="1195" width="34" bestFit="1" customWidth="1"/>
    <col min="1196" max="1196" width="18.5" bestFit="1" customWidth="1"/>
    <col min="1197" max="1197" width="34" bestFit="1" customWidth="1"/>
    <col min="1198" max="1198" width="18.5" bestFit="1" customWidth="1"/>
    <col min="1199" max="1199" width="34" bestFit="1" customWidth="1"/>
    <col min="1200" max="1200" width="18.5" bestFit="1" customWidth="1"/>
    <col min="1201" max="1201" width="34" bestFit="1" customWidth="1"/>
    <col min="1202" max="1202" width="18.5" bestFit="1" customWidth="1"/>
    <col min="1203" max="1203" width="34" bestFit="1" customWidth="1"/>
    <col min="1204" max="1204" width="18.5" bestFit="1" customWidth="1"/>
    <col min="1205" max="1205" width="34" bestFit="1" customWidth="1"/>
    <col min="1206" max="1206" width="18.5" bestFit="1" customWidth="1"/>
    <col min="1207" max="1207" width="34" bestFit="1" customWidth="1"/>
    <col min="1208" max="1208" width="18.5" bestFit="1" customWidth="1"/>
    <col min="1209" max="1209" width="34" bestFit="1" customWidth="1"/>
    <col min="1210" max="1210" width="18.5" bestFit="1" customWidth="1"/>
    <col min="1211" max="1211" width="34" bestFit="1" customWidth="1"/>
    <col min="1212" max="1212" width="18.5" bestFit="1" customWidth="1"/>
    <col min="1213" max="1213" width="34" bestFit="1" customWidth="1"/>
    <col min="1214" max="1214" width="18.5" bestFit="1" customWidth="1"/>
    <col min="1215" max="1215" width="34" bestFit="1" customWidth="1"/>
    <col min="1216" max="1216" width="18.5" bestFit="1" customWidth="1"/>
    <col min="1217" max="1217" width="34" bestFit="1" customWidth="1"/>
    <col min="1218" max="1218" width="18.5" bestFit="1" customWidth="1"/>
    <col min="1219" max="1219" width="34" bestFit="1" customWidth="1"/>
    <col min="1220" max="1220" width="18.5" bestFit="1" customWidth="1"/>
    <col min="1221" max="1221" width="34" bestFit="1" customWidth="1"/>
    <col min="1222" max="1222" width="18.5" bestFit="1" customWidth="1"/>
    <col min="1223" max="1223" width="34" bestFit="1" customWidth="1"/>
    <col min="1224" max="1224" width="18.5" bestFit="1" customWidth="1"/>
    <col min="1225" max="1225" width="34" bestFit="1" customWidth="1"/>
    <col min="1226" max="1226" width="18.5" bestFit="1" customWidth="1"/>
    <col min="1227" max="1227" width="34" bestFit="1" customWidth="1"/>
    <col min="1228" max="1228" width="18.5" bestFit="1" customWidth="1"/>
    <col min="1229" max="1229" width="34" bestFit="1" customWidth="1"/>
    <col min="1230" max="1230" width="18.5" bestFit="1" customWidth="1"/>
    <col min="1231" max="1231" width="34" bestFit="1" customWidth="1"/>
    <col min="1232" max="1232" width="18.5" bestFit="1" customWidth="1"/>
    <col min="1233" max="1233" width="34" bestFit="1" customWidth="1"/>
    <col min="1234" max="1234" width="18.5" bestFit="1" customWidth="1"/>
    <col min="1235" max="1235" width="34" bestFit="1" customWidth="1"/>
    <col min="1236" max="1236" width="18.5" bestFit="1" customWidth="1"/>
    <col min="1237" max="1237" width="34" bestFit="1" customWidth="1"/>
    <col min="1238" max="1238" width="18.5" bestFit="1" customWidth="1"/>
    <col min="1239" max="1239" width="34" bestFit="1" customWidth="1"/>
    <col min="1240" max="1240" width="18.5" bestFit="1" customWidth="1"/>
    <col min="1241" max="1241" width="34" bestFit="1" customWidth="1"/>
    <col min="1242" max="1242" width="18.5" bestFit="1" customWidth="1"/>
    <col min="1243" max="1243" width="34" bestFit="1" customWidth="1"/>
    <col min="1244" max="1244" width="18.5" bestFit="1" customWidth="1"/>
    <col min="1245" max="1245" width="34" bestFit="1" customWidth="1"/>
    <col min="1246" max="1246" width="18.5" bestFit="1" customWidth="1"/>
    <col min="1247" max="1247" width="34" bestFit="1" customWidth="1"/>
    <col min="1248" max="1248" width="18.5" bestFit="1" customWidth="1"/>
    <col min="1249" max="1249" width="34" bestFit="1" customWidth="1"/>
    <col min="1250" max="1250" width="18.5" bestFit="1" customWidth="1"/>
    <col min="1251" max="1251" width="34" bestFit="1" customWidth="1"/>
    <col min="1252" max="1252" width="18.5" bestFit="1" customWidth="1"/>
    <col min="1253" max="1253" width="34" bestFit="1" customWidth="1"/>
    <col min="1254" max="1254" width="18.5" bestFit="1" customWidth="1"/>
    <col min="1255" max="1255" width="34" bestFit="1" customWidth="1"/>
    <col min="1256" max="1256" width="18.5" bestFit="1" customWidth="1"/>
    <col min="1257" max="1257" width="34" bestFit="1" customWidth="1"/>
    <col min="1258" max="1258" width="18.5" bestFit="1" customWidth="1"/>
    <col min="1259" max="1259" width="34" bestFit="1" customWidth="1"/>
    <col min="1260" max="1260" width="18.5" bestFit="1" customWidth="1"/>
    <col min="1261" max="1261" width="34" bestFit="1" customWidth="1"/>
    <col min="1262" max="1262" width="18.5" bestFit="1" customWidth="1"/>
    <col min="1263" max="1263" width="34" bestFit="1" customWidth="1"/>
    <col min="1264" max="1264" width="18.5" bestFit="1" customWidth="1"/>
    <col min="1265" max="1265" width="34" bestFit="1" customWidth="1"/>
    <col min="1266" max="1266" width="18.5" bestFit="1" customWidth="1"/>
    <col min="1267" max="1267" width="34" bestFit="1" customWidth="1"/>
    <col min="1268" max="1268" width="18.5" bestFit="1" customWidth="1"/>
    <col min="1269" max="1269" width="34" bestFit="1" customWidth="1"/>
    <col min="1270" max="1270" width="18.5" bestFit="1" customWidth="1"/>
    <col min="1271" max="1271" width="34" bestFit="1" customWidth="1"/>
    <col min="1272" max="1272" width="18.5" bestFit="1" customWidth="1"/>
    <col min="1273" max="1273" width="34" bestFit="1" customWidth="1"/>
    <col min="1274" max="1274" width="18.5" bestFit="1" customWidth="1"/>
    <col min="1275" max="1275" width="34" bestFit="1" customWidth="1"/>
    <col min="1276" max="1276" width="18.5" bestFit="1" customWidth="1"/>
    <col min="1277" max="1277" width="34" bestFit="1" customWidth="1"/>
    <col min="1278" max="1278" width="18.5" bestFit="1" customWidth="1"/>
    <col min="1279" max="1279" width="34" bestFit="1" customWidth="1"/>
    <col min="1280" max="1280" width="18.5" bestFit="1" customWidth="1"/>
    <col min="1281" max="1281" width="34" bestFit="1" customWidth="1"/>
    <col min="1282" max="1282" width="18.5" bestFit="1" customWidth="1"/>
    <col min="1283" max="1283" width="34" bestFit="1" customWidth="1"/>
    <col min="1284" max="1284" width="18.5" bestFit="1" customWidth="1"/>
    <col min="1285" max="1285" width="34" bestFit="1" customWidth="1"/>
    <col min="1286" max="1286" width="18.5" bestFit="1" customWidth="1"/>
    <col min="1287" max="1287" width="34" bestFit="1" customWidth="1"/>
    <col min="1288" max="1288" width="18.5" bestFit="1" customWidth="1"/>
    <col min="1289" max="1289" width="34" bestFit="1" customWidth="1"/>
    <col min="1290" max="1290" width="18.5" bestFit="1" customWidth="1"/>
    <col min="1291" max="1291" width="34" bestFit="1" customWidth="1"/>
    <col min="1292" max="1292" width="18.5" bestFit="1" customWidth="1"/>
    <col min="1293" max="1293" width="34" bestFit="1" customWidth="1"/>
    <col min="1294" max="1294" width="18.5" bestFit="1" customWidth="1"/>
    <col min="1295" max="1295" width="34" bestFit="1" customWidth="1"/>
    <col min="1296" max="1296" width="18.5" bestFit="1" customWidth="1"/>
    <col min="1297" max="1297" width="34" bestFit="1" customWidth="1"/>
    <col min="1298" max="1298" width="18.5" bestFit="1" customWidth="1"/>
    <col min="1299" max="1299" width="34" bestFit="1" customWidth="1"/>
    <col min="1300" max="1300" width="18.5" bestFit="1" customWidth="1"/>
    <col min="1301" max="1301" width="34" bestFit="1" customWidth="1"/>
    <col min="1302" max="1302" width="18.5" bestFit="1" customWidth="1"/>
    <col min="1303" max="1303" width="34" bestFit="1" customWidth="1"/>
    <col min="1304" max="1304" width="18.5" bestFit="1" customWidth="1"/>
    <col min="1305" max="1305" width="34" bestFit="1" customWidth="1"/>
    <col min="1306" max="1306" width="18.5" bestFit="1" customWidth="1"/>
    <col min="1307" max="1307" width="34" bestFit="1" customWidth="1"/>
    <col min="1308" max="1308" width="18.5" bestFit="1" customWidth="1"/>
    <col min="1309" max="1309" width="34" bestFit="1" customWidth="1"/>
    <col min="1310" max="1310" width="18.5" bestFit="1" customWidth="1"/>
    <col min="1311" max="1311" width="34" bestFit="1" customWidth="1"/>
    <col min="1312" max="1312" width="18.5" bestFit="1" customWidth="1"/>
    <col min="1313" max="1313" width="34" bestFit="1" customWidth="1"/>
    <col min="1314" max="1314" width="18.5" bestFit="1" customWidth="1"/>
    <col min="1315" max="1315" width="34" bestFit="1" customWidth="1"/>
    <col min="1316" max="1316" width="18.5" bestFit="1" customWidth="1"/>
    <col min="1317" max="1317" width="34" bestFit="1" customWidth="1"/>
    <col min="1318" max="1318" width="18.5" bestFit="1" customWidth="1"/>
    <col min="1319" max="1319" width="34" bestFit="1" customWidth="1"/>
    <col min="1320" max="1320" width="18.5" bestFit="1" customWidth="1"/>
    <col min="1321" max="1321" width="34" bestFit="1" customWidth="1"/>
    <col min="1322" max="1322" width="18.5" bestFit="1" customWidth="1"/>
    <col min="1323" max="1323" width="34" bestFit="1" customWidth="1"/>
    <col min="1324" max="1324" width="18.5" bestFit="1" customWidth="1"/>
    <col min="1325" max="1325" width="34" bestFit="1" customWidth="1"/>
    <col min="1326" max="1326" width="18.5" bestFit="1" customWidth="1"/>
    <col min="1327" max="1327" width="34" bestFit="1" customWidth="1"/>
    <col min="1328" max="1328" width="18.5" bestFit="1" customWidth="1"/>
    <col min="1329" max="1329" width="34" bestFit="1" customWidth="1"/>
    <col min="1330" max="1330" width="18.5" bestFit="1" customWidth="1"/>
    <col min="1331" max="1331" width="34" bestFit="1" customWidth="1"/>
    <col min="1332" max="1332" width="18.5" bestFit="1" customWidth="1"/>
    <col min="1333" max="1333" width="34" bestFit="1" customWidth="1"/>
    <col min="1334" max="1334" width="18.5" bestFit="1" customWidth="1"/>
    <col min="1335" max="1335" width="34" bestFit="1" customWidth="1"/>
    <col min="1336" max="1336" width="18.5" bestFit="1" customWidth="1"/>
    <col min="1337" max="1337" width="34" bestFit="1" customWidth="1"/>
    <col min="1338" max="1338" width="18.5" bestFit="1" customWidth="1"/>
    <col min="1339" max="1339" width="34" bestFit="1" customWidth="1"/>
    <col min="1340" max="1340" width="18.5" bestFit="1" customWidth="1"/>
    <col min="1341" max="1341" width="34" bestFit="1" customWidth="1"/>
    <col min="1342" max="1342" width="18.5" bestFit="1" customWidth="1"/>
    <col min="1343" max="1343" width="34" bestFit="1" customWidth="1"/>
    <col min="1344" max="1344" width="18.5" bestFit="1" customWidth="1"/>
    <col min="1345" max="1345" width="34" bestFit="1" customWidth="1"/>
    <col min="1346" max="1346" width="18.5" bestFit="1" customWidth="1"/>
    <col min="1347" max="1347" width="34" bestFit="1" customWidth="1"/>
    <col min="1348" max="1348" width="18.5" bestFit="1" customWidth="1"/>
    <col min="1349" max="1349" width="34" bestFit="1" customWidth="1"/>
    <col min="1350" max="1350" width="18.5" bestFit="1" customWidth="1"/>
    <col min="1351" max="1351" width="34" bestFit="1" customWidth="1"/>
    <col min="1352" max="1352" width="18.5" bestFit="1" customWidth="1"/>
    <col min="1353" max="1353" width="34" bestFit="1" customWidth="1"/>
    <col min="1354" max="1354" width="18.5" bestFit="1" customWidth="1"/>
    <col min="1355" max="1355" width="34" bestFit="1" customWidth="1"/>
    <col min="1356" max="1356" width="18.5" bestFit="1" customWidth="1"/>
    <col min="1357" max="1357" width="34" bestFit="1" customWidth="1"/>
    <col min="1358" max="1358" width="18.5" bestFit="1" customWidth="1"/>
    <col min="1359" max="1359" width="34" bestFit="1" customWidth="1"/>
    <col min="1360" max="1360" width="18.5" bestFit="1" customWidth="1"/>
    <col min="1361" max="1361" width="34" bestFit="1" customWidth="1"/>
    <col min="1362" max="1362" width="18.5" bestFit="1" customWidth="1"/>
    <col min="1363" max="1363" width="34" bestFit="1" customWidth="1"/>
    <col min="1364" max="1364" width="18.5" bestFit="1" customWidth="1"/>
    <col min="1365" max="1365" width="34" bestFit="1" customWidth="1"/>
    <col min="1366" max="1366" width="18.5" bestFit="1" customWidth="1"/>
    <col min="1367" max="1367" width="34" bestFit="1" customWidth="1"/>
    <col min="1368" max="1368" width="18.5" bestFit="1" customWidth="1"/>
    <col min="1369" max="1369" width="34" bestFit="1" customWidth="1"/>
    <col min="1370" max="1370" width="18.5" bestFit="1" customWidth="1"/>
    <col min="1371" max="1371" width="34" bestFit="1" customWidth="1"/>
    <col min="1372" max="1372" width="18.5" bestFit="1" customWidth="1"/>
    <col min="1373" max="1373" width="34" bestFit="1" customWidth="1"/>
    <col min="1374" max="1374" width="18.5" bestFit="1" customWidth="1"/>
    <col min="1375" max="1375" width="34" bestFit="1" customWidth="1"/>
    <col min="1376" max="1376" width="18.5" bestFit="1" customWidth="1"/>
    <col min="1377" max="1377" width="34" bestFit="1" customWidth="1"/>
    <col min="1378" max="1378" width="18.5" bestFit="1" customWidth="1"/>
    <col min="1379" max="1379" width="34" bestFit="1" customWidth="1"/>
    <col min="1380" max="1380" width="18.5" bestFit="1" customWidth="1"/>
    <col min="1381" max="1381" width="34" bestFit="1" customWidth="1"/>
    <col min="1382" max="1382" width="18.5" bestFit="1" customWidth="1"/>
    <col min="1383" max="1383" width="34" bestFit="1" customWidth="1"/>
    <col min="1384" max="1384" width="18.5" bestFit="1" customWidth="1"/>
    <col min="1385" max="1385" width="34" bestFit="1" customWidth="1"/>
    <col min="1386" max="1386" width="18.5" bestFit="1" customWidth="1"/>
    <col min="1387" max="1387" width="34" bestFit="1" customWidth="1"/>
    <col min="1388" max="1388" width="18.5" bestFit="1" customWidth="1"/>
    <col min="1389" max="1389" width="34" bestFit="1" customWidth="1"/>
    <col min="1390" max="1390" width="18.5" bestFit="1" customWidth="1"/>
    <col min="1391" max="1391" width="34" bestFit="1" customWidth="1"/>
    <col min="1392" max="1392" width="18.5" bestFit="1" customWidth="1"/>
    <col min="1393" max="1393" width="34" bestFit="1" customWidth="1"/>
    <col min="1394" max="1394" width="18.5" bestFit="1" customWidth="1"/>
    <col min="1395" max="1395" width="34" bestFit="1" customWidth="1"/>
    <col min="1396" max="1396" width="18.5" bestFit="1" customWidth="1"/>
    <col min="1397" max="1397" width="34" bestFit="1" customWidth="1"/>
    <col min="1398" max="1398" width="18.5" bestFit="1" customWidth="1"/>
    <col min="1399" max="1399" width="34" bestFit="1" customWidth="1"/>
    <col min="1400" max="1400" width="18.5" bestFit="1" customWidth="1"/>
    <col min="1401" max="1401" width="34" bestFit="1" customWidth="1"/>
    <col min="1402" max="1402" width="18.5" bestFit="1" customWidth="1"/>
    <col min="1403" max="1403" width="34" bestFit="1" customWidth="1"/>
    <col min="1404" max="1404" width="18.5" bestFit="1" customWidth="1"/>
    <col min="1405" max="1405" width="34" bestFit="1" customWidth="1"/>
    <col min="1406" max="1406" width="18.5" bestFit="1" customWidth="1"/>
    <col min="1407" max="1407" width="34" bestFit="1" customWidth="1"/>
    <col min="1408" max="1408" width="18.5" bestFit="1" customWidth="1"/>
    <col min="1409" max="1409" width="34" bestFit="1" customWidth="1"/>
    <col min="1410" max="1410" width="18.5" bestFit="1" customWidth="1"/>
    <col min="1411" max="1411" width="34" bestFit="1" customWidth="1"/>
    <col min="1412" max="1412" width="18.5" bestFit="1" customWidth="1"/>
    <col min="1413" max="1413" width="34" bestFit="1" customWidth="1"/>
    <col min="1414" max="1414" width="18.5" bestFit="1" customWidth="1"/>
    <col min="1415" max="1415" width="34" bestFit="1" customWidth="1"/>
    <col min="1416" max="1416" width="18.5" bestFit="1" customWidth="1"/>
    <col min="1417" max="1417" width="34" bestFit="1" customWidth="1"/>
    <col min="1418" max="1418" width="18.5" bestFit="1" customWidth="1"/>
    <col min="1419" max="1419" width="34" bestFit="1" customWidth="1"/>
    <col min="1420" max="1420" width="18.5" bestFit="1" customWidth="1"/>
    <col min="1421" max="1421" width="34" bestFit="1" customWidth="1"/>
    <col min="1422" max="1422" width="18.5" bestFit="1" customWidth="1"/>
    <col min="1423" max="1423" width="34" bestFit="1" customWidth="1"/>
    <col min="1424" max="1424" width="18.5" bestFit="1" customWidth="1"/>
    <col min="1425" max="1425" width="34" bestFit="1" customWidth="1"/>
    <col min="1426" max="1426" width="18.5" bestFit="1" customWidth="1"/>
    <col min="1427" max="1427" width="34" bestFit="1" customWidth="1"/>
    <col min="1428" max="1428" width="18.5" bestFit="1" customWidth="1"/>
    <col min="1429" max="1429" width="34" bestFit="1" customWidth="1"/>
    <col min="1430" max="1430" width="18.5" bestFit="1" customWidth="1"/>
    <col min="1431" max="1431" width="34" bestFit="1" customWidth="1"/>
    <col min="1432" max="1432" width="18.5" bestFit="1" customWidth="1"/>
    <col min="1433" max="1433" width="34" bestFit="1" customWidth="1"/>
    <col min="1434" max="1434" width="18.5" bestFit="1" customWidth="1"/>
    <col min="1435" max="1435" width="34" bestFit="1" customWidth="1"/>
    <col min="1436" max="1436" width="18.5" bestFit="1" customWidth="1"/>
    <col min="1437" max="1437" width="34" bestFit="1" customWidth="1"/>
    <col min="1438" max="1438" width="18.5" bestFit="1" customWidth="1"/>
    <col min="1439" max="1439" width="34" bestFit="1" customWidth="1"/>
    <col min="1440" max="1440" width="18.5" bestFit="1" customWidth="1"/>
    <col min="1441" max="1441" width="34" bestFit="1" customWidth="1"/>
    <col min="1442" max="1442" width="18.5" bestFit="1" customWidth="1"/>
    <col min="1443" max="1443" width="34" bestFit="1" customWidth="1"/>
    <col min="1444" max="1444" width="18.5" bestFit="1" customWidth="1"/>
    <col min="1445" max="1445" width="34" bestFit="1" customWidth="1"/>
    <col min="1446" max="1446" width="18.5" bestFit="1" customWidth="1"/>
    <col min="1447" max="1447" width="34" bestFit="1" customWidth="1"/>
    <col min="1448" max="1448" width="18.5" bestFit="1" customWidth="1"/>
    <col min="1449" max="1449" width="34" bestFit="1" customWidth="1"/>
    <col min="1450" max="1450" width="18.5" bestFit="1" customWidth="1"/>
    <col min="1451" max="1451" width="34" bestFit="1" customWidth="1"/>
    <col min="1452" max="1452" width="18.5" bestFit="1" customWidth="1"/>
    <col min="1453" max="1453" width="34" bestFit="1" customWidth="1"/>
    <col min="1454" max="1454" width="18.5" bestFit="1" customWidth="1"/>
    <col min="1455" max="1455" width="34" bestFit="1" customWidth="1"/>
    <col min="1456" max="1456" width="18.5" bestFit="1" customWidth="1"/>
    <col min="1457" max="1457" width="34" bestFit="1" customWidth="1"/>
    <col min="1458" max="1458" width="18.5" bestFit="1" customWidth="1"/>
    <col min="1459" max="1459" width="34" bestFit="1" customWidth="1"/>
    <col min="1460" max="1460" width="18.5" bestFit="1" customWidth="1"/>
    <col min="1461" max="1461" width="34" bestFit="1" customWidth="1"/>
    <col min="1462" max="1462" width="18.5" bestFit="1" customWidth="1"/>
    <col min="1463" max="1463" width="34" bestFit="1" customWidth="1"/>
    <col min="1464" max="1464" width="18.5" bestFit="1" customWidth="1"/>
    <col min="1465" max="1465" width="34" bestFit="1" customWidth="1"/>
    <col min="1466" max="1466" width="18.5" bestFit="1" customWidth="1"/>
    <col min="1467" max="1467" width="34" bestFit="1" customWidth="1"/>
    <col min="1468" max="1468" width="18.5" bestFit="1" customWidth="1"/>
    <col min="1469" max="1469" width="34" bestFit="1" customWidth="1"/>
    <col min="1470" max="1470" width="18.5" bestFit="1" customWidth="1"/>
    <col min="1471" max="1471" width="34" bestFit="1" customWidth="1"/>
    <col min="1472" max="1472" width="18.5" bestFit="1" customWidth="1"/>
    <col min="1473" max="1473" width="34" bestFit="1" customWidth="1"/>
    <col min="1474" max="1474" width="18.5" bestFit="1" customWidth="1"/>
    <col min="1475" max="1475" width="34" bestFit="1" customWidth="1"/>
    <col min="1476" max="1476" width="18.5" bestFit="1" customWidth="1"/>
    <col min="1477" max="1477" width="34" bestFit="1" customWidth="1"/>
    <col min="1478" max="1478" width="18.5" bestFit="1" customWidth="1"/>
    <col min="1479" max="1479" width="34" bestFit="1" customWidth="1"/>
    <col min="1480" max="1480" width="18.5" bestFit="1" customWidth="1"/>
    <col min="1481" max="1481" width="34" bestFit="1" customWidth="1"/>
    <col min="1482" max="1482" width="18.5" bestFit="1" customWidth="1"/>
    <col min="1483" max="1483" width="34" bestFit="1" customWidth="1"/>
    <col min="1484" max="1484" width="18.5" bestFit="1" customWidth="1"/>
    <col min="1485" max="1485" width="34" bestFit="1" customWidth="1"/>
    <col min="1486" max="1486" width="18.5" bestFit="1" customWidth="1"/>
    <col min="1487" max="1487" width="34" bestFit="1" customWidth="1"/>
    <col min="1488" max="1488" width="18.5" bestFit="1" customWidth="1"/>
    <col min="1489" max="1489" width="34" bestFit="1" customWidth="1"/>
    <col min="1490" max="1490" width="18.5" bestFit="1" customWidth="1"/>
    <col min="1491" max="1491" width="34" bestFit="1" customWidth="1"/>
    <col min="1492" max="1492" width="18.5" bestFit="1" customWidth="1"/>
    <col min="1493" max="1493" width="34" bestFit="1" customWidth="1"/>
    <col min="1494" max="1494" width="18.5" bestFit="1" customWidth="1"/>
    <col min="1495" max="1495" width="34" bestFit="1" customWidth="1"/>
    <col min="1496" max="1496" width="18.5" bestFit="1" customWidth="1"/>
    <col min="1497" max="1497" width="34" bestFit="1" customWidth="1"/>
    <col min="1498" max="1498" width="18.5" bestFit="1" customWidth="1"/>
    <col min="1499" max="1499" width="34" bestFit="1" customWidth="1"/>
    <col min="1500" max="1500" width="18.5" bestFit="1" customWidth="1"/>
    <col min="1501" max="1501" width="34" bestFit="1" customWidth="1"/>
    <col min="1502" max="1502" width="18.5" bestFit="1" customWidth="1"/>
    <col min="1503" max="1503" width="34" bestFit="1" customWidth="1"/>
    <col min="1504" max="1504" width="18.5" bestFit="1" customWidth="1"/>
    <col min="1505" max="1505" width="34" bestFit="1" customWidth="1"/>
    <col min="1506" max="1506" width="18.5" bestFit="1" customWidth="1"/>
    <col min="1507" max="1507" width="34" bestFit="1" customWidth="1"/>
    <col min="1508" max="1508" width="18.5" bestFit="1" customWidth="1"/>
    <col min="1509" max="1509" width="34" bestFit="1" customWidth="1"/>
    <col min="1510" max="1510" width="18.5" bestFit="1" customWidth="1"/>
    <col min="1511" max="1511" width="34" bestFit="1" customWidth="1"/>
    <col min="1512" max="1512" width="18.5" bestFit="1" customWidth="1"/>
    <col min="1513" max="1513" width="34" bestFit="1" customWidth="1"/>
    <col min="1514" max="1514" width="18.5" bestFit="1" customWidth="1"/>
    <col min="1515" max="1515" width="34" bestFit="1" customWidth="1"/>
    <col min="1516" max="1516" width="18.5" bestFit="1" customWidth="1"/>
    <col min="1517" max="1517" width="34" bestFit="1" customWidth="1"/>
    <col min="1518" max="1518" width="18.5" bestFit="1" customWidth="1"/>
    <col min="1519" max="1519" width="34" bestFit="1" customWidth="1"/>
    <col min="1520" max="1520" width="18.5" bestFit="1" customWidth="1"/>
    <col min="1521" max="1521" width="34" bestFit="1" customWidth="1"/>
    <col min="1522" max="1522" width="18.5" bestFit="1" customWidth="1"/>
    <col min="1523" max="1523" width="34" bestFit="1" customWidth="1"/>
    <col min="1524" max="1524" width="18.5" bestFit="1" customWidth="1"/>
    <col min="1525" max="1525" width="34" bestFit="1" customWidth="1"/>
    <col min="1526" max="1526" width="18.5" bestFit="1" customWidth="1"/>
    <col min="1527" max="1527" width="34" bestFit="1" customWidth="1"/>
    <col min="1528" max="1528" width="18.5" bestFit="1" customWidth="1"/>
    <col min="1529" max="1529" width="34" bestFit="1" customWidth="1"/>
    <col min="1530" max="1530" width="18.5" bestFit="1" customWidth="1"/>
    <col min="1531" max="1531" width="34" bestFit="1" customWidth="1"/>
    <col min="1532" max="1532" width="18.5" bestFit="1" customWidth="1"/>
    <col min="1533" max="1533" width="34" bestFit="1" customWidth="1"/>
    <col min="1534" max="1534" width="18.5" bestFit="1" customWidth="1"/>
    <col min="1535" max="1535" width="34" bestFit="1" customWidth="1"/>
    <col min="1536" max="1536" width="18.5" bestFit="1" customWidth="1"/>
    <col min="1537" max="1537" width="34" bestFit="1" customWidth="1"/>
    <col min="1538" max="1538" width="18.5" bestFit="1" customWidth="1"/>
    <col min="1539" max="1539" width="34" bestFit="1" customWidth="1"/>
    <col min="1540" max="1540" width="18.5" bestFit="1" customWidth="1"/>
    <col min="1541" max="1541" width="34" bestFit="1" customWidth="1"/>
    <col min="1542" max="1542" width="18.5" bestFit="1" customWidth="1"/>
    <col min="1543" max="1543" width="34" bestFit="1" customWidth="1"/>
    <col min="1544" max="1544" width="18.5" bestFit="1" customWidth="1"/>
    <col min="1545" max="1545" width="34" bestFit="1" customWidth="1"/>
    <col min="1546" max="1546" width="18.5" bestFit="1" customWidth="1"/>
    <col min="1547" max="1547" width="34" bestFit="1" customWidth="1"/>
    <col min="1548" max="1548" width="18.5" bestFit="1" customWidth="1"/>
    <col min="1549" max="1549" width="34" bestFit="1" customWidth="1"/>
    <col min="1550" max="1550" width="18.5" bestFit="1" customWidth="1"/>
    <col min="1551" max="1551" width="34" bestFit="1" customWidth="1"/>
    <col min="1552" max="1552" width="18.5" bestFit="1" customWidth="1"/>
    <col min="1553" max="1553" width="34" bestFit="1" customWidth="1"/>
    <col min="1554" max="1554" width="18.5" bestFit="1" customWidth="1"/>
    <col min="1555" max="1555" width="34" bestFit="1" customWidth="1"/>
    <col min="1556" max="1556" width="18.5" bestFit="1" customWidth="1"/>
    <col min="1557" max="1557" width="34" bestFit="1" customWidth="1"/>
    <col min="1558" max="1558" width="18.5" bestFit="1" customWidth="1"/>
    <col min="1559" max="1559" width="34" bestFit="1" customWidth="1"/>
    <col min="1560" max="1560" width="18.5" bestFit="1" customWidth="1"/>
    <col min="1561" max="1561" width="34" bestFit="1" customWidth="1"/>
    <col min="1562" max="1562" width="18.5" bestFit="1" customWidth="1"/>
    <col min="1563" max="1563" width="34" bestFit="1" customWidth="1"/>
    <col min="1564" max="1564" width="18.5" bestFit="1" customWidth="1"/>
    <col min="1565" max="1565" width="34" bestFit="1" customWidth="1"/>
    <col min="1566" max="1566" width="18.5" bestFit="1" customWidth="1"/>
    <col min="1567" max="1567" width="34" bestFit="1" customWidth="1"/>
    <col min="1568" max="1568" width="18.5" bestFit="1" customWidth="1"/>
    <col min="1569" max="1569" width="34" bestFit="1" customWidth="1"/>
    <col min="1570" max="1570" width="18.5" bestFit="1" customWidth="1"/>
    <col min="1571" max="1571" width="34" bestFit="1" customWidth="1"/>
    <col min="1572" max="1572" width="18.5" bestFit="1" customWidth="1"/>
    <col min="1573" max="1573" width="34" bestFit="1" customWidth="1"/>
    <col min="1574" max="1574" width="18.5" bestFit="1" customWidth="1"/>
    <col min="1575" max="1575" width="34" bestFit="1" customWidth="1"/>
    <col min="1576" max="1576" width="18.5" bestFit="1" customWidth="1"/>
    <col min="1577" max="1577" width="34" bestFit="1" customWidth="1"/>
    <col min="1578" max="1578" width="18.5" bestFit="1" customWidth="1"/>
    <col min="1579" max="1579" width="34" bestFit="1" customWidth="1"/>
    <col min="1580" max="1580" width="18.5" bestFit="1" customWidth="1"/>
    <col min="1581" max="1581" width="34" bestFit="1" customWidth="1"/>
    <col min="1582" max="1582" width="18.5" bestFit="1" customWidth="1"/>
    <col min="1583" max="1583" width="34" bestFit="1" customWidth="1"/>
    <col min="1584" max="1584" width="18.5" bestFit="1" customWidth="1"/>
    <col min="1585" max="1585" width="34" bestFit="1" customWidth="1"/>
    <col min="1586" max="1586" width="18.5" bestFit="1" customWidth="1"/>
    <col min="1587" max="1587" width="34" bestFit="1" customWidth="1"/>
    <col min="1588" max="1588" width="18.5" bestFit="1" customWidth="1"/>
    <col min="1589" max="1589" width="34" bestFit="1" customWidth="1"/>
    <col min="1590" max="1590" width="18.5" bestFit="1" customWidth="1"/>
    <col min="1591" max="1591" width="34" bestFit="1" customWidth="1"/>
    <col min="1592" max="1592" width="18.5" bestFit="1" customWidth="1"/>
    <col min="1593" max="1593" width="34" bestFit="1" customWidth="1"/>
    <col min="1594" max="1594" width="18.5" bestFit="1" customWidth="1"/>
    <col min="1595" max="1595" width="34" bestFit="1" customWidth="1"/>
    <col min="1596" max="1596" width="18.5" bestFit="1" customWidth="1"/>
    <col min="1597" max="1597" width="34" bestFit="1" customWidth="1"/>
    <col min="1598" max="1598" width="18.5" bestFit="1" customWidth="1"/>
    <col min="1599" max="1599" width="34" bestFit="1" customWidth="1"/>
    <col min="1600" max="1600" width="18.5" bestFit="1" customWidth="1"/>
    <col min="1601" max="1601" width="34" bestFit="1" customWidth="1"/>
    <col min="1602" max="1602" width="18.5" bestFit="1" customWidth="1"/>
    <col min="1603" max="1603" width="34" bestFit="1" customWidth="1"/>
    <col min="1604" max="1604" width="18.5" bestFit="1" customWidth="1"/>
    <col min="1605" max="1605" width="34" bestFit="1" customWidth="1"/>
    <col min="1606" max="1606" width="18.5" bestFit="1" customWidth="1"/>
    <col min="1607" max="1607" width="34" bestFit="1" customWidth="1"/>
    <col min="1608" max="1608" width="18.5" bestFit="1" customWidth="1"/>
    <col min="1609" max="1609" width="34" bestFit="1" customWidth="1"/>
    <col min="1610" max="1610" width="18.5" bestFit="1" customWidth="1"/>
    <col min="1611" max="1611" width="34" bestFit="1" customWidth="1"/>
    <col min="1612" max="1612" width="18.5" bestFit="1" customWidth="1"/>
    <col min="1613" max="1613" width="34" bestFit="1" customWidth="1"/>
    <col min="1614" max="1614" width="18.5" bestFit="1" customWidth="1"/>
    <col min="1615" max="1615" width="34" bestFit="1" customWidth="1"/>
    <col min="1616" max="1616" width="18.5" bestFit="1" customWidth="1"/>
    <col min="1617" max="1617" width="34" bestFit="1" customWidth="1"/>
    <col min="1618" max="1618" width="18.5" bestFit="1" customWidth="1"/>
    <col min="1619" max="1619" width="34" bestFit="1" customWidth="1"/>
    <col min="1620" max="1620" width="18.5" bestFit="1" customWidth="1"/>
    <col min="1621" max="1621" width="34" bestFit="1" customWidth="1"/>
    <col min="1622" max="1622" width="18.5" bestFit="1" customWidth="1"/>
    <col min="1623" max="1623" width="34" bestFit="1" customWidth="1"/>
    <col min="1624" max="1624" width="18.5" bestFit="1" customWidth="1"/>
    <col min="1625" max="1625" width="34" bestFit="1" customWidth="1"/>
    <col min="1626" max="1626" width="18.5" bestFit="1" customWidth="1"/>
    <col min="1627" max="1627" width="34" bestFit="1" customWidth="1"/>
    <col min="1628" max="1628" width="18.5" bestFit="1" customWidth="1"/>
    <col min="1629" max="1629" width="34" bestFit="1" customWidth="1"/>
    <col min="1630" max="1630" width="18.5" bestFit="1" customWidth="1"/>
    <col min="1631" max="1631" width="34" bestFit="1" customWidth="1"/>
    <col min="1632" max="1632" width="18.5" bestFit="1" customWidth="1"/>
    <col min="1633" max="1633" width="34" bestFit="1" customWidth="1"/>
    <col min="1634" max="1634" width="18.5" bestFit="1" customWidth="1"/>
    <col min="1635" max="1635" width="34" bestFit="1" customWidth="1"/>
    <col min="1636" max="1636" width="18.5" bestFit="1" customWidth="1"/>
    <col min="1637" max="1637" width="34" bestFit="1" customWidth="1"/>
    <col min="1638" max="1638" width="18.5" bestFit="1" customWidth="1"/>
    <col min="1639" max="1639" width="34" bestFit="1" customWidth="1"/>
    <col min="1640" max="1640" width="18.5" bestFit="1" customWidth="1"/>
    <col min="1641" max="1641" width="34" bestFit="1" customWidth="1"/>
    <col min="1642" max="1642" width="18.5" bestFit="1" customWidth="1"/>
    <col min="1643" max="1643" width="34" bestFit="1" customWidth="1"/>
    <col min="1644" max="1644" width="18.5" bestFit="1" customWidth="1"/>
    <col min="1645" max="1645" width="34" bestFit="1" customWidth="1"/>
    <col min="1646" max="1646" width="18.5" bestFit="1" customWidth="1"/>
    <col min="1647" max="1647" width="34" bestFit="1" customWidth="1"/>
    <col min="1648" max="1648" width="18.5" bestFit="1" customWidth="1"/>
    <col min="1649" max="1649" width="34" bestFit="1" customWidth="1"/>
    <col min="1650" max="1650" width="18.5" bestFit="1" customWidth="1"/>
    <col min="1651" max="1651" width="34" bestFit="1" customWidth="1"/>
    <col min="1652" max="1652" width="18.5" bestFit="1" customWidth="1"/>
    <col min="1653" max="1653" width="34" bestFit="1" customWidth="1"/>
    <col min="1654" max="1654" width="18.5" bestFit="1" customWidth="1"/>
    <col min="1655" max="1655" width="34" bestFit="1" customWidth="1"/>
    <col min="1656" max="1656" width="18.5" bestFit="1" customWidth="1"/>
    <col min="1657" max="1657" width="34" bestFit="1" customWidth="1"/>
    <col min="1658" max="1658" width="18.5" bestFit="1" customWidth="1"/>
    <col min="1659" max="1659" width="34" bestFit="1" customWidth="1"/>
    <col min="1660" max="1660" width="18.5" bestFit="1" customWidth="1"/>
    <col min="1661" max="1661" width="34" bestFit="1" customWidth="1"/>
    <col min="1662" max="1662" width="18.5" bestFit="1" customWidth="1"/>
    <col min="1663" max="1663" width="34" bestFit="1" customWidth="1"/>
    <col min="1664" max="1664" width="18.5" bestFit="1" customWidth="1"/>
    <col min="1665" max="1665" width="34" bestFit="1" customWidth="1"/>
    <col min="1666" max="1666" width="18.5" bestFit="1" customWidth="1"/>
    <col min="1667" max="1667" width="34" bestFit="1" customWidth="1"/>
    <col min="1668" max="1668" width="18.5" bestFit="1" customWidth="1"/>
    <col min="1669" max="1669" width="34" bestFit="1" customWidth="1"/>
    <col min="1670" max="1670" width="18.5" bestFit="1" customWidth="1"/>
    <col min="1671" max="1671" width="34" bestFit="1" customWidth="1"/>
    <col min="1672" max="1672" width="18.5" bestFit="1" customWidth="1"/>
    <col min="1673" max="1673" width="34" bestFit="1" customWidth="1"/>
    <col min="1674" max="1674" width="18.5" bestFit="1" customWidth="1"/>
    <col min="1675" max="1675" width="34" bestFit="1" customWidth="1"/>
    <col min="1676" max="1676" width="18.5" bestFit="1" customWidth="1"/>
    <col min="1677" max="1677" width="34" bestFit="1" customWidth="1"/>
    <col min="1678" max="1678" width="18.5" bestFit="1" customWidth="1"/>
    <col min="1679" max="1679" width="34" bestFit="1" customWidth="1"/>
    <col min="1680" max="1680" width="18.5" bestFit="1" customWidth="1"/>
    <col min="1681" max="1681" width="34" bestFit="1" customWidth="1"/>
    <col min="1682" max="1682" width="18.5" bestFit="1" customWidth="1"/>
    <col min="1683" max="1683" width="34" bestFit="1" customWidth="1"/>
    <col min="1684" max="1684" width="18.5" bestFit="1" customWidth="1"/>
    <col min="1685" max="1685" width="34" bestFit="1" customWidth="1"/>
    <col min="1686" max="1686" width="18.5" bestFit="1" customWidth="1"/>
    <col min="1687" max="1687" width="34" bestFit="1" customWidth="1"/>
    <col min="1688" max="1688" width="18.5" bestFit="1" customWidth="1"/>
    <col min="1689" max="1689" width="34" bestFit="1" customWidth="1"/>
    <col min="1690" max="1690" width="18.5" bestFit="1" customWidth="1"/>
    <col min="1691" max="1691" width="34" bestFit="1" customWidth="1"/>
    <col min="1692" max="1692" width="18.5" bestFit="1" customWidth="1"/>
    <col min="1693" max="1693" width="34" bestFit="1" customWidth="1"/>
    <col min="1694" max="1694" width="18.5" bestFit="1" customWidth="1"/>
    <col min="1695" max="1695" width="34" bestFit="1" customWidth="1"/>
    <col min="1696" max="1696" width="18.5" bestFit="1" customWidth="1"/>
    <col min="1697" max="1697" width="34" bestFit="1" customWidth="1"/>
    <col min="1698" max="1698" width="18.5" bestFit="1" customWidth="1"/>
    <col min="1699" max="1699" width="34" bestFit="1" customWidth="1"/>
    <col min="1700" max="1700" width="18.5" bestFit="1" customWidth="1"/>
    <col min="1701" max="1701" width="34" bestFit="1" customWidth="1"/>
    <col min="1702" max="1702" width="18.5" bestFit="1" customWidth="1"/>
    <col min="1703" max="1703" width="34" bestFit="1" customWidth="1"/>
    <col min="1704" max="1704" width="18.5" bestFit="1" customWidth="1"/>
    <col min="1705" max="1705" width="34" bestFit="1" customWidth="1"/>
    <col min="1706" max="1706" width="18.5" bestFit="1" customWidth="1"/>
    <col min="1707" max="1707" width="34" bestFit="1" customWidth="1"/>
    <col min="1708" max="1708" width="18.5" bestFit="1" customWidth="1"/>
    <col min="1709" max="1709" width="34" bestFit="1" customWidth="1"/>
    <col min="1710" max="1710" width="18.5" bestFit="1" customWidth="1"/>
    <col min="1711" max="1711" width="34" bestFit="1" customWidth="1"/>
    <col min="1712" max="1712" width="18.5" bestFit="1" customWidth="1"/>
    <col min="1713" max="1713" width="34" bestFit="1" customWidth="1"/>
    <col min="1714" max="1714" width="18.5" bestFit="1" customWidth="1"/>
    <col min="1715" max="1715" width="34" bestFit="1" customWidth="1"/>
    <col min="1716" max="1716" width="18.5" bestFit="1" customWidth="1"/>
    <col min="1717" max="1717" width="34" bestFit="1" customWidth="1"/>
    <col min="1718" max="1718" width="18.5" bestFit="1" customWidth="1"/>
    <col min="1719" max="1719" width="34" bestFit="1" customWidth="1"/>
    <col min="1720" max="1720" width="18.5" bestFit="1" customWidth="1"/>
    <col min="1721" max="1721" width="34" bestFit="1" customWidth="1"/>
    <col min="1722" max="1722" width="18.5" bestFit="1" customWidth="1"/>
    <col min="1723" max="1723" width="34" bestFit="1" customWidth="1"/>
    <col min="1724" max="1724" width="18.5" bestFit="1" customWidth="1"/>
    <col min="1725" max="1725" width="34" bestFit="1" customWidth="1"/>
    <col min="1726" max="1726" width="18.5" bestFit="1" customWidth="1"/>
    <col min="1727" max="1727" width="34" bestFit="1" customWidth="1"/>
    <col min="1728" max="1728" width="18.5" bestFit="1" customWidth="1"/>
    <col min="1729" max="1729" width="34" bestFit="1" customWidth="1"/>
    <col min="1730" max="1730" width="18.5" bestFit="1" customWidth="1"/>
    <col min="1731" max="1731" width="34" bestFit="1" customWidth="1"/>
    <col min="1732" max="1732" width="18.5" bestFit="1" customWidth="1"/>
    <col min="1733" max="1733" width="34" bestFit="1" customWidth="1"/>
    <col min="1734" max="1734" width="18.5" bestFit="1" customWidth="1"/>
    <col min="1735" max="1735" width="34" bestFit="1" customWidth="1"/>
    <col min="1736" max="1736" width="18.5" bestFit="1" customWidth="1"/>
    <col min="1737" max="1737" width="34" bestFit="1" customWidth="1"/>
    <col min="1738" max="1738" width="18.5" bestFit="1" customWidth="1"/>
    <col min="1739" max="1739" width="34" bestFit="1" customWidth="1"/>
    <col min="1740" max="1740" width="18.5" bestFit="1" customWidth="1"/>
    <col min="1741" max="1741" width="34" bestFit="1" customWidth="1"/>
    <col min="1742" max="1742" width="18.5" bestFit="1" customWidth="1"/>
    <col min="1743" max="1743" width="34" bestFit="1" customWidth="1"/>
    <col min="1744" max="1744" width="18.5" bestFit="1" customWidth="1"/>
    <col min="1745" max="1745" width="34" bestFit="1" customWidth="1"/>
    <col min="1746" max="1746" width="18.5" bestFit="1" customWidth="1"/>
    <col min="1747" max="1747" width="34" bestFit="1" customWidth="1"/>
    <col min="1748" max="1748" width="18.5" bestFit="1" customWidth="1"/>
    <col min="1749" max="1749" width="34" bestFit="1" customWidth="1"/>
    <col min="1750" max="1750" width="18.5" bestFit="1" customWidth="1"/>
    <col min="1751" max="1751" width="34" bestFit="1" customWidth="1"/>
    <col min="1752" max="1752" width="18.5" bestFit="1" customWidth="1"/>
    <col min="1753" max="1753" width="34" bestFit="1" customWidth="1"/>
    <col min="1754" max="1754" width="18.5" bestFit="1" customWidth="1"/>
    <col min="1755" max="1755" width="34" bestFit="1" customWidth="1"/>
    <col min="1756" max="1756" width="18.5" bestFit="1" customWidth="1"/>
    <col min="1757" max="1757" width="34" bestFit="1" customWidth="1"/>
    <col min="1758" max="1758" width="18.5" bestFit="1" customWidth="1"/>
    <col min="1759" max="1759" width="34" bestFit="1" customWidth="1"/>
    <col min="1760" max="1760" width="18.5" bestFit="1" customWidth="1"/>
    <col min="1761" max="1761" width="34" bestFit="1" customWidth="1"/>
    <col min="1762" max="1762" width="18.5" bestFit="1" customWidth="1"/>
    <col min="1763" max="1763" width="34" bestFit="1" customWidth="1"/>
    <col min="1764" max="1764" width="18.5" bestFit="1" customWidth="1"/>
    <col min="1765" max="1765" width="34" bestFit="1" customWidth="1"/>
    <col min="1766" max="1766" width="18.5" bestFit="1" customWidth="1"/>
    <col min="1767" max="1767" width="34" bestFit="1" customWidth="1"/>
    <col min="1768" max="1768" width="18.5" bestFit="1" customWidth="1"/>
    <col min="1769" max="1769" width="34" bestFit="1" customWidth="1"/>
    <col min="1770" max="1770" width="18.5" bestFit="1" customWidth="1"/>
    <col min="1771" max="1771" width="34" bestFit="1" customWidth="1"/>
    <col min="1772" max="1772" width="18.5" bestFit="1" customWidth="1"/>
    <col min="1773" max="1773" width="34" bestFit="1" customWidth="1"/>
    <col min="1774" max="1774" width="18.5" bestFit="1" customWidth="1"/>
    <col min="1775" max="1775" width="34" bestFit="1" customWidth="1"/>
    <col min="1776" max="1776" width="18.5" bestFit="1" customWidth="1"/>
    <col min="1777" max="1777" width="34" bestFit="1" customWidth="1"/>
    <col min="1778" max="1778" width="18.5" bestFit="1" customWidth="1"/>
    <col min="1779" max="1779" width="34" bestFit="1" customWidth="1"/>
    <col min="1780" max="1780" width="18.5" bestFit="1" customWidth="1"/>
    <col min="1781" max="1781" width="34" bestFit="1" customWidth="1"/>
    <col min="1782" max="1782" width="18.5" bestFit="1" customWidth="1"/>
    <col min="1783" max="1783" width="34" bestFit="1" customWidth="1"/>
    <col min="1784" max="1784" width="18.5" bestFit="1" customWidth="1"/>
    <col min="1785" max="1785" width="34" bestFit="1" customWidth="1"/>
    <col min="1786" max="1786" width="18.5" bestFit="1" customWidth="1"/>
    <col min="1787" max="1787" width="34" bestFit="1" customWidth="1"/>
    <col min="1788" max="1788" width="18.5" bestFit="1" customWidth="1"/>
    <col min="1789" max="1789" width="34" bestFit="1" customWidth="1"/>
    <col min="1790" max="1790" width="18.5" bestFit="1" customWidth="1"/>
    <col min="1791" max="1791" width="34" bestFit="1" customWidth="1"/>
    <col min="1792" max="1792" width="18.5" bestFit="1" customWidth="1"/>
    <col min="1793" max="1793" width="34" bestFit="1" customWidth="1"/>
    <col min="1794" max="1794" width="18.5" bestFit="1" customWidth="1"/>
    <col min="1795" max="1795" width="34" bestFit="1" customWidth="1"/>
    <col min="1796" max="1796" width="18.5" bestFit="1" customWidth="1"/>
    <col min="1797" max="1797" width="34" bestFit="1" customWidth="1"/>
    <col min="1798" max="1798" width="18.5" bestFit="1" customWidth="1"/>
    <col min="1799" max="1799" width="34" bestFit="1" customWidth="1"/>
    <col min="1800" max="1800" width="18.5" bestFit="1" customWidth="1"/>
    <col min="1801" max="1801" width="34" bestFit="1" customWidth="1"/>
    <col min="1802" max="1802" width="18.5" bestFit="1" customWidth="1"/>
    <col min="1803" max="1803" width="34" bestFit="1" customWidth="1"/>
    <col min="1804" max="1804" width="18.5" bestFit="1" customWidth="1"/>
    <col min="1805" max="1805" width="34" bestFit="1" customWidth="1"/>
    <col min="1806" max="1806" width="18.5" bestFit="1" customWidth="1"/>
    <col min="1807" max="1807" width="34" bestFit="1" customWidth="1"/>
    <col min="1808" max="1808" width="18.5" bestFit="1" customWidth="1"/>
    <col min="1809" max="1809" width="34" bestFit="1" customWidth="1"/>
    <col min="1810" max="1810" width="18.5" bestFit="1" customWidth="1"/>
    <col min="1811" max="1811" width="34" bestFit="1" customWidth="1"/>
    <col min="1812" max="1812" width="18.5" bestFit="1" customWidth="1"/>
    <col min="1813" max="1813" width="34" bestFit="1" customWidth="1"/>
    <col min="1814" max="1814" width="18.5" bestFit="1" customWidth="1"/>
    <col min="1815" max="1815" width="34" bestFit="1" customWidth="1"/>
    <col min="1816" max="1816" width="18.5" bestFit="1" customWidth="1"/>
    <col min="1817" max="1817" width="34" bestFit="1" customWidth="1"/>
    <col min="1818" max="1818" width="18.5" bestFit="1" customWidth="1"/>
    <col min="1819" max="1819" width="34" bestFit="1" customWidth="1"/>
    <col min="1820" max="1820" width="18.5" bestFit="1" customWidth="1"/>
    <col min="1821" max="1821" width="34" bestFit="1" customWidth="1"/>
    <col min="1822" max="1822" width="18.5" bestFit="1" customWidth="1"/>
    <col min="1823" max="1823" width="34" bestFit="1" customWidth="1"/>
    <col min="1824" max="1824" width="18.5" bestFit="1" customWidth="1"/>
    <col min="1825" max="1825" width="34" bestFit="1" customWidth="1"/>
    <col min="1826" max="1826" width="18.5" bestFit="1" customWidth="1"/>
    <col min="1827" max="1827" width="34" bestFit="1" customWidth="1"/>
    <col min="1828" max="1828" width="18.5" bestFit="1" customWidth="1"/>
    <col min="1829" max="1829" width="34" bestFit="1" customWidth="1"/>
    <col min="1830" max="1830" width="18.5" bestFit="1" customWidth="1"/>
    <col min="1831" max="1831" width="34" bestFit="1" customWidth="1"/>
    <col min="1832" max="1832" width="18.5" bestFit="1" customWidth="1"/>
    <col min="1833" max="1833" width="34" bestFit="1" customWidth="1"/>
    <col min="1834" max="1834" width="18.5" bestFit="1" customWidth="1"/>
    <col min="1835" max="1835" width="34" bestFit="1" customWidth="1"/>
    <col min="1836" max="1836" width="18.5" bestFit="1" customWidth="1"/>
    <col min="1837" max="1837" width="34" bestFit="1" customWidth="1"/>
    <col min="1838" max="1838" width="18.5" bestFit="1" customWidth="1"/>
    <col min="1839" max="1839" width="34" bestFit="1" customWidth="1"/>
    <col min="1840" max="1840" width="18.5" bestFit="1" customWidth="1"/>
    <col min="1841" max="1841" width="34" bestFit="1" customWidth="1"/>
    <col min="1842" max="1842" width="18.5" bestFit="1" customWidth="1"/>
    <col min="1843" max="1843" width="34" bestFit="1" customWidth="1"/>
    <col min="1844" max="1844" width="18.5" bestFit="1" customWidth="1"/>
    <col min="1845" max="1845" width="34" bestFit="1" customWidth="1"/>
    <col min="1846" max="1846" width="18.5" bestFit="1" customWidth="1"/>
    <col min="1847" max="1847" width="34" bestFit="1" customWidth="1"/>
    <col min="1848" max="1848" width="18.5" bestFit="1" customWidth="1"/>
    <col min="1849" max="1849" width="34" bestFit="1" customWidth="1"/>
    <col min="1850" max="1850" width="18.5" bestFit="1" customWidth="1"/>
    <col min="1851" max="1851" width="34" bestFit="1" customWidth="1"/>
    <col min="1852" max="1852" width="18.5" bestFit="1" customWidth="1"/>
    <col min="1853" max="1853" width="34" bestFit="1" customWidth="1"/>
    <col min="1854" max="1854" width="18.5" bestFit="1" customWidth="1"/>
    <col min="1855" max="1855" width="34" bestFit="1" customWidth="1"/>
    <col min="1856" max="1856" width="18.5" bestFit="1" customWidth="1"/>
    <col min="1857" max="1857" width="34" bestFit="1" customWidth="1"/>
    <col min="1858" max="1858" width="18.5" bestFit="1" customWidth="1"/>
    <col min="1859" max="1859" width="34" bestFit="1" customWidth="1"/>
    <col min="1860" max="1860" width="18.5" bestFit="1" customWidth="1"/>
    <col min="1861" max="1861" width="34" bestFit="1" customWidth="1"/>
    <col min="1862" max="1862" width="18.5" bestFit="1" customWidth="1"/>
    <col min="1863" max="1863" width="34" bestFit="1" customWidth="1"/>
    <col min="1864" max="1864" width="18.5" bestFit="1" customWidth="1"/>
    <col min="1865" max="1865" width="34" bestFit="1" customWidth="1"/>
    <col min="1866" max="1866" width="18.5" bestFit="1" customWidth="1"/>
    <col min="1867" max="1867" width="34" bestFit="1" customWidth="1"/>
    <col min="1868" max="1868" width="18.5" bestFit="1" customWidth="1"/>
    <col min="1869" max="1869" width="34" bestFit="1" customWidth="1"/>
    <col min="1870" max="1870" width="18.5" bestFit="1" customWidth="1"/>
    <col min="1871" max="1871" width="34" bestFit="1" customWidth="1"/>
    <col min="1872" max="1872" width="18.5" bestFit="1" customWidth="1"/>
    <col min="1873" max="1873" width="34" bestFit="1" customWidth="1"/>
    <col min="1874" max="1874" width="18.5" bestFit="1" customWidth="1"/>
    <col min="1875" max="1875" width="34" bestFit="1" customWidth="1"/>
    <col min="1876" max="1876" width="18.5" bestFit="1" customWidth="1"/>
    <col min="1877" max="1877" width="34" bestFit="1" customWidth="1"/>
    <col min="1878" max="1878" width="28.875" bestFit="1" customWidth="1"/>
    <col min="1879" max="1879" width="44.375" bestFit="1" customWidth="1"/>
    <col min="1880" max="1880" width="24.125" bestFit="1" customWidth="1"/>
    <col min="1881" max="1881" width="39.625" bestFit="1" customWidth="1"/>
  </cols>
  <sheetData>
    <row r="1" spans="1:5" x14ac:dyDescent="0.35">
      <c r="A1" s="8" t="s">
        <v>2030</v>
      </c>
      <c r="B1" t="s">
        <v>2067</v>
      </c>
    </row>
    <row r="2" spans="1:5" x14ac:dyDescent="0.35">
      <c r="A2" s="8" t="s">
        <v>2085</v>
      </c>
      <c r="B2" t="s">
        <v>2067</v>
      </c>
    </row>
    <row r="4" spans="1:5" x14ac:dyDescent="0.35">
      <c r="A4" s="8" t="s">
        <v>2070</v>
      </c>
      <c r="B4" s="8" t="s">
        <v>2071</v>
      </c>
    </row>
    <row r="5" spans="1:5" x14ac:dyDescent="0.35">
      <c r="A5" s="8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5">
      <c r="A6" s="9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35">
      <c r="A7" s="9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35">
      <c r="A8" s="9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35">
      <c r="A9" s="9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35">
      <c r="A10" s="9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35">
      <c r="A11" s="9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35">
      <c r="A12" s="9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35">
      <c r="A13" s="9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35">
      <c r="A14" s="9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35">
      <c r="A15" s="9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35">
      <c r="A16" s="9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35">
      <c r="A17" s="9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35">
      <c r="A18" s="9" t="s">
        <v>2066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EFC5C-633D-4276-86A0-87B99E673CD0}">
  <dimension ref="A1:H13"/>
  <sheetViews>
    <sheetView topLeftCell="A21" workbookViewId="0">
      <selection activeCell="K9" sqref="K9"/>
    </sheetView>
  </sheetViews>
  <sheetFormatPr defaultRowHeight="18" x14ac:dyDescent="0.35"/>
  <cols>
    <col min="1" max="1" width="28.75" bestFit="1" customWidth="1"/>
    <col min="2" max="2" width="17.5" bestFit="1" customWidth="1"/>
    <col min="3" max="3" width="13.875" bestFit="1" customWidth="1"/>
    <col min="4" max="4" width="16.625" bestFit="1" customWidth="1"/>
    <col min="5" max="5" width="13.5" bestFit="1" customWidth="1"/>
    <col min="6" max="6" width="20.625" bestFit="1" customWidth="1"/>
    <col min="7" max="7" width="17.125" bestFit="1" customWidth="1"/>
    <col min="8" max="8" width="19.87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5">
      <c r="A2" t="s">
        <v>2095</v>
      </c>
      <c r="B2" s="12">
        <f>COUNTIFS(Crowdfunding!$G$2:$G$1001,"successful",Crowdfunding!$D$2:$D$1001, "&lt;1000")</f>
        <v>30</v>
      </c>
      <c r="C2" s="12">
        <f>COUNTIFS(Crowdfunding!$G$2:$G$1001,"failed",Crowdfunding!$D$2:$D$1001, "&lt;1000")</f>
        <v>20</v>
      </c>
      <c r="D2" s="12">
        <f>COUNTIFS(Crowdfunding!$G$2:$G$1001,"canceled",Crowdfunding!$D$2:$D$1001, "&lt;1000")</f>
        <v>1</v>
      </c>
      <c r="E2" s="1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5">
      <c r="A3" t="s">
        <v>2096</v>
      </c>
      <c r="B3" s="12">
        <f>COUNTIFS(Crowdfunding!$G$2:$G$1001,"successful",Crowdfunding!$D$2:$D$1001, "&gt;=1000", Crowdfunding!$D$2:$D$1001, "&lt;=4999")</f>
        <v>191</v>
      </c>
      <c r="C3" s="12">
        <f>COUNTIFS(Crowdfunding!$G$2:$G$1001,"failed",Crowdfunding!$D$2:$D$1001, "&gt;=1000", Crowdfunding!$D$2:$D$1001, "&lt;=4999")</f>
        <v>38</v>
      </c>
      <c r="D3" s="12">
        <f>COUNTIFS(Crowdfunding!$G$2:$G$1001,"canceled",Crowdfunding!$D$2:$D$1001, "&gt;=1000", Crowdfunding!$D$2:$D$1001, "&lt;=4999")</f>
        <v>2</v>
      </c>
      <c r="E3" s="12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ht="18.75" customHeight="1" x14ac:dyDescent="0.35">
      <c r="A4" t="s">
        <v>2097</v>
      </c>
      <c r="B4" s="12">
        <f>COUNTIFS(Crowdfunding!$G$2:$G$1001,"successful",Crowdfunding!$D$2:$D$1001, "&gt;=5000", Crowdfunding!$D$2:$D$1001, "&lt;=9999")</f>
        <v>164</v>
      </c>
      <c r="C4" s="12">
        <f>COUNTIFS(Crowdfunding!$G$2:$G$1001,"failed",Crowdfunding!$D$2:$D$1001, "&gt;=5000", Crowdfunding!$D$2:$D$1001, "&lt;=9999")</f>
        <v>126</v>
      </c>
      <c r="D4" s="12">
        <f>COUNTIFS(Crowdfunding!$G$2:$G$1001,"canceled",Crowdfunding!$D$2:$D$1001, "&gt;=5000", Crowdfunding!$D$2:$D$1001, "&lt;=9999")</f>
        <v>25</v>
      </c>
      <c r="E4" s="12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5">
      <c r="A5" t="s">
        <v>2098</v>
      </c>
      <c r="B5" s="12">
        <f>COUNTIFS(Crowdfunding!$G$2:$G$1001,"successful",Crowdfunding!$D$2:$D$1001, "&gt;=10000", Crowdfunding!$D$2:$D$1001, "&lt;=14999")</f>
        <v>4</v>
      </c>
      <c r="C5" s="12">
        <f>COUNTIFS(Crowdfunding!$G$2:$G$1001,"failed",Crowdfunding!$D$2:$D$1001, "&gt;=10000", Crowdfunding!$D$2:$D$1001, "&lt;=14999")</f>
        <v>5</v>
      </c>
      <c r="D5" s="12">
        <f>COUNTIFS(Crowdfunding!$G$2:$G$1001,"canceled",Crowdfunding!$D$2:$D$1001, "&gt;=10000", Crowdfunding!$D$2:$D$1001, "&lt;=14999")</f>
        <v>0</v>
      </c>
      <c r="E5" s="12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5">
      <c r="A6" t="s">
        <v>2099</v>
      </c>
      <c r="B6" s="12">
        <f>COUNTIFS(Crowdfunding!$G$2:$G$1001,"successful",Crowdfunding!$D$2:$D$1001, "&gt;=15000", Crowdfunding!$D$2:$D$1001, "&lt;=19999")</f>
        <v>10</v>
      </c>
      <c r="C6" s="12">
        <f>COUNTIFS(Crowdfunding!$G$2:$G$1001,"failed",Crowdfunding!$D$2:$D$1001, "&gt;=15000", Crowdfunding!$D$2:$D$1001, "&lt;=19999")</f>
        <v>0</v>
      </c>
      <c r="D6" s="12">
        <f>COUNTIFS(Crowdfunding!$G$2:$G$1001,"canceled",Crowdfunding!$D$2:$D$1001, "&gt;=15000", Crowdfunding!$D$2:$D$1001, "&lt;=19999")</f>
        <v>0</v>
      </c>
      <c r="E6" s="12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5">
      <c r="A7" t="s">
        <v>2100</v>
      </c>
      <c r="B7" s="12">
        <f>COUNTIFS(Crowdfunding!$G$2:$G$1001,"successful",Crowdfunding!$D$2:$D$1001, "&gt;=20000", Crowdfunding!$D$2:$D$1001, "&lt;=24999")</f>
        <v>7</v>
      </c>
      <c r="C7" s="12">
        <f>COUNTIFS(Crowdfunding!$G$2:$G$1001,"failed",Crowdfunding!$D$2:$D$1001, "&gt;=20000", Crowdfunding!$D$2:$D$1001, "&lt;=24999")</f>
        <v>0</v>
      </c>
      <c r="D7" s="12">
        <f>COUNTIFS(Crowdfunding!$G$2:$G$1001,"canceled",Crowdfunding!$D$2:$D$1001, "&gt;=20000", Crowdfunding!$D$2:$D$1001, "&lt;=24999")</f>
        <v>0</v>
      </c>
      <c r="E7" s="12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5">
      <c r="A8" t="s">
        <v>2101</v>
      </c>
      <c r="B8" s="12">
        <f>COUNTIFS(Crowdfunding!$G$2:$G$1001,"successful",Crowdfunding!$D$2:$D$1001, "&gt;=25000", Crowdfunding!$D$2:$D$1001, "&lt;=29999")</f>
        <v>11</v>
      </c>
      <c r="C8" s="12">
        <f>COUNTIFS(Crowdfunding!$G$2:$G$1001,"failed",Crowdfunding!$D$2:$D$1001, "&gt;=25000", Crowdfunding!$D$2:$D$1001, "&lt;=29999")</f>
        <v>3</v>
      </c>
      <c r="D8" s="12">
        <f>COUNTIFS(Crowdfunding!$G$2:$G$1001,"canceled",Crowdfunding!$D$2:$D$1001, "&gt;=25000", Crowdfunding!$D$2:$D$1001, "&lt;=29999")</f>
        <v>0</v>
      </c>
      <c r="E8" s="12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5">
      <c r="A9" t="s">
        <v>2102</v>
      </c>
      <c r="B9" s="12">
        <f>COUNTIFS(Crowdfunding!$G$2:$G$1001,"successful",Crowdfunding!$D$2:$D$1001, "&gt;=30000", Crowdfunding!$D$2:$D$1001, "&lt;=34999")</f>
        <v>7</v>
      </c>
      <c r="C9" s="12">
        <f>COUNTIFS(Crowdfunding!$G$2:$G$1001,"failed",Crowdfunding!$D$2:$D$1001, "&gt;=30000", Crowdfunding!$D$2:$D$1001, "&lt;=34999")</f>
        <v>0</v>
      </c>
      <c r="D9" s="12">
        <f>COUNTIFS(Crowdfunding!$G$2:$G$1001,"canceled",Crowdfunding!$D$2:$D$1001, "&gt;=30000", Crowdfunding!$D$2:$D$1001, "&lt;=34999")</f>
        <v>0</v>
      </c>
      <c r="E9" s="12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5">
      <c r="A10" t="s">
        <v>2103</v>
      </c>
      <c r="B10" s="12">
        <f>COUNTIFS(Crowdfunding!$G$2:$G$1001,"successful",Crowdfunding!$D$2:$D$1001, "&gt;=35000", Crowdfunding!$D$2:$D$1001, "&lt;=39999")</f>
        <v>8</v>
      </c>
      <c r="C10" s="12">
        <f>COUNTIFS(Crowdfunding!$G$2:$G$1001,"failed",Crowdfunding!$D$2:$D$1001, "&gt;=35000", Crowdfunding!$D$2:$D$1001, "&lt;=39999")</f>
        <v>3</v>
      </c>
      <c r="D10" s="12">
        <f>COUNTIFS(Crowdfunding!$G$2:$G$1001,"canceled",Crowdfunding!$D$2:$D$1001, "&gt;=35000", Crowdfunding!$D$2:$D$1001, "&lt;=39999")</f>
        <v>1</v>
      </c>
      <c r="E10" s="12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5">
      <c r="A11" t="s">
        <v>2104</v>
      </c>
      <c r="B11" s="12">
        <f>COUNTIFS(Crowdfunding!$G$2:$G$1001,"successful",Crowdfunding!$D$2:$D$1001, "&gt;=40000", Crowdfunding!$D$2:$D$1001, "&lt;=44999")</f>
        <v>11</v>
      </c>
      <c r="C11" s="12">
        <f>COUNTIFS(Crowdfunding!$G$2:$G$1001,"failed",Crowdfunding!$D$2:$D$1001, "&gt;=40000", Crowdfunding!$D$2:$D$1001, "&lt;=44999")</f>
        <v>3</v>
      </c>
      <c r="D11" s="12">
        <f>COUNTIFS(Crowdfunding!$G$2:$G$1001,"canceled",Crowdfunding!$D$2:$D$1001, "&gt;=40000", Crowdfunding!$D$2:$D$1001, "&lt;=44999")</f>
        <v>0</v>
      </c>
      <c r="E11" s="12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5">
      <c r="A12" t="s">
        <v>2105</v>
      </c>
      <c r="B12" s="12">
        <f>COUNTIFS(Crowdfunding!$G$2:$G$1001,"successful",Crowdfunding!$D$2:$D$1001, "&gt;=45000", Crowdfunding!$D$2:$D$1001, "&lt;=49999")</f>
        <v>8</v>
      </c>
      <c r="C12" s="12">
        <f>COUNTIFS(Crowdfunding!$G$2:$G$1001,"failed",Crowdfunding!$D$2:$D$1001, "&gt;=45000", Crowdfunding!$D$2:$D$1001, "&lt;=49999")</f>
        <v>3</v>
      </c>
      <c r="D12" s="12">
        <f>COUNTIFS(Crowdfunding!$G$2:$G$1001,"canceled",Crowdfunding!$D$2:$D$1001, "&gt;=45000", Crowdfunding!$D$2:$D$1001, "&lt;=49999")</f>
        <v>0</v>
      </c>
      <c r="E12" s="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5">
      <c r="A13" t="s">
        <v>2106</v>
      </c>
      <c r="B13" s="12">
        <f>COUNTIFS(Crowdfunding!$G$2:$G$1001,"successful",Crowdfunding!$D$2:$D$1001, "&gt;=50000")</f>
        <v>114</v>
      </c>
      <c r="C13" s="12">
        <f>COUNTIFS(Crowdfunding!$G$2:$G$1001,"failed",Crowdfunding!$D$2:$D$1001, "&gt;=50000")</f>
        <v>163</v>
      </c>
      <c r="D13" s="12">
        <f>COUNTIFS(Crowdfunding!$G$2:$G$1001,"canceled",Crowdfunding!$D$2:$D$1001, "&gt;=50000")</f>
        <v>28</v>
      </c>
      <c r="E13" s="12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7411-605A-4B40-9CD4-F4A195F91220}">
  <dimension ref="A1:N566"/>
  <sheetViews>
    <sheetView tabSelected="1" workbookViewId="0">
      <selection activeCell="G18" sqref="G18"/>
    </sheetView>
  </sheetViews>
  <sheetFormatPr defaultRowHeight="18" x14ac:dyDescent="0.35"/>
  <cols>
    <col min="1" max="1" width="9.5" bestFit="1" customWidth="1"/>
    <col min="2" max="2" width="13.625" bestFit="1" customWidth="1"/>
    <col min="4" max="4" width="8.625" bestFit="1" customWidth="1"/>
    <col min="5" max="5" width="13.625" bestFit="1" customWidth="1"/>
    <col min="7" max="7" width="45" customWidth="1"/>
    <col min="10" max="10" width="9.75" bestFit="1" customWidth="1"/>
    <col min="11" max="11" width="12.625" bestFit="1" customWidth="1"/>
    <col min="14" max="14" width="11.875" bestFit="1" customWidth="1"/>
  </cols>
  <sheetData>
    <row r="1" spans="1:14" x14ac:dyDescent="0.35">
      <c r="A1" t="s">
        <v>4</v>
      </c>
      <c r="B1" t="s">
        <v>5</v>
      </c>
      <c r="D1" t="s">
        <v>4</v>
      </c>
      <c r="E1" t="s">
        <v>5</v>
      </c>
    </row>
    <row r="2" spans="1:14" x14ac:dyDescent="0.35">
      <c r="A2" s="14" t="s">
        <v>20</v>
      </c>
      <c r="B2">
        <v>158</v>
      </c>
      <c r="D2" s="15" t="s">
        <v>14</v>
      </c>
      <c r="E2">
        <v>0</v>
      </c>
      <c r="G2" t="s">
        <v>2107</v>
      </c>
    </row>
    <row r="3" spans="1:14" x14ac:dyDescent="0.35">
      <c r="A3" s="14" t="s">
        <v>20</v>
      </c>
      <c r="B3">
        <v>1425</v>
      </c>
      <c r="D3" s="15" t="s">
        <v>14</v>
      </c>
      <c r="E3">
        <v>24</v>
      </c>
      <c r="G3" s="16"/>
      <c r="K3" s="14" t="s">
        <v>2114</v>
      </c>
      <c r="N3" s="15" t="s">
        <v>2115</v>
      </c>
    </row>
    <row r="4" spans="1:14" x14ac:dyDescent="0.35">
      <c r="A4" s="14" t="s">
        <v>20</v>
      </c>
      <c r="B4">
        <v>174</v>
      </c>
      <c r="D4" s="15" t="s">
        <v>14</v>
      </c>
      <c r="E4">
        <v>53</v>
      </c>
      <c r="G4" s="16" t="s">
        <v>2108</v>
      </c>
      <c r="K4" s="18">
        <f>AVERAGE(B2:B566)</f>
        <v>851.14690265486729</v>
      </c>
      <c r="N4" s="18">
        <f>AVERAGE(E2:E365)</f>
        <v>585.61538461538464</v>
      </c>
    </row>
    <row r="5" spans="1:14" x14ac:dyDescent="0.35">
      <c r="A5" s="14" t="s">
        <v>20</v>
      </c>
      <c r="B5">
        <v>227</v>
      </c>
      <c r="D5" s="15" t="s">
        <v>14</v>
      </c>
      <c r="E5">
        <v>18</v>
      </c>
      <c r="G5" s="16"/>
    </row>
    <row r="6" spans="1:14" x14ac:dyDescent="0.35">
      <c r="A6" s="14" t="s">
        <v>20</v>
      </c>
      <c r="B6">
        <v>220</v>
      </c>
      <c r="D6" s="15" t="s">
        <v>14</v>
      </c>
      <c r="E6">
        <v>44</v>
      </c>
      <c r="G6" s="16" t="s">
        <v>2109</v>
      </c>
      <c r="K6">
        <f>MEDIAN(B2:B566)</f>
        <v>201</v>
      </c>
      <c r="N6">
        <f>MEDIAN(E2:E365)</f>
        <v>114.5</v>
      </c>
    </row>
    <row r="7" spans="1:14" x14ac:dyDescent="0.35">
      <c r="A7" s="14" t="s">
        <v>20</v>
      </c>
      <c r="B7">
        <v>98</v>
      </c>
      <c r="D7" s="15" t="s">
        <v>14</v>
      </c>
      <c r="E7">
        <v>27</v>
      </c>
      <c r="G7" s="16"/>
    </row>
    <row r="8" spans="1:14" x14ac:dyDescent="0.35">
      <c r="A8" s="14" t="s">
        <v>20</v>
      </c>
      <c r="B8">
        <v>100</v>
      </c>
      <c r="D8" s="15" t="s">
        <v>14</v>
      </c>
      <c r="E8">
        <v>55</v>
      </c>
      <c r="G8" s="16" t="s">
        <v>2110</v>
      </c>
      <c r="K8">
        <f>MIN(B2:B566)</f>
        <v>16</v>
      </c>
      <c r="N8">
        <f>MIN(E2:E365)</f>
        <v>0</v>
      </c>
    </row>
    <row r="9" spans="1:14" x14ac:dyDescent="0.35">
      <c r="A9" s="14" t="s">
        <v>20</v>
      </c>
      <c r="B9">
        <v>1249</v>
      </c>
      <c r="D9" s="15" t="s">
        <v>14</v>
      </c>
      <c r="E9">
        <v>200</v>
      </c>
      <c r="G9" s="16"/>
    </row>
    <row r="10" spans="1:14" x14ac:dyDescent="0.35">
      <c r="A10" s="14" t="s">
        <v>20</v>
      </c>
      <c r="B10">
        <v>1396</v>
      </c>
      <c r="D10" s="15" t="s">
        <v>14</v>
      </c>
      <c r="E10">
        <v>452</v>
      </c>
      <c r="G10" s="16" t="s">
        <v>2111</v>
      </c>
      <c r="K10">
        <f>MAX(B2:B566)</f>
        <v>7295</v>
      </c>
      <c r="N10">
        <f>MAX(E2:E365)</f>
        <v>6080</v>
      </c>
    </row>
    <row r="11" spans="1:14" x14ac:dyDescent="0.35">
      <c r="A11" s="14" t="s">
        <v>20</v>
      </c>
      <c r="B11">
        <v>890</v>
      </c>
      <c r="D11" s="15" t="s">
        <v>14</v>
      </c>
      <c r="E11">
        <v>674</v>
      </c>
    </row>
    <row r="12" spans="1:14" x14ac:dyDescent="0.35">
      <c r="A12" s="14" t="s">
        <v>20</v>
      </c>
      <c r="B12">
        <v>142</v>
      </c>
      <c r="D12" s="15" t="s">
        <v>14</v>
      </c>
      <c r="E12">
        <v>558</v>
      </c>
      <c r="G12" t="s">
        <v>2112</v>
      </c>
      <c r="K12">
        <f>_xlfn.VAR.P(B2:B566)</f>
        <v>1603373.7324019109</v>
      </c>
      <c r="N12">
        <f>_xlfn.VAR.S(E2:E365)</f>
        <v>924113.45496927318</v>
      </c>
    </row>
    <row r="13" spans="1:14" x14ac:dyDescent="0.35">
      <c r="A13" s="14" t="s">
        <v>20</v>
      </c>
      <c r="B13">
        <v>2673</v>
      </c>
      <c r="D13" s="15" t="s">
        <v>14</v>
      </c>
      <c r="E13">
        <v>15</v>
      </c>
    </row>
    <row r="14" spans="1:14" x14ac:dyDescent="0.35">
      <c r="A14" s="14" t="s">
        <v>20</v>
      </c>
      <c r="B14">
        <v>163</v>
      </c>
      <c r="D14" s="15" t="s">
        <v>14</v>
      </c>
      <c r="E14">
        <v>2307</v>
      </c>
      <c r="G14" t="s">
        <v>2113</v>
      </c>
      <c r="H14" s="17" t="s">
        <v>2116</v>
      </c>
      <c r="K14">
        <f>_xlfn.STDEV.S(B2:B566)</f>
        <v>1267.366006183523</v>
      </c>
      <c r="N14">
        <f>_xlfn.STDEV.P(E2:E365)</f>
        <v>959.98681331637863</v>
      </c>
    </row>
    <row r="15" spans="1:14" x14ac:dyDescent="0.35">
      <c r="A15" s="14" t="s">
        <v>20</v>
      </c>
      <c r="B15">
        <v>2220</v>
      </c>
      <c r="D15" s="15" t="s">
        <v>14</v>
      </c>
      <c r="E15">
        <v>88</v>
      </c>
    </row>
    <row r="16" spans="1:14" x14ac:dyDescent="0.35">
      <c r="A16" s="14" t="s">
        <v>20</v>
      </c>
      <c r="B16">
        <v>1606</v>
      </c>
      <c r="D16" s="15" t="s">
        <v>14</v>
      </c>
      <c r="E16">
        <v>48</v>
      </c>
    </row>
    <row r="17" spans="1:5" x14ac:dyDescent="0.35">
      <c r="A17" s="14" t="s">
        <v>20</v>
      </c>
      <c r="B17">
        <v>129</v>
      </c>
      <c r="D17" s="15" t="s">
        <v>14</v>
      </c>
      <c r="E17">
        <v>1</v>
      </c>
    </row>
    <row r="18" spans="1:5" x14ac:dyDescent="0.35">
      <c r="A18" s="14" t="s">
        <v>20</v>
      </c>
      <c r="B18">
        <v>226</v>
      </c>
      <c r="D18" s="15" t="s">
        <v>14</v>
      </c>
      <c r="E18">
        <v>1467</v>
      </c>
    </row>
    <row r="19" spans="1:5" x14ac:dyDescent="0.35">
      <c r="A19" s="14" t="s">
        <v>20</v>
      </c>
      <c r="B19">
        <v>5419</v>
      </c>
      <c r="D19" s="15" t="s">
        <v>14</v>
      </c>
      <c r="E19">
        <v>75</v>
      </c>
    </row>
    <row r="20" spans="1:5" x14ac:dyDescent="0.35">
      <c r="A20" s="14" t="s">
        <v>20</v>
      </c>
      <c r="B20">
        <v>165</v>
      </c>
      <c r="D20" s="15" t="s">
        <v>14</v>
      </c>
      <c r="E20">
        <v>120</v>
      </c>
    </row>
    <row r="21" spans="1:5" x14ac:dyDescent="0.35">
      <c r="A21" s="14" t="s">
        <v>20</v>
      </c>
      <c r="B21">
        <v>1965</v>
      </c>
      <c r="D21" s="15" t="s">
        <v>14</v>
      </c>
      <c r="E21">
        <v>2253</v>
      </c>
    </row>
    <row r="22" spans="1:5" x14ac:dyDescent="0.35">
      <c r="A22" s="14" t="s">
        <v>20</v>
      </c>
      <c r="B22">
        <v>16</v>
      </c>
      <c r="D22" s="15" t="s">
        <v>14</v>
      </c>
      <c r="E22">
        <v>5</v>
      </c>
    </row>
    <row r="23" spans="1:5" x14ac:dyDescent="0.35">
      <c r="A23" s="14" t="s">
        <v>20</v>
      </c>
      <c r="B23">
        <v>107</v>
      </c>
      <c r="D23" s="15" t="s">
        <v>14</v>
      </c>
      <c r="E23">
        <v>38</v>
      </c>
    </row>
    <row r="24" spans="1:5" x14ac:dyDescent="0.35">
      <c r="A24" s="14" t="s">
        <v>20</v>
      </c>
      <c r="B24">
        <v>134</v>
      </c>
      <c r="D24" s="15" t="s">
        <v>14</v>
      </c>
      <c r="E24">
        <v>12</v>
      </c>
    </row>
    <row r="25" spans="1:5" x14ac:dyDescent="0.35">
      <c r="A25" s="14" t="s">
        <v>20</v>
      </c>
      <c r="B25">
        <v>198</v>
      </c>
      <c r="D25" s="15" t="s">
        <v>14</v>
      </c>
      <c r="E25">
        <v>1684</v>
      </c>
    </row>
    <row r="26" spans="1:5" x14ac:dyDescent="0.35">
      <c r="A26" s="14" t="s">
        <v>20</v>
      </c>
      <c r="B26">
        <v>111</v>
      </c>
      <c r="D26" s="15" t="s">
        <v>14</v>
      </c>
      <c r="E26">
        <v>56</v>
      </c>
    </row>
    <row r="27" spans="1:5" x14ac:dyDescent="0.35">
      <c r="A27" s="14" t="s">
        <v>20</v>
      </c>
      <c r="B27">
        <v>222</v>
      </c>
      <c r="D27" s="15" t="s">
        <v>14</v>
      </c>
      <c r="E27">
        <v>838</v>
      </c>
    </row>
    <row r="28" spans="1:5" x14ac:dyDescent="0.35">
      <c r="A28" s="14" t="s">
        <v>20</v>
      </c>
      <c r="B28">
        <v>6212</v>
      </c>
      <c r="D28" s="15" t="s">
        <v>14</v>
      </c>
      <c r="E28">
        <v>1000</v>
      </c>
    </row>
    <row r="29" spans="1:5" x14ac:dyDescent="0.35">
      <c r="A29" s="14" t="s">
        <v>20</v>
      </c>
      <c r="B29">
        <v>98</v>
      </c>
      <c r="D29" s="15" t="s">
        <v>14</v>
      </c>
      <c r="E29">
        <v>1482</v>
      </c>
    </row>
    <row r="30" spans="1:5" x14ac:dyDescent="0.35">
      <c r="A30" s="14" t="s">
        <v>20</v>
      </c>
      <c r="B30">
        <v>92</v>
      </c>
      <c r="D30" s="15" t="s">
        <v>14</v>
      </c>
      <c r="E30">
        <v>106</v>
      </c>
    </row>
    <row r="31" spans="1:5" x14ac:dyDescent="0.35">
      <c r="A31" s="14" t="s">
        <v>20</v>
      </c>
      <c r="B31">
        <v>149</v>
      </c>
      <c r="D31" s="15" t="s">
        <v>14</v>
      </c>
      <c r="E31">
        <v>679</v>
      </c>
    </row>
    <row r="32" spans="1:5" x14ac:dyDescent="0.35">
      <c r="A32" s="14" t="s">
        <v>20</v>
      </c>
      <c r="B32">
        <v>2431</v>
      </c>
      <c r="D32" s="15" t="s">
        <v>14</v>
      </c>
      <c r="E32">
        <v>1220</v>
      </c>
    </row>
    <row r="33" spans="1:5" x14ac:dyDescent="0.35">
      <c r="A33" s="14" t="s">
        <v>20</v>
      </c>
      <c r="B33">
        <v>303</v>
      </c>
      <c r="D33" s="15" t="s">
        <v>14</v>
      </c>
      <c r="E33">
        <v>1</v>
      </c>
    </row>
    <row r="34" spans="1:5" x14ac:dyDescent="0.35">
      <c r="A34" s="14" t="s">
        <v>20</v>
      </c>
      <c r="B34">
        <v>209</v>
      </c>
      <c r="D34" s="15" t="s">
        <v>14</v>
      </c>
      <c r="E34">
        <v>37</v>
      </c>
    </row>
    <row r="35" spans="1:5" x14ac:dyDescent="0.35">
      <c r="A35" s="14" t="s">
        <v>20</v>
      </c>
      <c r="B35">
        <v>131</v>
      </c>
      <c r="D35" s="15" t="s">
        <v>14</v>
      </c>
      <c r="E35">
        <v>60</v>
      </c>
    </row>
    <row r="36" spans="1:5" x14ac:dyDescent="0.35">
      <c r="A36" s="14" t="s">
        <v>20</v>
      </c>
      <c r="B36">
        <v>164</v>
      </c>
      <c r="D36" s="15" t="s">
        <v>14</v>
      </c>
      <c r="E36">
        <v>296</v>
      </c>
    </row>
    <row r="37" spans="1:5" x14ac:dyDescent="0.35">
      <c r="A37" s="14" t="s">
        <v>20</v>
      </c>
      <c r="B37">
        <v>201</v>
      </c>
      <c r="D37" s="15" t="s">
        <v>14</v>
      </c>
      <c r="E37">
        <v>3304</v>
      </c>
    </row>
    <row r="38" spans="1:5" x14ac:dyDescent="0.35">
      <c r="A38" s="14" t="s">
        <v>20</v>
      </c>
      <c r="B38">
        <v>211</v>
      </c>
      <c r="D38" s="15" t="s">
        <v>14</v>
      </c>
      <c r="E38">
        <v>73</v>
      </c>
    </row>
    <row r="39" spans="1:5" x14ac:dyDescent="0.35">
      <c r="A39" s="14" t="s">
        <v>20</v>
      </c>
      <c r="B39">
        <v>128</v>
      </c>
      <c r="D39" s="15" t="s">
        <v>14</v>
      </c>
      <c r="E39">
        <v>3387</v>
      </c>
    </row>
    <row r="40" spans="1:5" x14ac:dyDescent="0.35">
      <c r="A40" s="14" t="s">
        <v>20</v>
      </c>
      <c r="B40">
        <v>1600</v>
      </c>
      <c r="D40" s="15" t="s">
        <v>14</v>
      </c>
      <c r="E40">
        <v>662</v>
      </c>
    </row>
    <row r="41" spans="1:5" x14ac:dyDescent="0.35">
      <c r="A41" s="14" t="s">
        <v>20</v>
      </c>
      <c r="B41">
        <v>249</v>
      </c>
      <c r="D41" s="15" t="s">
        <v>14</v>
      </c>
      <c r="E41">
        <v>774</v>
      </c>
    </row>
    <row r="42" spans="1:5" x14ac:dyDescent="0.35">
      <c r="A42" s="14" t="s">
        <v>20</v>
      </c>
      <c r="B42">
        <v>236</v>
      </c>
      <c r="D42" s="15" t="s">
        <v>14</v>
      </c>
      <c r="E42">
        <v>672</v>
      </c>
    </row>
    <row r="43" spans="1:5" x14ac:dyDescent="0.35">
      <c r="A43" s="14" t="s">
        <v>20</v>
      </c>
      <c r="B43">
        <v>4065</v>
      </c>
      <c r="D43" s="15" t="s">
        <v>14</v>
      </c>
      <c r="E43">
        <v>940</v>
      </c>
    </row>
    <row r="44" spans="1:5" x14ac:dyDescent="0.35">
      <c r="A44" s="14" t="s">
        <v>20</v>
      </c>
      <c r="B44">
        <v>246</v>
      </c>
      <c r="D44" s="15" t="s">
        <v>14</v>
      </c>
      <c r="E44">
        <v>117</v>
      </c>
    </row>
    <row r="45" spans="1:5" x14ac:dyDescent="0.35">
      <c r="A45" s="14" t="s">
        <v>20</v>
      </c>
      <c r="B45">
        <v>2475</v>
      </c>
      <c r="D45" s="15" t="s">
        <v>14</v>
      </c>
      <c r="E45">
        <v>115</v>
      </c>
    </row>
    <row r="46" spans="1:5" x14ac:dyDescent="0.35">
      <c r="A46" s="14" t="s">
        <v>20</v>
      </c>
      <c r="B46">
        <v>76</v>
      </c>
      <c r="D46" s="15" t="s">
        <v>14</v>
      </c>
      <c r="E46">
        <v>326</v>
      </c>
    </row>
    <row r="47" spans="1:5" x14ac:dyDescent="0.35">
      <c r="A47" s="14" t="s">
        <v>20</v>
      </c>
      <c r="B47">
        <v>54</v>
      </c>
      <c r="D47" s="15" t="s">
        <v>14</v>
      </c>
      <c r="E47">
        <v>1</v>
      </c>
    </row>
    <row r="48" spans="1:5" x14ac:dyDescent="0.35">
      <c r="A48" s="14" t="s">
        <v>20</v>
      </c>
      <c r="B48">
        <v>88</v>
      </c>
      <c r="D48" s="15" t="s">
        <v>14</v>
      </c>
      <c r="E48">
        <v>1467</v>
      </c>
    </row>
    <row r="49" spans="1:5" x14ac:dyDescent="0.35">
      <c r="A49" s="14" t="s">
        <v>20</v>
      </c>
      <c r="B49">
        <v>85</v>
      </c>
      <c r="D49" s="15" t="s">
        <v>14</v>
      </c>
      <c r="E49">
        <v>5681</v>
      </c>
    </row>
    <row r="50" spans="1:5" x14ac:dyDescent="0.35">
      <c r="A50" s="14" t="s">
        <v>20</v>
      </c>
      <c r="B50">
        <v>170</v>
      </c>
      <c r="D50" s="15" t="s">
        <v>14</v>
      </c>
      <c r="E50">
        <v>1059</v>
      </c>
    </row>
    <row r="51" spans="1:5" x14ac:dyDescent="0.35">
      <c r="A51" s="14" t="s">
        <v>20</v>
      </c>
      <c r="B51">
        <v>330</v>
      </c>
      <c r="D51" s="15" t="s">
        <v>14</v>
      </c>
      <c r="E51">
        <v>1194</v>
      </c>
    </row>
    <row r="52" spans="1:5" x14ac:dyDescent="0.35">
      <c r="A52" s="14" t="s">
        <v>20</v>
      </c>
      <c r="B52">
        <v>127</v>
      </c>
      <c r="D52" s="15" t="s">
        <v>14</v>
      </c>
      <c r="E52">
        <v>30</v>
      </c>
    </row>
    <row r="53" spans="1:5" x14ac:dyDescent="0.35">
      <c r="A53" s="14" t="s">
        <v>20</v>
      </c>
      <c r="B53">
        <v>411</v>
      </c>
      <c r="D53" s="15" t="s">
        <v>14</v>
      </c>
      <c r="E53">
        <v>75</v>
      </c>
    </row>
    <row r="54" spans="1:5" x14ac:dyDescent="0.35">
      <c r="A54" s="14" t="s">
        <v>20</v>
      </c>
      <c r="B54">
        <v>180</v>
      </c>
      <c r="D54" s="15" t="s">
        <v>14</v>
      </c>
      <c r="E54">
        <v>955</v>
      </c>
    </row>
    <row r="55" spans="1:5" x14ac:dyDescent="0.35">
      <c r="A55" s="14" t="s">
        <v>20</v>
      </c>
      <c r="B55">
        <v>374</v>
      </c>
      <c r="D55" s="15" t="s">
        <v>14</v>
      </c>
      <c r="E55">
        <v>67</v>
      </c>
    </row>
    <row r="56" spans="1:5" x14ac:dyDescent="0.35">
      <c r="A56" s="14" t="s">
        <v>20</v>
      </c>
      <c r="B56">
        <v>71</v>
      </c>
      <c r="D56" s="15" t="s">
        <v>14</v>
      </c>
      <c r="E56">
        <v>5</v>
      </c>
    </row>
    <row r="57" spans="1:5" x14ac:dyDescent="0.35">
      <c r="A57" s="14" t="s">
        <v>20</v>
      </c>
      <c r="B57">
        <v>203</v>
      </c>
      <c r="D57" s="15" t="s">
        <v>14</v>
      </c>
      <c r="E57">
        <v>26</v>
      </c>
    </row>
    <row r="58" spans="1:5" x14ac:dyDescent="0.35">
      <c r="A58" s="14" t="s">
        <v>20</v>
      </c>
      <c r="B58">
        <v>113</v>
      </c>
      <c r="D58" s="15" t="s">
        <v>14</v>
      </c>
      <c r="E58">
        <v>1130</v>
      </c>
    </row>
    <row r="59" spans="1:5" x14ac:dyDescent="0.35">
      <c r="A59" s="14" t="s">
        <v>20</v>
      </c>
      <c r="B59">
        <v>96</v>
      </c>
      <c r="D59" s="15" t="s">
        <v>14</v>
      </c>
      <c r="E59">
        <v>782</v>
      </c>
    </row>
    <row r="60" spans="1:5" x14ac:dyDescent="0.35">
      <c r="A60" s="14" t="s">
        <v>20</v>
      </c>
      <c r="B60">
        <v>498</v>
      </c>
      <c r="D60" s="15" t="s">
        <v>14</v>
      </c>
      <c r="E60">
        <v>210</v>
      </c>
    </row>
    <row r="61" spans="1:5" x14ac:dyDescent="0.35">
      <c r="A61" s="14" t="s">
        <v>20</v>
      </c>
      <c r="B61">
        <v>180</v>
      </c>
      <c r="D61" s="15" t="s">
        <v>14</v>
      </c>
      <c r="E61">
        <v>136</v>
      </c>
    </row>
    <row r="62" spans="1:5" x14ac:dyDescent="0.35">
      <c r="A62" s="14" t="s">
        <v>20</v>
      </c>
      <c r="B62">
        <v>27</v>
      </c>
      <c r="D62" s="15" t="s">
        <v>14</v>
      </c>
      <c r="E62">
        <v>86</v>
      </c>
    </row>
    <row r="63" spans="1:5" x14ac:dyDescent="0.35">
      <c r="A63" s="14" t="s">
        <v>20</v>
      </c>
      <c r="B63">
        <v>2331</v>
      </c>
      <c r="D63" s="15" t="s">
        <v>14</v>
      </c>
      <c r="E63">
        <v>19</v>
      </c>
    </row>
    <row r="64" spans="1:5" x14ac:dyDescent="0.35">
      <c r="A64" s="14" t="s">
        <v>20</v>
      </c>
      <c r="B64">
        <v>113</v>
      </c>
      <c r="D64" s="15" t="s">
        <v>14</v>
      </c>
      <c r="E64">
        <v>886</v>
      </c>
    </row>
    <row r="65" spans="1:5" x14ac:dyDescent="0.35">
      <c r="A65" s="14" t="s">
        <v>20</v>
      </c>
      <c r="B65">
        <v>164</v>
      </c>
      <c r="D65" s="15" t="s">
        <v>14</v>
      </c>
      <c r="E65">
        <v>35</v>
      </c>
    </row>
    <row r="66" spans="1:5" x14ac:dyDescent="0.35">
      <c r="A66" s="14" t="s">
        <v>20</v>
      </c>
      <c r="B66">
        <v>164</v>
      </c>
      <c r="D66" s="15" t="s">
        <v>14</v>
      </c>
      <c r="E66">
        <v>24</v>
      </c>
    </row>
    <row r="67" spans="1:5" x14ac:dyDescent="0.35">
      <c r="A67" s="14" t="s">
        <v>20</v>
      </c>
      <c r="B67">
        <v>336</v>
      </c>
      <c r="D67" s="15" t="s">
        <v>14</v>
      </c>
      <c r="E67">
        <v>86</v>
      </c>
    </row>
    <row r="68" spans="1:5" x14ac:dyDescent="0.35">
      <c r="A68" s="14" t="s">
        <v>20</v>
      </c>
      <c r="B68">
        <v>1917</v>
      </c>
      <c r="D68" s="15" t="s">
        <v>14</v>
      </c>
      <c r="E68">
        <v>243</v>
      </c>
    </row>
    <row r="69" spans="1:5" x14ac:dyDescent="0.35">
      <c r="A69" s="14" t="s">
        <v>20</v>
      </c>
      <c r="B69">
        <v>95</v>
      </c>
      <c r="D69" s="15" t="s">
        <v>14</v>
      </c>
      <c r="E69">
        <v>65</v>
      </c>
    </row>
    <row r="70" spans="1:5" x14ac:dyDescent="0.35">
      <c r="A70" s="14" t="s">
        <v>20</v>
      </c>
      <c r="B70">
        <v>147</v>
      </c>
      <c r="D70" s="15" t="s">
        <v>14</v>
      </c>
      <c r="E70">
        <v>100</v>
      </c>
    </row>
    <row r="71" spans="1:5" x14ac:dyDescent="0.35">
      <c r="A71" s="14" t="s">
        <v>20</v>
      </c>
      <c r="B71">
        <v>86</v>
      </c>
      <c r="D71" s="15" t="s">
        <v>14</v>
      </c>
      <c r="E71">
        <v>168</v>
      </c>
    </row>
    <row r="72" spans="1:5" x14ac:dyDescent="0.35">
      <c r="A72" s="14" t="s">
        <v>20</v>
      </c>
      <c r="B72">
        <v>83</v>
      </c>
      <c r="D72" s="15" t="s">
        <v>14</v>
      </c>
      <c r="E72">
        <v>13</v>
      </c>
    </row>
    <row r="73" spans="1:5" x14ac:dyDescent="0.35">
      <c r="A73" s="14" t="s">
        <v>20</v>
      </c>
      <c r="B73">
        <v>676</v>
      </c>
      <c r="D73" s="15" t="s">
        <v>14</v>
      </c>
      <c r="E73">
        <v>1</v>
      </c>
    </row>
    <row r="74" spans="1:5" x14ac:dyDescent="0.35">
      <c r="A74" s="14" t="s">
        <v>20</v>
      </c>
      <c r="B74">
        <v>361</v>
      </c>
      <c r="D74" s="15" t="s">
        <v>14</v>
      </c>
      <c r="E74">
        <v>40</v>
      </c>
    </row>
    <row r="75" spans="1:5" x14ac:dyDescent="0.35">
      <c r="A75" s="14" t="s">
        <v>20</v>
      </c>
      <c r="B75">
        <v>131</v>
      </c>
      <c r="D75" s="15" t="s">
        <v>14</v>
      </c>
      <c r="E75">
        <v>226</v>
      </c>
    </row>
    <row r="76" spans="1:5" x14ac:dyDescent="0.35">
      <c r="A76" s="14" t="s">
        <v>20</v>
      </c>
      <c r="B76">
        <v>126</v>
      </c>
      <c r="D76" s="15" t="s">
        <v>14</v>
      </c>
      <c r="E76">
        <v>1625</v>
      </c>
    </row>
    <row r="77" spans="1:5" x14ac:dyDescent="0.35">
      <c r="A77" s="14" t="s">
        <v>20</v>
      </c>
      <c r="B77">
        <v>275</v>
      </c>
      <c r="D77" s="15" t="s">
        <v>14</v>
      </c>
      <c r="E77">
        <v>143</v>
      </c>
    </row>
    <row r="78" spans="1:5" x14ac:dyDescent="0.35">
      <c r="A78" s="14" t="s">
        <v>20</v>
      </c>
      <c r="B78">
        <v>67</v>
      </c>
      <c r="D78" s="15" t="s">
        <v>14</v>
      </c>
      <c r="E78">
        <v>934</v>
      </c>
    </row>
    <row r="79" spans="1:5" x14ac:dyDescent="0.35">
      <c r="A79" s="14" t="s">
        <v>20</v>
      </c>
      <c r="B79">
        <v>154</v>
      </c>
      <c r="D79" s="15" t="s">
        <v>14</v>
      </c>
      <c r="E79">
        <v>17</v>
      </c>
    </row>
    <row r="80" spans="1:5" x14ac:dyDescent="0.35">
      <c r="A80" s="14" t="s">
        <v>20</v>
      </c>
      <c r="B80">
        <v>1782</v>
      </c>
      <c r="D80" s="15" t="s">
        <v>14</v>
      </c>
      <c r="E80">
        <v>2179</v>
      </c>
    </row>
    <row r="81" spans="1:5" x14ac:dyDescent="0.35">
      <c r="A81" s="14" t="s">
        <v>20</v>
      </c>
      <c r="B81">
        <v>903</v>
      </c>
      <c r="D81" s="15" t="s">
        <v>14</v>
      </c>
      <c r="E81">
        <v>931</v>
      </c>
    </row>
    <row r="82" spans="1:5" x14ac:dyDescent="0.35">
      <c r="A82" s="14" t="s">
        <v>20</v>
      </c>
      <c r="B82">
        <v>94</v>
      </c>
      <c r="D82" s="15" t="s">
        <v>14</v>
      </c>
      <c r="E82">
        <v>92</v>
      </c>
    </row>
    <row r="83" spans="1:5" x14ac:dyDescent="0.35">
      <c r="A83" s="14" t="s">
        <v>20</v>
      </c>
      <c r="B83">
        <v>180</v>
      </c>
      <c r="D83" s="15" t="s">
        <v>14</v>
      </c>
      <c r="E83">
        <v>57</v>
      </c>
    </row>
    <row r="84" spans="1:5" x14ac:dyDescent="0.35">
      <c r="A84" s="14" t="s">
        <v>20</v>
      </c>
      <c r="B84">
        <v>533</v>
      </c>
      <c r="D84" s="15" t="s">
        <v>14</v>
      </c>
      <c r="E84">
        <v>41</v>
      </c>
    </row>
    <row r="85" spans="1:5" x14ac:dyDescent="0.35">
      <c r="A85" s="14" t="s">
        <v>20</v>
      </c>
      <c r="B85">
        <v>2443</v>
      </c>
      <c r="D85" s="15" t="s">
        <v>14</v>
      </c>
      <c r="E85">
        <v>1</v>
      </c>
    </row>
    <row r="86" spans="1:5" x14ac:dyDescent="0.35">
      <c r="A86" s="14" t="s">
        <v>20</v>
      </c>
      <c r="B86">
        <v>89</v>
      </c>
      <c r="D86" s="15" t="s">
        <v>14</v>
      </c>
      <c r="E86">
        <v>101</v>
      </c>
    </row>
    <row r="87" spans="1:5" x14ac:dyDescent="0.35">
      <c r="A87" s="14" t="s">
        <v>20</v>
      </c>
      <c r="B87">
        <v>159</v>
      </c>
      <c r="D87" s="15" t="s">
        <v>14</v>
      </c>
      <c r="E87">
        <v>1335</v>
      </c>
    </row>
    <row r="88" spans="1:5" x14ac:dyDescent="0.35">
      <c r="A88" s="14" t="s">
        <v>20</v>
      </c>
      <c r="B88">
        <v>50</v>
      </c>
      <c r="D88" s="15" t="s">
        <v>14</v>
      </c>
      <c r="E88">
        <v>15</v>
      </c>
    </row>
    <row r="89" spans="1:5" x14ac:dyDescent="0.35">
      <c r="A89" s="14" t="s">
        <v>20</v>
      </c>
      <c r="B89">
        <v>186</v>
      </c>
      <c r="D89" s="15" t="s">
        <v>14</v>
      </c>
      <c r="E89">
        <v>454</v>
      </c>
    </row>
    <row r="90" spans="1:5" x14ac:dyDescent="0.35">
      <c r="A90" s="14" t="s">
        <v>20</v>
      </c>
      <c r="B90">
        <v>1071</v>
      </c>
      <c r="D90" s="15" t="s">
        <v>14</v>
      </c>
      <c r="E90">
        <v>3182</v>
      </c>
    </row>
    <row r="91" spans="1:5" x14ac:dyDescent="0.35">
      <c r="A91" s="14" t="s">
        <v>20</v>
      </c>
      <c r="B91">
        <v>117</v>
      </c>
      <c r="D91" s="15" t="s">
        <v>14</v>
      </c>
      <c r="E91">
        <v>15</v>
      </c>
    </row>
    <row r="92" spans="1:5" x14ac:dyDescent="0.35">
      <c r="A92" s="14" t="s">
        <v>20</v>
      </c>
      <c r="B92">
        <v>70</v>
      </c>
      <c r="D92" s="15" t="s">
        <v>14</v>
      </c>
      <c r="E92">
        <v>133</v>
      </c>
    </row>
    <row r="93" spans="1:5" x14ac:dyDescent="0.35">
      <c r="A93" s="14" t="s">
        <v>20</v>
      </c>
      <c r="B93">
        <v>135</v>
      </c>
      <c r="D93" s="15" t="s">
        <v>14</v>
      </c>
      <c r="E93">
        <v>2062</v>
      </c>
    </row>
    <row r="94" spans="1:5" x14ac:dyDescent="0.35">
      <c r="A94" s="14" t="s">
        <v>20</v>
      </c>
      <c r="B94">
        <v>768</v>
      </c>
      <c r="D94" s="15" t="s">
        <v>14</v>
      </c>
      <c r="E94">
        <v>29</v>
      </c>
    </row>
    <row r="95" spans="1:5" x14ac:dyDescent="0.35">
      <c r="A95" s="14" t="s">
        <v>20</v>
      </c>
      <c r="B95">
        <v>199</v>
      </c>
      <c r="D95" s="15" t="s">
        <v>14</v>
      </c>
      <c r="E95">
        <v>132</v>
      </c>
    </row>
    <row r="96" spans="1:5" x14ac:dyDescent="0.35">
      <c r="A96" s="14" t="s">
        <v>20</v>
      </c>
      <c r="B96">
        <v>107</v>
      </c>
      <c r="D96" s="15" t="s">
        <v>14</v>
      </c>
      <c r="E96">
        <v>137</v>
      </c>
    </row>
    <row r="97" spans="1:5" x14ac:dyDescent="0.35">
      <c r="A97" s="14" t="s">
        <v>20</v>
      </c>
      <c r="B97">
        <v>195</v>
      </c>
      <c r="D97" s="15" t="s">
        <v>14</v>
      </c>
      <c r="E97">
        <v>908</v>
      </c>
    </row>
    <row r="98" spans="1:5" x14ac:dyDescent="0.35">
      <c r="A98" s="14" t="s">
        <v>20</v>
      </c>
      <c r="B98">
        <v>3376</v>
      </c>
      <c r="D98" s="15" t="s">
        <v>14</v>
      </c>
      <c r="E98">
        <v>10</v>
      </c>
    </row>
    <row r="99" spans="1:5" x14ac:dyDescent="0.35">
      <c r="A99" s="14" t="s">
        <v>20</v>
      </c>
      <c r="B99">
        <v>41</v>
      </c>
      <c r="D99" s="15" t="s">
        <v>14</v>
      </c>
      <c r="E99">
        <v>1910</v>
      </c>
    </row>
    <row r="100" spans="1:5" x14ac:dyDescent="0.35">
      <c r="A100" s="14" t="s">
        <v>20</v>
      </c>
      <c r="B100">
        <v>1821</v>
      </c>
      <c r="D100" s="15" t="s">
        <v>14</v>
      </c>
      <c r="E100">
        <v>38</v>
      </c>
    </row>
    <row r="101" spans="1:5" x14ac:dyDescent="0.35">
      <c r="A101" s="14" t="s">
        <v>20</v>
      </c>
      <c r="B101">
        <v>164</v>
      </c>
      <c r="D101" s="15" t="s">
        <v>14</v>
      </c>
      <c r="E101">
        <v>104</v>
      </c>
    </row>
    <row r="102" spans="1:5" x14ac:dyDescent="0.35">
      <c r="A102" s="14" t="s">
        <v>20</v>
      </c>
      <c r="B102">
        <v>157</v>
      </c>
      <c r="D102" s="15" t="s">
        <v>14</v>
      </c>
      <c r="E102">
        <v>49</v>
      </c>
    </row>
    <row r="103" spans="1:5" x14ac:dyDescent="0.35">
      <c r="A103" s="14" t="s">
        <v>20</v>
      </c>
      <c r="B103">
        <v>246</v>
      </c>
      <c r="D103" s="15" t="s">
        <v>14</v>
      </c>
      <c r="E103">
        <v>1</v>
      </c>
    </row>
    <row r="104" spans="1:5" x14ac:dyDescent="0.35">
      <c r="A104" s="14" t="s">
        <v>20</v>
      </c>
      <c r="B104">
        <v>1396</v>
      </c>
      <c r="D104" s="15" t="s">
        <v>14</v>
      </c>
      <c r="E104">
        <v>245</v>
      </c>
    </row>
    <row r="105" spans="1:5" x14ac:dyDescent="0.35">
      <c r="A105" s="14" t="s">
        <v>20</v>
      </c>
      <c r="B105">
        <v>2506</v>
      </c>
      <c r="D105" s="15" t="s">
        <v>14</v>
      </c>
      <c r="E105">
        <v>32</v>
      </c>
    </row>
    <row r="106" spans="1:5" x14ac:dyDescent="0.35">
      <c r="A106" s="14" t="s">
        <v>20</v>
      </c>
      <c r="B106">
        <v>244</v>
      </c>
      <c r="D106" s="15" t="s">
        <v>14</v>
      </c>
      <c r="E106">
        <v>7</v>
      </c>
    </row>
    <row r="107" spans="1:5" x14ac:dyDescent="0.35">
      <c r="A107" s="14" t="s">
        <v>20</v>
      </c>
      <c r="B107">
        <v>146</v>
      </c>
      <c r="D107" s="15" t="s">
        <v>14</v>
      </c>
      <c r="E107">
        <v>803</v>
      </c>
    </row>
    <row r="108" spans="1:5" x14ac:dyDescent="0.35">
      <c r="A108" s="14" t="s">
        <v>20</v>
      </c>
      <c r="B108">
        <v>1267</v>
      </c>
      <c r="D108" s="15" t="s">
        <v>14</v>
      </c>
      <c r="E108">
        <v>16</v>
      </c>
    </row>
    <row r="109" spans="1:5" x14ac:dyDescent="0.35">
      <c r="A109" s="14" t="s">
        <v>20</v>
      </c>
      <c r="B109">
        <v>1561</v>
      </c>
      <c r="D109" s="15" t="s">
        <v>14</v>
      </c>
      <c r="E109">
        <v>31</v>
      </c>
    </row>
    <row r="110" spans="1:5" x14ac:dyDescent="0.35">
      <c r="A110" s="14" t="s">
        <v>20</v>
      </c>
      <c r="B110">
        <v>48</v>
      </c>
      <c r="D110" s="15" t="s">
        <v>14</v>
      </c>
      <c r="E110">
        <v>108</v>
      </c>
    </row>
    <row r="111" spans="1:5" x14ac:dyDescent="0.35">
      <c r="A111" s="14" t="s">
        <v>20</v>
      </c>
      <c r="B111">
        <v>2739</v>
      </c>
      <c r="D111" s="15" t="s">
        <v>14</v>
      </c>
      <c r="E111">
        <v>30</v>
      </c>
    </row>
    <row r="112" spans="1:5" x14ac:dyDescent="0.35">
      <c r="A112" s="14" t="s">
        <v>20</v>
      </c>
      <c r="B112">
        <v>3537</v>
      </c>
      <c r="D112" s="15" t="s">
        <v>14</v>
      </c>
      <c r="E112">
        <v>17</v>
      </c>
    </row>
    <row r="113" spans="1:5" x14ac:dyDescent="0.35">
      <c r="A113" s="14" t="s">
        <v>20</v>
      </c>
      <c r="B113">
        <v>2107</v>
      </c>
      <c r="D113" s="15" t="s">
        <v>14</v>
      </c>
      <c r="E113">
        <v>80</v>
      </c>
    </row>
    <row r="114" spans="1:5" x14ac:dyDescent="0.35">
      <c r="A114" s="14" t="s">
        <v>20</v>
      </c>
      <c r="B114">
        <v>3318</v>
      </c>
      <c r="D114" s="15" t="s">
        <v>14</v>
      </c>
      <c r="E114">
        <v>2468</v>
      </c>
    </row>
    <row r="115" spans="1:5" x14ac:dyDescent="0.35">
      <c r="A115" s="14" t="s">
        <v>20</v>
      </c>
      <c r="B115">
        <v>340</v>
      </c>
      <c r="D115" s="15" t="s">
        <v>14</v>
      </c>
      <c r="E115">
        <v>26</v>
      </c>
    </row>
    <row r="116" spans="1:5" x14ac:dyDescent="0.35">
      <c r="A116" s="14" t="s">
        <v>20</v>
      </c>
      <c r="B116">
        <v>1442</v>
      </c>
      <c r="D116" s="15" t="s">
        <v>14</v>
      </c>
      <c r="E116">
        <v>73</v>
      </c>
    </row>
    <row r="117" spans="1:5" x14ac:dyDescent="0.35">
      <c r="A117" s="14" t="s">
        <v>20</v>
      </c>
      <c r="B117">
        <v>126</v>
      </c>
      <c r="D117" s="15" t="s">
        <v>14</v>
      </c>
      <c r="E117">
        <v>128</v>
      </c>
    </row>
    <row r="118" spans="1:5" x14ac:dyDescent="0.35">
      <c r="A118" s="14" t="s">
        <v>20</v>
      </c>
      <c r="B118">
        <v>524</v>
      </c>
      <c r="D118" s="15" t="s">
        <v>14</v>
      </c>
      <c r="E118">
        <v>33</v>
      </c>
    </row>
    <row r="119" spans="1:5" x14ac:dyDescent="0.35">
      <c r="A119" s="14" t="s">
        <v>20</v>
      </c>
      <c r="B119">
        <v>1989</v>
      </c>
      <c r="D119" s="15" t="s">
        <v>14</v>
      </c>
      <c r="E119">
        <v>1072</v>
      </c>
    </row>
    <row r="120" spans="1:5" x14ac:dyDescent="0.35">
      <c r="A120" s="14" t="s">
        <v>20</v>
      </c>
      <c r="B120">
        <v>157</v>
      </c>
      <c r="D120" s="15" t="s">
        <v>14</v>
      </c>
      <c r="E120">
        <v>393</v>
      </c>
    </row>
    <row r="121" spans="1:5" x14ac:dyDescent="0.35">
      <c r="A121" s="14" t="s">
        <v>20</v>
      </c>
      <c r="B121">
        <v>4498</v>
      </c>
      <c r="D121" s="15" t="s">
        <v>14</v>
      </c>
      <c r="E121">
        <v>1257</v>
      </c>
    </row>
    <row r="122" spans="1:5" x14ac:dyDescent="0.35">
      <c r="A122" s="14" t="s">
        <v>20</v>
      </c>
      <c r="B122">
        <v>80</v>
      </c>
      <c r="D122" s="15" t="s">
        <v>14</v>
      </c>
      <c r="E122">
        <v>328</v>
      </c>
    </row>
    <row r="123" spans="1:5" x14ac:dyDescent="0.35">
      <c r="A123" s="14" t="s">
        <v>20</v>
      </c>
      <c r="B123">
        <v>43</v>
      </c>
      <c r="D123" s="15" t="s">
        <v>14</v>
      </c>
      <c r="E123">
        <v>147</v>
      </c>
    </row>
    <row r="124" spans="1:5" x14ac:dyDescent="0.35">
      <c r="A124" s="14" t="s">
        <v>20</v>
      </c>
      <c r="B124">
        <v>2053</v>
      </c>
      <c r="D124" s="15" t="s">
        <v>14</v>
      </c>
      <c r="E124">
        <v>830</v>
      </c>
    </row>
    <row r="125" spans="1:5" x14ac:dyDescent="0.35">
      <c r="A125" s="14" t="s">
        <v>20</v>
      </c>
      <c r="B125">
        <v>168</v>
      </c>
      <c r="D125" s="15" t="s">
        <v>14</v>
      </c>
      <c r="E125">
        <v>331</v>
      </c>
    </row>
    <row r="126" spans="1:5" x14ac:dyDescent="0.35">
      <c r="A126" s="14" t="s">
        <v>20</v>
      </c>
      <c r="B126">
        <v>4289</v>
      </c>
      <c r="D126" s="15" t="s">
        <v>14</v>
      </c>
      <c r="E126">
        <v>25</v>
      </c>
    </row>
    <row r="127" spans="1:5" x14ac:dyDescent="0.35">
      <c r="A127" s="14" t="s">
        <v>20</v>
      </c>
      <c r="B127">
        <v>165</v>
      </c>
      <c r="D127" s="15" t="s">
        <v>14</v>
      </c>
      <c r="E127">
        <v>3483</v>
      </c>
    </row>
    <row r="128" spans="1:5" x14ac:dyDescent="0.35">
      <c r="A128" s="14" t="s">
        <v>20</v>
      </c>
      <c r="B128">
        <v>1815</v>
      </c>
      <c r="D128" s="15" t="s">
        <v>14</v>
      </c>
      <c r="E128">
        <v>923</v>
      </c>
    </row>
    <row r="129" spans="1:5" x14ac:dyDescent="0.35">
      <c r="A129" s="14" t="s">
        <v>20</v>
      </c>
      <c r="B129">
        <v>397</v>
      </c>
      <c r="D129" s="15" t="s">
        <v>14</v>
      </c>
      <c r="E129">
        <v>1</v>
      </c>
    </row>
    <row r="130" spans="1:5" x14ac:dyDescent="0.35">
      <c r="A130" s="14" t="s">
        <v>20</v>
      </c>
      <c r="B130">
        <v>1539</v>
      </c>
      <c r="D130" s="15" t="s">
        <v>14</v>
      </c>
      <c r="E130">
        <v>33</v>
      </c>
    </row>
    <row r="131" spans="1:5" x14ac:dyDescent="0.35">
      <c r="A131" s="14" t="s">
        <v>20</v>
      </c>
      <c r="B131">
        <v>138</v>
      </c>
      <c r="D131" s="15" t="s">
        <v>14</v>
      </c>
      <c r="E131">
        <v>40</v>
      </c>
    </row>
    <row r="132" spans="1:5" x14ac:dyDescent="0.35">
      <c r="A132" s="14" t="s">
        <v>20</v>
      </c>
      <c r="B132">
        <v>3594</v>
      </c>
      <c r="D132" s="15" t="s">
        <v>14</v>
      </c>
      <c r="E132">
        <v>23</v>
      </c>
    </row>
    <row r="133" spans="1:5" x14ac:dyDescent="0.35">
      <c r="A133" s="14" t="s">
        <v>20</v>
      </c>
      <c r="B133">
        <v>5880</v>
      </c>
      <c r="D133" s="15" t="s">
        <v>14</v>
      </c>
      <c r="E133">
        <v>75</v>
      </c>
    </row>
    <row r="134" spans="1:5" x14ac:dyDescent="0.35">
      <c r="A134" s="14" t="s">
        <v>20</v>
      </c>
      <c r="B134">
        <v>112</v>
      </c>
      <c r="D134" s="15" t="s">
        <v>14</v>
      </c>
      <c r="E134">
        <v>2176</v>
      </c>
    </row>
    <row r="135" spans="1:5" x14ac:dyDescent="0.35">
      <c r="A135" s="14" t="s">
        <v>20</v>
      </c>
      <c r="B135">
        <v>943</v>
      </c>
      <c r="D135" s="15" t="s">
        <v>14</v>
      </c>
      <c r="E135">
        <v>441</v>
      </c>
    </row>
    <row r="136" spans="1:5" x14ac:dyDescent="0.35">
      <c r="A136" s="14" t="s">
        <v>20</v>
      </c>
      <c r="B136">
        <v>2468</v>
      </c>
      <c r="D136" s="15" t="s">
        <v>14</v>
      </c>
      <c r="E136">
        <v>25</v>
      </c>
    </row>
    <row r="137" spans="1:5" x14ac:dyDescent="0.35">
      <c r="A137" s="14" t="s">
        <v>20</v>
      </c>
      <c r="B137">
        <v>2551</v>
      </c>
      <c r="D137" s="15" t="s">
        <v>14</v>
      </c>
      <c r="E137">
        <v>127</v>
      </c>
    </row>
    <row r="138" spans="1:5" x14ac:dyDescent="0.35">
      <c r="A138" s="14" t="s">
        <v>20</v>
      </c>
      <c r="B138">
        <v>101</v>
      </c>
      <c r="D138" s="15" t="s">
        <v>14</v>
      </c>
      <c r="E138">
        <v>355</v>
      </c>
    </row>
    <row r="139" spans="1:5" x14ac:dyDescent="0.35">
      <c r="A139" s="14" t="s">
        <v>20</v>
      </c>
      <c r="B139">
        <v>92</v>
      </c>
      <c r="D139" s="15" t="s">
        <v>14</v>
      </c>
      <c r="E139">
        <v>44</v>
      </c>
    </row>
    <row r="140" spans="1:5" x14ac:dyDescent="0.35">
      <c r="A140" s="14" t="s">
        <v>20</v>
      </c>
      <c r="B140">
        <v>62</v>
      </c>
      <c r="D140" s="15" t="s">
        <v>14</v>
      </c>
      <c r="E140">
        <v>67</v>
      </c>
    </row>
    <row r="141" spans="1:5" x14ac:dyDescent="0.35">
      <c r="A141" s="14" t="s">
        <v>20</v>
      </c>
      <c r="B141">
        <v>149</v>
      </c>
      <c r="D141" s="15" t="s">
        <v>14</v>
      </c>
      <c r="E141">
        <v>1068</v>
      </c>
    </row>
    <row r="142" spans="1:5" x14ac:dyDescent="0.35">
      <c r="A142" s="14" t="s">
        <v>20</v>
      </c>
      <c r="B142">
        <v>329</v>
      </c>
      <c r="D142" s="15" t="s">
        <v>14</v>
      </c>
      <c r="E142">
        <v>424</v>
      </c>
    </row>
    <row r="143" spans="1:5" x14ac:dyDescent="0.35">
      <c r="A143" s="14" t="s">
        <v>20</v>
      </c>
      <c r="B143">
        <v>97</v>
      </c>
      <c r="D143" s="15" t="s">
        <v>14</v>
      </c>
      <c r="E143">
        <v>151</v>
      </c>
    </row>
    <row r="144" spans="1:5" x14ac:dyDescent="0.35">
      <c r="A144" s="14" t="s">
        <v>20</v>
      </c>
      <c r="B144">
        <v>1784</v>
      </c>
      <c r="D144" s="15" t="s">
        <v>14</v>
      </c>
      <c r="E144">
        <v>1608</v>
      </c>
    </row>
    <row r="145" spans="1:5" x14ac:dyDescent="0.35">
      <c r="A145" s="14" t="s">
        <v>20</v>
      </c>
      <c r="B145">
        <v>1684</v>
      </c>
      <c r="D145" s="15" t="s">
        <v>14</v>
      </c>
      <c r="E145">
        <v>941</v>
      </c>
    </row>
    <row r="146" spans="1:5" x14ac:dyDescent="0.35">
      <c r="A146" s="14" t="s">
        <v>20</v>
      </c>
      <c r="B146">
        <v>250</v>
      </c>
      <c r="D146" s="15" t="s">
        <v>14</v>
      </c>
      <c r="E146">
        <v>1</v>
      </c>
    </row>
    <row r="147" spans="1:5" x14ac:dyDescent="0.35">
      <c r="A147" s="14" t="s">
        <v>20</v>
      </c>
      <c r="B147">
        <v>238</v>
      </c>
      <c r="D147" s="15" t="s">
        <v>14</v>
      </c>
      <c r="E147">
        <v>40</v>
      </c>
    </row>
    <row r="148" spans="1:5" x14ac:dyDescent="0.35">
      <c r="A148" s="14" t="s">
        <v>20</v>
      </c>
      <c r="B148">
        <v>53</v>
      </c>
      <c r="D148" s="15" t="s">
        <v>14</v>
      </c>
      <c r="E148">
        <v>3015</v>
      </c>
    </row>
    <row r="149" spans="1:5" x14ac:dyDescent="0.35">
      <c r="A149" s="14" t="s">
        <v>20</v>
      </c>
      <c r="B149">
        <v>214</v>
      </c>
      <c r="D149" s="15" t="s">
        <v>14</v>
      </c>
      <c r="E149">
        <v>435</v>
      </c>
    </row>
    <row r="150" spans="1:5" x14ac:dyDescent="0.35">
      <c r="A150" s="14" t="s">
        <v>20</v>
      </c>
      <c r="B150">
        <v>222</v>
      </c>
      <c r="D150" s="15" t="s">
        <v>14</v>
      </c>
      <c r="E150">
        <v>714</v>
      </c>
    </row>
    <row r="151" spans="1:5" x14ac:dyDescent="0.35">
      <c r="A151" s="14" t="s">
        <v>20</v>
      </c>
      <c r="B151">
        <v>1884</v>
      </c>
      <c r="D151" s="15" t="s">
        <v>14</v>
      </c>
      <c r="E151">
        <v>5497</v>
      </c>
    </row>
    <row r="152" spans="1:5" x14ac:dyDescent="0.35">
      <c r="A152" s="14" t="s">
        <v>20</v>
      </c>
      <c r="B152">
        <v>218</v>
      </c>
      <c r="D152" s="15" t="s">
        <v>14</v>
      </c>
      <c r="E152">
        <v>418</v>
      </c>
    </row>
    <row r="153" spans="1:5" x14ac:dyDescent="0.35">
      <c r="A153" s="14" t="s">
        <v>20</v>
      </c>
      <c r="B153">
        <v>6465</v>
      </c>
      <c r="D153" s="15" t="s">
        <v>14</v>
      </c>
      <c r="E153">
        <v>1439</v>
      </c>
    </row>
    <row r="154" spans="1:5" x14ac:dyDescent="0.35">
      <c r="A154" s="14" t="s">
        <v>20</v>
      </c>
      <c r="B154">
        <v>59</v>
      </c>
      <c r="D154" s="15" t="s">
        <v>14</v>
      </c>
      <c r="E154">
        <v>15</v>
      </c>
    </row>
    <row r="155" spans="1:5" x14ac:dyDescent="0.35">
      <c r="A155" s="14" t="s">
        <v>20</v>
      </c>
      <c r="B155">
        <v>88</v>
      </c>
      <c r="D155" s="15" t="s">
        <v>14</v>
      </c>
      <c r="E155">
        <v>1999</v>
      </c>
    </row>
    <row r="156" spans="1:5" x14ac:dyDescent="0.35">
      <c r="A156" s="14" t="s">
        <v>20</v>
      </c>
      <c r="B156">
        <v>1697</v>
      </c>
      <c r="D156" s="15" t="s">
        <v>14</v>
      </c>
      <c r="E156">
        <v>118</v>
      </c>
    </row>
    <row r="157" spans="1:5" x14ac:dyDescent="0.35">
      <c r="A157" s="14" t="s">
        <v>20</v>
      </c>
      <c r="B157">
        <v>92</v>
      </c>
      <c r="D157" s="15" t="s">
        <v>14</v>
      </c>
      <c r="E157">
        <v>162</v>
      </c>
    </row>
    <row r="158" spans="1:5" x14ac:dyDescent="0.35">
      <c r="A158" s="14" t="s">
        <v>20</v>
      </c>
      <c r="B158">
        <v>186</v>
      </c>
      <c r="D158" s="15" t="s">
        <v>14</v>
      </c>
      <c r="E158">
        <v>83</v>
      </c>
    </row>
    <row r="159" spans="1:5" x14ac:dyDescent="0.35">
      <c r="A159" s="14" t="s">
        <v>20</v>
      </c>
      <c r="B159">
        <v>138</v>
      </c>
      <c r="D159" s="15" t="s">
        <v>14</v>
      </c>
      <c r="E159">
        <v>747</v>
      </c>
    </row>
    <row r="160" spans="1:5" x14ac:dyDescent="0.35">
      <c r="A160" s="14" t="s">
        <v>20</v>
      </c>
      <c r="B160">
        <v>261</v>
      </c>
      <c r="D160" s="15" t="s">
        <v>14</v>
      </c>
      <c r="E160">
        <v>84</v>
      </c>
    </row>
    <row r="161" spans="1:5" x14ac:dyDescent="0.35">
      <c r="A161" s="14" t="s">
        <v>20</v>
      </c>
      <c r="B161">
        <v>107</v>
      </c>
      <c r="D161" s="15" t="s">
        <v>14</v>
      </c>
      <c r="E161">
        <v>91</v>
      </c>
    </row>
    <row r="162" spans="1:5" x14ac:dyDescent="0.35">
      <c r="A162" s="14" t="s">
        <v>20</v>
      </c>
      <c r="B162">
        <v>199</v>
      </c>
      <c r="D162" s="15" t="s">
        <v>14</v>
      </c>
      <c r="E162">
        <v>792</v>
      </c>
    </row>
    <row r="163" spans="1:5" x14ac:dyDescent="0.35">
      <c r="A163" s="14" t="s">
        <v>20</v>
      </c>
      <c r="B163">
        <v>5512</v>
      </c>
      <c r="D163" s="15" t="s">
        <v>14</v>
      </c>
      <c r="E163">
        <v>32</v>
      </c>
    </row>
    <row r="164" spans="1:5" x14ac:dyDescent="0.35">
      <c r="A164" s="14" t="s">
        <v>20</v>
      </c>
      <c r="B164">
        <v>86</v>
      </c>
      <c r="D164" s="15" t="s">
        <v>14</v>
      </c>
      <c r="E164">
        <v>186</v>
      </c>
    </row>
    <row r="165" spans="1:5" x14ac:dyDescent="0.35">
      <c r="A165" s="14" t="s">
        <v>20</v>
      </c>
      <c r="B165">
        <v>2768</v>
      </c>
      <c r="D165" s="15" t="s">
        <v>14</v>
      </c>
      <c r="E165">
        <v>605</v>
      </c>
    </row>
    <row r="166" spans="1:5" x14ac:dyDescent="0.35">
      <c r="A166" s="14" t="s">
        <v>20</v>
      </c>
      <c r="B166">
        <v>48</v>
      </c>
      <c r="D166" s="15" t="s">
        <v>14</v>
      </c>
      <c r="E166">
        <v>1</v>
      </c>
    </row>
    <row r="167" spans="1:5" x14ac:dyDescent="0.35">
      <c r="A167" s="14" t="s">
        <v>20</v>
      </c>
      <c r="B167">
        <v>87</v>
      </c>
      <c r="D167" s="15" t="s">
        <v>14</v>
      </c>
      <c r="E167">
        <v>31</v>
      </c>
    </row>
    <row r="168" spans="1:5" x14ac:dyDescent="0.35">
      <c r="A168" s="14" t="s">
        <v>20</v>
      </c>
      <c r="B168">
        <v>1894</v>
      </c>
      <c r="D168" s="15" t="s">
        <v>14</v>
      </c>
      <c r="E168">
        <v>1181</v>
      </c>
    </row>
    <row r="169" spans="1:5" x14ac:dyDescent="0.35">
      <c r="A169" s="14" t="s">
        <v>20</v>
      </c>
      <c r="B169">
        <v>282</v>
      </c>
      <c r="D169" s="15" t="s">
        <v>14</v>
      </c>
      <c r="E169">
        <v>39</v>
      </c>
    </row>
    <row r="170" spans="1:5" x14ac:dyDescent="0.35">
      <c r="A170" s="14" t="s">
        <v>20</v>
      </c>
      <c r="B170">
        <v>116</v>
      </c>
      <c r="D170" s="15" t="s">
        <v>14</v>
      </c>
      <c r="E170">
        <v>46</v>
      </c>
    </row>
    <row r="171" spans="1:5" x14ac:dyDescent="0.35">
      <c r="A171" s="14" t="s">
        <v>20</v>
      </c>
      <c r="B171">
        <v>83</v>
      </c>
      <c r="D171" s="15" t="s">
        <v>14</v>
      </c>
      <c r="E171">
        <v>105</v>
      </c>
    </row>
    <row r="172" spans="1:5" x14ac:dyDescent="0.35">
      <c r="A172" s="14" t="s">
        <v>20</v>
      </c>
      <c r="B172">
        <v>91</v>
      </c>
      <c r="D172" s="15" t="s">
        <v>14</v>
      </c>
      <c r="E172">
        <v>535</v>
      </c>
    </row>
    <row r="173" spans="1:5" x14ac:dyDescent="0.35">
      <c r="A173" s="14" t="s">
        <v>20</v>
      </c>
      <c r="B173">
        <v>546</v>
      </c>
      <c r="D173" s="15" t="s">
        <v>14</v>
      </c>
      <c r="E173">
        <v>16</v>
      </c>
    </row>
    <row r="174" spans="1:5" x14ac:dyDescent="0.35">
      <c r="A174" s="14" t="s">
        <v>20</v>
      </c>
      <c r="B174">
        <v>393</v>
      </c>
      <c r="D174" s="15" t="s">
        <v>14</v>
      </c>
      <c r="E174">
        <v>575</v>
      </c>
    </row>
    <row r="175" spans="1:5" x14ac:dyDescent="0.35">
      <c r="A175" s="14" t="s">
        <v>20</v>
      </c>
      <c r="B175">
        <v>133</v>
      </c>
      <c r="D175" s="15" t="s">
        <v>14</v>
      </c>
      <c r="E175">
        <v>1120</v>
      </c>
    </row>
    <row r="176" spans="1:5" x14ac:dyDescent="0.35">
      <c r="A176" s="14" t="s">
        <v>20</v>
      </c>
      <c r="B176">
        <v>254</v>
      </c>
      <c r="D176" s="15" t="s">
        <v>14</v>
      </c>
      <c r="E176">
        <v>113</v>
      </c>
    </row>
    <row r="177" spans="1:5" x14ac:dyDescent="0.35">
      <c r="A177" s="14" t="s">
        <v>20</v>
      </c>
      <c r="B177">
        <v>176</v>
      </c>
      <c r="D177" s="15" t="s">
        <v>14</v>
      </c>
      <c r="E177">
        <v>1538</v>
      </c>
    </row>
    <row r="178" spans="1:5" x14ac:dyDescent="0.35">
      <c r="A178" s="14" t="s">
        <v>20</v>
      </c>
      <c r="B178">
        <v>337</v>
      </c>
      <c r="D178" s="15" t="s">
        <v>14</v>
      </c>
      <c r="E178">
        <v>9</v>
      </c>
    </row>
    <row r="179" spans="1:5" x14ac:dyDescent="0.35">
      <c r="A179" s="14" t="s">
        <v>20</v>
      </c>
      <c r="B179">
        <v>107</v>
      </c>
      <c r="D179" s="15" t="s">
        <v>14</v>
      </c>
      <c r="E179">
        <v>554</v>
      </c>
    </row>
    <row r="180" spans="1:5" x14ac:dyDescent="0.35">
      <c r="A180" s="14" t="s">
        <v>20</v>
      </c>
      <c r="B180">
        <v>183</v>
      </c>
      <c r="D180" s="15" t="s">
        <v>14</v>
      </c>
      <c r="E180">
        <v>648</v>
      </c>
    </row>
    <row r="181" spans="1:5" x14ac:dyDescent="0.35">
      <c r="A181" s="14" t="s">
        <v>20</v>
      </c>
      <c r="B181">
        <v>72</v>
      </c>
      <c r="D181" s="15" t="s">
        <v>14</v>
      </c>
      <c r="E181">
        <v>21</v>
      </c>
    </row>
    <row r="182" spans="1:5" x14ac:dyDescent="0.35">
      <c r="A182" s="14" t="s">
        <v>20</v>
      </c>
      <c r="B182">
        <v>295</v>
      </c>
      <c r="D182" s="15" t="s">
        <v>14</v>
      </c>
      <c r="E182">
        <v>54</v>
      </c>
    </row>
    <row r="183" spans="1:5" x14ac:dyDescent="0.35">
      <c r="A183" s="14" t="s">
        <v>20</v>
      </c>
      <c r="B183">
        <v>142</v>
      </c>
      <c r="D183" s="15" t="s">
        <v>14</v>
      </c>
      <c r="E183">
        <v>120</v>
      </c>
    </row>
    <row r="184" spans="1:5" x14ac:dyDescent="0.35">
      <c r="A184" s="14" t="s">
        <v>20</v>
      </c>
      <c r="B184">
        <v>85</v>
      </c>
      <c r="D184" s="15" t="s">
        <v>14</v>
      </c>
      <c r="E184">
        <v>579</v>
      </c>
    </row>
    <row r="185" spans="1:5" x14ac:dyDescent="0.35">
      <c r="A185" s="14" t="s">
        <v>20</v>
      </c>
      <c r="B185">
        <v>659</v>
      </c>
      <c r="D185" s="15" t="s">
        <v>14</v>
      </c>
      <c r="E185">
        <v>2072</v>
      </c>
    </row>
    <row r="186" spans="1:5" x14ac:dyDescent="0.35">
      <c r="A186" s="14" t="s">
        <v>20</v>
      </c>
      <c r="B186">
        <v>121</v>
      </c>
      <c r="D186" s="15" t="s">
        <v>14</v>
      </c>
      <c r="E186">
        <v>0</v>
      </c>
    </row>
    <row r="187" spans="1:5" x14ac:dyDescent="0.35">
      <c r="A187" s="14" t="s">
        <v>20</v>
      </c>
      <c r="B187">
        <v>3742</v>
      </c>
      <c r="D187" s="15" t="s">
        <v>14</v>
      </c>
      <c r="E187">
        <v>1796</v>
      </c>
    </row>
    <row r="188" spans="1:5" x14ac:dyDescent="0.35">
      <c r="A188" s="14" t="s">
        <v>20</v>
      </c>
      <c r="B188">
        <v>223</v>
      </c>
      <c r="D188" s="15" t="s">
        <v>14</v>
      </c>
      <c r="E188">
        <v>62</v>
      </c>
    </row>
    <row r="189" spans="1:5" x14ac:dyDescent="0.35">
      <c r="A189" s="14" t="s">
        <v>20</v>
      </c>
      <c r="B189">
        <v>133</v>
      </c>
      <c r="D189" s="15" t="s">
        <v>14</v>
      </c>
      <c r="E189">
        <v>347</v>
      </c>
    </row>
    <row r="190" spans="1:5" x14ac:dyDescent="0.35">
      <c r="A190" s="14" t="s">
        <v>20</v>
      </c>
      <c r="B190">
        <v>5168</v>
      </c>
      <c r="D190" s="15" t="s">
        <v>14</v>
      </c>
      <c r="E190">
        <v>19</v>
      </c>
    </row>
    <row r="191" spans="1:5" x14ac:dyDescent="0.35">
      <c r="A191" s="14" t="s">
        <v>20</v>
      </c>
      <c r="B191">
        <v>307</v>
      </c>
      <c r="D191" s="15" t="s">
        <v>14</v>
      </c>
      <c r="E191">
        <v>1258</v>
      </c>
    </row>
    <row r="192" spans="1:5" x14ac:dyDescent="0.35">
      <c r="A192" s="14" t="s">
        <v>20</v>
      </c>
      <c r="B192">
        <v>2441</v>
      </c>
      <c r="D192" s="15" t="s">
        <v>14</v>
      </c>
      <c r="E192">
        <v>362</v>
      </c>
    </row>
    <row r="193" spans="1:5" x14ac:dyDescent="0.35">
      <c r="A193" s="14" t="s">
        <v>20</v>
      </c>
      <c r="B193">
        <v>1385</v>
      </c>
      <c r="D193" s="15" t="s">
        <v>14</v>
      </c>
      <c r="E193">
        <v>133</v>
      </c>
    </row>
    <row r="194" spans="1:5" x14ac:dyDescent="0.35">
      <c r="A194" s="14" t="s">
        <v>20</v>
      </c>
      <c r="B194">
        <v>190</v>
      </c>
      <c r="D194" s="15" t="s">
        <v>14</v>
      </c>
      <c r="E194">
        <v>846</v>
      </c>
    </row>
    <row r="195" spans="1:5" x14ac:dyDescent="0.35">
      <c r="A195" s="14" t="s">
        <v>20</v>
      </c>
      <c r="B195">
        <v>470</v>
      </c>
      <c r="D195" s="15" t="s">
        <v>14</v>
      </c>
      <c r="E195">
        <v>10</v>
      </c>
    </row>
    <row r="196" spans="1:5" x14ac:dyDescent="0.35">
      <c r="A196" s="14" t="s">
        <v>20</v>
      </c>
      <c r="B196">
        <v>253</v>
      </c>
      <c r="D196" s="15" t="s">
        <v>14</v>
      </c>
      <c r="E196">
        <v>191</v>
      </c>
    </row>
    <row r="197" spans="1:5" x14ac:dyDescent="0.35">
      <c r="A197" s="14" t="s">
        <v>20</v>
      </c>
      <c r="B197">
        <v>1113</v>
      </c>
      <c r="D197" s="15" t="s">
        <v>14</v>
      </c>
      <c r="E197">
        <v>1979</v>
      </c>
    </row>
    <row r="198" spans="1:5" x14ac:dyDescent="0.35">
      <c r="A198" s="14" t="s">
        <v>20</v>
      </c>
      <c r="B198">
        <v>2283</v>
      </c>
      <c r="D198" s="15" t="s">
        <v>14</v>
      </c>
      <c r="E198">
        <v>63</v>
      </c>
    </row>
    <row r="199" spans="1:5" x14ac:dyDescent="0.35">
      <c r="A199" s="14" t="s">
        <v>20</v>
      </c>
      <c r="B199">
        <v>1095</v>
      </c>
      <c r="D199" s="15" t="s">
        <v>14</v>
      </c>
      <c r="E199">
        <v>6080</v>
      </c>
    </row>
    <row r="200" spans="1:5" x14ac:dyDescent="0.35">
      <c r="A200" s="14" t="s">
        <v>20</v>
      </c>
      <c r="B200">
        <v>1690</v>
      </c>
      <c r="D200" s="15" t="s">
        <v>14</v>
      </c>
      <c r="E200">
        <v>80</v>
      </c>
    </row>
    <row r="201" spans="1:5" x14ac:dyDescent="0.35">
      <c r="A201" s="14" t="s">
        <v>20</v>
      </c>
      <c r="B201">
        <v>191</v>
      </c>
      <c r="D201" s="15" t="s">
        <v>14</v>
      </c>
      <c r="E201">
        <v>9</v>
      </c>
    </row>
    <row r="202" spans="1:5" x14ac:dyDescent="0.35">
      <c r="A202" s="14" t="s">
        <v>20</v>
      </c>
      <c r="B202">
        <v>2013</v>
      </c>
      <c r="D202" s="15" t="s">
        <v>14</v>
      </c>
      <c r="E202">
        <v>1784</v>
      </c>
    </row>
    <row r="203" spans="1:5" x14ac:dyDescent="0.35">
      <c r="A203" s="14" t="s">
        <v>20</v>
      </c>
      <c r="B203">
        <v>1703</v>
      </c>
      <c r="D203" s="15" t="s">
        <v>14</v>
      </c>
      <c r="E203">
        <v>243</v>
      </c>
    </row>
    <row r="204" spans="1:5" x14ac:dyDescent="0.35">
      <c r="A204" s="14" t="s">
        <v>20</v>
      </c>
      <c r="B204">
        <v>80</v>
      </c>
      <c r="D204" s="15" t="s">
        <v>14</v>
      </c>
      <c r="E204">
        <v>1296</v>
      </c>
    </row>
    <row r="205" spans="1:5" x14ac:dyDescent="0.35">
      <c r="A205" s="14" t="s">
        <v>20</v>
      </c>
      <c r="B205">
        <v>41</v>
      </c>
      <c r="D205" s="15" t="s">
        <v>14</v>
      </c>
      <c r="E205">
        <v>77</v>
      </c>
    </row>
    <row r="206" spans="1:5" x14ac:dyDescent="0.35">
      <c r="A206" s="14" t="s">
        <v>20</v>
      </c>
      <c r="B206">
        <v>187</v>
      </c>
      <c r="D206" s="15" t="s">
        <v>14</v>
      </c>
      <c r="E206">
        <v>395</v>
      </c>
    </row>
    <row r="207" spans="1:5" x14ac:dyDescent="0.35">
      <c r="A207" s="14" t="s">
        <v>20</v>
      </c>
      <c r="B207">
        <v>2875</v>
      </c>
      <c r="D207" s="15" t="s">
        <v>14</v>
      </c>
      <c r="E207">
        <v>49</v>
      </c>
    </row>
    <row r="208" spans="1:5" x14ac:dyDescent="0.35">
      <c r="A208" s="14" t="s">
        <v>20</v>
      </c>
      <c r="B208">
        <v>88</v>
      </c>
      <c r="D208" s="15" t="s">
        <v>14</v>
      </c>
      <c r="E208">
        <v>180</v>
      </c>
    </row>
    <row r="209" spans="1:5" x14ac:dyDescent="0.35">
      <c r="A209" s="14" t="s">
        <v>20</v>
      </c>
      <c r="B209">
        <v>191</v>
      </c>
      <c r="D209" s="15" t="s">
        <v>14</v>
      </c>
      <c r="E209">
        <v>2690</v>
      </c>
    </row>
    <row r="210" spans="1:5" x14ac:dyDescent="0.35">
      <c r="A210" s="14" t="s">
        <v>20</v>
      </c>
      <c r="B210">
        <v>139</v>
      </c>
      <c r="D210" s="15" t="s">
        <v>14</v>
      </c>
      <c r="E210">
        <v>2779</v>
      </c>
    </row>
    <row r="211" spans="1:5" x14ac:dyDescent="0.35">
      <c r="A211" s="14" t="s">
        <v>20</v>
      </c>
      <c r="B211">
        <v>186</v>
      </c>
      <c r="D211" s="15" t="s">
        <v>14</v>
      </c>
      <c r="E211">
        <v>92</v>
      </c>
    </row>
    <row r="212" spans="1:5" x14ac:dyDescent="0.35">
      <c r="A212" s="14" t="s">
        <v>20</v>
      </c>
      <c r="B212">
        <v>112</v>
      </c>
      <c r="D212" s="15" t="s">
        <v>14</v>
      </c>
      <c r="E212">
        <v>1028</v>
      </c>
    </row>
    <row r="213" spans="1:5" x14ac:dyDescent="0.35">
      <c r="A213" s="14" t="s">
        <v>20</v>
      </c>
      <c r="B213">
        <v>101</v>
      </c>
      <c r="D213" s="15" t="s">
        <v>14</v>
      </c>
      <c r="E213">
        <v>26</v>
      </c>
    </row>
    <row r="214" spans="1:5" x14ac:dyDescent="0.35">
      <c r="A214" s="14" t="s">
        <v>20</v>
      </c>
      <c r="B214">
        <v>206</v>
      </c>
      <c r="D214" s="15" t="s">
        <v>14</v>
      </c>
      <c r="E214">
        <v>1790</v>
      </c>
    </row>
    <row r="215" spans="1:5" x14ac:dyDescent="0.35">
      <c r="A215" s="14" t="s">
        <v>20</v>
      </c>
      <c r="B215">
        <v>154</v>
      </c>
      <c r="D215" s="15" t="s">
        <v>14</v>
      </c>
      <c r="E215">
        <v>37</v>
      </c>
    </row>
    <row r="216" spans="1:5" x14ac:dyDescent="0.35">
      <c r="A216" s="14" t="s">
        <v>20</v>
      </c>
      <c r="B216">
        <v>5966</v>
      </c>
      <c r="D216" s="15" t="s">
        <v>14</v>
      </c>
      <c r="E216">
        <v>35</v>
      </c>
    </row>
    <row r="217" spans="1:5" x14ac:dyDescent="0.35">
      <c r="A217" s="14" t="s">
        <v>20</v>
      </c>
      <c r="B217">
        <v>169</v>
      </c>
      <c r="D217" s="15" t="s">
        <v>14</v>
      </c>
      <c r="E217">
        <v>558</v>
      </c>
    </row>
    <row r="218" spans="1:5" x14ac:dyDescent="0.35">
      <c r="A218" s="14" t="s">
        <v>20</v>
      </c>
      <c r="B218">
        <v>2106</v>
      </c>
      <c r="D218" s="15" t="s">
        <v>14</v>
      </c>
      <c r="E218">
        <v>64</v>
      </c>
    </row>
    <row r="219" spans="1:5" x14ac:dyDescent="0.35">
      <c r="A219" s="14" t="s">
        <v>20</v>
      </c>
      <c r="B219">
        <v>131</v>
      </c>
      <c r="D219" s="15" t="s">
        <v>14</v>
      </c>
      <c r="E219">
        <v>245</v>
      </c>
    </row>
    <row r="220" spans="1:5" x14ac:dyDescent="0.35">
      <c r="A220" s="14" t="s">
        <v>20</v>
      </c>
      <c r="B220">
        <v>84</v>
      </c>
      <c r="D220" s="15" t="s">
        <v>14</v>
      </c>
      <c r="E220">
        <v>71</v>
      </c>
    </row>
    <row r="221" spans="1:5" x14ac:dyDescent="0.35">
      <c r="A221" s="14" t="s">
        <v>20</v>
      </c>
      <c r="B221">
        <v>155</v>
      </c>
      <c r="D221" s="15" t="s">
        <v>14</v>
      </c>
      <c r="E221">
        <v>42</v>
      </c>
    </row>
    <row r="222" spans="1:5" x14ac:dyDescent="0.35">
      <c r="A222" s="14" t="s">
        <v>20</v>
      </c>
      <c r="B222">
        <v>189</v>
      </c>
      <c r="D222" s="15" t="s">
        <v>14</v>
      </c>
      <c r="E222">
        <v>156</v>
      </c>
    </row>
    <row r="223" spans="1:5" x14ac:dyDescent="0.35">
      <c r="A223" s="14" t="s">
        <v>20</v>
      </c>
      <c r="B223">
        <v>4799</v>
      </c>
      <c r="D223" s="15" t="s">
        <v>14</v>
      </c>
      <c r="E223">
        <v>1368</v>
      </c>
    </row>
    <row r="224" spans="1:5" x14ac:dyDescent="0.35">
      <c r="A224" s="14" t="s">
        <v>20</v>
      </c>
      <c r="B224">
        <v>1137</v>
      </c>
      <c r="D224" s="15" t="s">
        <v>14</v>
      </c>
      <c r="E224">
        <v>102</v>
      </c>
    </row>
    <row r="225" spans="1:5" x14ac:dyDescent="0.35">
      <c r="A225" s="14" t="s">
        <v>20</v>
      </c>
      <c r="B225">
        <v>1152</v>
      </c>
      <c r="D225" s="15" t="s">
        <v>14</v>
      </c>
      <c r="E225">
        <v>86</v>
      </c>
    </row>
    <row r="226" spans="1:5" x14ac:dyDescent="0.35">
      <c r="A226" s="14" t="s">
        <v>20</v>
      </c>
      <c r="B226">
        <v>50</v>
      </c>
      <c r="D226" s="15" t="s">
        <v>14</v>
      </c>
      <c r="E226">
        <v>253</v>
      </c>
    </row>
    <row r="227" spans="1:5" x14ac:dyDescent="0.35">
      <c r="A227" s="14" t="s">
        <v>20</v>
      </c>
      <c r="B227">
        <v>3059</v>
      </c>
      <c r="D227" s="15" t="s">
        <v>14</v>
      </c>
      <c r="E227">
        <v>157</v>
      </c>
    </row>
    <row r="228" spans="1:5" x14ac:dyDescent="0.35">
      <c r="A228" s="14" t="s">
        <v>20</v>
      </c>
      <c r="B228">
        <v>34</v>
      </c>
      <c r="D228" s="15" t="s">
        <v>14</v>
      </c>
      <c r="E228">
        <v>183</v>
      </c>
    </row>
    <row r="229" spans="1:5" x14ac:dyDescent="0.35">
      <c r="A229" s="14" t="s">
        <v>20</v>
      </c>
      <c r="B229">
        <v>220</v>
      </c>
      <c r="D229" s="15" t="s">
        <v>14</v>
      </c>
      <c r="E229">
        <v>82</v>
      </c>
    </row>
    <row r="230" spans="1:5" x14ac:dyDescent="0.35">
      <c r="A230" s="14" t="s">
        <v>20</v>
      </c>
      <c r="B230">
        <v>1604</v>
      </c>
      <c r="D230" s="15" t="s">
        <v>14</v>
      </c>
      <c r="E230">
        <v>1</v>
      </c>
    </row>
    <row r="231" spans="1:5" x14ac:dyDescent="0.35">
      <c r="A231" s="14" t="s">
        <v>20</v>
      </c>
      <c r="B231">
        <v>454</v>
      </c>
      <c r="D231" s="15" t="s">
        <v>14</v>
      </c>
      <c r="E231">
        <v>1198</v>
      </c>
    </row>
    <row r="232" spans="1:5" x14ac:dyDescent="0.35">
      <c r="A232" s="14" t="s">
        <v>20</v>
      </c>
      <c r="B232">
        <v>123</v>
      </c>
      <c r="D232" s="15" t="s">
        <v>14</v>
      </c>
      <c r="E232">
        <v>648</v>
      </c>
    </row>
    <row r="233" spans="1:5" x14ac:dyDescent="0.35">
      <c r="A233" s="14" t="s">
        <v>20</v>
      </c>
      <c r="B233">
        <v>299</v>
      </c>
      <c r="D233" s="15" t="s">
        <v>14</v>
      </c>
      <c r="E233">
        <v>64</v>
      </c>
    </row>
    <row r="234" spans="1:5" x14ac:dyDescent="0.35">
      <c r="A234" s="14" t="s">
        <v>20</v>
      </c>
      <c r="B234">
        <v>2237</v>
      </c>
      <c r="D234" s="15" t="s">
        <v>14</v>
      </c>
      <c r="E234">
        <v>62</v>
      </c>
    </row>
    <row r="235" spans="1:5" x14ac:dyDescent="0.35">
      <c r="A235" s="14" t="s">
        <v>20</v>
      </c>
      <c r="B235">
        <v>645</v>
      </c>
      <c r="D235" s="15" t="s">
        <v>14</v>
      </c>
      <c r="E235">
        <v>750</v>
      </c>
    </row>
    <row r="236" spans="1:5" x14ac:dyDescent="0.35">
      <c r="A236" s="14" t="s">
        <v>20</v>
      </c>
      <c r="B236">
        <v>484</v>
      </c>
      <c r="D236" s="15" t="s">
        <v>14</v>
      </c>
      <c r="E236">
        <v>105</v>
      </c>
    </row>
    <row r="237" spans="1:5" x14ac:dyDescent="0.35">
      <c r="A237" s="14" t="s">
        <v>20</v>
      </c>
      <c r="B237">
        <v>154</v>
      </c>
      <c r="D237" s="15" t="s">
        <v>14</v>
      </c>
      <c r="E237">
        <v>2604</v>
      </c>
    </row>
    <row r="238" spans="1:5" x14ac:dyDescent="0.35">
      <c r="A238" s="14" t="s">
        <v>20</v>
      </c>
      <c r="B238">
        <v>82</v>
      </c>
      <c r="D238" s="15" t="s">
        <v>14</v>
      </c>
      <c r="E238">
        <v>65</v>
      </c>
    </row>
    <row r="239" spans="1:5" x14ac:dyDescent="0.35">
      <c r="A239" s="14" t="s">
        <v>20</v>
      </c>
      <c r="B239">
        <v>134</v>
      </c>
      <c r="D239" s="15" t="s">
        <v>14</v>
      </c>
      <c r="E239">
        <v>94</v>
      </c>
    </row>
    <row r="240" spans="1:5" x14ac:dyDescent="0.35">
      <c r="A240" s="14" t="s">
        <v>20</v>
      </c>
      <c r="B240">
        <v>5203</v>
      </c>
      <c r="D240" s="15" t="s">
        <v>14</v>
      </c>
      <c r="E240">
        <v>257</v>
      </c>
    </row>
    <row r="241" spans="1:5" x14ac:dyDescent="0.35">
      <c r="A241" s="14" t="s">
        <v>20</v>
      </c>
      <c r="B241">
        <v>94</v>
      </c>
      <c r="D241" s="15" t="s">
        <v>14</v>
      </c>
      <c r="E241">
        <v>2928</v>
      </c>
    </row>
    <row r="242" spans="1:5" x14ac:dyDescent="0.35">
      <c r="A242" s="14" t="s">
        <v>20</v>
      </c>
      <c r="B242">
        <v>205</v>
      </c>
      <c r="D242" s="15" t="s">
        <v>14</v>
      </c>
      <c r="E242">
        <v>4697</v>
      </c>
    </row>
    <row r="243" spans="1:5" x14ac:dyDescent="0.35">
      <c r="A243" s="14" t="s">
        <v>20</v>
      </c>
      <c r="B243">
        <v>92</v>
      </c>
      <c r="D243" s="15" t="s">
        <v>14</v>
      </c>
      <c r="E243">
        <v>2915</v>
      </c>
    </row>
    <row r="244" spans="1:5" x14ac:dyDescent="0.35">
      <c r="A244" s="14" t="s">
        <v>20</v>
      </c>
      <c r="B244">
        <v>219</v>
      </c>
      <c r="D244" s="15" t="s">
        <v>14</v>
      </c>
      <c r="E244">
        <v>18</v>
      </c>
    </row>
    <row r="245" spans="1:5" x14ac:dyDescent="0.35">
      <c r="A245" s="14" t="s">
        <v>20</v>
      </c>
      <c r="B245">
        <v>2526</v>
      </c>
      <c r="D245" s="15" t="s">
        <v>14</v>
      </c>
      <c r="E245">
        <v>602</v>
      </c>
    </row>
    <row r="246" spans="1:5" x14ac:dyDescent="0.35">
      <c r="A246" s="14" t="s">
        <v>20</v>
      </c>
      <c r="B246">
        <v>94</v>
      </c>
      <c r="D246" s="15" t="s">
        <v>14</v>
      </c>
      <c r="E246">
        <v>1</v>
      </c>
    </row>
    <row r="247" spans="1:5" x14ac:dyDescent="0.35">
      <c r="A247" s="14" t="s">
        <v>20</v>
      </c>
      <c r="B247">
        <v>1713</v>
      </c>
      <c r="D247" s="15" t="s">
        <v>14</v>
      </c>
      <c r="E247">
        <v>3868</v>
      </c>
    </row>
    <row r="248" spans="1:5" x14ac:dyDescent="0.35">
      <c r="A248" s="14" t="s">
        <v>20</v>
      </c>
      <c r="B248">
        <v>249</v>
      </c>
      <c r="D248" s="15" t="s">
        <v>14</v>
      </c>
      <c r="E248">
        <v>504</v>
      </c>
    </row>
    <row r="249" spans="1:5" x14ac:dyDescent="0.35">
      <c r="A249" s="14" t="s">
        <v>20</v>
      </c>
      <c r="B249">
        <v>192</v>
      </c>
      <c r="D249" s="15" t="s">
        <v>14</v>
      </c>
      <c r="E249">
        <v>14</v>
      </c>
    </row>
    <row r="250" spans="1:5" x14ac:dyDescent="0.35">
      <c r="A250" s="14" t="s">
        <v>20</v>
      </c>
      <c r="B250">
        <v>247</v>
      </c>
      <c r="D250" s="15" t="s">
        <v>14</v>
      </c>
      <c r="E250">
        <v>750</v>
      </c>
    </row>
    <row r="251" spans="1:5" x14ac:dyDescent="0.35">
      <c r="A251" s="14" t="s">
        <v>20</v>
      </c>
      <c r="B251">
        <v>2293</v>
      </c>
      <c r="D251" s="15" t="s">
        <v>14</v>
      </c>
      <c r="E251">
        <v>77</v>
      </c>
    </row>
    <row r="252" spans="1:5" x14ac:dyDescent="0.35">
      <c r="A252" s="14" t="s">
        <v>20</v>
      </c>
      <c r="B252">
        <v>3131</v>
      </c>
      <c r="D252" s="15" t="s">
        <v>14</v>
      </c>
      <c r="E252">
        <v>752</v>
      </c>
    </row>
    <row r="253" spans="1:5" x14ac:dyDescent="0.35">
      <c r="A253" s="14" t="s">
        <v>20</v>
      </c>
      <c r="B253">
        <v>143</v>
      </c>
      <c r="D253" s="15" t="s">
        <v>14</v>
      </c>
      <c r="E253">
        <v>131</v>
      </c>
    </row>
    <row r="254" spans="1:5" x14ac:dyDescent="0.35">
      <c r="A254" s="14" t="s">
        <v>20</v>
      </c>
      <c r="B254">
        <v>296</v>
      </c>
      <c r="D254" s="15" t="s">
        <v>14</v>
      </c>
      <c r="E254">
        <v>87</v>
      </c>
    </row>
    <row r="255" spans="1:5" x14ac:dyDescent="0.35">
      <c r="A255" s="14" t="s">
        <v>20</v>
      </c>
      <c r="B255">
        <v>170</v>
      </c>
      <c r="D255" s="15" t="s">
        <v>14</v>
      </c>
      <c r="E255">
        <v>1063</v>
      </c>
    </row>
    <row r="256" spans="1:5" x14ac:dyDescent="0.35">
      <c r="A256" s="14" t="s">
        <v>20</v>
      </c>
      <c r="B256">
        <v>86</v>
      </c>
      <c r="D256" s="15" t="s">
        <v>14</v>
      </c>
      <c r="E256">
        <v>76</v>
      </c>
    </row>
    <row r="257" spans="1:5" x14ac:dyDescent="0.35">
      <c r="A257" s="14" t="s">
        <v>20</v>
      </c>
      <c r="B257">
        <v>6286</v>
      </c>
      <c r="D257" s="15" t="s">
        <v>14</v>
      </c>
      <c r="E257">
        <v>4428</v>
      </c>
    </row>
    <row r="258" spans="1:5" x14ac:dyDescent="0.35">
      <c r="A258" s="14" t="s">
        <v>20</v>
      </c>
      <c r="B258">
        <v>3727</v>
      </c>
      <c r="D258" s="15" t="s">
        <v>14</v>
      </c>
      <c r="E258">
        <v>58</v>
      </c>
    </row>
    <row r="259" spans="1:5" x14ac:dyDescent="0.35">
      <c r="A259" s="14" t="s">
        <v>20</v>
      </c>
      <c r="B259">
        <v>1605</v>
      </c>
      <c r="D259" s="15" t="s">
        <v>14</v>
      </c>
      <c r="E259">
        <v>111</v>
      </c>
    </row>
    <row r="260" spans="1:5" x14ac:dyDescent="0.35">
      <c r="A260" s="14" t="s">
        <v>20</v>
      </c>
      <c r="B260">
        <v>2120</v>
      </c>
      <c r="D260" s="15" t="s">
        <v>14</v>
      </c>
      <c r="E260">
        <v>2955</v>
      </c>
    </row>
    <row r="261" spans="1:5" x14ac:dyDescent="0.35">
      <c r="A261" s="14" t="s">
        <v>20</v>
      </c>
      <c r="B261">
        <v>50</v>
      </c>
      <c r="D261" s="15" t="s">
        <v>14</v>
      </c>
      <c r="E261">
        <v>1657</v>
      </c>
    </row>
    <row r="262" spans="1:5" x14ac:dyDescent="0.35">
      <c r="A262" s="14" t="s">
        <v>20</v>
      </c>
      <c r="B262">
        <v>2080</v>
      </c>
      <c r="D262" s="15" t="s">
        <v>14</v>
      </c>
      <c r="E262">
        <v>926</v>
      </c>
    </row>
    <row r="263" spans="1:5" x14ac:dyDescent="0.35">
      <c r="A263" s="14" t="s">
        <v>20</v>
      </c>
      <c r="B263">
        <v>2105</v>
      </c>
      <c r="D263" s="15" t="s">
        <v>14</v>
      </c>
      <c r="E263">
        <v>77</v>
      </c>
    </row>
    <row r="264" spans="1:5" x14ac:dyDescent="0.35">
      <c r="A264" s="14" t="s">
        <v>20</v>
      </c>
      <c r="B264">
        <v>2436</v>
      </c>
      <c r="D264" s="15" t="s">
        <v>14</v>
      </c>
      <c r="E264">
        <v>1748</v>
      </c>
    </row>
    <row r="265" spans="1:5" x14ac:dyDescent="0.35">
      <c r="A265" s="14" t="s">
        <v>20</v>
      </c>
      <c r="B265">
        <v>80</v>
      </c>
      <c r="D265" s="15" t="s">
        <v>14</v>
      </c>
      <c r="E265">
        <v>79</v>
      </c>
    </row>
    <row r="266" spans="1:5" x14ac:dyDescent="0.35">
      <c r="A266" s="14" t="s">
        <v>20</v>
      </c>
      <c r="B266">
        <v>42</v>
      </c>
      <c r="D266" s="15" t="s">
        <v>14</v>
      </c>
      <c r="E266">
        <v>889</v>
      </c>
    </row>
    <row r="267" spans="1:5" x14ac:dyDescent="0.35">
      <c r="A267" s="14" t="s">
        <v>20</v>
      </c>
      <c r="B267">
        <v>139</v>
      </c>
      <c r="D267" s="15" t="s">
        <v>14</v>
      </c>
      <c r="E267">
        <v>56</v>
      </c>
    </row>
    <row r="268" spans="1:5" x14ac:dyDescent="0.35">
      <c r="A268" s="14" t="s">
        <v>20</v>
      </c>
      <c r="B268">
        <v>159</v>
      </c>
      <c r="D268" s="15" t="s">
        <v>14</v>
      </c>
      <c r="E268">
        <v>1</v>
      </c>
    </row>
    <row r="269" spans="1:5" x14ac:dyDescent="0.35">
      <c r="A269" s="14" t="s">
        <v>20</v>
      </c>
      <c r="B269">
        <v>381</v>
      </c>
      <c r="D269" s="15" t="s">
        <v>14</v>
      </c>
      <c r="E269">
        <v>83</v>
      </c>
    </row>
    <row r="270" spans="1:5" x14ac:dyDescent="0.35">
      <c r="A270" s="14" t="s">
        <v>20</v>
      </c>
      <c r="B270">
        <v>194</v>
      </c>
      <c r="D270" s="15" t="s">
        <v>14</v>
      </c>
      <c r="E270">
        <v>2025</v>
      </c>
    </row>
    <row r="271" spans="1:5" x14ac:dyDescent="0.35">
      <c r="A271" s="14" t="s">
        <v>20</v>
      </c>
      <c r="B271">
        <v>106</v>
      </c>
      <c r="D271" s="15" t="s">
        <v>14</v>
      </c>
      <c r="E271">
        <v>14</v>
      </c>
    </row>
    <row r="272" spans="1:5" x14ac:dyDescent="0.35">
      <c r="A272" s="14" t="s">
        <v>20</v>
      </c>
      <c r="B272">
        <v>142</v>
      </c>
      <c r="D272" s="15" t="s">
        <v>14</v>
      </c>
      <c r="E272">
        <v>656</v>
      </c>
    </row>
    <row r="273" spans="1:5" x14ac:dyDescent="0.35">
      <c r="A273" s="14" t="s">
        <v>20</v>
      </c>
      <c r="B273">
        <v>211</v>
      </c>
      <c r="D273" s="15" t="s">
        <v>14</v>
      </c>
      <c r="E273">
        <v>1596</v>
      </c>
    </row>
    <row r="274" spans="1:5" x14ac:dyDescent="0.35">
      <c r="A274" s="14" t="s">
        <v>20</v>
      </c>
      <c r="B274">
        <v>2756</v>
      </c>
      <c r="D274" s="15" t="s">
        <v>14</v>
      </c>
      <c r="E274">
        <v>10</v>
      </c>
    </row>
    <row r="275" spans="1:5" x14ac:dyDescent="0.35">
      <c r="A275" s="14" t="s">
        <v>20</v>
      </c>
      <c r="B275">
        <v>173</v>
      </c>
      <c r="D275" s="15" t="s">
        <v>14</v>
      </c>
      <c r="E275">
        <v>1121</v>
      </c>
    </row>
    <row r="276" spans="1:5" x14ac:dyDescent="0.35">
      <c r="A276" s="14" t="s">
        <v>20</v>
      </c>
      <c r="B276">
        <v>87</v>
      </c>
      <c r="D276" s="15" t="s">
        <v>14</v>
      </c>
      <c r="E276">
        <v>15</v>
      </c>
    </row>
    <row r="277" spans="1:5" x14ac:dyDescent="0.35">
      <c r="A277" s="14" t="s">
        <v>20</v>
      </c>
      <c r="B277">
        <v>1572</v>
      </c>
      <c r="D277" s="15" t="s">
        <v>14</v>
      </c>
      <c r="E277">
        <v>191</v>
      </c>
    </row>
    <row r="278" spans="1:5" x14ac:dyDescent="0.35">
      <c r="A278" s="14" t="s">
        <v>20</v>
      </c>
      <c r="B278">
        <v>2346</v>
      </c>
      <c r="D278" s="15" t="s">
        <v>14</v>
      </c>
      <c r="E278">
        <v>16</v>
      </c>
    </row>
    <row r="279" spans="1:5" x14ac:dyDescent="0.35">
      <c r="A279" s="14" t="s">
        <v>20</v>
      </c>
      <c r="B279">
        <v>115</v>
      </c>
      <c r="D279" s="15" t="s">
        <v>14</v>
      </c>
      <c r="E279">
        <v>17</v>
      </c>
    </row>
    <row r="280" spans="1:5" x14ac:dyDescent="0.35">
      <c r="A280" s="14" t="s">
        <v>20</v>
      </c>
      <c r="B280">
        <v>85</v>
      </c>
      <c r="D280" s="15" t="s">
        <v>14</v>
      </c>
      <c r="E280">
        <v>34</v>
      </c>
    </row>
    <row r="281" spans="1:5" x14ac:dyDescent="0.35">
      <c r="A281" s="14" t="s">
        <v>20</v>
      </c>
      <c r="B281">
        <v>144</v>
      </c>
      <c r="D281" s="15" t="s">
        <v>14</v>
      </c>
      <c r="E281">
        <v>1</v>
      </c>
    </row>
    <row r="282" spans="1:5" x14ac:dyDescent="0.35">
      <c r="A282" s="14" t="s">
        <v>20</v>
      </c>
      <c r="B282">
        <v>2443</v>
      </c>
      <c r="D282" s="15" t="s">
        <v>14</v>
      </c>
      <c r="E282">
        <v>1274</v>
      </c>
    </row>
    <row r="283" spans="1:5" x14ac:dyDescent="0.35">
      <c r="A283" s="14" t="s">
        <v>20</v>
      </c>
      <c r="B283">
        <v>64</v>
      </c>
      <c r="D283" s="15" t="s">
        <v>14</v>
      </c>
      <c r="E283">
        <v>210</v>
      </c>
    </row>
    <row r="284" spans="1:5" x14ac:dyDescent="0.35">
      <c r="A284" s="14" t="s">
        <v>20</v>
      </c>
      <c r="B284">
        <v>268</v>
      </c>
      <c r="D284" s="15" t="s">
        <v>14</v>
      </c>
      <c r="E284">
        <v>248</v>
      </c>
    </row>
    <row r="285" spans="1:5" x14ac:dyDescent="0.35">
      <c r="A285" s="14" t="s">
        <v>20</v>
      </c>
      <c r="B285">
        <v>195</v>
      </c>
      <c r="D285" s="15" t="s">
        <v>14</v>
      </c>
      <c r="E285">
        <v>513</v>
      </c>
    </row>
    <row r="286" spans="1:5" x14ac:dyDescent="0.35">
      <c r="A286" s="14" t="s">
        <v>20</v>
      </c>
      <c r="B286">
        <v>186</v>
      </c>
      <c r="D286" s="15" t="s">
        <v>14</v>
      </c>
      <c r="E286">
        <v>3410</v>
      </c>
    </row>
    <row r="287" spans="1:5" x14ac:dyDescent="0.35">
      <c r="A287" s="14" t="s">
        <v>20</v>
      </c>
      <c r="B287">
        <v>460</v>
      </c>
      <c r="D287" s="15" t="s">
        <v>14</v>
      </c>
      <c r="E287">
        <v>10</v>
      </c>
    </row>
    <row r="288" spans="1:5" x14ac:dyDescent="0.35">
      <c r="A288" s="14" t="s">
        <v>20</v>
      </c>
      <c r="B288">
        <v>2528</v>
      </c>
      <c r="D288" s="15" t="s">
        <v>14</v>
      </c>
      <c r="E288">
        <v>2201</v>
      </c>
    </row>
    <row r="289" spans="1:5" x14ac:dyDescent="0.35">
      <c r="A289" s="14" t="s">
        <v>20</v>
      </c>
      <c r="B289">
        <v>3657</v>
      </c>
      <c r="D289" s="15" t="s">
        <v>14</v>
      </c>
      <c r="E289">
        <v>676</v>
      </c>
    </row>
    <row r="290" spans="1:5" x14ac:dyDescent="0.35">
      <c r="A290" s="14" t="s">
        <v>20</v>
      </c>
      <c r="B290">
        <v>131</v>
      </c>
      <c r="D290" s="15" t="s">
        <v>14</v>
      </c>
      <c r="E290">
        <v>831</v>
      </c>
    </row>
    <row r="291" spans="1:5" x14ac:dyDescent="0.35">
      <c r="A291" s="14" t="s">
        <v>20</v>
      </c>
      <c r="B291">
        <v>239</v>
      </c>
      <c r="D291" s="15" t="s">
        <v>14</v>
      </c>
      <c r="E291">
        <v>859</v>
      </c>
    </row>
    <row r="292" spans="1:5" x14ac:dyDescent="0.35">
      <c r="A292" s="14" t="s">
        <v>20</v>
      </c>
      <c r="B292">
        <v>78</v>
      </c>
      <c r="D292" s="15" t="s">
        <v>14</v>
      </c>
      <c r="E292">
        <v>45</v>
      </c>
    </row>
    <row r="293" spans="1:5" x14ac:dyDescent="0.35">
      <c r="A293" s="14" t="s">
        <v>20</v>
      </c>
      <c r="B293">
        <v>1773</v>
      </c>
      <c r="D293" s="15" t="s">
        <v>14</v>
      </c>
      <c r="E293">
        <v>6</v>
      </c>
    </row>
    <row r="294" spans="1:5" x14ac:dyDescent="0.35">
      <c r="A294" s="14" t="s">
        <v>20</v>
      </c>
      <c r="B294">
        <v>32</v>
      </c>
      <c r="D294" s="15" t="s">
        <v>14</v>
      </c>
      <c r="E294">
        <v>7</v>
      </c>
    </row>
    <row r="295" spans="1:5" x14ac:dyDescent="0.35">
      <c r="A295" s="14" t="s">
        <v>20</v>
      </c>
      <c r="B295">
        <v>369</v>
      </c>
      <c r="D295" s="15" t="s">
        <v>14</v>
      </c>
      <c r="E295">
        <v>31</v>
      </c>
    </row>
    <row r="296" spans="1:5" x14ac:dyDescent="0.35">
      <c r="A296" s="14" t="s">
        <v>20</v>
      </c>
      <c r="B296">
        <v>89</v>
      </c>
      <c r="D296" s="15" t="s">
        <v>14</v>
      </c>
      <c r="E296">
        <v>78</v>
      </c>
    </row>
    <row r="297" spans="1:5" x14ac:dyDescent="0.35">
      <c r="A297" s="14" t="s">
        <v>20</v>
      </c>
      <c r="B297">
        <v>147</v>
      </c>
      <c r="D297" s="15" t="s">
        <v>14</v>
      </c>
      <c r="E297">
        <v>1225</v>
      </c>
    </row>
    <row r="298" spans="1:5" x14ac:dyDescent="0.35">
      <c r="A298" s="14" t="s">
        <v>20</v>
      </c>
      <c r="B298">
        <v>126</v>
      </c>
      <c r="D298" s="15" t="s">
        <v>14</v>
      </c>
      <c r="E298">
        <v>1</v>
      </c>
    </row>
    <row r="299" spans="1:5" x14ac:dyDescent="0.35">
      <c r="A299" s="14" t="s">
        <v>20</v>
      </c>
      <c r="B299">
        <v>2218</v>
      </c>
      <c r="D299" s="15" t="s">
        <v>14</v>
      </c>
      <c r="E299">
        <v>67</v>
      </c>
    </row>
    <row r="300" spans="1:5" x14ac:dyDescent="0.35">
      <c r="A300" s="14" t="s">
        <v>20</v>
      </c>
      <c r="B300">
        <v>202</v>
      </c>
      <c r="D300" s="15" t="s">
        <v>14</v>
      </c>
      <c r="E300">
        <v>19</v>
      </c>
    </row>
    <row r="301" spans="1:5" x14ac:dyDescent="0.35">
      <c r="A301" s="14" t="s">
        <v>20</v>
      </c>
      <c r="B301">
        <v>140</v>
      </c>
      <c r="D301" s="15" t="s">
        <v>14</v>
      </c>
      <c r="E301">
        <v>2108</v>
      </c>
    </row>
    <row r="302" spans="1:5" x14ac:dyDescent="0.35">
      <c r="A302" s="14" t="s">
        <v>20</v>
      </c>
      <c r="B302">
        <v>1052</v>
      </c>
      <c r="D302" s="15" t="s">
        <v>14</v>
      </c>
      <c r="E302">
        <v>679</v>
      </c>
    </row>
    <row r="303" spans="1:5" x14ac:dyDescent="0.35">
      <c r="A303" s="14" t="s">
        <v>20</v>
      </c>
      <c r="B303">
        <v>247</v>
      </c>
      <c r="D303" s="15" t="s">
        <v>14</v>
      </c>
      <c r="E303">
        <v>36</v>
      </c>
    </row>
    <row r="304" spans="1:5" x14ac:dyDescent="0.35">
      <c r="A304" s="14" t="s">
        <v>20</v>
      </c>
      <c r="B304">
        <v>84</v>
      </c>
      <c r="D304" s="15" t="s">
        <v>14</v>
      </c>
      <c r="E304">
        <v>47</v>
      </c>
    </row>
    <row r="305" spans="1:5" x14ac:dyDescent="0.35">
      <c r="A305" s="14" t="s">
        <v>20</v>
      </c>
      <c r="B305">
        <v>88</v>
      </c>
      <c r="D305" s="15" t="s">
        <v>14</v>
      </c>
      <c r="E305">
        <v>70</v>
      </c>
    </row>
    <row r="306" spans="1:5" x14ac:dyDescent="0.35">
      <c r="A306" s="14" t="s">
        <v>20</v>
      </c>
      <c r="B306">
        <v>156</v>
      </c>
      <c r="D306" s="15" t="s">
        <v>14</v>
      </c>
      <c r="E306">
        <v>154</v>
      </c>
    </row>
    <row r="307" spans="1:5" x14ac:dyDescent="0.35">
      <c r="A307" s="14" t="s">
        <v>20</v>
      </c>
      <c r="B307">
        <v>2985</v>
      </c>
      <c r="D307" s="15" t="s">
        <v>14</v>
      </c>
      <c r="E307">
        <v>22</v>
      </c>
    </row>
    <row r="308" spans="1:5" x14ac:dyDescent="0.35">
      <c r="A308" s="14" t="s">
        <v>20</v>
      </c>
      <c r="B308">
        <v>762</v>
      </c>
      <c r="D308" s="15" t="s">
        <v>14</v>
      </c>
      <c r="E308">
        <v>1758</v>
      </c>
    </row>
    <row r="309" spans="1:5" x14ac:dyDescent="0.35">
      <c r="A309" s="14" t="s">
        <v>20</v>
      </c>
      <c r="B309">
        <v>554</v>
      </c>
      <c r="D309" s="15" t="s">
        <v>14</v>
      </c>
      <c r="E309">
        <v>94</v>
      </c>
    </row>
    <row r="310" spans="1:5" x14ac:dyDescent="0.35">
      <c r="A310" s="14" t="s">
        <v>20</v>
      </c>
      <c r="B310">
        <v>135</v>
      </c>
      <c r="D310" s="15" t="s">
        <v>14</v>
      </c>
      <c r="E310">
        <v>33</v>
      </c>
    </row>
    <row r="311" spans="1:5" x14ac:dyDescent="0.35">
      <c r="A311" s="14" t="s">
        <v>20</v>
      </c>
      <c r="B311">
        <v>122</v>
      </c>
      <c r="D311" s="15" t="s">
        <v>14</v>
      </c>
      <c r="E311">
        <v>1</v>
      </c>
    </row>
    <row r="312" spans="1:5" x14ac:dyDescent="0.35">
      <c r="A312" s="14" t="s">
        <v>20</v>
      </c>
      <c r="B312">
        <v>221</v>
      </c>
      <c r="D312" s="15" t="s">
        <v>14</v>
      </c>
      <c r="E312">
        <v>31</v>
      </c>
    </row>
    <row r="313" spans="1:5" x14ac:dyDescent="0.35">
      <c r="A313" s="14" t="s">
        <v>20</v>
      </c>
      <c r="B313">
        <v>126</v>
      </c>
      <c r="D313" s="15" t="s">
        <v>14</v>
      </c>
      <c r="E313">
        <v>35</v>
      </c>
    </row>
    <row r="314" spans="1:5" x14ac:dyDescent="0.35">
      <c r="A314" s="14" t="s">
        <v>20</v>
      </c>
      <c r="B314">
        <v>1022</v>
      </c>
      <c r="D314" s="15" t="s">
        <v>14</v>
      </c>
      <c r="E314">
        <v>63</v>
      </c>
    </row>
    <row r="315" spans="1:5" x14ac:dyDescent="0.35">
      <c r="A315" s="14" t="s">
        <v>20</v>
      </c>
      <c r="B315">
        <v>3177</v>
      </c>
      <c r="D315" s="15" t="s">
        <v>14</v>
      </c>
      <c r="E315">
        <v>526</v>
      </c>
    </row>
    <row r="316" spans="1:5" x14ac:dyDescent="0.35">
      <c r="A316" s="14" t="s">
        <v>20</v>
      </c>
      <c r="B316">
        <v>198</v>
      </c>
      <c r="D316" s="15" t="s">
        <v>14</v>
      </c>
      <c r="E316">
        <v>121</v>
      </c>
    </row>
    <row r="317" spans="1:5" x14ac:dyDescent="0.35">
      <c r="A317" s="14" t="s">
        <v>20</v>
      </c>
      <c r="B317">
        <v>85</v>
      </c>
      <c r="D317" s="15" t="s">
        <v>14</v>
      </c>
      <c r="E317">
        <v>67</v>
      </c>
    </row>
    <row r="318" spans="1:5" x14ac:dyDescent="0.35">
      <c r="A318" s="14" t="s">
        <v>20</v>
      </c>
      <c r="B318">
        <v>3596</v>
      </c>
      <c r="D318" s="15" t="s">
        <v>14</v>
      </c>
      <c r="E318">
        <v>57</v>
      </c>
    </row>
    <row r="319" spans="1:5" x14ac:dyDescent="0.35">
      <c r="A319" s="14" t="s">
        <v>20</v>
      </c>
      <c r="B319">
        <v>244</v>
      </c>
      <c r="D319" s="15" t="s">
        <v>14</v>
      </c>
      <c r="E319">
        <v>1229</v>
      </c>
    </row>
    <row r="320" spans="1:5" x14ac:dyDescent="0.35">
      <c r="A320" s="14" t="s">
        <v>20</v>
      </c>
      <c r="B320">
        <v>5180</v>
      </c>
      <c r="D320" s="15" t="s">
        <v>14</v>
      </c>
      <c r="E320">
        <v>12</v>
      </c>
    </row>
    <row r="321" spans="1:5" x14ac:dyDescent="0.35">
      <c r="A321" s="14" t="s">
        <v>20</v>
      </c>
      <c r="B321">
        <v>589</v>
      </c>
      <c r="D321" s="15" t="s">
        <v>14</v>
      </c>
      <c r="E321">
        <v>452</v>
      </c>
    </row>
    <row r="322" spans="1:5" x14ac:dyDescent="0.35">
      <c r="A322" s="14" t="s">
        <v>20</v>
      </c>
      <c r="B322">
        <v>2725</v>
      </c>
      <c r="D322" s="15" t="s">
        <v>14</v>
      </c>
      <c r="E322">
        <v>1886</v>
      </c>
    </row>
    <row r="323" spans="1:5" x14ac:dyDescent="0.35">
      <c r="A323" s="14" t="s">
        <v>20</v>
      </c>
      <c r="B323">
        <v>300</v>
      </c>
      <c r="D323" s="15" t="s">
        <v>14</v>
      </c>
      <c r="E323">
        <v>1825</v>
      </c>
    </row>
    <row r="324" spans="1:5" x14ac:dyDescent="0.35">
      <c r="A324" s="14" t="s">
        <v>20</v>
      </c>
      <c r="B324">
        <v>144</v>
      </c>
      <c r="D324" s="15" t="s">
        <v>14</v>
      </c>
      <c r="E324">
        <v>31</v>
      </c>
    </row>
    <row r="325" spans="1:5" x14ac:dyDescent="0.35">
      <c r="A325" s="14" t="s">
        <v>20</v>
      </c>
      <c r="B325">
        <v>87</v>
      </c>
      <c r="D325" s="15" t="s">
        <v>14</v>
      </c>
      <c r="E325">
        <v>107</v>
      </c>
    </row>
    <row r="326" spans="1:5" x14ac:dyDescent="0.35">
      <c r="A326" s="14" t="s">
        <v>20</v>
      </c>
      <c r="B326">
        <v>3116</v>
      </c>
      <c r="D326" s="15" t="s">
        <v>14</v>
      </c>
      <c r="E326">
        <v>27</v>
      </c>
    </row>
    <row r="327" spans="1:5" x14ac:dyDescent="0.35">
      <c r="A327" s="14" t="s">
        <v>20</v>
      </c>
      <c r="B327">
        <v>909</v>
      </c>
      <c r="D327" s="15" t="s">
        <v>14</v>
      </c>
      <c r="E327">
        <v>1221</v>
      </c>
    </row>
    <row r="328" spans="1:5" x14ac:dyDescent="0.35">
      <c r="A328" s="14" t="s">
        <v>20</v>
      </c>
      <c r="B328">
        <v>1613</v>
      </c>
      <c r="D328" s="15" t="s">
        <v>14</v>
      </c>
      <c r="E328">
        <v>1</v>
      </c>
    </row>
    <row r="329" spans="1:5" x14ac:dyDescent="0.35">
      <c r="A329" s="14" t="s">
        <v>20</v>
      </c>
      <c r="B329">
        <v>136</v>
      </c>
      <c r="D329" s="15" t="s">
        <v>14</v>
      </c>
      <c r="E329">
        <v>16</v>
      </c>
    </row>
    <row r="330" spans="1:5" x14ac:dyDescent="0.35">
      <c r="A330" s="14" t="s">
        <v>20</v>
      </c>
      <c r="B330">
        <v>130</v>
      </c>
      <c r="D330" s="15" t="s">
        <v>14</v>
      </c>
      <c r="E330">
        <v>41</v>
      </c>
    </row>
    <row r="331" spans="1:5" x14ac:dyDescent="0.35">
      <c r="A331" s="14" t="s">
        <v>20</v>
      </c>
      <c r="B331">
        <v>102</v>
      </c>
      <c r="D331" s="15" t="s">
        <v>14</v>
      </c>
      <c r="E331">
        <v>523</v>
      </c>
    </row>
    <row r="332" spans="1:5" x14ac:dyDescent="0.35">
      <c r="A332" s="14" t="s">
        <v>20</v>
      </c>
      <c r="B332">
        <v>4006</v>
      </c>
      <c r="D332" s="15" t="s">
        <v>14</v>
      </c>
      <c r="E332">
        <v>141</v>
      </c>
    </row>
    <row r="333" spans="1:5" x14ac:dyDescent="0.35">
      <c r="A333" s="14" t="s">
        <v>20</v>
      </c>
      <c r="B333">
        <v>1629</v>
      </c>
      <c r="D333" s="15" t="s">
        <v>14</v>
      </c>
      <c r="E333">
        <v>52</v>
      </c>
    </row>
    <row r="334" spans="1:5" x14ac:dyDescent="0.35">
      <c r="A334" s="14" t="s">
        <v>20</v>
      </c>
      <c r="B334">
        <v>2188</v>
      </c>
      <c r="D334" s="15" t="s">
        <v>14</v>
      </c>
      <c r="E334">
        <v>225</v>
      </c>
    </row>
    <row r="335" spans="1:5" x14ac:dyDescent="0.35">
      <c r="A335" s="14" t="s">
        <v>20</v>
      </c>
      <c r="B335">
        <v>2409</v>
      </c>
      <c r="D335" s="15" t="s">
        <v>14</v>
      </c>
      <c r="E335">
        <v>38</v>
      </c>
    </row>
    <row r="336" spans="1:5" x14ac:dyDescent="0.35">
      <c r="A336" s="14" t="s">
        <v>20</v>
      </c>
      <c r="B336">
        <v>194</v>
      </c>
      <c r="D336" s="15" t="s">
        <v>14</v>
      </c>
      <c r="E336">
        <v>15</v>
      </c>
    </row>
    <row r="337" spans="1:5" x14ac:dyDescent="0.35">
      <c r="A337" s="14" t="s">
        <v>20</v>
      </c>
      <c r="B337">
        <v>1140</v>
      </c>
      <c r="D337" s="15" t="s">
        <v>14</v>
      </c>
      <c r="E337">
        <v>37</v>
      </c>
    </row>
    <row r="338" spans="1:5" x14ac:dyDescent="0.35">
      <c r="A338" s="14" t="s">
        <v>20</v>
      </c>
      <c r="B338">
        <v>102</v>
      </c>
      <c r="D338" s="15" t="s">
        <v>14</v>
      </c>
      <c r="E338">
        <v>112</v>
      </c>
    </row>
    <row r="339" spans="1:5" x14ac:dyDescent="0.35">
      <c r="A339" s="14" t="s">
        <v>20</v>
      </c>
      <c r="B339">
        <v>2857</v>
      </c>
      <c r="D339" s="15" t="s">
        <v>14</v>
      </c>
      <c r="E339">
        <v>21</v>
      </c>
    </row>
    <row r="340" spans="1:5" x14ac:dyDescent="0.35">
      <c r="A340" s="14" t="s">
        <v>20</v>
      </c>
      <c r="B340">
        <v>107</v>
      </c>
      <c r="D340" s="15" t="s">
        <v>14</v>
      </c>
      <c r="E340">
        <v>67</v>
      </c>
    </row>
    <row r="341" spans="1:5" x14ac:dyDescent="0.35">
      <c r="A341" s="14" t="s">
        <v>20</v>
      </c>
      <c r="B341">
        <v>160</v>
      </c>
      <c r="D341" s="15" t="s">
        <v>14</v>
      </c>
      <c r="E341">
        <v>78</v>
      </c>
    </row>
    <row r="342" spans="1:5" x14ac:dyDescent="0.35">
      <c r="A342" s="14" t="s">
        <v>20</v>
      </c>
      <c r="B342">
        <v>2230</v>
      </c>
      <c r="D342" s="15" t="s">
        <v>14</v>
      </c>
      <c r="E342">
        <v>67</v>
      </c>
    </row>
    <row r="343" spans="1:5" x14ac:dyDescent="0.35">
      <c r="A343" s="14" t="s">
        <v>20</v>
      </c>
      <c r="B343">
        <v>316</v>
      </c>
      <c r="D343" s="15" t="s">
        <v>14</v>
      </c>
      <c r="E343">
        <v>263</v>
      </c>
    </row>
    <row r="344" spans="1:5" x14ac:dyDescent="0.35">
      <c r="A344" s="14" t="s">
        <v>20</v>
      </c>
      <c r="B344">
        <v>117</v>
      </c>
      <c r="D344" s="15" t="s">
        <v>14</v>
      </c>
      <c r="E344">
        <v>1691</v>
      </c>
    </row>
    <row r="345" spans="1:5" x14ac:dyDescent="0.35">
      <c r="A345" s="14" t="s">
        <v>20</v>
      </c>
      <c r="B345">
        <v>6406</v>
      </c>
      <c r="D345" s="15" t="s">
        <v>14</v>
      </c>
      <c r="E345">
        <v>181</v>
      </c>
    </row>
    <row r="346" spans="1:5" x14ac:dyDescent="0.35">
      <c r="A346" s="14" t="s">
        <v>20</v>
      </c>
      <c r="B346">
        <v>192</v>
      </c>
      <c r="D346" s="15" t="s">
        <v>14</v>
      </c>
      <c r="E346">
        <v>13</v>
      </c>
    </row>
    <row r="347" spans="1:5" x14ac:dyDescent="0.35">
      <c r="A347" s="14" t="s">
        <v>20</v>
      </c>
      <c r="B347">
        <v>26</v>
      </c>
      <c r="D347" s="15" t="s">
        <v>14</v>
      </c>
      <c r="E347">
        <v>1</v>
      </c>
    </row>
    <row r="348" spans="1:5" x14ac:dyDescent="0.35">
      <c r="A348" s="14" t="s">
        <v>20</v>
      </c>
      <c r="B348">
        <v>723</v>
      </c>
      <c r="D348" s="15" t="s">
        <v>14</v>
      </c>
      <c r="E348">
        <v>21</v>
      </c>
    </row>
    <row r="349" spans="1:5" x14ac:dyDescent="0.35">
      <c r="A349" s="14" t="s">
        <v>20</v>
      </c>
      <c r="B349">
        <v>170</v>
      </c>
      <c r="D349" s="15" t="s">
        <v>14</v>
      </c>
      <c r="E349">
        <v>830</v>
      </c>
    </row>
    <row r="350" spans="1:5" x14ac:dyDescent="0.35">
      <c r="A350" s="14" t="s">
        <v>20</v>
      </c>
      <c r="B350">
        <v>238</v>
      </c>
      <c r="D350" s="15" t="s">
        <v>14</v>
      </c>
      <c r="E350">
        <v>130</v>
      </c>
    </row>
    <row r="351" spans="1:5" x14ac:dyDescent="0.35">
      <c r="A351" s="14" t="s">
        <v>20</v>
      </c>
      <c r="B351">
        <v>55</v>
      </c>
      <c r="D351" s="15" t="s">
        <v>14</v>
      </c>
      <c r="E351">
        <v>55</v>
      </c>
    </row>
    <row r="352" spans="1:5" x14ac:dyDescent="0.35">
      <c r="A352" s="14" t="s">
        <v>20</v>
      </c>
      <c r="B352">
        <v>128</v>
      </c>
      <c r="D352" s="15" t="s">
        <v>14</v>
      </c>
      <c r="E352">
        <v>114</v>
      </c>
    </row>
    <row r="353" spans="1:5" x14ac:dyDescent="0.35">
      <c r="A353" s="14" t="s">
        <v>20</v>
      </c>
      <c r="B353">
        <v>2144</v>
      </c>
      <c r="D353" s="15" t="s">
        <v>14</v>
      </c>
      <c r="E353">
        <v>594</v>
      </c>
    </row>
    <row r="354" spans="1:5" x14ac:dyDescent="0.35">
      <c r="A354" s="14" t="s">
        <v>20</v>
      </c>
      <c r="B354">
        <v>2693</v>
      </c>
      <c r="D354" s="15" t="s">
        <v>14</v>
      </c>
      <c r="E354">
        <v>24</v>
      </c>
    </row>
    <row r="355" spans="1:5" x14ac:dyDescent="0.35">
      <c r="A355" s="14" t="s">
        <v>20</v>
      </c>
      <c r="B355">
        <v>432</v>
      </c>
      <c r="D355" s="15" t="s">
        <v>14</v>
      </c>
      <c r="E355">
        <v>252</v>
      </c>
    </row>
    <row r="356" spans="1:5" x14ac:dyDescent="0.35">
      <c r="A356" s="14" t="s">
        <v>20</v>
      </c>
      <c r="B356">
        <v>189</v>
      </c>
      <c r="D356" s="15" t="s">
        <v>14</v>
      </c>
      <c r="E356">
        <v>67</v>
      </c>
    </row>
    <row r="357" spans="1:5" x14ac:dyDescent="0.35">
      <c r="A357" s="14" t="s">
        <v>20</v>
      </c>
      <c r="B357">
        <v>154</v>
      </c>
      <c r="D357" s="15" t="s">
        <v>14</v>
      </c>
      <c r="E357">
        <v>742</v>
      </c>
    </row>
    <row r="358" spans="1:5" x14ac:dyDescent="0.35">
      <c r="A358" s="14" t="s">
        <v>20</v>
      </c>
      <c r="B358">
        <v>96</v>
      </c>
      <c r="D358" s="15" t="s">
        <v>14</v>
      </c>
      <c r="E358">
        <v>75</v>
      </c>
    </row>
    <row r="359" spans="1:5" x14ac:dyDescent="0.35">
      <c r="A359" s="14" t="s">
        <v>20</v>
      </c>
      <c r="B359">
        <v>3063</v>
      </c>
      <c r="D359" s="15" t="s">
        <v>14</v>
      </c>
      <c r="E359">
        <v>4405</v>
      </c>
    </row>
    <row r="360" spans="1:5" x14ac:dyDescent="0.35">
      <c r="A360" s="14" t="s">
        <v>20</v>
      </c>
      <c r="B360">
        <v>2266</v>
      </c>
      <c r="D360" s="15" t="s">
        <v>14</v>
      </c>
      <c r="E360">
        <v>92</v>
      </c>
    </row>
    <row r="361" spans="1:5" x14ac:dyDescent="0.35">
      <c r="A361" s="14" t="s">
        <v>20</v>
      </c>
      <c r="B361">
        <v>194</v>
      </c>
      <c r="D361" s="15" t="s">
        <v>14</v>
      </c>
      <c r="E361">
        <v>64</v>
      </c>
    </row>
    <row r="362" spans="1:5" x14ac:dyDescent="0.35">
      <c r="A362" s="14" t="s">
        <v>20</v>
      </c>
      <c r="B362">
        <v>129</v>
      </c>
      <c r="D362" s="15" t="s">
        <v>14</v>
      </c>
      <c r="E362">
        <v>64</v>
      </c>
    </row>
    <row r="363" spans="1:5" x14ac:dyDescent="0.35">
      <c r="A363" s="14" t="s">
        <v>20</v>
      </c>
      <c r="B363">
        <v>375</v>
      </c>
      <c r="D363" s="15" t="s">
        <v>14</v>
      </c>
      <c r="E363">
        <v>842</v>
      </c>
    </row>
    <row r="364" spans="1:5" x14ac:dyDescent="0.35">
      <c r="A364" s="14" t="s">
        <v>20</v>
      </c>
      <c r="B364">
        <v>409</v>
      </c>
      <c r="D364" s="15" t="s">
        <v>14</v>
      </c>
      <c r="E364">
        <v>112</v>
      </c>
    </row>
    <row r="365" spans="1:5" x14ac:dyDescent="0.35">
      <c r="A365" s="14" t="s">
        <v>20</v>
      </c>
      <c r="B365">
        <v>234</v>
      </c>
      <c r="D365" s="15" t="s">
        <v>14</v>
      </c>
      <c r="E365">
        <v>374</v>
      </c>
    </row>
    <row r="366" spans="1:5" x14ac:dyDescent="0.35">
      <c r="A366" s="14" t="s">
        <v>20</v>
      </c>
      <c r="B366">
        <v>3016</v>
      </c>
    </row>
    <row r="367" spans="1:5" x14ac:dyDescent="0.35">
      <c r="A367" s="14" t="s">
        <v>20</v>
      </c>
      <c r="B367">
        <v>264</v>
      </c>
    </row>
    <row r="368" spans="1:5" x14ac:dyDescent="0.35">
      <c r="A368" s="14" t="s">
        <v>20</v>
      </c>
      <c r="B368">
        <v>272</v>
      </c>
    </row>
    <row r="369" spans="1:2" x14ac:dyDescent="0.35">
      <c r="A369" s="14" t="s">
        <v>20</v>
      </c>
      <c r="B369">
        <v>419</v>
      </c>
    </row>
    <row r="370" spans="1:2" x14ac:dyDescent="0.35">
      <c r="A370" s="14" t="s">
        <v>20</v>
      </c>
      <c r="B370">
        <v>1621</v>
      </c>
    </row>
    <row r="371" spans="1:2" x14ac:dyDescent="0.35">
      <c r="A371" s="14" t="s">
        <v>20</v>
      </c>
      <c r="B371">
        <v>1101</v>
      </c>
    </row>
    <row r="372" spans="1:2" x14ac:dyDescent="0.35">
      <c r="A372" s="14" t="s">
        <v>20</v>
      </c>
      <c r="B372">
        <v>1073</v>
      </c>
    </row>
    <row r="373" spans="1:2" x14ac:dyDescent="0.35">
      <c r="A373" s="14" t="s">
        <v>20</v>
      </c>
      <c r="B373">
        <v>331</v>
      </c>
    </row>
    <row r="374" spans="1:2" x14ac:dyDescent="0.35">
      <c r="A374" s="14" t="s">
        <v>20</v>
      </c>
      <c r="B374">
        <v>1170</v>
      </c>
    </row>
    <row r="375" spans="1:2" x14ac:dyDescent="0.35">
      <c r="A375" s="14" t="s">
        <v>20</v>
      </c>
      <c r="B375">
        <v>363</v>
      </c>
    </row>
    <row r="376" spans="1:2" x14ac:dyDescent="0.35">
      <c r="A376" s="14" t="s">
        <v>20</v>
      </c>
      <c r="B376">
        <v>103</v>
      </c>
    </row>
    <row r="377" spans="1:2" x14ac:dyDescent="0.35">
      <c r="A377" s="14" t="s">
        <v>20</v>
      </c>
      <c r="B377">
        <v>147</v>
      </c>
    </row>
    <row r="378" spans="1:2" x14ac:dyDescent="0.35">
      <c r="A378" s="14" t="s">
        <v>20</v>
      </c>
      <c r="B378">
        <v>110</v>
      </c>
    </row>
    <row r="379" spans="1:2" x14ac:dyDescent="0.35">
      <c r="A379" s="14" t="s">
        <v>20</v>
      </c>
      <c r="B379">
        <v>134</v>
      </c>
    </row>
    <row r="380" spans="1:2" x14ac:dyDescent="0.35">
      <c r="A380" s="14" t="s">
        <v>20</v>
      </c>
      <c r="B380">
        <v>269</v>
      </c>
    </row>
    <row r="381" spans="1:2" x14ac:dyDescent="0.35">
      <c r="A381" s="14" t="s">
        <v>20</v>
      </c>
      <c r="B381">
        <v>175</v>
      </c>
    </row>
    <row r="382" spans="1:2" x14ac:dyDescent="0.35">
      <c r="A382" s="14" t="s">
        <v>20</v>
      </c>
      <c r="B382">
        <v>69</v>
      </c>
    </row>
    <row r="383" spans="1:2" x14ac:dyDescent="0.35">
      <c r="A383" s="14" t="s">
        <v>20</v>
      </c>
      <c r="B383">
        <v>190</v>
      </c>
    </row>
    <row r="384" spans="1:2" x14ac:dyDescent="0.35">
      <c r="A384" s="14" t="s">
        <v>20</v>
      </c>
      <c r="B384">
        <v>237</v>
      </c>
    </row>
    <row r="385" spans="1:2" x14ac:dyDescent="0.35">
      <c r="A385" s="14" t="s">
        <v>20</v>
      </c>
      <c r="B385">
        <v>196</v>
      </c>
    </row>
    <row r="386" spans="1:2" x14ac:dyDescent="0.35">
      <c r="A386" s="14" t="s">
        <v>20</v>
      </c>
      <c r="B386">
        <v>7295</v>
      </c>
    </row>
    <row r="387" spans="1:2" x14ac:dyDescent="0.35">
      <c r="A387" s="14" t="s">
        <v>20</v>
      </c>
      <c r="B387">
        <v>2893</v>
      </c>
    </row>
    <row r="388" spans="1:2" x14ac:dyDescent="0.35">
      <c r="A388" s="14" t="s">
        <v>20</v>
      </c>
      <c r="B388">
        <v>820</v>
      </c>
    </row>
    <row r="389" spans="1:2" x14ac:dyDescent="0.35">
      <c r="A389" s="14" t="s">
        <v>20</v>
      </c>
      <c r="B389">
        <v>2038</v>
      </c>
    </row>
    <row r="390" spans="1:2" x14ac:dyDescent="0.35">
      <c r="A390" s="14" t="s">
        <v>20</v>
      </c>
      <c r="B390">
        <v>116</v>
      </c>
    </row>
    <row r="391" spans="1:2" x14ac:dyDescent="0.35">
      <c r="A391" s="14" t="s">
        <v>20</v>
      </c>
      <c r="B391">
        <v>1345</v>
      </c>
    </row>
    <row r="392" spans="1:2" x14ac:dyDescent="0.35">
      <c r="A392" s="14" t="s">
        <v>20</v>
      </c>
      <c r="B392">
        <v>168</v>
      </c>
    </row>
    <row r="393" spans="1:2" x14ac:dyDescent="0.35">
      <c r="A393" s="14" t="s">
        <v>20</v>
      </c>
      <c r="B393">
        <v>137</v>
      </c>
    </row>
    <row r="394" spans="1:2" x14ac:dyDescent="0.35">
      <c r="A394" s="14" t="s">
        <v>20</v>
      </c>
      <c r="B394">
        <v>186</v>
      </c>
    </row>
    <row r="395" spans="1:2" x14ac:dyDescent="0.35">
      <c r="A395" s="14" t="s">
        <v>20</v>
      </c>
      <c r="B395">
        <v>125</v>
      </c>
    </row>
    <row r="396" spans="1:2" x14ac:dyDescent="0.35">
      <c r="A396" s="14" t="s">
        <v>20</v>
      </c>
      <c r="B396">
        <v>202</v>
      </c>
    </row>
    <row r="397" spans="1:2" x14ac:dyDescent="0.35">
      <c r="A397" s="14" t="s">
        <v>20</v>
      </c>
      <c r="B397">
        <v>103</v>
      </c>
    </row>
    <row r="398" spans="1:2" x14ac:dyDescent="0.35">
      <c r="A398" s="14" t="s">
        <v>20</v>
      </c>
      <c r="B398">
        <v>1785</v>
      </c>
    </row>
    <row r="399" spans="1:2" x14ac:dyDescent="0.35">
      <c r="A399" s="14" t="s">
        <v>20</v>
      </c>
      <c r="B399">
        <v>157</v>
      </c>
    </row>
    <row r="400" spans="1:2" x14ac:dyDescent="0.35">
      <c r="A400" s="14" t="s">
        <v>20</v>
      </c>
      <c r="B400">
        <v>555</v>
      </c>
    </row>
    <row r="401" spans="1:2" x14ac:dyDescent="0.35">
      <c r="A401" s="14" t="s">
        <v>20</v>
      </c>
      <c r="B401">
        <v>297</v>
      </c>
    </row>
    <row r="402" spans="1:2" x14ac:dyDescent="0.35">
      <c r="A402" s="14" t="s">
        <v>20</v>
      </c>
      <c r="B402">
        <v>123</v>
      </c>
    </row>
    <row r="403" spans="1:2" x14ac:dyDescent="0.35">
      <c r="A403" s="14" t="s">
        <v>20</v>
      </c>
      <c r="B403">
        <v>3036</v>
      </c>
    </row>
    <row r="404" spans="1:2" x14ac:dyDescent="0.35">
      <c r="A404" s="14" t="s">
        <v>20</v>
      </c>
      <c r="B404">
        <v>144</v>
      </c>
    </row>
    <row r="405" spans="1:2" x14ac:dyDescent="0.35">
      <c r="A405" s="14" t="s">
        <v>20</v>
      </c>
      <c r="B405">
        <v>121</v>
      </c>
    </row>
    <row r="406" spans="1:2" x14ac:dyDescent="0.35">
      <c r="A406" s="14" t="s">
        <v>20</v>
      </c>
      <c r="B406">
        <v>181</v>
      </c>
    </row>
    <row r="407" spans="1:2" x14ac:dyDescent="0.35">
      <c r="A407" s="14" t="s">
        <v>20</v>
      </c>
      <c r="B407">
        <v>122</v>
      </c>
    </row>
    <row r="408" spans="1:2" x14ac:dyDescent="0.35">
      <c r="A408" s="14" t="s">
        <v>20</v>
      </c>
      <c r="B408">
        <v>1071</v>
      </c>
    </row>
    <row r="409" spans="1:2" x14ac:dyDescent="0.35">
      <c r="A409" s="14" t="s">
        <v>20</v>
      </c>
      <c r="B409">
        <v>980</v>
      </c>
    </row>
    <row r="410" spans="1:2" x14ac:dyDescent="0.35">
      <c r="A410" s="14" t="s">
        <v>20</v>
      </c>
      <c r="B410">
        <v>536</v>
      </c>
    </row>
    <row r="411" spans="1:2" x14ac:dyDescent="0.35">
      <c r="A411" s="14" t="s">
        <v>20</v>
      </c>
      <c r="B411">
        <v>1991</v>
      </c>
    </row>
    <row r="412" spans="1:2" x14ac:dyDescent="0.35">
      <c r="A412" s="14" t="s">
        <v>20</v>
      </c>
      <c r="B412">
        <v>180</v>
      </c>
    </row>
    <row r="413" spans="1:2" x14ac:dyDescent="0.35">
      <c r="A413" s="14" t="s">
        <v>20</v>
      </c>
      <c r="B413">
        <v>130</v>
      </c>
    </row>
    <row r="414" spans="1:2" x14ac:dyDescent="0.35">
      <c r="A414" s="14" t="s">
        <v>20</v>
      </c>
      <c r="B414">
        <v>122</v>
      </c>
    </row>
    <row r="415" spans="1:2" x14ac:dyDescent="0.35">
      <c r="A415" s="14" t="s">
        <v>20</v>
      </c>
      <c r="B415">
        <v>140</v>
      </c>
    </row>
    <row r="416" spans="1:2" x14ac:dyDescent="0.35">
      <c r="A416" s="14" t="s">
        <v>20</v>
      </c>
      <c r="B416">
        <v>3388</v>
      </c>
    </row>
    <row r="417" spans="1:2" x14ac:dyDescent="0.35">
      <c r="A417" s="14" t="s">
        <v>20</v>
      </c>
      <c r="B417">
        <v>280</v>
      </c>
    </row>
    <row r="418" spans="1:2" x14ac:dyDescent="0.35">
      <c r="A418" s="14" t="s">
        <v>20</v>
      </c>
      <c r="B418">
        <v>366</v>
      </c>
    </row>
    <row r="419" spans="1:2" x14ac:dyDescent="0.35">
      <c r="A419" s="14" t="s">
        <v>20</v>
      </c>
      <c r="B419">
        <v>270</v>
      </c>
    </row>
    <row r="420" spans="1:2" x14ac:dyDescent="0.35">
      <c r="A420" s="14" t="s">
        <v>20</v>
      </c>
      <c r="B420">
        <v>137</v>
      </c>
    </row>
    <row r="421" spans="1:2" x14ac:dyDescent="0.35">
      <c r="A421" s="14" t="s">
        <v>20</v>
      </c>
      <c r="B421">
        <v>3205</v>
      </c>
    </row>
    <row r="422" spans="1:2" x14ac:dyDescent="0.35">
      <c r="A422" s="14" t="s">
        <v>20</v>
      </c>
      <c r="B422">
        <v>288</v>
      </c>
    </row>
    <row r="423" spans="1:2" x14ac:dyDescent="0.35">
      <c r="A423" s="14" t="s">
        <v>20</v>
      </c>
      <c r="B423">
        <v>148</v>
      </c>
    </row>
    <row r="424" spans="1:2" x14ac:dyDescent="0.35">
      <c r="A424" s="14" t="s">
        <v>20</v>
      </c>
      <c r="B424">
        <v>114</v>
      </c>
    </row>
    <row r="425" spans="1:2" x14ac:dyDescent="0.35">
      <c r="A425" s="14" t="s">
        <v>20</v>
      </c>
      <c r="B425">
        <v>1518</v>
      </c>
    </row>
    <row r="426" spans="1:2" x14ac:dyDescent="0.35">
      <c r="A426" s="14" t="s">
        <v>20</v>
      </c>
      <c r="B426">
        <v>166</v>
      </c>
    </row>
    <row r="427" spans="1:2" x14ac:dyDescent="0.35">
      <c r="A427" s="14" t="s">
        <v>20</v>
      </c>
      <c r="B427">
        <v>100</v>
      </c>
    </row>
    <row r="428" spans="1:2" x14ac:dyDescent="0.35">
      <c r="A428" s="14" t="s">
        <v>20</v>
      </c>
      <c r="B428">
        <v>235</v>
      </c>
    </row>
    <row r="429" spans="1:2" x14ac:dyDescent="0.35">
      <c r="A429" s="14" t="s">
        <v>20</v>
      </c>
      <c r="B429">
        <v>148</v>
      </c>
    </row>
    <row r="430" spans="1:2" x14ac:dyDescent="0.35">
      <c r="A430" s="14" t="s">
        <v>20</v>
      </c>
      <c r="B430">
        <v>198</v>
      </c>
    </row>
    <row r="431" spans="1:2" x14ac:dyDescent="0.35">
      <c r="A431" s="14" t="s">
        <v>20</v>
      </c>
      <c r="B431">
        <v>150</v>
      </c>
    </row>
    <row r="432" spans="1:2" x14ac:dyDescent="0.35">
      <c r="A432" s="14" t="s">
        <v>20</v>
      </c>
      <c r="B432">
        <v>216</v>
      </c>
    </row>
    <row r="433" spans="1:2" x14ac:dyDescent="0.35">
      <c r="A433" s="14" t="s">
        <v>20</v>
      </c>
      <c r="B433">
        <v>5139</v>
      </c>
    </row>
    <row r="434" spans="1:2" x14ac:dyDescent="0.35">
      <c r="A434" s="14" t="s">
        <v>20</v>
      </c>
      <c r="B434">
        <v>2353</v>
      </c>
    </row>
    <row r="435" spans="1:2" x14ac:dyDescent="0.35">
      <c r="A435" s="14" t="s">
        <v>20</v>
      </c>
      <c r="B435">
        <v>78</v>
      </c>
    </row>
    <row r="436" spans="1:2" x14ac:dyDescent="0.35">
      <c r="A436" s="14" t="s">
        <v>20</v>
      </c>
      <c r="B436">
        <v>174</v>
      </c>
    </row>
    <row r="437" spans="1:2" x14ac:dyDescent="0.35">
      <c r="A437" s="14" t="s">
        <v>20</v>
      </c>
      <c r="B437">
        <v>164</v>
      </c>
    </row>
    <row r="438" spans="1:2" x14ac:dyDescent="0.35">
      <c r="A438" s="14" t="s">
        <v>20</v>
      </c>
      <c r="B438">
        <v>161</v>
      </c>
    </row>
    <row r="439" spans="1:2" x14ac:dyDescent="0.35">
      <c r="A439" s="14" t="s">
        <v>20</v>
      </c>
      <c r="B439">
        <v>138</v>
      </c>
    </row>
    <row r="440" spans="1:2" x14ac:dyDescent="0.35">
      <c r="A440" s="14" t="s">
        <v>20</v>
      </c>
      <c r="B440">
        <v>3308</v>
      </c>
    </row>
    <row r="441" spans="1:2" x14ac:dyDescent="0.35">
      <c r="A441" s="14" t="s">
        <v>20</v>
      </c>
      <c r="B441">
        <v>127</v>
      </c>
    </row>
    <row r="442" spans="1:2" x14ac:dyDescent="0.35">
      <c r="A442" s="14" t="s">
        <v>20</v>
      </c>
      <c r="B442">
        <v>207</v>
      </c>
    </row>
    <row r="443" spans="1:2" x14ac:dyDescent="0.35">
      <c r="A443" s="14" t="s">
        <v>20</v>
      </c>
      <c r="B443">
        <v>181</v>
      </c>
    </row>
    <row r="444" spans="1:2" x14ac:dyDescent="0.35">
      <c r="A444" s="14" t="s">
        <v>20</v>
      </c>
      <c r="B444">
        <v>110</v>
      </c>
    </row>
    <row r="445" spans="1:2" x14ac:dyDescent="0.35">
      <c r="A445" s="14" t="s">
        <v>20</v>
      </c>
      <c r="B445">
        <v>185</v>
      </c>
    </row>
    <row r="446" spans="1:2" x14ac:dyDescent="0.35">
      <c r="A446" s="14" t="s">
        <v>20</v>
      </c>
      <c r="B446">
        <v>121</v>
      </c>
    </row>
    <row r="447" spans="1:2" x14ac:dyDescent="0.35">
      <c r="A447" s="14" t="s">
        <v>20</v>
      </c>
      <c r="B447">
        <v>106</v>
      </c>
    </row>
    <row r="448" spans="1:2" x14ac:dyDescent="0.35">
      <c r="A448" s="14" t="s">
        <v>20</v>
      </c>
      <c r="B448">
        <v>142</v>
      </c>
    </row>
    <row r="449" spans="1:2" x14ac:dyDescent="0.35">
      <c r="A449" s="14" t="s">
        <v>20</v>
      </c>
      <c r="B449">
        <v>233</v>
      </c>
    </row>
    <row r="450" spans="1:2" x14ac:dyDescent="0.35">
      <c r="A450" s="14" t="s">
        <v>20</v>
      </c>
      <c r="B450">
        <v>218</v>
      </c>
    </row>
    <row r="451" spans="1:2" x14ac:dyDescent="0.35">
      <c r="A451" s="14" t="s">
        <v>20</v>
      </c>
      <c r="B451">
        <v>76</v>
      </c>
    </row>
    <row r="452" spans="1:2" x14ac:dyDescent="0.35">
      <c r="A452" s="14" t="s">
        <v>20</v>
      </c>
      <c r="B452">
        <v>43</v>
      </c>
    </row>
    <row r="453" spans="1:2" x14ac:dyDescent="0.35">
      <c r="A453" s="14" t="s">
        <v>20</v>
      </c>
      <c r="B453">
        <v>221</v>
      </c>
    </row>
    <row r="454" spans="1:2" x14ac:dyDescent="0.35">
      <c r="A454" s="14" t="s">
        <v>20</v>
      </c>
      <c r="B454">
        <v>2805</v>
      </c>
    </row>
    <row r="455" spans="1:2" x14ac:dyDescent="0.35">
      <c r="A455" s="14" t="s">
        <v>20</v>
      </c>
      <c r="B455">
        <v>68</v>
      </c>
    </row>
    <row r="456" spans="1:2" x14ac:dyDescent="0.35">
      <c r="A456" s="14" t="s">
        <v>20</v>
      </c>
      <c r="B456">
        <v>183</v>
      </c>
    </row>
    <row r="457" spans="1:2" x14ac:dyDescent="0.35">
      <c r="A457" s="14" t="s">
        <v>20</v>
      </c>
      <c r="B457">
        <v>133</v>
      </c>
    </row>
    <row r="458" spans="1:2" x14ac:dyDescent="0.35">
      <c r="A458" s="14" t="s">
        <v>20</v>
      </c>
      <c r="B458">
        <v>2489</v>
      </c>
    </row>
    <row r="459" spans="1:2" x14ac:dyDescent="0.35">
      <c r="A459" s="14" t="s">
        <v>20</v>
      </c>
      <c r="B459">
        <v>69</v>
      </c>
    </row>
    <row r="460" spans="1:2" x14ac:dyDescent="0.35">
      <c r="A460" s="14" t="s">
        <v>20</v>
      </c>
      <c r="B460">
        <v>279</v>
      </c>
    </row>
    <row r="461" spans="1:2" x14ac:dyDescent="0.35">
      <c r="A461" s="14" t="s">
        <v>20</v>
      </c>
      <c r="B461">
        <v>210</v>
      </c>
    </row>
    <row r="462" spans="1:2" x14ac:dyDescent="0.35">
      <c r="A462" s="14" t="s">
        <v>20</v>
      </c>
      <c r="B462">
        <v>2100</v>
      </c>
    </row>
    <row r="463" spans="1:2" x14ac:dyDescent="0.35">
      <c r="A463" s="14" t="s">
        <v>20</v>
      </c>
      <c r="B463">
        <v>252</v>
      </c>
    </row>
    <row r="464" spans="1:2" x14ac:dyDescent="0.35">
      <c r="A464" s="14" t="s">
        <v>20</v>
      </c>
      <c r="B464">
        <v>1280</v>
      </c>
    </row>
    <row r="465" spans="1:2" x14ac:dyDescent="0.35">
      <c r="A465" s="14" t="s">
        <v>20</v>
      </c>
      <c r="B465">
        <v>157</v>
      </c>
    </row>
    <row r="466" spans="1:2" x14ac:dyDescent="0.35">
      <c r="A466" s="14" t="s">
        <v>20</v>
      </c>
      <c r="B466">
        <v>194</v>
      </c>
    </row>
    <row r="467" spans="1:2" x14ac:dyDescent="0.35">
      <c r="A467" s="14" t="s">
        <v>20</v>
      </c>
      <c r="B467">
        <v>82</v>
      </c>
    </row>
    <row r="468" spans="1:2" x14ac:dyDescent="0.35">
      <c r="A468" s="14" t="s">
        <v>20</v>
      </c>
      <c r="B468">
        <v>4233</v>
      </c>
    </row>
    <row r="469" spans="1:2" x14ac:dyDescent="0.35">
      <c r="A469" s="14" t="s">
        <v>20</v>
      </c>
      <c r="B469">
        <v>1297</v>
      </c>
    </row>
    <row r="470" spans="1:2" x14ac:dyDescent="0.35">
      <c r="A470" s="14" t="s">
        <v>20</v>
      </c>
      <c r="B470">
        <v>165</v>
      </c>
    </row>
    <row r="471" spans="1:2" x14ac:dyDescent="0.35">
      <c r="A471" s="14" t="s">
        <v>20</v>
      </c>
      <c r="B471">
        <v>119</v>
      </c>
    </row>
    <row r="472" spans="1:2" x14ac:dyDescent="0.35">
      <c r="A472" s="14" t="s">
        <v>20</v>
      </c>
      <c r="B472">
        <v>1797</v>
      </c>
    </row>
    <row r="473" spans="1:2" x14ac:dyDescent="0.35">
      <c r="A473" s="14" t="s">
        <v>20</v>
      </c>
      <c r="B473">
        <v>261</v>
      </c>
    </row>
    <row r="474" spans="1:2" x14ac:dyDescent="0.35">
      <c r="A474" s="14" t="s">
        <v>20</v>
      </c>
      <c r="B474">
        <v>157</v>
      </c>
    </row>
    <row r="475" spans="1:2" x14ac:dyDescent="0.35">
      <c r="A475" s="14" t="s">
        <v>20</v>
      </c>
      <c r="B475">
        <v>3533</v>
      </c>
    </row>
    <row r="476" spans="1:2" x14ac:dyDescent="0.35">
      <c r="A476" s="14" t="s">
        <v>20</v>
      </c>
      <c r="B476">
        <v>155</v>
      </c>
    </row>
    <row r="477" spans="1:2" x14ac:dyDescent="0.35">
      <c r="A477" s="14" t="s">
        <v>20</v>
      </c>
      <c r="B477">
        <v>132</v>
      </c>
    </row>
    <row r="478" spans="1:2" x14ac:dyDescent="0.35">
      <c r="A478" s="14" t="s">
        <v>20</v>
      </c>
      <c r="B478">
        <v>1354</v>
      </c>
    </row>
    <row r="479" spans="1:2" x14ac:dyDescent="0.35">
      <c r="A479" s="14" t="s">
        <v>20</v>
      </c>
      <c r="B479">
        <v>48</v>
      </c>
    </row>
    <row r="480" spans="1:2" x14ac:dyDescent="0.35">
      <c r="A480" s="14" t="s">
        <v>20</v>
      </c>
      <c r="B480">
        <v>110</v>
      </c>
    </row>
    <row r="481" spans="1:2" x14ac:dyDescent="0.35">
      <c r="A481" s="14" t="s">
        <v>20</v>
      </c>
      <c r="B481">
        <v>172</v>
      </c>
    </row>
    <row r="482" spans="1:2" x14ac:dyDescent="0.35">
      <c r="A482" s="14" t="s">
        <v>20</v>
      </c>
      <c r="B482">
        <v>307</v>
      </c>
    </row>
    <row r="483" spans="1:2" x14ac:dyDescent="0.35">
      <c r="A483" s="14" t="s">
        <v>20</v>
      </c>
      <c r="B483">
        <v>160</v>
      </c>
    </row>
    <row r="484" spans="1:2" x14ac:dyDescent="0.35">
      <c r="A484" s="14" t="s">
        <v>20</v>
      </c>
      <c r="B484">
        <v>1467</v>
      </c>
    </row>
    <row r="485" spans="1:2" x14ac:dyDescent="0.35">
      <c r="A485" s="14" t="s">
        <v>20</v>
      </c>
      <c r="B485">
        <v>2662</v>
      </c>
    </row>
    <row r="486" spans="1:2" x14ac:dyDescent="0.35">
      <c r="A486" s="14" t="s">
        <v>20</v>
      </c>
      <c r="B486">
        <v>452</v>
      </c>
    </row>
    <row r="487" spans="1:2" x14ac:dyDescent="0.35">
      <c r="A487" s="14" t="s">
        <v>20</v>
      </c>
      <c r="B487">
        <v>158</v>
      </c>
    </row>
    <row r="488" spans="1:2" x14ac:dyDescent="0.35">
      <c r="A488" s="14" t="s">
        <v>20</v>
      </c>
      <c r="B488">
        <v>225</v>
      </c>
    </row>
    <row r="489" spans="1:2" x14ac:dyDescent="0.35">
      <c r="A489" s="14" t="s">
        <v>20</v>
      </c>
      <c r="B489">
        <v>65</v>
      </c>
    </row>
    <row r="490" spans="1:2" x14ac:dyDescent="0.35">
      <c r="A490" s="14" t="s">
        <v>20</v>
      </c>
      <c r="B490">
        <v>163</v>
      </c>
    </row>
    <row r="491" spans="1:2" x14ac:dyDescent="0.35">
      <c r="A491" s="14" t="s">
        <v>20</v>
      </c>
      <c r="B491">
        <v>85</v>
      </c>
    </row>
    <row r="492" spans="1:2" x14ac:dyDescent="0.35">
      <c r="A492" s="14" t="s">
        <v>20</v>
      </c>
      <c r="B492">
        <v>217</v>
      </c>
    </row>
    <row r="493" spans="1:2" x14ac:dyDescent="0.35">
      <c r="A493" s="14" t="s">
        <v>20</v>
      </c>
      <c r="B493">
        <v>150</v>
      </c>
    </row>
    <row r="494" spans="1:2" x14ac:dyDescent="0.35">
      <c r="A494" s="14" t="s">
        <v>20</v>
      </c>
      <c r="B494">
        <v>3272</v>
      </c>
    </row>
    <row r="495" spans="1:2" x14ac:dyDescent="0.35">
      <c r="A495" s="14" t="s">
        <v>20</v>
      </c>
      <c r="B495">
        <v>300</v>
      </c>
    </row>
    <row r="496" spans="1:2" x14ac:dyDescent="0.35">
      <c r="A496" s="14" t="s">
        <v>20</v>
      </c>
      <c r="B496">
        <v>126</v>
      </c>
    </row>
    <row r="497" spans="1:2" x14ac:dyDescent="0.35">
      <c r="A497" s="14" t="s">
        <v>20</v>
      </c>
      <c r="B497">
        <v>2320</v>
      </c>
    </row>
    <row r="498" spans="1:2" x14ac:dyDescent="0.35">
      <c r="A498" s="14" t="s">
        <v>20</v>
      </c>
      <c r="B498">
        <v>81</v>
      </c>
    </row>
    <row r="499" spans="1:2" x14ac:dyDescent="0.35">
      <c r="A499" s="14" t="s">
        <v>20</v>
      </c>
      <c r="B499">
        <v>1887</v>
      </c>
    </row>
    <row r="500" spans="1:2" x14ac:dyDescent="0.35">
      <c r="A500" s="14" t="s">
        <v>20</v>
      </c>
      <c r="B500">
        <v>4358</v>
      </c>
    </row>
    <row r="501" spans="1:2" x14ac:dyDescent="0.35">
      <c r="A501" s="14" t="s">
        <v>20</v>
      </c>
      <c r="B501">
        <v>53</v>
      </c>
    </row>
    <row r="502" spans="1:2" x14ac:dyDescent="0.35">
      <c r="A502" s="14" t="s">
        <v>20</v>
      </c>
      <c r="B502">
        <v>2414</v>
      </c>
    </row>
    <row r="503" spans="1:2" x14ac:dyDescent="0.35">
      <c r="A503" s="14" t="s">
        <v>20</v>
      </c>
      <c r="B503">
        <v>80</v>
      </c>
    </row>
    <row r="504" spans="1:2" x14ac:dyDescent="0.35">
      <c r="A504" s="14" t="s">
        <v>20</v>
      </c>
      <c r="B504">
        <v>193</v>
      </c>
    </row>
    <row r="505" spans="1:2" x14ac:dyDescent="0.35">
      <c r="A505" s="14" t="s">
        <v>20</v>
      </c>
      <c r="B505">
        <v>52</v>
      </c>
    </row>
    <row r="506" spans="1:2" x14ac:dyDescent="0.35">
      <c r="A506" s="14" t="s">
        <v>20</v>
      </c>
      <c r="B506">
        <v>290</v>
      </c>
    </row>
    <row r="507" spans="1:2" x14ac:dyDescent="0.35">
      <c r="A507" s="14" t="s">
        <v>20</v>
      </c>
      <c r="B507">
        <v>122</v>
      </c>
    </row>
    <row r="508" spans="1:2" x14ac:dyDescent="0.35">
      <c r="A508" s="14" t="s">
        <v>20</v>
      </c>
      <c r="B508">
        <v>1470</v>
      </c>
    </row>
    <row r="509" spans="1:2" x14ac:dyDescent="0.35">
      <c r="A509" s="14" t="s">
        <v>20</v>
      </c>
      <c r="B509">
        <v>165</v>
      </c>
    </row>
    <row r="510" spans="1:2" x14ac:dyDescent="0.35">
      <c r="A510" s="14" t="s">
        <v>20</v>
      </c>
      <c r="B510">
        <v>182</v>
      </c>
    </row>
    <row r="511" spans="1:2" x14ac:dyDescent="0.35">
      <c r="A511" s="14" t="s">
        <v>20</v>
      </c>
      <c r="B511">
        <v>199</v>
      </c>
    </row>
    <row r="512" spans="1:2" x14ac:dyDescent="0.35">
      <c r="A512" s="14" t="s">
        <v>20</v>
      </c>
      <c r="B512">
        <v>56</v>
      </c>
    </row>
    <row r="513" spans="1:2" x14ac:dyDescent="0.35">
      <c r="A513" s="14" t="s">
        <v>20</v>
      </c>
      <c r="B513">
        <v>1460</v>
      </c>
    </row>
    <row r="514" spans="1:2" x14ac:dyDescent="0.35">
      <c r="A514" s="14" t="s">
        <v>20</v>
      </c>
      <c r="B514">
        <v>123</v>
      </c>
    </row>
    <row r="515" spans="1:2" x14ac:dyDescent="0.35">
      <c r="A515" s="14" t="s">
        <v>20</v>
      </c>
      <c r="B515">
        <v>159</v>
      </c>
    </row>
    <row r="516" spans="1:2" x14ac:dyDescent="0.35">
      <c r="A516" s="14" t="s">
        <v>20</v>
      </c>
      <c r="B516">
        <v>110</v>
      </c>
    </row>
    <row r="517" spans="1:2" x14ac:dyDescent="0.35">
      <c r="A517" s="14" t="s">
        <v>20</v>
      </c>
      <c r="B517">
        <v>236</v>
      </c>
    </row>
    <row r="518" spans="1:2" x14ac:dyDescent="0.35">
      <c r="A518" s="14" t="s">
        <v>20</v>
      </c>
      <c r="B518">
        <v>191</v>
      </c>
    </row>
    <row r="519" spans="1:2" x14ac:dyDescent="0.35">
      <c r="A519" s="14" t="s">
        <v>20</v>
      </c>
      <c r="B519">
        <v>3934</v>
      </c>
    </row>
    <row r="520" spans="1:2" x14ac:dyDescent="0.35">
      <c r="A520" s="14" t="s">
        <v>20</v>
      </c>
      <c r="B520">
        <v>80</v>
      </c>
    </row>
    <row r="521" spans="1:2" x14ac:dyDescent="0.35">
      <c r="A521" s="14" t="s">
        <v>20</v>
      </c>
      <c r="B521">
        <v>462</v>
      </c>
    </row>
    <row r="522" spans="1:2" x14ac:dyDescent="0.35">
      <c r="A522" s="14" t="s">
        <v>20</v>
      </c>
      <c r="B522">
        <v>179</v>
      </c>
    </row>
    <row r="523" spans="1:2" x14ac:dyDescent="0.35">
      <c r="A523" s="14" t="s">
        <v>20</v>
      </c>
      <c r="B523">
        <v>1866</v>
      </c>
    </row>
    <row r="524" spans="1:2" x14ac:dyDescent="0.35">
      <c r="A524" s="14" t="s">
        <v>20</v>
      </c>
      <c r="B524">
        <v>156</v>
      </c>
    </row>
    <row r="525" spans="1:2" x14ac:dyDescent="0.35">
      <c r="A525" s="14" t="s">
        <v>20</v>
      </c>
      <c r="B525">
        <v>255</v>
      </c>
    </row>
    <row r="526" spans="1:2" x14ac:dyDescent="0.35">
      <c r="A526" s="14" t="s">
        <v>20</v>
      </c>
      <c r="B526">
        <v>2261</v>
      </c>
    </row>
    <row r="527" spans="1:2" x14ac:dyDescent="0.35">
      <c r="A527" s="14" t="s">
        <v>20</v>
      </c>
      <c r="B527">
        <v>40</v>
      </c>
    </row>
    <row r="528" spans="1:2" x14ac:dyDescent="0.35">
      <c r="A528" s="14" t="s">
        <v>20</v>
      </c>
      <c r="B528">
        <v>2289</v>
      </c>
    </row>
    <row r="529" spans="1:2" x14ac:dyDescent="0.35">
      <c r="A529" s="14" t="s">
        <v>20</v>
      </c>
      <c r="B529">
        <v>65</v>
      </c>
    </row>
    <row r="530" spans="1:2" x14ac:dyDescent="0.35">
      <c r="A530" s="14" t="s">
        <v>20</v>
      </c>
      <c r="B530">
        <v>3777</v>
      </c>
    </row>
    <row r="531" spans="1:2" x14ac:dyDescent="0.35">
      <c r="A531" s="14" t="s">
        <v>20</v>
      </c>
      <c r="B531">
        <v>184</v>
      </c>
    </row>
    <row r="532" spans="1:2" x14ac:dyDescent="0.35">
      <c r="A532" s="14" t="s">
        <v>20</v>
      </c>
      <c r="B532">
        <v>85</v>
      </c>
    </row>
    <row r="533" spans="1:2" x14ac:dyDescent="0.35">
      <c r="A533" s="14" t="s">
        <v>20</v>
      </c>
      <c r="B533">
        <v>144</v>
      </c>
    </row>
    <row r="534" spans="1:2" x14ac:dyDescent="0.35">
      <c r="A534" s="14" t="s">
        <v>20</v>
      </c>
      <c r="B534">
        <v>1902</v>
      </c>
    </row>
    <row r="535" spans="1:2" x14ac:dyDescent="0.35">
      <c r="A535" s="14" t="s">
        <v>20</v>
      </c>
      <c r="B535">
        <v>105</v>
      </c>
    </row>
    <row r="536" spans="1:2" x14ac:dyDescent="0.35">
      <c r="A536" s="14" t="s">
        <v>20</v>
      </c>
      <c r="B536">
        <v>132</v>
      </c>
    </row>
    <row r="537" spans="1:2" x14ac:dyDescent="0.35">
      <c r="A537" s="14" t="s">
        <v>20</v>
      </c>
      <c r="B537">
        <v>96</v>
      </c>
    </row>
    <row r="538" spans="1:2" x14ac:dyDescent="0.35">
      <c r="A538" s="14" t="s">
        <v>20</v>
      </c>
      <c r="B538">
        <v>114</v>
      </c>
    </row>
    <row r="539" spans="1:2" x14ac:dyDescent="0.35">
      <c r="A539" s="14" t="s">
        <v>20</v>
      </c>
      <c r="B539">
        <v>203</v>
      </c>
    </row>
    <row r="540" spans="1:2" x14ac:dyDescent="0.35">
      <c r="A540" s="14" t="s">
        <v>20</v>
      </c>
      <c r="B540">
        <v>1559</v>
      </c>
    </row>
    <row r="541" spans="1:2" x14ac:dyDescent="0.35">
      <c r="A541" s="14" t="s">
        <v>20</v>
      </c>
      <c r="B541">
        <v>1548</v>
      </c>
    </row>
    <row r="542" spans="1:2" x14ac:dyDescent="0.35">
      <c r="A542" s="14" t="s">
        <v>20</v>
      </c>
      <c r="B542">
        <v>80</v>
      </c>
    </row>
    <row r="543" spans="1:2" x14ac:dyDescent="0.35">
      <c r="A543" s="14" t="s">
        <v>20</v>
      </c>
      <c r="B543">
        <v>131</v>
      </c>
    </row>
    <row r="544" spans="1:2" x14ac:dyDescent="0.35">
      <c r="A544" s="14" t="s">
        <v>20</v>
      </c>
      <c r="B544">
        <v>112</v>
      </c>
    </row>
    <row r="545" spans="1:2" x14ac:dyDescent="0.35">
      <c r="A545" s="14" t="s">
        <v>20</v>
      </c>
      <c r="B545">
        <v>155</v>
      </c>
    </row>
    <row r="546" spans="1:2" x14ac:dyDescent="0.35">
      <c r="A546" s="14" t="s">
        <v>20</v>
      </c>
      <c r="B546">
        <v>266</v>
      </c>
    </row>
    <row r="547" spans="1:2" x14ac:dyDescent="0.35">
      <c r="A547" s="14" t="s">
        <v>20</v>
      </c>
      <c r="B547">
        <v>155</v>
      </c>
    </row>
    <row r="548" spans="1:2" x14ac:dyDescent="0.35">
      <c r="A548" s="14" t="s">
        <v>20</v>
      </c>
      <c r="B548">
        <v>207</v>
      </c>
    </row>
    <row r="549" spans="1:2" x14ac:dyDescent="0.35">
      <c r="A549" s="14" t="s">
        <v>20</v>
      </c>
      <c r="B549">
        <v>245</v>
      </c>
    </row>
    <row r="550" spans="1:2" x14ac:dyDescent="0.35">
      <c r="A550" s="14" t="s">
        <v>20</v>
      </c>
      <c r="B550">
        <v>1573</v>
      </c>
    </row>
    <row r="551" spans="1:2" x14ac:dyDescent="0.35">
      <c r="A551" s="14" t="s">
        <v>20</v>
      </c>
      <c r="B551">
        <v>114</v>
      </c>
    </row>
    <row r="552" spans="1:2" x14ac:dyDescent="0.35">
      <c r="A552" s="14" t="s">
        <v>20</v>
      </c>
      <c r="B552">
        <v>93</v>
      </c>
    </row>
    <row r="553" spans="1:2" x14ac:dyDescent="0.35">
      <c r="A553" s="14" t="s">
        <v>20</v>
      </c>
      <c r="B553">
        <v>1681</v>
      </c>
    </row>
    <row r="554" spans="1:2" x14ac:dyDescent="0.35">
      <c r="A554" s="14" t="s">
        <v>20</v>
      </c>
      <c r="B554">
        <v>32</v>
      </c>
    </row>
    <row r="555" spans="1:2" x14ac:dyDescent="0.35">
      <c r="A555" s="14" t="s">
        <v>20</v>
      </c>
      <c r="B555">
        <v>135</v>
      </c>
    </row>
    <row r="556" spans="1:2" x14ac:dyDescent="0.35">
      <c r="A556" s="14" t="s">
        <v>20</v>
      </c>
      <c r="B556">
        <v>140</v>
      </c>
    </row>
    <row r="557" spans="1:2" x14ac:dyDescent="0.35">
      <c r="A557" s="14" t="s">
        <v>20</v>
      </c>
      <c r="B557">
        <v>92</v>
      </c>
    </row>
    <row r="558" spans="1:2" x14ac:dyDescent="0.35">
      <c r="A558" s="14" t="s">
        <v>20</v>
      </c>
      <c r="B558">
        <v>1015</v>
      </c>
    </row>
    <row r="559" spans="1:2" x14ac:dyDescent="0.35">
      <c r="A559" s="14" t="s">
        <v>20</v>
      </c>
      <c r="B559">
        <v>323</v>
      </c>
    </row>
    <row r="560" spans="1:2" x14ac:dyDescent="0.35">
      <c r="A560" s="14" t="s">
        <v>20</v>
      </c>
      <c r="B560">
        <v>2326</v>
      </c>
    </row>
    <row r="561" spans="1:2" x14ac:dyDescent="0.35">
      <c r="A561" s="14" t="s">
        <v>20</v>
      </c>
      <c r="B561">
        <v>381</v>
      </c>
    </row>
    <row r="562" spans="1:2" x14ac:dyDescent="0.35">
      <c r="A562" s="14" t="s">
        <v>20</v>
      </c>
      <c r="B562">
        <v>480</v>
      </c>
    </row>
    <row r="563" spans="1:2" x14ac:dyDescent="0.35">
      <c r="A563" s="14" t="s">
        <v>20</v>
      </c>
      <c r="B563">
        <v>226</v>
      </c>
    </row>
    <row r="564" spans="1:2" x14ac:dyDescent="0.35">
      <c r="A564" s="14" t="s">
        <v>20</v>
      </c>
      <c r="B564">
        <v>241</v>
      </c>
    </row>
    <row r="565" spans="1:2" x14ac:dyDescent="0.35">
      <c r="A565" s="14" t="s">
        <v>20</v>
      </c>
      <c r="B565">
        <v>132</v>
      </c>
    </row>
    <row r="566" spans="1:2" x14ac:dyDescent="0.35">
      <c r="A566" s="14" t="s">
        <v>20</v>
      </c>
      <c r="B566">
        <v>2043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 by catagory</vt:lpstr>
      <vt:lpstr>success by sub-catagory</vt:lpstr>
      <vt:lpstr>Outcome by Year</vt:lpstr>
      <vt:lpstr>Bonus outcome based on goal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Vedrana Basimamovic</cp:lastModifiedBy>
  <dcterms:created xsi:type="dcterms:W3CDTF">2021-09-29T18:52:28Z</dcterms:created>
  <dcterms:modified xsi:type="dcterms:W3CDTF">2022-06-16T02:08:58Z</dcterms:modified>
</cp:coreProperties>
</file>