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6540550-0F6E-47DA-BF03-CCA8EAFCE243}" xr6:coauthVersionLast="36" xr6:coauthVersionMax="36" xr10:uidLastSave="{00000000-0000-0000-0000-000000000000}"/>
  <bookViews>
    <workbookView xWindow="0" yWindow="0" windowWidth="11592" windowHeight="8256" activeTab="2" xr2:uid="{D1BB72BC-6A6A-49ED-AA60-F81DF7F5F3B9}"/>
  </bookViews>
  <sheets>
    <sheet name="FInancial Ratios" sheetId="2" r:id="rId1"/>
    <sheet name="Sheet1" sheetId="4" r:id="rId2"/>
    <sheet name="Income Statement" sheetId="3" r:id="rId3"/>
    <sheet name="Balance Sheet" sheetId="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" l="1"/>
  <c r="E27" i="3"/>
  <c r="E21" i="3"/>
  <c r="E15" i="3"/>
  <c r="E6" i="3"/>
  <c r="B14" i="1"/>
  <c r="C14" i="1"/>
  <c r="D14" i="1"/>
  <c r="D25" i="1" s="1"/>
  <c r="B50" i="1"/>
  <c r="C50" i="1"/>
  <c r="D50" i="1"/>
  <c r="B38" i="1"/>
  <c r="C38" i="1"/>
  <c r="D38" i="1"/>
  <c r="B30" i="1"/>
  <c r="C30" i="1"/>
  <c r="D30" i="1"/>
  <c r="B25" i="1"/>
  <c r="C25" i="1"/>
  <c r="E51" i="1"/>
  <c r="E16" i="3" l="1"/>
  <c r="E22" i="3" s="1"/>
  <c r="E28" i="3" s="1"/>
  <c r="D51" i="1"/>
  <c r="C51" i="1"/>
  <c r="B51" i="1"/>
  <c r="E50" i="1"/>
  <c r="E26" i="2"/>
  <c r="E38" i="1"/>
  <c r="E25" i="2"/>
  <c r="F25" i="2"/>
  <c r="G25" i="2"/>
  <c r="E30" i="1"/>
  <c r="F20" i="2"/>
  <c r="E25" i="1"/>
  <c r="B24" i="1"/>
  <c r="E22" i="2" s="1"/>
  <c r="C24" i="1"/>
  <c r="F22" i="2" s="1"/>
  <c r="D24" i="1"/>
  <c r="G22" i="2" s="1"/>
  <c r="E24" i="1"/>
  <c r="E14" i="1"/>
  <c r="F35" i="2"/>
  <c r="F37" i="2" s="1"/>
  <c r="F38" i="2" s="1"/>
  <c r="G35" i="2"/>
  <c r="G37" i="2" s="1"/>
  <c r="G38" i="2" s="1"/>
  <c r="E37" i="2"/>
  <c r="E38" i="2" s="1"/>
  <c r="F31" i="2"/>
  <c r="G31" i="2"/>
  <c r="E31" i="2"/>
  <c r="F28" i="2"/>
  <c r="G28" i="2"/>
  <c r="E28" i="2"/>
  <c r="F14" i="2"/>
  <c r="G14" i="2"/>
  <c r="E16" i="2"/>
  <c r="E15" i="2"/>
  <c r="F15" i="2"/>
  <c r="G15" i="2"/>
  <c r="E14" i="2"/>
  <c r="F12" i="2"/>
  <c r="G12" i="2"/>
  <c r="E12" i="2"/>
  <c r="F27" i="2"/>
  <c r="G27" i="2"/>
  <c r="E27" i="2"/>
  <c r="G21" i="2"/>
  <c r="F21" i="2"/>
  <c r="E21" i="2"/>
  <c r="E17" i="2"/>
  <c r="F13" i="2"/>
  <c r="G13" i="2"/>
  <c r="E13" i="2"/>
  <c r="F11" i="2"/>
  <c r="G11" i="2"/>
  <c r="E11" i="2"/>
  <c r="B28" i="3"/>
  <c r="C27" i="3"/>
  <c r="D27" i="3"/>
  <c r="B27" i="3"/>
  <c r="B22" i="3"/>
  <c r="C21" i="3"/>
  <c r="D21" i="3"/>
  <c r="B21" i="3"/>
  <c r="C15" i="3"/>
  <c r="D15" i="3"/>
  <c r="B15" i="3"/>
  <c r="B16" i="3"/>
  <c r="C6" i="3"/>
  <c r="D6" i="3"/>
  <c r="B6" i="3"/>
  <c r="G20" i="2" l="1"/>
  <c r="G26" i="2"/>
  <c r="F26" i="2"/>
  <c r="F17" i="2"/>
  <c r="G17" i="2"/>
  <c r="F16" i="2"/>
  <c r="E20" i="2"/>
  <c r="G16" i="2"/>
  <c r="F32" i="2"/>
  <c r="E32" i="2"/>
  <c r="G32" i="2"/>
  <c r="D16" i="3"/>
  <c r="D22" i="3" s="1"/>
  <c r="D28" i="3" s="1"/>
  <c r="C16" i="3"/>
  <c r="C22" i="3" s="1"/>
  <c r="C28" i="3" s="1"/>
</calcChain>
</file>

<file path=xl/sharedStrings.xml><?xml version="1.0" encoding="utf-8"?>
<sst xmlns="http://schemas.openxmlformats.org/spreadsheetml/2006/main" count="144" uniqueCount="119">
  <si>
    <t>Assets</t>
  </si>
  <si>
    <t>I. Non-current assets</t>
  </si>
  <si>
    <t>(e) Financial assets</t>
  </si>
  <si>
    <t>II. Current assets</t>
  </si>
  <si>
    <t>(b) Financial assets</t>
  </si>
  <si>
    <t>EQUITY AND LIABILITIES</t>
  </si>
  <si>
    <t>Equity</t>
  </si>
  <si>
    <t>LIABILITIES</t>
  </si>
  <si>
    <t>I. Non-current liabilities</t>
  </si>
  <si>
    <t>(a) Financial liabilities</t>
  </si>
  <si>
    <t>II. Current liabilities</t>
  </si>
  <si>
    <t>(a) Property, plant and equipment</t>
  </si>
  <si>
    <t>(b) Capital work-in-progress</t>
  </si>
  <si>
    <t>(c) Intangible assets</t>
  </si>
  <si>
    <t>(d) Right-of use assets</t>
  </si>
  <si>
    <t xml:space="preserve"> (i) Investments</t>
  </si>
  <si>
    <t xml:space="preserve"> (ii) Others</t>
  </si>
  <si>
    <t>(f) Other non-current assets</t>
  </si>
  <si>
    <t>(g) Non-Current tax assets (Net)</t>
  </si>
  <si>
    <t>(a) Inventories</t>
  </si>
  <si>
    <t xml:space="preserve"> (ii) Trade receivables</t>
  </si>
  <si>
    <t xml:space="preserve"> (iii) Cash and cash equivalents</t>
  </si>
  <si>
    <t xml:space="preserve"> (iv) Other bank balances</t>
  </si>
  <si>
    <t xml:space="preserve"> (v) Others</t>
  </si>
  <si>
    <t>(c) Other current assets</t>
  </si>
  <si>
    <t>TOTAL ASSETS (A) + (B)</t>
  </si>
  <si>
    <t>Total current assets(B)</t>
  </si>
  <si>
    <t>Total non-current assets(A)</t>
  </si>
  <si>
    <t>(a) Equity share capital</t>
  </si>
  <si>
    <t xml:space="preserve">(b) Other equity </t>
  </si>
  <si>
    <t>Total equity (A)</t>
  </si>
  <si>
    <t xml:space="preserve"> (i) Borrowings </t>
  </si>
  <si>
    <t xml:space="preserve"> (ii) Lease liabilities</t>
  </si>
  <si>
    <t>(b) Provisions</t>
  </si>
  <si>
    <t>(c) Deferred tax liabilities (net)</t>
  </si>
  <si>
    <t>Total non-current liabilities (B)</t>
  </si>
  <si>
    <t xml:space="preserve"> (i) Borrowings</t>
  </si>
  <si>
    <t xml:space="preserve"> (iii) Trade payables </t>
  </si>
  <si>
    <t xml:space="preserve"> Due to micro and small enterprise</t>
  </si>
  <si>
    <t xml:space="preserve"> Due to other than micro and small enterprise</t>
  </si>
  <si>
    <t xml:space="preserve"> (iv) Other financial liabilities</t>
  </si>
  <si>
    <t>(c) Other current liabilities</t>
  </si>
  <si>
    <t>Total current liabilities ©</t>
  </si>
  <si>
    <t xml:space="preserve">TOTAL EQUITY AND LIABILITIES (A) + (B) + (C) </t>
  </si>
  <si>
    <t>22-23</t>
  </si>
  <si>
    <t>21-22</t>
  </si>
  <si>
    <t>20-21</t>
  </si>
  <si>
    <t>FY</t>
  </si>
  <si>
    <t>(d) Liabilities for Current tax</t>
  </si>
  <si>
    <t>2,933,72</t>
  </si>
  <si>
    <t>-</t>
  </si>
  <si>
    <t>Financial Ratios</t>
  </si>
  <si>
    <t>Profitability Ratios</t>
  </si>
  <si>
    <t>Income</t>
  </si>
  <si>
    <t>Revenue from operations</t>
  </si>
  <si>
    <t>Other Income</t>
  </si>
  <si>
    <t>Total Income</t>
  </si>
  <si>
    <t>Expenses</t>
  </si>
  <si>
    <t>Cost of materials consumed</t>
  </si>
  <si>
    <t>Purchases of stock-in-trade</t>
  </si>
  <si>
    <t>Changes in Inventories of finished goods, work-in-progress and stock-in-trade</t>
  </si>
  <si>
    <t>Employee benefits expense</t>
  </si>
  <si>
    <t>Finance costs</t>
  </si>
  <si>
    <t>Depreciation and amortization expense</t>
  </si>
  <si>
    <t>Other expenses</t>
  </si>
  <si>
    <t>Total Expenses</t>
  </si>
  <si>
    <t>Profit before tax</t>
  </si>
  <si>
    <t>Tax expenses</t>
  </si>
  <si>
    <t>Current tax</t>
  </si>
  <si>
    <t>Deferred tax</t>
  </si>
  <si>
    <t>Short/(excess) provision for tax of earlier years</t>
  </si>
  <si>
    <t>Total tax expenses</t>
  </si>
  <si>
    <t>Profit for the year</t>
  </si>
  <si>
    <t>Other Comprehensive Income/ (loss)</t>
  </si>
  <si>
    <t>Items that will not be reclassified to the statement of Profit or Loss</t>
  </si>
  <si>
    <t>Re-measurement gain (loss) on defined benefit plans</t>
  </si>
  <si>
    <t>Income tax relating to re-measurement gain/ (loss) on defined benefit plans</t>
  </si>
  <si>
    <t>OTHER COMPREHENSIVE INCOME/(LOSS) FOR THE YEAR</t>
  </si>
  <si>
    <t>TOTAL COMPREHENSIVE INCOME FOR THE YEAR</t>
  </si>
  <si>
    <t>Earnings per share (Nominal value per equity share of ? 1 each)</t>
  </si>
  <si>
    <t>Basic and diluted (Refer note 32)</t>
  </si>
  <si>
    <t>See accompanying notes forming part of the Standalone Financial Statements</t>
  </si>
  <si>
    <t>Gross Profit Margin</t>
  </si>
  <si>
    <t>Operating Profit Margin</t>
  </si>
  <si>
    <t>Net Profit Margin</t>
  </si>
  <si>
    <t>Cash Profit Margin</t>
  </si>
  <si>
    <t>Return on Asset</t>
  </si>
  <si>
    <t>Return on Capital Employed</t>
  </si>
  <si>
    <t>Return on Equity</t>
  </si>
  <si>
    <t>A</t>
  </si>
  <si>
    <t>B</t>
  </si>
  <si>
    <t>C</t>
  </si>
  <si>
    <t>D</t>
  </si>
  <si>
    <t>E</t>
  </si>
  <si>
    <t>F</t>
  </si>
  <si>
    <t>G</t>
  </si>
  <si>
    <t>Turnover Ratios</t>
  </si>
  <si>
    <t>Total Asset Turnover</t>
  </si>
  <si>
    <t>Fixed Asset Turnover</t>
  </si>
  <si>
    <t>Currebt Asset Turnover</t>
  </si>
  <si>
    <t>Leverage Ratios</t>
  </si>
  <si>
    <t>Debt to Equity Ratio</t>
  </si>
  <si>
    <t>Total Outside Liabilities to Equity Ratio</t>
  </si>
  <si>
    <t>Interest Cover</t>
  </si>
  <si>
    <t>Debt Service Cover</t>
  </si>
  <si>
    <t>Liquidity Ratio</t>
  </si>
  <si>
    <t>Current Ratio</t>
  </si>
  <si>
    <t>Quick Ratio</t>
  </si>
  <si>
    <t>Equity Ratios</t>
  </si>
  <si>
    <t>EPS</t>
  </si>
  <si>
    <t>DPS</t>
  </si>
  <si>
    <t>Payout Ratio</t>
  </si>
  <si>
    <t>Retention Ratio</t>
  </si>
  <si>
    <t>(in %age)</t>
  </si>
  <si>
    <t>19-20</t>
  </si>
  <si>
    <t>Promoters</t>
  </si>
  <si>
    <t>Public</t>
  </si>
  <si>
    <t>FII</t>
  </si>
  <si>
    <t>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</si>
</sst>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12"/>
      <color rgb="FF222222"/>
      <name val="Arial"/>
      <family val="2"/>
    </font>
    <font>
      <sz val="10"/>
      <color theme="1"/>
      <name val="Calibri"/>
      <family val="2"/>
    </font>
    <font>
      <sz val="10"/>
      <color rgb="FF222222"/>
      <name val="Arial"/>
      <family val="2"/>
    </font>
    <font>
      <b/>
      <sz val="16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2"/>
      <color theme="1"/>
      <name val="Calibri"/>
      <family val="2"/>
    </font>
    <font>
      <sz val="9"/>
      <color theme="1"/>
      <name val="Calibri"/>
      <family val="2"/>
    </font>
    <font>
      <b/>
      <sz val="4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4" fillId="0" borderId="1" xfId="0" applyFont="1" applyBorder="1"/>
    <xf numFmtId="4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4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 vertical="center" wrapText="1"/>
    </xf>
    <xf numFmtId="0" fontId="9" fillId="0" borderId="0" xfId="0" applyFont="1"/>
    <xf numFmtId="4" fontId="1" fillId="0" borderId="0" xfId="0" applyNumberFormat="1" applyFont="1"/>
    <xf numFmtId="0" fontId="8" fillId="2" borderId="0" xfId="0" applyFont="1" applyFill="1"/>
    <xf numFmtId="0" fontId="10" fillId="0" borderId="0" xfId="0" applyFont="1"/>
    <xf numFmtId="0" fontId="0" fillId="2" borderId="0" xfId="0" applyFill="1"/>
    <xf numFmtId="0" fontId="9" fillId="3" borderId="0" xfId="0" applyFont="1" applyFill="1"/>
    <xf numFmtId="4" fontId="1" fillId="3" borderId="0" xfId="0" applyNumberFormat="1" applyFont="1" applyFill="1"/>
    <xf numFmtId="0" fontId="10" fillId="3" borderId="0" xfId="0" applyFont="1" applyFill="1"/>
    <xf numFmtId="0" fontId="0" fillId="0" borderId="0" xfId="0" applyFill="1"/>
    <xf numFmtId="4" fontId="0" fillId="0" borderId="0" xfId="0" applyNumberFormat="1" applyFill="1"/>
    <xf numFmtId="0" fontId="0" fillId="4" borderId="0" xfId="0" applyFill="1"/>
    <xf numFmtId="2" fontId="0" fillId="0" borderId="1" xfId="0" applyNumberFormat="1" applyBorder="1"/>
    <xf numFmtId="164" fontId="0" fillId="0" borderId="1" xfId="0" applyNumberFormat="1" applyBorder="1"/>
    <xf numFmtId="0" fontId="11" fillId="0" borderId="1" xfId="0" applyFont="1" applyBorder="1"/>
    <xf numFmtId="0" fontId="7" fillId="0" borderId="1" xfId="0" applyFont="1" applyBorder="1" applyAlignment="1">
      <alignment horizontal="right" vertical="center" wrapText="1" indent="1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6" fillId="6" borderId="1" xfId="0" applyFont="1" applyFill="1" applyBorder="1"/>
    <xf numFmtId="0" fontId="2" fillId="7" borderId="1" xfId="0" applyFont="1" applyFill="1" applyBorder="1"/>
    <xf numFmtId="0" fontId="0" fillId="7" borderId="2" xfId="0" applyFill="1" applyBorder="1"/>
    <xf numFmtId="0" fontId="0" fillId="7" borderId="1" xfId="0" applyFill="1" applyBorder="1"/>
    <xf numFmtId="0" fontId="6" fillId="7" borderId="1" xfId="0" applyFont="1" applyFill="1" applyBorder="1"/>
    <xf numFmtId="0" fontId="7" fillId="7" borderId="1" xfId="0" applyFont="1" applyFill="1" applyBorder="1" applyAlignment="1">
      <alignment vertical="center" wrapText="1"/>
    </xf>
    <xf numFmtId="4" fontId="7" fillId="7" borderId="1" xfId="0" applyNumberFormat="1" applyFont="1" applyFill="1" applyBorder="1" applyAlignment="1">
      <alignment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4" fontId="7" fillId="3" borderId="1" xfId="0" applyNumberFormat="1" applyFont="1" applyFill="1" applyBorder="1" applyAlignment="1">
      <alignment vertical="center" wrapText="1"/>
    </xf>
    <xf numFmtId="10" fontId="0" fillId="0" borderId="0" xfId="0" applyNumberFormat="1"/>
    <xf numFmtId="0" fontId="0" fillId="0" borderId="1" xfId="0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Shareholder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E4-4A63-99D4-62162403C1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E4-4A63-99D4-62162403C1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E4-4A63-99D4-62162403C1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E4-4A63-99D4-62162403C1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Sheet1!$A$1:$A$4</c:f>
              <c:strCache>
                <c:ptCount val="4"/>
                <c:pt idx="0">
                  <c:v>Promoters</c:v>
                </c:pt>
                <c:pt idx="1">
                  <c:v>Public</c:v>
                </c:pt>
                <c:pt idx="2">
                  <c:v>FII</c:v>
                </c:pt>
                <c:pt idx="3">
                  <c:v>DII</c:v>
                </c:pt>
              </c:strCache>
            </c:strRef>
          </c:cat>
          <c:val>
            <c:numRef>
              <c:f>Sheet1!$B$1:$B$4</c:f>
              <c:numCache>
                <c:formatCode>0.00%</c:formatCode>
                <c:ptCount val="4"/>
                <c:pt idx="0">
                  <c:v>0.44080000000000003</c:v>
                </c:pt>
                <c:pt idx="1">
                  <c:v>0.40970000000000001</c:v>
                </c:pt>
                <c:pt idx="2">
                  <c:v>8.4699999999999998E-2</c:v>
                </c:pt>
                <c:pt idx="3">
                  <c:v>6.4899999999999999E-2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4-44EB-98F2-E00358E1958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175260</xdr:colOff>
      <xdr:row>1</xdr:row>
      <xdr:rowOff>106680</xdr:rowOff>
    </xdr:to>
    <xdr:sp macro="" textlink="">
      <xdr:nvSpPr>
        <xdr:cNvPr id="2050" name="AutoShape 2" descr="data:image/png;base64,iVBORw0KGgoAAAANSUhEUgAAAZEAAAB/CAYAAAAuGP8RAAAAAXNSR0IArs4c6QAAIABJREFUeF7svQeYVeXV9/3b9dTpAwy9F3vD2BM1amxgR6xREXvXYEPBggbF3o0NURNbNNZEkxhjb9jovTMzMEw9bdfvWvc+o6CYKE++5831vudcgsyZvc/Ze93rXv9V/mttzff9kNKrJIGSBEoSKEmgJIFNkIBWApFNkFrplJIEShIoSaAkASWBEoiUFKEkgZIEShIoSWCTJVACkU0WXenEkgRKEihJoCSBEoiUdKAkgZIEShIoSWCTJVACkU0WXenEkgRKEihJoCSBEoiUdKAkgZIEShIoSWCTJVACkU0WXenEkgRKEihJoCSBEoiUdKAkgZIEShIoSWCTJVACkU0WXenEkgRKEihJoCSBEoiUdKAkgZIEShIoSWCTJVACkU0WXenEkgRKEihJoCSBEoiUdKAkgZIEShIoSWCTJVACkU0WXenEkgRKEihJoCSBEoiUdKAkgZIEShIoSWCTJVACkU0WXenEkgRKEihJoCSBEoiUdKAkgZIEShIoSWCTJVACkU0WXenEkgRKEihJoCSBEoiUdKAkgZIEShIoSWCTJVACkU0WXenEkgRKEihJoCSBEoiUdKAkgZIEShIoSWCTJVACkU0WXenEkgRKEihJoCSBEoiUdKAkgZIEShIoSWCTJVACkU0WXenEkgRKEihJoCSBEoiUdKAkgZIEShIoSWCTJVACkU0WXenEkgRKEihJoCSBEoiUdKAkgZIEShIoSWCTJfD/E4iEoAGh/BW9tFBTP4bRD/Kf+iN/Re/JL9c7nuj96BCtePB696k+P/oaOS+UzyweH2raRj4/LH559BnRMdFxgZyozu88Rr1R/DJ1derS1O/V39F5610AhHr0o7rHYL3zv7mq4vVFn9spDzk6ekfut/id6321fFvwzf0UZbj+vasvja5bK15b8Q6j7ynKsSj24n1E99B5XnGFisdHYopE/u06qq9QYgnUP+SfIrdIOqB3HqrOlfXtvInoqjqPK0pNXWunZKLff3vTne9/c8AGK6Ghd67zN6sRSa9zbdStqbVUK1V8v1MPO9e/qF3f0dPOM6JPK65LtNgb3NMGyrSeWnb+cwPt2VCVvhX3evq+wedtsJ6de6ZTbzolWNxi0SJvIN/ocovHFzWr8+hv72v9lej8Djm484hIx6M927nRQFebpSjrb7br+qsbfZPsAKUXnRcn+1x9oF5cbflZj/Zpca3UdxV1fUORdt5LcS923t43X9u590UzIr0NRCGLa9a516L76dST6J6+XZriyhftVHHJ1b1+o48bWedvLqW4Bt+cJz+rffLt+d/aqkAZiuj3nesg17W+Zkf3UtyNxf34rS5HtuhbQXxr+yLb2vk7pWLffE+nze3cLxtaOZF99Imd9mT9ffkDNy/H+76/oQb88LH/8jdi6HSlgAG+JoYPrE6FCzV038DXwTfE4BQwXB+t4IMREOgavmFhaDa+bhJoITHPx9NDHN0g3uETJkHTLXWDvu7jA2YIhifvGPhmiOEGhIZGRoeEr2E6Aeg+oekRaL4Sro5BQEjBtDF9E8vXKNghXuhiaSGmqL1v4hcFagY+HgGBEWAEAaFmEOoWOoFS1jCU93wMP4YmG0QMqJ6H0MLXDTylyD4mDrgOoRlH8+Q6YmCAo3tYnoameQS6XJtGqJtKeeQ79MAlb5hYnoHpaBQS4IcBdhCiqV2RR/MdNF+0Ng6GRWBqSnZWGKo18XVRDh+9LY9fHscMbAJNxzM8LF+UzsKTdVHiCvG0EM/QsJWkHHTfRnN0MHx8K48e2MpK+KbIWoy6TtKPDIYn66kFmLLmgREpcODhm7r6fC30cE0dwzMiAyNvihxlA6n7kXUSI6DhiU4FYOoGfuiT1zVsTcd0NXzRA0PDCuQeIz3yNEutm9yzHnjooReBe2AQWIaSl+7qyKKEttyspz5Xx1bb19MD/NBU1+7pIKtg+AEFw0OTNQ5NtDDSDbliI5TV+saSbrA/9CAyUiJ7T/Qm8LBEhIH8pSudMgIrMva6fFp03/J/2SeG2jNKy3BNDV8zFFBbCvsC5azovk+o6/i6jut7aHqIoWmYsjlC2Ufy0WG0NwJxQBw8zVR7RtNlf/lYnoWmmbhGpMdaIHvAkq8AT75Q1sFVRlk+18zLOrmgiw6Z6to13cVDdN+IZBIGOLrosUHCFSEAlkNo5PH8NF7oYePhaTa26Ijcu+/iWdF+Tygjoas9q4cCNKJHAQROZOJMAaJOZ0KuWxkyXD0hKormZXFsh1C3iYcWmhfJQqmXKZojcnURy2dp8jtPOX6Gb6Jhkjd84qK3oiumyETsjYUml/qdlwLBgOIaaRiBWCNZd7ENOqYv9+CB50VyEBthufhWjFATGxRBbiDfI2sW5NS6BlZaeWl66KDhUDB1LN9UOuNacu+B+l7ZoYasRyB7QsMJC8QMcQBMZafkbkVAuguGAm1RCgh0H+SzlfU3CQyRvWi87OYQK5Drlr0s7/3r138MRGRx1cYREBGw0DWMUFeLGnmJHmGYI1y9gvbpX7FuzgzaG5dhtuZJ6wnMHt2IbTGQqq23wOgzmMBOEIYxHMOg4a9vYcR8eu6xnxKCKLTopiFKIJ+vQUHXsX25Bo8gbEevX0nT6vm0LViCsbZNsISCAEFVmlhVN7oMHobZszcky3F0GzMw0GRhRFM6oyZRvMAj37AGvbkBIygohRcjIEoi4hbgkn2g9xiAV16LqevoXkFtIAFEUXbD88g1NeC1NWEHeUzPx1HrpRModz4GFdWka7oSGrIxjaK3FgGVyMByBTR8HL2A1ZohWLyQpq++oGPRXDKNqzG0ACMRJ9anG1XDd6Rs6PYY6d5gxJURCTvW8uljTzL8jJMwKCM0TWU0jdBVG9PwzG+8RNcUoycGJkewajbrvv6aYHULhWwbvllA05MkElXU9O6PMWAIWl0fNDuBZ8maR96s2Er5vxEIUIZ4vgcr6tHbm9Qm0lyNwBZFd9CDAANTGaFAQMSNHAbE4JkxtJiFXpkAS4BaI7RF6W00rOJafev3Gl6Av3YNYVsTrttOENexQlM5Cb7po3sCYHa0cUIP0xQAMTHjJpTHIVaBGzfUOtj5yPNz7Mg4y72IEVBOT+RWYijH6fsvBYoqQvPINa/FXddIopAnFONqKQhE821l7EPdU+usewJ0sndAsyy0WBwrXYZm2YSmjW+a6v9iWAUUAl2cjJDQc8mvXInZ1oqp+RRiYpAsZWxFF10rxBSDKN6LliB0E7hxE3tAT3QtjtEZ6EtUbogxKkaW8g+vgNHWQH7hbFoXLiDb1g5uK2GgYSSqiHerIjWwD8l+W+HFqxTgi/4GYky1yKkSj1vXHALdRfPKKDQux1qzUq2hb0W6bjqecnwwTOL5ECfmRIZV9mUgjltIILqqxUVbBf8V2IsMfFFdr0DQYwCJsq44a1eSb1lNWUHDt31wxb+y0T0XXxeHUsdyYxhhgsDXCDQBJ3F8Ymq9/FhT0UCXkzfz6FaaVO/N1T7/7svXxND62OKFhSauAJ/88V201nXkZn5N+1ef0b5qMe1ta9WeqEr2xNp8MFXbbEVy8FYQq8Sx4wooc4vn0TBzFoP3O4AgHie7ehn62ib0WIDmhMRcEzcuIOAqJ0z0SBeAEsfQTCogNupqMRPl5BasIuGKzcoTmGKBxXESxZW95RJqHq4PMWJosi+qumLUdiO0ZC+KsgdK1/7d6z8GIipsk50lHo8h3lOkiMpb8jI4jQtZ+vRTtP3tH4T1a9DNQCFAqCcJjBiuruFoBfRknMph2zLgoCNIDdmWwM/w4Z13MPTn21Ez4hRlbMSQyPEKVEO5URcRqdXh4ixbxPxXHqP1vb+hNYrBSuHHykmUVeIXCgS5DnynQFw3sIb1p+uoQ+i6815o8a4Yuiho0bMsht9BAMv/+hYLn30aY/kCUh1rsIMCngZ5w4jQ3wypO/JwhpxyNnqyTqF+YCnfRhkew/VYOv0zvvzL61hffUyX1Q0EWgsFw8JNdCPTrTu1hxzFzgcciGbFFLgoLZZXoOOZAbqfg1wTLV9+wopnXiTzxbto2TwxP4auWzhxU0UpAQWsPMSqB5Daax/6jjgYq6yS7OyvePOOuzl82sOEiS744mGoELy4gXyJnHRCv4CeaSfz8ecseu5pMnM+xHBace00Xlk1RlmKluw64rkCsZYc6cpupHfahT5HHUFswJZosaQyBFHqQKIrB92JK7kvfPVVmj77gLblcylvWINHBMpiRiQiDAOTXDKOExfjFRALDAw/xDA1iGmkq+swhw2l1z57kRi6BXqiBt9I4mkSX0ZOhe4UWP7x+yz98J90LFoAixdT3dpOTPPImq6KIsxAIg2TIBbHlM0jYjZDNFsn3X0Q1g5b0GfXPbB69UerrEaXKFOMY4QbSrFF1cVRMpXj9H0gyYszAcQclzUffcj8V14iWL4Et2E5ttuOpaIkA903lVfoWgGBZatll+hHonFxVrR4ErtrL2o225peBx+I3q8fulWujIZjS7QfQKaDr559mvY5M2iZP4d0SwPprItjeCRCHceQ40IKdoJslz5U99+K5JDBDD3qMDS7HD/uYor3H+gUxLnRPMxChqB5NUv+8ioNr70Oy5YSWDptZSkoi2N5PvFsBi3bJhBAqstQeu9zCFUH7ofepRrdSionyzU9vNCQuBtXC7ALJrMfu4+Wpx4Gv4Bh5MgbcfBt3JhBGLp0zfs4Er1qAhKyrgaFEHIpWxly29OIezpaoYChgNHHC2L0OXscvUYew8J//p3VH76DMWcZHevmUpnN4WmeAnw5X2RryzmSVTBsQuWVe+iuieHqOHY7Eqi6QZKOWIg9ZAf2uv5ugqry79lTR32OR0oMnrih4ii3NdPwxhvUv/oUucWLSWXzaHpAIalTSNgEXi2uJrrokurRi36/Ooy6PfZGT6dY/ec3aVq0jK3HXYBv2sx79y3y//iE1UvnkFi5nNqWFhxDoi4J4qNoOG/FaCurI9l7KF0H9KPfgfsTr63jy8eegmWLaFv6NXrbKkz5Tgws3yLmB3i6RnuqklzX7tiDBtB3x10YvM/+BHZc2QJ5yedvRL03kMN/DETE49ADHU08JMESI0T3CzjNDax55+80Pvww/ur5+GaAbZSR7NoXe4ftSG27A7FudfieR2H5Ulq/+IzcjDm0NHXQZWBfNNunZe5CBl1+FrUHn4IpG1q8ByMKGSNv18Vrqqfpb39h/pNTMRuXE8PD7z6U7iNG0mW/fdHrumM4Lu0zZ7DizT8R/uVtzLZ1rCw3qd51LwYf/WtSw4YTJlJKySQkN0NdcB6PPGahjfq/vMzCqfeRXLEQ25NEg4VgYR6Pjj592Oycy6nZ+wgKho2piyGQcDQyCpp44l6B3NIZzL/nfsIPXqNQXUuPk8+nx4EHoie6qBSBeMDimYknEAGzgR/kcRbPYPWLz7D61ZeJZ1rRtXb88i4YA7any/a/IDZ0GGZ5klw2QzB7DplPP6Rh+WwyvsOAQduQq1/JmoZm9nvjNYJ0nQpTBYyVwZK0obijbg5v0WxWPfUUa954jXihFS9WRmy7neh16JFUb7cLukQcmUYap7/Dipf/iDZjBl6hnVxVmmEjTqP60EPRew3A9m11H1nTxwxMCrqDjYPt5cjN+Zr5U27D+PJDbF/SKpLmkVRkCvvnP8fafluVLgva2mlfuoTC/NkkVq1SOpKzY7Qn0/Q+cAR9jjqeeN+hBFoMTQyOSjOJFygpN4egpYnF0x5h3dO/pzLbQsGKNp8Au92tH+ndf46rxym0riOztgF/RSNGQ72KnJyyMmr23JNeBx9K+dDt0VK1CjjExTBVWlPSLVHOe2O7TFXYlJPjg0SwQQ63uYHlDz1I67PPkvJzKu0bE/CW/bL5MOK77EomlyWsbyS/fBHW8hWkcy7tsRgZ3cTv0Y+hx/2arvseTFhZoza6cqICH7wcmp8lu2AuCyZeRXzOXFyrgO0bkVw06NhqR7YYdynxYVtSsOM4WoykL2kaV6UXxUN39QCzfS3t773LvKfvxPv6a6o8m3y37pTtewC9fjmSRP9BylEoLJnPirdeZdXfXyOxcjVBYGFssS39TzqR8uE7oZXVREknSUkR4BgSAfgsvfe3+I/cTYEAr7IMrf9QUt0H41WnMG2fwufT4fPPMT2Ug6bSY1aC8p/vgd5zEPgBTkcL2VVLcBfMpqylGUePU33JBLodPZZA0qVuC6yqZ+F9t1J45TVMQ1I3YnQNHPE2Bgymdpefk9WsKNUt0VzGIWxqJlc/l/iKehIdkn4u0LrZjgy/9ykl8+++orpgGOlEvo2mGZ+w5Mlp+O+/R7XbREcsRb6yJ+Wb70DVDjsR698P07bJNq4kN+trmr6aTmHlMirL0tgDhrJu7lzS2w9ny6smglkJQV4Bq9vRwNyH7qbwwnPEChlCScEGnkrvNtR0p/cZ59Nv/yMIEjF8zVK2WIVr+Taa3/8bc6fcQNnaVSq9JVFTzA9ptxPou/2CLS8ah9GzD74eI9BslQVQAcB3apk/FJH8x0BEQnCV/1Z/JE3iUFixkKV//AONLz1P7bpG5XWuqaigfPf9GDRyFImttkeLpQkNyQ2HhLLZss1k3nuXBS++SPjpe8SdNgpGBV2vu5q6g4/FCGIRUHXmkX0Pv76Jxc8/wpqXp1K7poEgTFAYsgUDLriUsh12IYilKRiSgxefySXM1bNm2lM0TXscs7WBQIS3+Vb0GHMW1T/fi7wpx9rEAgnrJEKSmCLAaF7HymceZvXvHyDe2qpqIOIFyUsWIL7dL+h/6STCAQOxJe+oqfS7ylWL1yAbyfB81vztr8wbfxY1u+zK4Im3Q2WNSpeoXK0m+X9Jq/nRH9ejY/qnLHz8QbwP36U6X8A1NNp69qbuoEPofuBhaH0G4pmWukZVoZCc6qrFNL7+EitefBaaVmC7BbJ6Lbu99Xf8dLdiAVNXUZOsnXhQhc8/YsmjD5D/5B0Sfiv5uE38F6MYetqlaP36qpSCeN5ibEJysGQ2s++6jdw7b1Hm5cgmKon/6gAGnDiWeJ8t8LDU/SckX2tK3jkqHur5DpY8cC8d024n4XhkJbqWvLRdTe35F9HzsJNBk5xxQJhtouOLj1j++DSCzz/E8jIqiuqIVZDcfR+GnH8BVq8+aHpcgm98LSI4iAclEWrbV+8zY9z51DQsjdJQyoPT0Ib/kgETr8eo64fuZgjWrKH5/S9ofO0BvFkzsV0H10ri9RlClyOPoOf+o/ArK/GkRqciCMn5C9h3hicbbjEx7iqQVNnrItki9Mi8/wazr7yUVGuDSjMlXDFiBmWHHE+f88fjVdqYLS20zP6Mpc89jfH2u9heKwWJxsIETk0f6s46nbpDR2IaKYJQVr2zICuA4rDi5om0/H4anp3FdKzIkzdDqsaMo+8pY/Bjqai2oIWq1hYaUguS7Rtg5tpY/cqfqH/8CawVMylzQtxufak8/RQqjjgaXavEKqY4JE1FIUP926+w6P5JpFctV3W5fJfe9DrhZLodfBhaeVcV4Ui61TUlNeWw9O5rcR67j6YuPek5aiy99joQs6YXxMV2FFj41DSa77mGpKuRtV3MwCMXq2DLa2+gbNejopSg4eLVz2fJ80/T/qdXsFsbqblkAt1HjSWQuqBewAgcsu++yayLL8H0m5Texr0YBdMndcjxDLvgKoJEOqo/qpoL+LlWWpd8Qf1LfyH/j7dJrFtExzY/Y7v7pqEna9cjzHSut9T8IOxYx5p/vM6S3z+CuWAmKYnkjBSZ7bal7qjj6LHTvlDeVdURDc2JiupS950zi9V/fIr2v76K2dpMXlLChxzMFlfejBFUq7WRuqvULzr+/ipLb7wSe90KPOIqW5H0DLLb7syg624i1nvYehGE1H1lXUMSHe0suPgcnA//rupipgJTaExWsM0NU0js+SsgGe0dcXwVKEp0Fqq0/L8rmv/HQCTyAqNUkOELoq9Uhm/Nqy9Q3rpGhU9OvAJ7rwPoe+6FhN37YKncnLh3nVwDKRP5+H6e3LyZNNx2E/npb+OFaXpfdS1dDhmNJvUDZY49tWHClmaWPT6NVS8/Qbp1MSknIFs1kLpzL6L6qNGEyuOWVEQxUSU5bPG+16xg7l034rz5KuX5LO22SX6zbdnsnPNJDd+V0KzAknBHSAKhr/L1kmLJz/iIzyddQHzZEkwpPGqycXXifkBHLE36yBMZdOq56JU1Kq0naa/I0MgGCaW+iLNsKW+dtB+bjTycXudci2bahJZ4t3KgrpRGcrMaLplZH7Pw9rsJPv+YmJslCC3cut50/fW59DzwYIJ0As+Weo6PqXLGOmEQixgM7W00vvUK9Y/cgbVyAS1mF3b7x3t4afEQxbxL+krO9fBnf8nCO6bgf/IeZthO1gwwh27PkCtuQRu6TZRG1cQrAjtIKO9ZIsCWD95m7pTfUrloNq6WIR+vpmy/gxlw1nmEdf0xPAtdCn04aJ6hCsSSQlv29KO03zmRdManw9KwtAJYXUj95gp6Hn4spiIm6Di6i+m20PHuP1k+5bfoqxaoe407Nq2xapLHH82Q085ES3WNiugi5yidq4xkfvkcPjnrOLquWqxSWKKjthRKd96DPtffitZ1IJoqXrokMrD2i9dZcfc9JGd9iSn1DC1GvqY7NaNPoNcRR+JVd8fUhJwgdR9xIKK6yXdfEsOq2prUPIqkJ0lw5md9yOfnnElty2pytkeyYCkdTR5+PD0vupxcRRkpqcGG7XjLZzHv6kloMz4h0AqkXI2ClmLtZpuz043XEe+/DVpoE6rCc/EKQp8VD99O6/2341qtmG5CeZ4dsYAu42+l+8gjJMmmCBVCOBHd9NVihmi5Jtb++VUWPfgA6dXLsf2AXKKK8pFH0PucM8lVdyUuxWIxMLIDhciAQTzbwYqpd7D6qQcob+/A8C0yPfvRfcyZ1B0yCs9KqEgTiaa0AkvuvZ6GJ6ZSMep4Bp5yAWFZDbYUnHUhqLgsnPYErXdNoLxg0BF3sP0C2VgNg2+8hfJfHIRUuKUEEQQdWKuWMP+e+2j+2yv0uOhy+h5xqqxwlKICnNmf8eXJJxJzVuMZFulCnLzpETv8OIZdPBEnlVaiE89ckU2EKBDkYWUjS594lNxLjxP2G8oWDzyuIqvvveTkbDtr33yF5b+7k/iKBarQnTUt/KG7MuDMUynf9efoRkrpp6/SbwJaMVV4F0JAUL+Uhc89QfapB7EdD/2QEQy7+mZ0vxJfahyyVkDmo/eYd+0FWGvn4hBXMqjImwQ77c2w305Br+ihdN+3ZGf7yqUUwoOd95g/6Te0v/oM8UDsipBOQprKu7HDnb9D324XbEkHiK2K/lfk10UMuv81EFEFzyKZU8uuY/5TD9P81FSSzQ2Y+OSkELrjzmx2/uXYg7cnkGK2umgBjiLLRYQqQhDGjeaTm/5PZt02EeYto+/4y+hySOShKnZM4GDmWpn/0gu0P3g7iXUN+IaDq6exf7Yvg8Zfidl9yDcUQvEHxUhLDUNYF56WZ+3f/8SqmyaTblyGa7q4Woxgmx3Z8vLriA3cWrFWJNIIkRpIHFfuceFsvhh/BlXz5mK6UV5RMUi0Ah1mQGtld7YZ+xtqDz2O0I5AUi2CMnABbugTW9fCS0f9jOGjT6DHSVeStzVsybkrJorkNqQw6lGoX86cmy7He/89kn6HYmJ0JLpRc9Rx9D31AsJUuWIQSSonYsWJHAXETeWd5vUA22li7ROPsmLqA2QKNj//+/t46UoMVY/QBE8JG5cza/Ik/Hf/TqLQriKoXLqGLiefTa/jx1CwU8Ql9x/6ioUi3DQBZrkerXUV8x+4mcxzT2AGeeKO5GdrKRt9NINOOo2grCuaIay6vGIbucTQvSxrnnuI+rsmksxAztRJBAVsoxbz0gnUjjqSeGijeRauYv94aGvXsGTKdTT/7UViYY6EBzmSrOs7gB2uvoH09ntExVe5KmHMKeaUibZkCZ+deSRVqxZQMGIEunijDuHOu9H3mruxawYqMChYASkBuWwbDS8+w6r7byKdacBVDLE42S496XXqaXQdcSxaokJ5a77Ue2QFNqDqdpqZTspmMeGl9MjHnfc5n4w9jW7NK8jYLilHQMYmdvRoel50KU6iC2nHwBEqVNjBuseeYPn9UzC1NmwhbPgWLfEq+pxwEr3P/A3oQjYQ3SnShPBZMfU+Wu+ajGM0Y3op4q6AiE+Pq+6iZsRhBHocS/aZoXYDgSvecY7m9//K0lumkFg0h0BYeKFBfa9BbH/tFMq32oVAMZR8QqFOK/JEQEEziQfgzZ3J3Enj0Wd8gkmBvG6T6TeMLS+7mrLhu6hCvy7Ffi3Pgvt/S/Mbb7HNlHsw+g9T9U2hSYRSLA7yzH/y97TdMYHKnFy3R9zPkol1od/Nd1Cx596KCSn1s7xWIC7R5kcfMeOi0+l90UX0GnWyyiJE9SsDb8GXfH7cUZT5q9W1pvMJCgIihx3L4EuuoZAuU3YhLlnHiPim2Et+EODN/5J5Ey9G18rY+v6phOUVRcrztwR1zS+w9v23WHzPrcTnfqacIYcEuVQ3+l0yni77/go3WUnMlz0Tqvqm2EkziEgHws4UgPVW1zPvrqtx/vIeNb86kP7XTgKtHM9y1O8dzSL72afMv/o8UqtnShVR1boqnBj+bvvS/7eT0Sq6YwibVLEWxYaIvbPQCwUWTvkNLS8+pWpJQuSwfJ/2ih5sd8ejBNvtKBUrJTJN1ReFSRnVABUx4ofyWMX3/2ORiPIARe99l7aP/8r8SeOJ1y9VeTnT02iu7EH3cy+k38jRYCajfLIyfuvnlCMQEeZHKPa70MLKxx+m4eFp9Bp/El0POl1tAF0K62Fepbs+u+kakotnknQMXNMhGy+neuw4Bhx7MtjJSDBFMSj7LN+rEpku/roVfH7JOCo/fwtPl7y1RUsyRY/DjqfPmReQL+9t91qKAAAgAElEQVRCStI9svChocJ9Z8kCZl16Cn3TtayaNR8ru4bA9hS7wdEtCoZG2cDB9Lv0BhJb7KhohrLxxMsRObiGj93WysuH7M4Oxx5P3SkX4puRZyuAJIVeoVYG/lpWPXgnDb9/DNvJo2sFEj7UbzOcra+8ieSQbZWXINnmb/n80apKPlM545p4MQXyy1YwY/LVeJ9/yS5v/AOnslq4SYp2HYStNEx9iGW/u5eyXEHJQcoj9NyO3tffTNnmwkqxMIQlI0Gcqr/6mL5sAlnzDGvffYkF468klWmNakSWTqFbLzY7fzzW3gdg2UIwEAMi3qGB7ro0PvsIa26/DtwOxWqxJNkVS1N+0UTqjjw2KmR3gqoCfp+Gqfey+tHbsHPrhEYBfoLmshi9zjqP3kedTmDb6vpUJKfo0TrB8kV8dupRVDQsVrlioUrGhTmz4+4MmHgPdrfeyjB4ho4duPiej9+4hi8uG0ty5gcKjFUMGySwttqMvuMnkxi8Q0QaUDWSf89eKVo0BfSFeTP4/LQTKW9dUewpEnCJkT78ZHpecjlusoyUY6jUmzhYmX/+lXkTzkPPNKkIP+nq5A2b9u23Z5c7p0GinEAX6UW0T6mPrJx2H413T8L0c2ihkEVcXN2mx4Q7qBkxUjG0IlKFgIhB6Gt4q+Yw77brMP/+FjE3T3tcmIEGhQNGM/yy6wjSZehCSRYwVMxsyQsK9TWKxLRMO8vuuYXCHx6mzcgQ92MIuSD42c4MnygRXy90VyXa+fqh20isaWHguAlgCYtCeLliZKU+l2fJo9NovWuiWg9FPtByZGKVDPrtvVTsua8CpMirF2cT6Ojgk7EnUHv4QfQ5ajToKQxFcQN//tdMP/EgyvIdkVEtRvvxQ45h0LhJeKkEmqTaAgMr8DByBfKJOIYRYuYdZt1+PZkZX7Hj3Y9BulrVYvOYJDxJqXsE65Yw7+ZryL31Nim3FdcIiTkV5Pbeh62vvRmtrFKlKyPWosrsRTZJtasIQUOyDiLKgMycj/n60ivouvUWDJh4A+hVOLarUrOS6u6Y/gmLr7iAeP1sldKVPSg1rNhuBzBo0m2qZqPiBnEqNGH8SSQsFOcMi2+6jLbnn4oYbWIXQp9cWVe2uudRrC12wTckMxHpc9Tbo/7+UVWR/xiIqPyoFxK21vP13dejvfo8lpNXRaxYaLG2x1B2vu8hzD5DFcoFctEboY+pSKQIMJIfFfSddc0kep15IF0PlFA1pja1l1/H8jtvYc0fHyPuZbGdBIGRJVvVlf43PkDN8D3QjI2FYlGTjyq8anmWTLmd/JN3CIVKpQYyknrpNYTBV1+LtcPuJL0YvpAEJI+uubQtW8RXl5/KZvsfSvPilTS//jyxQrNwHgjDOIHmko/ppPcfzdDzxkF5N3RhPakajuTrfYyOVl4dsSfbHXccXcecg6EllQskBA/JUYvBXDfnHRZOGEd86eIIAhWNEMITTmTYORMhLl7R932EbwCl2IKhSZiez7PyuaksfOR37PnKnylUVKsQ2QwsMsu/Yu7lFxNb+BVaQccxBUhCync+hEHX3YJWXkZgiFdiRi0dipXkYvkCqrIjXPz6eXx2yliS9QtUGC05Z1dPUrHPkfQfdwV6VTm6n1QekNC+JRdc/9xUmqZchxeuw5TirqapDV1z3kR6HnEioSH1IQFEAX2RW8i6l59i4eSrSOfXKQ/LCOLk7JCyY05g0OlXoKXKlFETqUQ9HCHeioV8OuZoKhqWKBczawmI+Gg77sagifeg9+yhNrFUywyhQio2ukn9Qzex6uFbiHlCTxUnwlQMuJozL6fvsWcRWh6BAKtibf07X60z1RRSmD+TL8ceR6J9OTHfVPIWEKk89FR6XTwOJ50mrgxg1FeV/+xdFlx1Afqy5Rim9GqEKkXRPHQow++aRqxrD9UPoKphkjEKfFZNu4dV915P3FHdVARGHp8k3SfeTtcRI9AC2StyzeL1mYrGvub155h/6zXUNDWoKCVjiVNk03fCHXTd/3DFHpN4QTxdqUeqeqBK0xXvPQxY8+rTrL15Apl8Myk3psgEzRXVDDz/WuoOO0IBlqzlh4/fS/+6HtQccLhadyEfSE+VtAMERo5ljzxO893XoGk5Yq5Ej5LOSjP4xvup3HP/ot596x5LH8f8Rx8iXxln2KFHoJlpLHFyhFo+72s+O+kAyrMF5eBkbA/Tt4kfNprB424kiCVU6tgxLQqLF9O+eDE1e+yuQETScvX/eJWZTz7IL29/FJKVKkWd0wREQjTDofHPz7Fw8kTS69owTZeC2F+vikH3307ZznKtG+EFb9SzDwlzLSy44XocLc+WV90AmoCIRCpRoaD9iw9ZfNlFxBrm4uqmijDbrQLpXQ9k6HV3EVZVRjAg9lWK6iq1aypHb9HkK2h//klVD1E1NKGCp2vY4v5HSAzbQ0WVm/r6z4GINMYYIU0fvMnMa8dR3bgsoqWLmTET2PseyrBrbsCLl6sFVhi3ESMoNyKsK1MKfuLtta7jgwnX0e/A4XTf/xgMX7xNn455nzH/issxln6B6QeYytg7tPXqzy4Pv0jQpUeEqN97RWk3aXiU1EfLi39i6Q0XYPkZ1ZQUxkyyZpq6k8+g98mno9kVitEgno2mObQvX86H48ey9dHHkxo4hC+uv47ar79UxTLZ9XJPGdsgZ9cwZNzF1B58NFCm7rdgO6rBsRNEtj/uOLp0gohKj0TNaMLyWPjw7TQ/9SDJXE55/LJVHT3BoJtvpeLnIwgNqQ39axBRkYPrYZkmmRmf8tr4SznqqedxkxUqtJaMyaqXnmDdzZPw86vFv8LTHTosix7HnEP/My/Bt4RWKXWTiK4crY8bNa+pVE6A5jXzxRnnYnz+N+XNOaancuWZuiFsNXkKFVttSxikFQtGPkmByPNTabr5ejyaMFXDm4abSlB73kS6H3W86hHpZPZE3UcBzW88x5IbribV0kBenGLxHg2T2MhRDLjwWvRUeZGhJf0qUY+Nt3J9EDHIWpK6+A6IKGMoIJJTEacvntyM93n7rOOozeSJez6FuAgzJDtwZ3aa+nu8uI2hyxp0FrV/xBYMvwsiEhnlVY2iauTJ9Ln4NzjlUoszFf1UPMb89HdYcNVFlC9YQRDzKYjnqtm09x3EDg8+idWlTjocoqhUQCT0WPX4vay6d5IiLcgaRSCSovs1t9H14A1BRDXIei3Mvvhisu/+GVvLkSoYilySqaxk+APPoA/aGs+Q5jMbIxTatoBIMd1RBBGJCJq+epd5l59LrHEFiYIU7PN4ehJj5xEMu+4a/Oou2K7Osq8+pEtdd/S6/ljGd0Ekz7JHpkYgoueICT1cz/9rEAlDcksWsC7bTu1mW2BLtkIRHwL8eTP49GQBEUdF+5lYJ4gcxeDLJuMbaSU3iSByH71Hy8yZ9DrxZElKSPcQNCzjmUlXMWryfWh2Svm9kuIUgoCZW8dHZ55B+dcfqfSz7AtP0ot9t2GrPzwCdt1GHeWNaYrq1vdd6l/9EytmTudnl1yJRhme7as+KrFkbd8BkYRr0mblIxC59m7C6ooIRCTDIIgsP20AIhKJyE76LwWRqDO5g7l3TyLz5CPYbgeansJ2oTGWZNg1N1O1/wgcM07cL44b2Qj6ifepaGiuKGGIGxaY98zzpHtU0v0X+xEXNoudo/Hlp1l1/fUY+YZi74itOrD9XfZkmymP4sTjxKSm8T07q1oKFSBIRBJ+MZ0PTz+cSrcDQ4q5EqHoccwd92TYjTdDlx7qeEnnCNunY8kKPhp/BsOOP5nu++xL/Wuvseymm6hqr1fFY2HvSPgq3kChXx+GTL6D5OCdlLHxzJxil+nFSGR9EOkcCSOEYmfNIuZdeAHM/kgpeBSCm7TW9GS3h6cR9B6GrqKAHwYRUaAo+xoFpVrLWl69/bccPG4ifrIcPB8tn2XBpMsxXn2WNjuL7SfQcWi3U/S59Ea6HXa08hCVQRfGk5pAEPV/RJ8qHbbyHXnmT76Z3LP3kfQc1RsgkUObXU2PM86i369PJ6RCTRrQxfP0fBqelUjketzvgIhEInWjjkfXzGgzqC54+TKfllf/wNJJE6lsbyYjzWihRiyMUz7qJHpecCXE0qrHJprWIh29If7KhXw2ZjTlDYtVKu1fg0hedawHuonV0cg/TzmK8rlzSPsB7bEsCfH8jC70u/NOqnfbC03SQpFEfgSCRNX1DSORb0Gk8hABkUtxyyrRpTlSERcCWv/xGouvuZDadc04mqOICTlsrJ/vxdaTHyCMSWpYBBTRaIX2uerx+38kiESpFG/l50w/ZgyVrStpi7uU5yw8XSc7aADDH3kBr6xORepGYBdTTlGqa8NXSL5+IV+efyoV879WTlfGzJMITPyuW9H7xuuJ7bA7cXEOyStAduykwN93IpFNABGRv+/iyySAQCOumlCFWeTjz5v1AyByOIMvuxnfKFNEm9AOaX7uCTKrVtHrtIvwYwIhGnohR/PK+VT23gLNtKIxSeLwaVkyb7/O/HFXUJldq2pqqijvpyg77Dh6TLwCi/L1RuX8axWJWKCQ/fJzls3+kq2PHI0eJFTEG42i+X8ARCQNpbWv5MOzT6D86+mRF6AliHshKytr2WvqH/H7DVX0VFuilmLH7XdFq3pMpGwkvHVDUN8n1pFRjIJ8Kk3ctcFsZ+6N43Ge+QO6UE2VJyYd2JA+dgwDzp2AFzdUn8fGi57CwiioRi9j2WLeGzOCyqbVUa5Vk7QW5Kv6sdVDj8KgzZTxkTECRlggt2glX1x+FgOPO4WuIw6BfDvz7riDzAt/wPTWKk/F9sSrlbEKFm37HsBW464jXtsTzytgWomNgoiMClGduGGetR/8mcUXX0xZtpFAGDCqyBGjfZufscv9j+Ala4qzqv698YrqQDIexkfvqIdkLY4RU7x2b81Kvjz9OMqXzKAtHpAoxLDCAq1mBUPvepz0rrursRrR7J2I9aRASeXFJbdlKiCWFN6ix6fRfueVlDmOAvMw9PCMNMZOu7PlrQ+gWbWqHiRUZl3qGyqdtXEQ6TrqBDV6QxXipbBnBJiFAg1P3s/a++4mnc2QsXIq6vCsSupOu4DuJ51OKJHBN+kDMXTgLZ/P52OPpWz1QgWG/w5EAhnIIR3NTo4vJ1xA+OcXSLuQieVIOVJ1SJA77li2uehaAjOl6hr/CRCpOGwMfS66HC9VWUwbBhi5dlb97m7WTLuduPTwGEIoidNW3oUtrricqn2PVDW3aNBGFK+pSGTqA/8WRCIMiMacLP/jPay9bgoVQQfN8ZBUQUAEgp12Yau7puHGKtTYHhl/I8kQSRN1prPW3796xzo+Pu0EqmZ9KNwQWpM+CVfGrnSl7tIrqD78BKzQUiOEJIpUdGs1mmf9dNZPBxFRSYkOVME6lD6eThdKQGQ2n5y8PxVZoQp/G4kkDjuCQb+5CS9ehhZIJ32O6ZPGUdu1K71PuYIgKR3t0YgUcZI06W7vnMQmNQpvHfNuuBr/hefQdCH0RONXjLCKPr+ZQGr0cVHd7ke+BEQKaMQLHVDIQnmVIpaEqlYR7XNJZy1aL531f2Ek4uN99REfnXcSXVrWqEKyeLFCB1zbfyh7PPICYUWdqoWoUSCqB2MjebgiiEQ9GNGMIlEy+SP+r/KGnLV8ec5J6J9+EDG8VCpI6KM6leddTt/jziOQ0RqyuTZWdwlR3bySizfW1PPumIOoXr6EMLRVh7XUPlyq6TfldlJ7748pNEo1wiGPs3A5M8adRf/jxlI78jAVLfmrVjDrhglkP/0bCSdPTBXhHWzXpL6qmu5jzqC/5PmtajSZe5OJaiLrRyJqhIWqF2SYddv15J+aSiqQTtsov6kFSfxDR7H1+OvwrTIFIhttciuOsFh/EJziEUhjoSbFRVt62jE9j8yMj5l15gmqxlAwDZIFSRVmyNpd2frRP2JvtmVEwd7g1Tl8UQp3qtUb33BZ85c3WHbVqVTlPdVRK7USibrau/djxyf/hF7WC9fy0YXN5vo0PjOVpls2DiLdRp2oKL6CfpJm0GV7rW1i4W3XUnjtZZK+jH/Jq47etV36ss3EGyn/2R5omrByOgvdmwYiMuVMwn1J9S26bzItj04hLkVUI1A0SCEVrN1mOLvf9Qf8dJUaLvCjXz8UiWgxyg89hb4XXEqYrERGt+C30/rZeyy+dQrm4q9Vy2uzZRGU9aDb/oczcOwYtMpuyoFSQ9iUoYlYfasViNzwr9NZamKmr9bii3GnoL/9lgIq6VOQ7nVp8kvuN5JB19+DaySIhS5aII2REYhsbByGns/yxdljMD97Xe2ttoQ0U8oeT1B+7Cn0O3dCNOakSCCRsSayP//HIKK64aMJAWoMTaSYUST6AyASO/RIhlwyGTeVRPcyeDPm8vaVZzP4oL3p8+sJhKk4hqRmhbSguYrVJA6w3Ldcb9i4hM/OPpnYoi+VMyOTA1QkEq+j//VTSO05YmPM73+hKlGGRBoLBbzU1AepO6psTVSV/78eRCRH2PDMEyy95VpSbkbRAxWPXvPIbbsLO975FCSq1KwkGZynhvh9M+vzW9mqNIky8tEQOhk450vTnYhYCm+ajbFuBZ+ceATW6vmqOCmsH/HSpIei21WT6T7iBNVpKtHJd0FEcUlkM8vwQc9Gb29WIFIzfx6B9LmbDmgy1LCC2LkXM+CUs9RxYi1cI4OzZDlfjjuLgceOpeuIwxUzxvcLtH/wVxbfcj2xBQswLJWUUukx2SfZwYMYcMm1lO+wD6EZrgcix9JlzLmqsC4gIsCpOe18NvYEjK8/JBa4UQOimi+VRj/jXIaefq5qrFNEho3UfCLGUDTXsNP8q2hE5UGzaohgXpgdrsOq15+laeI4TBniGFoK9Nri7eSSPdn1ydcwevb75kOUGqtRMJ1RpHDNA9VnIo2EhY8/4qtzj6I6F6gmJwERGe4ndN+tp/6RZO8tIhAxpMHRZ80zj7FWQCRsVoPl5HOlJtLlvAnUHXWSkp2qcQu7L8yx7p33WHDrRFLLFkpmSw2DdIwE9mGjGXbeRWhlteoeoonPEeVZ+drLflokIlUbNbAuMGl65mEW33Ixth/N3xJdcqwM7V0HsMvvXkXr3l2B4r+PBzuzXp3prGNJtK9Q3eqdNZGKQ46n79nno1kp3DXrWPn1uzS8+Husr2cqR0zkkRvUn8p9R9L7wNHQu6dMRYmaexVhIyJfaKHL6sce3DiITLydLiNGKMpyNOXWR88VeH/Ur4ivXkgsKCjWlehc1vYpP/R4Bl12M55uExMKqAwmVcP7pJn4++ipOx5fjTsb592nSTnS1CdunHjSJva+Ixhy1T04ZRJtG1iOThgrEIQyC+x/GIkof6qzAhqoIaAR1X3jICJ1VfuwIxl20Y14SQNn1UJW3/IYa959he4nHUavk64hTEq07lLQZSisT9ILFIgowA4DvC8+Zdb5p0JhKbpnUlYIKFghbnUfBtxyB+Vb/bJIpvlx2qF2s4z5Evug2IUSdUbkgM6pCG1ffFQsrM8pFtZN2q08ZbscwJBrboeqymh/yn4qFtYVccLPsujm8bQrdtZ/cU1EcwssuHUybc88qDa9MH/E8CsK2o57MeyOhwntimKHt+QUo0m43311kn6l/ylqvS+OaleTWUNcoWIuX8AHxx6Kna0nnS/WTmSKK0n63ngnVfuOjCoCijnz/eK6GuKohqQZUGjmnVMPoWb2XGWYZR5SqHeoSbfakacx7PIJUb+BTG81HApLlvD5pacz+NjT6HbQqKguIGCZWcvypx+n4aEHqMq2UpCJqlG1DIMkxq570v+aqwlrB0Kulb8etAfbHnsstaeeh+GnlUOpBi+3ruafxx1Bef0ibF8USq7HIa+lqb7kanofc4JM5ysOX/v+vUUj3It3rQxLZ7wiTVRiACKao4yfmD/1TnL33IQVOMo4xDyT9liB1nRv9nrmTajttgGIdK6V6r1XXHMBbh3fdAhnfsGnJ4+gouBHM4+ERhho5K0kQx54ioqtd4vGm6geH481zzzCmtsmKA67GOms5ZNPl9PrnEvpcdhJMmY3omNnW8h8/TGLHn8Y9/N3KHN98thk4zblO+3MgAvHo/cbilEcnBlJpFOLfiqIiFETQBNZmWRee47ZE88g5QVKn4W+7ZsdtCTr2O2BlzGGDlK8+h/tcn4TiRxDokNmaMVxLZdAdHvQliS22wYvk8Oob6K5fgnhmnrSrovZrz81u40gtvNuxDffDK28m2JkGeJ4yFg9BexR3UrAe7XURO75fmG9x4Q7qR05QjXsiocrjh8trXxw+AEkWlaiq54FA5lZ2B4LSB9zGoMuvEbVP3RhLwqpRUUwkcPz3ZeAyMyrL8Z58ylVPxKwEZKFGDV7570ZctOjeBXRtGupmeiGsOHk5/85iHzz6AE1QTwy3GIvvPmz+PSk/SnPyXywkKwU1j0La7ddqDniRPzGJtZO/wcd739EusOn+uQxdD/1QnyJUGS4pdrfoWo8jT7VVLWpjr+8RsPVl5MJVqvRMsLWEr0pdO9Pv1vvpGLwHsph/PddFus50EUKcHT5UT0z+me0oaWwvujyi4jVz1HTmG1Hkyy3cvZS+x2EZSfJ2uIcx5TdVGDkxlSXfOP7rxPO+ETZlP/awrouOeSrLyP86zMYQVZ5O6JvBSMkvePeDLr7IXyzvFj8kzyp1Bl+Kq1MQAliS+bx7qiRJLwmyh0pQkrx1cHRyhl80z2k9/6VMvwb7QErTvhXHcXCuPJaePvUQ6maMVvlZ0VpQqMjClsPPIXNrp1EoAYKSljrkV+0iM+vGMvg0WfQVZhXqvAcqAmjfuNyZlx7FXzwDnGJInRPgWi8YNGerKDymFEMPO1SQqPAa7/6BTsecwI1p52L6ackXa+MSbhqHv/89WiqW1aqkd0CRKFqZEzT49JJdDviaDXbRlhOP87HiZRUtVn6porYxNpIo+TcByaTe/hO7MBRzW0yITRveawr68svn3+ToLrLRkFeVk28M6n9iAHz9Tz6wll8dOz+lEnHrap3RYZc0gH975lG1c9+qY4VYPFxWfPsw6y84yp0R2b5gKfSj2ms3fZH22YrtWnd5mZaly3EXTKHssZVavZYIUjgpLpTt98+9D7mKGJ9tiSwEhuVxk+viQiISA1KUosmuTdeYtb4sarOI6CSNwUEs6xN1bHLXc9jbb15sZ9lYyzAjWQuvgGR0UUQSSojK8P//Hg3MolyNXY93pFFC4XemqMsDGivqcXadm9q9jmIup22g4oqNWdMrb8u0ap43cWx8nisFnbWRkCk59V3UX3ICMWyklBVCwqqJ+bD0QdT0bw6aj4MTZIutMVCkieezcBzr4wa40wXw5fBfAJcxY6879yi9P/Mvu4ynJenKZqyOGpi1GzPwthhd4bdNo2gIlGcFi1tmkJukejxfw4iG8sTKXbe/Jl8ctL+VAiIBGF0Pa6Jn6ygubKnmphgZZeh+U2EQRmVYy6k96lnEqRS6hEC4sSpNqHOR0kIYUbP0frCM6y7YRLZsFGNlZF0luib03MgA265k7JBu6pU9w8xUH90CjTCE7VnBUQWXn4R8fq5Ks1tSbZHE8c6RmtFF8rzMRxTpi94OFZBpUBtL05B00hm6ynLZ3G1uGJO/hdSfEP0QobpV1yM8c8XVJOTNGeJx5E3A9LDf8GQux/Gs6TTVyIA8eh+KoiIhyEld7CWLOD90SNJOGuIKwaPjEFwcCln0M13U773/mo44sa9gOJ4FokdfRnU1sw7Yw6lfNZsRQuVUFdYVFLTMQ4+hS0mXE8ofRLKQ90QRGpHHq0Kz2oIi/Lu84RL5/P+xedRtWSeYnBIt7UrPftaCi3WhQFXjqdm9+E8f8hIdjn6ZGrHnoluiOcgm1ojWDaH908+jsrW5SoEEy9QmGQZM0m3CybQ/ZgT0aTb/8eXc4soIiOjBUQk2+NjOCFzH55M5nd3qaYu6e0Q5lvBcqJIRIGI5Nw3NJCdiaINQETLYy6czQfHHkiZIzldGVsvUgnIGiaD7vs9VTvuFXnMsva4rH32EepvH4/nSYQpdsUhlUvSmO5Da7lLumMNNb6M9c8pj9ZyIaeb1P7yYHoccSrW0K0JU0klC3WNG6mvbSqIyIh86dvNv/EyM8ePJeUI2SKKUu0gR2NZHTve8xymPLagGAH9KKOwAYgsI+amKUj6lJCqXx1NT+nwNwKyy5bT+Mk/afr7m1StlkkMJm1GGqesgootN2fIKSeR2GZ7fCOlSABCIDEkKlTBgUf91B8AEWk2HDkSPYhFjy8I8vhrm3hv9H7Url2t5lEJsUD6D9rikDrxDPorEBHHSnqD/h2IOMycdBmFlx8noSh1wTcgYu64B0NveZSwXEBE0mJiBF1Frf7fBhFJs9pbbEN674PIL1rBuulvk1y1QJFY0mMvoO/JZysQkWuT532oR9Io2yP1Ik09jqH5uadomXw9rr9GdY9Hz96AsG4AA6bcTnqzPYoR0U9x9X5Ai9YDkQWXX0Sifq5i6clziBxTQx8whKpDjsCmmkDR62UCg4xAkrqvEAQCWt54Ee+LT9QjL/5LIxF5FkKWWddcjvvaH7DCPATSiSrdtT7xbXZm8/um4sWko3ITQUS6O+Vc2TDLF/LJCUdhty1Tudko5CzgkmbADbdQsd+h0TgI1b35/YSZKIM8V0DSWWauiffHHEp63lxFqTQ9W3W+ywOQksecx7CLLivO4P8+iHQZOUoVCSWCUQVwP8D28zS98ScW3jqJZEsDZpAlZ4ryxUi6abLDt2PoBefxxvkXMHz0WLqMPV0VG8Xkisenr1zEB78eTWrdkiJF11YjSvJ6gvJTL2TAGecRajHVNPRT1FPSF2pSqzI0rhq8uOD3d9Ny12RinqPyucL2EE+mNdmdXzz3JmGXnv8WRNRzNaRHZtaXfHzS4SS9gvLKFPtL12iNJ9jyoRdIbTFc5Zse8FIAACAASURBVHcljSHzg9Y+8wjtN12N66kn9ai0jmFU0/XY0+jyi1356o674POPiAmVUrxfP6ZYfcHOOzLslntxK3oSkxEOwheSJryNcTR+MjuroJoYRTckrZP98x+ZcdVZpKSvRBWtTRW1ra7syU4P/lGls/5HIOLJYFBHRcyVR5xMj4suI69GZARYYQf5edP54robKZ8xGzNw8OwAhxhNtT0YfsUVVOyyH4V41JwoXreQEKQxrX6qNBt+N52VpOdE6Vg/RIFI5GAXoK2Nv43ai7qGlZiag6tZqgaYsTWSx5/CoAuvVseLTCxfiCfRNIDO56Wsv7t0N8eX1/wG7y9/IObK8AwxZrLfbWJ77MOQG+6DpDDobGUEVb1EnKT/5UhEXc+Roxg47lJkSH3+60+Zd/0ktMVLqDzlDPqMOfd7ICIkIMWfVGDtsuaVZ1l3/QSMbIOqGcn+lSGXek0fBk2+hfh2exfpvT9ll/40EJGIMSPPjPnF3gy77loo64U8MyzpSLpbiEDSYyIz/3zm3nwN7S89ScLPqPv4L4xEoqeJzbv7FjLT7iYmhVpJ1gmvxnBgwNZs99jT+Kk6tRnFeHuCoD8lnaVAJGKFGC2rmX7SaKyls5SfLM1W6DlVE+l2xXXUHXG8yrVK4XFjIKKeR6JyvCZWWyMfnzKS+KKo21rCP9fwaLVN+lwymR5HHR/N9tK+DyLdRowqOuqKlPxNFtNvXcW8e6aQfeVl0jIWRXXnm2rmTy6RoPbQI1n40isMPfEsup16BoGM/FUTA030lkY+OuEoYqtmqyYjAQwrzKqR5daRYxg27ioCI/6TIxFVDBWOviqoumoNGt58jgUTLqbczarnSCQcC9+UkRdd2fGJlzH7DdkoiEQFbx9bCq0q0pbJAh8y86wTiAV5NeDQ9kLylkVbTRU7PfwSYR/5LE8BZYBP43OPsPaWa8AR5os858Ell+xC9YWX0uOQ0WQ/+4LPr7uCsvqFxGRAoq+TdEOWpeLUXXwZ/Q77NbpMgBZDpNhC338C26ZEIgIi6oE/gUbrc08wf/I4kur5Hr4a3SITZRt7D2bX+54j6NVDPYTsB/Km37cIG41E5CmBIWWHn0ifi66EeC2GK96vPITAoem1P7Hs9htJrFtCwcxhuzHcsIy2QYPY9uobMLfeUT1USGpvwqiSZr7V0+7eKIj0uOZ2ag+WSCRRLKy76IU8/zh5JDVzZxHzs+rpdsKsknlmycOPZvAVv1U1FGk2tNQTMeW61PP0NlITyfLZFeeg/eMFRdGXjhDpnwiCBOlDpEP8BohHjasytkPSLf8nQEQak8sPPIG+46/GSSYwvRytr77EjJtuos/oY+kzRtJZyQ0iEdEzNeZHPQLUp/Hd11l5xSWUta1WwCsy6bAD7EQ3Bt54K4ndfxXVjf4DGLJ+OuvbSEQn5kOHPIxvj/0YNum3aGW9FUDIs2Nc9QTHaPS94WZZNPlqOlTHujya6r+02VCeEtfy0rMsuv43JP2sogMqgq7m0lrVm52feQVq+hSbwGTOVdRV/KNfapqurIkIpYW5F56J9/5basyD8op0mXAbJ3nOb+h/0llgCIf/+5GIcpwDGe8hU2VNzDUr+PjXI0g3LFcbJO4myJshrekEw+98AmP7XYvXGXXQr18T6SY1EWEsKQquNDjJMfIFBTJzvmLGzTcS++ID4kE2elqdDKGThwNV9iDsaKb7aefTbcw5aIZ4hj6usKacNr46+1S86W+T8KUGZBELMgJvuD8/mG1uvpPQTv+UPmklYimEy0TdaPxKBGrOnOlMP+NYKtoaFZNGQCQ087SZVWz1yHMkN9/+exTfTvac9HwIM04lGEOHVX9+ldVXnycPF1XD32KuTrtt4wwZxE73P49XIUV6JyrGayENzz7CqtuvIfBc0o543i6FRFfKL76Srkceh5XPMe93t9D8zDS6ta0r9qz/f+xdBZhV1dp+T58znfQQkgJSKkqomNhY18BAUBBFUUI6pS1ARBEUxMKOq2BhJ90d0gzD9Mzp+p/3W2fNHIZB4QpX/+vZPPMwsc/aa39rrS/erwhb2lB6WmM0HTERlpZtYaK/KtK2+Cib8z+0RBiezez83S/OwOHZk2FnyK3sJRb/DMHduh3OJb6fmHh0BPTvbejfEyLXd0OdfkNhcqQxfToSbRiGIWcfNk8aCsv3n8Nld8oaJrotKEqwI/n2nqjV+xFYLMnSnY8RjQ6PBQfeoBAZXyHEN04y1jMjQoR1pwhrGoMBbJw8GM4P30eSr6SsDavPaITt0ivQZNIMCS8PWAj1UsD+jhBxl+Knh+5C0upvIl0alXbuN6agSs9+yOrWByFWbJYaVoRp/zohknLFnagxehT8tkSBX43uXCx7pC+qtWyDOj3uO0qIcI+rmmFsGh2Ee8cqrOxzD9IP75VqvBQiJdYQbOFk1Bs7GfFS0uX480R+lw9WAmcpGJNBJmbEtb8cjSc+jnBSTRFaVM4DEj4t3jKYgk78Nnk4nO8tUI25/o5CRIIFmWizYQ1W338bLKWHJVSQpjXrth62p6HFy28hodGZrLMmOD83PMPNjvsi3shoC5YSN7hQMP1x5Lz8IqwsO0+imJxSAj14y91oPmiMFGGL6lhf9hgVSmdAwOxHmH01d2/F8ruuQWpJnuQ32Px2eBiFUzcLLZ99Hf5aDaXXuPRGNgTh2bkDq4f2RIPbeoNCRDqlSQgue0zo0vbs5uhFzvefYc+kcbDm7xVNjslqZOL+oAMWoxfJD/VDlR79pdwInavspc4FPzjjSWS/PhsJHg/8JitsYacw/YONzkanF19BOClTfA7HC2ip0NygMCBd9I3d5kyH9mJzvx4wbl4hQiSO5ojJjWJTMk6b9hLSOlwshfGOvCTpRBWSZCih0NODja/Mhee58VJ/iiGpFr8ZBfY4pFx1JZoMfgI+Vr41MEJGFYZkAcaixx+DO+yTTW9mOXpbFaQ9MhxVpexJAO4ty7FtyiTYV6xEyOyFlxAj2xxbLEi4/nbUuW8gjGnV5KyIH7/iTCNCZHXPrkjI3iGRNZUmG0ZqZzEfhY5eJpyyJ8vaiSMQ+Ohlcfxz/ABs0vsk7bbuaNBnFGCywUDn6fFu4gqOdZs/Hl6zskRSutyDrEeGIpwUL3uJcCq5lt3nwp4XZgAvzEKJtQQegwnJfraD9sPeoTOyxj4Ba3ptKbHOargOlxUHFszAgefHweGjgqXLnjgiZU+6qNpZoiQzdDiEwsUfYP2IoUj3FErbZgZMMJIueOY5aD3zVcCUpFoLM1FQwu35xkfuC0EE8g/jlwfvQtqmX8pa2vKcBxJqos6QSUjpfI34FmwiRMh4GfFUCZz10nzpJ8LaWXY//TC/X/bkWOQ/lmOd7ZHjr7sFNUeNgiGcJnkxXosTOfOfR8gZRr3uvRCMj5d3kPI+bFJWmg+/z4f4xGrKYV6yH8seugf2DavEYc+vYnsQcd44ZD40CJk97lM9cSKTKwu3P0YsXySQsvJXqcSxLvRjVW2YEN/ucjSY+DiCqTXFD0kLRUE0EuwPhN3YOXkonO+9LsJO9Z+J1M56YR4cTTr+9bWzBCBhOeXCPGzs3wO+NT8jHFaO2riAHwcddmQMHYnTrr8bYSMd7mph5IUk8oEZsJFiezoagltM6u5HuoYZVfVdakh+YwDBzxbht/FDYSveA2MoHgGT9KRF0Tkd0X7GbITZFUyaBqnwOF29V6LqWeaATDgcRumyr7C+790C6dA6svOAGmxIvLILsoZPQJB9pFkc0WSUSCnPri1YNeQBNLqtOzKvvl0KsoUMzJkgLh0pSicMJwyjx4ncubOx77WZsHrzBU4SWEwUBA/SHhiCKt0HIGxmPkkIPqNJWm3i15+xYVAfJBXuksJ5MJIxG7A/tRbazZkPU4NW0puBRFMJ06qMjCjL1BSpOEsRNiq1tBVkNhLCawyw3EQAPkMYjhIncqY9jpz358JnCcDuoy8DKLUkIWvAUFS5tbsU3VNYu/JHeekQDbGvvFeKMLLxFJO1Vo0fAcPC1+DwM2tBZULnJldB/ZFjkHlpF4SMcZLEKbXBgiGBs4ofHw9vuEQlrhnCCDiSkf7ISFT7113ieDV6i3H4/Q+x9/HHYTMwez8sSV9eYwClNauj6cMjkNLpBvgshPwYUUVfF/eUKgNP/Dq8ZztW97gV1vydka52VF6CMJ11PuqNeRammjUhlSWIIZt9CIbM4m8yeIvw04Ndkbb8FxXNZALcLOWSmIyznp4N81mdlKJU1pjqOCRJOAzfto1Y07Mr4liAkR0DLSwEakJKl3tRu/8wBBISYGEEm/gs6Gv04dBHb6Fk3GgYQ8UoMVthkQ3khqlJK9R5/AVYap4u4bl8b7PPigOvzUC2WCJS9Q0Bs4fdUlBr7AxUuepaIGiXKtlULKS3e85e/HLfXUj4bYNAUPTfMbjAVac+znz5DQRTaouwYTVrinuyf+lEyeq33A8BgzReK9qxBhsGPILqWzYhYAmIohFkD5FGbdFw9FQ4GjVWBWYlZFU1r5NyLZF+PZIHZvJiz7z5yJs5WnyrDp9Dgmac9ng0nDALyRdddlQBxt8TIsEtm7G8e2ckuVk7KwSnjQqCBfHX34B6wybCgDTR3kNhH4p+/gpFW/ah9h13IRBvl94/hMT9Ji9yV/yEgNOLah0ul9aYZn8ptj0/FbmvzUJi0IcETyIKbS7Ygn5YL78FDcY/I+eaPgqeCFukLaY30q+DayghxITpWbibgTlBWjqEzrk2KsJRqiULnwyjZNUS7BzWH5ZDW1QXWRZaMvgR1+4qqeKL1Ey1Bxi8wlpnIkQsKk9kynA4331VhWezcCiDHpjD9dw82Jq1/+uFCBfRR60p5MW+l5/BvtnTEMcWjgazSEWXxQpXp4vQgYS1psFAgcBkmEgrXS2FVRa2CkEVh6nU3I/UTQ76YGbKk4lCBDBt245N4wbCsPYr2AJ2uKxh2AIm5NdqgHZz5sJUpaFSlqKLPEq4LIsN+xCUxjw+ZC+YhYNPj0dyMKyCAMJASWIGavYbgbRrb4bRRMd2UBIk2afDtXszVg15EI1vvRMZTGqUBKSjdHWpJivl7/b/hh1Pj4X7+8+lHwSxYGpzhAWq9hqBGt36IWBn6KuysmQz7d+PLeMGIbzkYxgDdgTM9CWEUGhNQcMRk5B85U0wmhkRouA6gZjKMsvV4WZdKcFw5cBzbCVcmO9Aq4hZ5gzzLfp8EX57agxs+dnwGdywhK3wmRKQctMtqN9/NMCoIGnHzjmQEoxbYg4Oy8bQorTAXJSDJb27wb51qVSA5VxZk93bsj0ajp8MW72GkvchGj7zGQIBHHpvrmSsB0OFkpTIk+ONj0P6I2NQ4ybmwkRKbBw+gI0TRsP3/ULEhX2iRXFvsAAjWrZFm3GzEKpWK8LYVCKcEuoWUTrCe3dgVfdbYSzaASvnL/shAPPZ56POYzNgrJ4lvUkIr5BZUaCZ/QYED2zBl72uQ9ahQ9JRkN4fFys8t+2I1lNmwZ+UKfQ/KqH/D+AsCpHVPW9HfDGTDU3wWDwIGljF9x5kDRgMb3wS4kJm+EXxYZa8HzkLP8DhcUPg8ObDZbJHfG9umBo1R70pc2DKYtFBlqJRwSL7X3kOh2aOQ1zEEvGb3fAb4lBrzLPIvOpaCVJQOZWqSB/D87c9+Rhc782HLeiG10jfjxGljmS0njMPhmbtRLCx3S59nWJ1k7GxN7zBDIuP5zmI3F8XYfeo0UjJPoAShwd2P32P8bDfeica9B4OxDsQNkfsmIjSqJRsngdW+OW28UoBxrznRsIW8iHOEycRg6X2BDSe8BySL7xMleI5jksskS1bsEKECKv4UogQNbAg7rob0XDIUwiYEySh1eoLo3TPNhTu2InqF16EoDUONi6CwY+QvwTb5r+EpDp1UaXzjaKoWAM+uDetwtK+3ZFRkAOLNxEl8W7EBZ0oqdoc5yxYhHBiknRz5JlhN0gWThYFR2Qnc+WUIi37VBRQtbepPFsInYngUeW4uVKlK5UQMR/eLNYTF9Fv8MDe4Ro0HD8dSEmV4GsqnEwAVvUMlRD5bfIIJUQYUMQziCBKkjLR+tmXYWneLpIZfxxEreSWk1fFl0TixDb8go3jRiFj80YUW5zwmUywe+wort0AbaZMQ1wjdskzgj4UanhlSUJKoVa9xVnUL+RnRQ2qCCjYewBpNasCpjjpdsdFMLld2PnmLOS89AySnEXSvIZ9GNxJWcgaMwGpna6EgU7CCJytQttVIx1aMu6wAQlOJ9aOfhTGbxciwc3qpCG6nOE681y0GDMFtpqNlYSWBCsWDjTDtWczVg55CI1uuwuZ19whmtVRQoShuSHCLlStfFIddN24YcjM3gaPNCdiDL0R1XqNRM1ufQGrSpAiI+MB5bvt+WA+Djz/BOJL3NLwigfWE0oQh2DDYSNhjItTGp1opXIixfKgv4faTcDIsFSjJB5xB4aC+SguzEZiej3ppMiDazAb4M3ZjdXDB6PaT0tRbM+Xjc28Ff+55+MMMtm06oLlMN+FWLbRZ5AujNyE7NPuCgVg3rgKGx7oCWvJAXhspbDRUW6oieS77kede3sAcYliJbKJk4mabCCIg++9hPwnxiMUZuMkhuma4ImPR8YjY5B1w+2iQfF92DwsuHcd1t3/sPS2J0OhYuLwGZBnS0Lq3feifq+HELIni+WhWJQ6QCzDHdq3HSt73ApTIZM3dV90L8xndUTdx2YANWrDHqLtxCxfr3SaY9WWQx8swIZnRiHFWwpDkEVDQyhJSkWdR4eg2hW3ISyd5YIwRWCn4zt+zFhfj1U9b0ccM9YDDKlmtQCWPbkXWQMHSRkOFi30GcggDHD4fch5dwEOPDEa9mChNCeixcVnm1udi8bjZwBVToOFwlM6Axqw/9WZODhzPOK9pAOjDdnPPQ41xkxHxtVdYKQlomtniT4bRNF3X2Hn+GGw5G+WRMNEd6I8q2b/Yci4+V4ErDZYDAGYyLxYrdrMPRaW+mZKLrtx6O0XkffM0wgG81DkCKJaaQJy46qg2bPTkNzifIRMLIWkSkXq/hosJ8S9GDAROuKYHuyd9zLyZo4RIeLwxsFt8cJpj0OTic8jpVPnE7JEAls3Y2n3y5AslgjzRFhJ24q4LreiweAnEbTZ4DUyfdWKgN8Li78YxrgEhJmPRGFl8MKyZx9WjxmD2t26IqP9lZIRT2sW3iJsGz8S3kUfSrmSUocXyV4DnKYM1B07FmlU9siwWdcvIjBMUgZGUlBEYeQ/IpoUJB4r4M8pRJhN2tKSYfGGpEshq2WwZbZr5RLsGD4AppzN0nWVVqbf4IajwzVoNO4ZIJUVx2nRsIoE84do7SmkYOeUEXC+86rygzFkG0EUJ2egzcx5sDbvUGn1kOPb04Szg+yu/OcvKb1A14G/AFvmvYDS555HsikfLmrRwTg4Lcmo26sf0u+8W0xTO8051iiKMFzpUyEFF2kqQsrFl9hKYNm5Ab/MeRsXjhqNgIPROMzHYCmQAPz7tmDpowOQvHW5dGYjr/ebM5ByR2+kPdAHRlsSrKIZKz7LGHxJJAvRUxNEaOMarB85AMHdaxDPirA+I3IT01BrwBBkXXsbjGb2HSazZL9zLrYSIiuG9kWjrncg8+o7K0LDQkhpesUQV7Nfchvsbj8OvTEbu1+ciGRPqWgRAaMFaQ+MRM27HgJThIlnk/GxBD6b5Dj3bsLa0SMRv3qZOOYZCBAOOIB6bVB//FhYWpwpuTB0AFOYUPiqRDCDwGbi77aoHu9mrweHvl2I7IO7ccYdvRFkuRApW0Stx4vcjz7CobGPwRTYB5ORPZjtKKnTBPWHPwlH23bSvU+CFGRstt9UTamYwR0KelD09nwUTpkEU8ADlyNfzOWS2h3QZuI0WBs1iPTc4EEigssyDAEcencOCp6YgEC4UHWqgwm++HhkPjwWWTd0Rdikyoy4JZmuAIWz30DOnBlAKFd8aYk+pqrZcCCrGtqMnoiEtpcJ/i/GZ0i1IJV+9SJEboa54DcVCCD9K/ywndkBdUbPhDkrS8x+webB5NAgTEV5WD/0UeDXzySrmr4knzEewQ7nodmQsTBXbyiwHNdXKjZVntVayaEKw7t9rRSEtJccgD1glX4irGeWem0vZPUfjFCiQ8KgWW2Bmf/m0hJsfm4ySt9+GbZQsZQMYYZ0sc0GxzW3olG/wZLBLiG+FPShMPa/ohzrcV7CVayH5pHCkdUfm4r0q7rAJP1ElPCgoiFWam4BNk2dAOfX7M/jhNWbKj3gw63OQ/OnZsOZko54CXFV+0B67HCPhQxwmkOw52djz5THEFj0HgKGYrhsVpj8GUi+6l+oP3wwYEsVZYTMkEJEUAfyC1rydASbTALpBowu7J03DwXPjpNgC5vPAbfFI0Kk6QQKkStOSIj4t23Eku6XIcmj/HFsx2DxW5Fw9e2oN+QJwMZoKw/CoTh4TSERXHSI01/KlsKWYD4KX30N2z/8GM1HPYaUph2kPDuVSqYcBJd9h00jhsGavVUq7poCNimf5G/bEs2nz4fFyrYLrL1HmjGfTPX5YG4PrT05p9KjJ4BQIBu75n4OR90GqHZpR7mHgkZ1FwzBveIX7Bz+CIyHt0mQA5Ukv8GF+PYUItOB1FQwZZcWLuEsqbxAizzoxI4pw+B653Wpy8VQdSocJUnpaDNzLizNz/sPEr/Lt/dJEyJSVJGRN6YAPPu2Yt2YUUhe9jMsoRI4bUEEw1bENbsANUaPRaB+UyRQY5aNzD4IilAsL8DmkgznTHBb4C7Yit9emozsbTm4YO5bCFodgtmaAmbJhDcF3XB+9hk2PTUGabkH4TW5EDbGwdH0PFSfOBqW2k2kVpT0TBCMkWZhSCJHGPaW/dZc5MyeBqP7EIxS6DAVgYsuRZuhY2FMrComNk1dYrdcenvQgtId67B2RF+cduPNqHpjT0AaNh15qThsVSrBx1adoTCshfux9unhCH3xJRJcPnHOJTw4HNW795WSJxQifI5ZEgJZGsSN4oWL8NvT4+AozGZfM8nt8MRnwtH1ZtTrNQBBWzKMRkbBRbqQ0QIxBIRZspY4GwkZffkoWfI9Nj73ErIuuBi1evWG0+xAQpB4K/0lYaC0EFumTkLx5+8j1VmIUCiA0oRUpN5xH6r16gWDORmOsIlBQ7KpxcXMfA8qpTm7sXnKWMQt/hwmdne0uOBKSketvqOQcsNtMDHiTJx5hOpYp9QMkz+Aw+/NQd6TU6R2FjVD0aoY/vzQaGTdfCc8FlqRzBgm1BGAf8cO7JnwGFyrvoXR6BH8mEK0yGJC0uXXotGDw4H0WgiZWb2ZpTpVz+zQ7q1Y3eMWmAp3SSAAf8cYefNZ5+G0Uc/CkJUVqW9ngCXgRzjkRc4PX2LPhHHIzN4OP5tPwYaS2s3QYNBgpLS7BAaTQ8p/cG4KTPzjjHX636gneLeuwKqet8HhzBUrMWDxIhwwIf363qjebzB8SYmwCZZNjSgA3/Z1WPfEEJjWLoPN4JV6WwG/FaU1spD18HCkd74MRhOjxGgthiUy7uC86Tg4awLs7CQYohBhwEAcqo6ZjMxrb4CBDcLMyrlK+I7dRhxhA0rXL8XaiQORuX4DwgY7nHY/vPFV0WzskzB37AQLQ4kNrGtHyhsk4MAbDsFj8sCw6ldsHzUc1r1bYGMEojkB/hbnovXEpxCuXjNSwFSdk7K6bmWd/sLwG0xSFJQBMnvmzkXBzElUK2DzxcHDPWVzoOn455F80dUylgSW6IZYFeHkyN+khe/W9SJE4j20RAzwWhn0YUHc1TfhtJFPIWixiaVvCsapigQEHiLJq0FfCTzLv8PasSNhT01Dw9FPI+m01gg4KP0ADzPBSw5h19wX4VrwCmzFuQiYKTDC8CbYUHPgE8jsfBk8tgSC56Lg+CKd3Th/8WMyupSRX+5CFH7yKjYuWIzGffsh+dKLYJdIMCV4eeY8K3/GbyP6w5izTaLE6FwPwom4dleLJWJISxPrlfuc0Vmi9zFtIFiK7ZOGwfPeawpRYZg9S7ckZ+DMmXNhbnben7IiTpoQUbWSiOnx+HrgZIr+lCdh3r6e9UdhCQfgMqch/rpb0eDO7rCmV0fIZofBSMnN/h7UTNgoyi+d+PxbD2L3G3ORu3UJ6t9+F6rc2EOV+5CDa4RPJHkAJq8T+9+Yj+w35iNU8hvsZIzWqsh8oLdg6wyHDbJIIjVbKZXNMs5B+Hasw5YnxsC6/FfYwmEU2eNhadkOzYaOgqFOQynjrFqgqlaRZBp2L1Cw5ifsGNMfmZdfjjo9hyBkUy14oy9Vzp7WlGIw1FhMYT98Ozdjw5hhMG9cD3uwCIl9h6C6ONbZplZFq6i2nypixeQqQfZb87D17deQdHgv4vwulJpN8FSvhQb3DULmeRcjnJCKkIU4ucJc+awQM+/JfItyUbxmKbbOmY04eyqaPDgQ5lYt4DVb4Agpi4zkpAYezN2F1U9NBn74AQ5PgRwof91GaDr8MSSc0U76pDNj28PQQvbio1QNlSD74/ew+9mpcBQckF7hvuRM1LjxNtS4pxc88SlSmoFhhRTiFCKS5+ML4tCCmch/Zjp8hiLV2ZDx2/FxSO41BDXvvAd+s03dS82Xkwx5kb/oY2x6ZjISivYJrSQkmqUmUqqgTp9HkXnldfDFJQkdBF0mk9q+Dut73QlT0W7JvC6ritymPRqNnIFgVk0BwMxhMxx+J0rXrcPGOc/AsvxnOLxulMY5YKxdH3Xu7I3UzldL+XdCWMwlojWmouR+/5LsfdKbvevX/YzND3SD2ZULM0tSiJ/BgJSr7kLNR4fAk1xFmB2TGg2FOdi1YC6y334JSSWlwuGCQQtcCVWQePk1OL33APjSkmE1WGUtA2bAHPBh/wtPIvelJ2AJkgZ2ESIIxaHq0LHIvPEmGMFoK5VhxTPLcvsSZxdwoeCrz7F76tMI+ehQAwAAIABJREFU5+2m7gsL4uG4+CrU79sP5mp1hdn7jICkEsv4AYQKD2LntMko/OzfsIYCCITssDZogTp9H0ZShwsRZqirah95xKUCiKgtG6QKry1A7bkIO56diZL5MyJCxCGKidfqwGkjpiL1Spa/P75ugRQivjUrsK73VYjzKYjTbWHZEytsnS5EwydegNucIG0brAEHPFYFUxkYKFCUi8JVP2L/nNkwb1iL8Nlnoe5jzyK+2mlwW3yyr0kL5sQF9u3F9memw/XT1zC4CmBlO4lACMYm56LWI71hPrsdzOYUsSClz4mBrShU6SBL0I3g/j3Y+/mnOLjgDSR36Ii6Dz0IQ9XTkMDyLCYqQ9zPQZQu+Rp7RgyAMW+nVARhzxlaUfazOqPBuGdgzEhXrTYYGGEmr6NbwARDoBQbR/WF4bN/K1iNSc3wozghGS1nvARbi07SSfQ/vU6eEKFjjxg8yxdTcw+XonTZEux55TX4V/4Em/ewOJkClnRU6XQRHJddipSGrWDLqI4Qm71QIrtKULJ/L1zrV+Pg1x+jND8P9a65FdWuvB6hjKoiy1mlVCr8Bun8Y20uP4z5edj/3qs4/NGrMGXvBcJ2mKrVR0bvvqjWviMMKWnwM6qFWobPB/fOTdj35lwULv4IDpcTfksazFy8u3ogodlZ8Fsc4nSkactkP2nXSzZd5MbeT95E0cxJ8NWvh+YTZsFaq44yr0UZ1RppJHRZEuDI0WhdmRh9gMNfvI+dLzyNhJzNSO/dH9W7DQLoLBUHObsCUlG2CAOQhEhnPvZ9+C6K3nkT4T2bBUqy+kzwVa2Pqtd0QeK57ZFQvyEMiakqGsMH+Fw5KNqzDu6ff8Wez3+ArV4d1L/tTsSf2QEmCm4KfLHJzOKAV1EiXhRvW4ucOXPh/n4xPIZCseAyzrkWGd3uRVKLpoA5kmlMQNdVikNrfsTB52bAvm61aK3BzExUu/xOVL/tbpgy02U+hO3UkWcUG6vEsruOCztemAzvgjfhN5XKnpHqomYjbLf0Rr0+A2BgIiGxYCPhSxUgESg+hLVPT4Rh4btwhDxwWiyw+Kl9G+Bt1hL1h49FXLMWUhJeIuVCIRT8tBh7h/WD2XVAsGBGE7HnuKFWA1TvMwbJrZoKXOktdKFkx2YULvwI3uU/w+AvgScpE45WHVGzy3VI6tAJZmOCahBmCgjjYd5IdLHHYx7CiN+KisHhxR8ie/SjMHkKYArFwS1wFmA+/RxkPdAXcY2aI+gxwLVvBwqXfIXche/DkXtIggJKLGbp2JnYqTPqd+sBQ2YdVWlA+vOwPwf7gruxdeJQ+D55RbRq5k6xMjXDes23dcfpD/WFwZKKoEW1jqYQEY1HesAA8Phw+KuPsf+tmQht2SqwoTc1Aym33o7q19wEU5Xqqoui+PACCBw8hIL33sfBN2fB5M4TR3q4SSvU7no30s+/GEYqOSwkWoFHaQRQAk7D4l6GmeVlArlYMXQYjD8uEsXLxo6lZo/UYEu+ewDq9HoIBgvhT12t+Wiqq1wm1dky5+MPcOCx+2ALMOpJVSe2+6xArSzUHDQB9gYtYGbWN3vCm5wIlOTAv+cAPOtXYP9PX8K+fScsHh9CnS9H45HTYU7MRKnFI+WWVCFUP4KBIAL7d2Hn63Pg+u5zmPJyFFxMx2jLM8HKFglnnIW4arVgsNHyMSLs98GZcxDubZtw+IevUbBqJVLObI/T7rgdpnpEUBzKR2RhLSzW+PMj54sPkDNlDCzF+8WyFB3V6EaoUTs0GDMV8fVPQ9DMNtZs0KdSKIiehUoOY1m/7khauUQiUKmkENItssWj9ojxqNb5VsCqILfjsaorUvykCRFdFkBwvhCU09HvgXvzZhxe+Alyf/wS4Zy9SPIE4bYZ4K9XGwl1G8NepRqMjjgEgiF4S0pQfCAbnv37kFgzBVlXX4vU9lcinFhFYu0k9JKVl6TrG+OkDdLD3RIIIVyQjcKfFmPXwnfh3LwJiaV+eGo0Qup5HZDYpgVsVTJhKPXCvWM3PL8sRuGqZUAogHBGNWR2uhKZV18NR8NGMJjjVZ9uE/FQJRg9JXlwHdwN17qN2Pfx+3CsXwFPnAPJna9Dtc5XwlylGuJqZMFgZac7zotMOVJ+XZaFXJC+ACNC+TnY9OoMFLzzKhp0vwfVejyMkCkpEnUfVM5KwjjSspMgUBiGglyULvkJuz79AEUbViA1t0DgL29iAuwN6sNRuw6MGVXEYR4q9iJQmIfCfbsQynehWutzkHHLdbCd3gIwOmCV+ZFrMIpJRhdYK8Ce5kEXTFu34ODnC7H9x0+QuHc7jKFkGJq3RMb5HWCr3ximhGQE80tQsnkdDv2yGNi2BTZ2PWzcAFWvuxVVO16BUNWaSlAFwoJ1KyvVD1/eAYTy85C3Zi12v/8aErZukwRE8YtxTgynrN8cVbv2QGKTljClpMOaWYXdT5QQCnvh2boem4c9DPPurYpmrG8UCqIwzopwuw6od/2/kFKnMYIGK1zZB3DgvfkIfv8tzN5iCfFVzkw6yhwIN2yJ+LpZCIQDcBeVoGTvLqAgDwmOeNibnI6Udhci9awOsNSrJ0qITWAAhceohkVHZ8nrA1Zekj+EQHEh3PmHULL3N2R/+CbMP34LY8Ajc2fmP4dk0pu9SVPYqmUh6A3Bmb0Xnt1b4fCUSpHPcFIV2Jq2QNULLkVa+/MQrlFDCukRjrQH/PAcPgxf8WHkrV+D3LmzYD+wI1IFlvRXFRUK6jdCo663I+301ginpsGeWQ1BI6MUaQCrcFtBBdyFKF35A3Le/xAlS5fBUFqEYFoy4tp3QHLbtrBWqy173Ju9F6XLlqH0ux9gcufAm5KOxDMvRI0uNyC+dRsE2QqbtcUYrVchjE1cItLFlKWC/HDlHIQhLxd5a3/FxpfnoUreQYELpfijQRVo9NY9HdV69ERqw6awpWTClq4gZ/EpsG0w9TUy3uICeHhm9v2GA6+8DPOKb4Uhcw4MV6cFSXQizMrJdRrAxDp+MMMbdiNQnIvw/oMI5mQj5CuREjSEQB1d/oVGgx+HweIQxZXRVvRP8RzxdEtkXM5u5C/+DPu/+BwlO7YjxVUAPyeXURW2xg1gzqoFc3KqhD0bCooRPJCNwn0HZG817HQhMq+/EaYqtIxtDKISvuFy5iBcmAs3rZUP3kboh29g9btkf6tMMR+cydWRfNWNqHnxZbBmVoMtrToMNgs82QcQzstFzq/fYscbL6JKcYEgFirYiHXNLAg0a4GGN3eDvWFzWFPTYUnLFJqK2idaxR9DtSdNiBxLCwuG/QgVHIZz8wY4l/yM4jUrULx/N7ylTnkZaSZlZoFCE6zxiUg/7TQktW2LtDPbIqFhU4RsiVJXny8kte4qAQ+4P0Sj8btRumMTXCt/RenyX+Hbsh4FLhdMaWmwxMVLdrSvqAghbwCJNbOQeEZrpJ7dHonN28CcXlWiufRFCEJ4VCiEnOXLULhsCQzZ+4C8Q7D6PeKY9CQkIFi7DjzpVdG889Wwp7NgoVStUfVpKmK13FD+IFz7NmLNhAmo0a4tavXohSASYRFP49HAiERthejI9sO1Zwfca1fBvWIp3BvXoSg7G0E/C/gZEbSyTLdK/nNkZiK5+RlIP6cDUlqdDVMmE6SsMEixyIqQgnouoSFS0eL3Ilh4GAWb1wkdC9euR8mu3UJ/S2oGwjY7gm4X/AWHYbMZkVi/EZLObofks9ojrkEzGKyEKKPVToPq/+F2Ys8v38GzcyvCOfsRonYd5NzVaysliHkeJoQzagEZNWBteDrqdDgPgTgHu6mK8LN7nMj57F3kfvsZ7AHmWKjmVZyf2+6ApVYdJFSrA7c7gICrEIEDm2FyucGIRwmxlGJ6fBZhQ1VUEWYTjFYrLAnxiK9dF3G1G8Basz4cNeogZLfJZ5gj9MfHqZy2xMWp5Bj8IeRtXI9DS3+GoTAboey9sHhc5TdGBlXVkGmtqedw/1lsNliSE2CvUQPW2o1gr90Ijuq1YXA4BH6gU1uidN1u7PrqcwT2/wZfzn6Y8g4ophl1cet5TTZYMqrAVKUWDDVqo0GnyxByxEshal1tVqVwsM1rAO79W1G6bgWKl/yC4o0bUHS4CEZ23EtKlDBvQ3ERQiVO2NMzkNKkCZLatkNiyzZw1KwNv9UhzJc5RRQ44ouqeDGCLhiGwVmKrYsXwXhoP/zZexDKz2Vnn0gOVORD0r3QiHDVWjBl1IC9TkPUvegywMzikCqZlqFfxkAIB5YuRdHmdQjnHwQO7ILZ7y0rra67BCh4VflKI2VyI/eobovCaSKKOdck7fzOqNKlKwwmnjHddjpih0oZJdXf3lRUgNKdW1G6ZhVcy5eiaNc2lB7OFnVDkvxMNtmzRNeTalZBQus2SO54IexN28CenKK6tDLIIxCQfvY71yxD8YY1sOQfRnj/XtidJaJgsg23FDqlECM8lpQCa426MKXXQLX2HWBNScLWLxfDfPgQgvt3wVCSB1OQYWBUGtV6M1XCZzXBVL0mfBlZyDi9BbLOaS8CVmqDEPqvkFRaGZ8/5UKEJ5amJbsC+l35CBflI5xXiEBuHtxFRfD6vDDa7EhISYUtNR3mtAzJQoYjXhLqeBBZ2oTaDH0HRwfCMFlHcm+VeR4IwOwuhb84Dz7nXoQPFcKXUwJfsQtIMMOa4oA9tQpMaZkwpKQCiSkIm+OlZIlE00UxchEkjHopdiLsLIGBhSUZLcQ8DDIf1cAPIXMcHGlVYBCTMNINqrKOigSsmEwEF3xrNwgWbW3VCuaQAyblBavA4aln0C/Dd6MGERYGFCopRqggG8H8PPgKCuEqLkY4EILdEQ9bZgaMGWkwp6XDnJQqPiHWKpLDohJxKlyqrac0rxFHHw+vH6FgEAEP8e48hPL2IZCfjdLifPj9XphtJiQkpsGangVTWhYMyekIJSbAIhFmxMlVFV91KcYY8gfhLy2EweeCOeiRUENGl5RpqKIpRijAZEb2dbcnw5aYKvfRUKHjWHpolOQjxLEMPimAyR4gTIqkwJdoH6KLAl+U5xyRmRtNev9Eegar6UnUkNxqsUjwBuzxqraT0QiTgVaHKhNzPFqZJi61fwE1GWHjKgVcxTD5nZIjdXQVgEh8u/5wZJnE32JhUbM4GGzxCDFDXrr3qRBrjhNmqR1a8UV5Mr4x6AXMxyi34Q9I1FvIYBM/mi0pTQJDCE3pvVe+dvRVMPPWhYCzCMH8fARzcuHJL4K7NE+agjniEmDPqA5k1IIhpQqM8TYYraS/Xc6uZDLQColYvUfvPa4dE7cC8HD+Aa+0oEYwAFgrfwf2ogmyUZQ1EbZk5pxFkjIjtBZErrgQBm8JTNxnotBUotBVaB6gT4bkcGgFnJuC82cjNUcijAlplZYBkjXWbaiZlMvnelxwufOBQvK7XLhyuGd9Uq0jLjkB5ippMKanwpieCXNCGkImh0RlUoBQ4HIvm0Je+J1FCLlV22OuLe8RLsUkTrEY+DeOyxQFBgdZYExMhslig6+gCCbue1kDtpnmuVR5KlxnzROkuH+AxnkCLCnp4j+WXiRibf+x/+mUCxEjvXB0fpqDqugiY12YBxJgKh7rSSh/gmIoRgQEB7DIoSZfUfXteG9QnJ/ReSWaB9CfInWrpKKvambISC/V2CoMM+EuoiXBAAwWFZpqZhVRybUyICDZuKphUjSf1YwwsgZgg14p0yWIRnlElPQlofZiVqHHqsbO0cQX2EJCfwGHO4CgySiaALOwmfFbkcWLIiTRG6SRYoByJKlBKI+GVHclXqpAZ6PEtjPSzMr5SQSVAV4q20ZipJVZOpHe0CFiqer88D3JnAm0mBj+SabFSrY0B6RhOxk+D7lZDqmkhkbK9AtFj4AuIm0/1coo6EFMkzBskW6B/Iwx4niV1BdWBeb6SYw9NS7m3UROtzBOZb6ETIxGI5Nny13VTEoKTJroxA4iJNnzkW6H3HNSXUCFVOp11uxT3AIkM40jlQohDIr7TgU8nJgQIUylZmxW8w/4RUmRzPhKGlmJHD+K10U0Xna841mINOqkb8VoYLiolNiTCVPBYFUBsBqDSRUDPUpdkDkpR7ZRvZzsfxW+rfZGmRARhYKEUlFf8rkQcyyI0TNsNCT5XspsIm3M8EhbVya3qvpYKjNdJb9WzozUYohmL8oA7yPVmEfCM1XxHbg5FM+gJi4+AdHkuFOlOW7kszx/TGxleD6prr1yURQ5RjSEylUrXwuJqiOpyD+iE5fLhtKlIhQ0LLNhv/VILoyFTJ4WN8+xWD5k9D5pyuen4srgEGaqB8IwsFglvZXSLZOwNsONVWMpsBQTo0vlnVVEq6Svie4lA4iQ4Opw3cyMTBQtRlm4tLp4bJnyINFxEahKAhtUbgbCZrMkjVPZkrYYESHyh4EjoVAFu7cye+VP/I4Smkts5SEghSO8QPaH4LAKWijb8xLfT6cYiaS68PGwcFmoh1VcRzl8TDLT50C19FIx0n6GEdP0UxuZpQakZwe1XAFl5dRE4vqEjVSubbITomwONV227DWwWygxfLP6mU5MqUvFAAPRFisXIlxYhkjKkyIBK5YABdDRYJZ+N52VLoecpSek8x5xXKWFSU6EMCG1gSQMU0eIkY3pEmWV4DEci/NlTLrsJSqGEe2OobKi9aiGCirpRF5OZLbcJ7CNpGjyizXAjnyIvAPVnLJQWFWuQTGsY2ysSE6KfqwKRGYORKSUA+P4I0xXLAiFZwrDUwmKalyRJ0peRfZZ+TQq5QcyV8XENLympqrK5JzIRaGrnqv2VNm7RiCSimMd06fJoAfxYTErPOqccHAKDbGdI/kG+jWPMVX9zkp2lItPAy20Sl6O/qMyRhXRzqUAIxdehQwpIot1TRoR06HyEqF5pJWu+MQqtczDYkWp+k6KMHrqx0y90XtZoZ+RQ6zowGeL8IwKBDuhVdNrI5u2fMto0lTWYErys9gKW3yNqjGY8nIBLGCu+Juann5NlVBdft6o8Ep1gogGLN1H5U0UXRkkQmuevhfhP0QlhJdGTZJwaMQaIlsVfqQtqkg3StnDkXN+xIKT/CaqSyrSUFu7Sj3846gtw6kUIpyQJPUxx4J9A1jLiMxYkv7Kt8yRG5h3kyExIYdMkRwrUpOqEsuUn1XOUpX8pNh9JE3dx3IalFGa0aoB6HzjzT6BwaSQvAiCspWueKCIHEiVPy1I1EZVVoHKviU+yWcxOVExsHJmWTZc5NxKCLAqF6UydyPnqKLyKPTTGDnNS9Ho1Phs8ak2qMrCp77MCZqp0dDHwRBdulMZvik8XB2yildEWTlCOKs0Beb9KNJLOKKIcbUzqVlze4u2Jeuk3kPVKTvy2HIb+ilxhUGovCClNZKxRnN4NTP1zorx8lBJMIUwUb6nCrmmk1j31FZBDCohVNGc4dGqqoH4k6JrW0WYC2dIK+4oPddATU7p8CqrmqU4VEa2WDjHzZE0c1TQlQi2sn6A1DWjOGEZ46cidPQD+F78J0mkZFW62574GZR2yz1IPUQzgTJ/whGLLQVw5DeqfawqFc7vGK5aqcdHYqRV9QXFFZnnoOitZqrqxSmFT1t3URyc762iWitVz6h305LU4kOtnRpZZWYdeSlNXylPki8m54maTwRelrbMiokHxcIBrHIyjhaRapUrWdDIr7QKGCm9p1epkvMTKbMjfCV6DRmZWP5m0U8SdZU8RRI3w6IYBhggJFnokY7qZdYQlQh9+tTJIXhLn5cETAhiy/0eQWm4780qcVtZgqSGqMAIsROi0E8pmsI+yt5I+0sjlKlEiB718poqJytjvfIHkAFEZiOauUr488uRUodCv4ReLCFrhGGrjEtVnFFhEJUtvCoZonmxjCumtCrVIZhhxLIR/JhRFWRq0p9E1ayRgnIyk8pAAM3a1HsIHKKWXiwl1b42AkVFtH9hlcdQpfhZ1QVNjSflCrXGd9ShUYUjRQ+P0ILzVD74SKKglPRWGBcpyo2lGL1KhRUmI0Su3DGsrCGavLp3tmYGygpUzIEDkGEpK4s1G0SMiMBUXR9FKFTqc1EsoXwGPBQqPFPV/jr6gEuejFidEYBAhIGCCmQHiDwv3wuaHWrmr4+G0DqKpuXWR4Se0X/TAkw6Sap9IDXCyljcsY7Q0b8XFi1jKD1Ou8m0lVZZZon4jSopRSx8XHxMChCKuN0j+z3qGaInaZpEtJWoqUnBUcIpEes1muq/JxtVZJeA6BKNxL4tIYPyC/JnYWsRhUoKguqzEFlxBcjpcjSV0UrdUT6fiHgS66bi3lAWnSpQqPInRPtWKkYE0FItmFUvD93x8shx5KdKTD/hIRHmrfeZ/l+4QGWEivxSQWCK7lRS+S3hVqlfFQXBygpKPh2FMUOwqPAqa788eEOvUqT+nQjKcjppZU61K1FrLiprWRFWVdhWX+odFIwpWmEUXKe5WznvK3+2tLM+JlwQNb7H4zn6FB//efndO6NZvjaLRH+Vqp36iKkh1DtHXpTOeOLSUsJcm3URZ0CFJ6pnKCalIkDInCIbW/wMamFFuERMSGYh8zP8WSoKlzHaSphalEbAe5WwizqkWoiIcFHHJfIqR9Mmkpimoh60I1mVxVZM/8iPRLMELQgk4od5YSxrENFbFMNVh0YxcuLj5XhP+YY68hlaT5LDE6GVMOLIPCi41PPKyzNI5r+cQZrZGqbStvrRW0lt4Gi1R6/IscRaZC+UDaUCFSSKKqLxqo6V6gblX4g8I3KIRanQ6xEFo0QzhHLBFk3zyAGX6Ub8PJGx1AE8sYOh97QaS+1y2R/HxGqO5lKaMciMImukP14W0Bft0yjDTipj2NGMJbJTIxZkRY+c3hukJcui8NUJ2bCKgKJDhBhCFgr5ckVBk0lD0hFqHjUhtW+VVqx2bUVRUhm9tVkUYXYRy1fxFT2vcs7ze2rhsUxLvQqRbRBhUIqXHC3W1PlQ6EJEiEQUX4H4ROuP+OIir6MqaAjV1FkVH4cK145WZMV/ppljGVEVX9SIAM+n/FS2B8p5U7kCpPacfq+KW1mdC41/qQcq/hzhdX+w7w1Op/MEj8aJHaTK7uakf++hf/T3P55BGbkq3bgVN+t/nQB//AKxO/4iCpRrxX+fXXHs3fzfIZJiJrHr2BT48xzr/zN1/xIh8v+ZYLG5xygQo0CMAjEKRFm1f4UlEluAGAViFIhRIEaB/w0KGEpLS/8+dvv/Bk1jbxGjQIwCMQr8YygQEyL/mKWOvWiMAjEKxChw8ikQEyInn6axEWMUiFEgRoF/DAViQuQfs9SxF41RIEaBGAVOPgViQuTk0zQ2YowCMQrEKPCPoUBMiPxjljr2ojEKxCgQo8DJp0BMiJx8msZGjFEgRoEYBf4xFDCUlJTEQnz/h5ZbelAcR72bv8MrR8+T35vNZvj9fhQWFso7pKWlSVn5I0vL//HM9VjBYBClpaXylZKSArudbYjDMLHboqqT/be62L+Ec+Z1ou/8Z16krAc8q+CysCPbFbDHh8eDuLg4WZfoi/dXNteTue90SXrOhc/zer3w+XxITEws2xMn83l/hn7/9M/GhMj/2A7Qh+//gzCJbl5FhrV69Wq88cYb2Lp1qzD8sWPHolWrVickFPneZIAFBQV4++238c033yAvLw9NmzbF0KFDUatWLWGS/00mfTxb7K9cN9Uzwyh0KyoqwkcffYSvv/4aubm5uOyyy9CvX7+jXkHvLy2AtLA/mYyd8zlw4ADee+89/PTTT3C73XjooYdw+eWXV2h8djwUjt1zqigQEyKnirJ/0bg8zGSg1NzS09OP0iL/omlV+ljNODnff//738IoyDhcLhcsFgsefvhhnHXWWSc0ZWqry5cvx1tvvSVWDccqLi5GamoqBg4ciNNPP/2Exvtv3izd5iKWQEXt/1TPgxbQxo0b8eabb+LQoUNCN9KyefPmGD169BFCV8+T99EySEhIOOnT47O5Hz788ENZP6fTKVbaTTfdhK5du56QYnHSJxcb8EjLNAZn/V12xJGoIg+q0+lCXl5u2QGyWq3IzMgUhij90lkdtIJWzZ+feeYZEST33nsvsrKyTvgFo62YI1vdnvBQf/CBMFwuN955523s2LEDPXv2FKiJ8BNL/p122mknIAQJw4SxbNlSvP76G7jpphtxxhkthHbUZsmUyRBJw5NppVWEgvQLcy6hUFDaCQf8frg9HmRmVFXtcSu5tAa/fft2sQrq1z8t6q5TXf4wjN9++w3PPfccLrzwQpxzzjkCKRYXl4jlRmWEc9IX33ndunWYN2+eWCqXXHKJ0PdkWiE///yzCJA77rhDnq8FSePGjUVwxa6/DwVilsjfZi1Cqu9xOCxMb+3atTh48CB8Xq9o59SqyVypobdp0wbnX3AhHA7HUWZ9SUkJrrnmGjl448eP/480bw316PmcOugnhM2bN+Oxxx4TAUIGpq4/7qZ25LKp7n+kz6hRo1C7dm088sgjwvikd8kpvCoKJEJAW7Zswf59B1BaWgSnk1p0KaxWGx55eCBMZLaV1LCmwNmwYb0w5nvuuQfNmjWLzDq6ocKpeRE2PZo9e7YIhokTJyIpKSkiaCunHd/52Wefxauvvor77rsPd911lwj/kyGcuedoRQ8fPhx16tTB/fffL3s+dv19KRATIn+TtWEzH0IIixcvFt8AGWHNmjWRmZGB+Lg4BEMhsS6++OILrFmzBl1vv1NM+4raH2GAWbNmoUqVKrjqqqv+I60tGp+nADvZWmY5yUN4/fXXBXqaOXOmaL1KYJ24EGFzgU8//VTGGTJkCDp06ACjkU3ITu0C0/Ijk6NP57vvvsOSJUtQtWpVpKWmIxwO4L333sGOHdtQu3YdvPP2h5GuWuVz0r6IHTu2Y+rUp3H48GERJOUQ0akXIl6vG7fffjvOO+88PPDAA7Lef7QOK1asEH/T1VdfjSZNmsg+VEL7zxOcY9N/1b8BgQvTAAAgAElEQVR/f/F/xK6/NwViQuRvsj5OZ4ng0dnZ2XIwq1WrJib8oexs0bDbtWsnEUabt2zBuHHjkJ9fiAULFiA5OfmoN+D9PNCMrDnRi8yDgojMkNCP9klEwxknOuax7qfgpAVCxvPEE0+IBqythxOzfsLw+bx48MEHxflK+lCL/W9ZIhQgCxcuxKpVq9ClSxd5dlJCEsic+w94WCyMatWq443X34EjnmsS1XzJYBBnNgXIZ599KlYkhWA5vU+9EFm2bIn4iwYMGCDP5/VHQoT+CVq9FHYn238zYsQIrF+/XtbxjDPOOFnbLTbOKaKAobi4+M+rDqdocv+EYbUG98Ybr2H//v3o1q0bMjMzBc568sknsX/fPpx77rngwYqPjxeMn5DDl4u/xgsvvIAWLVoIw+Gh58Hm/zqEtWIIbUXGrBmVdubqvxPaIB7NSJgrrrjiKJhC38fn8Vn68xVxc71+x9JOCwvzRWB27twZjz76qAg9ZQWZBML7PcF1ZJgpMf2dgp9T2NIRTL8R50c4K1pD1hCdZpT8W3S4b3TUUcX5V7yXf+fvVq5cKYEBd999t/igZD3CRhQU5IoQ4dzi4uKx4I13kJiUdESHJz6PEWnPP/+cCEJCkPQxlF+qvar2fR3LB/N7ZyXad1bZO0yaNAE//PCDwIpt27YV2tO6YhS0XjsdfcV5aOtJr0E07Mm/a8tV36fXMTosOHq+0TAYFSBaH/R9cJ9Xr179bxmO/U/gTcf7jjEhcryUOgX3kQGT0S1duhTz588TzUvnRvBxxIW/+fprwZyJDfOw0eE5YcIEfPf9j3jttddQv379soOuD61m7NFCIxpu0IdeCxsthMgA+HXnnXeKsCIzpv9FM6FoEmjIi/fze8V0ynMv9PP0mJoJRc9p8eIvxIfRu3dvEQB6HoFAEGazRWjze4JEP8NoNODll+cJTs/IHUZ1qUv35Fa5Jvq99ed4hxaE0QJDv5t+NmFGftGhy/eMfge+34wZM4ROhIN4yfgw4lDOQQwdOigSHOHCgjfeRWaVzDKfCMchdEnLw2w2oaioEO+8845YoeWCN9IAOsKc9Zz1u2ia6flrYaPfMVqAaHpWfP/rr+8iFgWZdt26dYXm9MERVqQ1qnNX+DnuGS3g9XhaSGu6Rc+FAoX3a/pXXM/ovcW5L1u2TPxZF110EcaMGXMUvU/BMYwN+ScpEBMif5KAf/bjzGGgldG7dy+0bNmy7LCRiTM+f8vmzXK4ifHzwDGKhsLFZo/Diy++WJZ4xfsZ2cMcCzpl+RVtAZApMCSTn8/PzxfcnvfoSBfN7GkN0bFLRsbn8j4yzujDz3s5bz6LY/LeM888EzabrYwcfDahJQYHbNu2TZhSw4YNBT/X11NPPYmFCz8RJnrZZZ1FE9+1axc2b96CJk1Ol/uPBWtxfDIxlRjnx5gxo0WbHjx4sFg3SmM2iTDS93KuO3fuFN8ShTWtOJ28pudExzjfi8yPUN6+ffvE4iO8R029ffv2Ryw550CLbdiwYeLTKWPQYQM2bFiLF154ToTIvn378dqrb6FWbUbLKeM/JydHcmGoCHz//XeIj48TZ7VWAsofpCxNCjLOnf+Tths2bBArlZ8no9brwt9TKFCw8aLisXXrFln3du3aIyMjo2xv7NmzB7fffpvshSlTpsg6cx9xn2Rl1ZE8He0jocOb9KGVTCjr2muvlXwePpfru3v3bgkqaNSokawdaUF4lqHDpDPpWVHZ4HsRtuU8+EWFir4tWnWEOk+dP+7PntzY5zUFYkLkL9wLPECLFi0Sxnn//feVafw8yGR2ZK75eXmY/8or4mR3u1ziB6Fz/ZF+/YWB8KCSOXzyySf48MOPIpDYXXjggT5lb+ZyOfHzz7/gm2++lsNOJlFQUIhbb70Vd9/dTaK8OIeVK1fJQWaSHmEEOu7JJMiMdKgwn7dt21Z8/PHHwmC3bdsuTmVaRwwN1Zo4hdqXX34pzlcyJDIfMllCN2QkZHq97+spjHT8+AmoU7cefvj+Wyx4cwF2bP8NF118sUA7x7JE+M6//PKLjMPoJ4YJU7DdeOONok3zatCgAZo1aw6/P4Bff/0V3333rTA/mU/eYVx33fXo80AfETYUBnyXd95+E998+63QduCAgXj++eexdOky1G9QH7169Toq2o1Cl74E+nQYDKG18XAwhEWLPsHKVcuRnX0Qq1atwcvzXkHDxo3kHs6JQQWEughfca2vu64LBg0aXKZIMMaAfmrOjXQiPRn6un//AbjdLtSqlSXWa61aNeHz+cWP8Prrr0mY8yWXXIqhQ4dj79694tz//PNPEQyGMGTIUFx++ZVCH47/7bdfy7MJW9Li/fbbb8UaYMi1zWbHs8/ORFZWLaEzhQfnTEZPwfHBBx+IklFa6sQPP3wva8u98ejAwbjyyiuxes1qvPH6a1i5aiXq1q0nSg/3k8LzVEj2/v378Omnn8kz8/PzJLCA70IrJOZU/wuZ0wk8OiZEToBYJ/tWHUlFn0Djxg2P0OLJIMlE6Qehb4TaGqEPhmHS1Nex+Tx09F+QOVI4MLJF4+pai6eAYeQQGSxzJajp0e9BZkZr4+yzzxYGwcgwRn5RE2/RoqVYAxyDUV7ULvn9oUPZeOGFWcKgOQfCL/Pnzxen9p13dpN3oKDinMisibFz7mR+1KCp7dL3wXHuveduJCUlY+CAIdi0aTP27tuFvXt3Y8XK1TjnnHPx1FNPVaKVKzJR66Uzmxr5gQP7sXz5MhmXYcLU5HlREFCwffXVVyL0rr/+evGZUKA8+eTjcLndmDZ1Opo2bSYCdM2atdize4cIvh497oHD7sCmTVtkLme1PQs1atQ4KvqImja15j59+gjj1M9GOIRp06YiNS0VG9ZvwI8//ih5GK1at5a5UTt/+eWX5bMUDm+99TYee2yc0DTaR8DQ5S1bNouyQWHNqDsK788++wydOnUSC4hWB9+JY9Lq+fCD93FPj55o1eosEbRenxPffLMYTrcLDz/cHzfecLMwcEaPzZ//Ep5/frZYFVRUuN+YkPnuu+/KM5hzRCWCiX/ff/+9vB/3CZ/Jezgnzp90WLlyGbZu2YqnnpyOoqISrF69EjAEsXDRQmRmVpWoM1ok2kLmZ7h/KFhYUYABBqQJrdfZs18Uq/VYlujJPoux8f5zCsSEyH9Ouz/9SQoA+jW6d++OlJSksvG0ljd9+nRxEBPmIhRD5l6vXj3B/S+44ALBqylY+Hvi8byfzJoHk8yGh5WaKLU6CoLrrrtO4AFqtX379hVGTCZG+ErXmZo2bZowieHDR6BTJ5W3QebMw8x7yAj37NmFQYMGCSzCEhmPP/64fHXseL48kwyNWied5XSQ8necP+EQbSWsXr0K/fs9JJBJh/YXiFZ91tmtsXDhx3hp7jx07XqHMOZoSC6a4BRU/OLfv/pqMaZPnybMjtCghkwIr1GwEoa69NJLxe9ChkWhNvax0cIUb72lqwQz/Pjjz2jZshW+/+4rvPTSi7j66mtA38zNN9+GunXqwWRR4avRDJ7zoYbOpE7Smz4kMmERpD4v+vV7RNaKQptlRChAzzv/fNHi9dry77RwDhw4iJkznyuDgTS9acW88sp82QMUiIxg+/zzz0X403fFteN4FDKtW7fGjz/9gNmzZuGqK69BXFyiwFe1a9dA34f7oKCoEGPGjEP7dufLHL1eJyZNnoBFCz9F+/YdyoQsrT8dXEFLjO/G0iOELLmfJk2aJFFoDMEldEYrlrDX9OlTsXrVKvTo3gsejw/nn98RZosB9957D5qc3kyUAp3zwb3EUHQKJYYXUyjRqqNVRIXo1Vdfl2jEY63/nz58sQFOGgViQuSkkfLEByITJyRAJhIXRzNfXbRQeHgZ8ktcmFYAo1YYBUTtkIeazmMKDh44HkRq5GQoxPrJwLVzdOTIkaIlTp48WXwXvMh0iONzPGrnHIvMlYyeDJe/X7DgTdSpUzcKWiHGv0EEw0033SDQB5k4HeOcA5laamq6aJP02VBr570UdBUdrmQgtCIenzIBGRmZ6H53T/GJGAwhzHh2Gj748N94+ulpZXDd71GW70ImO3v2CxJ8wHnx4jOpJZOOZODUcLUvgL6Xmc89K/DLeR0vwKRJk6U6QFpaOsaPGy2htm3anCUO3gb1G0mUEoxKgOix9Zz4O/piCKURftF+oUPZB4TGFLr0qZDJcy0uv+IKEbKEJRlWS7pTkFCIch6EEaOFFa0+zpf7QPsfaJlSkND/QytW17zi2ve+/z6sX7sW557THj173o/GjRth67ZNGDiwP8xWM+bMmYv0tCryLrm5hzBi5DCsWb1OmDfnz/UiM6dSwFBlKhu8tB+J70O6iVXVqpUIZAqG4uIiDBr0KHbv2oUbb7gVt9xyK6pUzcCyZb9iwID+uPmW28Ra1RctG+b0UOjT8uEYLFdDQcznTpv2jCg8fxRcceKnLvaJk00BQ1FRUSzE92RT9TjHI9zDRDtq3ElJ5fWHyJTJnAlN0VLRRQMJB1GbIwOhYKETVkfjkDHREU9tm8yUQoRWChkhIR7CHjqen0yKDJ5WCzVKfo7Mj05RMjqOSSZnNlvL3kRDX8TMJ0+eKBbG008/LZopGY1iBDaBNqhx84uacWUVcznWrFnP47VXXxYNeOSIsUhJSUV+wWEMHz4UO3b+hnffff8I6KMiSbWmTiYzadJEfPHF58LY6Cznxb/Toc/3ptOYzElfgWAAL744W2C4tmefi+nTnymL5OrV82753JgxjwlcZAChMSPChmNX/SUT5zxIQy0Avv1GQWj0ldDqoCZP38nFl1wiGjyd/4SQuMYU4hdffAkGDx4iloyOdiJsNWLEcDz00INCS64fBSOzxGlNkv7RgQrcN126XAuzyYj+/Qbi0kuvkKivRYs+xlNPP46zz2mL8eMmwWSiYAe2bd+MUaOGw+vxi6+Digj3ES0nwks333yzVD7Q9KQlyb1Cvxn3pbYUOF9Cbn36PIDEhAQ8O+MF1KzJQpcBPDtzOt5//z0MHjJM/C6kE/cxaUGhTitZ70vuawqv2267Dffe2+s4T1Hstr+aAjEh8heuAC0EHhpaEE2bNiljuIS5yCjIgIk769BZMkYycWpvWpun9slDTOFCq4ZQAyO5+JmXXnoJc+fOlRBaQjbRF+EoatCEEqgh8n5qh2S6tE54yKNLhhCy4GdoaUyYME6YCGEufpYWDjVJl8sj76ML55GpVhQi2kKgQ/irxZ+LsLnowssiTtY9uOfe7mjW/AxMnTq9LO/l95aIDvbBgwdhz57dwrSpSWsmTGuHFhiF9L/+9a8yJz2Z/osvzRbr5NprrsOwYcPl+XToXnXlZWjQoD6eeuppJCYmAWFmz/++EIm2SvRajR83VhgxgxPmzJkjz6I1kZaeLutEa5G0IWzEdaIPhl86EorjUNDT2iO9GfxAGlPAUegQ1qKPge+raUzHeq/7eqJ506aYNOlxsTiCwQBmz3ker732CgYPHYIu116PcFj5jH7++XuMHjMSZpNVxqOfi8oJI9BYt6zMvxN5QQZH0NLjPRRg0Xki9CMNHToYd3e7Cw/c/4jyuSCIG27oApPJiHHjJ4rA49rwXgoPBmNwr/LifiaNSA++V9Omzf/Ckxl79IlQICZEToRaJ/leMrOpU6dK+CgPoNbc6SClYKGTlfASL40NM4qFMAg/S42RGes8gGRQDOWkEKFVQPiLEBOhHMIetDj0RQZFIUV/AS0V/k3BQq8ITk2/CB3Q0UKEfhIyfM7j7LPPFC2aTvPo6KkDB7IFyiKzI4yk8e9oXJuMh7XBaBls27oBn3yyCIkJqZJQ9+mnHwtT6z+AkNnNx1VGg07Ybt3uEsZP2EjnMPCZzN+gtUZBcvHFF5fRkHDhjGeni+9o5IjRuOqqq8USWbVqNfo80EsE63339VbzPwEhooUX32/EiGEYO2aMRLXRqiNNaX2UOp0yvq6NRUHBTPd+/frLPDgGv+jnolVJvwfDvzkXrjPXget6/vnnS3hwtOOZCY8TJ05Al2uvxcCBg2C1OGRPTJz0GJYs+QWvvv4qatasDaNBhT2/886bYqEMHjRMapgxyZVWgPbrVNzu3Hva2qViwjF0rhNp/e67b2PGM8+gdauzYTSasX37VtzW9V84u21bjB07TiwXWjOE46jA0Arn73gxmo/WNwM8CNmaTLF6WSeZ3Zyy4WJC5JSR9vgGJgMhc05PTy1LNqQmRu2Vmj8ZvHbmUktl1BO1fWr/ZIK86Msgrk5Nj4yFMAExejJqHnz+z8ghHVp5+HAuHnywj0AjjL4hBk2GwHpFyh+yIOI/UL05+HyGjnJOjFRiTkZCQnxkXuUCjoyof/8BaN68GZ544kkJIVUJfxoKYtIfsH79BgwfPgw1a1TDc88/rxh12ICRI4fh1yW/4Omp06UCb7QFdjQ1Va0marWkU48e3dG79/0SOsp3IVwjyZrffC300omAHIcCdszY0diwYSNef+118YVQiBHWev+9t5V/gJn6DEWVAo4GhA3HQn35exWyqiC2kAj3lSuWY+SokfKXjz76NyZPnoSq1aqJn0fDh1wj+sO4Dgxzbt26jVT+5UW/A8Nrhw4dgmuvvUbelTAQhTOtUwp/WjnR1QmeeWYG3ljwBvo93Be33tpVGPmu33Zh6LDBsNpMeGH2HNishNxUMuETT0zBok8/wVtvvYPcw7my/1j2hMKrsvwMJSjeFWu1c2dV00olCyolpqAgX4QIBRXp//5772LqtKfEsmVIOudKKIzCgu/D/RQteCmYGCZNX8mJ1087vvMWu+vkUyAmRE4+TU9oRGqX9E0cPnxIHJt0ntIhyzwRQlSERLQQUfj/JNHUyHwYWUWGSfiI8BM1XeLtZL50hJIpUEjx0DMngsyOYzEqieNQsDzwwP2CmxMP53iER+hboDbKMSiECG8QcqHmSGHVp89DZe9I3J5aJH0k1HYpiBgyTMat560hLGrTZE60jijYGJXGLzISj8eLrl1vE1iFDLVGjZoy7pG9KhSzVpZZEEaTQbTaDz/4COPHTxTfT3TWPH01nBPpwJLlmukxoOGRR/rhoosuLnP2UlhyLhK5FWmGdayFrBiCy4x57Qsh3Edme/75F6Bjx/OEBgwxJgTJSDsKhY4dWRzSKGtDAUhrkhag9j/QUqL1RGc8rQ6GdGsfD9+FVsqsWSx501LmS5px/ThvhhJPm/a0WIm8qBTwGXTAc49wbDJz/k9YjBAVAzj4/oSo+Hk+m07zaCuH33N/8P5x4yZIJBzflSG79MXccMMNaNr0dIwePUqCO7gOkydPwaJFC0Uoc29SaNJy5M+0lrl2pBvnQiiLPirCjg8//IhExvHifuQe495hQImmPcenP44wHy0oLYz4HoReSWtNzxM6kLGbT5gCMSFywiQ7uR/QBzUQ8AmD5cHo0aOH4NNkCjwgimmGxQmro1foAKc1wsPDw0cmxEPOMF4yH8JRdOiSiRA+6dPnQUmqowZK64NQFseqXp0lNkJizRDv5uGmAODBJbPnoSTEQayazmFaRkOGDJPfM1qL8AoZDhndTz/9IMySYci8nwef8ybTJkzRsWNHsXAokPhFpkXNnBfvIXTDMFYmyZFRkrnwM+XMrFyIsHhjIOiT8Nq8vAI8PuVJwep1tjefS18JEww5LgWzpuPcufPw448/iaVCOvNeMjdq4AxiIONmdNnv5ShoocF5aLiO/zOwgPDkgw/2FUbG3zHqiAKNYdlDhgxGWpqq68WkTgpshu8S7tLQoC5pT+WAQpk0p5+MlicTTQlRvfnmW8jLyxeGSeuBEVXcE1zXt99+s6x0CnOE6HvgOAwUYKIgYVPuA+4zZpZzHbj3KOwopKg0kDbRBTw5J4aJM0R75MjRMh9aRhTczC2ib+yaa65G374Pyeco3Ki8MLiD1hOVEipLzK7nHiHdCeWSxsxhIhTHPcJ1osBZsmSZ+GU4FudHAcKAEQoNXvQNcVzuNe5b7eSnYKYfkPuY5+E/KUJ6ck/4//5oMSHyF67xkSGjqq81mSuhDDrCyfyoiRHuIGMizEXGTH8GGbd2fPLgM7KFjJyHiUlj1LxZS4rQChMMx4wZKxEzTD4jJMHEQzJwatHU7glFEZLgYeU4dPoTt6cvgZouhRQ1VjLXa6+9ThgZP8N7mYNBbZrJZdoZTC2X1gn9OxQ2FA7E8clMqBmT8fCwc65ktBR2dIDzvrZtzxWmSIFIZlOZEAFCOJyrYLy6dU4TzJ1jaUHB/+fMofN8njBUQiT8n3SkgGMeCuej/TZk2PQd8fmk5x8xH86J6+V2O+WdqBkT56dgoNDt0OG8MqFAOtHHxSTQTp0uEEczrSwyUTJPCkJdzZjzJnOm45njcZ05J0by8f1oKVDRuOWWW+B0uoWJ0yogPal08H3oRGdQAwUVISPuG5Z457jUzhklRSFNhs19oNvf0lLg73hfxQq6fAfuSQqBCy64UNaffjEya1oR3Lc9e94r1qS2HihEmPlOAcr9xLInpJuOAOTnVZFMVXuNli73Ei2ZqlWri0+QgSS0yDlvPkPnP1GAUHmi4kC/IYWJ9oNxn1LYMTJO74m/8Jj/zz/aUFhYGAvx/Rss89Klv4rmTyZPmICHgGWwqSHSUctDS6bMQ09tWWv5PITUGskEecBodVCAkLHpuHsyhVatWosQocVBjJqQk2KgxPIhGiw1U47HZ/N7Mi+Ow8NJjZaWDZlfUlKKaIl8FhPQtHZ46NBBmQsFB4UKrQ4yHT6P/hoyNsIuOueB2reGq8gEKUT4M8N+u3fvEdVfRC/QkXDWsuVLhAFecvGlGDhwsDxT+UPUlmbY6fjx44SRUdsn3k4NmtAefTs6p4P3M8SVDJd+Bs7j6PpV5ZtEj0//1McffyR05zqRhhR8XCOGO+uLApFCgRagw6Ei1mjp0RKk9k1mSZ8NGSzXlrRi9BaZP+8lgyStKcApKMiQuX53392jrIozrQgdQDBkyKAy2IeCmkKTa8q5EcKkUsDoOjJ/ChdCUbwoCEkDKjFcI5bF0UKWe4nWBuHW8847Hz179pK5UpBqh3j//v1w8cUKeuMcCVuRJqQ9rTwKEVqc3COEa6nwUJGhxcBn0oLmO9Ky6NTpIpmnDvagxcT9ws/QYiMURsuMApTP5+c4F/6eCbBUgAjZxiCtU8/cYkLk1NP4uJ6wcuXyI6qjKi3XLb/jYaLzm0w5uhiicmqGRLumn4NWAfMkqAny4mepcRJiYX0j1pHioSXTK4+qUl0BOY4OGSV+XrE/O3Fv+mIInzRp0lQEDKG2aMgnGFT1m2j9ULCQaVAQcv4a/qGQ4j0UThREeh60tqhZ8rkXXXSJaKP6M+UELBcitETmvzJPGCRLfHTr1v2o7np0+G7fvk3mQziGjIjMWtHxyGKRdPjSB8RaUPziex0LztJChJbeggWvy3PJpGk5UiCodypvrEXBS/iFMBJ9Ofw8tX5CPWTK/DuVBMJ3XB9q1/Q9MMCBc6C1QQWCApCWDrVrQmMpKWllORb8G4UV17ZGDZVUyosClOvGtSDD5d7Q/gQ+gwKKsJu+qLDQuqOQIrPXkBwVEdKayZAXX3yprJP2T1Bp4DuxxlZysqq8QLiM0BuFCGEw3eqY60xliUoPn8H14DMIlXJv0S/I9+f6aDrxnbmvdRFSjk9rjEKEsK2yqFVFgU2bNonCQ/pw/N+DJI/rYMZu+kMKxITIH5Lov3MDmUs0vKWZmE4mrDgLHhh9cPg3ndlLjVhX5I32D9Cpzth9/fcovVqECMfTETkUPhVzBPh3PRf2+6jscPIdeGnBoIUAf+ZnNfM9EsaLEhFl5doNZSGt+jPqrnIhwkS2QYMHCiOmo7dD+/NEaB5pQdAiKbdMjqSpypXgVXGeWjgfiwHpvzNcddWqFQJ9kcnTsil/9/LWsnqtVGVhFa2mx9D04t90mfXoHi3R5fqj6cf15jrodYr+G2mjr4rO8fI1VApIZZf0q/nyS/E58L30GCoAwgOLhUpKed8aLUxUwUg1pv6dpgd/pmDRe4Hz1vdE04dzUuXnVZVmXUpe73V+ht9Hh3Lz85pOeq567P/O6f1nPyUmRP42668YnmZ0imnzcCgNK/qgaaZXfniPLMdBNEf5OihcFMNSh7CcYZYzGXXwo8dS35czhCNJxLFU1dtoIaYYh4KRopmDZtIqMkyHhKrGRtECgs9TTJZlz4/VHleNwfmy0CAjyxISEzFt6jQkJiaXMagjBSSFbXkvEY6txjiyfzjnrHuLaPoeKcCOpEL5GhyJBnPNdGiz7j4VbVFx7no+5UJRR3eVh0vzadECkePyc/yf+4RroJtVRc9M0V4Jc3UpwUu6qr2gKgPrfVU+3/L7CS0yU57WJv1EuocKLSVaX6wxxgx7vbblCg0FiKZHtNV4xAzLflB0UUqHprXe9+r9Ki8zE73/owVhtODSZ+Zvc7z/hycSEyL/w4v7v/hqihkGpTwHfQAMMlA5MLHrZFGA0B8TNxl5Ryc4hYkuuUJfCeEjXVrn9wTtyZpPbJy/NwViQuTvvT6x2UXBTVrjJYxEhzGd04wA0s7/GLFOHgXoSyGcRV8Nnfr0U/B7Rukxqur/2rvDFAdhIAygzf2vuuoeYfkWBHepIMZKZN7vNpq8CR00kzRVVF4ZXef95CtJIk+OXoG+Z0E/B0NmU1uSRX64spCbYoJUfWXhfu/dfgGejwxxfbWXRJLF8eyhiX+eRlLhluKBbeGDp5GPhOExF23LsijxfUy4anR0uwCeypyUbOYHLAuu+SyVQSmjzR6KtdS5hsz9o8ymwZwYnErBVJKlMmz9f5kja0f399gd7xaQRO4Wd7/DAkkYSSDrwY/ZI5DdzNmhnVLT9Qjxwxf0RQIELheQRC4ndcErBLYlzNlTkb0U2QOxPep9rwT3ivu7BgECxwQkkWNOvnWjwLqHYi393JbItoizwxoAAAEtSURBVGzkS8lzSkm9iL0xKm5F4L1Am7+tiZgcYwnsnbr+b2vHWJ3WGwJFBSSRooEfediSyMjR0TcCfwUkETNiOAFJZLiQ6BCBXYE2LbM3yybIUAK/h128m5U5smOonuoMAQKSiDkwnIAnkeFCokMEPImYA88RkESeEys9JeBJxBwYTkASGS4kOkRg/0lknq2JmB8ECBAgcE6gSSLn4LQiQIAAgddLEjELCBAgQOC0QJumSdXkaT4NCRAgUFtAEqkdf6MnQIBAl4Ak0sWnMQECBGoLSCK142/0BAgQ6BJoX7M1kS5BjQkQIFBYQBIpHHxDJ0CAQK+AJNIrqD0BAgQKC0gihYNv6AQIEOgVkER6BbUnQIBAYQFJpHDwDZ0AAQK9ApJIr6D2BAgQKCzwA2pQ0EDZZ+DGAAAAAElFTkSuQmCC">
          <a:extLst>
            <a:ext uri="{FF2B5EF4-FFF2-40B4-BE49-F238E27FC236}">
              <a16:creationId xmlns:a16="http://schemas.microsoft.com/office/drawing/2014/main" id="{8D292C9B-ECA3-43E6-BC33-B7E67A8B201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198120</xdr:colOff>
      <xdr:row>8</xdr:row>
      <xdr:rowOff>0</xdr:rowOff>
    </xdr:to>
    <xdr:pic>
      <xdr:nvPicPr>
        <xdr:cNvPr id="6" name="Picture 5" descr="CONCORDBIO Stock Price and Chart — NSE:CONCORDBIO — TradingView — India">
          <a:extLst>
            <a:ext uri="{FF2B5EF4-FFF2-40B4-BE49-F238E27FC236}">
              <a16:creationId xmlns:a16="http://schemas.microsoft.com/office/drawing/2014/main" id="{E7DCCA97-B620-4C97-8010-2CE4213F1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0" cy="147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5</xdr:row>
      <xdr:rowOff>45720</xdr:rowOff>
    </xdr:from>
    <xdr:to>
      <xdr:col>15</xdr:col>
      <xdr:colOff>91440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A9687-7FD8-4CDF-840D-7AF816C64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121920</xdr:rowOff>
    </xdr:to>
    <xdr:sp macro="" textlink="">
      <xdr:nvSpPr>
        <xdr:cNvPr id="4098" name="AutoShape 2" descr="data:image/png;base64,iVBORw0KGgoAAAANSUhEUgAAAroAAAHKCAYAAADsN+hFAAAAAXNSR0IArs4c6QAAIABJREFUeF7snQeUVdX1xr83vffehxkYZugdBKRXASkaNUaNUZNorFHRGBN779HYNTExRWP8JxorKqKANClSRBABAelMr+/Nm//aF984DFNeu/fd8p21Zs0wc8/Ze//2RT/O7LOPraWlpQUcJEACJEACJEACJEACJGAyAjYKXZNllOGQAAmQAAmQAAmQAAkoBCh0+SKQAAmQAAmQAAmQAAmYkgCFrinTyqBIgARIgARIgARIgAQodPkOkAAJkAAJkAAJkAAJmJIAha4p08qgSIAESIAESIAESIAEKHT5DpAACZAACZAACZAACZiSAIWuKdPKoEiABEiABEiABEiABCh0+Q6QAAmQAAmQAAmQAAmYkgCFrinTyqBIgARIgARIgARIgAQodPkOkAAJkAAJkAAJkAAJmJIAha4p08qgSIAESIAESIAESIAEKHT5DpAACZAACZAACZAACZiSAIWuKdPKoEiABEiABEiABEiABCh0+Q6QAAmQAAmQAAmQAAmYkgCFrinTyqBIgARIgARIgARIgAQodPkOkAAJkAAJkAAJkAAJmJIAha4p08qgSIAESIAESIAESIAEKHT5DpAACZAACZAACZAACZiSAIWuKdPKoEiABEiABEiABEiABCh0+Q6QAAmQAAmQAAmQAAmYkgCFrinTyqBIgARIgARIgARIgAQodPkOkAAJkIAaBFrsgLMRkM8tDqClGUALEJaphjWuSQIkQAIk0AEBCl2+FiRAAiTQGQH7UaDpAGA/CDQdBOyHAfmefDjKAUcF0FwJOKqA5hqguRZw1gHO+u+F7ckL/2T7ZoSHBCE8NAjhITZEtH4tf/7h+8rXIUEIUz7bvv8sf7Z9/30bUmPDkBITyvyRAAmQAAl0QoBCl68GCZCAdQk07AYavgEadgINuwD5c+O3QONeoHHfccHq5yFC199DxG5qbChSYsK+/3z8zxTC/ibN9UiABIxGgELXaBmjvyRAAp4RkPKBus1A7Rag7kug7iugfhtQvx1wNni2lh+eVkPoducWhXB3hPhzEiABsxKg0DVrZhkXCViRgJQX1Kw7/lG7AajZCNRt0RWJQAjd7gD0So9Cr/RI9MqIQlFqJOIjQ7qbwp+TAAmQgCEIqC50q6ursXDhQrzxxhsnAMnJycGgQYMwY8YMTJkyBVFRUScB27VrFy699FLluVtuuQXh4eHKM5193xDE6SQJkIB/CMhObfVKoGolUL0aqF5zvARB50OPQrc9sqyE8OPCNz0KhSmRyE06/t9eDhIgARIwGgHVhW55eTkuv/xy7Nu3D7Nnz0ZERITCSP68dOlS7NixAwMHDsRtt92GIUOGwGaztTKUn/3yl79Uvn/rrbe2zu3s+0aDT39JgAQ8IGA/AlR+ClQuA6qWA1WfeTBZP48aQei2pxUXGaIIX9ntFeHbIzUCUWHB+oFKT0iABEigEwKaCV2x/8QTTyAxMbHVlaamJrz55pu4//77le/Jz4cNG0ahy9eVBEjgeBeDio+Aio+BiiVAzVpTUDGi0G0PPshmQ8/0SPRIiURhaoQifjPjw0yRHwZBAiRgLgIBFbqCsqWlBf/5z39w4403YubMmbjrrrtayxi4o2uul43RkEC3BKpXAeWLgPIPjgtcEw4zCN2O0tIjNRL9c6LRPydGKXngIAESIAE9EAi40BUIlZWVuPbaa/H555/jpZdeQv/+/RU2FLp6eEXoAwmoSEDadx17Gzj6DlD+7vGWXiYfZhW6bdOWlxShiN5+OTHokxVt8owyPBIgAT0T0IXQFUDPPfecUof72GOP4YwzzqDQ1fNbQ99IwBcC9kPAkTeAo28Cx97q9GIFX0zoea4VhG5b/nKwzSV6+2fHoM0xDD2nib6RAAmYhIBuhO7rr7+OK664Atdffz2uvvpqCl2TvGAMgwQUAtL268j/Hf8of18VKPvq+2J37RDU2JORHL4bxbHLEB96QBVbvixqNaHbllVabBj6fV/eICUOocE/HD72hSnnkgAJkEBnBCh0+W6QAAmoQ0Cuwz38KnD4tePlCSqOz48twBcVp51kYWL6E8iP1tchNisL3bYJSooOPS56s2OUut7IsCAV3xAuTQIkYFUCuhO6cihNdnZlsEbXqq8l4zY0ASlJOPTP4yK3xaF6KIcaivHWdzd1aCcm5CjOzLtedR88MUChezKtuIhgpZ53SH4shhfGeYKTz5IACZBAlwR0IXSl88LDDz+sfDz11FOYM2cOhS5fXBIwEoHajcDBvwGH/gY07lXF82ZnMGrtEahrikRtU+Txz/ZIfGcfh0rbwE5tzsi8HxmRW1XxyZtFKXS7ppafHIGRPeIwqigecnUxBwmQAAn4QkAXQtfVdWHr1q3KobTS0lIKXV+yyrkkoAmBFuDAS8DBvwAVi922qAjW70Vqe9Hq+rMiZO0uQRuBBkfnN3NlZmYiISGhU/vj059CYfRqt/1T+0EKXfcIR4QGtQpedm5wjxmfIgESOJlAwIWu0+nE3//+d9xwww0477zz3LoBjTej8VUmgQASqN0EHPgTHN/9FXV19W6L1rqmrgVrdxFFhjYgKrQB8jkytPH7zw1AeD6qQkZ1On1B7o2ICz3U3fKa/ZxC13PUpZnRGFUUpwhf3sjmOT/OIAErEwio0D1y5AheeeUV/OEPf0DPnj3xyCOPKJ9dgzW6Vn41GbtWBBwOB2pra1FXV6d8bvu163vyubp8LxrqylHX2IIGe+c7rN35faJgFfH6g2g9LmKPC9kfRO0PwrajtZ0twXh9712otqed9OPimOUYm/Z8dy5p+nMKXe9xywG244I3HoUpx6+T5yABEiCBrghoJnTXr1+PsrIyhIYer7k6evQoNm3apHwt1/7ecccd6Nev3wm+Uujy5SUB9wnY7fZWsdqZaJXvt/2or69330C7J4+L0XpEhTUgMsQlUH8QpR3tvrpErNdGO5lY3pSDlUfPwf7642VPMkpil+CU1Jf8bcrn9Sh0fUaoLDC0IFYRvLLLy0ECJEACnRFQXehWV1dj4cKFeOONN07woaioCEOGDMHcuXMxYsQIRESc/K/zXbt24dJLL8WgQYNwyy23IDz8+C5SZ99nmknADAREsHa0q+r6XnuxKn/2RbDK372oqKjWj8jISOUfpLKm1M/bbDYEBwcjLCwMUzMeRGzIAWXXNSKkUXe4q+2pqHUkIzF8D8KDanXnnzhEoevftOQmhSuCd1SPOKTFhfl3ca5GAiRgeAKqC13DE2IAJOAlAZdg7awUoP3OquvPXppT/rHYVrDK1yJa23+0/37bf2SKsN22bRu2b9/eoRuD8/aid/MN3rrIeRS6qr0DYSE2jClOwOTSROQls6xBNdBcmAQMRoBC12AJo7vaE2hqauq0ftW1m9rRLqu3nroEqwjU9jutru91JF5dv/Hwxu6xY8fw1VdfYefOnV1Oj4uNwKy4Bd6Y4JzvCXBHV91XITjIhkmliYrgleuHOUiABKxNgELX2vm3VPQiWNsfupJfz3ckUl3fk59Ln2dvhgjP9jusrj93tcvqi2D11E+plZe2frt373Z76tiCFci1P+7283zwRAIUutq8EeEhQZhclqiIXrl6mIMESMCaBCh0rZl3Q0fd2Nh4wqGrzoRqexHrL8Ha0U5rR2UCWgpWTxNaXl6OL7/8Uql393RkpoRiQviPPJ3G57mjG5B3ICY8WBG78iFdGzhIgASsRYBC11r51lW0Ilg7O2DV1U6rt4JVDlN1tsPa1U6rzDPLqKqqwpYtW/DNN9/4FNL0/JeR5HjHpzWsOpk7uoHJfEJUSKvgjYsICYwTtEoCJKA5AQpdzZGbz2BDQ0Prr/+7KwVoW9Mql4V4MzoTrN3ttJpJsHrKTXK0efNmpQ7XH6NnVhOG2S70x1KWW4NCN7Apl2uFj9fwJiEyLCiwztA6CZCA6gQodFVHbBwDrpIAd0sBXM/5KljbC9SOdl3b1rRaWbB68zZJv2oRuc3Nzd5M73COtBxbkLMQYc69flvTKgtR6Ooj0xnxYa2CNzTYpg+n6AUJkIDfCagqdKV/Lof5CUjP1a5KAjoSsq5ereanE7gI5cIVEblSHqLGGJh3AGXN16qxtKnXpNDVV3pzEsOV3V3Z5bVR7+orOfSGBPxAgELXDxDNskR7weruTqvrtjuzcDB6HAcOHMDGjRtx+PBhVUOJiQ7HnIQzVLVhxsUpdPWZVblSeM7AFAwr4E1r+swQvSIB7wioKnS9c4mzSIAEvCEgpSRffPGFzwfNPLE9uuBz5Nsf9mSK5Z+l0NX3KyA7u3MHpiIxmgfW9J0pekcC7hGg0HWPE58iAV0TkFZhGzZsgLf10t4Gl54chkkRZ3o73ZLzKHT1n/b0uDCcPjAFp/ZK0L+z9JAESKBLAhS6fEFIwMAEpExBBK5c/BCoMbXgX0ix/ydQ5g1nl0LXOCk7pTgecwem8IY146SMnpLASQQodPlSkIABCdjtdqxfvx7bt28PuPdFmc0YEXR+wP0wigMUukbJ1HE/4yJDFLE7tU+SsRyntyRAAgoBCl2+CCRgMAI7d+5URK70LNbLmJ93KyKaAy+69cKjKz8odI2QpZN9HJwXi7mDUtAjNdKYAdBrErAoAVMLXbkBat26dWhqakJERAQGDBiAsrKyk1It/WMXLVoEaao/c+ZMpVUWBwnojYAcNpP3effu3XpzDf3zjqBv81W680uPDlHo6jEr7vkUFmJTDqpJdwYOEiABYxDQVOju2rVL+R+1XEMqh2aCgoIQFxeHUaNGISMjo0ti1dXVePvtt5UbuDoaqampmDZtGlytrqSH6LJly9CjRw+UlpZizZo1OHjwICZMmIDc3NwTlli1ahW2bt2KYcOGKc9ykIDeCMj7vHbtWkjJgh5HVGQ45iax1Zg7uaHQdYeSvp8py4zG6YNS0CcrWt+O0jsSIAFtShfkRqaPP/4Ye/bsgdyolJCQgJiYGGUHVQ7RlJSUYMSIEd0K3bfeekvZne2ob2taWhrGjx+P4OBgZZ0PPvgAR44cUXZoRUwfOnRI2bXNz8/HmDFjWm3t3btX8S0nJ0eZz0ECeiIg5Qmff/45vv32Wz251aEvowq+QKH9Pt37GWgHKXQDnQH/2Z89IEUpZwgP4VXC/qPKlUjAvwQ02dGVXVw5GS4CV3ZU4+PjT4jCtbvbVWiyoytCNykpCVOnTu2SgpQivPvuu8oz06dPR3h4ODqaL0JbnhP78hxLFvz7cnE13wjIb0BE5Mr7bISRlhSOyZHc1e0uVxS63REy1s/loom5g1IxJD/WWI7TWxKwCAHVha4IzHfeeUf5leuUKVMgO6/eDDWErmuXWcS37OhykIAeCMhvQETgfv3113pwxyMfJhf8F2n2Vz2aY7WHKXTNmfH5g1MhHxwkQAL6IqC60N22bRuWL1+O7OxsReh6OzwRumLjvffeQ3l5eWvpwrFjx5TdW6nZHTlyJMSvFStWoHfv3hg+fLi3bnEeCfiVgNSRr169WqljN+IozGjBqOCfGNF1zXym0NUMteaGhhbE4sfD05EWF6a5bRokARLomIDqQlfEpNzaNHDgQAwaNMjrPLiErtT4pqQcP/EqtbqZmZlK3W1Y2In/YZHDZStXrkRRUZFywEzaMe3fvx+TJk1SOjBIva58lgNsUtrAQQKBJrBp0yblCl+jj7l59yKqeaPRw1DNfwpd1dDqYmERuSJ2RfRykAAJBJ6A6kL3/fffx759+9C/f3/U1NQoX0vNoQhWqYnt27evsqsqHRi6Gi6h21HvUBG8cpitZ8+erUtI3a3UBovIlrKJ6OhoZedWOi5IyYLcKOVLKUXgU0cPzEJA3mnp/CF/N8ww+uaWo7/zcjOEokoMFLqqYNXdoixl0F1K6JBFCWgmdIWvdERITk5WdlJF9EppgYw+ffoorb26GyIIQkJClJ1cEbIyX3ZqpZuDfF92a2WHt6shvXXlV8ODBw9Gv379lENyspPm6rU7dOjQEwRzdz7x5yTgCwERtyJy9XT5gy/xyNyIiDDMTz7T12VMO59C17SpPSkwljJYJ9eMVL8ENBO6IipFXLbduZXdVvmfvJQOuNqAeYpKDu7IrrHs0BYUFChdHTobrhZjciBu4sSJkN6kUlrRttfu4cOH3RLMnvrJ50mgPQGzlCp0lNkR+V+iyHEnk94BAQpda70WLGWwVr4Zrf4IaCZ0R48ejV69ep1AQHaxXJdAiPCUA2veDBEMskvb/tKItmtJuYQcUJOWYlKyIL11RSDLzrKIbCltkN21jz76SCmlcGeH2RtfOYcEpJRG6seN0BvX22ylJEZgatQCb6ebeh6FrqnT22lwLGWwZt4ZdeAJqC50Fy9eDOkH2tFhNFe/Wzlh7ovQlYNnn332GbKyspTDZR0N1+1n0nFBBLe7vXYDnyJ6YCYCckGKvKtG7argSS4mFryLDPtfPZliiWcpdC2R5g6DZCmDdXPPyANHQHWh69ptlT617duLyf/sZUfXdWGDXAbhzXCJaRGwsnPcfnR0+xmFrjekOccXAjt37lRErlVGfroNo0N+bJVw3Y6TQtdtVKZ8kKUMpkwrg9IxAdWFrhwYk/61UksrV+y6LmaQP8v/9Ldv364cIBMRLIfV5HkpMRDxO3nyZOWCCTko9uGHH6KwsFDZjW1b5+s6XCaH0TrqotDZ7Weu2l6WLuj47TSRa3LocfPmzSaKyL1Q5uQ/ihjHavcetshTFLoWSXQ3YbKUge8BCWhDQHWhK2FI2YAIUlcPXDl8Jr/CraurQ0xMjCJoExMTlYhddbIOh0PZnRVhKzWNIn7loJh0bJDODSJ25RIIWUO+ltZhUlvbfnR1+5kIjzVr1ig25EO+PnLkCNuOafPuWcJKS0uLcmHK7t27LRFv+yDLcqsw0HmpJWPvLGgKXb4OLgLDC+Nw8dhMRIUFEwoJkIBKBDQRuuK7dFjYuHGjIkzlf/4idmWHVi6REPHqGiI05TIHeca1oys/kz66sismZQiySys/l0si0tPTMWTIkFah3JaTiIslS5Z0evuZ7OquXbsWUuMrX8uBNDmEJt0bOEjAVwLy2wIRufJOW3WEhYViQdq5sLXYrYrgpLgpdPkqtCXQOzMKl4zNQjpvU+OLQQKqENBM6KriPRclAZ0SkFZ2y5Yt67Y/rpToyD+y5LP8xkN+OyElPPK1Wcaw/K/R03GLWcLxOQ4KXZ8Rmm6B7MRwRewWp0WaLjYGRAKBJkChG+gM0L7pCMhvEkTkdjdE3EpZTvshIrf9ldbdraXnnyfFR2B6DFuNuXJEoavntzVwvsVFhuCSsZkYlMergwOXBVo2IwEKXTNmlTEFjICUwUg5jDtDDllKCU5HQ3Z15YClWcaEgg+RaX/RLOH4FAeFrk/4TD1ZfpEjO7un9kowdZwMjgS0JEChqyVt2jI1AU86K4jAFaHb2ZASBrnq2iwjNy0YY0PPNks4PsVBoesTPktMPmd4Ok7rn2yJWBkkCahNgEJXbcJc3xIEpLPI119/3WWs0kmktrZWOZApByrlghOrCF2Jc1b+U4hzLLXE+9BVkBS6ln8F3AIgQlcELwcJkIBvBCh0fePH2SSApUuXdnqdr1xzLcJWPkTkisB1Dek60rbjSFuUZitdkNh659RicMvPLf/GUOha/hVwG4CUMPz81M7/Qez2QnyQBCxMgELXwsln6L4RkG4Jn376Kb777rvWheSAmWvX1vVZdnLbDukZLbcASjs7KxxGc8UuNccLMi5GcEu1b+ANPptC1+AJ1Nh9OZx27dRcja3SHAmYhwCFrnlyyUg0JCBXSIvIlTZi8nXbXVv5uu2QntEibEXgtu+mYIX2Ym1ZDMnfjRLHTRpmSn+mKHT1lxO9eyRtx26dU6h3N+kfCeiSAIWuLtNCp/RMQITsm2++iQMHDii7t/LRfmc2Li5OEbcJCTw93TaXCXERmBlr7VZjFLp6/tutX9/kQomHflSsXwfpGQnolIDqQlduNFu4cCHeeOONDhFMmjQJjz/+OOLj41FZWYkrrrhCec71Pfm6s+/rlCndMiGBqqoq7NmzRzlwJldHV1RUnBCldEiQHVv5iIxk0/euXoFxBZ8i2/60Cd8S90Ki0HWPE586mYBcFfzs+SVEQwIk4AEB1YVueXk5Lr/8cqxfvx5lZWUntUySAzk33ngjYmNj4XpW/H/iiSdar/Xt7PsexMlHScBjAlJ7++233yof33zzDY4dO3bCGlJjK7u28mGmm8w8BuXhhOzUEIwLO8vDWeZ5nELXPLkMRCQhwTb8+cLSQJimTRIwJAHNhG578doRLQpdQ75DpnFaOiK4hK18lssf2g45TCW/eZBd25iYGNPEHYhAZua/iATHh4EwHXCbFLoBT4HhHUiNDcUjZ/U0fBwMgAS0IEChqwVl2tAtgSNHjrSKWylLkMNlbUd2drbymwhXBwXdBmIwx3plN2AoLjKY1/5xl0LXPxytvkrP9CjcMrvA6hgYPwl0S4BCt1tEfMBMBKTLgWvXdteuXcqubdv2X1Jr27t3bwwZMkQRuNIHd/HixSfV5JqJSSBikZvfFmRdhdCWE/9hEQhftLZJoas1cfPaG14Yhysn5Zg3QEZGAn4gQKHrB4hcQt8E5DCjHCQTgbtt27YT+t6K52lpaejXrx8GDx6M1NTU1mCkbZiI3Pa1ufqO1jjeDcrbh9LmhcZx2E+eUuj6CSSXUQhM7ZOE80dlkAYJkEAnBDQTuvv27cPs2bNPuglqwIABGDNmjOIea3T5nvqLgLxvImx37typ7Nq2vZFMbMiu7cCBAxVx29GQyyA++ugjHD582F8ucZ12BOJiIjAr3nqtxih0+VfB3wTOGpaG2QNS/L0s1yMBUxDQTOh+/PHHHQKTjguulmIUuqZ4pwIShJQYuEoSvvrqq5Ou5JXOCK6ShNzc7m8Zkp3c/fv3ByQWKxkdW7ASufY/WClkUOhaKt2aBfvTUzIxuSxRM3s0RAJGIaCZ0BUgbVuGdQSIQtcor40+/JTdVhG3O3bsUHZta2pqTnCsqKgIffv2VeptIyIi3HZ66dKlJwlltyfzQY8IZKaEYkL4jzyaY/SHKXSNnkH9+v/zU7Nwai9eUqPfDNGzQBCg0A0Eddr0ioCUE4iw3b17tyJspbdt2yG9mGXXVsphevXq5ZWNVatWKZdCcGhHYHrB35Bkf1s7gwG2RKEb4ASY3PwVE3MwokecyaNkeCTgPgEKXfdZ8ckAEJAbyETcivgUcdv+RrL8/PzWkgRfr9uVS022bNkSgCitbbI4y47htp9aBgKFrmVSHbBAr52ah0F57PUdsATQsK4IUOjqKh10Rgjs3bsXrtZf0iWh7ZASBNm1lZKE/v37+w2YiOi1a9f6bT0u5BmBBXk3Ibx5t2eTDPo0ha5BE2cwt2+amY+yrGiDeU13ScD/BCh0/c+UK3pIoK6urrX1lwhOucSh7cjKymotScjMzPRw9e4fF1G9fPny7h/kE6oRGJB3EH2af63a+npamEJXT9kwry9xkSH49ZRcFKdFmjdIRkYCbhCg0HUDEh/xPwG5gUxqbEXYyodc5OAawcHBKC0tVcSttP+Sq3fVGgcPHsSHH1rzKlq1mHqzbkx0OOYknOHNVMPNodA1XMoM63B6XBiunpyD3CT3D+MaNlg6TgKdEFBd6Eqzflf7sMcffxzx8fGdJqOzZz1Zg5nWJwG73a5c2uAStgcOHDjBUbmoQYRtnz590KNHD02CqK6uxgcffKDcfsYReAKjC9Yi3/5Q4B1R2QMKXZUBc/kTCBSlRuL66XmICQ8mGRKwJAHVha4lqTJohYC0i3O1/hKB29TUdAKZkpKS1pKEmBhtD07IDvKiRYtw9OhRZksnBNKTwzAp4kydeKOeGxS66rHlyh0TGF0cj0vHZxMPCViSAIWuJdOuXtDSIcG1ayuHytoO6YrgKkmQz4Ecy5YtU9qUceiLwNSC15Bi/z99OeVnbyh0/QyUy7lFYP7gVMgHBwlYjQCFrtUy7ud4a2trsX379lZxKwfL2g4pQ3CVJEh5gh7Ghg0bsHnzZj24Qh/aEeiR2YyRQeebmguFrqnTq+vgZFdXdnc5SMBKBCh0rZRtP8X63XfftQpb6VjQdkgJgghb+fBn+y8/ua4cgFuxYoW/luM6KhCYl3c7Ipu/UmFlfSxJoauPPFjRC6nTlXpdqdvlIAGrEKDQtUqmfYhTamuln62rJKGqquqE1XJzc1tLEnJycnywpO5UaVv2/vvvq2uEq/tMoF/uEfRzXuXzOnpdgEJXr5mxhl88nGaNPDPKHwhQ6PJt6JCAtP9yCdv2V+KGh4e37tpKlwS5xEHvQ7o+vPfee2gv0vXutxX9i4oMx9wk87Yao9C14lutr5h5OE1f+aA36hKg0FWXr6FWdwlb+Xzs2LETfJeLGlwlCYWFhYaKS5xdunSpcikFhzEIjCrYiEL7vcZw1kMvKXQ9BMbHVSHAw2mqYOWiOiSgqtBduHChDkOmS+4QCAoKUoStq0tCV/2P3VkvkM9s2rQJX3zxRSBdoG0PCaQmhWNKpDl3dSl0PXwZ+LhqBHg4TTW0XFhHBCh0dZSMQLuSkpLSumvbq1evQLvjF/v79u3DkiVL/LIWF9GWwOSCN5Bmf0VboxpYo9DVADJNuEWAh9PcwsSHDE5AVaFrcDZ03+AE5Mazt99+G42NjQaPxJruF2QApwSfa7rgKXRNl1JDB8TDaYZOH513gwCFrhuQ+IgxCchOruzochiXwOn59yPascG4AXTgOYWuqdJpimB4OM0UaWQQnRCg0OWrYUoC371+L5bU56DFFmTK+KwSVN/cCvR3/spU4VLomiqdpgmGh9NMk0oG0o4AhS5fCdMRaD70DSqfOAO24rHYEjsIu+vDTBejVQKKCA/D/JQzTRUuha6p0mmqYHg4zVTpZDDfE6DQ5atgOgIickXsyghKysXhwilYXZvkElLEAAAgAElEQVRkujitEtCIgq0ost9hmnApdE2TStMFkhYbhptn5SMpOtR0sTEg6xIwtdDdsmUL1q1bB7nZSy41GDBgAMrKyk7KthxWWrRoERoaGjBz5kxERUVZ940weOT1i5+BfLQf9r5zsBLFqHGwlMFoKU5OiMC06AVGc7tTfyl0TZNKUwYysXcifjYm05SxMShrEtBE6MqtVNLHdPv27YqYbGlpQWhoKDIyMjBs2DC406O1urpaOUFfV1fXYaZSU1Mxbdo0ZV0ZO3bswLJly9CjRw+lF+yaNWtw8OBBTJgwAXJlbduxatUq5RYw8UWe5TAmAce+Lah65iedOh9UMBRfJ43Atjre8260DE8seA8Z9r8Yze0O/aXQNUUaTR3ElZNyMLwwztQxMjjrEFBd6Lp2Sw8fPoywsDCIIJVx9OhRRfRGR0djypQpSExM7JK6CN233npL2Z11idm2E9LS0jB+/HgEBwcr3/7ggw9w5MgRZYc2Li4OcqWt7Nrm5+djzJgxrVP37t2Ljz/+GDk5Ocp8DuMSaFuy0FkUtuhEVPaaheX16cYN1IKe56XbMCbkx6aInELXFGk0dRB5yRH43WkFiAzjb8BMnWiLBKe60N22bRuWL1+OhIQETJ8+XSkhkNHc3IyPPvoIIjSlnGDEiBFuCd2kpCRMnTq1y2dFXL/77rvKM2IzPDwcLqHcdr4IbXnO6XQqz7FkwbhvfWclC51F5CydhrWhZTjSdPwfRhz6JzA7/zHEOlbp39FuPKTQNXwKLRHAaf2Tcc5wbghYItkmD1J1obty5UpIrWxHYlZEsJQXZGdndyteOxKqneXGXaErO7l79uxRyhlkR5fDmATsO1ej+k+/8Nj54KwyfJs5FhtrYz2eywnaEyjLqcbAll9qb9jPFil0/QyUy6lG4IbpeeiXE6Pa+lyYBLQgoLrQ3bRpE1avXq3U48pOrKu0QIJbunSpUrc7cOBADBo0qMt4PRG6stB7772H8vLy1tKFY8eOKbu3UrM7cuRIiMhesWKFcuXt8OHDtWBNG2oQaLaj8qlzWrsseGwiOBR1fefhk8Y8j6dygrYEwsJCMT/tPAS1GPumOwpdbd8bWvOeQElGFG4+rQA2m/drcCYJBJqA6kK3pqYG77zzDmpra9GzZ09FVEqNrezyigCW2lwRwK6Shs6AuISuzWZDSkqK8pisk5mZqdTdSv1v2yGHy2Q3uaioSDlgtn79euzfvx+TJk1SbEm9rnyWA2xS2sBhTAJ17z+GhqUv+e58z1OxOXog9jSw567vMNVbYVj+DvR0/F49AxqsTKGrAWSa8BuBBUNSMW/Q8bM1HCRgRAKqC12BIjurUiZQUVGhCFIRmCJc09PTMW7cOLdqY11Ct76+/iTOInilxleEtGtI3a20Fvvyyy8hXR/k0JuIbOm4IL4cOHBAOQQnh9g4jEmgaesS1Pz9Gr85H5ySj/15k7C2jj13/QbVzwslxkdgRoyxW41R6Pr5peByqhIIDrLh5lkF6JnGbjWqgubiqhHQROiK99L1YMmSJZAdXhkhISHo37+/UrvbUReFjiIWkSvz5HkRsiKgZadW6mzl+7JbKzu8XQ3XTvLgwYPRr18/bNiwAVJe4eq1O3To0BMEs2rkubBPBFrqKlD14sXelyx0Yb2p3+lY7ixGQzN/X+dTklSaPL5gMbLsz6u0uvrLUuiqz5gW/EtgQG4Mrp/G8i7/UuVqWhFQXehKdwXpU/vVV18hMjISQ4YMgcPhUASm9MSVbgwTJ050q5duR1Bk/ffff1/ZoS0oKFAOlnU2XC3GZBdXbEqvXanTbdtrV9qguSOYtUoQ7XRMoPbNe9C4+l+q4bEVDMO2xOHYUc9dDNUge7lwTlowTg0928vZgZ9GoRv4HNADzwmcOzIdM/omez6RM0ggwARUF7pSh7t582Zlp1VEqKuWVsoJZIdXdmNFeEqdrrs7u+2ZuQ68tb80ou1z0olBDqhJSzEpWZDeuiKQZYdZeu1KacO+ffuUlmdyQE0uj+DQJ4GmDW+j5t83q+5cUEwyjvWciRXsuas6a08NnJb/DOIdn3g6TRfPU+jqIg10wkMCMeHBSglDTiLPtHiIjo8HmICqQlcOoMltZiIyRVxKTW7bIXW3clBNygZ82UWVg2efffYZsrKylMNlHQ3X7WfScaFXr16KT+702g1wfmi+HQFn1SFUvfAzOMu/04xNc9l0rAnqjXJHiGY2aahrAr2z6zAYlxgSE4WuIdNGpwGM7BGHyyeyFSdfBmMRUFXoug6QyZW/smva/qpfEZsidOU5KSWQfrrejMWLF2PXrl2KgB09evRJS3R0+xmFrjekAz+nbtEf0PDpnzV3JCi7L3aljcaWevbc1Rx+BwZDQoKxIOOXCG6p0IM7HvlAoesRLj6sMwIXj83C+JIEnXlFd0igcwKqCl0pExAhW1lZqRw6a9+vVjoiyE6r3EjmKh+QA2ZSYiCHzSZPnqyUNciO74cffojCwkJFzAYF/XAtoetwmRxG66iLQme3n7lqe1m6YJy/Hs0Hv0bVs+ejxd4QEKdtoRGoLjsdSxtzA2KfRk8kMCR/N0ocNxkOC4Wu4VJGh9sQSIkJxS2zC5EYzd9w8cUwBgFVha4gcIlZEa7SViw5OVkRqnKBgxxGk69FAEtdrAxXnawcWJPdWRG2Us8r4lcOirmzRlv0Xd1+JrXDa9asUWzIh3x95MgRth3T6btb+8adaFzzesC9a+k5Hhsj++G7JtaqBTIZ8bEROC3OeK3GKHQD+dbQtj8IzB6QgrOGsTWnP1hyDfUJqC50JQTpdrB27VpFRIpolSGH0mS3Vm5Fk0NkriHPyGUOUu7g2tGVn0l5g3RqkDIE2aWVn8saUvcrnRzk4on2Y/fu3cqBt85uP5NdXfFLanzlazmQJofQpHsDh74IOHavQ9ULF+nGqeDUQnyXMxHr6k9+73TjpAUcObVgGXLsTxoqUgpdQ6WLznZAIDwkCLedXsiDaXw7DEFAE6FrCBJ0UtcEal65AU2bF+nOx4a+c/FpczGaW3TnmiUcykoNwfiwswwVK4WuodJFZzshMKk0EReO7rpvPeGRgB4IUOjqIQv0oUsC/r4Bzd+4bYUjsDV+KHY2sOeuv9m6s96Mgj8j0a6/fwR15juFrjtZ5TNGIPD72QXolR5lBFfpo4UJUOhaOPlGCb36pUth37FS1+4GxaXhSI9pWNVwYgs9XTttEud6ZTdiKH5mmGgodA2TKjraDQG2G+MrYgQCFLpGyJKFfWxc9yZq/+8WwxCwl83AqqBSVDt+6AxiGOcN6qgcaF2QfQ1CnQcMEQGFriHSRCfdJHDdtDwMzI1x82k+RgLaE6DQ1Z45LbpLwNmstBNzfPeluzN08VxQTj98k3IKtjaw565WCRmUtw+lzQu1MueTHQpdn/Bxss4I9M+JwcLpeTrziu6QwA8EKHT5NuiWQMNnf0PdOw/p1r+uHLOFR6Gq92wsY89dTfIXGxOB2fHGaDVGoavJK0EjGhK4bHw2TimO19AiTZGA+wQodN1nxSc1JNBSV4HKZ86Ds3yfhlb9b8rZawLWh/fDIXuY/xfniicQGFOwGnn2R3VPhUJX9ymigx4SKE6LxK1zCj2cxcdJQBsCFLracKYVDwnUf/Q06j9+1sNZ+nw8KK0Ie7PG4YuGJH06aBKvMlLCMDH8TN1HQ6Gr+xTRQS8IXHBKBqaU8b9xXqDjFJUJUOiqDJjLe06g+ei3x6/6ra/yfLKOZ9T3m4cl9iIde2h816YV/APJ9v/pOhAKXV2nh855SSArIRy3zSlEZBgP4nqJkNNUIkChqxJYLus9gbq37kfDyn96v4CeZ/YYiS2xQ/BtI3vuqpGm4iwHhtsuUGNpv61Joes3lFxIZwTOHJqG0wem6MwrumN1AhS6Vn8DdBZ/84FtqHzybJ155V93guIzcKhwKtY08K54/5I9vtqC3JsR7typxtJ+WZNC1y8YuYgOCcRHhuD20wuRHBOqQ+/oklUJUOhaNfM6jVu6LEi3BSuMprKZ+MzWG/XN/FWfP/M9IO8Q+jRf488l/boWha5fcXIxnRE4rX8yzhnOi3N0lhZLu0Oha+n06yt4Z8V+VD51julqc7uibMsdgB1JI7GtkT13/fU2RkeF4/TEM/y1nN/XodD1O1IuqCMCocE23HZ6IfKSInTkFV2xMgEKXStnX2exS5cF6bZgtWGLiEVFr9PwWVOO1UJXLd5TCtajwP6Aauv7sjCFri/0ONcIBCaVJuLC0ZlGcJU+WoAAha4FkmyEEFsaa5XaXKP3zfWFdXOvifg8vD+O2UN8WYZzAaQlhWFypD5bjVHo8hU1O4GI0CDcM78IqbGs1TV7ro0QH4WuEbJkAR+ly4J0W7D6CErviW8zxmJTI/tR+vouTCn4N1Ltr/u6jN/nU+j6HSkX1CGBM4akYu6gVB16RpesRoBC12oZ12m8VU+fC8d3X+rUO43dstlQ22cePnX00Niwucz1yHRiZNB5uguKQld3KaFDKhDIiA9TdnWlZpeDBAJJgEI3kPRpWyHQtOFt1Pz7ZtJoR6ClxynYFDsE+xrDycZLAvPy7kBk81YvZ6szjUJXHa5cVX8ELh6bhfElCfpzjB5ZigCFrqXSrc9gq1+6FPYdK/XpXIC9CkrMxoG8SVjbyJ673qSiX+4x9HNe4c1U1eZQ6KqGlgvrjEBpZhR+e1qBzryiO1YjQKFrtYzrLF77tqWofvlKnXmlP3cay07DUpTC7tSfb3r2KDIyHPOS9NVqjEJXz28MffM3geum5WFgboy/l+V6JOA2AQpdt1HxQTUI1LxyA5o2L1JjadOtacsdhK+SRuCbRv5Pw5PkjizYjB72uz2ZouqzFLqq4uXiOiMwqigev5qQrTOv6I6VCFDoWinbOovVsWcDqp67UGde6dsdW1Q8jhXPxMom/o/D3UylJoZjSpR+dnUpdN3NHJ8zC4E75/VAQTIvkDBLPo0WB4Wu0TJmIn9r37gTjWv01/7JCIgdvSZhVVh/VDmCjeBuwH2cVPA/pNv/EXA/xAEKXV2kgU5oSGBGv2ScO4LXAmuInKbaEKDQ5esQEALNh3cqF0Sg2R4Q+2YwGpRRgl3pY7Glkaeau8tnQQZwSvC53T2myc8pdDXBTCM6IhAXGYJ75vdAfCQvw9FRWizjCoWuZVKtr0DrFv0BDZ/+WV9OGdGboBBUl83BMvbc7TZ7p+c/iGjHum6fU/sBCl21CXN9PRL48Yh0zOyXrEfX6JPJCVDomjzBegyvpa4ClU+cCWfNUT26Z0ifnEWjsSF6CA42hRnSfy2c7pNbiQHOy7Qw1aUNCt2Ap4AOBIBAfnIE7prHS3ACgN7yJil0Lf8KaA+gcd0bqP2/W7U3bHKLQUm52JczARua2HO3o1SHh4dhQcqZAX8LKHQDngI6ECACl03IxilF8QGyTrNWJUCha9XMBzDumn9eh6YtHwXQA3Obri+bhSXO3uYO0svohud/hWLH7V7O9s80Cl3/cOQqxiMwIDcG10/LM57j9NjQBCh0DZ0+4znvLN+Hij/MA5odxnPeSB7nDcaXiaOwuzHSSF6r7mtyQgSmRS9Q3U5XBih0A4qfxgNM4KbT8lGWGR1gL2jeSgQodK2UbR3E2rDiH6h7+wEdeGJ+F4Kik3C4xzSstrPnbttsTyx4Hxn2lwL2AlDoBgw9DeuAwLiSBFwyNksHntAFqxCg0LVKpnUSZ/VLl8K+Y6VOvLGGG/aSKfgspD/qmm3WCLibKPPSgzAm5JyAsaDQDRh6GtYBgdiIYDz0o56ICgvSgTd0wQoEKHStkGWdxNh8YNvx3rkcmhOwZZZiR9pYbGuM09y2Hg3Ozn8csY4VAXGNQjcg2GlURwSumJSDEYX8b5GOUmJqVyh0TZ1efQVXv+R51H/4pL6cspA3tpAwVPaejeWOQgtF3XGopTk1GNTyi4BwoNANCHYa1RGB8SUJuJjlCzrKiLldodA1d351FV3Vs+fDsXeTrnyyojPNRWPwedQQHLOHWjF8JebQ0BAsSPspglCvOQMKXc2R06DOCCTHhOKhHxUjJIjlVDpLjSndodA1ZVr1F5Rj9zpUvXCR/hyzqEdByfnYkzMRGxute1PR0Pxv0MvxO83fAApdzZHToA4JXDs1D4PyYnToGV0yGwEKXbNlVKfx1L3/GBqWBu6ku06xBNytutJZ+KTFmj13E+MiMCNW+1ZjFLoBf+3pgA4ITO2ThPNHZejAE7pgdgIUumbPsE7iq/zDfDQf2aUTb+hGWwIt+UOxKX4k9jVFWA7M+IKPkWV/TtO4KXQ1xU1jOiWQGR+GB84s1ql3dMtMBCh0zZRNncZi3/Ypql++Sqfe0S0hEBSbgoOF0/B5U6algOSkBePUUG07gVDoWuoVY7BdEPjNzHz0yeLlEXxJ1CVAoasuX64OoPbNu9C4+t9kYQACTSVT8Glwf9id1jkkclrBc4i3f6xZdih0NUNNQzonMGtACs4elqZzL+me0QlQ6Bo9gzr3v6WpDpWPzYOz+rDOPaV7LgK2rD7YljoWOxqtcVCkJLseQ3CxZi8Aha5mqGlI5wTykyNw17weOveS7hmdAIWu0TOoc/+bNr6Lmn/dpHMv6V57ArbQSJSXnIYVjgLTwwkODsaCrMsQ4jymSawUuppgphGDELh1TiGK0yIN4i3dNCIBCl0jZs1APtf+3y1oXPemgTymq20JNBedilWRQ1DpCDY1mMH536K34zeaxEihqwlmGjEIgQWDUzFvcKpBvKWbRiRAoWvErBnI54qHZ8FZ8Z2BPKar7QkEpRRiV/ZEbGlMNC2c+NgInBanTasxCl3TvkYMzAsCPdOjcMts8//myAs0nOInAhS6fgLJZU4m4Ni1BlUv/pxoTEKgtmw2PnWWmCSak8M4tWA5cux/VD0+Cl3VEdOAwQjcPb8H8pKs197QYGkyrLsUuoZNnf4dr1/8DOSDwzwEWvKHYX38KBxsCjNPUN9HkpUaivFhP1I9Lgpd1RHTgMEInDM8Haf11/aWxj/96U+4+eabTyCVk5ODUaNG4ayzzsKIESMQFBRkMJJ0tyMCFLp8L1QjUPXiJXDs+ly19blwYAgExaXhu4LpWN9kvrZAMwr+gkT7e6qCpdBVFS8XNyCBvtnRuHFGvqaeP/roo3jggQdw4YUXIjPzeP/wPXv24M0330RFRQVuuukm/OIXv0BISIimfmllzG634/7778fSpUvx1FNPoaDAvOUjFLpavVUWs+OsOYqK+6dYLGprhdtYMg2Lbf1MFXTPrCYMs12oakwUuqri5eIGJfDgmcXIiNfuN0Uuofuf//wHw4YNa6W2fft2XHPNNdi3bx9k13fgwIEGJdq12w0NDbj11lvx+eef4+mnn0ZRUZEp45SgKHRNm9rABta4/n+off33gXWC1tUnkN0XX6acit2NUerb0sCCzWbDgpzrEebcp5o1Cl3V0HJhAxO4ZGwWxpUkaBZBZ0JXHHj55Zdxww03KELwkksu0cwnLQ1R6GpJm7ZMSYBtxUyZ1g6DsoVH42ivWVhlzzVF0APz9qOs+TrVYqHQVQ0tFzYwgQm9E3HRGO2uIO9K6L7++uu44oorcP311+Pqq69WqD7++ONYvXo1HnzwQbz77rv44x+PH1y99957MWHCBOXruro6vPbaa3jjjTfw2WefISYmRtktPuecczBlyhSEhf2wY93Y2IjbbrtNmfeb3/wGH374IZ5//nmsW7cOY8aMwZVXXolTTjkF9fX1+Pvf/46//OUvOHjwIMaPH6/8rE+fPidl2137zz33nCLi24+0tDS89NJL6N+/v/Ijp9OJFStW4IUXXlBKHGSIbxdddBFGjhx5Qg3z2rVrlTKQF198ES0tLbj77ruxefNmXHzxxQpD6Ve+bNkyPPHEE61rDR48GD/96U+xYIG6HW+4o2vg/zDo2XW2FdNzdtTxzV48Dp+FD0Fds7EPcMRGR2B2gnr/4aXQVef946rGJiBdF6T7glajM6ErIk2EoIhQEbfz589XXJLnP/nkE/Tt2xevvPKKIjRra2vxq1/9CnPmzMHhw4eVXeD33nsPkydPxpAhQxSR+v7772Pr1q244IILlMNvUVHHf/vl2lHdv3+/8j0RirNmzVLE5auvvqqI5Ouuu06pGZYyiqlTp+LIkSOKiO7Zs6fiW2FhYSsuT+yLYF++fDkWL16M3bt344wzzkBCQoIixCWW9PR0OBwOPPPMM4pglYN5p556KkScSzx79+7FtddeqwheEbAyZM25c+fiqquuwr///W9lvejoaJSVleF3v/ud8o+DhQsXKtxkLTnoJ0JY/izCXc1BoasmXYuu7fjuS1Q9fa5Fo7d22LbUInyTNQlfNcYZGsSYgjXIsz+iSgwUuqpg5aImIPDwj4qRFqdNnW5nQveLL75QDqKJqGtbu+p6XjozPPzww8puq5Q6yWhqalJ2dv/2t78pwnDevHmtu501NTW46667lB1Z2Q2W3d22Qvevf/0rJk2apMyTtUVoy46yS/yde+65ij8iHOVnsrt6yy234L777sNPfvITn+13VqO7ZMkS/PznP8fll1+uHMpz7UZLPPKPABG2IoRLSo63nHQJXfn6xhtvPGFOdXW1IoxFxD/00EOIj4/X9G2l0NUUtzWM1X/yIuo/eMIawTLKDglUl83FMmexYelkJIdhYsSZqvhPoasKVi5qAgKXjs/G6GJtRFBHXRe2bNmCDz74QBGVIiZnzJjRKmbleelOIIJWdi5dIlew79ixA7/85S/Ru3dvRbDGxsaekI0vv/xSqfWVXV4RvbJb27ZG9sknn1R2aV1Ddkxlp1gEoYhjKSlwDddasvsrpRWyo+qr/faH0aQjg/i5Zs0aiG95eXknxCM72yLYhYfsALcVuu13ruVnLqFbXl6u7IxnZ2dr+rZS6GqK2xrG2FbMGnnuLkpnwQisjR2FI3ZjtueZVvAKku1vdBemxz+n0PUYGSdYhMCUsiRccEqGJtG6hG5bY1KWILurIuJyc088cyDPv/XWWx12KHDtZrat6W27rgg82Rltbm5WanuTk5Nbha60NJO61cTEH26edD0vPkgtbUTED5dpuEStiGbXz3yx39GOrsu+lEzMnj37BPsSl5RbSEeKtvG6fGhb7tGWwX//+1+ldKG4uFip2504caJmO7sUupr8lbKOkRZHE8pvH2mdgBlplwRs8ZnYmz8NG5tSDEeqKNOBEUEX+N1vCl2/I+WCJiHQIzUSt5/+Q92pmmF1dRitI7tdCV3X4TX5tfzZZ5990nSXcDx06FCrUHbt6PpD6Ppivyuh+/HHH3eZgjvvvFM5gNZ2R7czoes62CZCX9aVXW3Z/ZWyCBH+ag4KXTXpWnDtpq1LUPP3aywYOUPuikB97xlYgpNPCeud2vzc3yHC+Y1f3aTQ9StOLmYyAk/9pASxEccPOKk5/Cl0pTOBdA7obkdX4nHt3vpT6Ppivyuh29bf7nLR3Y6ua77UGUtpxp///GeljZt0kZCLK9Ss26XQ7S57/LlHBGr/dy8aV73q0Rw+bBEC2f2xKflU7G0yzp32/XMPoa/Tv/9wo9C1yPvOML0icPXkXAwtOLHG1auFupnkT6HbUQ1uW/Pr169Xdj6lDEA6L8jBLn8KXW/su+pwpeVX+xpdb3rsuit0XVykq4McqHvnnXeULhelpaVqpFlZk0JXNbTWXLji0dPhPLbHmsEz6m4J2CLjcKh4Fj63Z3X7rB4eiI4Kx+mJZ/jVFQpdv+LkYiYjMLNfMn48Il31qPwpdKV/7W9/+1u8/fbbnXZdkPKCZ599FuPGjVNi86fQ9ca++OA6YCedHKQ/btvhKoeQdmHSAaJtnbB0mVi5cqXSas1VW9yV0JW6YmmZJl0cXGUKsoaUPsg8ta8gptBV/a+TdQzw2l/r5NrXSJuKx+PT0CGwtxxvz6PncUrBBhTY7/ebixS6fkPJhUxIoFd6FH4/u0D1yPwpdMVZ19XBcuFD+z668qt6uTRBOi+EhBw/nOtPoeuNfZkjl1RcdtllygExudBi165dSm/cfv36KZdfiBCVCyTkemDp4yuiVmL56KOPkJSUdIJA7UroyqE2EcxSjyzdIqRMQUompMOFXLcsbFxc1Eg8ha4aVC26pn37clT/9XKLRs+wPSVgS+uJbZmTsKMxxtOpmj6flhSOyZH+29Wl0NU0fTRmMALBQTa88NPeCAlS9x/BcmhK6mX/8Y9/QG7o6m7I87Jj29Xu49GjR5X15JKHTZs2KW3KRPTKATW5dEEuSXAN181oIhxl7bY1qpWVlcrNbNJXV9qchYeHt84TMXrppZdi0KBBJ/3ME/uyoJQP/POf/1R2mmXXVcTsHXfcodiVIbuuixYtUmISISs9dIWVxCSXTLRtEyYXXki3igceeKC15VhbpiJyZedYShUkZtlBPv/880+6Ma67PHjzcwpdb6hxTocEGj79E+oWPU46JOA+AVsQKvvMx2cO9Xdw3Hfq5CenFPwHqfZ/+bJE61wKXb9g5CImJvCbmfnokxVt4ggZmpYEKHS1pG1yWzX/+g2aNr5n8igZnhoEmgtGYlXMKFQ61D9t7Y3/hZktGBV0/BYiXweFrq8EOd/sBBYMTsW8walmD5PxaUSAQlcj0FYwU/mH+Wg+sssKoTJGFQjYErLxbf50bG78oXG6Cma8XnJu3t2Iat7s9XzXRApdnxFyAZMT6JsdjRtn5Js8SoanFQEKXa1Im9wOL4oweYI1DK+2dBY+bemtoUX3TPXLPYZ+zivce7iLpyh0fUbIBQxKIBx2RNgaUdsSCQc6/+1NeEiQUqfLQQL+IECh6w+KXAOOvRtR9az/b5EiWmsSaMkZiA1Jp+JAU5huAERGhGFe8pk++0Oh6zNCLmAwAhFoRK+g3Ui1lbd6/l1LGr50dn4L2u1zC9EjJdJgkdJdPRKg0KHrI4IAACAASURBVNVjVgzoU+Pq11D75t0G9Jwu65WALSoB+4tnY32T+j013WUwsmALetjvcvfxDp+j0PUJHycbkMDwoE2ItdWe5PnBlmRschZ3/PdkZDqm91X3algDoqTLXhCg0PUCGqecTEBErohdDhLwN4HGXpPxcfBAtLT4e2XP10tJDMfUKN9ajVHoes6dM4xLIN12FH2Dvu40gLV12ah1nvybm4F5MZgzIMW4gdNzjwhISzO1eulS6HqUCj7cGQEpW5DyBQ4SUIVAegm2pk/ErqbAtxyaVPA20u1/8zpMCl2v0XGiAQn0DNqNPNuBTj3fv38/KioqDBgZXfYnAbkaOS4uzp9Ltq5FoasKVustWn77SMiBNA4SUI1AcCiOlc7HKkeuaibcWTg/AxgdfK47j3b4DIWu1+g40YAECmzfoSio82vh5fKA6upqjyMrKNB3722PAzLoBLnAwh+DQtcfFLmGagSkpZi0FuMgAS0IOHqMxmeRI1Db/MMtQ1rYbWtjTt5DiGle65VZCl2vsHGSQQnE2uowPKjj3/ZJ54VPmwfDiY7/Lj9zXgmiw/XZW9ug6bCk29zRtWTa/Ru0XBIhl0VwkIBWBGyJufgmbzq+aozXyuQJdvrkVGJAy2Ve2abQ9QobJxmYQI+gvSi07Tspgi3OHtjf0vnFELfNKURRGjsvGDj1unCdQlcXaTC2E3Ltr1z/y0ECWhOoLpuLZZ2c2lbTl/CwUMxPPRs2OD02Q6HrMTJOMAGBZFsF0mzHEIUGVCMaB1pSUNXSdc39L8dlY0zPwPxj1gTIGcL3BCh0+Sr4TKD6r5fDvn25z+twARLwhoAzdzDWJozFEXuoN9O9njM8fzuKHbd6PJ9C12NknGBRAqcPTMGZQ9MsGj3D9hcBCl1/kbTwOhX3T4Gz5qiFCTD0QBOwRSdhX/EcfNGoXTuipPgITI9Z4HHoFLoeI+MEixIYXhiHKyflWDR6hu0vAhS6/iJp0XVaGmtRftdYi0bPsPVGoL5kOpbY+mrm1oSCD5Bp96xsh0JXs/TQkMEJ5CVF4O75PQwehTXcb2pqwvLly7F79260tLQgISEBY8aMQUrKyZsP0lLuo48+gvTOHTdunOqAKHRVR2xuA82Hd6Lycc93tcxNhdEFlEBGb2xOn4w9jRGqu5GbHoSxIed4ZIdC1yNcfNjCBEKDbfjThaUWJnBy6N988w2WLl2K5uZmRUROmzYNYWGdX5Xu6fMdwa6rq8OSJUtw8OBB9OnTB8OGDTvpsY8//hjSKm748OGIiorCsmXLFL9mzJiBiIgf/lvc0NCA999/H/J5ypQpSExMVD2/FLqqIza3AfuOlah+6VJzB8noDEfAFhKOw6ULsMaepbrvs/L/iDiH+zXqFLqqp4QGTETg0bN7IiVG2/p7veJrbGzEu+++i2PHjikuJiUlYfr06QgPD+/QZU+f72iRHTt2YMWKFZAdWxllZWUYMWLECY9KH+S3335b8UfEq4x169Zh48aNyo5tfn5+6/OrVq3C1q1bMXr0aBQVFWmCmkJXE8zmNdK47g3U/p/nB3LMS4SR6YmAvXgcloYNRaPTpppbpTm1GNTyc7fXp9B1GxUfJAHcOCMffbMDfyOiHlIhwvHzzz9HVlaWsrsqN4l1JXQ9fb5tjHa7Xdk5llKEyMhIxMbGKjY7Err79u1TShF69erVKoK3bdum7OqKoJXvy5Ad38WLF6OwsFApa9BqUOhqRdqkduqXPI/6D580aXQMywwEbMn52J4zHV83xqoSTmhoCBak/wxBLbVurU+h6xYmPkQCCoELTsnAlLIky9OorKzEe++9h5CQEAwYMECph+1K6Hr6fHvAIl5FlObl5WHUqFFYu3YttmzZ4rXQrampwTvvvIPQ0FBFnLctZ1A7uRS6ahM2+fq1b96NxtWvmTxKhmcGApV9FuCz5kJVQhmavxO9HDe7tTaFrluY+BAJKASm9knC+aMyLE9DdleljEB2QkUkyg5qV0LX0+fbA5ZShfr6esTHH+9jvHLlyk6FrohqKV2QmmFX6cKmTZuU8oWJEyciIyMDUsMrh9DGjx+vHELTclDoaknbhLaq/3Y17F99YsLIGJIZCTTnD8fquNGosPv3WtGEuAjMjHXvUCaFrhnfLMakFoF+OTG4YXqeWssbYt1Dhw5h0aJFSg3s1KlTceDAgS6FrqfPuwOhK6ErB+Nk91f8ksNo0dHRyo6z1A7LYTk5ELd69WqUlpZ2eJDNHfu+PEOh6ws9zkXlUz9G8/6tJEEChiFgi0nBt0VzsLnRv78OHVfwCbLtz3TLgUK3W0R8gARaCaTGhuKRs3paloiISNm9FREpu6PZ2dlw1cR2tKPr6fPugu1K6Moa0pnh008/VfyU9mLp6enK7rPD4VBEuohfEelSuqD1oNDVmrjJ7FXcNwnO2nKTRcVwrECgtnQWPm3p7bdQs9NCMC70rG7Xo9DtFhEfIIETCPz5Z6UICVLvQKmecUu5gpQhSIcC1wGuroSup8+7G3t3QrejdVyi+8iRI4rIFbErB9TkUJqIYWktJqUMrvIId33x9DkKXU+J8fkfCDTbcey2E9uMEA8JGIlAS1ZfbEiZgANNHbfn8TSWmfnPI8GxuMtpFLqeUuXzVidwz4Ii5Cb65++okVi62oNJz1kpAZBLGGR0JnQ9fd4TFt4IXanR/eKLL5RyhZKSktY63ba9dqWjg8TWWYs0T3zs7FkKXX9QtOgazvJ9qHhktkWjZ9hmIWALi8SB3mdgXVO6zyGVZDdgCC6i0PWZJBcggR8IWLXFmAjFDRs2KF0WBg0a1AqkM6Hr6fOevGOeCl05ePbhhx8iMzNT2bWVA2vSA1j+PGHCBMW0rLl9+3ZMmjRJ+b5ag0JXLbIWWNexex2qXuj6f+oWwMAQTUKgseckLAkZBGeL9wEFBwdjQdblCHEe6XQR7uh6z5czrUngmim5GJKvTntAvRKVjgfSyaC2tlapd5W2Yq4hO7eHDx9WvpeWlqZ0X5CDXlIL6+7zgwcP9qhe1hOh2/b2M9mtldIEd3vtqpEPCl01qFpkzaaN76HmX7+xSLQM0xIEUnrgq+xp2NnofYP6wXl70bv5BgpdS7wwDFILApdNyMYpRcfbXFllyOEuEbpy61h3IyYmRtkllRZe7j4/c+ZMpWbW3eGJ0O3o9jMKXXdJ8zldEWhY9lfUvfeIrnyiMyTgDwLH+v4IqxzetTSKi43ArLjOW41xR9cfGeIaViJw0dhMTChJtFLIXcba1WG0jiZ29fyePXsUgRwVFaXUyopo7mi4K3Q7u/1Mri1m6QJfYcMRqHvnQTR89nfD+U2HScAdAo7CU7AieiRqHEHuPH7CM2MLViDX/niH8yh0PcbJCRYncN7IDEzr6992gEZG6k+h67qqV8ogXO3LhI2UR8h1w1JCIaOiogJVVVVKmYTrUJxcBNGnT59WlF3dfiYdGKS0ory8HEOHDlWuFZYODCKs1W47xtIFI7/tAfa95pWFaNr8QYC9oHkSUI+ALS4NOwtPx9ZGz35tmpkSignhP6LQVS81XNlCBH40NA1zBqZYKOKuQ3Ud9HL10Q0LC+tyQlfP79q1C5988olSxtB2R1dKIKR0QkooOhu5ubmYPHly64+lj+7u3bs7vf1M1pRWaQcPHoTNZlNqj0ePHo3YWHXrryl0+VfHawJVL14Cx67PvZ7PiSRgFALVZadjmdOzpvXT819GkuOdk0Lkjq5Rsk4/9ULg9IEpOHNoml7coR8GI0Cha7CE6cndqud/Bse36/XkEn0hAdUIOHMGYV3SqTjc5N7NPj2zmjDMdiGFrmoZ4cJWITC9bzJ+MtL39n9W4cU4TyRAocs3wmsCVc+eD8feTV7P50QSMBoBW3gM9pUswBdNqd26Lr+aW5CzEGHOvSc8yx3dbtHxARI4gcDE3on42Rj1+qwSt7kJUOiaO7+qRlf19LlwfPelqja4OAnokUBDyTR8bOvXrWsD8/ajrPk6Ct1uSfEBEuicwOjieFw6PpuISMArAhS6XmHjJCFQ+eTZaD6wjTBIwJoE0nthc/oU7GmK7DT+mOhwzEk4g0LXmm8Io/YTgaEFsbh6cq6fVuMyViNAoWu1jPsx3sonzkTzoR1+XJFLkYDxCBzpdw7W2DvfbRpd8Dny7Q+3BsbSBePlmB4HlkC/nBjcMN27vtaB9ZzW9UCAQlcPWTCoD5V/mI/mI7sM6j3dJgH/EbAXjcPS8KFodNpOWjQ9OQyTIs6k0PUfbq5kMQIlGVH43awCi0XNcP1FgELXXyQtuE7Fo6fDeWyPBSNnyCRwMgFbYja+zpuF7Y0n94ScWvAqUuz/VSZxR5dvDwl4RqAgJQJ3zu3h2SQ+TQLfE6DQ5avgNYGKh0+Ds2K/1/M5kQTMSKCyz3x81nzi/5SLMpsxIuh8Cl0zJpwxqU4gMz4MD5xZrLodGjAnAQpdc+ZVk6gqHpwOZ9UhTWzRCAkYiUBz/jCsiRuNcntIq9vz825FRPN27ugaKZH0VRcEkqND8dg5nl3YogvH6YQuCFDo6iINxnSi4v4pcNYcNabz9JoEVCZgi0rAnp7zsakxSbHUP+8I+jZfRaGrMncubz4CMeHBePq8EvMFxog0IUChqwlmcxopv3ciWuoqzBkcoyIBPxGo630aPkEpoiLDMTfpDApdP3HlMtYhEBpsw58uLLVOwIzUrwQodP2K01qLld89Di0N1dYKmtGSgBcEWrL6YGPKRORnfYXfbTleq8tBAiTgHgGbDfjrRWXuPcynSKAdAQpdvhJeEyi/cwxamuq8ns+JJGApAkHBONh7Ju6qOctSYTNYEvCVQFiwDS9yR9dXjJadT6Fr2dT7Hnj57SPR4mjyfSGuQAIWIvBqr9uxtIGtkiyUcobqI4GosGA8ez5rdH3EaNnpFLqWTb3vgR+7dRjgbPZ9Ia5AAhYicLjXPNzRsMBCETNUEvCNQHxkCP54bi/fFuFsyxKg0LVs6n0P/NjvB/u+CFcgAYsRsMWmYmH8XagPirJY5AyXBLwjkBwTisfOZnsx7+hxFoUu3wGvCZTfORotTfVez+dEErAqgdWlV+KvtcOtGj7jJgGPCGTEh+FBXhjhETM+/AMBCl2+DV4TYB9dr9FxosUJNOWNxHW43OIUGD4JuEcgJzEc9y4ocu9hPkUC7QhQ6PKV8JpAxaNz4Dy21+v5nEgCVibw5+J7sLYp18oIGDsJuEWgMCUCd8zlAU63YPGhkwhQ6PKl8JpA5ZNnofnAdq/ncyIJWJnAvpKzcV/9LCsjYOwk4BaBXulR+P3sAree5UMk0J4AhS7fCa8JVD1/IRzfbvB6PieSgJUJ2BJzcXXMHWi2hVgZA2MngW4JlGVF46aZ+d0+xwdIoCMCFLp8L7wmUP3SZbDvWOH1fE4kAasT+LT3dfhX3UCrY2D8JNAlgQE5Mbh+eh4pkYBXBCh0vcLGSUKg5h/XoenLjwiDBEjASwL1heNwQ/MlXs7mNBKwBoEh+bG4Zgrr2a2Rbf9HSaHrf6aWWbH2379D44a3LBMvAyUBNQg8UfggtjVnqLE01yQBUxAY2SMOl0/MMUUsDEJ7AhS62jM3jcXaN+9G4+rXTBMPAyGBQBDY2ft8PFI3NRCmaZMEDEFgTM94/HJctiF8pZP6I0Chq7+cGMajuvceRcOyvxjGXzpKArokkNYTV0bcokvX6BQJ6IHAhN6JuGhMph5coQ8GJECha8Ck6cXl+sXPQD44SIAEfCPwfu+b8L+6Mt8W4WwSMCmBKWVJuOAUlveYNL2qh0Whqzpi8xqQ3VzZ1eUgARLwjUBV8VTc3HS+b4twNgmYlMDMfsn48Yh0k0bHsNQmQKGrNmETry/1uVKny0ECJOAbAVtoBO7Nvg/7nMm+LcTZJGBCAqcPTMGZQ9NMGBlD0oIAha4WlE1qQzouSOcFDhIgAd8JbC29BE/WjvN9Ia5AAiYjcNawNMwekGKyqBiOVgQodLUibUI70kNXeulykAAJ+E7AmdkXV4fe6PtCXIEETEZAWotJizEOEvCGAIWuN9Q4RyEgt6LJ7WgcJEAC/iHw35Jb8WF9sX8W4yokYBICt51eiKLUSJNEwzC0JkChqzVxE9lrPrgdlX88y0QRMRQSCCyBYz1n49ZG/p0KbBZoXW8EnvpJCWIjgvXmFv0xCAEKXYMkSo9uttgbUH7HKXp0jT6RgCEJ2KIS8Nuke1AVFGtI/+k0CfibQERoEJ6/oLe/l+V6FiJAoWuhZKsRasUD0+CsPqzG0lyTBCxJYEPpr/BC7ShLxs6gSaA9gdykcNwzv4hgSMBrAhS6XqPjRCFQ9cLFcOxeSxgkQAJ+IuDIHYpf267202pchgSMTWBwXix+PTXX2EHQ+4ASoNANKH7jG6/9z21oXPtf4wfCCEhARwT+3usurGjI15FHdIUEAkNgWp8knDeKt6IFhr45rFLomiOPAYui/pMXUf/BEwGzT8MkYEYCB0vOwF31c80YGmMiAY8I/GRkBqb3TfJoDh8mgbYEKHT5PvhEoGnTItS8eoNPa3AyCZDAiQRs8Zm4LvYONAZFEA0JWJrANVNyMSSfhzMt/RL4GDyFro8ArT7dsX8rqp76sdUxMH4S8DuBlWXX4G81Q/y+LhckASMRuHt+D+Ql8R98RsqZ3nyl0NVbRgzmT0tjLcrvGmswr+kuCeifQGPBaFzvvFT/jtJDElCRwHMX9EZkaJCKFri02QlQ6Jo9wxrEV3HfZDhrj2lgiSZIwFoEni++H180ZVkraEZLAt8TiAkPxtPnlZAHCfhEgELXJ3ycLASqnrsQjj0bCIMESMDPBPb0PhcP1M3w86pcjgSMQaAwJRJ3zC00hrP0UrcEKHR1mxrjOFb7+u/RuP5/xnGYnpKAQQjYkgtwVfRtcILXnxokZXTTjwSGF8bhykk5flyRS1mRAIWuFbPu55jrP34O9R895edVuRwJkIAQ+Lj0Brxe248wSMByBGb1T8bZw9MtFzcD9i8BCl3/8rTkak1fvIua126yZOwMmgTUJlDbYxJ+47hQbTNcnwR0R+DC0ZmYVJqoO7/okLEIUOgaK1+69NaxbzOqnjlPl77RKRIwPIGgEDya/wC+aU41fCgMgAQ8IbBweh7658R4MoXPksBJBCh0+VL4TKClvgrl94z3eR0uQAIk0DGBHaUX4rHaScRDApYi8MSPeyEhKsRSMTNY/xOg0PU/U0uuWPHANDirD1sydgZNAmoTaMnojavCblbbDNcnAd0QEIErQpeDBHwlQKHrK0HOVwhU//0a2LcuIQ0SIAGVCLxTejPeqe2t0upclgT0RWBQXiyunZqrL6fojSEJUOgaMm36c5qdF/SXE3pkLgKVPWfid428bttcWWU0nRGYPzgV8sFBAr4SoND1lSDnKwTs25ai+uUrSYMESEAlAraIGNyVfg8OtPAUukqIuayOCMhuruzqcpCArwQodH0lyPkKAbkCWK4C5iABElCPwJayX+DpmrHqGeDKJKATAjyIppNEmMANCl0TJFEvIVQ8NBPOygN6cYd+kIDpCDRnD8Q1wdeZLi4GRAJtCfAgGt8HfxKg0PUnTYuvVfPP69C05SOLU2D4JKAugX+X3I4l9T3UNcLVSSCABHgQLYDwTWiaQteESQ1USPWfvIj6D54IlHnaJQFLEDhSMg+31y+wRKwM0poEeBDNmnlXK2oKXbXIWnBd+9crUP2XyywYOUMmAe0I2GJTcGP8HagN4kEd7ajTkpYEeBBNS9rmt0Wha/4caxYhb0jTDDUNWZzA2rIr8eea4RanwPDNSoAH0cya2cDERaEbGO6mtVrxyGw4y/eZNj4GRgJ6IGDPG4lrcbkeXKEPJOBXAjyI5lecXAwAhS5fA78SqHn1BjRtWuTXNbkYCZDAyQRe7nkPVjXy5ii+G+YiwINo5sqnHqKh0NVDFkzkQ8PSl1D3/mMmioihkIA+CewvPRv31M7Sp3P0igS8JMCDaF6C47ROCVDo8uXwKwH7N6tR/edf+HVNLkYCJHAyAVtiDq6NuQ1NtnDiIQHTEOBBNNOkUjeBUOjqJhXmcKSlsRbld/HmJnNkk1HoncDysuvwz5qBeneT/pGA2wR4EM1tVHzQTQIUum6C4mPuE6h8bB6aj+52fwKfJAES8IpAQ49xWOi4xKu5nEQCeiPAg2h6y4g5/KHQNUcedRVF7Rt3oXHNv3XlE50hAbMSeKboAWy2Z5o1PMZlIQLDC+Nw5aQcC0XMULUgQKGrBWWL2bBvW4rql6+0WNQMlwQCQ2B36fl4qHZqYIzTKgn4kcBlE7JxSlG8H1fkUiTA9mJ8B9Qg0NKCY7cNB5zNaqzONUmABNoSSCvGVRG3oAU2ciEBQxN4/oLeiAgNMnQMdF5/BLijq7+cmMKjmn9eh6YtH5kiFgZBAnon8GHpTfhvbZne3aR/JNApgQE5Mbh+eh4JkYDfCVDo+h0pFxQCjev/h9rXf08YJEACGhCoKZ6Km5rO18ASTZCAOgQuGpOJCb0T1Vmcq1qaAIWupdOvXvDO6sOoeGCaega4MgmQQCsBW2g4Hs65FzubU0mFBAxJ4A/n9ERSdKghfafT+iZAoavv/Bjau6oXLoZj91pDx0DnScAoBLaXXYLHa8YZxV36SQKtBEoyovC7WQUkQgKqEKDQVQUrFxUCDcv+grr3HiUMEiABDQi0ZPbFVaE3amCJJkjAvwTOHZmOGX2T/bsoVyOB7wlQ6PJVUI2A47svUfX0uaqtz4VJgAROJPC/0lvwfm1PYiEBQxG4Z34RcpN4lbWhkmYgZyl0DZQsI7pa+fgCNB/eaUTX6TMJGI5ARa/Z+H3DWYbzmw5bl0BBcgTunNfDugAYueoEKHRVR2xtA3XvPoyG5S9bGwKjJwGNCNiiEnB7yp04jASNLNIMCfhGYN6gVCwYwkOUvlHk7K4IUOjy/VCVAG9JUxUvFyeBkwhs7PMrPFc9imRIwBAE5BCaHEbjIAG1CFDoqkWW6yoEWhyNqHhwJlrqykmEBEhAAwKO3KH4te1qDSzRBAn4RiAjPgwPnlns2yKcTQLdEKDQ5SuiOoGa136Lpi/eUd0ODZAACRwn8K+SO/FpPds18X3QN4FpfZJw3qgMfTtJ7wxPgELX8CnUfwCNa/+D2v/crn9H6SEJmITA4d5n4I66uSaJhmGYlcCvp+ZicF6sWcNjXDohQKGrk0SY2Q1n+T5UPDLbzCEyNhLQFQFbfAZuiL0VdUExuvKLzpCAi0BCVAge/lFPhIXYCIUEVCVAoasqXi7uIlDzz+vRtOVDAiEBEtCIwJo+1+Av1UM0skYzJOAZgTE94/HLcdmeTeLTJOAFAQpdL6BxiucEmr54FzWv3eT5RM4gARLwikBTwWhc57zUq7mcRAJqE7hiUg5GFMapbYbrkwAodPkSaEPA0YSKJ86A89hebezRCgmQAF7qeS8+b8whCRLQFYHsxHDct6BIVz7RGfMSoNA1b251F1nd+4+hYelLuvOLDpGAWQnsKz0X99XOMGt4jMugBOYPToV8cJCAFgQodLWgTBsKAcfejah69gLSIAES0IiALbkAv476Pey2MI0s0gwJdE9AdnNlV5eDBLQgQKGrBWXaaCVQ/dJlsO9YQSIkQAIaEVhathCv1vTXyBrNkEDXBKQuV+pzOUhAKwIUulqRph2FQOPq11D75t2kQQIkoBGBuqKJuNH+M42s0QwJdE2Ah9D4hmhNgEJXa+IWt9dSW64cSpPPHCRAAhoQCArGk4X3YaudN1BpQJsmuiDAQ2h8PQJBgEI3ENQtblN2dGVnl4MESEAbAjvLLsQjNZO0MUYrJNAJAR5C46sRCAIUuoGgbnGbUqMrtbocJEACGhFI740rw2/WyBjNkEDHBHgIjW9GIAhQ6AaCOm0q3RekCwMHCZCANgQ+KP0t3qgt1cYYrZBAOwI8hMZXIlAEKHQDRd7idqWfrvTV5SABEtCGQHXPGfht47naGKMVEmhHgIfQ+EoEigCFbqDIW9yu3JAmh9LgaLI4CYZPAtoQsIVH44HMu/GtM1kbg7RCAt8T4CE0vgqBJEChG0j6Frdd89pNaPriXYtTYPgkoB2BrX1+gSerx2pnkJZIAFBuQeNNaHwVAkWAQjdQ5GkXTVs+RM0/rycJEiABjQg4swfg6mD+ndMIN818T4CH0PgqBJIAhW4g6dM2qp76MRz7t5IECZCARgTe6H0rPqgr1sgazVidAA+hWf0NCHz8FLqBz4GlPWhc9Spq/3evpRkweBLQksCxkrm4tf4MLU3SloUJ8BCahZOvk9ApdHWSCMu60dyEyqfORfOhHZZFwMBJQEsCQTEp+H3SbTiGeC3N0pYFCRSkRODOuT0sGDlD1hMBCl09ZcOivjQs/xvq3n3IotEzbBLQnsCGPlfgheoR2humRUsRuHB0JiaVJloqZgarPwIUuvrLieU8ammsVWp1m4/tsVzsDJgEAkHAnjcC1+KKQJimTYsQyEuKwJ3zChFks1kkYoapVwIUunrNjMX8avj0T6hb9LjFoma4JBA4Aq/0uhPLGgoC5wAtm5rABadkYEpZkqljZHDGIECha4w8md7LlrpypVbXWXnA9LEyQBLQA4GDpWfhrtrZenCFPpiMQE5iuFKbGxLM3VyTpdaQ4VDoGjJt5nS6fvGzqF/8tDmDY1QkoDMCtsQcLIz+HeqDonXmGd0xOoHzRmVgWh/u5ho9j2bxn0LXLJk0QRzOqkNKra6z9pgJomEIJKB/Aqv6/BovVw/Wv6P00DAEshJkN7cQYSFBhvGZjpqbAIWuufNruOjqP3gC9Z+8aDi/6TAJGJFAQ+GpWNj8cyO6Tp91SuDcEemY0S9Zp97RLSsSoNC1YtZ1HLOzfC8qn/oxWhpqdOwlXSMB8xD4U/F9WNeUbZ6AGEnACGTEhym1uRGh3M0NWBJo+CQCFLp8KXRHoO7dR9Cw/K+6+jQmZAAAIABJREFU84sOkYAZCewpOx8P1Ew1Y2iMSWMC5wxPx2n9uZurMXaa64YAhS5fEd0RaD68U6nVbXE06s43OkQCpiOQWoxfR/wWDluo6UJjQNoRSIsNU/rmRoUFa2eUlkjADQIUum5A4iPaE6h76z40rHxFe8O0SAIWJPBJ2Q14raafBSNnyP4icNawNMwekOKv5bgOCfiNgCmE7q5du3DppZdi5syZuOIK9277efzxx/H222/jqaeeQkHB8abpTqcT1dXVCA8PR0REhN8gcyHPCTQf+Eqp1UVLi+eTOYMESMAjArXFU/Cbpgs8msOHScBFICUmFHfM/f/27gS6qurcA/h3bwYyh8xASGJIQiaUeZ6RGQGRaqX2Uap1KLUqMw5MFay2T2sdXi11VaxUK+1DHhYUUaAaZR5lkklmCDIk5I6501vfhhuSkJB7k3vOPcP/rJUFlXP2/r7fPnR9a7PP3m0oNgKzuXgrlCcgeaHLhePMmTNp5cqVNbJv164d3XnnnTRhwgTKyMhokszRo0fpscceo1GjRtFTTz3lU1uvvvoqrVq1it566y3KyckRz5SUlNBDDz1E/fv3p5dffpliY2N9ags3SSOAWV1pXNEqBGoLGEKb0RuZv6XvnKnAgYDfAvd2SaWxHTCb6zccHpBFQPJC98qVK/T444/TmTNnaPTo0WKm1OVy0fbt2+nzzz+n1q1bExedPXv2bHTCgSp0OaaJEyeKgnn+/PkUFRXV6JjwYNMF3GVn6epffk7uih+a3hhagAAEbilwrPgX9GrFAChBwC+BxGiezc2m+MhQv57DzRCQS0C2QpcTeuONNyghIUHk5vF4aMWKFTR79mzq27evmEGNj49vVN6BKnQb1TkeklTA9s1Ssnz6iqR9oHEIQIDI07KYngx7GhQQ8EtgfKcUGtcpxa9ncDME5BQIWqHLSZpMJnr22Wfpyy+/pHfffZfuuOOORuWOQrdRbKp56OrbD5Lz5C7VxItAIaBWgTWFz9Eqc4Faw0fcMgukN29Gc0bfRjHNsDZXZnp054dAUAtdm80mlgi89957Yna3a9euVF5eXvVBGX8wVn2W126304IFC2jnzp01PiKrXuhOmjSJli5dSsuWLSP+74MHDxbrd3v06EEGg6GKpq41urf6qO3SpUv0wQcfVLXL63p5jfGDDz7Y5DXGfoyXLm+tPLCeTB9M02XuSBoCcgqUtR1Nc20/lrNL9KVigcf6p1OfvMb9S6yK00boKhMIaqHLRe20adPoxIkTVR+Fedf0smP1pQ78v72FMa+lrf4RmbfQ5Y/a+J7S0lIaOnSo+D0XvE6nk373u9/R2LFjb1no1jczfPjwYZoyZQrxr1w4FxUV0alTp+jjjz8W6465WMcuDdK++eblc8m+69/SdoLWIaBzAUNUPL2Y8jyd8STqXALpNyTQo00cPT6odUO34c8hEHSBoBW6XHz+85//FEXiuHHjqorFphS6+/fvp6lTp4qtxrwfkm3cuFHsxJCdnU2vvfYapaZe+6q4rhndugrdyspKWrhwIX344YfimeHDh1fNDPMs7759+6h3794UEoJ/upHybXaVHhYfpnkqLVJ2g7YhoHuBA8W/pD9V9Na9AwDqF+AjfufcdRtlJWEbTrwnyheQrdCtvuuCw+EQ63I3b94stvJatGiRKET5akqh27Fjx5t2S6heqPLSg06dOvlV6HqLX57F5ThjYmKUP6oajdC6/s/EP7ggAAHpBFwZnWmKYYp0HaBl1QtgOzHVD6GuEpCt0N2wYUMVLBeLvB6Xt/Hi5QTVt/FqSqFb3z66vNb3xRdfFOt6x4wZ41ehu3XrVrr77rtpxowZPu/Rq6s3SMZkeTaXZ3V5dhcXBCAgncCK/AW0znptf3FcEKgukJcWSXPuyibjjU9eAAQBRQvIVuiyQu01t3XJSFHoLl++XHzgxgXvPffc41eh632Wtz+7//77FT2YegiO1+nyel1cEICAdAIXC35Ev7HcLV0HaFm1AlOHZlCnTBympNoB1GHguih0vTO677zzjvhIjS9f1+hu2rSJxo8fjxldBf3l4B0YeCcGXBCAgDQChrg0mhM/j8oMcdJ0gFZVKTCoIIEe7NNSlbEjaP0KKK7QtVqtNHfuXDp06BC9+eab4uQ078X77s6bN4/27NlT564LAwYMoFmzZlFo6I0TWrw7NaxZs6bGXr2+FroHDhyghx9+WCy14DW6OC0t+H9ZeE9d3lsXFwQgIJ3AruIn6K8V3aTrAC2rSoBPQJs7+jZKjglTVdwIFgKKK3T5eOBXXnlFzLjyLgm81ID3v7VYLGKNLf8ZfxhW1/ZivOsCb1c2efJksd0Xn75WUlJCTzzxBHERXL1Q9bXQraiooJkzZxLP7HI8ffr0qdp1gf+M++zSpQt2XZD57xKflsanpuGCAASkEai8rRdNd0+WpnG0qjqBSb1a0OAibDunuoFDwKS4QpfHZPfu3fTII49QWVmZ+HgsPT2d1q5dS2FhYRQXF0fnzp2rs9Bt164d7d27l2JjY6lfv350/vx5sdctf/zGhW3Pnj2rhtzXQpcf8G5RxvF499E9ffo0rVu3jgYOHIh9dIPwF8ld8YP4MM1ddjYIvaNLCOhD4IO2i2ijLUsfySLLegU6ZMTQ9GGZEIKAKgUkL3RvddJZfWI8E8sFK3+8xrs1pKWl0X333UcTJkyg999/n1avXl3jZDTviWa8fy7PrnqLWG5/2LBhomguKKh5rCWv262vnZEjR1adzuaNkbcZW7x4sYiHi1wuqvlkNF6/y6ek4ZJfwLb5Q7Ksekn+jtEjBHQicK5wAv3WPEon2SLN+gR4z9z8FlEAgoAqBSQvdFWpgqBVI2BaNpsq936mmngRKATUJGBIyqIZkc+RzRipprARawAFRrdPph93vXbQEi4IqFEAha4aRw0xVwm4r5yhq0seI/4VFwQgEHiBTUXT6H1Tx8A3jBYVL5CR2EycgBYVjpM/FT9YCLBeARS6eDlUL8AzujyziwsCEAi8gLXNIJrlxC4ngZdVfouTB6ZTr5x45QeKCCFwCwEUung9NCHQ2F0Yzkdl05VmLSjE46BU60lqbr+gCQ8kAYGACRiM9HbOi7SnslXAmkRDyhfAnrnKHyNE6JsACl3fnHCX0gVcDrGEwXlip0+ROg1htCVtFP0QmVHj/tzynVR8ucSnNnATBPQicKLoZ/SyaYhe0tV9nm1SImn2iEwsWdD9m6ANABS62hhHZEEkilwudsnlaNBjV/KddCK2qM77ulxYQ+nmQw22gRsgoBuBtHyaEv40uQw3DuPRTe46S9RoIJo9IouKWkXrLHOkq1UByQrdq1ev0sKFC+t040MXcEFACgHnuYPkPF7/rO42V4Y48CM/P7/q4I/acbSwHKPupaukCA9tQkC1AhuKZtNyUzvVxo/AfRP4Sfc0Gnl7km834y4IqEAgKIWuClwQooYFwsPDb7n3cYzjCt15GqeuafgVQGqNEKjIG0HP2h9oxJN4RC0CPXPi6VcD09USLuKEgE8CkhW6fFDEt99+61MQuAkCgRTwWMvJtnkZeaxl9TZ7ts1d5DHW/c+w6ebD1OXCp4EMCW1BQPUChmbR9Mf05+mIE3uqqn4w60igZXw4zR6ZRUnRYVpMDznpWECyQlfHpkhdAQINbTm2L7EPHYmve2/QHudXUpr1hAKyQAgQUJbA4eJf0OsVA5QVFKIJiMCUIRnUOSs2IG2hEQgoSQCFrpJGA7EEVKChLcd2pAyhUzE1j4Zud7mEcsp927khoMGiMQioQMCd3p6eCpmhgkgRoj8C4zqm0PjOKf48gnshoBoBFLqqGSoE6reAD1uOXQ1PEvvohrodlGI7ReEuq9/d4AEI6Engk8I59Ik5X08pazrXjpkxNG1opqZzRHL6FkChq+/x13z2/mw5pnkMJAiBAAhcyR9L86z3BqAlNBFsgYSoULGVWHpCs2CHgv4hIJkACl3JaNGwUgRs3ywlXsaACwIQaLqAMSaJFiXNo3OexKY3hhaCKvDLAenUOxdH/AZ1ENC55AIodKsRHz9+nLZs2UJms5nCwsLEXqudOnWikJCQGgPhcrnoyy+/pPPnz9PgwYMpJQVrmyR/U5vYgfnjF8i+9V9NbAWPQwACLLC3aDItNvUChooFhrdLop/2SFNxBggdAr4JyF7oOhwOWrt2LZWWlooN+/nwiNzc3Dqj5Xs3btxIx44do9atW4ui0t+LtznbunUrnT17lrhANRqNlJSURN26daPU1Bvb5Fy4cEHElZycTF26dKEDBw7QkSNHqGvXrlRcXFyjW/4zbrOgoEC0g0sdAhXv/Zoch79WR7CIEgIKFnBmdqOp9ISCI0RotxIoaBklliyE8jFouCCgcQHZC92DBw/S5s2bye12C9revXtT27Ztb2Lm2VKeNeXZVb7S09Np6NChfg3H6dOnacOGDeR0OikhIYFiYmKorKyMKioqxCxtv379KCsrS7TJhSvHNmjQINEX97t69WrxDPfrndW9cuWKKIijo6PFf+eZX1zqEHCbLlHFO4+S64dj6ggYUUJAwQIf5S+g9dYcBUeI0OoSiAgziiI3NzUSQBDQhYCsha7FYqFPP/1UzKw2a9aMLl26dFOhy3+2Y8cO2r9/vyguW7RoQadOnfK70LXZbPTJJ58QH0XMs7JFRUVVA8rLE7j9+Ph4GjFiBEVERNBnn31Gly9fplGjRlFsbCzZ7XYRK1/Dhw8X8XJs69ato4sXL4oil2eGcalLgD9Oq/jbr8jjsKkrcEQLAYUJXCi4lxZaxiosKoTTkMAj/VpRv7bNG7oNfw4BzQjIWujyrOm+ffuoc+fOdO7cOTpz5sxNhS7Ptq5atUoUof379yeelf3666/9LnR5ucNXX31FiYmJolCtPvNqtVrFbC3P2nIfPKvrS6G7c+dO2rNnz02Fs2beBp0kYt/5MZk/mqeTbJEmBKQRMCSk0zPRz1KFMU6aDtBqwAXu7ZJKYzskB7xdNAgBJQvIVujy7C0Xk3FxcWI2dP369XUWujxryrOwvNSAr0OHDjWq0C0pKaHDhw9Tu3btRGFa+/r888/FTHGHDh2oY8eOtGnTJnG/d+mCtxjmpQvDhg0ThfkXX3xBLVu2pAEDBtz0gZqSBxmx3SxgXb+YrOvfAg0EINAEgR1FT9IS083//9qEJvGoRAJ3FibQz3u3lKh1NAsB5QrIVujyWtmTJ0/WmEGta0a3NlVjC10uqm/VPq8T5uULeXl54oM4vpeXJfAHavwxGvfLhW+PHj0oMzNTFOm8HIKLXp5txqV+AfOK+WTfsVL9iSADCARJwJ7dl2a4Hg1S7+jWV4FOmbE0dWiGr7fjPghoSkCWQpeXH/AMLs+GDhw4UMyGNlSIepUbU+h619fyh2P8sRsXs7UvXoawa9euGksiuK/t27eLgjY8PFzM9PLOCtu2bRMfqnFbOTn4+EJLfwMqljxKjmNbtZQScoGArAJL275AW2w4WUtWdD86y06OoOfvbuPHE7gVAtoSkLzQ5S3CuKjl5QjVP+CSo9DlPr1LERo7U+wt0rOzs8XM79GjR0Xhyx/W8bpf3nqMC2Jc6hUoe3UMuS+fVm8CiBwCQRQ4U/gTesk8MogRoOv6BOIjQ2nRuDbUPCoUSBDQrYDkha53OzGeGe3evXsVtByF7q1mdPfu3Su2FLvVtmUmk0ns3MAFLX/Qxu3xOl0+IMK71y5/9MbLG+raIk23b5XKEvc4K+nKwt5EbpfKIke4EAi+gCElh6Y3e5rsxojgB4MIagjMH5ONbcTwTuheQNJC11sosjJv48UfdnkvKQtd/qCN2+e9eOvbp9e7RrewsFAUqrUvboPXFfNHaPzxGR9YwR+4nThxgoYMGSLW8vKMMe/ewIdMNOYwC92/fQoCcJUeofI371NQRAgFAuoR+KZoOv3D1EE9Aesg0scHtaYebbAjhg6GGik2ICBpoeudNeWdFpo3r7lvH+9Fy//8z3vR8uELPOPLs6u1r8as0eU2eE0wH+nb0K4LvCMD31P78p5+xoWwd9cGX7YgwxunXoHK/evI9I/p6k0AkUMgSALmnMH0tGNSkHpHt7UFJnRLo1F3YJ93vBkQYAFJC93du3cTf/Tl8Xga1PZu8xWoQtdbZPOBE9VPNuP2ea9eXpJQWVkpZmfT0mqe913f6WcodBscRtXfYCtZQpbPXlN9HkgAAnIKGELDaXHWIvrWge2r5HSvq68hRYn0s14tgh0G+oeAYgQkLXRvlWWgli7wEgNeN3v27FmxJy7/8MXFKp9sxsVst27diGdm+eKjh/lkNF47zEUwF7re4335z291+hmWLijmvZU0EOsX/0PW/7wtaR9oHAJaE/i+cBL9wTxYa2mpKp+OmbE0DduIqWrMEKz0AoordLnQ5G2/ysrKRPZ8ehkfNhEVFSXWwvLFyyC4oOUC1buVGB/fW/vDMl5+wEUtzyjzARS8RILv4yUT3B4Xud6DKbzUtzr9jA+Y4CUR3A/3z+3zx2jYdkz6F1XuHiyf/ZFsJe/K3S36g4BqBTwti2lK2ExyU4hqc1Bz4JmJEfTCPdhGTM1jiNilEQhaocsnk/HWXbX3ueUZWJ6J5eK2vovX9fIuCLzXLW9fxm2VlpbWmNH1PsvrdLl4LS8vFwUv76DAB0DwLG9ERM2vhLnPNWvWiKUM9Z1+xodMcHscJz/fvn17KioqkmZ00GpQBSyfvEy2jX8PagzoHAJqElhX+DStMBerKWRNxBoVHkKLJ+ZrIhckAYFACwSt0A10ImgPAlIIWFa9RLbNH0rRNNqEgOYEyvNG0hz7TzSXl5ITCgsx0Ds/v7Y0DxcEIHCzAApdvBUQaEDAvHIh2bcthxMEINCAgCEyjv7QYgEdc6XASgYBPhDizQfaytATuoCAegVQ6Kp37BC5jALmj+aTfedKGXtEVxBQp8B3RQ/Tm6b+6gxeRVG3jA+n39+bq6KIESoEgiOAQjc47uhVhQKm/32OKnevVmHkCBkC8gm4WneiKcap8nWow55yUiJpwdhsHWaOlCHgvwAKXf/N8ISOBUzLZlHl3rU6FkDqEGhYYFXBXFpjwT+pNyzl/x23p0fTrBFZ/j+IJyCgUwEUujodeKTdeAHTB9Oo8sD6xjeAJyGgcYFL+XfTAuuPNJ6l/Ol1z46jX9/ZWv6O0SMEVCyAQlfFg4fQgydQsfRJchz6KngBoGcIKFjAGJdGzzd/jkopQcFRqiu0gfkJ9FBfnDynrlFDtEoQQKGrhFFADKoUqPjbZHIc2aTK2BE0BKQW2FM0md429ZK6G120P6w4kf6rJ4711cVgI8mAC6DQDTgpGtSTQMU7j5Dj+216Shm5QsAnAUdWT5rm+ZVP9+Km+gVG3J5ED3RPAxEEINBIARS6jYTDYxDwCphXLCD7jv8DCAQgUEvgX22fpy9t2B2gsS/GXXck0f3dUOQ21g/PQYAFUOjiPYBAAARsXy0hy9rXAtASmoCAdgTOF9xLL1jGaichGTMZ0z6Z7uuaKmOP6AoC2hRAoavNcUVWQRDgnRh4RwZcEIDANQFDUhbNjpxNZmMsSPwQuLtjMv2oM4pcP8hwKwTqFUChi5cDAgEUcJ7aQ1f/MimALaIpCKhbYGvRU/SeqYu6k5Ax+ns6pRD/4IIABAIjgEI3MI5oBQJVAq6Lx+nq4onksZmgAgHdC9iy+9NM18O6d2gIILpZCE3s2YJ658Y3dCv+HAIQ8EMAha4fWLgVAr4KuM2XybT0SXKe2efrI7gPAtoUMBjpvdxFtNWeoc38ApBVm5RIUeTmpkYGoDU0AQEIVBdAoYv3AQJSCbidZPpoPlXuXi1VD2gXAqoQOFX4AP3ePEIVscodZM+ceFHkxkaEyN01+oOALgRQ6OpimJFkMAUsq39Ptk0fBDME9A2B4AqktaXp4bOo0tAsuHEorHd8dKawAUE4mhRAoavJYUVSShOwrv8z8Q8uCOhVoKRwBi0zt9dr+jXyjgwz0sReLahvXnN4QAACEgug0JUYGM1DwCvAs7o8u4sLAnoUMOUMoWccP9Nj6jVyvi0pQhS5bdOidG8BAAjIIYBCVw5l9AGB6wL23avI8u8XyWM3wwQCuhIwhEfRnzIW0H5HS13lXT3Z7tlxosiNjwzVrQESh4DcAih05RZHf7oXcJ7eS9a1r5Pj+626twCAvgSOFk6iP5oH6yvp69nipDNdDjuSVoAACl0FDAJC0KGAx02Wta+TreRdHSaPlPUq4G51O00JnUkeMuiGoFmoUeyq0D8f63F1M+hIVFECKHQVNRwIRm8ClXvXkmXta+S+ckZvqSNfnQqsLXiGPrYU6SL7zMQIUeQWtMR6XF0MOJJUpAAKXUUOC4LSkwAXuVzsctGLCwJaFyjLG0Vz7RO0niZ1vS1OFLkJ0ViPq/nBRoKKFkChq+jhQXB6EuBlDLycgTxuPaWNXHUmYIxJpP9OmUPHXSmazDwizEjjO6XQiNuTNJkfkoKA2gRQ6KptxBCvpgX4AzX+UI0/WMMFAa0KHCh8hP5k7qe59NpnxIgil4/0xQUBCChDAIWuMsYBUUCgSoC3HuNi17ZlGVQgoEkBZ0ZnmmqYopncQo0GGt85hUa3T9ZMTkgEAloRQKGrlZFEHpoTsO9cKQpet+mS5nJDQhBYmT+XPre2VT1EcatoUeTiAAjVDyUS0KgACl2NDizS0oaAq/SIWLfrOPSVNhJCFhC4LnCx7Tj6jW28qj14mcK4Ttpca6zqgUHwEKgmgEIXrwMEVCBgXf9nsn21hDxOuwqiRYgQaFjA0LwVLYh9mi4aEhq+WWF35LeIEmtxi1pFKywyhAMBCNQWQKGLdwICKhFwnj1AtpIl2IZMJeOFMBsW2FX0OP3V1KPhGxV0x5gOyaLIDTHq59ALBfEjFAj4LYBC128yPACB4ArYd68Ss7uuC0eDGwh6h0ATBSqzetF0z+QmtiLP4zkpkWIt7h2tY+TpEL1AAAIBEUChGxBGNAIBeQU8tgpR7FpLlhB5PPJ2jt4gEECBD/Oep6/t2QFsMfBNjbw9SRS5fJwvLghAQF0CKHTVNV6IFgI1BJyndouCt/LgfyADAVUKnMu/j35rHaPI2G9LjqB7OqZQp6xYRcaHoCAAgYYFUOg2bIQ7IKB4Afv2FWL9ruvSScXHigAhUF3AkJxNsyJmkcWonCUByTFhNKw4kYYWJ2ItLl5XCKhcAIWuygcQ4UPAK+A2XRbFru2bpUCBgKoENhdOob+bOwc9Zj6+l4tbLnLjI0ODHg8CgAAEmi6AQrfphmgBAooScHy/TRS8jsPfKCouBAOB+gQs2QNotusXQQUaVJAgCtz0hGZBjQOdQwACgRVAoRtYT7QGAcUI8BHCvH7XXX5eMTEhEAjUKRASRkuyf0M7KjNkB+qWHScKXN4bFxcEIKA9ARS62htTZASBKgF3xUWyb19O9u0fkbu8FDIQUKzAiYKf0suW4bLFx4c9cIHbGR+ayWaOjiAQDAEUusFQR58QkFnAbb4sil37to/IXXZW5t7RHQQaFvCkFdD08JnkMIQ3fHMT7shMjBAFbv/85k1oBY9CAAJqEUChq5aRQpwQCICAx1ouil0uel2XTwWgRTQBgcAJbCiYQcst7QPXYLWWEqNv7KQQFoJTzSRBRqMQUKAACl0FDgpCgoDUAh6b6doMLxe8F49L3R3ah4BPAhU5Q+lZx0Sf7vX1pvDQGzspJERhJwVf3XAfBLQigEJXKyOJPCDQCAFPpfV6wbucXBeONaIFPAKBwAkYImLpjVbz6DtniyY3yqeY9cmLp8GFiZSRiJ0UmgyKBiCgUgEUuiodOIQNgUAKeJyV1z5a2/YRuUoPB7JptAUBvwQOFz5Ir5sH+fVM9ZtTY8Opd1489cmNp7Q4adf7NjpIPAgBCMgmgEJXNmp0BAEVCLidoti18ZKGcwdVEDBC1JqAq9UdNCV0pt9p5aZGUp/c5tQ7N54iw41+P48HIAABbQqg0NXmuCIrCDRRwEP2nR9T5bdryHFkYxPbwuMQ8E/g0/xnaLW1yKeHeHswLm55P1xcEIAABGoLoNDFOwEBCNxSwHliB9m/XSOKXo/1KrQgILnA5by7aL79/nr74V0T+uQ1p145cVTYMlryeNABBCCgXgEUuuodO0QOAVkF3BU/iGKXf5xn9snaNzrTl4AhNpleSpxDpz1JNRJPjgmjXrnx1CsnnlrjqF59vRTIFgKNFECh20g4PAYBPQtUHtxQVfTq2QG5Syewt/BRWmzuKzpokxxJPXPjRIEbH4ktwqRTR8sQ0J4ACl3tjSkygoBsAq4LR0TBy0sb3JdPy9YvOtK+gCOjK/0t41nqeX0G14gzHrQ/6MgQAhIIoNCVABVNQkBvAh6nvWqGFx+v6W30A5tvSGobCi8eIn7497ggAAEINEUAhW5T9PAsBCBwkwB/vFa57wtyHPmGXBdPQAgCDQpUFbdFgygkLa/B+3EDBCAAAV8FUOj6KoX7IAABvwUcx7aIgtdxeCMOovBbT9sPeIvbsPy+FNrKt63EtC2C7CAAASkEUOhKoYo2IQCBOmZ6d4o9efkHuzbo8wURxW3BAApr25dCM9vrEwFZQwACsgqg0JWVG51BAAIswIVuVdF7YidQNCwQkpJNYW37iOI2LLuLhjNFahCAgBIFUOgqcVQQEwR0JOAqPSyWNoglDse26Chz7aYaml5MoZkdKCyvJ4Xl9tJuosgMAhBQvAAKXcUPEQKEgH4E+OM1LnidJ3eT88xecl85q5/kVZxpSHIWhWZ2pNCsDqLADUnKVHE2CB0CENCSAApdLY0mcoGAxgRc574j5+m9oujlX10XjmosQ3WmY4xNFgVtaFZHCsvuSiFpuepMBFFDAAKaF0Chq/khRoIQ0I6Au/z8tdne6zO+XPzikl7AEBZ5raht05VCs7tSaDp2SZBeHT1AAAKBEEBTZ+6bAAAC10lEQVShGwhFtAEBCARFwOOwXS98d5Hz5C5yntpDnkprUGLRUqfG6AQKSc0RRS3P2PKSBFwQgAAE1CiAQleNo4aYIQCBegVc5w6Ss/QIuS8eJxf//HDtV/K4oVZLgAtaY0obCk3NIWMq/9qGjCk5xP8dFwQgAAEtCKDQ1cIoIgcIQKBBAdelE+S+XvTeKIC/J4/1aoPPqv0GFLRqH0HEDwEINFYAhW5j5fAcBCCgCQG3+fK12d9qRbC74iJ5LGXksZSTx6H8pRDGmCQyxCSSMTqJrv0+iYwJrTBDq4k3FElAAAJNEUCh2xQ9PAsBCGhewOO0VxW9bm/xaykj8Xtr+bVfuSD2/jf+vd3UZJc6i9eYxGtFLP9EXy9uY5Ka3BcagAAEIKBVARS6Wh1Z5AUBCEAAAhCAAAR0LoBCV+cvANKHAAQgAAEIQAACWhVAoavVkUVeEIAABCAAAQhAQOcCKHR1/gIgfQhAAAIQgAAEIKBVARS6Wh1Z5AUBCEAAAhCAAAR0LoBCV+cvANKHAAQgAAEIQAACWhVAoavVkUVeEIAABCAAAQhAQOcCKHR1/gIgfQhAAAIQgAAEIKBVARS6Wh1Z5AUBCEAAAhCAAAR0LoBCV+cvANKHAAQgAAEIQAACWhVAoavVkUVeEIAABCAAAQhAQOcCKHR1/gIgfQhAAAIQgAAEIKBVARS6Wh1Z5AUBCEAAAhCAAAR0LoBCV+cvANKHAAQgAAEIQAACWhVAoavVkUVeEIAABCAAAQhAQOcCKHR1/gIgfQhAAAIQgAAEIKBVARS6Wh1Z5AUBCEAAAhCAAAR0LoBCV+cvANKHAAQgAAEIQAACWhVAoavVkUVeEIAABCAAAQhAQOcCKHR1/gIgfQhAAAIQgAAEIKBVARS6Wh1Z5AUBCEAAAhCAAAR0LoBCV+cvANKHAAQgAAEIQAACWhVAoavVkUVeEIAABCAAAQhAQOcC/w86ik6vkRaI9gAAAABJRU5ErkJggg==">
          <a:extLst>
            <a:ext uri="{FF2B5EF4-FFF2-40B4-BE49-F238E27FC236}">
              <a16:creationId xmlns:a16="http://schemas.microsoft.com/office/drawing/2014/main" id="{C1E7119A-D312-4BFF-9BA1-F6BEEEA3AC83}"/>
            </a:ext>
          </a:extLst>
        </xdr:cNvPr>
        <xdr:cNvSpPr>
          <a:spLocks noChangeAspect="1" noChangeArrowheads="1"/>
        </xdr:cNvSpPr>
      </xdr:nvSpPr>
      <xdr:spPr bwMode="auto">
        <a:xfrm>
          <a:off x="187452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EB2-7FE6-4447-A73F-98088E67AA39}">
  <dimension ref="A1:N38"/>
  <sheetViews>
    <sheetView showGridLines="0" workbookViewId="0">
      <selection activeCell="E9" sqref="E9:E10"/>
    </sheetView>
  </sheetViews>
  <sheetFormatPr defaultRowHeight="14.4" x14ac:dyDescent="0.3"/>
  <cols>
    <col min="1" max="1" width="1.88671875" customWidth="1"/>
    <col min="3" max="3" width="15.21875" customWidth="1"/>
    <col min="4" max="4" width="12.21875" customWidth="1"/>
    <col min="5" max="5" width="8" customWidth="1"/>
    <col min="6" max="6" width="8.44140625" customWidth="1"/>
    <col min="7" max="7" width="9.6640625" customWidth="1"/>
  </cols>
  <sheetData>
    <row r="1" spans="1:14" ht="15.6" customHeight="1" x14ac:dyDescent="0.3">
      <c r="D1" s="50" t="s">
        <v>51</v>
      </c>
      <c r="E1" s="50"/>
      <c r="F1" s="50"/>
      <c r="G1" s="50"/>
      <c r="H1" s="50"/>
      <c r="I1" s="50"/>
      <c r="J1" s="50"/>
      <c r="K1" s="24"/>
      <c r="L1" s="24"/>
      <c r="M1" s="24"/>
      <c r="N1" s="24"/>
    </row>
    <row r="2" spans="1:14" ht="14.4" customHeight="1" x14ac:dyDescent="0.3">
      <c r="D2" s="50"/>
      <c r="E2" s="50"/>
      <c r="F2" s="50"/>
      <c r="G2" s="50"/>
      <c r="H2" s="50"/>
      <c r="I2" s="50"/>
      <c r="J2" s="50"/>
      <c r="K2" s="24"/>
      <c r="L2" s="24"/>
      <c r="M2" s="24"/>
      <c r="N2" s="24"/>
    </row>
    <row r="3" spans="1:14" ht="14.4" customHeight="1" x14ac:dyDescent="0.3">
      <c r="D3" s="50"/>
      <c r="E3" s="50"/>
      <c r="F3" s="50"/>
      <c r="G3" s="50"/>
      <c r="H3" s="50"/>
      <c r="I3" s="50"/>
      <c r="J3" s="50"/>
      <c r="K3" s="24"/>
      <c r="L3" s="24"/>
      <c r="M3" s="24"/>
      <c r="N3" s="24"/>
    </row>
    <row r="4" spans="1:14" ht="14.4" customHeight="1" x14ac:dyDescent="0.3">
      <c r="D4" s="50"/>
      <c r="E4" s="50"/>
      <c r="F4" s="50"/>
      <c r="G4" s="50"/>
      <c r="H4" s="50"/>
      <c r="I4" s="50"/>
      <c r="J4" s="50"/>
      <c r="K4" s="24"/>
      <c r="L4" s="24"/>
      <c r="M4" s="24"/>
      <c r="N4" s="24"/>
    </row>
    <row r="5" spans="1:14" x14ac:dyDescent="0.3">
      <c r="D5" s="50"/>
      <c r="E5" s="50"/>
      <c r="F5" s="50"/>
      <c r="G5" s="50"/>
      <c r="H5" s="50"/>
      <c r="I5" s="50"/>
      <c r="J5" s="50"/>
      <c r="K5" s="24"/>
      <c r="L5" s="24"/>
      <c r="M5" s="24"/>
      <c r="N5" s="24"/>
    </row>
    <row r="6" spans="1:14" x14ac:dyDescent="0.3"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x14ac:dyDescent="0.3"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x14ac:dyDescent="0.3">
      <c r="A9" s="24"/>
      <c r="B9" s="47" t="s">
        <v>47</v>
      </c>
      <c r="C9" s="48"/>
      <c r="D9" s="49"/>
      <c r="E9" s="51" t="s">
        <v>44</v>
      </c>
      <c r="F9" s="51" t="s">
        <v>45</v>
      </c>
      <c r="G9" s="51" t="s">
        <v>46</v>
      </c>
      <c r="H9" s="24"/>
      <c r="I9" s="24"/>
      <c r="J9" s="24"/>
      <c r="K9" s="24"/>
      <c r="L9" s="24"/>
      <c r="M9" s="24"/>
      <c r="N9" s="24"/>
    </row>
    <row r="10" spans="1:14" x14ac:dyDescent="0.3">
      <c r="A10">
        <v>1</v>
      </c>
      <c r="B10" s="3" t="s">
        <v>52</v>
      </c>
      <c r="C10" s="3"/>
      <c r="D10" s="3" t="s">
        <v>113</v>
      </c>
      <c r="E10" s="51"/>
      <c r="F10" s="51"/>
      <c r="G10" s="51"/>
    </row>
    <row r="11" spans="1:14" x14ac:dyDescent="0.3">
      <c r="B11" s="3" t="s">
        <v>89</v>
      </c>
      <c r="C11" s="46" t="s">
        <v>82</v>
      </c>
      <c r="D11" s="46"/>
      <c r="E11" s="25">
        <f>(('Income Statement'!B4-'Income Statement'!B8)/'Income Statement'!B4)*100</f>
        <v>80.417519077715284</v>
      </c>
      <c r="F11" s="25">
        <f>(('Income Statement'!C4-'Income Statement'!C8)/'Income Statement'!C4)*100</f>
        <v>77.942206390918656</v>
      </c>
      <c r="G11" s="25">
        <f>(('Income Statement'!D4-'Income Statement'!D8)/'Income Statement'!D4)*100</f>
        <v>78.739015196212549</v>
      </c>
    </row>
    <row r="12" spans="1:14" x14ac:dyDescent="0.3">
      <c r="B12" s="3" t="s">
        <v>90</v>
      </c>
      <c r="C12" s="46" t="s">
        <v>83</v>
      </c>
      <c r="D12" s="46"/>
      <c r="E12" s="25">
        <f>(SUM('Income Statement'!B16,'Income Statement'!B12)/'Income Statement'!B4)*100</f>
        <v>38.042252395248674</v>
      </c>
      <c r="F12" s="25">
        <f>(SUM('Income Statement'!C16,'Income Statement'!C12)/'Income Statement'!C4)*100</f>
        <v>34.59519015448145</v>
      </c>
      <c r="G12" s="25">
        <f>(SUM('Income Statement'!D16,'Income Statement'!D12)/'Income Statement'!D4)*100</f>
        <v>50.869091352331942</v>
      </c>
    </row>
    <row r="13" spans="1:14" x14ac:dyDescent="0.3">
      <c r="B13" s="3" t="s">
        <v>91</v>
      </c>
      <c r="C13" s="46" t="s">
        <v>84</v>
      </c>
      <c r="D13" s="46"/>
      <c r="E13" s="25">
        <f>('Income Statement'!B22/'Income Statement'!B4)*100</f>
        <v>27.910838683392093</v>
      </c>
      <c r="F13" s="25">
        <f>('Income Statement'!C22/'Income Statement'!C4)*100</f>
        <v>25.046908302106711</v>
      </c>
      <c r="G13" s="25">
        <f>('Income Statement'!D22/'Income Statement'!D4)*100</f>
        <v>38.145294412840592</v>
      </c>
    </row>
    <row r="14" spans="1:14" x14ac:dyDescent="0.3">
      <c r="B14" s="3" t="s">
        <v>92</v>
      </c>
      <c r="C14" s="46" t="s">
        <v>85</v>
      </c>
      <c r="D14" s="46"/>
      <c r="E14" s="25">
        <f>(SUM('Income Statement'!B16,'Income Statement'!B12,'Income Statement'!B13)/'Income Statement'!B4)*100</f>
        <v>44.375399833233345</v>
      </c>
      <c r="F14" s="25">
        <f>(SUM('Income Statement'!C16,'Income Statement'!C12,'Income Statement'!C13)/'Income Statement'!C4)*100</f>
        <v>41.615592478120327</v>
      </c>
      <c r="G14" s="25">
        <f>(SUM('Income Statement'!D16,'Income Statement'!D12,'Income Statement'!D13)/'Income Statement'!D4)*100</f>
        <v>55.330247581949187</v>
      </c>
    </row>
    <row r="15" spans="1:14" x14ac:dyDescent="0.3">
      <c r="B15" s="3" t="s">
        <v>93</v>
      </c>
      <c r="C15" s="46" t="s">
        <v>86</v>
      </c>
      <c r="D15" s="46"/>
      <c r="E15" s="25">
        <f>(SUM('Income Statement'!B16,'Income Statement'!B12,'Income Statement'!B13)/(('Balance Sheet'!B25+'Balance Sheet'!C25)/2))*100</f>
        <v>26.773882853654708</v>
      </c>
      <c r="F15" s="25">
        <f>(SUM('Income Statement'!C16,'Income Statement'!C12)/(('Balance Sheet'!C25+'Balance Sheet'!D25)/2))*100</f>
        <v>19.760477794562597</v>
      </c>
      <c r="G15" s="25">
        <f>(SUM('Income Statement'!D16,'Income Statement'!D12)/(('Balance Sheet'!D25+'Balance Sheet'!E25)/2))*100</f>
        <v>29.5592379482515</v>
      </c>
    </row>
    <row r="16" spans="1:14" x14ac:dyDescent="0.3">
      <c r="B16" s="3" t="s">
        <v>94</v>
      </c>
      <c r="C16" s="46" t="s">
        <v>87</v>
      </c>
      <c r="D16" s="46"/>
      <c r="E16" s="25">
        <f>(SUM('Income Statement'!B16,'Income Statement'!B12)/('Balance Sheet'!B25-'Balance Sheet'!B50))*100</f>
        <v>24.511791041777776</v>
      </c>
      <c r="F16" s="25">
        <f>(SUM('Income Statement'!C16,'Income Statement'!C12)/('Balance Sheet'!C25-'Balance Sheet'!C50))*100</f>
        <v>20.710421534477998</v>
      </c>
      <c r="G16" s="25">
        <f>(SUM('Income Statement'!D16,'Income Statement'!D12)/('Balance Sheet'!D25-'Balance Sheet'!D50))*100</f>
        <v>29.136729186677851</v>
      </c>
    </row>
    <row r="17" spans="1:7" x14ac:dyDescent="0.3">
      <c r="B17" s="3" t="s">
        <v>95</v>
      </c>
      <c r="C17" s="46" t="s">
        <v>88</v>
      </c>
      <c r="D17" s="46"/>
      <c r="E17" s="25">
        <f>('Income Statement'!B22/'Balance Sheet'!B30)*100</f>
        <v>18.431115518470715</v>
      </c>
      <c r="F17" s="25">
        <f>('Income Statement'!C22/'Balance Sheet'!C30)*100</f>
        <v>16.128454785216228</v>
      </c>
      <c r="G17" s="25">
        <f>('Income Statement'!D22/'Balance Sheet'!D30)*100</f>
        <v>23.54122506304574</v>
      </c>
    </row>
    <row r="18" spans="1:7" x14ac:dyDescent="0.3">
      <c r="B18" s="3"/>
      <c r="C18" s="3"/>
      <c r="D18" s="3"/>
      <c r="E18" s="3"/>
      <c r="F18" s="3"/>
      <c r="G18" s="3"/>
    </row>
    <row r="19" spans="1:7" x14ac:dyDescent="0.3">
      <c r="A19">
        <v>2</v>
      </c>
      <c r="B19" s="3" t="s">
        <v>96</v>
      </c>
      <c r="C19" s="3"/>
      <c r="D19" s="3"/>
      <c r="E19" s="3"/>
      <c r="F19" s="3"/>
      <c r="G19" s="3"/>
    </row>
    <row r="20" spans="1:7" x14ac:dyDescent="0.3">
      <c r="B20" s="3" t="s">
        <v>89</v>
      </c>
      <c r="C20" s="3" t="s">
        <v>97</v>
      </c>
      <c r="D20" s="3"/>
      <c r="E20" s="25">
        <f>('Income Statement'!B4/(('Balance Sheet'!B25+'Balance Sheet'!C25)/2))</f>
        <v>0.60334967018377994</v>
      </c>
      <c r="F20" s="25">
        <f>('Income Statement'!C4/(('Balance Sheet'!C25+'Balance Sheet'!D25)/2))</f>
        <v>0.57119147795760372</v>
      </c>
      <c r="G20" s="25">
        <f>('Income Statement'!D4/(('Balance Sheet'!D25+'Balance Sheet'!E25)/2))</f>
        <v>0.58108444956323058</v>
      </c>
    </row>
    <row r="21" spans="1:7" x14ac:dyDescent="0.3">
      <c r="B21" s="3" t="s">
        <v>90</v>
      </c>
      <c r="C21" s="3" t="s">
        <v>98</v>
      </c>
      <c r="D21" s="3"/>
      <c r="E21" s="25">
        <f>('Income Statement'!B4)/(AVERAGE('Balance Sheet'!B5+'Balance Sheet'!B6+'Balance Sheet'!B8,'Balance Sheet'!C5+'Balance Sheet'!C6+'Balance Sheet'!C8))</f>
        <v>1.2109975794049497</v>
      </c>
      <c r="F21" s="25">
        <f>('Income Statement'!C4)/(AVERAGE('Balance Sheet'!C5+'Balance Sheet'!C6+'Balance Sheet'!C8,'Balance Sheet'!D5+'Balance Sheet'!D6+'Balance Sheet'!D8))</f>
        <v>1.186934873484748</v>
      </c>
      <c r="G21" s="25">
        <f>('Income Statement'!D4)/(AVERAGE('Balance Sheet'!D5+'Balance Sheet'!D6+'Balance Sheet'!D8,'Balance Sheet'!E5+'Balance Sheet'!E6+'Balance Sheet'!E8))</f>
        <v>1.3145177347857997</v>
      </c>
    </row>
    <row r="22" spans="1:7" x14ac:dyDescent="0.3">
      <c r="B22" s="3" t="s">
        <v>91</v>
      </c>
      <c r="C22" s="3" t="s">
        <v>99</v>
      </c>
      <c r="D22" s="3"/>
      <c r="E22" s="25">
        <f>'Income Statement'!B4/AVERAGE('Balance Sheet'!B24,'Balance Sheet'!C24)</f>
        <v>1.2543206355343814</v>
      </c>
      <c r="F22" s="25">
        <f>'Income Statement'!C4/AVERAGE('Balance Sheet'!C24,'Balance Sheet'!D24)</f>
        <v>1.1500662720963784</v>
      </c>
      <c r="G22" s="25">
        <f>'Income Statement'!D4/AVERAGE('Balance Sheet'!D24,'Balance Sheet'!E24)</f>
        <v>1.0767456076471684</v>
      </c>
    </row>
    <row r="23" spans="1:7" x14ac:dyDescent="0.3">
      <c r="B23" s="3"/>
      <c r="C23" s="3"/>
      <c r="D23" s="3"/>
      <c r="E23" s="3"/>
      <c r="F23" s="3"/>
      <c r="G23" s="3"/>
    </row>
    <row r="24" spans="1:7" x14ac:dyDescent="0.3">
      <c r="A24">
        <v>3</v>
      </c>
      <c r="B24" s="3" t="s">
        <v>100</v>
      </c>
      <c r="C24" s="3"/>
      <c r="D24" s="3"/>
      <c r="E24" s="3"/>
      <c r="F24" s="3"/>
      <c r="G24" s="3"/>
    </row>
    <row r="25" spans="1:7" x14ac:dyDescent="0.3">
      <c r="B25" s="3" t="s">
        <v>89</v>
      </c>
      <c r="C25" s="3" t="s">
        <v>101</v>
      </c>
      <c r="D25" s="3"/>
      <c r="E25" s="26">
        <f>SUM('Balance Sheet'!B34,'Balance Sheet'!B41)/'Balance Sheet'!B30</f>
        <v>2.4176527755374617E-2</v>
      </c>
      <c r="F25" s="26">
        <f>SUM('Balance Sheet'!C34,'Balance Sheet'!C41)/'Balance Sheet'!C30</f>
        <v>2.8224104917085158E-2</v>
      </c>
      <c r="G25" s="26">
        <f>SUM('Balance Sheet'!D34,'Balance Sheet'!D41)/'Balance Sheet'!D30</f>
        <v>8.6377618236399778E-2</v>
      </c>
    </row>
    <row r="26" spans="1:7" x14ac:dyDescent="0.3">
      <c r="B26" s="3" t="s">
        <v>90</v>
      </c>
      <c r="C26" s="27" t="s">
        <v>102</v>
      </c>
      <c r="D26" s="3"/>
      <c r="E26" s="25">
        <f>SUM('Balance Sheet'!B38,'Balance Sheet'!B50)/'Balance Sheet'!B30</f>
        <v>0.17234518418390865</v>
      </c>
      <c r="F26" s="25">
        <f>SUM('Balance Sheet'!C38,'Balance Sheet'!C50)/'Balance Sheet'!C30</f>
        <v>0.15983335741898191</v>
      </c>
      <c r="G26" s="25">
        <f>SUM('Balance Sheet'!D38,'Balance Sheet'!D50)/'Balance Sheet'!D30</f>
        <v>0.18323398398072965</v>
      </c>
    </row>
    <row r="27" spans="1:7" x14ac:dyDescent="0.3">
      <c r="B27" s="3" t="s">
        <v>91</v>
      </c>
      <c r="C27" s="3" t="s">
        <v>103</v>
      </c>
      <c r="D27" s="3"/>
      <c r="E27" s="25">
        <f>SUM('Income Statement'!B16,'Income Statement'!B12)/'Income Statement'!B12</f>
        <v>71.960712147750712</v>
      </c>
      <c r="F27" s="25">
        <f>SUM('Income Statement'!C16,'Income Statement'!C12)/'Income Statement'!C12</f>
        <v>44.977879495222112</v>
      </c>
      <c r="G27" s="25">
        <f>SUM('Income Statement'!D16,'Income Statement'!D12)/'Income Statement'!D12</f>
        <v>471.71712009619716</v>
      </c>
    </row>
    <row r="28" spans="1:7" x14ac:dyDescent="0.3">
      <c r="B28" s="3" t="s">
        <v>92</v>
      </c>
      <c r="C28" s="3" t="s">
        <v>104</v>
      </c>
      <c r="D28" s="3"/>
      <c r="E28" s="25">
        <f>(SUM('Income Statement'!B16,'Income Statement'!B12,'Income Statement'!B13)/'Income Statement'!B12)</f>
        <v>83.940491763297345</v>
      </c>
      <c r="F28" s="25">
        <f>(SUM('Income Statement'!C16,'Income Statement'!C12,'Income Statement'!C13)/'Income Statement'!C12)</f>
        <v>54.105241082500548</v>
      </c>
      <c r="G28" s="25">
        <f>(SUM('Income Statement'!D16,'Income Statement'!D12,'Income Statement'!D13)/'Income Statement'!D12)</f>
        <v>513.08612655944683</v>
      </c>
    </row>
    <row r="29" spans="1:7" x14ac:dyDescent="0.3">
      <c r="B29" s="3"/>
      <c r="C29" s="3"/>
      <c r="D29" s="3"/>
      <c r="E29" s="3"/>
      <c r="F29" s="3"/>
      <c r="G29" s="3"/>
    </row>
    <row r="30" spans="1:7" x14ac:dyDescent="0.3">
      <c r="A30">
        <v>4</v>
      </c>
      <c r="B30" s="3" t="s">
        <v>105</v>
      </c>
      <c r="C30" s="3"/>
      <c r="D30" s="3"/>
      <c r="E30" s="3"/>
      <c r="F30" s="3"/>
      <c r="G30" s="3"/>
    </row>
    <row r="31" spans="1:7" x14ac:dyDescent="0.3">
      <c r="B31" s="3" t="s">
        <v>89</v>
      </c>
      <c r="C31" s="3" t="s">
        <v>106</v>
      </c>
      <c r="D31" s="3"/>
      <c r="E31" s="25">
        <f>'Balance Sheet'!B24/'Balance Sheet'!B50</f>
        <v>3.8193144864159012</v>
      </c>
      <c r="F31" s="25">
        <f>'Balance Sheet'!C24/'Balance Sheet'!C50</f>
        <v>5.1622299519651698</v>
      </c>
      <c r="G31" s="25">
        <f>'Balance Sheet'!D24/'Balance Sheet'!D50</f>
        <v>5.7419360330020455</v>
      </c>
    </row>
    <row r="32" spans="1:7" x14ac:dyDescent="0.3">
      <c r="B32" s="3" t="s">
        <v>90</v>
      </c>
      <c r="C32" s="3" t="s">
        <v>107</v>
      </c>
      <c r="D32" s="3"/>
      <c r="E32" s="25">
        <f>('Balance Sheet'!B24-'Balance Sheet'!B16)/'Balance Sheet'!B50</f>
        <v>2.7049864694360406</v>
      </c>
      <c r="F32" s="25">
        <f>('Balance Sheet'!C24-'Balance Sheet'!C16)/'Balance Sheet'!C50</f>
        <v>3.570170263771359</v>
      </c>
      <c r="G32" s="25">
        <f>('Balance Sheet'!D24-'Balance Sheet'!D16)/'Balance Sheet'!D50</f>
        <v>4.2892435990917255</v>
      </c>
    </row>
    <row r="33" spans="1:7" x14ac:dyDescent="0.3">
      <c r="B33" s="3"/>
      <c r="C33" s="3"/>
      <c r="D33" s="3"/>
      <c r="E33" s="3"/>
      <c r="F33" s="3"/>
      <c r="G33" s="3"/>
    </row>
    <row r="34" spans="1:7" x14ac:dyDescent="0.3">
      <c r="A34">
        <v>5</v>
      </c>
      <c r="B34" s="3" t="s">
        <v>108</v>
      </c>
      <c r="C34" s="3"/>
      <c r="D34" s="3"/>
      <c r="E34" s="3"/>
      <c r="F34" s="3"/>
      <c r="G34" s="3"/>
    </row>
    <row r="35" spans="1:7" x14ac:dyDescent="0.3">
      <c r="B35" s="3"/>
      <c r="C35" s="3" t="s">
        <v>109</v>
      </c>
      <c r="D35" s="3"/>
      <c r="E35" s="4">
        <f>('Income Statement'!B22)/('Income Statement'!B22/'Income Statement'!B30)</f>
        <v>22.76</v>
      </c>
      <c r="F35" s="4">
        <f>('Income Statement'!C22)/('Income Statement'!C22/'Income Statement'!C30)</f>
        <v>17.07</v>
      </c>
      <c r="G35" s="4">
        <f>('Income Statement'!D22)/('Income Statement'!D22/'Income Statement'!D30)</f>
        <v>22.500000000000004</v>
      </c>
    </row>
    <row r="36" spans="1:7" x14ac:dyDescent="0.3">
      <c r="B36" s="3"/>
      <c r="C36" s="3" t="s">
        <v>110</v>
      </c>
      <c r="D36" s="3"/>
      <c r="E36" s="3">
        <v>0</v>
      </c>
      <c r="F36" s="3">
        <v>0</v>
      </c>
      <c r="G36" s="3">
        <v>0</v>
      </c>
    </row>
    <row r="37" spans="1:7" x14ac:dyDescent="0.3">
      <c r="B37" s="3"/>
      <c r="C37" s="3" t="s">
        <v>111</v>
      </c>
      <c r="D37" s="3"/>
      <c r="E37" s="3">
        <f>E36/E35</f>
        <v>0</v>
      </c>
      <c r="F37" s="3">
        <f t="shared" ref="F37:G37" si="0">F36/F35</f>
        <v>0</v>
      </c>
      <c r="G37" s="3">
        <f t="shared" si="0"/>
        <v>0</v>
      </c>
    </row>
    <row r="38" spans="1:7" x14ac:dyDescent="0.3">
      <c r="B38" s="3"/>
      <c r="C38" s="3" t="s">
        <v>112</v>
      </c>
      <c r="D38" s="3"/>
      <c r="E38" s="3">
        <f>1-E37</f>
        <v>1</v>
      </c>
      <c r="F38" s="3">
        <f t="shared" ref="F38:G38" si="1">1-F37</f>
        <v>1</v>
      </c>
      <c r="G38" s="3">
        <f t="shared" si="1"/>
        <v>1</v>
      </c>
    </row>
  </sheetData>
  <mergeCells count="12">
    <mergeCell ref="C12:D12"/>
    <mergeCell ref="B9:D9"/>
    <mergeCell ref="D1:J5"/>
    <mergeCell ref="E9:E10"/>
    <mergeCell ref="F9:F10"/>
    <mergeCell ref="G9:G10"/>
    <mergeCell ref="C11:D11"/>
    <mergeCell ref="C13:D13"/>
    <mergeCell ref="C14:D14"/>
    <mergeCell ref="C15:D15"/>
    <mergeCell ref="C16:D16"/>
    <mergeCell ref="C17:D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EA53-1664-4514-90B8-BC9BC59D2382}">
  <dimension ref="A1:B4"/>
  <sheetViews>
    <sheetView workbookViewId="0">
      <selection activeCell="B10" sqref="B10"/>
    </sheetView>
  </sheetViews>
  <sheetFormatPr defaultRowHeight="14.4" x14ac:dyDescent="0.3"/>
  <cols>
    <col min="1" max="1" width="9.5546875" bestFit="1" customWidth="1"/>
  </cols>
  <sheetData>
    <row r="1" spans="1:2" x14ac:dyDescent="0.3">
      <c r="A1" t="s">
        <v>115</v>
      </c>
      <c r="B1" s="45">
        <v>0.44080000000000003</v>
      </c>
    </row>
    <row r="2" spans="1:2" x14ac:dyDescent="0.3">
      <c r="A2" t="s">
        <v>116</v>
      </c>
      <c r="B2" s="45">
        <v>0.40970000000000001</v>
      </c>
    </row>
    <row r="3" spans="1:2" x14ac:dyDescent="0.3">
      <c r="A3" t="s">
        <v>117</v>
      </c>
      <c r="B3" s="45">
        <v>8.4699999999999998E-2</v>
      </c>
    </row>
    <row r="4" spans="1:2" x14ac:dyDescent="0.3">
      <c r="A4" t="s">
        <v>118</v>
      </c>
      <c r="B4" s="45">
        <v>6.4899999999999999E-2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60C2-E21F-4CCD-A751-3C2B7A0C80CC}">
  <dimension ref="A2:G31"/>
  <sheetViews>
    <sheetView tabSelected="1" zoomScaleNormal="100" workbookViewId="0">
      <selection activeCell="A28" sqref="A28"/>
    </sheetView>
  </sheetViews>
  <sheetFormatPr defaultRowHeight="14.4" x14ac:dyDescent="0.3"/>
  <cols>
    <col min="1" max="1" width="65.109375" bestFit="1" customWidth="1"/>
  </cols>
  <sheetData>
    <row r="2" spans="1:5" x14ac:dyDescent="0.3">
      <c r="A2" s="30" t="s">
        <v>47</v>
      </c>
      <c r="B2" s="29" t="s">
        <v>44</v>
      </c>
      <c r="C2" s="29" t="s">
        <v>45</v>
      </c>
      <c r="D2" s="29" t="s">
        <v>46</v>
      </c>
      <c r="E2" s="29" t="s">
        <v>114</v>
      </c>
    </row>
    <row r="3" spans="1:5" ht="21" x14ac:dyDescent="0.4">
      <c r="A3" s="16" t="s">
        <v>53</v>
      </c>
      <c r="B3" s="18"/>
      <c r="C3" s="18"/>
      <c r="D3" s="18"/>
      <c r="E3" s="18"/>
    </row>
    <row r="4" spans="1:5" x14ac:dyDescent="0.3">
      <c r="A4" t="s">
        <v>54</v>
      </c>
      <c r="B4" s="2">
        <v>85316.82</v>
      </c>
      <c r="C4" s="2">
        <v>71293.350000000006</v>
      </c>
      <c r="D4" s="2">
        <v>61694.32</v>
      </c>
      <c r="E4" s="2">
        <v>51232.98</v>
      </c>
    </row>
    <row r="5" spans="1:5" x14ac:dyDescent="0.3">
      <c r="A5" t="s">
        <v>55</v>
      </c>
      <c r="B5" s="2">
        <v>3530.93</v>
      </c>
      <c r="C5" s="2">
        <v>2341.65</v>
      </c>
      <c r="D5" s="2">
        <v>1380.7</v>
      </c>
      <c r="E5" s="2">
        <v>3136.67</v>
      </c>
    </row>
    <row r="6" spans="1:5" ht="18" x14ac:dyDescent="0.35">
      <c r="A6" s="14" t="s">
        <v>56</v>
      </c>
      <c r="B6" s="15">
        <f>B4+B5</f>
        <v>88847.75</v>
      </c>
      <c r="C6" s="15">
        <f t="shared" ref="C6:E6" si="0">C4+C5</f>
        <v>73635</v>
      </c>
      <c r="D6" s="15">
        <f t="shared" si="0"/>
        <v>63075.02</v>
      </c>
      <c r="E6" s="15">
        <f t="shared" si="0"/>
        <v>54369.65</v>
      </c>
    </row>
    <row r="7" spans="1:5" ht="21" x14ac:dyDescent="0.4">
      <c r="A7" s="16" t="s">
        <v>57</v>
      </c>
      <c r="B7" s="18"/>
      <c r="C7" s="18"/>
      <c r="D7" s="18"/>
      <c r="E7" s="18"/>
    </row>
    <row r="8" spans="1:5" x14ac:dyDescent="0.3">
      <c r="A8" t="s">
        <v>58</v>
      </c>
      <c r="B8" s="2">
        <v>16707.150000000001</v>
      </c>
      <c r="C8" s="2">
        <v>15725.74</v>
      </c>
      <c r="D8" s="2">
        <v>13116.82</v>
      </c>
      <c r="E8" s="2">
        <v>12401.03</v>
      </c>
    </row>
    <row r="9" spans="1:5" x14ac:dyDescent="0.3">
      <c r="A9" t="s">
        <v>59</v>
      </c>
      <c r="B9" s="2">
        <v>2876.87</v>
      </c>
      <c r="C9" s="2">
        <v>3073.34</v>
      </c>
      <c r="D9" s="2">
        <v>1944.57</v>
      </c>
      <c r="E9" s="2">
        <v>1077.8699999999999</v>
      </c>
    </row>
    <row r="10" spans="1:5" x14ac:dyDescent="0.3">
      <c r="A10" t="s">
        <v>60</v>
      </c>
      <c r="B10" s="2">
        <v>-1563.2</v>
      </c>
      <c r="C10" s="2">
        <v>-2398.0100000000002</v>
      </c>
      <c r="D10" s="2">
        <v>-3904.56</v>
      </c>
      <c r="E10" s="2">
        <v>-485.13</v>
      </c>
    </row>
    <row r="11" spans="1:5" x14ac:dyDescent="0.3">
      <c r="A11" t="s">
        <v>61</v>
      </c>
      <c r="B11" s="2">
        <v>11027.85</v>
      </c>
      <c r="C11" s="2">
        <v>9569.4500000000007</v>
      </c>
      <c r="D11" s="2">
        <v>6946.92</v>
      </c>
      <c r="E11" s="2">
        <v>6224.39</v>
      </c>
    </row>
    <row r="12" spans="1:5" x14ac:dyDescent="0.3">
      <c r="A12" t="s">
        <v>62</v>
      </c>
      <c r="B12">
        <v>451.03</v>
      </c>
      <c r="C12">
        <v>548.36</v>
      </c>
      <c r="D12">
        <v>66.53</v>
      </c>
      <c r="E12" s="2">
        <v>69.819999999999993</v>
      </c>
    </row>
    <row r="13" spans="1:5" x14ac:dyDescent="0.3">
      <c r="A13" t="s">
        <v>63</v>
      </c>
      <c r="B13" s="2">
        <v>5403.24</v>
      </c>
      <c r="C13" s="2">
        <v>5005.08</v>
      </c>
      <c r="D13" s="2">
        <v>2752.28</v>
      </c>
      <c r="E13" s="2">
        <v>2124.58</v>
      </c>
    </row>
    <row r="14" spans="1:5" x14ac:dyDescent="0.3">
      <c r="A14" t="s">
        <v>64</v>
      </c>
      <c r="B14" s="23">
        <v>21939.4</v>
      </c>
      <c r="C14" s="23">
        <v>17995.330000000002</v>
      </c>
      <c r="D14" s="23">
        <v>10835.65</v>
      </c>
      <c r="E14" s="2">
        <v>11608.13</v>
      </c>
    </row>
    <row r="15" spans="1:5" ht="18" x14ac:dyDescent="0.35">
      <c r="A15" s="14" t="s">
        <v>65</v>
      </c>
      <c r="B15" s="15">
        <f>SUM(B8:B14)</f>
        <v>56842.34</v>
      </c>
      <c r="C15" s="15">
        <f t="shared" ref="C15:E15" si="1">SUM(C8:C14)</f>
        <v>49519.29</v>
      </c>
      <c r="D15" s="15">
        <f t="shared" si="1"/>
        <v>31758.21</v>
      </c>
      <c r="E15" s="15">
        <f t="shared" si="1"/>
        <v>33020.69</v>
      </c>
    </row>
    <row r="16" spans="1:5" ht="18" x14ac:dyDescent="0.35">
      <c r="A16" s="19" t="s">
        <v>66</v>
      </c>
      <c r="B16" s="20">
        <f>B6-B15</f>
        <v>32005.410000000003</v>
      </c>
      <c r="C16" s="20">
        <f t="shared" ref="C16:E16" si="2">C6-C15</f>
        <v>24115.71</v>
      </c>
      <c r="D16" s="20">
        <f t="shared" si="2"/>
        <v>31316.809999999998</v>
      </c>
      <c r="E16" s="20">
        <f t="shared" si="2"/>
        <v>21348.959999999999</v>
      </c>
    </row>
    <row r="17" spans="1:7" ht="21" x14ac:dyDescent="0.4">
      <c r="A17" s="16" t="s">
        <v>67</v>
      </c>
      <c r="B17" s="18"/>
      <c r="C17" s="18"/>
      <c r="D17" s="18"/>
      <c r="E17" s="18"/>
      <c r="G17" s="22"/>
    </row>
    <row r="18" spans="1:7" x14ac:dyDescent="0.3">
      <c r="A18" t="s">
        <v>68</v>
      </c>
      <c r="B18" s="2">
        <v>7953</v>
      </c>
      <c r="C18" s="2">
        <v>5849</v>
      </c>
      <c r="D18" s="2">
        <v>7572</v>
      </c>
      <c r="E18" s="2">
        <v>5447</v>
      </c>
    </row>
    <row r="19" spans="1:7" x14ac:dyDescent="0.3">
      <c r="A19" t="s">
        <v>69</v>
      </c>
      <c r="B19">
        <v>238.16</v>
      </c>
      <c r="C19">
        <v>370.53</v>
      </c>
      <c r="D19">
        <v>233.91</v>
      </c>
      <c r="E19">
        <v>-1000.19</v>
      </c>
    </row>
    <row r="20" spans="1:7" x14ac:dyDescent="0.3">
      <c r="A20" t="s">
        <v>70</v>
      </c>
      <c r="B20">
        <v>1.61</v>
      </c>
      <c r="C20">
        <v>39.4</v>
      </c>
      <c r="D20">
        <v>-22.58</v>
      </c>
      <c r="E20">
        <v>5.8</v>
      </c>
    </row>
    <row r="21" spans="1:7" ht="18" x14ac:dyDescent="0.35">
      <c r="A21" s="14" t="s">
        <v>71</v>
      </c>
      <c r="B21" s="15">
        <f>SUM(B18:B20)</f>
        <v>8192.77</v>
      </c>
      <c r="C21" s="15">
        <f t="shared" ref="C21:E21" si="3">SUM(C18:C20)</f>
        <v>6258.9299999999994</v>
      </c>
      <c r="D21" s="15">
        <f t="shared" si="3"/>
        <v>7783.33</v>
      </c>
      <c r="E21" s="15">
        <f t="shared" si="3"/>
        <v>4452.6099999999997</v>
      </c>
    </row>
    <row r="22" spans="1:7" ht="18" x14ac:dyDescent="0.35">
      <c r="A22" s="19" t="s">
        <v>72</v>
      </c>
      <c r="B22" s="20">
        <f>B16-B21</f>
        <v>23812.640000000003</v>
      </c>
      <c r="C22" s="20">
        <f t="shared" ref="C22:E22" si="4">C16-C21</f>
        <v>17856.78</v>
      </c>
      <c r="D22" s="20">
        <f t="shared" si="4"/>
        <v>23533.479999999996</v>
      </c>
      <c r="E22" s="20">
        <f t="shared" si="4"/>
        <v>16896.349999999999</v>
      </c>
    </row>
    <row r="23" spans="1:7" x14ac:dyDescent="0.3">
      <c r="A23" t="s">
        <v>73</v>
      </c>
    </row>
    <row r="24" spans="1:7" x14ac:dyDescent="0.3">
      <c r="A24" t="s">
        <v>74</v>
      </c>
    </row>
    <row r="25" spans="1:7" x14ac:dyDescent="0.3">
      <c r="A25" t="s">
        <v>75</v>
      </c>
      <c r="B25">
        <v>34.409999999999997</v>
      </c>
      <c r="C25">
        <v>-74.569999999999993</v>
      </c>
      <c r="D25">
        <v>-5.62</v>
      </c>
      <c r="E25">
        <v>-42.52</v>
      </c>
    </row>
    <row r="26" spans="1:7" x14ac:dyDescent="0.3">
      <c r="A26" t="s">
        <v>76</v>
      </c>
      <c r="B26">
        <v>-8.66</v>
      </c>
      <c r="C26">
        <v>18.77</v>
      </c>
      <c r="D26">
        <v>1.41</v>
      </c>
      <c r="E26">
        <v>10.7</v>
      </c>
    </row>
    <row r="27" spans="1:7" ht="15.6" x14ac:dyDescent="0.3">
      <c r="A27" s="17" t="s">
        <v>77</v>
      </c>
      <c r="B27" s="1">
        <f>B25+B26</f>
        <v>25.749999999999996</v>
      </c>
      <c r="C27" s="1">
        <f t="shared" ref="C27:E27" si="5">C25+C26</f>
        <v>-55.8</v>
      </c>
      <c r="D27" s="1">
        <f t="shared" si="5"/>
        <v>-4.21</v>
      </c>
      <c r="E27" s="1">
        <f t="shared" si="5"/>
        <v>-31.820000000000004</v>
      </c>
    </row>
    <row r="28" spans="1:7" ht="15.6" x14ac:dyDescent="0.3">
      <c r="A28" s="21" t="s">
        <v>78</v>
      </c>
      <c r="B28" s="20">
        <f>B22+B27</f>
        <v>23838.390000000003</v>
      </c>
      <c r="C28" s="20">
        <f t="shared" ref="C28:E28" si="6">C22+C27</f>
        <v>17800.98</v>
      </c>
      <c r="D28" s="20">
        <f t="shared" si="6"/>
        <v>23529.269999999997</v>
      </c>
      <c r="E28" s="20">
        <f t="shared" si="6"/>
        <v>16864.53</v>
      </c>
    </row>
    <row r="29" spans="1:7" x14ac:dyDescent="0.3">
      <c r="A29" t="s">
        <v>79</v>
      </c>
    </row>
    <row r="30" spans="1:7" x14ac:dyDescent="0.3">
      <c r="A30" t="s">
        <v>80</v>
      </c>
      <c r="B30">
        <v>22.76</v>
      </c>
      <c r="C30">
        <v>17.07</v>
      </c>
      <c r="D30">
        <v>22.5</v>
      </c>
      <c r="E30">
        <v>177.66</v>
      </c>
    </row>
    <row r="31" spans="1:7" x14ac:dyDescent="0.3">
      <c r="A31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DC88-ABCC-458A-89B1-3E20B466CF07}">
  <dimension ref="A2:E71"/>
  <sheetViews>
    <sheetView workbookViewId="0">
      <selection activeCell="B25" activeCellId="1" sqref="B2:E2 B25:E25"/>
    </sheetView>
  </sheetViews>
  <sheetFormatPr defaultRowHeight="14.4" x14ac:dyDescent="0.3"/>
  <cols>
    <col min="1" max="1" width="38.77734375" bestFit="1" customWidth="1"/>
    <col min="2" max="4" width="11.5546875" bestFit="1" customWidth="1"/>
    <col min="5" max="5" width="12.88671875" bestFit="1" customWidth="1"/>
    <col min="6" max="6" width="12.77734375" bestFit="1" customWidth="1"/>
  </cols>
  <sheetData>
    <row r="2" spans="1:5" ht="15.6" x14ac:dyDescent="0.3">
      <c r="A2" s="32" t="s">
        <v>47</v>
      </c>
      <c r="B2" s="31" t="s">
        <v>44</v>
      </c>
      <c r="C2" s="31" t="s">
        <v>45</v>
      </c>
      <c r="D2" s="31" t="s">
        <v>46</v>
      </c>
      <c r="E2" s="31" t="s">
        <v>114</v>
      </c>
    </row>
    <row r="3" spans="1:5" ht="18" x14ac:dyDescent="0.35">
      <c r="A3" s="33" t="s">
        <v>0</v>
      </c>
      <c r="B3" s="34"/>
      <c r="C3" s="34"/>
      <c r="D3" s="34"/>
      <c r="E3" s="34"/>
    </row>
    <row r="4" spans="1:5" ht="15.6" x14ac:dyDescent="0.3">
      <c r="A4" s="36" t="s">
        <v>1</v>
      </c>
      <c r="B4" s="37"/>
      <c r="C4" s="37"/>
      <c r="D4" s="37"/>
      <c r="E4" s="38"/>
    </row>
    <row r="5" spans="1:5" x14ac:dyDescent="0.3">
      <c r="A5" s="3" t="s">
        <v>11</v>
      </c>
      <c r="B5" s="8">
        <v>59252.26</v>
      </c>
      <c r="C5" s="8">
        <v>56803.05</v>
      </c>
      <c r="D5" s="8">
        <v>53764.78</v>
      </c>
      <c r="E5" s="11">
        <v>23631.3</v>
      </c>
    </row>
    <row r="6" spans="1:5" x14ac:dyDescent="0.3">
      <c r="A6" s="3" t="s">
        <v>12</v>
      </c>
      <c r="B6" s="8">
        <v>17269.71</v>
      </c>
      <c r="C6" s="8">
        <v>7415.52</v>
      </c>
      <c r="D6" s="8">
        <v>1794.66</v>
      </c>
      <c r="E6" s="9">
        <v>14140.48</v>
      </c>
    </row>
    <row r="7" spans="1:5" x14ac:dyDescent="0.3">
      <c r="A7" s="3" t="s">
        <v>13</v>
      </c>
      <c r="B7" s="9">
        <v>19.77</v>
      </c>
      <c r="C7" s="10">
        <v>357.7</v>
      </c>
      <c r="D7" s="10">
        <v>641.67999999999995</v>
      </c>
      <c r="E7" s="11">
        <v>9.26</v>
      </c>
    </row>
    <row r="8" spans="1:5" x14ac:dyDescent="0.3">
      <c r="A8" s="3" t="s">
        <v>14</v>
      </c>
      <c r="B8" s="9">
        <v>25.99</v>
      </c>
      <c r="C8" s="10">
        <v>136.84</v>
      </c>
      <c r="D8" s="10">
        <v>215.33</v>
      </c>
      <c r="E8" s="9">
        <v>319.54000000000002</v>
      </c>
    </row>
    <row r="9" spans="1:5" x14ac:dyDescent="0.3">
      <c r="A9" s="3" t="s">
        <v>2</v>
      </c>
      <c r="B9" s="9"/>
      <c r="C9" s="9"/>
      <c r="D9" s="9"/>
      <c r="E9" s="10"/>
    </row>
    <row r="10" spans="1:5" x14ac:dyDescent="0.3">
      <c r="A10" s="3" t="s">
        <v>15</v>
      </c>
      <c r="B10" s="9">
        <v>78.98</v>
      </c>
      <c r="C10" s="10">
        <v>92.08</v>
      </c>
      <c r="D10" s="10">
        <v>66.52</v>
      </c>
      <c r="E10" s="9">
        <v>66.52</v>
      </c>
    </row>
    <row r="11" spans="1:5" x14ac:dyDescent="0.3">
      <c r="A11" s="3" t="s">
        <v>16</v>
      </c>
      <c r="B11" s="8">
        <v>1019.51</v>
      </c>
      <c r="C11" s="10">
        <v>249.56</v>
      </c>
      <c r="D11" s="10">
        <v>277.2</v>
      </c>
      <c r="E11" s="10">
        <v>540.96</v>
      </c>
    </row>
    <row r="12" spans="1:5" x14ac:dyDescent="0.3">
      <c r="A12" s="3" t="s">
        <v>17</v>
      </c>
      <c r="B12" s="9">
        <v>761.95</v>
      </c>
      <c r="C12" s="11">
        <v>2663.94</v>
      </c>
      <c r="D12" s="10">
        <v>639.38</v>
      </c>
      <c r="E12" s="9">
        <v>1470.03</v>
      </c>
    </row>
    <row r="13" spans="1:5" x14ac:dyDescent="0.3">
      <c r="A13" s="3" t="s">
        <v>18</v>
      </c>
      <c r="B13" s="9">
        <v>266.52</v>
      </c>
      <c r="C13" s="10">
        <v>360.45</v>
      </c>
      <c r="D13" s="10">
        <v>170.32</v>
      </c>
      <c r="E13" s="28" t="s">
        <v>50</v>
      </c>
    </row>
    <row r="14" spans="1:5" x14ac:dyDescent="0.3">
      <c r="A14" s="5" t="s">
        <v>27</v>
      </c>
      <c r="B14" s="8">
        <f t="shared" ref="B14:D14" si="0">SUM(B5:B13)</f>
        <v>78694.69</v>
      </c>
      <c r="C14" s="8">
        <f t="shared" si="0"/>
        <v>68079.14</v>
      </c>
      <c r="D14" s="8">
        <f t="shared" si="0"/>
        <v>57569.869999999995</v>
      </c>
      <c r="E14" s="8">
        <f>SUM(E5:E13)</f>
        <v>40178.089999999997</v>
      </c>
    </row>
    <row r="15" spans="1:5" ht="15.6" x14ac:dyDescent="0.3">
      <c r="A15" s="36" t="s">
        <v>3</v>
      </c>
      <c r="B15" s="39"/>
      <c r="C15" s="39"/>
      <c r="D15" s="39"/>
      <c r="E15" s="40"/>
    </row>
    <row r="16" spans="1:5" x14ac:dyDescent="0.3">
      <c r="A16" s="3" t="s">
        <v>19</v>
      </c>
      <c r="B16" s="8">
        <v>21231.47</v>
      </c>
      <c r="C16" s="11">
        <v>19511.79</v>
      </c>
      <c r="D16" s="11">
        <v>15360.61</v>
      </c>
      <c r="E16" s="9">
        <v>11123.16</v>
      </c>
    </row>
    <row r="17" spans="1:5" x14ac:dyDescent="0.3">
      <c r="A17" s="3" t="s">
        <v>4</v>
      </c>
      <c r="B17" s="9"/>
      <c r="C17" s="9"/>
      <c r="D17" s="9"/>
      <c r="E17" s="9"/>
    </row>
    <row r="18" spans="1:5" x14ac:dyDescent="0.3">
      <c r="A18" s="3" t="s">
        <v>15</v>
      </c>
      <c r="B18" s="8">
        <v>13693.01</v>
      </c>
      <c r="C18" s="11">
        <v>7347.33</v>
      </c>
      <c r="D18" s="11">
        <v>14098.55</v>
      </c>
      <c r="E18" s="11">
        <v>19810.560000000001</v>
      </c>
    </row>
    <row r="19" spans="1:5" x14ac:dyDescent="0.3">
      <c r="A19" s="3" t="s">
        <v>20</v>
      </c>
      <c r="B19" s="8">
        <v>27375.759999999998</v>
      </c>
      <c r="C19" s="11">
        <v>23217.42</v>
      </c>
      <c r="D19" s="11">
        <v>17751.689999999999</v>
      </c>
      <c r="E19" s="10">
        <v>18350.5</v>
      </c>
    </row>
    <row r="20" spans="1:5" x14ac:dyDescent="0.3">
      <c r="A20" s="3" t="s">
        <v>21</v>
      </c>
      <c r="B20" s="9">
        <v>349.92</v>
      </c>
      <c r="C20" s="10">
        <v>66.69</v>
      </c>
      <c r="D20" s="10">
        <v>514.41999999999996</v>
      </c>
      <c r="E20" s="9">
        <v>240.86</v>
      </c>
    </row>
    <row r="21" spans="1:5" x14ac:dyDescent="0.3">
      <c r="A21" s="3" t="s">
        <v>22</v>
      </c>
      <c r="B21" s="8">
        <v>3994.77</v>
      </c>
      <c r="C21" s="11">
        <v>8826.48</v>
      </c>
      <c r="D21" s="11">
        <v>5567.57</v>
      </c>
      <c r="E21" s="11">
        <v>17.809999999999999</v>
      </c>
    </row>
    <row r="22" spans="1:5" x14ac:dyDescent="0.3">
      <c r="A22" s="3" t="s">
        <v>23</v>
      </c>
      <c r="B22" s="8">
        <v>3659.9</v>
      </c>
      <c r="C22" s="11">
        <v>2198.2199999999998</v>
      </c>
      <c r="D22" s="11">
        <v>2263.33</v>
      </c>
      <c r="E22" s="9">
        <v>1074.99</v>
      </c>
    </row>
    <row r="23" spans="1:5" x14ac:dyDescent="0.3">
      <c r="A23" s="3" t="s">
        <v>24</v>
      </c>
      <c r="B23" s="8">
        <v>2465.1799999999998</v>
      </c>
      <c r="C23" s="11">
        <v>2098.7600000000002</v>
      </c>
      <c r="D23" s="11">
        <v>5158.43</v>
      </c>
      <c r="E23" s="11">
        <v>3261.57</v>
      </c>
    </row>
    <row r="24" spans="1:5" x14ac:dyDescent="0.3">
      <c r="A24" s="5" t="s">
        <v>26</v>
      </c>
      <c r="B24" s="8">
        <f t="shared" ref="B24:D24" si="1">SUM(B16:B23)</f>
        <v>72770.009999999995</v>
      </c>
      <c r="C24" s="8">
        <f t="shared" si="1"/>
        <v>63266.69000000001</v>
      </c>
      <c r="D24" s="8">
        <f t="shared" si="1"/>
        <v>60714.6</v>
      </c>
      <c r="E24" s="8">
        <f>SUM(E16:E23)</f>
        <v>53879.45</v>
      </c>
    </row>
    <row r="25" spans="1:5" x14ac:dyDescent="0.3">
      <c r="A25" s="43" t="s">
        <v>25</v>
      </c>
      <c r="B25" s="44">
        <f t="shared" ref="B25:D25" si="2">B24+B14</f>
        <v>151464.70000000001</v>
      </c>
      <c r="C25" s="44">
        <f t="shared" si="2"/>
        <v>131345.83000000002</v>
      </c>
      <c r="D25" s="44">
        <f t="shared" si="2"/>
        <v>118284.47</v>
      </c>
      <c r="E25" s="44">
        <f>E24+E14</f>
        <v>94057.54</v>
      </c>
    </row>
    <row r="26" spans="1:5" ht="18" x14ac:dyDescent="0.35">
      <c r="A26" s="33" t="s">
        <v>5</v>
      </c>
      <c r="B26" s="35"/>
      <c r="C26" s="35"/>
      <c r="D26" s="35"/>
      <c r="E26" s="35"/>
    </row>
    <row r="27" spans="1:5" ht="15.6" x14ac:dyDescent="0.3">
      <c r="A27" s="36" t="s">
        <v>6</v>
      </c>
      <c r="B27" s="39"/>
      <c r="C27" s="39"/>
      <c r="D27" s="39"/>
      <c r="E27" s="41"/>
    </row>
    <row r="28" spans="1:5" x14ac:dyDescent="0.3">
      <c r="A28" s="3" t="s">
        <v>28</v>
      </c>
      <c r="B28" s="8">
        <v>1046.1600000000001</v>
      </c>
      <c r="C28" s="10">
        <v>951.06</v>
      </c>
      <c r="D28" s="10">
        <v>951.06</v>
      </c>
      <c r="E28" s="9">
        <v>951.06</v>
      </c>
    </row>
    <row r="29" spans="1:5" x14ac:dyDescent="0.3">
      <c r="A29" s="3" t="s">
        <v>29</v>
      </c>
      <c r="B29" s="8">
        <v>128151.88</v>
      </c>
      <c r="C29" s="11">
        <v>109764.94</v>
      </c>
      <c r="D29" s="11">
        <v>99016.04</v>
      </c>
      <c r="E29" s="10">
        <v>76072.36</v>
      </c>
    </row>
    <row r="30" spans="1:5" x14ac:dyDescent="0.3">
      <c r="A30" s="5" t="s">
        <v>30</v>
      </c>
      <c r="B30" s="9">
        <f t="shared" ref="B30:D30" si="3">SUM(B28:B29)</f>
        <v>129198.04000000001</v>
      </c>
      <c r="C30" s="9">
        <f t="shared" si="3"/>
        <v>110716</v>
      </c>
      <c r="D30" s="9">
        <f t="shared" si="3"/>
        <v>99967.099999999991</v>
      </c>
      <c r="E30" s="9">
        <f>SUM(E28:E29)</f>
        <v>77023.42</v>
      </c>
    </row>
    <row r="31" spans="1:5" ht="15.6" x14ac:dyDescent="0.3">
      <c r="A31" s="36" t="s">
        <v>7</v>
      </c>
      <c r="B31" s="39"/>
      <c r="C31" s="39"/>
      <c r="D31" s="39"/>
      <c r="E31" s="41"/>
    </row>
    <row r="32" spans="1:5" x14ac:dyDescent="0.3">
      <c r="A32" s="42" t="s">
        <v>8</v>
      </c>
      <c r="B32" s="39"/>
      <c r="C32" s="39"/>
      <c r="D32" s="39"/>
      <c r="E32" s="39"/>
    </row>
    <row r="33" spans="1:5" x14ac:dyDescent="0.3">
      <c r="A33" s="3" t="s">
        <v>9</v>
      </c>
      <c r="B33" s="9"/>
      <c r="C33" s="9"/>
      <c r="D33" s="9"/>
      <c r="E33" s="11"/>
    </row>
    <row r="34" spans="1:5" x14ac:dyDescent="0.3">
      <c r="A34" s="3" t="s">
        <v>31</v>
      </c>
      <c r="B34" s="9">
        <v>623.55999999999995</v>
      </c>
      <c r="C34" s="11">
        <v>3124.86</v>
      </c>
      <c r="D34" s="11">
        <v>5625</v>
      </c>
      <c r="E34" s="9">
        <v>3552.84</v>
      </c>
    </row>
    <row r="35" spans="1:5" x14ac:dyDescent="0.3">
      <c r="A35" s="3" t="s">
        <v>32</v>
      </c>
      <c r="B35" s="9">
        <v>16.38</v>
      </c>
      <c r="C35" s="10">
        <v>31.07</v>
      </c>
      <c r="D35" s="10">
        <v>163.32</v>
      </c>
      <c r="E35" s="11">
        <v>293.45</v>
      </c>
    </row>
    <row r="36" spans="1:5" x14ac:dyDescent="0.3">
      <c r="A36" s="3" t="s">
        <v>33</v>
      </c>
      <c r="B36" s="9">
        <v>229.66</v>
      </c>
      <c r="C36" s="10">
        <v>187.41</v>
      </c>
      <c r="D36" s="10">
        <v>209.84</v>
      </c>
      <c r="E36" s="9">
        <v>159.4</v>
      </c>
    </row>
    <row r="37" spans="1:5" x14ac:dyDescent="0.3">
      <c r="A37" s="3" t="s">
        <v>34</v>
      </c>
      <c r="B37" s="8">
        <v>2343.9</v>
      </c>
      <c r="C37" s="11">
        <v>2097.08</v>
      </c>
      <c r="D37" s="11">
        <v>1745.32</v>
      </c>
      <c r="E37" s="11">
        <v>1512.83</v>
      </c>
    </row>
    <row r="38" spans="1:5" x14ac:dyDescent="0.3">
      <c r="A38" s="5" t="s">
        <v>35</v>
      </c>
      <c r="B38" s="9">
        <f t="shared" ref="B38:D38" si="4">SUM(B34:B37)</f>
        <v>3213.5</v>
      </c>
      <c r="C38" s="9">
        <f t="shared" si="4"/>
        <v>5440.42</v>
      </c>
      <c r="D38" s="9">
        <f t="shared" si="4"/>
        <v>7743.48</v>
      </c>
      <c r="E38" s="9">
        <f>SUM(E34:E37)</f>
        <v>5518.52</v>
      </c>
    </row>
    <row r="39" spans="1:5" ht="15.6" x14ac:dyDescent="0.3">
      <c r="A39" s="36" t="s">
        <v>10</v>
      </c>
      <c r="B39" s="39"/>
      <c r="C39" s="39"/>
      <c r="D39" s="39"/>
      <c r="E39" s="41"/>
    </row>
    <row r="40" spans="1:5" x14ac:dyDescent="0.3">
      <c r="A40" s="3" t="s">
        <v>9</v>
      </c>
      <c r="B40" s="9"/>
      <c r="C40" s="9"/>
      <c r="D40" s="9"/>
      <c r="E40" s="9"/>
    </row>
    <row r="41" spans="1:5" x14ac:dyDescent="0.3">
      <c r="A41" s="3" t="s">
        <v>36</v>
      </c>
      <c r="B41" s="8">
        <v>2500</v>
      </c>
      <c r="C41" s="13" t="s">
        <v>49</v>
      </c>
      <c r="D41" s="11">
        <v>3009.92</v>
      </c>
      <c r="E41" s="13" t="s">
        <v>50</v>
      </c>
    </row>
    <row r="42" spans="1:5" x14ac:dyDescent="0.3">
      <c r="A42" s="3" t="s">
        <v>32</v>
      </c>
      <c r="B42" s="9">
        <v>14.69</v>
      </c>
      <c r="C42" s="10">
        <v>159.61000000000001</v>
      </c>
      <c r="D42" s="10">
        <v>130.13</v>
      </c>
      <c r="E42" s="9">
        <v>109.13</v>
      </c>
    </row>
    <row r="43" spans="1:5" x14ac:dyDescent="0.3">
      <c r="A43" s="3" t="s">
        <v>37</v>
      </c>
      <c r="B43" s="9"/>
      <c r="C43" s="9"/>
      <c r="D43" s="9"/>
      <c r="E43" s="11"/>
    </row>
    <row r="44" spans="1:5" x14ac:dyDescent="0.3">
      <c r="A44" s="3" t="s">
        <v>38</v>
      </c>
      <c r="B44" s="8">
        <v>1702.27</v>
      </c>
      <c r="C44" s="10">
        <v>896.88</v>
      </c>
      <c r="D44" s="10">
        <v>832.91</v>
      </c>
      <c r="E44" s="9">
        <v>666.92</v>
      </c>
    </row>
    <row r="45" spans="1:5" x14ac:dyDescent="0.3">
      <c r="A45" s="3" t="s">
        <v>39</v>
      </c>
      <c r="B45" s="8">
        <v>7677.73</v>
      </c>
      <c r="C45" s="11">
        <v>7413.68</v>
      </c>
      <c r="D45" s="11">
        <v>3806.81</v>
      </c>
      <c r="E45" s="11">
        <v>6477.42</v>
      </c>
    </row>
    <row r="46" spans="1:5" x14ac:dyDescent="0.3">
      <c r="A46" s="3" t="s">
        <v>40</v>
      </c>
      <c r="B46" s="8">
        <v>3134.35</v>
      </c>
      <c r="C46" s="11">
        <v>2163.89</v>
      </c>
      <c r="D46" s="11">
        <v>2281.96</v>
      </c>
      <c r="E46" s="9">
        <v>1979.29</v>
      </c>
    </row>
    <row r="47" spans="1:5" x14ac:dyDescent="0.3">
      <c r="A47" s="3" t="s">
        <v>33</v>
      </c>
      <c r="B47" s="8">
        <v>2747.57</v>
      </c>
      <c r="C47" s="10">
        <v>174.77</v>
      </c>
      <c r="D47" s="10">
        <v>66.05</v>
      </c>
      <c r="E47" s="11">
        <v>28.4</v>
      </c>
    </row>
    <row r="48" spans="1:5" x14ac:dyDescent="0.3">
      <c r="A48" s="3" t="s">
        <v>41</v>
      </c>
      <c r="B48" s="9">
        <v>376.68</v>
      </c>
      <c r="C48" s="11">
        <v>1446.86</v>
      </c>
      <c r="D48" s="10">
        <v>446.11</v>
      </c>
      <c r="E48" s="9">
        <v>2089.9499999999998</v>
      </c>
    </row>
    <row r="49" spans="1:5" x14ac:dyDescent="0.3">
      <c r="A49" s="3" t="s">
        <v>48</v>
      </c>
      <c r="B49" s="9">
        <v>899.87</v>
      </c>
      <c r="C49" s="12" t="s">
        <v>50</v>
      </c>
      <c r="D49" s="12" t="s">
        <v>50</v>
      </c>
      <c r="E49" s="10">
        <v>179.45</v>
      </c>
    </row>
    <row r="50" spans="1:5" x14ac:dyDescent="0.3">
      <c r="A50" s="5" t="s">
        <v>42</v>
      </c>
      <c r="B50" s="9">
        <f t="shared" ref="B50:D50" si="5">SUM(B41:B49)</f>
        <v>19053.16</v>
      </c>
      <c r="C50" s="9">
        <f t="shared" si="5"/>
        <v>12255.69</v>
      </c>
      <c r="D50" s="9">
        <f t="shared" si="5"/>
        <v>10573.89</v>
      </c>
      <c r="E50" s="9">
        <f>SUM(E41:E49)</f>
        <v>11530.560000000001</v>
      </c>
    </row>
    <row r="51" spans="1:5" x14ac:dyDescent="0.3">
      <c r="A51" s="43" t="s">
        <v>43</v>
      </c>
      <c r="B51" s="44">
        <f t="shared" ref="B51:D51" si="6">B30+B38+B50</f>
        <v>151464.70000000001</v>
      </c>
      <c r="C51" s="44">
        <f t="shared" si="6"/>
        <v>128412.11</v>
      </c>
      <c r="D51" s="44">
        <f t="shared" si="6"/>
        <v>118284.46999999999</v>
      </c>
      <c r="E51" s="44">
        <f>E30+E38+E50</f>
        <v>94072.5</v>
      </c>
    </row>
    <row r="53" spans="1:5" ht="15" x14ac:dyDescent="0.3">
      <c r="E53" s="6"/>
    </row>
    <row r="55" spans="1:5" ht="15" x14ac:dyDescent="0.3">
      <c r="E55" s="6"/>
    </row>
    <row r="57" spans="1:5" ht="15" x14ac:dyDescent="0.3">
      <c r="E57" s="7"/>
    </row>
    <row r="59" spans="1:5" ht="15" x14ac:dyDescent="0.3">
      <c r="E59" s="7"/>
    </row>
    <row r="61" spans="1:5" ht="15" x14ac:dyDescent="0.3">
      <c r="E61" s="7"/>
    </row>
    <row r="63" spans="1:5" ht="15" x14ac:dyDescent="0.3">
      <c r="E63" s="6"/>
    </row>
    <row r="65" spans="5:5" ht="15" x14ac:dyDescent="0.3">
      <c r="E65" s="6"/>
    </row>
    <row r="67" spans="5:5" ht="15" x14ac:dyDescent="0.3">
      <c r="E67" s="7"/>
    </row>
    <row r="69" spans="5:5" ht="15" x14ac:dyDescent="0.3">
      <c r="E69" s="6"/>
    </row>
    <row r="71" spans="5:5" ht="15" x14ac:dyDescent="0.3">
      <c r="E7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Ratios</vt:lpstr>
      <vt:lpstr>Sheet1</vt:lpstr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2024-05-23T14:36:29Z</dcterms:created>
  <dcterms:modified xsi:type="dcterms:W3CDTF">2024-07-23T17:23:45Z</dcterms:modified>
</cp:coreProperties>
</file>