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worksheet+xml" PartName="/xl/worksheets/sheet70.xml"/>
  <Override ContentType="application/vnd.openxmlformats-officedocument.spreadsheetml.worksheet+xml" PartName="/xl/worksheets/sheet71.xml"/>
  <Override ContentType="application/vnd.openxmlformats-officedocument.spreadsheetml.worksheet+xml" PartName="/xl/worksheets/sheet72.xml"/>
  <Override ContentType="application/vnd.openxmlformats-officedocument.spreadsheetml.worksheet+xml" PartName="/xl/worksheets/sheet73.xml"/>
  <Override ContentType="application/vnd.openxmlformats-officedocument.spreadsheetml.worksheet+xml" PartName="/xl/worksheets/sheet74.xml"/>
  <Override ContentType="application/vnd.openxmlformats-officedocument.spreadsheetml.worksheet+xml" PartName="/xl/worksheets/sheet75.xml"/>
  <Override ContentType="application/vnd.openxmlformats-officedocument.spreadsheetml.worksheet+xml" PartName="/xl/worksheets/sheet76.xml"/>
  <Override ContentType="application/vnd.openxmlformats-officedocument.spreadsheetml.worksheet+xml" PartName="/xl/worksheets/sheet77.xml"/>
  <Override ContentType="application/vnd.openxmlformats-officedocument.spreadsheetml.worksheet+xml" PartName="/xl/worksheets/sheet78.xml"/>
  <Override ContentType="application/vnd.openxmlformats-officedocument.spreadsheetml.worksheet+xml" PartName="/xl/worksheets/sheet79.xml"/>
  <Override ContentType="application/vnd.openxmlformats-officedocument.spreadsheetml.worksheet+xml" PartName="/xl/worksheets/sheet80.xml"/>
  <Override ContentType="application/vnd.openxmlformats-officedocument.spreadsheetml.worksheet+xml" PartName="/xl/worksheets/sheet81.xml"/>
  <Override ContentType="application/vnd.openxmlformats-officedocument.spreadsheetml.worksheet+xml" PartName="/xl/worksheets/sheet82.xml"/>
  <Override ContentType="application/vnd.openxmlformats-officedocument.spreadsheetml.worksheet+xml" PartName="/xl/worksheets/sheet83.xml"/>
  <Override ContentType="application/vnd.openxmlformats-officedocument.spreadsheetml.worksheet+xml" PartName="/xl/worksheets/sheet84.xml"/>
  <Override ContentType="application/vnd.openxmlformats-officedocument.spreadsheetml.worksheet+xml" PartName="/xl/worksheets/sheet85.xml"/>
  <Override ContentType="application/vnd.openxmlformats-officedocument.spreadsheetml.worksheet+xml" PartName="/xl/worksheets/sheet86.xml"/>
  <Override ContentType="application/vnd.openxmlformats-officedocument.spreadsheetml.worksheet+xml" PartName="/xl/worksheets/sheet87.xml"/>
  <Override ContentType="application/vnd.openxmlformats-officedocument.spreadsheetml.worksheet+xml" PartName="/xl/worksheets/sheet88.xml"/>
  <Override ContentType="application/vnd.openxmlformats-officedocument.spreadsheetml.worksheet+xml" PartName="/xl/worksheets/sheet89.xml"/>
  <Override ContentType="application/vnd.openxmlformats-officedocument.spreadsheetml.worksheet+xml" PartName="/xl/worksheets/sheet90.xml"/>
  <Override ContentType="application/vnd.openxmlformats-officedocument.spreadsheetml.worksheet+xml" PartName="/xl/worksheets/sheet91.xml"/>
  <Override ContentType="application/vnd.openxmlformats-officedocument.spreadsheetml.worksheet+xml" PartName="/xl/worksheets/sheet92.xml"/>
  <Override ContentType="application/vnd.openxmlformats-officedocument.spreadsheetml.worksheet+xml" PartName="/xl/worksheets/sheet93.xml"/>
  <Override ContentType="application/vnd.openxmlformats-officedocument.spreadsheetml.worksheet+xml" PartName="/xl/worksheets/sheet94.xml"/>
  <Override ContentType="application/vnd.openxmlformats-officedocument.spreadsheetml.worksheet+xml" PartName="/xl/worksheets/sheet95.xml"/>
  <Override ContentType="application/vnd.openxmlformats-officedocument.spreadsheetml.worksheet+xml" PartName="/xl/worksheets/sheet96.xml"/>
  <Override ContentType="application/vnd.openxmlformats-officedocument.spreadsheetml.worksheet+xml" PartName="/xl/worksheets/sheet97.xml"/>
  <Override ContentType="application/vnd.openxmlformats-officedocument.spreadsheetml.worksheet+xml" PartName="/xl/worksheets/sheet98.xml"/>
  <Override ContentType="application/vnd.openxmlformats-officedocument.spreadsheetml.worksheet+xml" PartName="/xl/worksheets/sheet99.xml"/>
  <Override ContentType="application/vnd.openxmlformats-officedocument.spreadsheetml.worksheet+xml" PartName="/xl/worksheets/sheet100.xml"/>
  <Override ContentType="application/vnd.openxmlformats-officedocument.spreadsheetml.worksheet+xml" PartName="/xl/worksheets/sheet101.xml"/>
  <Override ContentType="application/vnd.openxmlformats-officedocument.spreadsheetml.worksheet+xml" PartName="/xl/worksheets/sheet102.xml"/>
  <Override ContentType="application/vnd.openxmlformats-officedocument.spreadsheetml.worksheet+xml" PartName="/xl/worksheets/sheet103.xml"/>
  <Override ContentType="application/vnd.openxmlformats-officedocument.spreadsheetml.worksheet+xml" PartName="/xl/worksheets/sheet104.xml"/>
  <Override ContentType="application/vnd.openxmlformats-officedocument.spreadsheetml.worksheet+xml" PartName="/xl/worksheets/sheet105.xml"/>
  <Override ContentType="application/vnd.openxmlformats-officedocument.spreadsheetml.worksheet+xml" PartName="/xl/worksheets/sheet106.xml"/>
  <Override ContentType="application/vnd.openxmlformats-officedocument.spreadsheetml.worksheet+xml" PartName="/xl/worksheets/sheet107.xml"/>
  <Override ContentType="application/vnd.openxmlformats-officedocument.spreadsheetml.worksheet+xml" PartName="/xl/worksheets/sheet108.xml"/>
  <Override ContentType="application/vnd.openxmlformats-officedocument.spreadsheetml.worksheet+xml" PartName="/xl/worksheets/sheet10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T.O.C." sheetId="1" state="visible" r:id="rId1"/>
    <sheet xmlns:r="http://schemas.openxmlformats.org/officeDocument/2006/relationships" name="Intro" sheetId="2" state="visible" r:id="rId2"/>
    <sheet xmlns:r="http://schemas.openxmlformats.org/officeDocument/2006/relationships" name="Summary" sheetId="3" state="visible" r:id="rId3"/>
    <sheet xmlns:r="http://schemas.openxmlformats.org/officeDocument/2006/relationships" name="Locations" sheetId="4" state="visible" r:id="rId4"/>
    <sheet xmlns:r="http://schemas.openxmlformats.org/officeDocument/2006/relationships" name="Concordances" sheetId="5" state="visible" r:id="rId5"/>
    <sheet xmlns:r="http://schemas.openxmlformats.org/officeDocument/2006/relationships" name="Rate of Fire" sheetId="6" state="visible" r:id="rId6"/>
    <sheet xmlns:r="http://schemas.openxmlformats.org/officeDocument/2006/relationships" name="Timeline" sheetId="7" state="visible" r:id="rId7"/>
    <sheet xmlns:r="http://schemas.openxmlformats.org/officeDocument/2006/relationships" name="Timeline Xref" sheetId="8" state="visible" r:id="rId8"/>
    <sheet xmlns:r="http://schemas.openxmlformats.org/officeDocument/2006/relationships" name="Timeline Numeric" sheetId="9" state="visible" r:id="rId9"/>
    <sheet xmlns:r="http://schemas.openxmlformats.org/officeDocument/2006/relationships" name="bar5" sheetId="10" state="visible" r:id="rId10"/>
    <sheet xmlns:r="http://schemas.openxmlformats.org/officeDocument/2006/relationships" name="stage_right" sheetId="11" state="visible" r:id="rId11"/>
    <sheet xmlns:r="http://schemas.openxmlformats.org/officeDocument/2006/relationships" name="booth_se" sheetId="12" state="visible" r:id="rId12"/>
    <sheet xmlns:r="http://schemas.openxmlformats.org/officeDocument/2006/relationships" name="middle" sheetId="13" state="visible" r:id="rId13"/>
    <sheet xmlns:r="http://schemas.openxmlformats.org/officeDocument/2006/relationships" name="eastf" sheetId="14" state="visible" r:id="rId14"/>
    <sheet xmlns:r="http://schemas.openxmlformats.org/officeDocument/2006/relationships" name="34_1114" sheetId="15" state="visible" r:id="rId15"/>
    <sheet xmlns:r="http://schemas.openxmlformats.org/officeDocument/2006/relationships" name="alt_elec" sheetId="16" state="visible" r:id="rId16"/>
    <sheet xmlns:r="http://schemas.openxmlformats.org/officeDocument/2006/relationships" name="front2" sheetId="17" state="visible" r:id="rId17"/>
    <sheet xmlns:r="http://schemas.openxmlformats.org/officeDocument/2006/relationships" name="under" sheetId="18" state="visible" r:id="rId18"/>
    <sheet xmlns:r="http://schemas.openxmlformats.org/officeDocument/2006/relationships" name="ray" sheetId="19" state="visible" r:id="rId19"/>
    <sheet xmlns:r="http://schemas.openxmlformats.org/officeDocument/2006/relationships" name="uber" sheetId="20" state="visible" r:id="rId20"/>
    <sheet xmlns:r="http://schemas.openxmlformats.org/officeDocument/2006/relationships" name="oasis" sheetId="21" state="visible" r:id="rId21"/>
    <sheet xmlns:r="http://schemas.openxmlformats.org/officeDocument/2006/relationships" name="hebrew" sheetId="22" state="visible" r:id="rId22"/>
    <sheet xmlns:r="http://schemas.openxmlformats.org/officeDocument/2006/relationships" name="m240_fn_mag" sheetId="23" state="visible" r:id="rId23"/>
    <sheet xmlns:r="http://schemas.openxmlformats.org/officeDocument/2006/relationships" name="m240_afgan" sheetId="24" state="visible" r:id="rId24"/>
    <sheet xmlns:r="http://schemas.openxmlformats.org/officeDocument/2006/relationships" name="m240b_shoulder" sheetId="25" state="visible" r:id="rId25"/>
    <sheet xmlns:r="http://schemas.openxmlformats.org/officeDocument/2006/relationships" name="psa_ar15" sheetId="26" state="visible" r:id="rId26"/>
    <sheet xmlns:r="http://schemas.openxmlformats.org/officeDocument/2006/relationships" name="240v249" sheetId="27" state="visible" r:id="rId27"/>
    <sheet xmlns:r="http://schemas.openxmlformats.org/officeDocument/2006/relationships" name="43" sheetId="28" state="visible" r:id="rId28"/>
    <sheet xmlns:r="http://schemas.openxmlformats.org/officeDocument/2006/relationships" name="0" sheetId="29" state="visible" r:id="rId29"/>
    <sheet xmlns:r="http://schemas.openxmlformats.org/officeDocument/2006/relationships" name="0_6" sheetId="30" state="visible" r:id="rId30"/>
    <sheet xmlns:r="http://schemas.openxmlformats.org/officeDocument/2006/relationships" name="1" sheetId="31" state="visible" r:id="rId31"/>
    <sheet xmlns:r="http://schemas.openxmlformats.org/officeDocument/2006/relationships" name="2a" sheetId="32" state="visible" r:id="rId32"/>
    <sheet xmlns:r="http://schemas.openxmlformats.org/officeDocument/2006/relationships" name="2b" sheetId="33" state="visible" r:id="rId33"/>
    <sheet xmlns:r="http://schemas.openxmlformats.org/officeDocument/2006/relationships" name="2c" sheetId="34" state="visible" r:id="rId34"/>
    <sheet xmlns:r="http://schemas.openxmlformats.org/officeDocument/2006/relationships" name="2d" sheetId="35" state="visible" r:id="rId35"/>
    <sheet xmlns:r="http://schemas.openxmlformats.org/officeDocument/2006/relationships" name="3a" sheetId="36" state="visible" r:id="rId36"/>
    <sheet xmlns:r="http://schemas.openxmlformats.org/officeDocument/2006/relationships" name="3b" sheetId="37" state="visible" r:id="rId37"/>
    <sheet xmlns:r="http://schemas.openxmlformats.org/officeDocument/2006/relationships" name="4" sheetId="38" state="visible" r:id="rId38"/>
    <sheet xmlns:r="http://schemas.openxmlformats.org/officeDocument/2006/relationships" name="5e" sheetId="39" state="visible" r:id="rId39"/>
    <sheet xmlns:r="http://schemas.openxmlformats.org/officeDocument/2006/relationships" name="5f" sheetId="40" state="visible" r:id="rId40"/>
    <sheet xmlns:r="http://schemas.openxmlformats.org/officeDocument/2006/relationships" name="5g" sheetId="41" state="visible" r:id="rId41"/>
    <sheet xmlns:r="http://schemas.openxmlformats.org/officeDocument/2006/relationships" name="5h2" sheetId="42" state="visible" r:id="rId42"/>
    <sheet xmlns:r="http://schemas.openxmlformats.org/officeDocument/2006/relationships" name="5h3" sheetId="43" state="visible" r:id="rId43"/>
    <sheet xmlns:r="http://schemas.openxmlformats.org/officeDocument/2006/relationships" name="5h4" sheetId="44" state="visible" r:id="rId44"/>
    <sheet xmlns:r="http://schemas.openxmlformats.org/officeDocument/2006/relationships" name="6a" sheetId="45" state="visible" r:id="rId45"/>
    <sheet xmlns:r="http://schemas.openxmlformats.org/officeDocument/2006/relationships" name="6b" sheetId="46" state="visible" r:id="rId46"/>
    <sheet xmlns:r="http://schemas.openxmlformats.org/officeDocument/2006/relationships" name="7" sheetId="47" state="visible" r:id="rId47"/>
    <sheet xmlns:r="http://schemas.openxmlformats.org/officeDocument/2006/relationships" name="8a" sheetId="48" state="visible" r:id="rId48"/>
    <sheet xmlns:r="http://schemas.openxmlformats.org/officeDocument/2006/relationships" name="8b" sheetId="49" state="visible" r:id="rId49"/>
    <sheet xmlns:r="http://schemas.openxmlformats.org/officeDocument/2006/relationships" name="9a" sheetId="50" state="visible" r:id="rId50"/>
    <sheet xmlns:r="http://schemas.openxmlformats.org/officeDocument/2006/relationships" name="9b" sheetId="51" state="visible" r:id="rId51"/>
    <sheet xmlns:r="http://schemas.openxmlformats.org/officeDocument/2006/relationships" name="9c" sheetId="52" state="visible" r:id="rId52"/>
    <sheet xmlns:r="http://schemas.openxmlformats.org/officeDocument/2006/relationships" name="10" sheetId="53" state="visible" r:id="rId53"/>
    <sheet xmlns:r="http://schemas.openxmlformats.org/officeDocument/2006/relationships" name="11a" sheetId="54" state="visible" r:id="rId54"/>
    <sheet xmlns:r="http://schemas.openxmlformats.org/officeDocument/2006/relationships" name="11b" sheetId="55" state="visible" r:id="rId55"/>
    <sheet xmlns:r="http://schemas.openxmlformats.org/officeDocument/2006/relationships" name="12" sheetId="56" state="visible" r:id="rId56"/>
    <sheet xmlns:r="http://schemas.openxmlformats.org/officeDocument/2006/relationships" name="13" sheetId="57" state="visible" r:id="rId57"/>
    <sheet xmlns:r="http://schemas.openxmlformats.org/officeDocument/2006/relationships" name="14" sheetId="58" state="visible" r:id="rId58"/>
    <sheet xmlns:r="http://schemas.openxmlformats.org/officeDocument/2006/relationships" name="n1" sheetId="59" state="visible" r:id="rId59"/>
    <sheet xmlns:r="http://schemas.openxmlformats.org/officeDocument/2006/relationships" name="n2" sheetId="60" state="visible" r:id="rId60"/>
    <sheet xmlns:r="http://schemas.openxmlformats.org/officeDocument/2006/relationships" name="n3" sheetId="61" state="visible" r:id="rId61"/>
    <sheet xmlns:r="http://schemas.openxmlformats.org/officeDocument/2006/relationships" name="n4" sheetId="62" state="visible" r:id="rId62"/>
    <sheet xmlns:r="http://schemas.openxmlformats.org/officeDocument/2006/relationships" name="n5n" sheetId="63" state="visible" r:id="rId63"/>
    <sheet xmlns:r="http://schemas.openxmlformats.org/officeDocument/2006/relationships" name="g1" sheetId="64" state="visible" r:id="rId64"/>
    <sheet xmlns:r="http://schemas.openxmlformats.org/officeDocument/2006/relationships" name="g2" sheetId="65" state="visible" r:id="rId65"/>
    <sheet xmlns:r="http://schemas.openxmlformats.org/officeDocument/2006/relationships" name="g3" sheetId="66" state="visible" r:id="rId66"/>
    <sheet xmlns:r="http://schemas.openxmlformats.org/officeDocument/2006/relationships" name="g4" sheetId="67" state="visible" r:id="rId67"/>
    <sheet xmlns:r="http://schemas.openxmlformats.org/officeDocument/2006/relationships" name="g5" sheetId="68" state="visible" r:id="rId68"/>
    <sheet xmlns:r="http://schemas.openxmlformats.org/officeDocument/2006/relationships" name="g6" sheetId="69" state="visible" r:id="rId69"/>
    <sheet xmlns:r="http://schemas.openxmlformats.org/officeDocument/2006/relationships" name="g7" sheetId="70" state="visible" r:id="rId70"/>
    <sheet xmlns:r="http://schemas.openxmlformats.org/officeDocument/2006/relationships" name="g8" sheetId="71" state="visible" r:id="rId71"/>
    <sheet xmlns:r="http://schemas.openxmlformats.org/officeDocument/2006/relationships" name="g9" sheetId="72" state="visible" r:id="rId72"/>
    <sheet xmlns:r="http://schemas.openxmlformats.org/officeDocument/2006/relationships" name="g10" sheetId="73" state="visible" r:id="rId73"/>
    <sheet xmlns:r="http://schemas.openxmlformats.org/officeDocument/2006/relationships" name="a1" sheetId="74" state="visible" r:id="rId74"/>
    <sheet xmlns:r="http://schemas.openxmlformats.org/officeDocument/2006/relationships" name="a2" sheetId="75" state="visible" r:id="rId75"/>
    <sheet xmlns:r="http://schemas.openxmlformats.org/officeDocument/2006/relationships" name="a3" sheetId="76" state="visible" r:id="rId76"/>
    <sheet xmlns:r="http://schemas.openxmlformats.org/officeDocument/2006/relationships" name="a4" sheetId="77" state="visible" r:id="rId77"/>
    <sheet xmlns:r="http://schemas.openxmlformats.org/officeDocument/2006/relationships" name="a" sheetId="78" state="visible" r:id="rId78"/>
    <sheet xmlns:r="http://schemas.openxmlformats.org/officeDocument/2006/relationships" name="b" sheetId="79" state="visible" r:id="rId79"/>
    <sheet xmlns:r="http://schemas.openxmlformats.org/officeDocument/2006/relationships" name="c" sheetId="80" state="visible" r:id="rId80"/>
    <sheet xmlns:r="http://schemas.openxmlformats.org/officeDocument/2006/relationships" name="psa_ar151" sheetId="81" state="visible" r:id="rId81"/>
    <sheet xmlns:r="http://schemas.openxmlformats.org/officeDocument/2006/relationships" name="37.475" sheetId="82" state="visible" r:id="rId82"/>
    <sheet xmlns:r="http://schemas.openxmlformats.org/officeDocument/2006/relationships" name="39.628" sheetId="83" state="visible" r:id="rId83"/>
    <sheet xmlns:r="http://schemas.openxmlformats.org/officeDocument/2006/relationships" name="40.50" sheetId="84" state="visible" r:id="rId84"/>
    <sheet xmlns:r="http://schemas.openxmlformats.org/officeDocument/2006/relationships" name="41.98" sheetId="85" state="visible" r:id="rId85"/>
    <sheet xmlns:r="http://schemas.openxmlformats.org/officeDocument/2006/relationships" name="43.409" sheetId="86" state="visible" r:id="rId86"/>
    <sheet xmlns:r="http://schemas.openxmlformats.org/officeDocument/2006/relationships" name="HK_mp5_10mm" sheetId="87" state="visible" r:id="rId87"/>
    <sheet xmlns:r="http://schemas.openxmlformats.org/officeDocument/2006/relationships" name="HK_ump_40sw" sheetId="88" state="visible" r:id="rId88"/>
    <sheet xmlns:r="http://schemas.openxmlformats.org/officeDocument/2006/relationships" name="HK_ump_45acp" sheetId="89" state="visible" r:id="rId89"/>
    <sheet xmlns:r="http://schemas.openxmlformats.org/officeDocument/2006/relationships" name="M15_1_556nato" sheetId="90" state="visible" r:id="rId90"/>
    <sheet xmlns:r="http://schemas.openxmlformats.org/officeDocument/2006/relationships" name="m16_2_556nato" sheetId="91" state="visible" r:id="rId91"/>
    <sheet xmlns:r="http://schemas.openxmlformats.org/officeDocument/2006/relationships" name="M16_3_556nato" sheetId="92" state="visible" r:id="rId92"/>
    <sheet xmlns:r="http://schemas.openxmlformats.org/officeDocument/2006/relationships" name="FN_SCAR-17_762_51nato" sheetId="93" state="visible" r:id="rId93"/>
    <sheet xmlns:r="http://schemas.openxmlformats.org/officeDocument/2006/relationships" name="DSA_FAL_762x51nato" sheetId="94" state="visible" r:id="rId94"/>
    <sheet xmlns:r="http://schemas.openxmlformats.org/officeDocument/2006/relationships" name="M16_5_9mm" sheetId="95" state="visible" r:id="rId95"/>
    <sheet xmlns:r="http://schemas.openxmlformats.org/officeDocument/2006/relationships" name="M16_6_556nato" sheetId="96" state="visible" r:id="rId96"/>
    <sheet xmlns:r="http://schemas.openxmlformats.org/officeDocument/2006/relationships" name="M16_7_458socom" sheetId="97" state="visible" r:id="rId97"/>
    <sheet xmlns:r="http://schemas.openxmlformats.org/officeDocument/2006/relationships" name="M16_8_5_56" sheetId="98" state="visible" r:id="rId98"/>
    <sheet xmlns:r="http://schemas.openxmlformats.org/officeDocument/2006/relationships" name="Bar_30_06_jam" sheetId="99" state="visible" r:id="rId99"/>
    <sheet xmlns:r="http://schemas.openxmlformats.org/officeDocument/2006/relationships" name="Bar_30_06" sheetId="100" state="visible" r:id="rId100"/>
    <sheet xmlns:r="http://schemas.openxmlformats.org/officeDocument/2006/relationships" name="3z" sheetId="101" state="visible" r:id="rId101"/>
    <sheet xmlns:r="http://schemas.openxmlformats.org/officeDocument/2006/relationships" name="5z" sheetId="102" state="visible" r:id="rId102"/>
    <sheet xmlns:r="http://schemas.openxmlformats.org/officeDocument/2006/relationships" name="b6" sheetId="103" state="visible" r:id="rId103"/>
    <sheet xmlns:r="http://schemas.openxmlformats.org/officeDocument/2006/relationships" name="5_1" sheetId="104" state="visible" r:id="rId104"/>
    <sheet xmlns:r="http://schemas.openxmlformats.org/officeDocument/2006/relationships" name="5_2" sheetId="105" state="visible" r:id="rId105"/>
    <sheet xmlns:r="http://schemas.openxmlformats.org/officeDocument/2006/relationships" name="5_3" sheetId="106" state="visible" r:id="rId106"/>
    <sheet xmlns:r="http://schemas.openxmlformats.org/officeDocument/2006/relationships" name="5_4" sheetId="107" state="visible" r:id="rId107"/>
    <sheet xmlns:r="http://schemas.openxmlformats.org/officeDocument/2006/relationships" name="5_5" sheetId="108" state="visible" r:id="rId108"/>
    <sheet xmlns:r="http://schemas.openxmlformats.org/officeDocument/2006/relationships" name="5_6" sheetId="109" state="visible" r:id="rId109"/>
  </sheets>
  <definedNames/>
  <calcPr calcId="124519" fullCalcOnLoad="1"/>
</workbook>
</file>

<file path=xl/styles.xml><?xml version="1.0" encoding="utf-8"?>
<styleSheet xmlns="http://schemas.openxmlformats.org/spreadsheetml/2006/main">
  <numFmts count="4">
    <numFmt formatCode="0.000" numFmtId="164"/>
    <numFmt formatCode="" numFmtId="165"/>
    <numFmt formatCode="yyyy-mm-dd h:mm:ss" numFmtId="166"/>
    <numFmt formatCode="HH:MM:SS.000 AM/PM" numFmtId="167"/>
  </numFmts>
  <fonts count="4">
    <font>
      <name val="Calibri"/>
      <family val="2"/>
      <color theme="1"/>
      <sz val="11"/>
      <scheme val="minor"/>
    </font>
    <font>
      <name val="Calibri"/>
      <family val="2"/>
      <b val="1"/>
      <i val="1"/>
      <color theme="1"/>
      <sz val="18"/>
      <u val="double"/>
      <scheme val="minor"/>
    </font>
    <font>
      <b val="1"/>
      <sz val="11"/>
    </font>
    <font>
      <name val="Calibri"/>
      <family val="2"/>
      <b val="1"/>
      <color theme="1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9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applyAlignment="1" borderId="0" fillId="0" fontId="3" numFmtId="0" pivotButton="0" quotePrefix="0" xfId="0">
      <alignment horizontal="left"/>
    </xf>
    <xf borderId="0" fillId="0" fontId="0" numFmtId="164" pivotButton="0" quotePrefix="0" xfId="0"/>
    <xf borderId="0" fillId="0" fontId="0" numFmtId="49" pivotButton="0" quotePrefix="0" xfId="0"/>
    <xf borderId="0" fillId="0" fontId="0" numFmtId="165" pivotButton="0" quotePrefix="0" xfId="0"/>
    <xf borderId="0" fillId="0" fontId="0" numFmtId="1" pivotButton="0" quotePrefix="0" xfId="0"/>
    <xf borderId="0" fillId="0" fontId="0" numFmtId="167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worksheets/sheet18.xml" Type="http://schemas.openxmlformats.org/officeDocument/2006/relationships/worksheet"/><Relationship Id="rId19" Target="/xl/worksheets/sheet19.xml" Type="http://schemas.openxmlformats.org/officeDocument/2006/relationships/worksheet"/><Relationship Id="rId20" Target="/xl/worksheets/sheet20.xml" Type="http://schemas.openxmlformats.org/officeDocument/2006/relationships/worksheet"/><Relationship Id="rId21" Target="/xl/worksheets/sheet21.xml" Type="http://schemas.openxmlformats.org/officeDocument/2006/relationships/worksheet"/><Relationship Id="rId22" Target="/xl/worksheets/sheet22.xml" Type="http://schemas.openxmlformats.org/officeDocument/2006/relationships/worksheet"/><Relationship Id="rId23" Target="/xl/worksheets/sheet23.xml" Type="http://schemas.openxmlformats.org/officeDocument/2006/relationships/worksheet"/><Relationship Id="rId24" Target="/xl/worksheets/sheet24.xml" Type="http://schemas.openxmlformats.org/officeDocument/2006/relationships/worksheet"/><Relationship Id="rId25" Target="/xl/worksheets/sheet25.xml" Type="http://schemas.openxmlformats.org/officeDocument/2006/relationships/worksheet"/><Relationship Id="rId26" Target="/xl/worksheets/sheet26.xml" Type="http://schemas.openxmlformats.org/officeDocument/2006/relationships/worksheet"/><Relationship Id="rId27" Target="/xl/worksheets/sheet27.xml" Type="http://schemas.openxmlformats.org/officeDocument/2006/relationships/worksheet"/><Relationship Id="rId28" Target="/xl/worksheets/sheet28.xml" Type="http://schemas.openxmlformats.org/officeDocument/2006/relationships/worksheet"/><Relationship Id="rId29" Target="/xl/worksheets/sheet29.xml" Type="http://schemas.openxmlformats.org/officeDocument/2006/relationships/worksheet"/><Relationship Id="rId30" Target="/xl/worksheets/sheet30.xml" Type="http://schemas.openxmlformats.org/officeDocument/2006/relationships/worksheet"/><Relationship Id="rId31" Target="/xl/worksheets/sheet31.xml" Type="http://schemas.openxmlformats.org/officeDocument/2006/relationships/worksheet"/><Relationship Id="rId32" Target="/xl/worksheets/sheet32.xml" Type="http://schemas.openxmlformats.org/officeDocument/2006/relationships/worksheet"/><Relationship Id="rId33" Target="/xl/worksheets/sheet33.xml" Type="http://schemas.openxmlformats.org/officeDocument/2006/relationships/worksheet"/><Relationship Id="rId34" Target="/xl/worksheets/sheet34.xml" Type="http://schemas.openxmlformats.org/officeDocument/2006/relationships/worksheet"/><Relationship Id="rId35" Target="/xl/worksheets/sheet35.xml" Type="http://schemas.openxmlformats.org/officeDocument/2006/relationships/worksheet"/><Relationship Id="rId36" Target="/xl/worksheets/sheet36.xml" Type="http://schemas.openxmlformats.org/officeDocument/2006/relationships/worksheet"/><Relationship Id="rId37" Target="/xl/worksheets/sheet37.xml" Type="http://schemas.openxmlformats.org/officeDocument/2006/relationships/worksheet"/><Relationship Id="rId38" Target="/xl/worksheets/sheet38.xml" Type="http://schemas.openxmlformats.org/officeDocument/2006/relationships/worksheet"/><Relationship Id="rId39" Target="/xl/worksheets/sheet39.xml" Type="http://schemas.openxmlformats.org/officeDocument/2006/relationships/worksheet"/><Relationship Id="rId40" Target="/xl/worksheets/sheet40.xml" Type="http://schemas.openxmlformats.org/officeDocument/2006/relationships/worksheet"/><Relationship Id="rId41" Target="/xl/worksheets/sheet41.xml" Type="http://schemas.openxmlformats.org/officeDocument/2006/relationships/worksheet"/><Relationship Id="rId42" Target="/xl/worksheets/sheet42.xml" Type="http://schemas.openxmlformats.org/officeDocument/2006/relationships/worksheet"/><Relationship Id="rId43" Target="/xl/worksheets/sheet43.xml" Type="http://schemas.openxmlformats.org/officeDocument/2006/relationships/worksheet"/><Relationship Id="rId44" Target="/xl/worksheets/sheet44.xml" Type="http://schemas.openxmlformats.org/officeDocument/2006/relationships/worksheet"/><Relationship Id="rId45" Target="/xl/worksheets/sheet45.xml" Type="http://schemas.openxmlformats.org/officeDocument/2006/relationships/worksheet"/><Relationship Id="rId46" Target="/xl/worksheets/sheet46.xml" Type="http://schemas.openxmlformats.org/officeDocument/2006/relationships/worksheet"/><Relationship Id="rId47" Target="/xl/worksheets/sheet47.xml" Type="http://schemas.openxmlformats.org/officeDocument/2006/relationships/worksheet"/><Relationship Id="rId48" Target="/xl/worksheets/sheet48.xml" Type="http://schemas.openxmlformats.org/officeDocument/2006/relationships/worksheet"/><Relationship Id="rId49" Target="/xl/worksheets/sheet49.xml" Type="http://schemas.openxmlformats.org/officeDocument/2006/relationships/worksheet"/><Relationship Id="rId50" Target="/xl/worksheets/sheet50.xml" Type="http://schemas.openxmlformats.org/officeDocument/2006/relationships/worksheet"/><Relationship Id="rId51" Target="/xl/worksheets/sheet51.xml" Type="http://schemas.openxmlformats.org/officeDocument/2006/relationships/worksheet"/><Relationship Id="rId52" Target="/xl/worksheets/sheet52.xml" Type="http://schemas.openxmlformats.org/officeDocument/2006/relationships/worksheet"/><Relationship Id="rId53" Target="/xl/worksheets/sheet53.xml" Type="http://schemas.openxmlformats.org/officeDocument/2006/relationships/worksheet"/><Relationship Id="rId54" Target="/xl/worksheets/sheet54.xml" Type="http://schemas.openxmlformats.org/officeDocument/2006/relationships/worksheet"/><Relationship Id="rId55" Target="/xl/worksheets/sheet55.xml" Type="http://schemas.openxmlformats.org/officeDocument/2006/relationships/worksheet"/><Relationship Id="rId56" Target="/xl/worksheets/sheet56.xml" Type="http://schemas.openxmlformats.org/officeDocument/2006/relationships/worksheet"/><Relationship Id="rId57" Target="/xl/worksheets/sheet57.xml" Type="http://schemas.openxmlformats.org/officeDocument/2006/relationships/worksheet"/><Relationship Id="rId58" Target="/xl/worksheets/sheet58.xml" Type="http://schemas.openxmlformats.org/officeDocument/2006/relationships/worksheet"/><Relationship Id="rId59" Target="/xl/worksheets/sheet59.xml" Type="http://schemas.openxmlformats.org/officeDocument/2006/relationships/worksheet"/><Relationship Id="rId60" Target="/xl/worksheets/sheet60.xml" Type="http://schemas.openxmlformats.org/officeDocument/2006/relationships/worksheet"/><Relationship Id="rId61" Target="/xl/worksheets/sheet61.xml" Type="http://schemas.openxmlformats.org/officeDocument/2006/relationships/worksheet"/><Relationship Id="rId62" Target="/xl/worksheets/sheet62.xml" Type="http://schemas.openxmlformats.org/officeDocument/2006/relationships/worksheet"/><Relationship Id="rId63" Target="/xl/worksheets/sheet63.xml" Type="http://schemas.openxmlformats.org/officeDocument/2006/relationships/worksheet"/><Relationship Id="rId64" Target="/xl/worksheets/sheet64.xml" Type="http://schemas.openxmlformats.org/officeDocument/2006/relationships/worksheet"/><Relationship Id="rId65" Target="/xl/worksheets/sheet65.xml" Type="http://schemas.openxmlformats.org/officeDocument/2006/relationships/worksheet"/><Relationship Id="rId66" Target="/xl/worksheets/sheet66.xml" Type="http://schemas.openxmlformats.org/officeDocument/2006/relationships/worksheet"/><Relationship Id="rId67" Target="/xl/worksheets/sheet67.xml" Type="http://schemas.openxmlformats.org/officeDocument/2006/relationships/worksheet"/><Relationship Id="rId68" Target="/xl/worksheets/sheet68.xml" Type="http://schemas.openxmlformats.org/officeDocument/2006/relationships/worksheet"/><Relationship Id="rId69" Target="/xl/worksheets/sheet69.xml" Type="http://schemas.openxmlformats.org/officeDocument/2006/relationships/worksheet"/><Relationship Id="rId70" Target="/xl/worksheets/sheet70.xml" Type="http://schemas.openxmlformats.org/officeDocument/2006/relationships/worksheet"/><Relationship Id="rId71" Target="/xl/worksheets/sheet71.xml" Type="http://schemas.openxmlformats.org/officeDocument/2006/relationships/worksheet"/><Relationship Id="rId72" Target="/xl/worksheets/sheet72.xml" Type="http://schemas.openxmlformats.org/officeDocument/2006/relationships/worksheet"/><Relationship Id="rId73" Target="/xl/worksheets/sheet73.xml" Type="http://schemas.openxmlformats.org/officeDocument/2006/relationships/worksheet"/><Relationship Id="rId74" Target="/xl/worksheets/sheet74.xml" Type="http://schemas.openxmlformats.org/officeDocument/2006/relationships/worksheet"/><Relationship Id="rId75" Target="/xl/worksheets/sheet75.xml" Type="http://schemas.openxmlformats.org/officeDocument/2006/relationships/worksheet"/><Relationship Id="rId76" Target="/xl/worksheets/sheet76.xml" Type="http://schemas.openxmlformats.org/officeDocument/2006/relationships/worksheet"/><Relationship Id="rId77" Target="/xl/worksheets/sheet77.xml" Type="http://schemas.openxmlformats.org/officeDocument/2006/relationships/worksheet"/><Relationship Id="rId78" Target="/xl/worksheets/sheet78.xml" Type="http://schemas.openxmlformats.org/officeDocument/2006/relationships/worksheet"/><Relationship Id="rId79" Target="/xl/worksheets/sheet79.xml" Type="http://schemas.openxmlformats.org/officeDocument/2006/relationships/worksheet"/><Relationship Id="rId80" Target="/xl/worksheets/sheet80.xml" Type="http://schemas.openxmlformats.org/officeDocument/2006/relationships/worksheet"/><Relationship Id="rId81" Target="/xl/worksheets/sheet81.xml" Type="http://schemas.openxmlformats.org/officeDocument/2006/relationships/worksheet"/><Relationship Id="rId82" Target="/xl/worksheets/sheet82.xml" Type="http://schemas.openxmlformats.org/officeDocument/2006/relationships/worksheet"/><Relationship Id="rId83" Target="/xl/worksheets/sheet83.xml" Type="http://schemas.openxmlformats.org/officeDocument/2006/relationships/worksheet"/><Relationship Id="rId84" Target="/xl/worksheets/sheet84.xml" Type="http://schemas.openxmlformats.org/officeDocument/2006/relationships/worksheet"/><Relationship Id="rId85" Target="/xl/worksheets/sheet85.xml" Type="http://schemas.openxmlformats.org/officeDocument/2006/relationships/worksheet"/><Relationship Id="rId86" Target="/xl/worksheets/sheet86.xml" Type="http://schemas.openxmlformats.org/officeDocument/2006/relationships/worksheet"/><Relationship Id="rId87" Target="/xl/worksheets/sheet87.xml" Type="http://schemas.openxmlformats.org/officeDocument/2006/relationships/worksheet"/><Relationship Id="rId88" Target="/xl/worksheets/sheet88.xml" Type="http://schemas.openxmlformats.org/officeDocument/2006/relationships/worksheet"/><Relationship Id="rId89" Target="/xl/worksheets/sheet89.xml" Type="http://schemas.openxmlformats.org/officeDocument/2006/relationships/worksheet"/><Relationship Id="rId90" Target="/xl/worksheets/sheet90.xml" Type="http://schemas.openxmlformats.org/officeDocument/2006/relationships/worksheet"/><Relationship Id="rId91" Target="/xl/worksheets/sheet91.xml" Type="http://schemas.openxmlformats.org/officeDocument/2006/relationships/worksheet"/><Relationship Id="rId92" Target="/xl/worksheets/sheet92.xml" Type="http://schemas.openxmlformats.org/officeDocument/2006/relationships/worksheet"/><Relationship Id="rId93" Target="/xl/worksheets/sheet93.xml" Type="http://schemas.openxmlformats.org/officeDocument/2006/relationships/worksheet"/><Relationship Id="rId94" Target="/xl/worksheets/sheet94.xml" Type="http://schemas.openxmlformats.org/officeDocument/2006/relationships/worksheet"/><Relationship Id="rId95" Target="/xl/worksheets/sheet95.xml" Type="http://schemas.openxmlformats.org/officeDocument/2006/relationships/worksheet"/><Relationship Id="rId96" Target="/xl/worksheets/sheet96.xml" Type="http://schemas.openxmlformats.org/officeDocument/2006/relationships/worksheet"/><Relationship Id="rId97" Target="/xl/worksheets/sheet97.xml" Type="http://schemas.openxmlformats.org/officeDocument/2006/relationships/worksheet"/><Relationship Id="rId98" Target="/xl/worksheets/sheet98.xml" Type="http://schemas.openxmlformats.org/officeDocument/2006/relationships/worksheet"/><Relationship Id="rId99" Target="/xl/worksheets/sheet99.xml" Type="http://schemas.openxmlformats.org/officeDocument/2006/relationships/worksheet"/><Relationship Id="rId100" Target="/xl/worksheets/sheet100.xml" Type="http://schemas.openxmlformats.org/officeDocument/2006/relationships/worksheet"/><Relationship Id="rId101" Target="/xl/worksheets/sheet101.xml" Type="http://schemas.openxmlformats.org/officeDocument/2006/relationships/worksheet"/><Relationship Id="rId102" Target="/xl/worksheets/sheet102.xml" Type="http://schemas.openxmlformats.org/officeDocument/2006/relationships/worksheet"/><Relationship Id="rId103" Target="/xl/worksheets/sheet103.xml" Type="http://schemas.openxmlformats.org/officeDocument/2006/relationships/worksheet"/><Relationship Id="rId104" Target="/xl/worksheets/sheet104.xml" Type="http://schemas.openxmlformats.org/officeDocument/2006/relationships/worksheet"/><Relationship Id="rId105" Target="/xl/worksheets/sheet105.xml" Type="http://schemas.openxmlformats.org/officeDocument/2006/relationships/worksheet"/><Relationship Id="rId106" Target="/xl/worksheets/sheet106.xml" Type="http://schemas.openxmlformats.org/officeDocument/2006/relationships/worksheet"/><Relationship Id="rId107" Target="/xl/worksheets/sheet107.xml" Type="http://schemas.openxmlformats.org/officeDocument/2006/relationships/worksheet"/><Relationship Id="rId108" Target="/xl/worksheets/sheet108.xml" Type="http://schemas.openxmlformats.org/officeDocument/2006/relationships/worksheet"/><Relationship Id="rId109" Target="/xl/worksheets/sheet109.xml" Type="http://schemas.openxmlformats.org/officeDocument/2006/relationships/worksheet"/><Relationship Id="rId110" Target="styles.xml" Type="http://schemas.openxmlformats.org/officeDocument/2006/relationships/styles"/><Relationship Id="rId11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9"/>
  <sheetViews>
    <sheetView workbookViewId="0">
      <selection activeCell="A1" sqref="A1"/>
    </sheetView>
  </sheetViews>
  <sheetFormatPr baseColWidth="8" defaultRowHeight="15"/>
  <sheetData>
    <row customHeight="1" ht="35" r="1">
      <c r="B1" s="1" t="inlineStr">
        <is>
          <t>Table of Contents</t>
        </is>
      </c>
    </row>
    <row r="2">
      <c r="A2">
        <f>HYPERLINK("#T.O.C.", "T.O.C.")</f>
        <v/>
      </c>
    </row>
    <row r="4">
      <c r="B4" t="inlineStr">
        <is>
          <t>Summary</t>
        </is>
      </c>
    </row>
    <row r="5">
      <c r="C5">
        <f>HYPERLINK("#Intro.A1", "Intro")</f>
        <v/>
      </c>
    </row>
    <row r="6">
      <c r="C6">
        <f>HYPERLINK("#Summary.A1", "Summary")</f>
        <v/>
      </c>
    </row>
    <row r="7">
      <c r="C7">
        <f>HYPERLINK("#Locations.A1", "Locations")</f>
        <v/>
      </c>
    </row>
    <row r="8">
      <c r="C8">
        <f>HYPERLINK("#Concordances.A1", "Concordances")</f>
        <v/>
      </c>
    </row>
    <row r="9">
      <c r="C9">
        <f>HYPERLINK("#Rate of Fire.A1", "Rate of Fire")</f>
        <v/>
      </c>
    </row>
    <row r="10">
      <c r="C10">
        <f>HYPERLINK("#Timeline.A1", "Timeline")</f>
        <v/>
      </c>
    </row>
    <row r="11">
      <c r="C11">
        <f>HYPERLINK("#Timeline Xref.A1", "Timeline Xref")</f>
        <v/>
      </c>
    </row>
    <row r="12">
      <c r="C12">
        <f>HYPERLINK("#Timeline Numeric.A1", "Timeline Numeric")</f>
        <v/>
      </c>
    </row>
    <row r="13">
      <c r="B13" t="inlineStr">
        <is>
          <t>Videos</t>
        </is>
      </c>
    </row>
    <row r="14">
      <c r="C14" t="inlineStr">
        <is>
          <t>Venue</t>
        </is>
      </c>
    </row>
    <row r="15">
      <c r="D15">
        <f>HYPERLINK("#stage_right.A1", "stage_right")</f>
        <v/>
      </c>
      <c r="E15">
        <f>HYPERLINK("#34_1114.A1", "34_1114")</f>
        <v/>
      </c>
      <c r="F15">
        <f>HYPERLINK("#eastf.A1", "eastf")</f>
        <v/>
      </c>
      <c r="G15">
        <f>HYPERLINK("#bar5.A1", "bar5")</f>
        <v/>
      </c>
      <c r="H15">
        <f>HYPERLINK("#uber.A1", "uber")</f>
        <v/>
      </c>
      <c r="I15">
        <f>HYPERLINK("#middle.A1", "middle")</f>
        <v/>
      </c>
      <c r="J15">
        <f>HYPERLINK("#alt_elec.A1", "alt_elec")</f>
        <v/>
      </c>
      <c r="K15">
        <f>HYPERLINK("#ray.A1", "ray")</f>
        <v/>
      </c>
      <c r="L15">
        <f>HYPERLINK("#booth_se.A1", "booth_se")</f>
        <v/>
      </c>
      <c r="M15">
        <f>HYPERLINK("#hebrew.A1", "hebrew")</f>
        <v/>
      </c>
      <c r="N15">
        <f>HYPERLINK("#front2.A1", "front2")</f>
        <v/>
      </c>
      <c r="O15">
        <f>HYPERLINK("#under.A1", "under")</f>
        <v/>
      </c>
      <c r="P15">
        <f>HYPERLINK("#oasis.A1", "oasis")</f>
        <v/>
      </c>
    </row>
    <row r="16">
      <c r="C16" t="inlineStr">
        <is>
          <t>Machine Guns</t>
        </is>
      </c>
    </row>
    <row r="17">
      <c r="D17">
        <f>HYPERLINK("#m240_afgan.A1", "m240_afgan")</f>
        <v/>
      </c>
      <c r="E17">
        <f>HYPERLINK("#m240_fn_mag.A1", "m240_fn_mag")</f>
        <v/>
      </c>
      <c r="F17">
        <f>HYPERLINK("#240v249.A1", "240v249")</f>
        <v/>
      </c>
      <c r="G17">
        <f>HYPERLINK("#43.A1", "43")</f>
        <v/>
      </c>
      <c r="H17">
        <f>HYPERLINK("#m240b_shoulder.A1", "m240b_shoulder")</f>
        <v/>
      </c>
    </row>
    <row r="18">
      <c r="C18" t="inlineStr">
        <is>
          <t>Bump Fire</t>
        </is>
      </c>
    </row>
    <row r="19">
      <c r="D19">
        <f>HYPERLINK("#psa_ar15.A1", "psa_ar15")</f>
        <v/>
      </c>
    </row>
    <row r="20">
      <c r="C20" t="inlineStr">
        <is>
          <t>M240</t>
        </is>
      </c>
    </row>
    <row r="21">
      <c r="D21">
        <f>HYPERLINK("#m240_fn_mag.A1", "m240_fn_mag")</f>
        <v/>
      </c>
      <c r="E21">
        <f>HYPERLINK("#240v249.A1", "240v249")</f>
        <v/>
      </c>
      <c r="F21">
        <f>HYPERLINK("#m240_afgan.A1", "m240_afgan")</f>
        <v/>
      </c>
      <c r="G21">
        <f>HYPERLINK("#m240b_shoulder.A1", "m240b_shoulder")</f>
        <v/>
      </c>
    </row>
    <row r="22">
      <c r="B22" t="inlineStr">
        <is>
          <t>Events</t>
        </is>
      </c>
    </row>
    <row r="23">
      <c r="C23">
        <f>HYPERLINK("#0.A1", "0")</f>
        <v/>
      </c>
      <c r="D23">
        <f>HYPERLINK("#0_6.A1", "0_6")</f>
        <v/>
      </c>
      <c r="E23">
        <f>HYPERLINK("#1.A1", "1")</f>
        <v/>
      </c>
      <c r="F23">
        <f>HYPERLINK("#2a.A1", "2a")</f>
        <v/>
      </c>
      <c r="G23">
        <f>HYPERLINK("#2b.A1", "2b")</f>
        <v/>
      </c>
      <c r="H23">
        <f>HYPERLINK("#2c.A1", "2c")</f>
        <v/>
      </c>
      <c r="I23">
        <f>HYPERLINK("#2d.A1", "2d")</f>
        <v/>
      </c>
      <c r="J23">
        <f>HYPERLINK("#3a.A1", "3a")</f>
        <v/>
      </c>
      <c r="K23">
        <f>HYPERLINK("#3b.A1", "3b")</f>
        <v/>
      </c>
      <c r="L23">
        <f>HYPERLINK("#4.A1", "4")</f>
        <v/>
      </c>
      <c r="M23">
        <f>HYPERLINK("#5e.A1", "5e")</f>
        <v/>
      </c>
      <c r="N23">
        <f>HYPERLINK("#5f.A1", "5f")</f>
        <v/>
      </c>
      <c r="O23">
        <f>HYPERLINK("#5g.A1", "5g")</f>
        <v/>
      </c>
      <c r="P23">
        <f>HYPERLINK("#5h2.A1", "5h2")</f>
        <v/>
      </c>
      <c r="Q23">
        <f>HYPERLINK("#5h3.A1", "5h3")</f>
        <v/>
      </c>
    </row>
    <row r="24">
      <c r="C24">
        <f>HYPERLINK("#5h4.A1", "5h4")</f>
        <v/>
      </c>
      <c r="D24">
        <f>HYPERLINK("#6a.A1", "6a")</f>
        <v/>
      </c>
      <c r="E24">
        <f>HYPERLINK("#6b.A1", "6b")</f>
        <v/>
      </c>
      <c r="F24">
        <f>HYPERLINK("#7.A1", "7")</f>
        <v/>
      </c>
      <c r="G24">
        <f>HYPERLINK("#8a.A1", "8a")</f>
        <v/>
      </c>
      <c r="H24">
        <f>HYPERLINK("#8b.A1", "8b")</f>
        <v/>
      </c>
      <c r="I24">
        <f>HYPERLINK("#9a.A1", "9a")</f>
        <v/>
      </c>
      <c r="J24">
        <f>HYPERLINK("#9b.A1", "9b")</f>
        <v/>
      </c>
      <c r="K24">
        <f>HYPERLINK("#9c.A1", "9c")</f>
        <v/>
      </c>
      <c r="L24">
        <f>HYPERLINK("#10.A1", "10")</f>
        <v/>
      </c>
      <c r="M24">
        <f>HYPERLINK("#11a.A1", "11a")</f>
        <v/>
      </c>
      <c r="N24">
        <f>HYPERLINK("#11b.A1", "11b")</f>
        <v/>
      </c>
      <c r="O24">
        <f>HYPERLINK("#12.A1", "12")</f>
        <v/>
      </c>
      <c r="P24">
        <f>HYPERLINK("#13.A1", "13")</f>
        <v/>
      </c>
      <c r="Q24">
        <f>HYPERLINK("#14.A1", "14")</f>
        <v/>
      </c>
    </row>
    <row r="25">
      <c r="C25">
        <f>HYPERLINK("#n1.A1", "n1")</f>
        <v/>
      </c>
      <c r="D25">
        <f>HYPERLINK("#n2.A1", "n2")</f>
        <v/>
      </c>
      <c r="E25">
        <f>HYPERLINK("#n3.A1", "n3")</f>
        <v/>
      </c>
      <c r="F25">
        <f>HYPERLINK("#n4.A1", "n4")</f>
        <v/>
      </c>
      <c r="G25">
        <f>HYPERLINK("#n5n.A1", "n5n")</f>
        <v/>
      </c>
      <c r="H25">
        <f>HYPERLINK("#g1.A1", "g1")</f>
        <v/>
      </c>
      <c r="I25">
        <f>HYPERLINK("#g2.A1", "g2")</f>
        <v/>
      </c>
      <c r="J25">
        <f>HYPERLINK("#g3.A1", "g3")</f>
        <v/>
      </c>
      <c r="K25">
        <f>HYPERLINK("#g4.A1", "g4")</f>
        <v/>
      </c>
      <c r="L25">
        <f>HYPERLINK("#g5.A1", "g5")</f>
        <v/>
      </c>
      <c r="M25">
        <f>HYPERLINK("#g6.A1", "g6")</f>
        <v/>
      </c>
      <c r="N25">
        <f>HYPERLINK("#g7.A1", "g7")</f>
        <v/>
      </c>
      <c r="O25">
        <f>HYPERLINK("#g8.A1", "g8")</f>
        <v/>
      </c>
      <c r="P25">
        <f>HYPERLINK("#g9.A1", "g9")</f>
        <v/>
      </c>
      <c r="Q25">
        <f>HYPERLINK("#g10.A1", "g10")</f>
        <v/>
      </c>
    </row>
    <row r="26">
      <c r="C26">
        <f>HYPERLINK("#a1.A1", "a1")</f>
        <v/>
      </c>
      <c r="D26">
        <f>HYPERLINK("#a2.A1", "a2")</f>
        <v/>
      </c>
      <c r="E26">
        <f>HYPERLINK("#a3.A1", "a3")</f>
        <v/>
      </c>
      <c r="F26">
        <f>HYPERLINK("#a4.A1", "a4")</f>
        <v/>
      </c>
      <c r="G26">
        <f>HYPERLINK("#a.A1", "a")</f>
        <v/>
      </c>
      <c r="H26">
        <f>HYPERLINK("#b.A1", "b")</f>
        <v/>
      </c>
      <c r="I26">
        <f>HYPERLINK("#c.A1", "c")</f>
        <v/>
      </c>
      <c r="J26">
        <f>HYPERLINK("#psa_ar151.A1", "psa_ar151")</f>
        <v/>
      </c>
      <c r="K26">
        <f>HYPERLINK("#37.475.A1", "37.475")</f>
        <v/>
      </c>
      <c r="L26">
        <f>HYPERLINK("#39.628.A1", "39.628")</f>
        <v/>
      </c>
      <c r="M26">
        <f>HYPERLINK("#40.50.A1", "40.50")</f>
        <v/>
      </c>
      <c r="N26">
        <f>HYPERLINK("#41.98.A1", "41.98")</f>
        <v/>
      </c>
      <c r="O26">
        <f>HYPERLINK("#43.409.A1", "43.409")</f>
        <v/>
      </c>
      <c r="P26">
        <f>HYPERLINK("#HK_mp5_10mm.A1", "HK_mp5_10mm")</f>
        <v/>
      </c>
      <c r="Q26">
        <f>HYPERLINK("#HK_ump_40sw.A1", "HK_ump_40sw")</f>
        <v/>
      </c>
    </row>
    <row r="27">
      <c r="C27">
        <f>HYPERLINK("#HK_ump_45acp.A1", "HK_ump_45acp")</f>
        <v/>
      </c>
      <c r="D27">
        <f>HYPERLINK("#M15_1_556nato.A1", "M15_1_556nato")</f>
        <v/>
      </c>
      <c r="E27">
        <f>HYPERLINK("#m16_2_556nato.A1", "m16_2_556nato")</f>
        <v/>
      </c>
      <c r="F27">
        <f>HYPERLINK("#M16_3_556nato.A1", "M16_3_556nato")</f>
        <v/>
      </c>
      <c r="G27">
        <f>HYPERLINK("#FN_SCAR-17_762_51nato.A1", "FN_SCAR-17_762_51nato")</f>
        <v/>
      </c>
      <c r="H27">
        <f>HYPERLINK("#DSA_FAL_762x51nato.A1", "DSA_FAL_762x51nato")</f>
        <v/>
      </c>
      <c r="I27">
        <f>HYPERLINK("#M16_5_9mm.A1", "M16_5_9mm")</f>
        <v/>
      </c>
      <c r="J27">
        <f>HYPERLINK("#M16_6_556nato.A1", "M16_6_556nato")</f>
        <v/>
      </c>
      <c r="K27">
        <f>HYPERLINK("#M16_7_458socom.A1", "M16_7_458socom")</f>
        <v/>
      </c>
      <c r="L27">
        <f>HYPERLINK("#M16_8_5_56.A1", "M16_8_5_56")</f>
        <v/>
      </c>
      <c r="M27">
        <f>HYPERLINK("#Bar_30_06_jam.A1", "Bar_30_06_jam")</f>
        <v/>
      </c>
      <c r="N27">
        <f>HYPERLINK("#Bar_30_06.A1", "Bar_30_06")</f>
        <v/>
      </c>
      <c r="O27">
        <f>HYPERLINK("#3z.A1", "3z")</f>
        <v/>
      </c>
      <c r="P27">
        <f>HYPERLINK("#5z.A1", "5z")</f>
        <v/>
      </c>
      <c r="Q27">
        <f>HYPERLINK("#b6.A1", "b6")</f>
        <v/>
      </c>
    </row>
    <row r="28">
      <c r="C28">
        <f>HYPERLINK("#5_1.A1", "5_1")</f>
        <v/>
      </c>
      <c r="D28">
        <f>HYPERLINK("#5_2.A1", "5_2")</f>
        <v/>
      </c>
      <c r="E28">
        <f>HYPERLINK("#5_3.A1", "5_3")</f>
        <v/>
      </c>
      <c r="F28">
        <f>HYPERLINK("#5_4.A1", "5_4")</f>
        <v/>
      </c>
      <c r="G28">
        <f>HYPERLINK("#5_5.A1", "5_5")</f>
        <v/>
      </c>
      <c r="H28">
        <f>HYPERLINK("#5_6.A1", "5_6")</f>
        <v/>
      </c>
    </row>
    <row r="29">
      <c r="B29" t="inlineStr">
        <is>
          <t>T.O.C.</t>
        </is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Source: bar5</t>
        </is>
      </c>
    </row>
    <row r="2">
      <c r="A2">
        <f>HYPERLINK("#T.O.C.", "T.O.C.")</f>
        <v/>
      </c>
    </row>
    <row r="3">
      <c r="A3" s="3" t="n"/>
      <c r="B3" s="3" t="inlineStr">
        <is>
          <t>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0</t>
        </is>
      </c>
      <c r="C4" t="n">
        <v>12</v>
      </c>
      <c r="D4" s="4" t="n">
        <v>0</v>
      </c>
      <c r="E4" s="4" t="n">
        <v>6.798390022999996</v>
      </c>
      <c r="F4" s="4" t="n">
        <v>230.763061224</v>
      </c>
      <c r="G4" s="4" t="n">
        <v>237.561451247</v>
      </c>
      <c r="H4" s="4" t="n">
        <v>0.5665325019166664</v>
      </c>
      <c r="I4" s="4" t="n">
        <v>1.244300144024212</v>
      </c>
      <c r="J4" s="7" t="n">
        <v>105.907427723936</v>
      </c>
      <c r="K4" s="4" t="n">
        <v>0</v>
      </c>
      <c r="L4" s="4" t="n">
        <v>-263.724988662</v>
      </c>
      <c r="M4" s="4" t="n">
        <v>-32.96192743799998</v>
      </c>
      <c r="N4" s="4" t="n">
        <v>318.888140589</v>
      </c>
      <c r="O4" s="8" t="n">
        <v>43009.92035750163</v>
      </c>
      <c r="P4" t="inlineStr">
        <is>
          <t>(bar5 eastf 1)</t>
        </is>
      </c>
    </row>
    <row r="5">
      <c r="B5" t="inlineStr">
        <is>
          <t>0_6</t>
        </is>
      </c>
      <c r="C5" t="n">
        <v>1</v>
      </c>
      <c r="D5" s="4" t="n">
        <v>0.6327437639999687</v>
      </c>
      <c r="E5" s="4" t="n">
        <v>0</v>
      </c>
      <c r="F5" s="4" t="n">
        <v>238.194195011</v>
      </c>
      <c r="G5" s="4" t="n">
        <v>238.194195011</v>
      </c>
      <c r="H5" s="4" t="n">
        <v>0</v>
      </c>
      <c r="I5" s="4" t="n">
        <v/>
      </c>
      <c r="J5" s="7" t="n">
        <v/>
      </c>
      <c r="K5" s="4" t="n">
        <v>0.6</v>
      </c>
      <c r="L5" s="4" t="n">
        <v>-263.724988662</v>
      </c>
      <c r="M5" s="4" t="n">
        <v>-25.53079365100001</v>
      </c>
      <c r="N5" s="4" t="n">
        <v>326.319274376</v>
      </c>
      <c r="O5" s="8" t="n">
        <v>43009.92044351011</v>
      </c>
      <c r="P5" t="inlineStr">
        <is>
          <t>(bar5 eastf 1)</t>
        </is>
      </c>
    </row>
    <row r="6">
      <c r="B6" t="inlineStr">
        <is>
          <t>1</t>
        </is>
      </c>
      <c r="C6" t="n">
        <v>1</v>
      </c>
      <c r="D6" s="4" t="n">
        <v>31.553106576</v>
      </c>
      <c r="E6" s="4" t="n">
        <v>0</v>
      </c>
      <c r="F6" s="4" t="n">
        <v>269.747301587</v>
      </c>
      <c r="G6" s="4" t="n">
        <v>269.747301587</v>
      </c>
      <c r="H6" s="4" t="n">
        <v>0</v>
      </c>
      <c r="I6" s="4" t="n">
        <v/>
      </c>
      <c r="J6" s="7" t="n">
        <v/>
      </c>
      <c r="K6" s="4" t="n">
        <v>1</v>
      </c>
      <c r="L6" s="4" t="n">
        <v>-263.724988662</v>
      </c>
      <c r="M6" s="4" t="n">
        <v>6.022312924999994</v>
      </c>
      <c r="N6" s="4" t="n">
        <v>357.872380952</v>
      </c>
      <c r="O6" s="8" t="n">
        <v>43009.92080870811</v>
      </c>
      <c r="P6" t="inlineStr">
        <is>
          <t>(bar5 eastf 1)</t>
        </is>
      </c>
    </row>
  </sheetData>
  <pageMargins bottom="1" footer="0.5" header="0.5" left="0.75" right="0.75" top="1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Bar_30_06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43</t>
        </is>
      </c>
      <c r="C4" t="n">
        <v>14</v>
      </c>
      <c r="D4" s="4" t="n">
        <v>12.75206349199999</v>
      </c>
      <c r="E4" s="4" t="n">
        <v>1.481904762000056</v>
      </c>
      <c r="F4" s="4" t="n">
        <v>383.772063492</v>
      </c>
      <c r="G4" s="4" t="n">
        <v>385.253968254</v>
      </c>
      <c r="H4" s="4" t="n">
        <v>0.1058503401428611</v>
      </c>
      <c r="I4" s="4" t="n">
        <v>0.006072686161234199</v>
      </c>
      <c r="J4" s="7" t="n">
        <v>566.8380462360429</v>
      </c>
      <c r="K4" s="4" t="n">
        <v/>
      </c>
      <c r="L4" s="4" t="n">
        <v>0</v>
      </c>
      <c r="M4" s="4" t="n">
        <v>383.772063492</v>
      </c>
      <c r="N4" s="4" t="n">
        <v>735.622131519</v>
      </c>
      <c r="O4" s="8" t="n">
        <v>43009.92518081171</v>
      </c>
      <c r="P4" t="inlineStr"/>
    </row>
  </sheetData>
  <pageMargins bottom="1" footer="0.5" header="0.5" left="0.75" right="0.75" top="1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3z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front2</t>
        </is>
      </c>
      <c r="C4" t="n">
        <v>1</v>
      </c>
      <c r="D4" s="4" t="n">
        <v>13.660861678</v>
      </c>
      <c r="E4" s="4" t="n">
        <v>0</v>
      </c>
      <c r="F4" s="4" t="n">
        <v>84.697687075</v>
      </c>
      <c r="G4" s="4" t="n">
        <v>84.697687075</v>
      </c>
      <c r="H4" s="4" t="n">
        <v>0</v>
      </c>
      <c r="I4" s="4" t="n">
        <v/>
      </c>
      <c r="J4" s="7" t="n">
        <v/>
      </c>
      <c r="K4" s="4" t="n">
        <v/>
      </c>
      <c r="L4" s="4" t="n">
        <v>18.718185941</v>
      </c>
      <c r="M4" s="4" t="n">
        <v>103.415873016</v>
      </c>
      <c r="N4" s="4" t="n">
        <v>455.265941043</v>
      </c>
      <c r="O4" s="8" t="n">
        <v>43009.92193594839</v>
      </c>
      <c r="P4" t="inlineStr">
        <is>
          <t>(front2 eastf 2a)</t>
        </is>
      </c>
    </row>
  </sheetData>
  <pageMargins bottom="1" footer="0.5" header="0.5" left="0.75" right="0.75" top="1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5z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front2</t>
        </is>
      </c>
      <c r="C4" t="n">
        <v>8</v>
      </c>
      <c r="D4" s="4" t="n">
        <v>2.610340137000009</v>
      </c>
      <c r="E4" s="4" t="n">
        <v>81.98448979499999</v>
      </c>
      <c r="F4" s="4" t="n">
        <v>102.120816327</v>
      </c>
      <c r="G4" s="4" t="n">
        <v>184.105306122</v>
      </c>
      <c r="H4" s="4" t="n">
        <v>10.248061224375</v>
      </c>
      <c r="I4" s="4" t="n">
        <v>13.57847661941181</v>
      </c>
      <c r="J4" s="7" t="n">
        <v>5.85476595878351</v>
      </c>
      <c r="K4" s="4" t="n">
        <v/>
      </c>
      <c r="L4" s="4" t="n">
        <v>18.718185941</v>
      </c>
      <c r="M4" s="4" t="n">
        <v>120.839002268</v>
      </c>
      <c r="N4" s="4" t="n">
        <v>472.689070295</v>
      </c>
      <c r="O4" s="8" t="n">
        <v>43009.92213760498</v>
      </c>
      <c r="P4" t="inlineStr">
        <is>
          <t>(front2 eastf 2a)</t>
        </is>
      </c>
    </row>
    <row r="5">
      <c r="B5" t="inlineStr">
        <is>
          <t>eastf</t>
        </is>
      </c>
      <c r="C5" t="n">
        <v>2</v>
      </c>
      <c r="D5" s="4" t="n">
        <v>48.45034013599999</v>
      </c>
      <c r="E5" s="4" t="n">
        <v>6.243083900999977</v>
      </c>
      <c r="F5" s="4" t="n">
        <v>166.682993197</v>
      </c>
      <c r="G5" s="4" t="n">
        <v>172.926077098</v>
      </c>
      <c r="H5" s="4" t="n">
        <v>3.121541950499989</v>
      </c>
      <c r="I5" s="4" t="n">
        <v>0</v>
      </c>
      <c r="J5" s="7" t="n">
        <v>19.22126979276687</v>
      </c>
      <c r="K5" s="4" t="n">
        <v/>
      </c>
      <c r="L5" s="4" t="n">
        <v>0</v>
      </c>
      <c r="M5" s="4" t="n">
        <v>166.682993197</v>
      </c>
      <c r="N5" s="4" t="n">
        <v>518.533061224</v>
      </c>
      <c r="O5" s="8" t="n">
        <v>43009.92266820672</v>
      </c>
      <c r="P5" t="inlineStr"/>
    </row>
  </sheetData>
  <pageMargins bottom="1" footer="0.5" header="0.5" left="0.75" right="0.75" top="1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b6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under</t>
        </is>
      </c>
      <c r="C4" t="n">
        <v>6</v>
      </c>
      <c r="D4" s="4" t="n">
        <v>19.585668934</v>
      </c>
      <c r="E4" s="4" t="n">
        <v>2.981587302000008</v>
      </c>
      <c r="F4" s="4" t="n">
        <v>131.149206349</v>
      </c>
      <c r="G4" s="4" t="n">
        <v>134.130793651</v>
      </c>
      <c r="H4" s="4" t="n">
        <v>0.4969312170000014</v>
      </c>
      <c r="I4" s="4" t="n">
        <v>0.01672338020357566</v>
      </c>
      <c r="J4" s="7" t="n">
        <v>120.7410562013451</v>
      </c>
      <c r="K4" s="4" t="n">
        <v/>
      </c>
      <c r="L4" s="4" t="n">
        <v>91.37015873000001</v>
      </c>
      <c r="M4" s="4" t="n">
        <v>222.519365079</v>
      </c>
      <c r="N4" s="4" t="n">
        <v>574.3694331060001</v>
      </c>
      <c r="O4" s="8" t="n">
        <v>43009.92331446103</v>
      </c>
      <c r="P4" t="inlineStr">
        <is>
          <t>(under eastf 4)</t>
        </is>
      </c>
    </row>
    <row r="5">
      <c r="B5" t="inlineStr">
        <is>
          <t>alt_elec</t>
        </is>
      </c>
      <c r="C5" t="n">
        <v>6</v>
      </c>
      <c r="D5" s="4" t="n">
        <v>26.17687074900002</v>
      </c>
      <c r="E5" s="4" t="n">
        <v>2.982312924999974</v>
      </c>
      <c r="F5" s="4" t="n">
        <v>216.20244898</v>
      </c>
      <c r="G5" s="4" t="n">
        <v>219.184761905</v>
      </c>
      <c r="H5" s="4" t="n">
        <v>0.4970521541666623</v>
      </c>
      <c r="I5" s="4" t="n">
        <v>0.01966426522899632</v>
      </c>
      <c r="J5" s="7" t="n">
        <v>120.7116788390015</v>
      </c>
      <c r="K5" s="4" t="n">
        <v/>
      </c>
      <c r="L5" s="4" t="n">
        <v>6.272108843999995</v>
      </c>
      <c r="M5" s="4" t="n">
        <v>222.474557824</v>
      </c>
      <c r="N5" s="4" t="n">
        <v>574.3246258510001</v>
      </c>
      <c r="O5" s="8" t="n">
        <v>43009.92331394243</v>
      </c>
      <c r="P5" t="inlineStr">
        <is>
          <t>(alt_elec eastf 2a)</t>
        </is>
      </c>
    </row>
    <row r="6">
      <c r="B6" t="inlineStr">
        <is>
          <t>eastf</t>
        </is>
      </c>
      <c r="C6" t="n">
        <v>6</v>
      </c>
      <c r="D6" s="4" t="n">
        <v>49.62126984100004</v>
      </c>
      <c r="E6" s="4" t="n">
        <v>3.111156461999968</v>
      </c>
      <c r="F6" s="4" t="n">
        <v>222.547346939</v>
      </c>
      <c r="G6" s="4" t="n">
        <v>225.658503401</v>
      </c>
      <c r="H6" s="4" t="n">
        <v>0.5185260769999948</v>
      </c>
      <c r="I6" s="4" t="n">
        <v>0.0350673879101932</v>
      </c>
      <c r="J6" s="7" t="n">
        <v>115.7125989634666</v>
      </c>
      <c r="K6" s="4" t="n">
        <v/>
      </c>
      <c r="L6" s="4" t="n">
        <v>0</v>
      </c>
      <c r="M6" s="4" t="n">
        <v>222.547346939</v>
      </c>
      <c r="N6" s="4" t="n">
        <v>574.397414966</v>
      </c>
      <c r="O6" s="8" t="n">
        <v>43009.92331478489</v>
      </c>
      <c r="P6" t="inlineStr"/>
    </row>
  </sheetData>
  <pageMargins bottom="1" footer="0.5" header="0.5" left="0.75" right="0.75" top="1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5_1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under</t>
        </is>
      </c>
      <c r="C4" t="n">
        <v>1</v>
      </c>
      <c r="D4" s="4" t="n">
        <v>44.96072562299999</v>
      </c>
      <c r="E4" s="4" t="n">
        <v>0</v>
      </c>
      <c r="F4" s="4" t="n">
        <v>71.820408163</v>
      </c>
      <c r="G4" s="4" t="n">
        <v>71.820408163</v>
      </c>
      <c r="H4" s="4" t="n">
        <v>0</v>
      </c>
      <c r="I4" s="4" t="n">
        <v/>
      </c>
      <c r="J4" s="7" t="n">
        <v/>
      </c>
      <c r="K4" s="4" t="n">
        <v/>
      </c>
      <c r="L4" s="4" t="n">
        <v>91.37015873000001</v>
      </c>
      <c r="M4" s="4" t="n">
        <v>163.190566893</v>
      </c>
      <c r="N4" s="4" t="n">
        <v>515.04063492</v>
      </c>
      <c r="O4" s="8" t="n">
        <v>43009.92262778513</v>
      </c>
      <c r="P4" t="inlineStr">
        <is>
          <t>(under eastf 4)</t>
        </is>
      </c>
    </row>
    <row r="5">
      <c r="B5" t="inlineStr">
        <is>
          <t>alt_elec</t>
        </is>
      </c>
      <c r="C5" t="n">
        <v>1</v>
      </c>
      <c r="D5" s="4" t="n">
        <v>17.53913832199997</v>
      </c>
      <c r="E5" s="4" t="n">
        <v>0</v>
      </c>
      <c r="F5" s="4" t="n">
        <v>129.496598639</v>
      </c>
      <c r="G5" s="4" t="n">
        <v>129.496598639</v>
      </c>
      <c r="H5" s="4" t="n">
        <v>0</v>
      </c>
      <c r="I5" s="4" t="n">
        <v/>
      </c>
      <c r="J5" s="7" t="n">
        <v/>
      </c>
      <c r="K5" s="4" t="n">
        <v/>
      </c>
      <c r="L5" s="4" t="n">
        <v>6.272108843999995</v>
      </c>
      <c r="M5" s="4" t="n">
        <v>135.768707483</v>
      </c>
      <c r="N5" s="4" t="n">
        <v>487.61877551</v>
      </c>
      <c r="O5" s="8" t="n">
        <v>43009.9223104025</v>
      </c>
      <c r="P5" t="inlineStr">
        <is>
          <t>(alt_elec eastf 2a)</t>
        </is>
      </c>
    </row>
  </sheetData>
  <pageMargins bottom="1" footer="0.5" header="0.5" left="0.75" right="0.75" top="1"/>
</worksheet>
</file>

<file path=xl/worksheets/sheet105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5_2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under</t>
        </is>
      </c>
      <c r="C4" t="n">
        <v>1</v>
      </c>
      <c r="D4" s="4" t="n">
        <v>9.776326530999995</v>
      </c>
      <c r="E4" s="4" t="n">
        <v>0</v>
      </c>
      <c r="F4" s="4" t="n">
        <v>81.59673469399999</v>
      </c>
      <c r="G4" s="4" t="n">
        <v>81.59673469399999</v>
      </c>
      <c r="H4" s="4" t="n">
        <v>0</v>
      </c>
      <c r="I4" s="4" t="n">
        <v/>
      </c>
      <c r="J4" s="7" t="n">
        <v/>
      </c>
      <c r="K4" s="4" t="n">
        <v/>
      </c>
      <c r="L4" s="4" t="n">
        <v>91.37015873000001</v>
      </c>
      <c r="M4" s="4" t="n">
        <v>172.966893424</v>
      </c>
      <c r="N4" s="4" t="n">
        <v>524.816961451</v>
      </c>
      <c r="O4" s="8" t="n">
        <v>43009.92274093705</v>
      </c>
      <c r="P4" t="inlineStr">
        <is>
          <t>(under eastf 4)</t>
        </is>
      </c>
    </row>
    <row r="5">
      <c r="B5" t="inlineStr">
        <is>
          <t>alt_elec</t>
        </is>
      </c>
      <c r="C5" t="n">
        <v>1</v>
      </c>
      <c r="D5" s="4" t="n">
        <v>2.659410431000026</v>
      </c>
      <c r="E5" s="4" t="n">
        <v>0</v>
      </c>
      <c r="F5" s="4" t="n">
        <v>132.15600907</v>
      </c>
      <c r="G5" s="4" t="n">
        <v>132.15600907</v>
      </c>
      <c r="H5" s="4" t="n">
        <v>0</v>
      </c>
      <c r="I5" s="4" t="n">
        <v/>
      </c>
      <c r="J5" s="7" t="n">
        <v/>
      </c>
      <c r="K5" s="4" t="n">
        <v/>
      </c>
      <c r="L5" s="4" t="n">
        <v>6.272108843999995</v>
      </c>
      <c r="M5" s="4" t="n">
        <v>138.428117914</v>
      </c>
      <c r="N5" s="4" t="n">
        <v>490.2781859410001</v>
      </c>
      <c r="O5" s="8" t="n">
        <v>43009.92234118271</v>
      </c>
      <c r="P5" t="inlineStr">
        <is>
          <t>(alt_elec eastf 2a)</t>
        </is>
      </c>
    </row>
  </sheetData>
  <pageMargins bottom="1" footer="0.5" header="0.5" left="0.75" right="0.75" top="1"/>
</worksheet>
</file>

<file path=xl/worksheets/sheet106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5_3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under</t>
        </is>
      </c>
      <c r="C4" t="n">
        <v>1</v>
      </c>
      <c r="D4" s="4" t="n">
        <v>9.613061224000006</v>
      </c>
      <c r="E4" s="4" t="n">
        <v>0</v>
      </c>
      <c r="F4" s="4" t="n">
        <v>91.209795918</v>
      </c>
      <c r="G4" s="4" t="n">
        <v>91.209795918</v>
      </c>
      <c r="H4" s="4" t="n">
        <v>0</v>
      </c>
      <c r="I4" s="4" t="n">
        <v/>
      </c>
      <c r="J4" s="7" t="n">
        <v/>
      </c>
      <c r="K4" s="4" t="n">
        <v/>
      </c>
      <c r="L4" s="4" t="n">
        <v>91.37015873000001</v>
      </c>
      <c r="M4" s="4" t="n">
        <v>182.579954648</v>
      </c>
      <c r="N4" s="4" t="n">
        <v>534.430022675</v>
      </c>
      <c r="O4" s="8" t="n">
        <v>43009.92285219934</v>
      </c>
      <c r="P4" t="inlineStr">
        <is>
          <t>(under eastf 4)</t>
        </is>
      </c>
    </row>
    <row r="5">
      <c r="B5" t="inlineStr">
        <is>
          <t>alt_elec</t>
        </is>
      </c>
      <c r="C5" t="n">
        <v>2</v>
      </c>
      <c r="D5" s="4" t="n">
        <v>15.10929705199999</v>
      </c>
      <c r="E5" s="4" t="n">
        <v>13.14920635000001</v>
      </c>
      <c r="F5" s="4" t="n">
        <v>147.265306122</v>
      </c>
      <c r="G5" s="4" t="n">
        <v>160.414512472</v>
      </c>
      <c r="H5" s="4" t="n">
        <v>6.574603175000007</v>
      </c>
      <c r="I5" s="4" t="n">
        <v>0</v>
      </c>
      <c r="J5" s="7" t="n">
        <v>9.126026073809379</v>
      </c>
      <c r="K5" s="4" t="n">
        <v/>
      </c>
      <c r="L5" s="4" t="n">
        <v>6.272108843999995</v>
      </c>
      <c r="M5" s="4" t="n">
        <v>153.537414966</v>
      </c>
      <c r="N5" s="4" t="n">
        <v>505.387482993</v>
      </c>
      <c r="O5" s="8" t="n">
        <v>43009.92251605883</v>
      </c>
      <c r="P5" t="inlineStr">
        <is>
          <t>(alt_elec eastf 2a)</t>
        </is>
      </c>
    </row>
  </sheetData>
  <pageMargins bottom="1" footer="0.5" header="0.5" left="0.75" right="0.75" top="1"/>
</worksheet>
</file>

<file path=xl/worksheets/sheet107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5_4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under</t>
        </is>
      </c>
      <c r="C4" t="n">
        <v>1</v>
      </c>
      <c r="D4" s="4" t="n">
        <v>5.49006802800001</v>
      </c>
      <c r="E4" s="4" t="n">
        <v>0</v>
      </c>
      <c r="F4" s="4" t="n">
        <v>96.69986394600001</v>
      </c>
      <c r="G4" s="4" t="n">
        <v>96.69986394600001</v>
      </c>
      <c r="H4" s="4" t="n">
        <v>0</v>
      </c>
      <c r="I4" s="4" t="n">
        <v/>
      </c>
      <c r="J4" s="7" t="n">
        <v/>
      </c>
      <c r="K4" s="4" t="n">
        <v/>
      </c>
      <c r="L4" s="4" t="n">
        <v>91.37015873000001</v>
      </c>
      <c r="M4" s="4" t="n">
        <v>188.070022676</v>
      </c>
      <c r="N4" s="4" t="n">
        <v>539.920090703</v>
      </c>
      <c r="O4" s="8" t="n">
        <v>43009.92291574179</v>
      </c>
      <c r="P4" t="inlineStr">
        <is>
          <t>(under eastf 4)</t>
        </is>
      </c>
    </row>
    <row r="5">
      <c r="B5" t="inlineStr">
        <is>
          <t>alt_elec</t>
        </is>
      </c>
      <c r="C5" t="n">
        <v>1</v>
      </c>
      <c r="D5" s="4" t="n">
        <v>6.242358275999976</v>
      </c>
      <c r="E5" s="4" t="n">
        <v>0</v>
      </c>
      <c r="F5" s="4" t="n">
        <v>166.656870748</v>
      </c>
      <c r="G5" s="4" t="n">
        <v>166.656870748</v>
      </c>
      <c r="H5" s="4" t="n">
        <v>0</v>
      </c>
      <c r="I5" s="4" t="n">
        <v/>
      </c>
      <c r="J5" s="7" t="n">
        <v/>
      </c>
      <c r="K5" s="4" t="n">
        <v/>
      </c>
      <c r="L5" s="4" t="n">
        <v>6.272108843999995</v>
      </c>
      <c r="M5" s="4" t="n">
        <v>172.928979592</v>
      </c>
      <c r="N5" s="4" t="n">
        <v>524.779047619</v>
      </c>
      <c r="O5" s="8" t="n">
        <v>43009.92274049824</v>
      </c>
      <c r="P5" t="inlineStr">
        <is>
          <t>(alt_elec eastf 2a)</t>
        </is>
      </c>
    </row>
  </sheetData>
  <pageMargins bottom="1" footer="0.5" header="0.5" left="0.75" right="0.75" top="1"/>
</worksheet>
</file>

<file path=xl/worksheets/sheet108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5_5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under</t>
        </is>
      </c>
      <c r="C4" t="n">
        <v>1</v>
      </c>
      <c r="D4" s="4" t="n">
        <v>6.771156461999979</v>
      </c>
      <c r="E4" s="4" t="n">
        <v>0</v>
      </c>
      <c r="F4" s="4" t="n">
        <v>103.471020408</v>
      </c>
      <c r="G4" s="4" t="n">
        <v>103.471020408</v>
      </c>
      <c r="H4" s="4" t="n">
        <v>0</v>
      </c>
      <c r="I4" s="4" t="n">
        <v/>
      </c>
      <c r="J4" s="7" t="n">
        <v/>
      </c>
      <c r="K4" s="4" t="n">
        <v/>
      </c>
      <c r="L4" s="4" t="n">
        <v>91.37015873000001</v>
      </c>
      <c r="M4" s="4" t="n">
        <v>194.841179138</v>
      </c>
      <c r="N4" s="4" t="n">
        <v>546.691247165</v>
      </c>
      <c r="O4" s="8" t="n">
        <v>43009.92299411166</v>
      </c>
      <c r="P4" t="inlineStr">
        <is>
          <t>(under eastf 4)</t>
        </is>
      </c>
    </row>
    <row r="5">
      <c r="B5" t="inlineStr">
        <is>
          <t>alt_elec</t>
        </is>
      </c>
      <c r="C5" t="n">
        <v>1</v>
      </c>
      <c r="D5" s="4" t="n">
        <v>14.874557823</v>
      </c>
      <c r="E5" s="4" t="n">
        <v>0</v>
      </c>
      <c r="F5" s="4" t="n">
        <v>181.531428571</v>
      </c>
      <c r="G5" s="4" t="n">
        <v>181.531428571</v>
      </c>
      <c r="H5" s="4" t="n">
        <v>0</v>
      </c>
      <c r="I5" s="4" t="n">
        <v/>
      </c>
      <c r="J5" s="7" t="n">
        <v/>
      </c>
      <c r="K5" s="4" t="n">
        <v/>
      </c>
      <c r="L5" s="4" t="n">
        <v>6.272108843999995</v>
      </c>
      <c r="M5" s="4" t="n">
        <v>187.803537415</v>
      </c>
      <c r="N5" s="4" t="n">
        <v>539.6536054420001</v>
      </c>
      <c r="O5" s="8" t="n">
        <v>43009.92291265746</v>
      </c>
      <c r="P5" t="inlineStr">
        <is>
          <t>(alt_elec eastf 2a)</t>
        </is>
      </c>
    </row>
  </sheetData>
  <pageMargins bottom="1" footer="0.5" header="0.5" left="0.75" right="0.75" top="1"/>
</worksheet>
</file>

<file path=xl/worksheets/sheet109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5_6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under</t>
        </is>
      </c>
      <c r="C4" t="n">
        <v>1</v>
      </c>
      <c r="D4" s="4" t="n">
        <v>8.092517007000012</v>
      </c>
      <c r="E4" s="4" t="n">
        <v>0</v>
      </c>
      <c r="F4" s="4" t="n">
        <v>111.563537415</v>
      </c>
      <c r="G4" s="4" t="n">
        <v>111.563537415</v>
      </c>
      <c r="H4" s="4" t="n">
        <v>0</v>
      </c>
      <c r="I4" s="4" t="n">
        <v/>
      </c>
      <c r="J4" s="7" t="n">
        <v/>
      </c>
      <c r="K4" s="4" t="n">
        <v/>
      </c>
      <c r="L4" s="4" t="n">
        <v>91.37015873000001</v>
      </c>
      <c r="M4" s="4" t="n">
        <v>202.933696145</v>
      </c>
      <c r="N4" s="4" t="n">
        <v>554.783764172</v>
      </c>
      <c r="O4" s="8" t="n">
        <v>43009.92308777505</v>
      </c>
      <c r="P4" t="inlineStr">
        <is>
          <t>(under eastf 4)</t>
        </is>
      </c>
    </row>
    <row r="5">
      <c r="B5" t="inlineStr">
        <is>
          <t>alt_elec</t>
        </is>
      </c>
      <c r="C5" t="n">
        <v>1</v>
      </c>
      <c r="D5" s="4" t="n">
        <v>8.494149660000005</v>
      </c>
      <c r="E5" s="4" t="n">
        <v>0</v>
      </c>
      <c r="F5" s="4" t="n">
        <v>190.025578231</v>
      </c>
      <c r="G5" s="4" t="n">
        <v>190.025578231</v>
      </c>
      <c r="H5" s="4" t="n">
        <v>0</v>
      </c>
      <c r="I5" s="4" t="n">
        <v/>
      </c>
      <c r="J5" s="7" t="n">
        <v/>
      </c>
      <c r="K5" s="4" t="n">
        <v/>
      </c>
      <c r="L5" s="4" t="n">
        <v>6.272108843999995</v>
      </c>
      <c r="M5" s="4" t="n">
        <v>196.297687075</v>
      </c>
      <c r="N5" s="4" t="n">
        <v>548.147755102</v>
      </c>
      <c r="O5" s="8" t="n">
        <v>43009.92301096939</v>
      </c>
      <c r="P5" t="inlineStr">
        <is>
          <t>(alt_elec eastf 2a)</t>
        </is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11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Source: stage_right</t>
        </is>
      </c>
    </row>
    <row r="2">
      <c r="A2">
        <f>HYPERLINK("#T.O.C.", "T.O.C.")</f>
        <v/>
      </c>
    </row>
    <row r="3">
      <c r="A3" s="3" t="n"/>
      <c r="B3" s="3" t="inlineStr">
        <is>
          <t>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0</t>
        </is>
      </c>
      <c r="C4" t="n">
        <v>6</v>
      </c>
      <c r="D4" s="4" t="n">
        <v>0</v>
      </c>
      <c r="E4" s="4" t="n">
        <v>7.175328798999999</v>
      </c>
      <c r="F4" s="4" t="n">
        <v>111.547210884</v>
      </c>
      <c r="G4" s="4" t="n">
        <v>118.722539683</v>
      </c>
      <c r="H4" s="4" t="n">
        <v>1.195888133166666</v>
      </c>
      <c r="I4" s="4" t="n">
        <v>1.636713271929496</v>
      </c>
      <c r="J4" s="7" t="n">
        <v>50.17191686744334</v>
      </c>
      <c r="K4" s="4" t="n">
        <v>0</v>
      </c>
      <c r="L4" s="4" t="n">
        <v>-144.256145125</v>
      </c>
      <c r="M4" s="4" t="n">
        <v>-32.70893424100002</v>
      </c>
      <c r="N4" s="4" t="n">
        <v>319.141133786</v>
      </c>
      <c r="O4" s="8" t="n">
        <v>43009.92036042979</v>
      </c>
      <c r="P4" t="inlineStr">
        <is>
          <t>(stage_right eastf 1)</t>
        </is>
      </c>
    </row>
    <row r="5">
      <c r="B5" t="inlineStr">
        <is>
          <t>1</t>
        </is>
      </c>
      <c r="C5" t="n">
        <v>99</v>
      </c>
      <c r="D5" s="4" t="n">
        <v>31.55591836700002</v>
      </c>
      <c r="E5" s="4" t="n">
        <v>9.688163264999986</v>
      </c>
      <c r="F5" s="4" t="n">
        <v>150.27845805</v>
      </c>
      <c r="G5" s="4" t="n">
        <v>159.966621315</v>
      </c>
      <c r="H5" s="4" t="n">
        <v>0.09786023499999985</v>
      </c>
      <c r="I5" s="4" t="n">
        <v>0.01208625891033233</v>
      </c>
      <c r="J5" s="7" t="n">
        <v>613.1193124561788</v>
      </c>
      <c r="K5" s="4" t="n">
        <v>1</v>
      </c>
      <c r="L5" s="4" t="n">
        <v>-144.256145125</v>
      </c>
      <c r="M5" s="4" t="n">
        <v>6.022312924999994</v>
      </c>
      <c r="N5" s="4" t="n">
        <v>357.872380952</v>
      </c>
      <c r="O5" s="8" t="n">
        <v>43009.92080870811</v>
      </c>
      <c r="P5" t="inlineStr">
        <is>
          <t>(stage_right eastf 1)</t>
        </is>
      </c>
    </row>
    <row r="6">
      <c r="B6" t="inlineStr">
        <is>
          <t>2a</t>
        </is>
      </c>
      <c r="C6" t="n">
        <v>15</v>
      </c>
      <c r="D6" s="4" t="n">
        <v>37.15473922900003</v>
      </c>
      <c r="E6" s="4" t="n">
        <v>1.376961450999971</v>
      </c>
      <c r="F6" s="4" t="n">
        <v>197.121360544</v>
      </c>
      <c r="G6" s="4" t="n">
        <v>198.498321995</v>
      </c>
      <c r="H6" s="4" t="n">
        <v>0.09179743006666476</v>
      </c>
      <c r="I6" s="4" t="n">
        <v>0.009532851242124449</v>
      </c>
      <c r="J6" s="7" t="n">
        <v>653.6130690851263</v>
      </c>
      <c r="K6" s="4" t="n">
        <v>2.2</v>
      </c>
      <c r="L6" s="4" t="n">
        <v>-144.256145125</v>
      </c>
      <c r="M6" s="4" t="n">
        <v>52.86521541900001</v>
      </c>
      <c r="N6" s="4" t="n">
        <v>404.7152834460001</v>
      </c>
      <c r="O6" s="8" t="n">
        <v>43009.92135087133</v>
      </c>
      <c r="P6" t="inlineStr">
        <is>
          <t>(stage_right eastf 1)</t>
        </is>
      </c>
    </row>
    <row r="7">
      <c r="B7" t="inlineStr">
        <is>
          <t>2b</t>
        </is>
      </c>
      <c r="C7" t="n">
        <v>10</v>
      </c>
      <c r="D7" s="4" t="n">
        <v>0.2699319729999843</v>
      </c>
      <c r="E7" s="4" t="n">
        <v>1.05868480800001</v>
      </c>
      <c r="F7" s="4" t="n">
        <v>198.768253968</v>
      </c>
      <c r="G7" s="4" t="n">
        <v>199.826938776</v>
      </c>
      <c r="H7" s="4" t="n">
        <v>0.105868480800001</v>
      </c>
      <c r="I7" s="4" t="n">
        <v>0.03925593695102696</v>
      </c>
      <c r="J7" s="7" t="n">
        <v>566.7409180391248</v>
      </c>
      <c r="K7" s="4" t="n">
        <v>2.3</v>
      </c>
      <c r="L7" s="4" t="n">
        <v>-144.256145125</v>
      </c>
      <c r="M7" s="4" t="n">
        <v>54.51210884299996</v>
      </c>
      <c r="N7" s="4" t="n">
        <v>406.36217687</v>
      </c>
      <c r="O7" s="8" t="n">
        <v>43009.92136993261</v>
      </c>
      <c r="P7" t="inlineStr">
        <is>
          <t>(stage_right eastf 1)</t>
        </is>
      </c>
    </row>
    <row r="8">
      <c r="B8" t="inlineStr">
        <is>
          <t>2c</t>
        </is>
      </c>
      <c r="C8" t="n">
        <v>7</v>
      </c>
      <c r="D8" s="4" t="n">
        <v>0.1741496590000224</v>
      </c>
      <c r="E8" s="4" t="n">
        <v>0.6458049889999984</v>
      </c>
      <c r="F8" s="4" t="n">
        <v>200.001088435</v>
      </c>
      <c r="G8" s="4" t="n">
        <v>200.646893424</v>
      </c>
      <c r="H8" s="4" t="n">
        <v>0.09225785557142833</v>
      </c>
      <c r="I8" s="4" t="n">
        <v>0.01033146868990878</v>
      </c>
      <c r="J8" s="7" t="n">
        <v>650.3511232552604</v>
      </c>
      <c r="K8" s="4" t="n">
        <v>2.4</v>
      </c>
      <c r="L8" s="4" t="n">
        <v>-144.256145125</v>
      </c>
      <c r="M8" s="4" t="n">
        <v>55.74494331</v>
      </c>
      <c r="N8" s="4" t="n">
        <v>407.595011337</v>
      </c>
      <c r="O8" s="8" t="n">
        <v>43009.92138420152</v>
      </c>
      <c r="P8" t="inlineStr">
        <is>
          <t>(stage_right eastf 1)</t>
        </is>
      </c>
    </row>
    <row r="9">
      <c r="B9" t="inlineStr">
        <is>
          <t>2d</t>
        </is>
      </c>
      <c r="C9" t="n">
        <v>63</v>
      </c>
      <c r="D9" s="4" t="n">
        <v>0.6243990929999939</v>
      </c>
      <c r="E9" s="4" t="n">
        <v>5.621768707000001</v>
      </c>
      <c r="F9" s="4" t="n">
        <v>201.271292517</v>
      </c>
      <c r="G9" s="4" t="n">
        <v>206.893061224</v>
      </c>
      <c r="H9" s="4" t="n">
        <v>0.08923442392063494</v>
      </c>
      <c r="I9" s="4" t="n">
        <v>0.00524563483144976</v>
      </c>
      <c r="J9" s="7" t="n">
        <v>672.3862536879711</v>
      </c>
      <c r="K9" s="4" t="n">
        <v>2.5</v>
      </c>
      <c r="L9" s="4" t="n">
        <v>-144.256145125</v>
      </c>
      <c r="M9" s="4" t="n">
        <v>57.01514739199999</v>
      </c>
      <c r="N9" s="4" t="n">
        <v>408.865215419</v>
      </c>
      <c r="O9" s="8" t="n">
        <v>43009.92139890295</v>
      </c>
      <c r="P9" t="inlineStr">
        <is>
          <t>(stage_right eastf 1)</t>
        </is>
      </c>
    </row>
    <row r="10">
      <c r="B10" t="inlineStr">
        <is>
          <t>3a</t>
        </is>
      </c>
      <c r="C10" t="n">
        <v>13</v>
      </c>
      <c r="D10" s="4" t="n">
        <v>17.73786848099999</v>
      </c>
      <c r="E10" s="4" t="n">
        <v>1.017687074999998</v>
      </c>
      <c r="F10" s="4" t="n">
        <v>224.630929705</v>
      </c>
      <c r="G10" s="4" t="n">
        <v>225.64861678</v>
      </c>
      <c r="H10" s="4" t="n">
        <v>0.07828362115384599</v>
      </c>
      <c r="I10" s="4" t="n">
        <v>0.008069504429365458</v>
      </c>
      <c r="J10" s="7" t="n">
        <v>766.4438501392991</v>
      </c>
      <c r="K10" s="4" t="n">
        <v>3.1</v>
      </c>
      <c r="L10" s="4" t="n">
        <v>-144.256145125</v>
      </c>
      <c r="M10" s="4" t="n">
        <v>80.37478457999998</v>
      </c>
      <c r="N10" s="4" t="n">
        <v>432.224852607</v>
      </c>
      <c r="O10" s="8" t="n">
        <v>43009.92166926913</v>
      </c>
      <c r="P10" t="inlineStr">
        <is>
          <t>(stage_right eastf 1)</t>
        </is>
      </c>
    </row>
    <row r="11">
      <c r="B11" t="inlineStr">
        <is>
          <t>3b</t>
        </is>
      </c>
      <c r="C11" t="n">
        <v>87</v>
      </c>
      <c r="D11" s="4" t="n">
        <v>0.07981859400001667</v>
      </c>
      <c r="E11" s="4" t="n">
        <v>7.978594103999967</v>
      </c>
      <c r="F11" s="4" t="n">
        <v>225.728435374</v>
      </c>
      <c r="G11" s="4" t="n">
        <v>233.707029478</v>
      </c>
      <c r="H11" s="4" t="n">
        <v>0.09170797820689618</v>
      </c>
      <c r="I11" s="4" t="n">
        <v>0.04825206082968685</v>
      </c>
      <c r="J11" s="7" t="n">
        <v>654.2506025445033</v>
      </c>
      <c r="K11" s="4" t="n">
        <v>3.2</v>
      </c>
      <c r="L11" s="4" t="n">
        <v>-144.256145125</v>
      </c>
      <c r="M11" s="4" t="n">
        <v>81.472290249</v>
      </c>
      <c r="N11" s="4" t="n">
        <v>433.322358276</v>
      </c>
      <c r="O11" s="8" t="n">
        <v>43009.92168197173</v>
      </c>
      <c r="P11" t="inlineStr">
        <is>
          <t>(stage_right eastf 1)</t>
        </is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Source: booth_se</t>
        </is>
      </c>
    </row>
    <row r="2">
      <c r="A2">
        <f>HYPERLINK("#T.O.C.", "T.O.C.")</f>
        <v/>
      </c>
    </row>
    <row r="3">
      <c r="A3" s="3" t="n"/>
      <c r="B3" s="3" t="inlineStr">
        <is>
          <t>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0_6</t>
        </is>
      </c>
      <c r="C4" t="n">
        <v>1</v>
      </c>
      <c r="D4" s="4" t="n">
        <v>0</v>
      </c>
      <c r="E4" s="4" t="n">
        <v>0</v>
      </c>
      <c r="F4" s="4" t="n">
        <v>202.340136054</v>
      </c>
      <c r="G4" s="4" t="n">
        <v>202.340136054</v>
      </c>
      <c r="H4" s="4" t="n">
        <v>0</v>
      </c>
      <c r="I4" s="4" t="n">
        <v/>
      </c>
      <c r="J4" s="7" t="n">
        <v/>
      </c>
      <c r="K4" s="4" t="n">
        <v>0.6</v>
      </c>
      <c r="L4" s="4" t="n">
        <v>-227.870929705</v>
      </c>
      <c r="M4" s="4" t="n">
        <v>-25.53079365100001</v>
      </c>
      <c r="N4" s="4" t="n">
        <v>326.319274376</v>
      </c>
      <c r="O4" s="8" t="n">
        <v>43009.92044351011</v>
      </c>
      <c r="P4" t="inlineStr">
        <is>
          <t>(booth_se bar5 0_6)</t>
        </is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10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Source: middle</t>
        </is>
      </c>
    </row>
    <row r="2">
      <c r="A2">
        <f>HYPERLINK("#T.O.C.", "T.O.C.")</f>
        <v/>
      </c>
    </row>
    <row r="3">
      <c r="A3" s="3" t="n"/>
      <c r="B3" s="3" t="inlineStr">
        <is>
          <t>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1</t>
        </is>
      </c>
      <c r="C4" t="n">
        <v>100</v>
      </c>
      <c r="D4" s="4" t="n">
        <v>0</v>
      </c>
      <c r="E4" s="4" t="n">
        <v>9.686666667000001</v>
      </c>
      <c r="F4" s="4" t="n">
        <v>6.458412697999999</v>
      </c>
      <c r="G4" s="4" t="n">
        <v>16.145079365</v>
      </c>
      <c r="H4" s="4" t="n">
        <v>0.09686666667</v>
      </c>
      <c r="I4" s="4" t="n">
        <v>0.006347512345286458</v>
      </c>
      <c r="J4" s="7" t="n">
        <v>619.4081211073844</v>
      </c>
      <c r="K4" s="4" t="n">
        <v>1</v>
      </c>
      <c r="L4" s="4" t="n">
        <v>-0.4360997729999996</v>
      </c>
      <c r="M4" s="4" t="n">
        <v>6.022312925</v>
      </c>
      <c r="N4" s="4" t="n">
        <v>357.872380952</v>
      </c>
      <c r="O4" s="8" t="n">
        <v>43009.92080870811</v>
      </c>
      <c r="P4" t="inlineStr">
        <is>
          <t>(middle eastf 1)</t>
        </is>
      </c>
    </row>
    <row r="5">
      <c r="B5" t="inlineStr">
        <is>
          <t>2a</t>
        </is>
      </c>
      <c r="C5" t="n">
        <v>15</v>
      </c>
      <c r="D5" s="4" t="n">
        <v>37.119365079</v>
      </c>
      <c r="E5" s="4" t="n">
        <v>1.370793651</v>
      </c>
      <c r="F5" s="4" t="n">
        <v>53.264444444</v>
      </c>
      <c r="G5" s="4" t="n">
        <v>54.635238095</v>
      </c>
      <c r="H5" s="4" t="n">
        <v>0.09138624339999997</v>
      </c>
      <c r="I5" s="4" t="n">
        <v>0.00948724211711015</v>
      </c>
      <c r="J5" s="7" t="n">
        <v>656.5539600679112</v>
      </c>
      <c r="K5" s="4" t="n">
        <v>2.2</v>
      </c>
      <c r="L5" s="4" t="n">
        <v>-0.4360997729999996</v>
      </c>
      <c r="M5" s="4" t="n">
        <v>52.828344671</v>
      </c>
      <c r="N5" s="4" t="n">
        <v>404.678412698</v>
      </c>
      <c r="O5" s="8" t="n">
        <v>43009.92135044459</v>
      </c>
      <c r="P5" t="inlineStr">
        <is>
          <t>(middle eastf 1)</t>
        </is>
      </c>
    </row>
    <row r="6">
      <c r="B6" t="inlineStr">
        <is>
          <t>2b</t>
        </is>
      </c>
      <c r="C6" t="n">
        <v>10</v>
      </c>
      <c r="D6" s="4" t="n">
        <v>0.2698412700000006</v>
      </c>
      <c r="E6" s="4" t="n">
        <v>1.055873016000007</v>
      </c>
      <c r="F6" s="4" t="n">
        <v>54.905079365</v>
      </c>
      <c r="G6" s="4" t="n">
        <v>55.96095238100001</v>
      </c>
      <c r="H6" s="4" t="n">
        <v>0.1055873016000007</v>
      </c>
      <c r="I6" s="4" t="n">
        <v>0.04086851698951555</v>
      </c>
      <c r="J6" s="7" t="n">
        <v>568.2501502623836</v>
      </c>
      <c r="K6" s="4" t="n">
        <v>2.3</v>
      </c>
      <c r="L6" s="4" t="n">
        <v>-0.4360997729999996</v>
      </c>
      <c r="M6" s="4" t="n">
        <v>54.468979592</v>
      </c>
      <c r="N6" s="4" t="n">
        <v>406.319047619</v>
      </c>
      <c r="O6" s="8" t="n">
        <v>43009.92136943342</v>
      </c>
      <c r="P6" t="inlineStr">
        <is>
          <t>(middle eastf 1)</t>
        </is>
      </c>
    </row>
    <row r="7">
      <c r="B7" t="inlineStr">
        <is>
          <t>2c</t>
        </is>
      </c>
      <c r="C7" t="n">
        <v>7</v>
      </c>
      <c r="D7" s="4" t="n">
        <v>0.1768253969999947</v>
      </c>
      <c r="E7" s="4" t="n">
        <v>0.6422222220000009</v>
      </c>
      <c r="F7" s="4" t="n">
        <v>56.137777778</v>
      </c>
      <c r="G7" s="4" t="n">
        <v>56.78</v>
      </c>
      <c r="H7" s="4" t="n">
        <v>0.09174603171428584</v>
      </c>
      <c r="I7" s="4" t="n">
        <v>0.01010803599568045</v>
      </c>
      <c r="J7" s="7" t="n">
        <v>653.9792389806147</v>
      </c>
      <c r="K7" s="4" t="n">
        <v>2.4</v>
      </c>
      <c r="L7" s="4" t="n">
        <v>-0.4360997729999996</v>
      </c>
      <c r="M7" s="4" t="n">
        <v>55.701678005</v>
      </c>
      <c r="N7" s="4" t="n">
        <v>407.551746032</v>
      </c>
      <c r="O7" s="8" t="n">
        <v>43009.92138370076</v>
      </c>
      <c r="P7" t="inlineStr">
        <is>
          <t>(middle eastf 1)</t>
        </is>
      </c>
    </row>
    <row r="8">
      <c r="B8" t="inlineStr">
        <is>
          <t>2d</t>
        </is>
      </c>
      <c r="C8" t="n">
        <v>63</v>
      </c>
      <c r="D8" s="4" t="n">
        <v>0.626666666999995</v>
      </c>
      <c r="E8" s="4" t="n">
        <v>5.619365079000005</v>
      </c>
      <c r="F8" s="4" t="n">
        <v>57.406666667</v>
      </c>
      <c r="G8" s="4" t="n">
        <v>63.026031746</v>
      </c>
      <c r="H8" s="4" t="n">
        <v>0.08919627109523817</v>
      </c>
      <c r="I8" s="4" t="n">
        <v>0.005635932042468018</v>
      </c>
      <c r="J8" s="7" t="n">
        <v>672.6738602775869</v>
      </c>
      <c r="K8" s="4" t="n">
        <v>2.5</v>
      </c>
      <c r="L8" s="4" t="n">
        <v>-0.4360997729999996</v>
      </c>
      <c r="M8" s="4" t="n">
        <v>56.97056689399999</v>
      </c>
      <c r="N8" s="4" t="n">
        <v>408.820634921</v>
      </c>
      <c r="O8" s="8" t="n">
        <v>43009.92139838698</v>
      </c>
      <c r="P8" t="inlineStr">
        <is>
          <t>(middle eastf 1)</t>
        </is>
      </c>
    </row>
    <row r="9">
      <c r="B9" t="inlineStr">
        <is>
          <t>3a</t>
        </is>
      </c>
      <c r="C9" t="n">
        <v>13</v>
      </c>
      <c r="D9" s="4" t="n">
        <v>17.771111111</v>
      </c>
      <c r="E9" s="4" t="n">
        <v>1.020544217999998</v>
      </c>
      <c r="F9" s="4" t="n">
        <v>80.797142857</v>
      </c>
      <c r="G9" s="4" t="n">
        <v>81.81768707499999</v>
      </c>
      <c r="H9" s="4" t="n">
        <v>0.07850340138461522</v>
      </c>
      <c r="I9" s="4" t="n">
        <v>0.01077165346141565</v>
      </c>
      <c r="J9" s="7" t="n">
        <v>764.2980933531699</v>
      </c>
      <c r="K9" s="4" t="n">
        <v>3.1</v>
      </c>
      <c r="L9" s="4" t="n">
        <v>-0.4360997729999996</v>
      </c>
      <c r="M9" s="4" t="n">
        <v>80.361043084</v>
      </c>
      <c r="N9" s="4" t="n">
        <v>432.211111111</v>
      </c>
      <c r="O9" s="8" t="n">
        <v>43009.92166911008</v>
      </c>
      <c r="P9" t="inlineStr">
        <is>
          <t>(middle eastf 1)</t>
        </is>
      </c>
    </row>
    <row r="10">
      <c r="B10" t="inlineStr">
        <is>
          <t>3b</t>
        </is>
      </c>
      <c r="C10" t="n">
        <v>87</v>
      </c>
      <c r="D10" s="4" t="n">
        <v>0.7937414960000098</v>
      </c>
      <c r="E10" s="4" t="n">
        <v>7.588571428999998</v>
      </c>
      <c r="F10" s="4" t="n">
        <v>82.611428571</v>
      </c>
      <c r="G10" s="4" t="n">
        <v>90.2</v>
      </c>
      <c r="H10" s="4" t="n">
        <v>0.08722495895402296</v>
      </c>
      <c r="I10" s="4" t="n">
        <v>0.007365825374961513</v>
      </c>
      <c r="J10" s="7" t="n">
        <v>687.8765059852482</v>
      </c>
      <c r="K10" s="4" t="n">
        <v>3.2</v>
      </c>
      <c r="L10" s="4" t="n">
        <v>-0.4360997729999996</v>
      </c>
      <c r="M10" s="4" t="n">
        <v>82.17532879800001</v>
      </c>
      <c r="N10" s="4" t="n">
        <v>434.025396825</v>
      </c>
      <c r="O10" s="8" t="n">
        <v>43009.92169010876</v>
      </c>
      <c r="P10" t="inlineStr">
        <is>
          <t>(middle eastf 1)</t>
        </is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P17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Source: eastf</t>
        </is>
      </c>
    </row>
    <row r="2">
      <c r="A2">
        <f>HYPERLINK("#T.O.C.", "T.O.C.")</f>
        <v/>
      </c>
    </row>
    <row r="3">
      <c r="A3" s="3" t="n"/>
      <c r="B3" s="3" t="inlineStr">
        <is>
          <t>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1</t>
        </is>
      </c>
      <c r="C4" t="n">
        <v>100</v>
      </c>
      <c r="D4" s="4" t="n">
        <v>0</v>
      </c>
      <c r="E4" s="4" t="n">
        <v>9.687346939000001</v>
      </c>
      <c r="F4" s="4" t="n">
        <v>6.022312925</v>
      </c>
      <c r="G4" s="4" t="n">
        <v>15.709659864</v>
      </c>
      <c r="H4" s="4" t="n">
        <v>0.09687346939000001</v>
      </c>
      <c r="I4" s="4" t="n">
        <v>0.006760848842844254</v>
      </c>
      <c r="J4" s="7" t="n">
        <v>619.364624574844</v>
      </c>
      <c r="K4" s="4" t="n">
        <v>1</v>
      </c>
      <c r="L4" s="4" t="n">
        <v>0</v>
      </c>
      <c r="M4" s="4" t="n">
        <v>6.022312925</v>
      </c>
      <c r="N4" s="4" t="n">
        <v>357.872380952</v>
      </c>
      <c r="O4" s="8" t="n">
        <v>43009.92080870811</v>
      </c>
      <c r="P4" t="inlineStr"/>
    </row>
    <row r="5">
      <c r="B5" t="inlineStr">
        <is>
          <t>2a</t>
        </is>
      </c>
      <c r="C5" t="n">
        <v>15</v>
      </c>
      <c r="D5" s="4" t="n">
        <v>37.148390023</v>
      </c>
      <c r="E5" s="4" t="n">
        <v>1.374693876999999</v>
      </c>
      <c r="F5" s="4" t="n">
        <v>52.858049887</v>
      </c>
      <c r="G5" s="4" t="n">
        <v>54.232743764</v>
      </c>
      <c r="H5" s="4" t="n">
        <v>0.09164625846666657</v>
      </c>
      <c r="I5" s="4" t="n">
        <v>0.01043746851187596</v>
      </c>
      <c r="J5" s="7" t="n">
        <v>654.6912116638466</v>
      </c>
      <c r="K5" s="4" t="n">
        <v>2.2</v>
      </c>
      <c r="L5" s="4" t="n">
        <v>0</v>
      </c>
      <c r="M5" s="4" t="n">
        <v>52.858049887</v>
      </c>
      <c r="N5" s="4" t="n">
        <v>404.708117914</v>
      </c>
      <c r="O5" s="8" t="n">
        <v>43009.92135078841</v>
      </c>
      <c r="P5" t="inlineStr"/>
    </row>
    <row r="6">
      <c r="B6" t="inlineStr">
        <is>
          <t>2b</t>
        </is>
      </c>
      <c r="C6" t="n">
        <v>10</v>
      </c>
      <c r="D6" s="4" t="n">
        <v>0.2815419499999976</v>
      </c>
      <c r="E6" s="4" t="n">
        <v>1.047437642000006</v>
      </c>
      <c r="F6" s="4" t="n">
        <v>54.514285714</v>
      </c>
      <c r="G6" s="4" t="n">
        <v>55.561723356</v>
      </c>
      <c r="H6" s="4" t="n">
        <v>0.1047437642000006</v>
      </c>
      <c r="I6" s="4" t="n">
        <v>0.03557725920733638</v>
      </c>
      <c r="J6" s="7" t="n">
        <v>572.8264633055805</v>
      </c>
      <c r="K6" s="4" t="n">
        <v>2.3</v>
      </c>
      <c r="L6" s="4" t="n">
        <v>0</v>
      </c>
      <c r="M6" s="4" t="n">
        <v>54.514285714</v>
      </c>
      <c r="N6" s="4" t="n">
        <v>406.364353741</v>
      </c>
      <c r="O6" s="8" t="n">
        <v>43009.9213699578</v>
      </c>
      <c r="P6" t="inlineStr"/>
    </row>
    <row r="7">
      <c r="B7" t="inlineStr">
        <is>
          <t>2c</t>
        </is>
      </c>
      <c r="C7" t="n">
        <v>7</v>
      </c>
      <c r="D7" s="4" t="n">
        <v>0.1748752829999916</v>
      </c>
      <c r="E7" s="4" t="n">
        <v>0.6432653070000072</v>
      </c>
      <c r="F7" s="4" t="n">
        <v>55.73659863899999</v>
      </c>
      <c r="G7" s="4" t="n">
        <v>56.379863946</v>
      </c>
      <c r="H7" s="4" t="n">
        <v>0.09189504385714388</v>
      </c>
      <c r="I7" s="4" t="n">
        <v>0.01061650781149271</v>
      </c>
      <c r="J7" s="7" t="n">
        <v>652.9187808351606</v>
      </c>
      <c r="K7" s="4" t="n">
        <v>2.4</v>
      </c>
      <c r="L7" s="4" t="n">
        <v>0</v>
      </c>
      <c r="M7" s="4" t="n">
        <v>55.73659863899999</v>
      </c>
      <c r="N7" s="4" t="n">
        <v>407.586666666</v>
      </c>
      <c r="O7" s="8" t="n">
        <v>43009.92138410494</v>
      </c>
      <c r="P7" t="inlineStr"/>
    </row>
    <row r="8">
      <c r="B8" t="inlineStr">
        <is>
          <t>2d</t>
        </is>
      </c>
      <c r="C8" t="n">
        <v>63</v>
      </c>
      <c r="D8" s="4" t="n">
        <v>0.6265759629999934</v>
      </c>
      <c r="E8" s="4" t="n">
        <v>5.622426304000008</v>
      </c>
      <c r="F8" s="4" t="n">
        <v>57.00643990899999</v>
      </c>
      <c r="G8" s="4" t="n">
        <v>62.628866213</v>
      </c>
      <c r="H8" s="4" t="n">
        <v>0.0892448619682541</v>
      </c>
      <c r="I8" s="4" t="n">
        <v>0.005900061308036317</v>
      </c>
      <c r="J8" s="7" t="n">
        <v>672.3076116285889</v>
      </c>
      <c r="K8" s="4" t="n">
        <v>2.5</v>
      </c>
      <c r="L8" s="4" t="n">
        <v>0</v>
      </c>
      <c r="M8" s="4" t="n">
        <v>57.00643990899999</v>
      </c>
      <c r="N8" s="4" t="n">
        <v>408.856507936</v>
      </c>
      <c r="O8" s="8" t="n">
        <v>43009.92139880217</v>
      </c>
      <c r="P8" t="inlineStr"/>
    </row>
    <row r="9">
      <c r="B9" t="inlineStr">
        <is>
          <t>3a</t>
        </is>
      </c>
      <c r="C9" t="n">
        <v>13</v>
      </c>
      <c r="D9" s="4" t="n">
        <v>17.733174603</v>
      </c>
      <c r="E9" s="4" t="n">
        <v>1.018367346999995</v>
      </c>
      <c r="F9" s="4" t="n">
        <v>80.362040816</v>
      </c>
      <c r="G9" s="4" t="n">
        <v>81.380408163</v>
      </c>
      <c r="H9" s="4" t="n">
        <v>0.07833594976923035</v>
      </c>
      <c r="I9" s="4" t="n">
        <v>0.007243590603575881</v>
      </c>
      <c r="J9" s="7" t="n">
        <v>765.9318636814111</v>
      </c>
      <c r="K9" s="4" t="n">
        <v>3.1</v>
      </c>
      <c r="L9" s="4" t="n">
        <v>0</v>
      </c>
      <c r="M9" s="4" t="n">
        <v>80.362040816</v>
      </c>
      <c r="N9" s="4" t="n">
        <v>432.212108843</v>
      </c>
      <c r="O9" s="8" t="n">
        <v>43009.92166912164</v>
      </c>
      <c r="P9" t="inlineStr"/>
    </row>
    <row r="10">
      <c r="B10" t="inlineStr">
        <is>
          <t>3b</t>
        </is>
      </c>
      <c r="C10" t="n">
        <v>87</v>
      </c>
      <c r="D10" s="4" t="n">
        <v>0.789206348999997</v>
      </c>
      <c r="E10" s="4" t="n">
        <v>7.58752834500001</v>
      </c>
      <c r="F10" s="4" t="n">
        <v>82.169614512</v>
      </c>
      <c r="G10" s="4" t="n">
        <v>89.75714285700001</v>
      </c>
      <c r="H10" s="4" t="n">
        <v>0.08721296948275874</v>
      </c>
      <c r="I10" s="4" t="n">
        <v>0.006931172670315295</v>
      </c>
      <c r="J10" s="7" t="n">
        <v>687.9710707690269</v>
      </c>
      <c r="K10" s="4" t="n">
        <v>3.2</v>
      </c>
      <c r="L10" s="4" t="n">
        <v>0</v>
      </c>
      <c r="M10" s="4" t="n">
        <v>82.169614512</v>
      </c>
      <c r="N10" s="4" t="n">
        <v>434.019682539</v>
      </c>
      <c r="O10" s="8" t="n">
        <v>43009.92169004263</v>
      </c>
      <c r="P10" t="inlineStr"/>
    </row>
    <row r="11">
      <c r="B11" t="inlineStr">
        <is>
          <t>4</t>
        </is>
      </c>
      <c r="C11" t="n">
        <v>94</v>
      </c>
      <c r="D11" s="4" t="n">
        <v>20.008571429</v>
      </c>
      <c r="E11" s="4" t="n">
        <v>8.466938775000003</v>
      </c>
      <c r="F11" s="4" t="n">
        <v>109.765714286</v>
      </c>
      <c r="G11" s="4" t="n">
        <v>118.232653061</v>
      </c>
      <c r="H11" s="4" t="n">
        <v>0.09007381675531918</v>
      </c>
      <c r="I11" s="4" t="n">
        <v>0.03813137650857087</v>
      </c>
      <c r="J11" s="7" t="n">
        <v>666.1203239892328</v>
      </c>
      <c r="K11" s="4" t="n">
        <v>4</v>
      </c>
      <c r="L11" s="4" t="n">
        <v>0</v>
      </c>
      <c r="M11" s="4" t="n">
        <v>109.765714286</v>
      </c>
      <c r="N11" s="4" t="n">
        <v>461.615782313</v>
      </c>
      <c r="O11" s="8" t="n">
        <v>43009.92200944192</v>
      </c>
      <c r="P11" t="inlineStr"/>
    </row>
    <row r="12">
      <c r="B12" t="inlineStr">
        <is>
          <t>5z</t>
        </is>
      </c>
      <c r="C12" t="n">
        <v>2</v>
      </c>
      <c r="D12" s="4" t="n">
        <v>48.45034013599999</v>
      </c>
      <c r="E12" s="4" t="n">
        <v>6.243083900999977</v>
      </c>
      <c r="F12" s="4" t="n">
        <v>166.682993197</v>
      </c>
      <c r="G12" s="4" t="n">
        <v>172.926077098</v>
      </c>
      <c r="H12" s="4" t="n">
        <v>3.121541950499989</v>
      </c>
      <c r="I12" s="4" t="n">
        <v>0</v>
      </c>
      <c r="J12" s="7" t="n">
        <v>19.22126979276687</v>
      </c>
      <c r="K12" s="4" t="n">
        <v/>
      </c>
      <c r="L12" s="4" t="n">
        <v>0</v>
      </c>
      <c r="M12" s="4" t="n">
        <v>166.682993197</v>
      </c>
      <c r="N12" s="4" t="n">
        <v>518.533061224</v>
      </c>
      <c r="O12" s="8" t="n">
        <v>43009.92266820672</v>
      </c>
      <c r="P12" t="inlineStr"/>
    </row>
    <row r="13">
      <c r="B13" t="inlineStr">
        <is>
          <t>b6</t>
        </is>
      </c>
      <c r="C13" t="n">
        <v>6</v>
      </c>
      <c r="D13" s="4" t="n">
        <v>49.62126984100004</v>
      </c>
      <c r="E13" s="4" t="n">
        <v>3.111156461999968</v>
      </c>
      <c r="F13" s="4" t="n">
        <v>222.547346939</v>
      </c>
      <c r="G13" s="4" t="n">
        <v>225.658503401</v>
      </c>
      <c r="H13" s="4" t="n">
        <v>0.5185260769999948</v>
      </c>
      <c r="I13" s="4" t="n">
        <v>0.0350673879101932</v>
      </c>
      <c r="J13" s="7" t="n">
        <v>115.7125989634666</v>
      </c>
      <c r="K13" s="4" t="n">
        <v/>
      </c>
      <c r="L13" s="4" t="n">
        <v>0</v>
      </c>
      <c r="M13" s="4" t="n">
        <v>222.547346939</v>
      </c>
      <c r="N13" s="4" t="n">
        <v>574.397414966</v>
      </c>
      <c r="O13" s="8" t="n">
        <v>43009.92331478489</v>
      </c>
      <c r="P13" t="inlineStr"/>
    </row>
    <row r="14">
      <c r="B14" t="inlineStr">
        <is>
          <t>5e</t>
        </is>
      </c>
      <c r="C14" t="n">
        <v>7</v>
      </c>
      <c r="D14" s="4" t="n">
        <v>1.701133787000003</v>
      </c>
      <c r="E14" s="4" t="n">
        <v>0.7706122449999953</v>
      </c>
      <c r="F14" s="4" t="n">
        <v>227.359637188</v>
      </c>
      <c r="G14" s="4" t="n">
        <v>228.130249433</v>
      </c>
      <c r="H14" s="4" t="n">
        <v>0.1100874635714279</v>
      </c>
      <c r="I14" s="4" t="n">
        <v>0.08392593037174789</v>
      </c>
      <c r="J14" s="7" t="n">
        <v>545.0211863685122</v>
      </c>
      <c r="K14" s="4" t="n">
        <v>14</v>
      </c>
      <c r="L14" s="4" t="n">
        <v>0</v>
      </c>
      <c r="M14" s="4" t="n">
        <v>227.359637188</v>
      </c>
      <c r="N14" s="4" t="n">
        <v>579.209705215</v>
      </c>
      <c r="O14" s="8" t="n">
        <v>43009.9233704827</v>
      </c>
      <c r="P14" t="inlineStr"/>
    </row>
    <row r="15">
      <c r="B15" t="inlineStr">
        <is>
          <t>5f</t>
        </is>
      </c>
      <c r="C15" t="n">
        <v>6</v>
      </c>
      <c r="D15" s="4" t="n">
        <v>1.445442177000018</v>
      </c>
      <c r="E15" s="4" t="n">
        <v>0.4745578229999978</v>
      </c>
      <c r="F15" s="4" t="n">
        <v>229.57569161</v>
      </c>
      <c r="G15" s="4" t="n">
        <v>230.050249433</v>
      </c>
      <c r="H15" s="4" t="n">
        <v>0.07909297049999964</v>
      </c>
      <c r="I15" s="4" t="n">
        <v>0.007518524600495957</v>
      </c>
      <c r="J15" s="7" t="n">
        <v>758.6009176378105</v>
      </c>
      <c r="K15" s="4" t="n">
        <v>15</v>
      </c>
      <c r="L15" s="4" t="n">
        <v>0</v>
      </c>
      <c r="M15" s="4" t="n">
        <v>229.57569161</v>
      </c>
      <c r="N15" s="4" t="n">
        <v>581.4257596370001</v>
      </c>
      <c r="O15" s="8" t="n">
        <v>43009.92339613148</v>
      </c>
      <c r="P15" t="inlineStr"/>
    </row>
    <row r="16">
      <c r="B16" t="inlineStr">
        <is>
          <t>5g</t>
        </is>
      </c>
      <c r="C16" t="n">
        <v>8</v>
      </c>
      <c r="D16" s="4" t="n">
        <v>5.099682539999975</v>
      </c>
      <c r="E16" s="4" t="n">
        <v>0.6559637190000274</v>
      </c>
      <c r="F16" s="4" t="n">
        <v>235.149931973</v>
      </c>
      <c r="G16" s="4" t="n">
        <v>235.805895692</v>
      </c>
      <c r="H16" s="4" t="n">
        <v>0.08199546487500342</v>
      </c>
      <c r="I16" s="4" t="n">
        <v>0.004725373002195517</v>
      </c>
      <c r="J16" s="7" t="n">
        <v>731.7477874107547</v>
      </c>
      <c r="K16" s="4" t="n">
        <v>16</v>
      </c>
      <c r="L16" s="4" t="n">
        <v>0</v>
      </c>
      <c r="M16" s="4" t="n">
        <v>235.149931973</v>
      </c>
      <c r="N16" s="4" t="n">
        <v>587</v>
      </c>
      <c r="O16" s="8" t="n">
        <v>43009.92346064815</v>
      </c>
      <c r="P16" t="inlineStr"/>
    </row>
    <row r="17">
      <c r="B17" t="inlineStr">
        <is>
          <t>6a</t>
        </is>
      </c>
      <c r="C17" t="n">
        <v>14</v>
      </c>
      <c r="D17" s="4" t="n">
        <v>63.29469387700001</v>
      </c>
      <c r="E17" s="4" t="n">
        <v>1.426575963999994</v>
      </c>
      <c r="F17" s="4" t="n">
        <v>299.100589569</v>
      </c>
      <c r="G17" s="4" t="n">
        <v>300.527165533</v>
      </c>
      <c r="H17" s="4" t="n">
        <v>0.1018982831428567</v>
      </c>
      <c r="I17" s="4" t="n">
        <v>0.008619375687512462</v>
      </c>
      <c r="J17" s="7" t="n">
        <v>588.8224820813001</v>
      </c>
      <c r="K17" s="4" t="n">
        <v>18</v>
      </c>
      <c r="L17" s="4" t="n">
        <v>0</v>
      </c>
      <c r="M17" s="4" t="n">
        <v>299.100589569</v>
      </c>
      <c r="N17" s="4" t="n">
        <v>650.950657596</v>
      </c>
      <c r="O17" s="8" t="n">
        <v>43009.9242008178</v>
      </c>
      <c r="P17" t="inlineStr"/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P7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Source: 34_1114</t>
        </is>
      </c>
    </row>
    <row r="2">
      <c r="A2">
        <f>HYPERLINK("#T.O.C.", "T.O.C.")</f>
        <v/>
      </c>
    </row>
    <row r="3">
      <c r="A3" s="3" t="n"/>
      <c r="B3" s="3" t="inlineStr">
        <is>
          <t>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2a</t>
        </is>
      </c>
      <c r="C4" t="n">
        <v>32</v>
      </c>
      <c r="D4" s="4" t="n">
        <v>0</v>
      </c>
      <c r="E4" s="4" t="n">
        <v>3.817142858000004</v>
      </c>
      <c r="F4" s="4" t="n">
        <v>56.11755102</v>
      </c>
      <c r="G4" s="4" t="n">
        <v>59.934693878</v>
      </c>
      <c r="H4" s="4" t="n">
        <v>0.1192857143125001</v>
      </c>
      <c r="I4" s="4" t="n">
        <v>0.04859036785728435</v>
      </c>
      <c r="J4" s="7" t="n">
        <v>502.9940118630996</v>
      </c>
      <c r="K4" s="4" t="n">
        <v>2.2</v>
      </c>
      <c r="L4" s="4" t="n">
        <v>-3.259501133000001</v>
      </c>
      <c r="M4" s="4" t="n">
        <v>52.858049887</v>
      </c>
      <c r="N4" s="4" t="n">
        <v>404.708117914</v>
      </c>
      <c r="O4" s="8" t="n">
        <v>43009.92135078841</v>
      </c>
      <c r="P4" t="inlineStr">
        <is>
          <t>(34_1114 eastf 2a)</t>
        </is>
      </c>
    </row>
    <row r="5">
      <c r="B5" t="inlineStr">
        <is>
          <t>2b</t>
        </is>
      </c>
      <c r="C5" t="n">
        <v>59</v>
      </c>
      <c r="D5" s="4" t="n">
        <v>0.6254875280000007</v>
      </c>
      <c r="E5" s="4" t="n">
        <v>5.631564625999992</v>
      </c>
      <c r="F5" s="4" t="n">
        <v>60.56018140600001</v>
      </c>
      <c r="G5" s="4" t="n">
        <v>66.191746032</v>
      </c>
      <c r="H5" s="4" t="n">
        <v>0.09545024789830496</v>
      </c>
      <c r="I5" s="4" t="n">
        <v>0.03030149453147058</v>
      </c>
      <c r="J5" s="7" t="n">
        <v>628.599729399608</v>
      </c>
      <c r="K5" s="4" t="n">
        <v>2.3</v>
      </c>
      <c r="L5" s="4" t="n">
        <v>-3.259501133000001</v>
      </c>
      <c r="M5" s="4" t="n">
        <v>57.300680273</v>
      </c>
      <c r="N5" s="4" t="n">
        <v>409.1507483</v>
      </c>
      <c r="O5" s="8" t="n">
        <v>43009.92140220773</v>
      </c>
      <c r="P5" t="inlineStr">
        <is>
          <t>(34_1114 eastf 2a)</t>
        </is>
      </c>
    </row>
    <row r="6">
      <c r="B6" t="inlineStr">
        <is>
          <t>7</t>
        </is>
      </c>
      <c r="C6" t="n">
        <v>95</v>
      </c>
      <c r="D6" s="4" t="n">
        <v>271.294376417</v>
      </c>
      <c r="E6" s="4" t="n">
        <v>9.088163265000048</v>
      </c>
      <c r="F6" s="4" t="n">
        <v>337.486122449</v>
      </c>
      <c r="G6" s="4" t="n">
        <v>346.574285714</v>
      </c>
      <c r="H6" s="4" t="n">
        <v>0.09566487647368473</v>
      </c>
      <c r="I6" s="4" t="n">
        <v>0.013202695869998</v>
      </c>
      <c r="J6" s="7" t="n">
        <v>627.189436830608</v>
      </c>
      <c r="K6" s="4" t="n">
        <v>20</v>
      </c>
      <c r="L6" s="4" t="n">
        <v>-3.259501133000001</v>
      </c>
      <c r="M6" s="4" t="n">
        <v>334.226621316</v>
      </c>
      <c r="N6" s="4" t="n">
        <v>686.076689343</v>
      </c>
      <c r="O6" s="8" t="n">
        <v>43009.92460736909</v>
      </c>
      <c r="P6" t="inlineStr">
        <is>
          <t>(34_1114 eastf 2a)</t>
        </is>
      </c>
    </row>
    <row r="7">
      <c r="B7" t="inlineStr">
        <is>
          <t>13</t>
        </is>
      </c>
      <c r="C7" t="n">
        <v>42</v>
      </c>
      <c r="D7" s="4" t="n">
        <v>213.1742857149999</v>
      </c>
      <c r="E7" s="4" t="n">
        <v>4.397959183000012</v>
      </c>
      <c r="F7" s="4" t="n">
        <v>559.748571429</v>
      </c>
      <c r="G7" s="4" t="n">
        <v>564.146530612</v>
      </c>
      <c r="H7" s="4" t="n">
        <v>0.1047133138809527</v>
      </c>
      <c r="I7" s="4" t="n">
        <v>0.01481878282107512</v>
      </c>
      <c r="J7" s="7" t="n">
        <v>572.9930395308976</v>
      </c>
      <c r="K7" s="4" t="n">
        <v>33</v>
      </c>
      <c r="L7" s="4" t="n">
        <v>-3.259501133000001</v>
      </c>
      <c r="M7" s="4" t="n">
        <v>556.489070296</v>
      </c>
      <c r="N7" s="4" t="n">
        <v>908.339138323</v>
      </c>
      <c r="O7" s="8" t="n">
        <v>43009.92717985113</v>
      </c>
      <c r="P7" t="inlineStr">
        <is>
          <t>(34_1114 eastf 2a)</t>
        </is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P20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Source: alt_elec</t>
        </is>
      </c>
    </row>
    <row r="2">
      <c r="A2">
        <f>HYPERLINK("#T.O.C.", "T.O.C.")</f>
        <v/>
      </c>
    </row>
    <row r="3">
      <c r="A3" s="3" t="n"/>
      <c r="B3" s="3" t="inlineStr">
        <is>
          <t>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2a</t>
        </is>
      </c>
      <c r="C4" t="n">
        <v>15</v>
      </c>
      <c r="D4" s="4" t="n">
        <v>0</v>
      </c>
      <c r="E4" s="4" t="n">
        <v>1.37505668899999</v>
      </c>
      <c r="F4" s="4" t="n">
        <v>46.58594104300001</v>
      </c>
      <c r="G4" s="4" t="n">
        <v>47.960997732</v>
      </c>
      <c r="H4" s="4" t="n">
        <v>0.09167044593333268</v>
      </c>
      <c r="I4" s="4" t="n">
        <v>0.009355280377721327</v>
      </c>
      <c r="J4" s="7" t="n">
        <v>654.5184698199788</v>
      </c>
      <c r="K4" s="4" t="n">
        <v>2.2</v>
      </c>
      <c r="L4" s="4" t="n">
        <v>6.272108843999995</v>
      </c>
      <c r="M4" s="4" t="n">
        <v>52.858049887</v>
      </c>
      <c r="N4" s="4" t="n">
        <v>404.708117914</v>
      </c>
      <c r="O4" s="8" t="n">
        <v>43009.92135078841</v>
      </c>
      <c r="P4" t="inlineStr">
        <is>
          <t>(alt_elec eastf 2a)</t>
        </is>
      </c>
    </row>
    <row r="5">
      <c r="B5" t="inlineStr">
        <is>
          <t>2b</t>
        </is>
      </c>
      <c r="C5" t="n">
        <v>9</v>
      </c>
      <c r="D5" s="4" t="n">
        <v>0.494331066000008</v>
      </c>
      <c r="E5" s="4" t="n">
        <v>0.8331065759999916</v>
      </c>
      <c r="F5" s="4" t="n">
        <v>48.455328798</v>
      </c>
      <c r="G5" s="4" t="n">
        <v>49.288435374</v>
      </c>
      <c r="H5" s="4" t="n">
        <v>0.0925673973333324</v>
      </c>
      <c r="I5" s="4" t="n">
        <v>0.01079169161774439</v>
      </c>
      <c r="J5" s="7" t="n">
        <v>648.1763744954588</v>
      </c>
      <c r="K5" s="4" t="n">
        <v>2.3</v>
      </c>
      <c r="L5" s="4" t="n">
        <v>6.272108843999995</v>
      </c>
      <c r="M5" s="4" t="n">
        <v>54.727437642</v>
      </c>
      <c r="N5" s="4" t="n">
        <v>406.577505669</v>
      </c>
      <c r="O5" s="8" t="n">
        <v>43009.92137242484</v>
      </c>
      <c r="P5" t="inlineStr">
        <is>
          <t>(alt_elec eastf 2a)</t>
        </is>
      </c>
    </row>
    <row r="6">
      <c r="B6" t="inlineStr">
        <is>
          <t>2c</t>
        </is>
      </c>
      <c r="C6" t="n">
        <v>7</v>
      </c>
      <c r="D6" s="4" t="n">
        <v>0.1741496599999977</v>
      </c>
      <c r="E6" s="4" t="n">
        <v>0.6453514740000088</v>
      </c>
      <c r="F6" s="4" t="n">
        <v>49.46258503399999</v>
      </c>
      <c r="G6" s="4" t="n">
        <v>50.107936508</v>
      </c>
      <c r="H6" s="4" t="n">
        <v>0.09219306771428697</v>
      </c>
      <c r="I6" s="4" t="n">
        <v>0.01045190496752811</v>
      </c>
      <c r="J6" s="7" t="n">
        <v>650.8081517142306</v>
      </c>
      <c r="K6" s="4" t="n">
        <v>2.4</v>
      </c>
      <c r="L6" s="4" t="n">
        <v>6.272108843999995</v>
      </c>
      <c r="M6" s="4" t="n">
        <v>55.73469387799999</v>
      </c>
      <c r="N6" s="4" t="n">
        <v>407.584761905</v>
      </c>
      <c r="O6" s="8" t="n">
        <v>43009.9213840829</v>
      </c>
      <c r="P6" t="inlineStr">
        <is>
          <t>(alt_elec eastf 2a)</t>
        </is>
      </c>
    </row>
    <row r="7">
      <c r="B7" t="inlineStr">
        <is>
          <t>2d</t>
        </is>
      </c>
      <c r="C7" t="n">
        <v>63</v>
      </c>
      <c r="D7" s="4" t="n">
        <v>0.6263038550000033</v>
      </c>
      <c r="E7" s="4" t="n">
        <v>5.618049885999994</v>
      </c>
      <c r="F7" s="4" t="n">
        <v>50.734240363</v>
      </c>
      <c r="G7" s="4" t="n">
        <v>56.352290249</v>
      </c>
      <c r="H7" s="4" t="n">
        <v>0.08917539501587293</v>
      </c>
      <c r="I7" s="4" t="n">
        <v>0.005607706668813842</v>
      </c>
      <c r="J7" s="7" t="n">
        <v>672.8313341288838</v>
      </c>
      <c r="K7" s="4" t="n">
        <v>2.5</v>
      </c>
      <c r="L7" s="4" t="n">
        <v>6.272108843999995</v>
      </c>
      <c r="M7" s="4" t="n">
        <v>57.006349207</v>
      </c>
      <c r="N7" s="4" t="n">
        <v>408.856417234</v>
      </c>
      <c r="O7" s="8" t="n">
        <v>43009.92139880113</v>
      </c>
      <c r="P7" t="inlineStr">
        <is>
          <t>(alt_elec eastf 2a)</t>
        </is>
      </c>
    </row>
    <row r="8">
      <c r="B8" t="inlineStr">
        <is>
          <t>3a</t>
        </is>
      </c>
      <c r="C8" t="n">
        <v>13</v>
      </c>
      <c r="D8" s="4" t="n">
        <v>17.732267574</v>
      </c>
      <c r="E8" s="4" t="n">
        <v>1.019795918</v>
      </c>
      <c r="F8" s="4" t="n">
        <v>74.084557823</v>
      </c>
      <c r="G8" s="4" t="n">
        <v>75.104353741</v>
      </c>
      <c r="H8" s="4" t="n">
        <v>0.07844583984615383</v>
      </c>
      <c r="I8" s="4" t="n">
        <v>0.007278888648191097</v>
      </c>
      <c r="J8" s="7" t="n">
        <v>764.8589156247242</v>
      </c>
      <c r="K8" s="4" t="n">
        <v>3.1</v>
      </c>
      <c r="L8" s="4" t="n">
        <v>6.272108843999995</v>
      </c>
      <c r="M8" s="4" t="n">
        <v>80.35666666699998</v>
      </c>
      <c r="N8" s="4" t="n">
        <v>432.206734694</v>
      </c>
      <c r="O8" s="8" t="n">
        <v>43009.92166905943</v>
      </c>
      <c r="P8" t="inlineStr">
        <is>
          <t>(alt_elec eastf 2a)</t>
        </is>
      </c>
    </row>
    <row r="9">
      <c r="B9" t="inlineStr">
        <is>
          <t>3b</t>
        </is>
      </c>
      <c r="C9" t="n">
        <v>87</v>
      </c>
      <c r="D9" s="4" t="n">
        <v>0.7934693880000054</v>
      </c>
      <c r="E9" s="4" t="n">
        <v>7.585306122999995</v>
      </c>
      <c r="F9" s="4" t="n">
        <v>75.897823129</v>
      </c>
      <c r="G9" s="4" t="n">
        <v>83.483129252</v>
      </c>
      <c r="H9" s="4" t="n">
        <v>0.08718742670114937</v>
      </c>
      <c r="I9" s="4" t="n">
        <v>0.007235349715909267</v>
      </c>
      <c r="J9" s="7" t="n">
        <v>688.1726215599965</v>
      </c>
      <c r="K9" s="4" t="n">
        <v>3.2</v>
      </c>
      <c r="L9" s="4" t="n">
        <v>6.272108843999995</v>
      </c>
      <c r="M9" s="4" t="n">
        <v>82.16993197299999</v>
      </c>
      <c r="N9" s="4" t="n">
        <v>434.02</v>
      </c>
      <c r="O9" s="8" t="n">
        <v>43009.9216900463</v>
      </c>
      <c r="P9" t="inlineStr">
        <is>
          <t>(alt_elec eastf 2a)</t>
        </is>
      </c>
    </row>
    <row r="10">
      <c r="B10" t="inlineStr">
        <is>
          <t>4</t>
        </is>
      </c>
      <c r="C10" t="n">
        <v>94</v>
      </c>
      <c r="D10" s="4" t="n">
        <v>20.00675736900001</v>
      </c>
      <c r="E10" s="4" t="n">
        <v>8.467573696000002</v>
      </c>
      <c r="F10" s="4" t="n">
        <v>103.489886621</v>
      </c>
      <c r="G10" s="4" t="n">
        <v>111.957460317</v>
      </c>
      <c r="H10" s="4" t="n">
        <v>0.09008057123404258</v>
      </c>
      <c r="I10" s="4" t="n">
        <v>0.03847834629484807</v>
      </c>
      <c r="J10" s="7" t="n">
        <v>666.0703765311521</v>
      </c>
      <c r="K10" s="4" t="n">
        <v>4</v>
      </c>
      <c r="L10" s="4" t="n">
        <v>6.272108843999995</v>
      </c>
      <c r="M10" s="4" t="n">
        <v>109.761995465</v>
      </c>
      <c r="N10" s="4" t="n">
        <v>461.6120634920001</v>
      </c>
      <c r="O10" s="8" t="n">
        <v>43009.92200939888</v>
      </c>
      <c r="P10" t="inlineStr">
        <is>
          <t>(alt_elec eastf 2a)</t>
        </is>
      </c>
    </row>
    <row r="11">
      <c r="B11" t="inlineStr">
        <is>
          <t>5_1</t>
        </is>
      </c>
      <c r="C11" t="n">
        <v>1</v>
      </c>
      <c r="D11" s="4" t="n">
        <v>17.53913832199997</v>
      </c>
      <c r="E11" s="4" t="n">
        <v>0</v>
      </c>
      <c r="F11" s="4" t="n">
        <v>129.496598639</v>
      </c>
      <c r="G11" s="4" t="n">
        <v>129.496598639</v>
      </c>
      <c r="H11" s="4" t="n">
        <v>0</v>
      </c>
      <c r="I11" s="4" t="n">
        <v/>
      </c>
      <c r="J11" s="7" t="n">
        <v/>
      </c>
      <c r="K11" s="4" t="n">
        <v/>
      </c>
      <c r="L11" s="4" t="n">
        <v>6.272108843999995</v>
      </c>
      <c r="M11" s="4" t="n">
        <v>135.768707483</v>
      </c>
      <c r="N11" s="4" t="n">
        <v>487.61877551</v>
      </c>
      <c r="O11" s="8" t="n">
        <v>43009.9223104025</v>
      </c>
      <c r="P11" t="inlineStr">
        <is>
          <t>(alt_elec eastf 2a)</t>
        </is>
      </c>
    </row>
    <row r="12">
      <c r="B12" t="inlineStr">
        <is>
          <t>5_2</t>
        </is>
      </c>
      <c r="C12" t="n">
        <v>1</v>
      </c>
      <c r="D12" s="4" t="n">
        <v>2.659410431000026</v>
      </c>
      <c r="E12" s="4" t="n">
        <v>0</v>
      </c>
      <c r="F12" s="4" t="n">
        <v>132.15600907</v>
      </c>
      <c r="G12" s="4" t="n">
        <v>132.15600907</v>
      </c>
      <c r="H12" s="4" t="n">
        <v>0</v>
      </c>
      <c r="I12" s="4" t="n">
        <v/>
      </c>
      <c r="J12" s="7" t="n">
        <v/>
      </c>
      <c r="K12" s="4" t="n">
        <v/>
      </c>
      <c r="L12" s="4" t="n">
        <v>6.272108843999995</v>
      </c>
      <c r="M12" s="4" t="n">
        <v>138.428117914</v>
      </c>
      <c r="N12" s="4" t="n">
        <v>490.2781859410001</v>
      </c>
      <c r="O12" s="8" t="n">
        <v>43009.92234118271</v>
      </c>
      <c r="P12" t="inlineStr">
        <is>
          <t>(alt_elec eastf 2a)</t>
        </is>
      </c>
    </row>
    <row r="13">
      <c r="B13" t="inlineStr">
        <is>
          <t>5_3</t>
        </is>
      </c>
      <c r="C13" t="n">
        <v>2</v>
      </c>
      <c r="D13" s="4" t="n">
        <v>15.10929705199999</v>
      </c>
      <c r="E13" s="4" t="n">
        <v>13.14920635000001</v>
      </c>
      <c r="F13" s="4" t="n">
        <v>147.265306122</v>
      </c>
      <c r="G13" s="4" t="n">
        <v>160.414512472</v>
      </c>
      <c r="H13" s="4" t="n">
        <v>6.574603175000007</v>
      </c>
      <c r="I13" s="4" t="n">
        <v>0</v>
      </c>
      <c r="J13" s="7" t="n">
        <v>9.126026073809379</v>
      </c>
      <c r="K13" s="4" t="n">
        <v/>
      </c>
      <c r="L13" s="4" t="n">
        <v>6.272108843999995</v>
      </c>
      <c r="M13" s="4" t="n">
        <v>153.537414966</v>
      </c>
      <c r="N13" s="4" t="n">
        <v>505.387482993</v>
      </c>
      <c r="O13" s="8" t="n">
        <v>43009.92251605883</v>
      </c>
      <c r="P13" t="inlineStr">
        <is>
          <t>(alt_elec eastf 2a)</t>
        </is>
      </c>
    </row>
    <row r="14">
      <c r="B14" t="inlineStr">
        <is>
          <t>5_4</t>
        </is>
      </c>
      <c r="C14" t="n">
        <v>1</v>
      </c>
      <c r="D14" s="4" t="n">
        <v>6.242358275999976</v>
      </c>
      <c r="E14" s="4" t="n">
        <v>0</v>
      </c>
      <c r="F14" s="4" t="n">
        <v>166.656870748</v>
      </c>
      <c r="G14" s="4" t="n">
        <v>166.656870748</v>
      </c>
      <c r="H14" s="4" t="n">
        <v>0</v>
      </c>
      <c r="I14" s="4" t="n">
        <v/>
      </c>
      <c r="J14" s="7" t="n">
        <v/>
      </c>
      <c r="K14" s="4" t="n">
        <v/>
      </c>
      <c r="L14" s="4" t="n">
        <v>6.272108843999995</v>
      </c>
      <c r="M14" s="4" t="n">
        <v>172.928979592</v>
      </c>
      <c r="N14" s="4" t="n">
        <v>524.779047619</v>
      </c>
      <c r="O14" s="8" t="n">
        <v>43009.92274049824</v>
      </c>
      <c r="P14" t="inlineStr">
        <is>
          <t>(alt_elec eastf 2a)</t>
        </is>
      </c>
    </row>
    <row r="15">
      <c r="B15" t="inlineStr">
        <is>
          <t>5_5</t>
        </is>
      </c>
      <c r="C15" t="n">
        <v>1</v>
      </c>
      <c r="D15" s="4" t="n">
        <v>14.874557823</v>
      </c>
      <c r="E15" s="4" t="n">
        <v>0</v>
      </c>
      <c r="F15" s="4" t="n">
        <v>181.531428571</v>
      </c>
      <c r="G15" s="4" t="n">
        <v>181.531428571</v>
      </c>
      <c r="H15" s="4" t="n">
        <v>0</v>
      </c>
      <c r="I15" s="4" t="n">
        <v/>
      </c>
      <c r="J15" s="7" t="n">
        <v/>
      </c>
      <c r="K15" s="4" t="n">
        <v/>
      </c>
      <c r="L15" s="4" t="n">
        <v>6.272108843999995</v>
      </c>
      <c r="M15" s="4" t="n">
        <v>187.803537415</v>
      </c>
      <c r="N15" s="4" t="n">
        <v>539.6536054420001</v>
      </c>
      <c r="O15" s="8" t="n">
        <v>43009.92291265746</v>
      </c>
      <c r="P15" t="inlineStr">
        <is>
          <t>(alt_elec eastf 2a)</t>
        </is>
      </c>
    </row>
    <row r="16">
      <c r="B16" t="inlineStr">
        <is>
          <t>5_6</t>
        </is>
      </c>
      <c r="C16" t="n">
        <v>1</v>
      </c>
      <c r="D16" s="4" t="n">
        <v>8.494149660000005</v>
      </c>
      <c r="E16" s="4" t="n">
        <v>0</v>
      </c>
      <c r="F16" s="4" t="n">
        <v>190.025578231</v>
      </c>
      <c r="G16" s="4" t="n">
        <v>190.025578231</v>
      </c>
      <c r="H16" s="4" t="n">
        <v>0</v>
      </c>
      <c r="I16" s="4" t="n">
        <v/>
      </c>
      <c r="J16" s="7" t="n">
        <v/>
      </c>
      <c r="K16" s="4" t="n">
        <v/>
      </c>
      <c r="L16" s="4" t="n">
        <v>6.272108843999995</v>
      </c>
      <c r="M16" s="4" t="n">
        <v>196.297687075</v>
      </c>
      <c r="N16" s="4" t="n">
        <v>548.147755102</v>
      </c>
      <c r="O16" s="8" t="n">
        <v>43009.92301096939</v>
      </c>
      <c r="P16" t="inlineStr">
        <is>
          <t>(alt_elec eastf 2a)</t>
        </is>
      </c>
    </row>
    <row r="17">
      <c r="B17" t="inlineStr">
        <is>
          <t>b6</t>
        </is>
      </c>
      <c r="C17" t="n">
        <v>6</v>
      </c>
      <c r="D17" s="4" t="n">
        <v>26.17687074900002</v>
      </c>
      <c r="E17" s="4" t="n">
        <v>2.982312924999974</v>
      </c>
      <c r="F17" s="4" t="n">
        <v>216.20244898</v>
      </c>
      <c r="G17" s="4" t="n">
        <v>219.184761905</v>
      </c>
      <c r="H17" s="4" t="n">
        <v>0.4970521541666623</v>
      </c>
      <c r="I17" s="4" t="n">
        <v>0.01966426522899632</v>
      </c>
      <c r="J17" s="7" t="n">
        <v>120.7116788390015</v>
      </c>
      <c r="K17" s="4" t="n">
        <v/>
      </c>
      <c r="L17" s="4" t="n">
        <v>6.272108843999995</v>
      </c>
      <c r="M17" s="4" t="n">
        <v>222.474557824</v>
      </c>
      <c r="N17" s="4" t="n">
        <v>574.3246258510001</v>
      </c>
      <c r="O17" s="8" t="n">
        <v>43009.92331394243</v>
      </c>
      <c r="P17" t="inlineStr">
        <is>
          <t>(alt_elec eastf 2a)</t>
        </is>
      </c>
    </row>
    <row r="18">
      <c r="B18" t="inlineStr">
        <is>
          <t>5e</t>
        </is>
      </c>
      <c r="C18" t="n">
        <v>7</v>
      </c>
      <c r="D18" s="4" t="n">
        <v>1.711156462000019</v>
      </c>
      <c r="E18" s="4" t="n">
        <v>0.7653061229999878</v>
      </c>
      <c r="F18" s="4" t="n">
        <v>220.895918367</v>
      </c>
      <c r="G18" s="4" t="n">
        <v>221.66122449</v>
      </c>
      <c r="H18" s="4" t="n">
        <v>0.1093294461428554</v>
      </c>
      <c r="I18" s="4" t="n">
        <v>0.08326370880702029</v>
      </c>
      <c r="J18" s="7" t="n">
        <v>548.7999996048727</v>
      </c>
      <c r="K18" s="4" t="n">
        <v>14</v>
      </c>
      <c r="L18" s="4" t="n">
        <v>6.272108843999995</v>
      </c>
      <c r="M18" s="4" t="n">
        <v>227.168027211</v>
      </c>
      <c r="N18" s="4" t="n">
        <v>579.018095238</v>
      </c>
      <c r="O18" s="8" t="n">
        <v>43009.92336826499</v>
      </c>
      <c r="P18" t="inlineStr">
        <is>
          <t>(alt_elec eastf 2a)</t>
        </is>
      </c>
    </row>
    <row r="19">
      <c r="B19" t="inlineStr">
        <is>
          <t>5f</t>
        </is>
      </c>
      <c r="C19" t="n">
        <v>6</v>
      </c>
      <c r="D19" s="4" t="n">
        <v>1.447346939000028</v>
      </c>
      <c r="E19" s="4" t="n">
        <v>0.4760544209999864</v>
      </c>
      <c r="F19" s="4" t="n">
        <v>223.108571429</v>
      </c>
      <c r="G19" s="4" t="n">
        <v>223.58462585</v>
      </c>
      <c r="H19" s="4" t="n">
        <v>0.07934240349999773</v>
      </c>
      <c r="I19" s="4" t="n">
        <v>0.00635908527692116</v>
      </c>
      <c r="J19" s="7" t="n">
        <v>756.2160629530428</v>
      </c>
      <c r="K19" s="4" t="n">
        <v>15</v>
      </c>
      <c r="L19" s="4" t="n">
        <v>6.272108843999995</v>
      </c>
      <c r="M19" s="4" t="n">
        <v>229.380680273</v>
      </c>
      <c r="N19" s="4" t="n">
        <v>581.2307483000001</v>
      </c>
      <c r="O19" s="8" t="n">
        <v>43009.9233938744</v>
      </c>
      <c r="P19" t="inlineStr">
        <is>
          <t>(alt_elec eastf 2a)</t>
        </is>
      </c>
    </row>
    <row r="20">
      <c r="B20" t="inlineStr">
        <is>
          <t>5g</t>
        </is>
      </c>
      <c r="C20" t="n">
        <v>8</v>
      </c>
      <c r="D20" s="4" t="n">
        <v>5.045578231999997</v>
      </c>
      <c r="E20" s="4" t="n">
        <v>0.6809523809999973</v>
      </c>
      <c r="F20" s="4" t="n">
        <v>228.630204082</v>
      </c>
      <c r="G20" s="4" t="n">
        <v>229.311156463</v>
      </c>
      <c r="H20" s="4" t="n">
        <v>0.08511904762499967</v>
      </c>
      <c r="I20" s="4" t="n">
        <v>0.006711339411480288</v>
      </c>
      <c r="J20" s="7" t="n">
        <v>704.8951048458143</v>
      </c>
      <c r="K20" s="4" t="n">
        <v>16</v>
      </c>
      <c r="L20" s="4" t="n">
        <v>6.272108843999995</v>
      </c>
      <c r="M20" s="4" t="n">
        <v>234.902312926</v>
      </c>
      <c r="N20" s="4" t="n">
        <v>586.7523809530001</v>
      </c>
      <c r="O20" s="8" t="n">
        <v>43009.92345778218</v>
      </c>
      <c r="P20" t="inlineStr">
        <is>
          <t>(alt_elec eastf 2a)</t>
        </is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P12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Source: front2</t>
        </is>
      </c>
    </row>
    <row r="2">
      <c r="A2">
        <f>HYPERLINK("#T.O.C.", "T.O.C.")</f>
        <v/>
      </c>
    </row>
    <row r="3">
      <c r="A3" s="3" t="n"/>
      <c r="B3" s="3" t="inlineStr">
        <is>
          <t>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2a</t>
        </is>
      </c>
      <c r="C4" t="n">
        <v>15</v>
      </c>
      <c r="D4" s="4" t="n">
        <v>0</v>
      </c>
      <c r="E4" s="4" t="n">
        <v>1.375238095</v>
      </c>
      <c r="F4" s="4" t="n">
        <v>34.139863946</v>
      </c>
      <c r="G4" s="4" t="n">
        <v>35.515102041</v>
      </c>
      <c r="H4" s="4" t="n">
        <v>0.09168253966666669</v>
      </c>
      <c r="I4" s="4" t="n">
        <v>0.009483742116107705</v>
      </c>
      <c r="J4" s="7" t="n">
        <v>654.4321330772907</v>
      </c>
      <c r="K4" s="4" t="n">
        <v>2.2</v>
      </c>
      <c r="L4" s="4" t="n">
        <v>18.718185941</v>
      </c>
      <c r="M4" s="4" t="n">
        <v>52.858049887</v>
      </c>
      <c r="N4" s="4" t="n">
        <v>404.708117914</v>
      </c>
      <c r="O4" s="8" t="n">
        <v>43009.92135078841</v>
      </c>
      <c r="P4" t="inlineStr">
        <is>
          <t>(front2 eastf 2a)</t>
        </is>
      </c>
    </row>
    <row r="5">
      <c r="B5" t="inlineStr">
        <is>
          <t>2b</t>
        </is>
      </c>
      <c r="C5" t="n">
        <v>10</v>
      </c>
      <c r="D5" s="4" t="n">
        <v>0.2664852609999997</v>
      </c>
      <c r="E5" s="4" t="n">
        <v>1.061950113000002</v>
      </c>
      <c r="F5" s="4" t="n">
        <v>35.781587302</v>
      </c>
      <c r="G5" s="4" t="n">
        <v>36.843537415</v>
      </c>
      <c r="H5" s="4" t="n">
        <v>0.1061950113000002</v>
      </c>
      <c r="I5" s="4" t="n">
        <v>0.03956692370516193</v>
      </c>
      <c r="J5" s="7" t="n">
        <v>564.9982919677876</v>
      </c>
      <c r="K5" s="4" t="n">
        <v>2.3</v>
      </c>
      <c r="L5" s="4" t="n">
        <v>18.718185941</v>
      </c>
      <c r="M5" s="4" t="n">
        <v>54.499773243</v>
      </c>
      <c r="N5" s="4" t="n">
        <v>406.34984127</v>
      </c>
      <c r="O5" s="8" t="n">
        <v>43009.92136978982</v>
      </c>
      <c r="P5" t="inlineStr">
        <is>
          <t>(front2 eastf 2a)</t>
        </is>
      </c>
    </row>
    <row r="6">
      <c r="B6" t="inlineStr">
        <is>
          <t>2c</t>
        </is>
      </c>
      <c r="C6" t="n">
        <v>7</v>
      </c>
      <c r="D6" s="4" t="n">
        <v>0.1719727890000016</v>
      </c>
      <c r="E6" s="4" t="n">
        <v>0.6454421769999996</v>
      </c>
      <c r="F6" s="4" t="n">
        <v>37.015510204</v>
      </c>
      <c r="G6" s="4" t="n">
        <v>37.660952381</v>
      </c>
      <c r="H6" s="4" t="n">
        <v>0.09220602528571423</v>
      </c>
      <c r="I6" s="4" t="n">
        <v>0.01081459142840152</v>
      </c>
      <c r="J6" s="7" t="n">
        <v>650.7166946420365</v>
      </c>
      <c r="K6" s="4" t="n">
        <v>2.4</v>
      </c>
      <c r="L6" s="4" t="n">
        <v>18.718185941</v>
      </c>
      <c r="M6" s="4" t="n">
        <v>55.733696145</v>
      </c>
      <c r="N6" s="4" t="n">
        <v>407.583764172</v>
      </c>
      <c r="O6" s="8" t="n">
        <v>43009.92138407134</v>
      </c>
      <c r="P6" t="inlineStr">
        <is>
          <t>(front2 eastf 2a)</t>
        </is>
      </c>
    </row>
    <row r="7">
      <c r="B7" t="inlineStr">
        <is>
          <t>2d</t>
        </is>
      </c>
      <c r="C7" t="n">
        <v>63</v>
      </c>
      <c r="D7" s="4" t="n">
        <v>0.6236734689999963</v>
      </c>
      <c r="E7" s="4" t="n">
        <v>5.623401361000006</v>
      </c>
      <c r="F7" s="4" t="n">
        <v>38.28462585</v>
      </c>
      <c r="G7" s="4" t="n">
        <v>43.908027211</v>
      </c>
      <c r="H7" s="4" t="n">
        <v>0.08926033906349216</v>
      </c>
      <c r="I7" s="4" t="n">
        <v>0.005211658151754386</v>
      </c>
      <c r="J7" s="7" t="n">
        <v>672.1910383661117</v>
      </c>
      <c r="K7" s="4" t="n">
        <v>2.5</v>
      </c>
      <c r="L7" s="4" t="n">
        <v>18.718185941</v>
      </c>
      <c r="M7" s="4" t="n">
        <v>57.002811791</v>
      </c>
      <c r="N7" s="4" t="n">
        <v>408.852879818</v>
      </c>
      <c r="O7" s="8" t="n">
        <v>43009.92139876018</v>
      </c>
      <c r="P7" t="inlineStr">
        <is>
          <t>(front2 eastf 2a)</t>
        </is>
      </c>
    </row>
    <row r="8">
      <c r="B8" t="inlineStr">
        <is>
          <t>3a</t>
        </is>
      </c>
      <c r="C8" t="n">
        <v>13</v>
      </c>
      <c r="D8" s="4" t="n">
        <v>17.73188208599999</v>
      </c>
      <c r="E8" s="4" t="n">
        <v>1.022222222000003</v>
      </c>
      <c r="F8" s="4" t="n">
        <v>61.639909297</v>
      </c>
      <c r="G8" s="4" t="n">
        <v>62.662131519</v>
      </c>
      <c r="H8" s="4" t="n">
        <v>0.07863247861538489</v>
      </c>
      <c r="I8" s="4" t="n">
        <v>0.006710979568638551</v>
      </c>
      <c r="J8" s="7" t="n">
        <v>763.043478426746</v>
      </c>
      <c r="K8" s="4" t="n">
        <v>3.1</v>
      </c>
      <c r="L8" s="4" t="n">
        <v>18.718185941</v>
      </c>
      <c r="M8" s="4" t="n">
        <v>80.358095238</v>
      </c>
      <c r="N8" s="4" t="n">
        <v>432.2081632650001</v>
      </c>
      <c r="O8" s="8" t="n">
        <v>43009.92166907596</v>
      </c>
      <c r="P8" t="inlineStr">
        <is>
          <t>(front2 eastf 2a)</t>
        </is>
      </c>
    </row>
    <row r="9">
      <c r="B9" t="inlineStr">
        <is>
          <t>3b</t>
        </is>
      </c>
      <c r="C9" t="n">
        <v>87</v>
      </c>
      <c r="D9" s="4" t="n">
        <v>0.7876643990000005</v>
      </c>
      <c r="E9" s="4" t="n">
        <v>7.587029479000002</v>
      </c>
      <c r="F9" s="4" t="n">
        <v>63.449795918</v>
      </c>
      <c r="G9" s="4" t="n">
        <v>71.036825397</v>
      </c>
      <c r="H9" s="4" t="n">
        <v>0.08720723539080462</v>
      </c>
      <c r="I9" s="4" t="n">
        <v>0.005919789219408354</v>
      </c>
      <c r="J9" s="7" t="n">
        <v>688.0163065727293</v>
      </c>
      <c r="K9" s="4" t="n">
        <v>3.2</v>
      </c>
      <c r="L9" s="4" t="n">
        <v>18.718185941</v>
      </c>
      <c r="M9" s="4" t="n">
        <v>82.16798185900001</v>
      </c>
      <c r="N9" s="4" t="n">
        <v>434.018049886</v>
      </c>
      <c r="O9" s="8" t="n">
        <v>43009.92169002373</v>
      </c>
      <c r="P9" t="inlineStr">
        <is>
          <t>(front2 eastf 2a)</t>
        </is>
      </c>
    </row>
    <row r="10">
      <c r="B10" t="inlineStr">
        <is>
          <t>3z</t>
        </is>
      </c>
      <c r="C10" t="n">
        <v>1</v>
      </c>
      <c r="D10" s="4" t="n">
        <v>13.660861678</v>
      </c>
      <c r="E10" s="4" t="n">
        <v>0</v>
      </c>
      <c r="F10" s="4" t="n">
        <v>84.697687075</v>
      </c>
      <c r="G10" s="4" t="n">
        <v>84.697687075</v>
      </c>
      <c r="H10" s="4" t="n">
        <v>0</v>
      </c>
      <c r="I10" s="4" t="n">
        <v/>
      </c>
      <c r="J10" s="7" t="n">
        <v/>
      </c>
      <c r="K10" s="4" t="n">
        <v/>
      </c>
      <c r="L10" s="4" t="n">
        <v>18.718185941</v>
      </c>
      <c r="M10" s="4" t="n">
        <v>103.415873016</v>
      </c>
      <c r="N10" s="4" t="n">
        <v>455.265941043</v>
      </c>
      <c r="O10" s="8" t="n">
        <v>43009.92193594839</v>
      </c>
      <c r="P10" t="inlineStr">
        <is>
          <t>(front2 eastf 2a)</t>
        </is>
      </c>
    </row>
    <row r="11">
      <c r="B11" t="inlineStr">
        <is>
          <t>4</t>
        </is>
      </c>
      <c r="C11" t="n">
        <v>95</v>
      </c>
      <c r="D11" s="4" t="n">
        <v>6.348662130999998</v>
      </c>
      <c r="E11" s="4" t="n">
        <v>8.464126984000004</v>
      </c>
      <c r="F11" s="4" t="n">
        <v>91.046349206</v>
      </c>
      <c r="G11" s="4" t="n">
        <v>99.51047619000001</v>
      </c>
      <c r="H11" s="4" t="n">
        <v>0.08909607351578951</v>
      </c>
      <c r="I11" s="4" t="n">
        <v>0.03661304573484173</v>
      </c>
      <c r="J11" s="7" t="n">
        <v>673.4303503214074</v>
      </c>
      <c r="K11" s="4" t="n">
        <v>4</v>
      </c>
      <c r="L11" s="4" t="n">
        <v>18.718185941</v>
      </c>
      <c r="M11" s="4" t="n">
        <v>109.764535147</v>
      </c>
      <c r="N11" s="4" t="n">
        <v>461.614603174</v>
      </c>
      <c r="O11" s="8" t="n">
        <v>43009.92200942827</v>
      </c>
      <c r="P11" t="inlineStr">
        <is>
          <t>(front2 eastf 2a)</t>
        </is>
      </c>
    </row>
    <row r="12">
      <c r="B12" t="inlineStr">
        <is>
          <t>5z</t>
        </is>
      </c>
      <c r="C12" t="n">
        <v>8</v>
      </c>
      <c r="D12" s="4" t="n">
        <v>2.610340137000009</v>
      </c>
      <c r="E12" s="4" t="n">
        <v>81.98448979499999</v>
      </c>
      <c r="F12" s="4" t="n">
        <v>102.120816327</v>
      </c>
      <c r="G12" s="4" t="n">
        <v>184.105306122</v>
      </c>
      <c r="H12" s="4" t="n">
        <v>10.248061224375</v>
      </c>
      <c r="I12" s="4" t="n">
        <v>13.57847661941181</v>
      </c>
      <c r="J12" s="7" t="n">
        <v>5.85476595878351</v>
      </c>
      <c r="K12" s="4" t="n">
        <v/>
      </c>
      <c r="L12" s="4" t="n">
        <v>18.718185941</v>
      </c>
      <c r="M12" s="4" t="n">
        <v>120.839002268</v>
      </c>
      <c r="N12" s="4" t="n">
        <v>472.689070295</v>
      </c>
      <c r="O12" s="8" t="n">
        <v>43009.92213760498</v>
      </c>
      <c r="P12" t="inlineStr">
        <is>
          <t>(front2 eastf 2a)</t>
        </is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17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Source: under</t>
        </is>
      </c>
    </row>
    <row r="2">
      <c r="A2">
        <f>HYPERLINK("#T.O.C.", "T.O.C.")</f>
        <v/>
      </c>
    </row>
    <row r="3">
      <c r="A3" s="3" t="n"/>
      <c r="B3" s="3" t="inlineStr">
        <is>
          <t>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4</t>
        </is>
      </c>
      <c r="C4" t="n">
        <v>97</v>
      </c>
      <c r="D4" s="4" t="n">
        <v>0</v>
      </c>
      <c r="E4" s="4" t="n">
        <v>8.464126984000004</v>
      </c>
      <c r="F4" s="4" t="n">
        <v>18.395555556</v>
      </c>
      <c r="G4" s="4" t="n">
        <v>26.85968254</v>
      </c>
      <c r="H4" s="4" t="n">
        <v>0.08725904107216498</v>
      </c>
      <c r="I4" s="4" t="n">
        <v>0.03243131004349472</v>
      </c>
      <c r="J4" s="7" t="n">
        <v>687.6078313808056</v>
      </c>
      <c r="K4" s="4" t="n">
        <v>4</v>
      </c>
      <c r="L4" s="4" t="n">
        <v>91.37015873000001</v>
      </c>
      <c r="M4" s="4" t="n">
        <v>109.765714286</v>
      </c>
      <c r="N4" s="4" t="n">
        <v>461.6157823130001</v>
      </c>
      <c r="O4" s="8" t="n">
        <v>43009.92200944192</v>
      </c>
      <c r="P4" t="inlineStr">
        <is>
          <t>(under eastf 4)</t>
        </is>
      </c>
    </row>
    <row r="5">
      <c r="B5" t="inlineStr">
        <is>
          <t>5_1</t>
        </is>
      </c>
      <c r="C5" t="n">
        <v>1</v>
      </c>
      <c r="D5" s="4" t="n">
        <v>44.96072562299999</v>
      </c>
      <c r="E5" s="4" t="n">
        <v>0</v>
      </c>
      <c r="F5" s="4" t="n">
        <v>71.820408163</v>
      </c>
      <c r="G5" s="4" t="n">
        <v>71.820408163</v>
      </c>
      <c r="H5" s="4" t="n">
        <v>0</v>
      </c>
      <c r="I5" s="4" t="n">
        <v/>
      </c>
      <c r="J5" s="7" t="n">
        <v/>
      </c>
      <c r="K5" s="4" t="n">
        <v/>
      </c>
      <c r="L5" s="4" t="n">
        <v>91.37015873000001</v>
      </c>
      <c r="M5" s="4" t="n">
        <v>163.190566893</v>
      </c>
      <c r="N5" s="4" t="n">
        <v>515.04063492</v>
      </c>
      <c r="O5" s="8" t="n">
        <v>43009.92262778513</v>
      </c>
      <c r="P5" t="inlineStr">
        <is>
          <t>(under eastf 4)</t>
        </is>
      </c>
    </row>
    <row r="6">
      <c r="B6" t="inlineStr">
        <is>
          <t>5_2</t>
        </is>
      </c>
      <c r="C6" t="n">
        <v>1</v>
      </c>
      <c r="D6" s="4" t="n">
        <v>9.776326530999995</v>
      </c>
      <c r="E6" s="4" t="n">
        <v>0</v>
      </c>
      <c r="F6" s="4" t="n">
        <v>81.59673469399999</v>
      </c>
      <c r="G6" s="4" t="n">
        <v>81.59673469399999</v>
      </c>
      <c r="H6" s="4" t="n">
        <v>0</v>
      </c>
      <c r="I6" s="4" t="n">
        <v/>
      </c>
      <c r="J6" s="7" t="n">
        <v/>
      </c>
      <c r="K6" s="4" t="n">
        <v/>
      </c>
      <c r="L6" s="4" t="n">
        <v>91.37015873000001</v>
      </c>
      <c r="M6" s="4" t="n">
        <v>172.966893424</v>
      </c>
      <c r="N6" s="4" t="n">
        <v>524.816961451</v>
      </c>
      <c r="O6" s="8" t="n">
        <v>43009.92274093705</v>
      </c>
      <c r="P6" t="inlineStr">
        <is>
          <t>(under eastf 4)</t>
        </is>
      </c>
    </row>
    <row r="7">
      <c r="B7" t="inlineStr">
        <is>
          <t>5_3</t>
        </is>
      </c>
      <c r="C7" t="n">
        <v>1</v>
      </c>
      <c r="D7" s="4" t="n">
        <v>9.613061224000006</v>
      </c>
      <c r="E7" s="4" t="n">
        <v>0</v>
      </c>
      <c r="F7" s="4" t="n">
        <v>91.209795918</v>
      </c>
      <c r="G7" s="4" t="n">
        <v>91.209795918</v>
      </c>
      <c r="H7" s="4" t="n">
        <v>0</v>
      </c>
      <c r="I7" s="4" t="n">
        <v/>
      </c>
      <c r="J7" s="7" t="n">
        <v/>
      </c>
      <c r="K7" s="4" t="n">
        <v/>
      </c>
      <c r="L7" s="4" t="n">
        <v>91.37015873000001</v>
      </c>
      <c r="M7" s="4" t="n">
        <v>182.579954648</v>
      </c>
      <c r="N7" s="4" t="n">
        <v>534.430022675</v>
      </c>
      <c r="O7" s="8" t="n">
        <v>43009.92285219934</v>
      </c>
      <c r="P7" t="inlineStr">
        <is>
          <t>(under eastf 4)</t>
        </is>
      </c>
    </row>
    <row r="8">
      <c r="B8" t="inlineStr">
        <is>
          <t>5_4</t>
        </is>
      </c>
      <c r="C8" t="n">
        <v>1</v>
      </c>
      <c r="D8" s="4" t="n">
        <v>5.49006802800001</v>
      </c>
      <c r="E8" s="4" t="n">
        <v>0</v>
      </c>
      <c r="F8" s="4" t="n">
        <v>96.69986394600001</v>
      </c>
      <c r="G8" s="4" t="n">
        <v>96.69986394600001</v>
      </c>
      <c r="H8" s="4" t="n">
        <v>0</v>
      </c>
      <c r="I8" s="4" t="n">
        <v/>
      </c>
      <c r="J8" s="7" t="n">
        <v/>
      </c>
      <c r="K8" s="4" t="n">
        <v/>
      </c>
      <c r="L8" s="4" t="n">
        <v>91.37015873000001</v>
      </c>
      <c r="M8" s="4" t="n">
        <v>188.070022676</v>
      </c>
      <c r="N8" s="4" t="n">
        <v>539.920090703</v>
      </c>
      <c r="O8" s="8" t="n">
        <v>43009.92291574179</v>
      </c>
      <c r="P8" t="inlineStr">
        <is>
          <t>(under eastf 4)</t>
        </is>
      </c>
    </row>
    <row r="9">
      <c r="B9" t="inlineStr">
        <is>
          <t>5_5</t>
        </is>
      </c>
      <c r="C9" t="n">
        <v>1</v>
      </c>
      <c r="D9" s="4" t="n">
        <v>6.771156461999979</v>
      </c>
      <c r="E9" s="4" t="n">
        <v>0</v>
      </c>
      <c r="F9" s="4" t="n">
        <v>103.471020408</v>
      </c>
      <c r="G9" s="4" t="n">
        <v>103.471020408</v>
      </c>
      <c r="H9" s="4" t="n">
        <v>0</v>
      </c>
      <c r="I9" s="4" t="n">
        <v/>
      </c>
      <c r="J9" s="7" t="n">
        <v/>
      </c>
      <c r="K9" s="4" t="n">
        <v/>
      </c>
      <c r="L9" s="4" t="n">
        <v>91.37015873000001</v>
      </c>
      <c r="M9" s="4" t="n">
        <v>194.841179138</v>
      </c>
      <c r="N9" s="4" t="n">
        <v>546.691247165</v>
      </c>
      <c r="O9" s="8" t="n">
        <v>43009.92299411166</v>
      </c>
      <c r="P9" t="inlineStr">
        <is>
          <t>(under eastf 4)</t>
        </is>
      </c>
    </row>
    <row r="10">
      <c r="B10" t="inlineStr">
        <is>
          <t>5_6</t>
        </is>
      </c>
      <c r="C10" t="n">
        <v>1</v>
      </c>
      <c r="D10" s="4" t="n">
        <v>8.092517007000012</v>
      </c>
      <c r="E10" s="4" t="n">
        <v>0</v>
      </c>
      <c r="F10" s="4" t="n">
        <v>111.563537415</v>
      </c>
      <c r="G10" s="4" t="n">
        <v>111.563537415</v>
      </c>
      <c r="H10" s="4" t="n">
        <v>0</v>
      </c>
      <c r="I10" s="4" t="n">
        <v/>
      </c>
      <c r="J10" s="7" t="n">
        <v/>
      </c>
      <c r="K10" s="4" t="n">
        <v/>
      </c>
      <c r="L10" s="4" t="n">
        <v>91.37015873000001</v>
      </c>
      <c r="M10" s="4" t="n">
        <v>202.933696145</v>
      </c>
      <c r="N10" s="4" t="n">
        <v>554.783764172</v>
      </c>
      <c r="O10" s="8" t="n">
        <v>43009.92308777505</v>
      </c>
      <c r="P10" t="inlineStr">
        <is>
          <t>(under eastf 4)</t>
        </is>
      </c>
    </row>
    <row r="11">
      <c r="B11" t="inlineStr">
        <is>
          <t>b6</t>
        </is>
      </c>
      <c r="C11" t="n">
        <v>6</v>
      </c>
      <c r="D11" s="4" t="n">
        <v>19.585668934</v>
      </c>
      <c r="E11" s="4" t="n">
        <v>2.981587302000008</v>
      </c>
      <c r="F11" s="4" t="n">
        <v>131.149206349</v>
      </c>
      <c r="G11" s="4" t="n">
        <v>134.130793651</v>
      </c>
      <c r="H11" s="4" t="n">
        <v>0.4969312170000014</v>
      </c>
      <c r="I11" s="4" t="n">
        <v>0.01672338020357566</v>
      </c>
      <c r="J11" s="7" t="n">
        <v>120.7410562013451</v>
      </c>
      <c r="K11" s="4" t="n">
        <v/>
      </c>
      <c r="L11" s="4" t="n">
        <v>91.37015873000001</v>
      </c>
      <c r="M11" s="4" t="n">
        <v>222.519365079</v>
      </c>
      <c r="N11" s="4" t="n">
        <v>574.3694331060001</v>
      </c>
      <c r="O11" s="8" t="n">
        <v>43009.92331446103</v>
      </c>
      <c r="P11" t="inlineStr">
        <is>
          <t>(under eastf 4)</t>
        </is>
      </c>
    </row>
    <row r="12">
      <c r="B12" t="inlineStr">
        <is>
          <t>5e</t>
        </is>
      </c>
      <c r="C12" t="n">
        <v>7</v>
      </c>
      <c r="D12" s="4" t="n">
        <v>1.64834467099999</v>
      </c>
      <c r="E12" s="4" t="n">
        <v>0.7641723360000015</v>
      </c>
      <c r="F12" s="4" t="n">
        <v>135.779138322</v>
      </c>
      <c r="G12" s="4" t="n">
        <v>136.543310658</v>
      </c>
      <c r="H12" s="4" t="n">
        <v>0.1091674765714288</v>
      </c>
      <c r="I12" s="4" t="n">
        <v>0.0829425501795409</v>
      </c>
      <c r="J12" s="7" t="n">
        <v>549.6142430364022</v>
      </c>
      <c r="K12" s="4" t="n">
        <v>14</v>
      </c>
      <c r="L12" s="4" t="n">
        <v>91.37015873000001</v>
      </c>
      <c r="M12" s="4" t="n">
        <v>227.149297052</v>
      </c>
      <c r="N12" s="4" t="n">
        <v>578.999365079</v>
      </c>
      <c r="O12" s="8" t="n">
        <v>43009.92336804821</v>
      </c>
      <c r="P12" t="inlineStr">
        <is>
          <t>(under eastf 4)</t>
        </is>
      </c>
    </row>
    <row r="13">
      <c r="B13" t="inlineStr">
        <is>
          <t>5f</t>
        </is>
      </c>
      <c r="C13" t="n">
        <v>6</v>
      </c>
      <c r="D13" s="4" t="n">
        <v>1.445351474000006</v>
      </c>
      <c r="E13" s="4" t="n">
        <v>0.474376417000002</v>
      </c>
      <c r="F13" s="4" t="n">
        <v>137.988662132</v>
      </c>
      <c r="G13" s="4" t="n">
        <v>138.463038549</v>
      </c>
      <c r="H13" s="4" t="n">
        <v>0.07906273616666699</v>
      </c>
      <c r="I13" s="4" t="n">
        <v>0.005189920511560681</v>
      </c>
      <c r="J13" s="7" t="n">
        <v>758.8910137579594</v>
      </c>
      <c r="K13" s="4" t="n">
        <v>15</v>
      </c>
      <c r="L13" s="4" t="n">
        <v>91.37015873000001</v>
      </c>
      <c r="M13" s="4" t="n">
        <v>229.358820862</v>
      </c>
      <c r="N13" s="4" t="n">
        <v>581.208888889</v>
      </c>
      <c r="O13" s="8" t="n">
        <v>43009.9233936214</v>
      </c>
      <c r="P13" t="inlineStr">
        <is>
          <t>(under eastf 4)</t>
        </is>
      </c>
    </row>
    <row r="14">
      <c r="B14" t="inlineStr">
        <is>
          <t>5g</t>
        </is>
      </c>
      <c r="C14" t="n">
        <v>8</v>
      </c>
      <c r="D14" s="4" t="n">
        <v>5.040362812000012</v>
      </c>
      <c r="E14" s="4" t="n">
        <v>0.6802721079999685</v>
      </c>
      <c r="F14" s="4" t="n">
        <v>143.503401361</v>
      </c>
      <c r="G14" s="4" t="n">
        <v>144.183673469</v>
      </c>
      <c r="H14" s="4" t="n">
        <v>0.08503401349999606</v>
      </c>
      <c r="I14" s="4" t="n">
        <v>0.007078791847940954</v>
      </c>
      <c r="J14" s="7" t="n">
        <v>705.6000008749767</v>
      </c>
      <c r="K14" s="4" t="n">
        <v>16</v>
      </c>
      <c r="L14" s="4" t="n">
        <v>91.37015873000001</v>
      </c>
      <c r="M14" s="4" t="n">
        <v>234.873560091</v>
      </c>
      <c r="N14" s="4" t="n">
        <v>586.7236281180001</v>
      </c>
      <c r="O14" s="8" t="n">
        <v>43009.9234574494</v>
      </c>
      <c r="P14" t="inlineStr">
        <is>
          <t>(under eastf 4)</t>
        </is>
      </c>
    </row>
    <row r="15">
      <c r="B15" t="inlineStr">
        <is>
          <t>6a</t>
        </is>
      </c>
      <c r="C15" t="n">
        <v>13</v>
      </c>
      <c r="D15" s="4" t="n">
        <v>63.24997732500003</v>
      </c>
      <c r="E15" s="4" t="n">
        <v>1.426031745999978</v>
      </c>
      <c r="F15" s="4" t="n">
        <v>207.433650794</v>
      </c>
      <c r="G15" s="4" t="n">
        <v>208.85968254</v>
      </c>
      <c r="H15" s="4" t="n">
        <v>0.109694749692306</v>
      </c>
      <c r="I15" s="4" t="n">
        <v>0.02620901480479316</v>
      </c>
      <c r="J15" s="7" t="n">
        <v>546.9723953817307</v>
      </c>
      <c r="K15" s="4" t="n">
        <v>18</v>
      </c>
      <c r="L15" s="4" t="n">
        <v>91.37015873000001</v>
      </c>
      <c r="M15" s="4" t="n">
        <v>298.803809524</v>
      </c>
      <c r="N15" s="4" t="n">
        <v>650.6538775510001</v>
      </c>
      <c r="O15" s="8" t="n">
        <v>43009.92419738285</v>
      </c>
      <c r="P15" t="inlineStr">
        <is>
          <t>(under eastf 4)</t>
        </is>
      </c>
    </row>
    <row r="16">
      <c r="B16" t="inlineStr">
        <is>
          <t>6b</t>
        </is>
      </c>
      <c r="C16" t="n">
        <v>87</v>
      </c>
      <c r="D16" s="4" t="n">
        <v>3.055873015999993</v>
      </c>
      <c r="E16" s="4" t="n">
        <v>8.859682539000005</v>
      </c>
      <c r="F16" s="4" t="n">
        <v>211.915555556</v>
      </c>
      <c r="G16" s="4" t="n">
        <v>220.775238095</v>
      </c>
      <c r="H16" s="4" t="n">
        <v>0.1018354314827587</v>
      </c>
      <c r="I16" s="4" t="n">
        <v>0.02307292953830635</v>
      </c>
      <c r="J16" s="7" t="n">
        <v>589.1858965625177</v>
      </c>
      <c r="K16" s="4" t="n">
        <v>19</v>
      </c>
      <c r="L16" s="4" t="n">
        <v>91.37015873000001</v>
      </c>
      <c r="M16" s="4" t="n">
        <v>303.285714286</v>
      </c>
      <c r="N16" s="4" t="n">
        <v>655.135782313</v>
      </c>
      <c r="O16" s="8" t="n">
        <v>43009.92424925674</v>
      </c>
      <c r="P16" t="inlineStr">
        <is>
          <t>(under eastf 4)</t>
        </is>
      </c>
    </row>
    <row r="17">
      <c r="B17" t="inlineStr">
        <is>
          <t>10</t>
        </is>
      </c>
      <c r="C17" t="n">
        <v>100</v>
      </c>
      <c r="D17" s="4" t="n">
        <v>138.058412699</v>
      </c>
      <c r="E17" s="4" t="n">
        <v>9.497142856999972</v>
      </c>
      <c r="F17" s="4" t="n">
        <v>358.833650794</v>
      </c>
      <c r="G17" s="4" t="n">
        <v>368.330793651</v>
      </c>
      <c r="H17" s="4" t="n">
        <v>0.09497142856999971</v>
      </c>
      <c r="I17" s="4" t="n">
        <v>0.02421930991687278</v>
      </c>
      <c r="J17" s="7" t="n">
        <v>631.7689530780971</v>
      </c>
      <c r="K17" s="4" t="n">
        <v>28</v>
      </c>
      <c r="L17" s="4" t="n">
        <v>91.37015873000001</v>
      </c>
      <c r="M17" s="4" t="n">
        <v>450.203809524</v>
      </c>
      <c r="N17" s="4" t="n">
        <v>802.053877551</v>
      </c>
      <c r="O17" s="8" t="n">
        <v>43009.92594969766</v>
      </c>
      <c r="P17" t="inlineStr">
        <is>
          <t>(under eastf 4)</t>
        </is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Source: ray</t>
        </is>
      </c>
    </row>
    <row r="2">
      <c r="A2">
        <f>HYPERLINK("#T.O.C.", "T.O.C.")</f>
        <v/>
      </c>
    </row>
    <row r="3">
      <c r="A3" s="3" t="n"/>
      <c r="B3" s="3" t="inlineStr">
        <is>
          <t>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4</t>
        </is>
      </c>
      <c r="C4" t="n">
        <v>96</v>
      </c>
      <c r="D4" s="4" t="n">
        <v>0</v>
      </c>
      <c r="E4" s="4" t="n">
        <v>8.458594103999999</v>
      </c>
      <c r="F4" s="4" t="n">
        <v>16.765895692</v>
      </c>
      <c r="G4" s="4" t="n">
        <v>25.224489796</v>
      </c>
      <c r="H4" s="4" t="n">
        <v>0.08811035524999999</v>
      </c>
      <c r="I4" s="4" t="n">
        <v>0.03326631016064358</v>
      </c>
      <c r="J4" s="7" t="n">
        <v>680.9642275276152</v>
      </c>
      <c r="K4" s="4" t="n">
        <v>4</v>
      </c>
      <c r="L4" s="4" t="n">
        <v>92.999818594</v>
      </c>
      <c r="M4" s="4" t="n">
        <v>109.765714286</v>
      </c>
      <c r="N4" s="4" t="n">
        <v>461.615782313</v>
      </c>
      <c r="O4" s="8" t="n">
        <v>43009.92200944192</v>
      </c>
      <c r="P4" t="inlineStr">
        <is>
          <t>(ray eastf 4)</t>
        </is>
      </c>
    </row>
    <row r="5">
      <c r="B5" t="inlineStr">
        <is>
          <t>5e</t>
        </is>
      </c>
      <c r="C5" t="n">
        <v>7</v>
      </c>
      <c r="D5" s="4" t="n">
        <v>108.831564626</v>
      </c>
      <c r="E5" s="4" t="n">
        <v>0.7633560089999776</v>
      </c>
      <c r="F5" s="4" t="n">
        <v>134.056054422</v>
      </c>
      <c r="G5" s="4" t="n">
        <v>134.819410431</v>
      </c>
      <c r="H5" s="4" t="n">
        <v>0.1090508584285682</v>
      </c>
      <c r="I5" s="4" t="n">
        <v>0.08281191806246656</v>
      </c>
      <c r="J5" s="7" t="n">
        <v>550.201996248401</v>
      </c>
      <c r="K5" s="4" t="n">
        <v>14</v>
      </c>
      <c r="L5" s="4" t="n">
        <v>92.999818594</v>
      </c>
      <c r="M5" s="4" t="n">
        <v>227.055873016</v>
      </c>
      <c r="N5" s="4" t="n">
        <v>578.905941043</v>
      </c>
      <c r="O5" s="8" t="n">
        <v>43009.92336696691</v>
      </c>
      <c r="P5" t="inlineStr">
        <is>
          <t>(ray eastf 4)</t>
        </is>
      </c>
    </row>
    <row r="6">
      <c r="B6" t="inlineStr">
        <is>
          <t>5f</t>
        </is>
      </c>
      <c r="C6" t="n">
        <v>6</v>
      </c>
      <c r="D6" s="4" t="n">
        <v>1.443990930000012</v>
      </c>
      <c r="E6" s="4" t="n">
        <v>0.4752834459999917</v>
      </c>
      <c r="F6" s="4" t="n">
        <v>136.263401361</v>
      </c>
      <c r="G6" s="4" t="n">
        <v>136.738684807</v>
      </c>
      <c r="H6" s="4" t="n">
        <v>0.07921390766666529</v>
      </c>
      <c r="I6" s="4" t="n">
        <v>0.003403476241215718</v>
      </c>
      <c r="J6" s="7" t="n">
        <v>757.4427492263349</v>
      </c>
      <c r="K6" s="4" t="n">
        <v>15</v>
      </c>
      <c r="L6" s="4" t="n">
        <v>92.999818594</v>
      </c>
      <c r="M6" s="4" t="n">
        <v>229.263219955</v>
      </c>
      <c r="N6" s="4" t="n">
        <v>581.113287982</v>
      </c>
      <c r="O6" s="8" t="n">
        <v>43009.92339251491</v>
      </c>
      <c r="P6" t="inlineStr">
        <is>
          <t>(ray eastf 4)</t>
        </is>
      </c>
    </row>
    <row r="7">
      <c r="B7" t="inlineStr">
        <is>
          <t>5g</t>
        </is>
      </c>
      <c r="C7" t="n">
        <v>8</v>
      </c>
      <c r="D7" s="4" t="n">
        <v>5.043809524000011</v>
      </c>
      <c r="E7" s="4" t="n">
        <v>0.6799092969999947</v>
      </c>
      <c r="F7" s="4" t="n">
        <v>141.782494331</v>
      </c>
      <c r="G7" s="4" t="n">
        <v>142.462403628</v>
      </c>
      <c r="H7" s="4" t="n">
        <v>0.08498866212499934</v>
      </c>
      <c r="I7" s="4" t="n">
        <v>0.006666587974183752</v>
      </c>
      <c r="J7" s="7" t="n">
        <v>705.9765208652585</v>
      </c>
      <c r="K7" s="4" t="n">
        <v>16</v>
      </c>
      <c r="L7" s="4" t="n">
        <v>92.999818594</v>
      </c>
      <c r="M7" s="4" t="n">
        <v>234.782312925</v>
      </c>
      <c r="N7" s="4" t="n">
        <v>586.6323809520001</v>
      </c>
      <c r="O7" s="8" t="n">
        <v>43009.9234563933</v>
      </c>
      <c r="P7" t="inlineStr">
        <is>
          <t>(ray eastf 4)</t>
        </is>
      </c>
    </row>
    <row r="8">
      <c r="B8" t="inlineStr">
        <is>
          <t>6a</t>
        </is>
      </c>
      <c r="C8" t="n">
        <v>14</v>
      </c>
      <c r="D8" s="4" t="n">
        <v>63.24244897999998</v>
      </c>
      <c r="E8" s="4" t="n">
        <v>1.421496598000004</v>
      </c>
      <c r="F8" s="4" t="n">
        <v>205.704852608</v>
      </c>
      <c r="G8" s="4" t="n">
        <v>207.126349206</v>
      </c>
      <c r="H8" s="4" t="n">
        <v>0.1015354712857146</v>
      </c>
      <c r="I8" s="4" t="n">
        <v>0.01411744845510815</v>
      </c>
      <c r="J8" s="7" t="n">
        <v>590.9264933745535</v>
      </c>
      <c r="K8" s="4" t="n">
        <v>18</v>
      </c>
      <c r="L8" s="4" t="n">
        <v>92.999818594</v>
      </c>
      <c r="M8" s="4" t="n">
        <v>298.704671202</v>
      </c>
      <c r="N8" s="4" t="n">
        <v>650.554739229</v>
      </c>
      <c r="O8" s="8" t="n">
        <v>43009.92419623541</v>
      </c>
      <c r="P8" t="inlineStr">
        <is>
          <t>(ray eastf 4)</t>
        </is>
      </c>
    </row>
    <row r="9">
      <c r="B9" t="inlineStr">
        <is>
          <t>6b</t>
        </is>
      </c>
      <c r="C9" t="n">
        <v>86</v>
      </c>
      <c r="D9" s="4" t="n">
        <v>3.057052155000008</v>
      </c>
      <c r="E9" s="4" t="n">
        <v>8.857687074000012</v>
      </c>
      <c r="F9" s="4" t="n">
        <v>210.183401361</v>
      </c>
      <c r="G9" s="4" t="n">
        <v>219.041088435</v>
      </c>
      <c r="H9" s="4" t="n">
        <v>0.1029963613255815</v>
      </c>
      <c r="I9" s="4" t="n">
        <v>0.02470183824316425</v>
      </c>
      <c r="J9" s="7" t="n">
        <v>582.5448513694009</v>
      </c>
      <c r="K9" s="4" t="n">
        <v>19</v>
      </c>
      <c r="L9" s="4" t="n">
        <v>92.999818594</v>
      </c>
      <c r="M9" s="4" t="n">
        <v>303.183219955</v>
      </c>
      <c r="N9" s="4" t="n">
        <v>655.033287982</v>
      </c>
      <c r="O9" s="8" t="n">
        <v>43009.92424807046</v>
      </c>
      <c r="P9" t="inlineStr">
        <is>
          <t>(ray eastf 4)</t>
        </is>
      </c>
    </row>
    <row r="10">
      <c r="B10" t="inlineStr">
        <is>
          <t>7</t>
        </is>
      </c>
      <c r="C10" t="n">
        <v>95</v>
      </c>
      <c r="D10" s="4" t="n">
        <v>21.39496598700001</v>
      </c>
      <c r="E10" s="4" t="n">
        <v>9.086303854999983</v>
      </c>
      <c r="F10" s="4" t="n">
        <v>240.436054422</v>
      </c>
      <c r="G10" s="4" t="n">
        <v>249.522358277</v>
      </c>
      <c r="H10" s="4" t="n">
        <v>0.09564530373684192</v>
      </c>
      <c r="I10" s="4" t="n">
        <v>0.01329797217209576</v>
      </c>
      <c r="J10" s="7" t="n">
        <v>627.3177841024348</v>
      </c>
      <c r="K10" s="4" t="n">
        <v>20</v>
      </c>
      <c r="L10" s="4" t="n">
        <v>92.999818594</v>
      </c>
      <c r="M10" s="4" t="n">
        <v>333.435873016</v>
      </c>
      <c r="N10" s="4" t="n">
        <v>685.2859410430001</v>
      </c>
      <c r="O10" s="8" t="n">
        <v>43009.92459821691</v>
      </c>
      <c r="P10" t="inlineStr">
        <is>
          <t>(ray eastf 4)</t>
        </is>
      </c>
    </row>
    <row r="11">
      <c r="B11" t="inlineStr">
        <is>
          <t>8a</t>
        </is>
      </c>
      <c r="C11" t="n">
        <v>73</v>
      </c>
      <c r="D11" s="4" t="n">
        <v>25.44272108800001</v>
      </c>
      <c r="E11" s="4" t="n">
        <v>7.523401360999969</v>
      </c>
      <c r="F11" s="4" t="n">
        <v>274.965079365</v>
      </c>
      <c r="G11" s="4" t="n">
        <v>282.488480726</v>
      </c>
      <c r="H11" s="4" t="n">
        <v>0.1030602926164379</v>
      </c>
      <c r="I11" s="4" t="n">
        <v>0.0140408014141609</v>
      </c>
      <c r="J11" s="7" t="n">
        <v>582.1834818896109</v>
      </c>
      <c r="K11" s="4" t="n">
        <v>22</v>
      </c>
      <c r="L11" s="4" t="n">
        <v>92.999818594</v>
      </c>
      <c r="M11" s="4" t="n">
        <v>367.964897959</v>
      </c>
      <c r="N11" s="4" t="n">
        <v>719.8149659860001</v>
      </c>
      <c r="O11" s="8" t="n">
        <v>43009.9249978584</v>
      </c>
      <c r="P11" t="inlineStr">
        <is>
          <t>(ray eastf 4)</t>
        </is>
      </c>
    </row>
    <row r="12">
      <c r="B12" t="inlineStr">
        <is>
          <t>8b</t>
        </is>
      </c>
      <c r="C12" t="n">
        <v>26</v>
      </c>
      <c r="D12" s="4" t="n">
        <v>0.8645351470000264</v>
      </c>
      <c r="E12" s="4" t="n">
        <v>2.528752833999988</v>
      </c>
      <c r="F12" s="4" t="n">
        <v>283.353015873</v>
      </c>
      <c r="G12" s="4" t="n">
        <v>285.881768707</v>
      </c>
      <c r="H12" s="4" t="n">
        <v>0.09725972438461493</v>
      </c>
      <c r="I12" s="4" t="n">
        <v>0.005349334864299271</v>
      </c>
      <c r="J12" s="7" t="n">
        <v>616.9048943911168</v>
      </c>
      <c r="K12" s="4" t="n">
        <v>23</v>
      </c>
      <c r="L12" s="4" t="n">
        <v>92.999818594</v>
      </c>
      <c r="M12" s="4" t="n">
        <v>376.352834467</v>
      </c>
      <c r="N12" s="4" t="n">
        <v>728.202902494</v>
      </c>
      <c r="O12" s="8" t="n">
        <v>43009.925094941</v>
      </c>
      <c r="P12" t="inlineStr">
        <is>
          <t>(ray eastf 4)</t>
        </is>
      </c>
    </row>
    <row r="13">
      <c r="B13" t="inlineStr">
        <is>
          <t>9a</t>
        </is>
      </c>
      <c r="C13" t="n">
        <v>7</v>
      </c>
      <c r="D13" s="4" t="n">
        <v>15.36557823200002</v>
      </c>
      <c r="E13" s="4" t="n">
        <v>0.7209070289999886</v>
      </c>
      <c r="F13" s="4" t="n">
        <v>301.247346939</v>
      </c>
      <c r="G13" s="4" t="n">
        <v>301.968253968</v>
      </c>
      <c r="H13" s="4" t="n">
        <v>0.1029867184285698</v>
      </c>
      <c r="I13" s="4" t="n">
        <v>0.02409210200936708</v>
      </c>
      <c r="J13" s="7" t="n">
        <v>582.5993964611582</v>
      </c>
      <c r="K13" s="4" t="n">
        <v>25</v>
      </c>
      <c r="L13" s="4" t="n">
        <v>92.999818594</v>
      </c>
      <c r="M13" s="4" t="n">
        <v>394.247165533</v>
      </c>
      <c r="N13" s="4" t="n">
        <v>746.0972335600001</v>
      </c>
      <c r="O13" s="8" t="n">
        <v>43009.92530205132</v>
      </c>
      <c r="P13" t="inlineStr">
        <is>
          <t>(ray eastf 4)</t>
        </is>
      </c>
    </row>
    <row r="14">
      <c r="B14" t="inlineStr">
        <is>
          <t>9b</t>
        </is>
      </c>
      <c r="C14" t="n">
        <v>74</v>
      </c>
      <c r="D14" s="4" t="n">
        <v>0.5788888889999839</v>
      </c>
      <c r="E14" s="4" t="n">
        <v>6.809410431000003</v>
      </c>
      <c r="F14" s="4" t="n">
        <v>302.547142857</v>
      </c>
      <c r="G14" s="4" t="n">
        <v>309.356553288</v>
      </c>
      <c r="H14" s="4" t="n">
        <v>0.09201905987837843</v>
      </c>
      <c r="I14" s="4" t="n">
        <v>0.01050847446071361</v>
      </c>
      <c r="J14" s="7" t="n">
        <v>652.038828469906</v>
      </c>
      <c r="K14" s="4" t="n">
        <v>26</v>
      </c>
      <c r="L14" s="4" t="n">
        <v>92.999818594</v>
      </c>
      <c r="M14" s="4" t="n">
        <v>395.546961451</v>
      </c>
      <c r="N14" s="4" t="n">
        <v>747.397029478</v>
      </c>
      <c r="O14" s="8" t="n">
        <v>43009.92531709524</v>
      </c>
      <c r="P14" t="inlineStr">
        <is>
          <t>(ray eastf 4)</t>
        </is>
      </c>
    </row>
    <row r="15">
      <c r="B15" t="inlineStr">
        <is>
          <t>9c</t>
        </is>
      </c>
      <c r="C15" t="n">
        <v>22</v>
      </c>
      <c r="D15" s="4" t="n">
        <v>0.7750793650000105</v>
      </c>
      <c r="E15" s="4" t="n">
        <v>2.012244898000006</v>
      </c>
      <c r="F15" s="4" t="n">
        <v>310.131632653</v>
      </c>
      <c r="G15" s="4" t="n">
        <v>312.143877551</v>
      </c>
      <c r="H15" s="4" t="n">
        <v>0.09146567718181844</v>
      </c>
      <c r="I15" s="4" t="n">
        <v>0.009478083773445608</v>
      </c>
      <c r="J15" s="7" t="n">
        <v>655.9837728061648</v>
      </c>
      <c r="K15" s="4" t="n">
        <v>27</v>
      </c>
      <c r="L15" s="4" t="n">
        <v>92.999818594</v>
      </c>
      <c r="M15" s="4" t="n">
        <v>403.131451247</v>
      </c>
      <c r="N15" s="4" t="n">
        <v>754.981519274</v>
      </c>
      <c r="O15" s="8" t="n">
        <v>43009.92540487869</v>
      </c>
      <c r="P15" t="inlineStr">
        <is>
          <t>(ray eastf 4)</t>
        </is>
      </c>
    </row>
    <row r="16">
      <c r="B16" t="inlineStr">
        <is>
          <t>10</t>
        </is>
      </c>
      <c r="C16" t="n">
        <v>98</v>
      </c>
      <c r="D16" s="4" t="n">
        <v>44.77294784599997</v>
      </c>
      <c r="E16" s="4" t="n">
        <v>9.674013605000027</v>
      </c>
      <c r="F16" s="4" t="n">
        <v>356.916825397</v>
      </c>
      <c r="G16" s="4" t="n">
        <v>366.590839002</v>
      </c>
      <c r="H16" s="4" t="n">
        <v>0.09871442454081661</v>
      </c>
      <c r="I16" s="4" t="n">
        <v>0.02936171716944252</v>
      </c>
      <c r="J16" s="7" t="n">
        <v>607.8139064184192</v>
      </c>
      <c r="K16" s="4" t="n">
        <v>28</v>
      </c>
      <c r="L16" s="4" t="n">
        <v>92.999818594</v>
      </c>
      <c r="M16" s="4" t="n">
        <v>449.916643991</v>
      </c>
      <c r="N16" s="4" t="n">
        <v>801.766712018</v>
      </c>
      <c r="O16" s="8" t="n">
        <v>43009.92594637398</v>
      </c>
      <c r="P16" t="inlineStr">
        <is>
          <t>(ray eastf 4)</t>
        </is>
      </c>
    </row>
    <row r="17">
      <c r="B17" t="inlineStr">
        <is>
          <t>11a</t>
        </is>
      </c>
      <c r="C17" t="n">
        <v>25</v>
      </c>
      <c r="D17" s="4" t="n">
        <v>69.65913832200005</v>
      </c>
      <c r="E17" s="4" t="n">
        <v>2.24435374199993</v>
      </c>
      <c r="F17" s="4" t="n">
        <v>436.249977324</v>
      </c>
      <c r="G17" s="4" t="n">
        <v>438.494331066</v>
      </c>
      <c r="H17" s="4" t="n">
        <v>0.08977414967999721</v>
      </c>
      <c r="I17" s="4" t="n">
        <v>0.04381133920547933</v>
      </c>
      <c r="J17" s="7" t="n">
        <v>668.3438407812482</v>
      </c>
      <c r="K17" s="4" t="n">
        <v>30</v>
      </c>
      <c r="L17" s="4" t="n">
        <v>92.999818594</v>
      </c>
      <c r="M17" s="4" t="n">
        <v>529.249795918</v>
      </c>
      <c r="N17" s="4" t="n">
        <v>881.099863945</v>
      </c>
      <c r="O17" s="8" t="n">
        <v>43009.92686458176</v>
      </c>
      <c r="P17" t="inlineStr">
        <is>
          <t>(ray eastf 4)</t>
        </is>
      </c>
    </row>
    <row r="18">
      <c r="B18" t="inlineStr">
        <is>
          <t>11b</t>
        </is>
      </c>
      <c r="C18" t="n">
        <v>5</v>
      </c>
      <c r="D18" s="4" t="n">
        <v>0.5819501130000617</v>
      </c>
      <c r="E18" s="4" t="n">
        <v>0.7590022679999606</v>
      </c>
      <c r="F18" s="4" t="n">
        <v>439.076281179</v>
      </c>
      <c r="G18" s="4" t="n">
        <v>439.835283447</v>
      </c>
      <c r="H18" s="4" t="n">
        <v>0.1518004535999921</v>
      </c>
      <c r="I18" s="4" t="n">
        <v>0.09017241689856613</v>
      </c>
      <c r="J18" s="7" t="n">
        <v>395.2557359156871</v>
      </c>
      <c r="K18" s="4" t="n">
        <v>31</v>
      </c>
      <c r="L18" s="4" t="n">
        <v>92.999818594</v>
      </c>
      <c r="M18" s="4" t="n">
        <v>532.076099773</v>
      </c>
      <c r="N18" s="4" t="n">
        <v>883.9261678</v>
      </c>
      <c r="O18" s="8" t="n">
        <v>43009.92689729361</v>
      </c>
      <c r="P18" t="inlineStr">
        <is>
          <t>(ray eastf 4)</t>
        </is>
      </c>
    </row>
    <row r="19">
      <c r="B19" t="inlineStr">
        <is>
          <t>12</t>
        </is>
      </c>
      <c r="C19" t="n">
        <v>27</v>
      </c>
      <c r="D19" s="4" t="n">
        <v>1.274195011000018</v>
      </c>
      <c r="E19" s="4" t="n">
        <v>2.987392290000003</v>
      </c>
      <c r="F19" s="4" t="n">
        <v>441.109478458</v>
      </c>
      <c r="G19" s="4" t="n">
        <v>444.096870748</v>
      </c>
      <c r="H19" s="4" t="n">
        <v>0.110644158888889</v>
      </c>
      <c r="I19" s="4" t="n">
        <v>0.1109381706728043</v>
      </c>
      <c r="J19" s="7" t="n">
        <v>542.2789653112476</v>
      </c>
      <c r="K19" s="4" t="n">
        <v>32</v>
      </c>
      <c r="L19" s="4" t="n">
        <v>92.999818594</v>
      </c>
      <c r="M19" s="4" t="n">
        <v>534.109297052</v>
      </c>
      <c r="N19" s="4" t="n">
        <v>885.959365079</v>
      </c>
      <c r="O19" s="8" t="n">
        <v>43009.92692082599</v>
      </c>
      <c r="P19" t="inlineStr">
        <is>
          <t>(ray eastf 4)</t>
        </is>
      </c>
    </row>
    <row r="20">
      <c r="B20" t="inlineStr">
        <is>
          <t>13</t>
        </is>
      </c>
      <c r="C20" t="n">
        <v>44</v>
      </c>
      <c r="D20" s="4" t="n">
        <v>18.56761904799998</v>
      </c>
      <c r="E20" s="4" t="n">
        <v>4.764671202000045</v>
      </c>
      <c r="F20" s="4" t="n">
        <v>462.664489796</v>
      </c>
      <c r="G20" s="4" t="n">
        <v>467.429160998</v>
      </c>
      <c r="H20" s="4" t="n">
        <v>0.1082879818636374</v>
      </c>
      <c r="I20" s="4" t="n">
        <v>0.02459285102638547</v>
      </c>
      <c r="J20" s="7" t="n">
        <v>554.078106982874</v>
      </c>
      <c r="K20" s="4" t="n">
        <v>33</v>
      </c>
      <c r="L20" s="4" t="n">
        <v>92.999818594</v>
      </c>
      <c r="M20" s="4" t="n">
        <v>555.66430839</v>
      </c>
      <c r="N20" s="4" t="n">
        <v>907.514376417</v>
      </c>
      <c r="O20" s="8" t="n">
        <v>43009.92717030528</v>
      </c>
      <c r="P20" t="inlineStr">
        <is>
          <t>(ray eastf 4)</t>
        </is>
      </c>
    </row>
    <row r="21">
      <c r="B21" t="inlineStr">
        <is>
          <t>14</t>
        </is>
      </c>
      <c r="C21" t="n">
        <v>2</v>
      </c>
      <c r="D21" s="4" t="n">
        <v>38.66589569099995</v>
      </c>
      <c r="E21" s="4" t="n">
        <v>10.29659864000007</v>
      </c>
      <c r="F21" s="4" t="n">
        <v>506.095056689</v>
      </c>
      <c r="G21" s="4" t="n">
        <v>516.3916553290001</v>
      </c>
      <c r="H21" s="4" t="n">
        <v>5.148299320000035</v>
      </c>
      <c r="I21" s="4" t="n">
        <v>0</v>
      </c>
      <c r="J21" s="7" t="n">
        <v>11.65433403743891</v>
      </c>
      <c r="K21" s="4" t="n">
        <v>34</v>
      </c>
      <c r="L21" s="4" t="n">
        <v>92.999818594</v>
      </c>
      <c r="M21" s="4" t="n">
        <v>599.094875283</v>
      </c>
      <c r="N21" s="4" t="n">
        <v>950.94494331</v>
      </c>
      <c r="O21" s="8" t="n">
        <v>43009.92767297388</v>
      </c>
      <c r="P21" t="inlineStr">
        <is>
          <t>(ray eastf 4)</t>
        </is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cols>
    <col customWidth="1" max="1" min="1" style="2" width="20"/>
  </cols>
  <sheetData>
    <row customHeight="1" ht="35" r="1">
      <c r="B1" s="1" t="inlineStr">
        <is>
          <t>Intro</t>
        </is>
      </c>
    </row>
    <row r="2">
      <c r="A2">
        <f>HYPERLINK("#T.O.C.", "T.O.C.")</f>
        <v/>
      </c>
    </row>
    <row r="3">
      <c r="A3" t="inlineStr">
        <is>
          <t>Author</t>
        </is>
      </c>
      <c r="B3" t="inlineStr">
        <is>
          <t>Vegas Oct 1 Sounds</t>
        </is>
      </c>
    </row>
    <row r="4">
      <c r="A4" t="inlineStr">
        <is>
          <t>Date</t>
        </is>
      </c>
      <c r="B4" t="inlineStr"/>
    </row>
    <row r="5">
      <c r="A5" t="inlineStr">
        <is>
          <t>Time</t>
        </is>
      </c>
      <c r="B5" t="inlineStr"/>
    </row>
    <row r="6">
      <c r="A6" t="inlineStr">
        <is>
          <t>Scenario</t>
        </is>
      </c>
      <c r="B6" t="inlineStr">
        <is>
          <t>Reference Guns</t>
        </is>
      </c>
    </row>
    <row r="7">
      <c r="A7" t="inlineStr">
        <is>
          <t>Description</t>
        </is>
      </c>
      <c r="B7" t="inlineStr">
        <is>
          <t>Machine Guns, Bump-fire, Trigger devices, Single Shot Etc.</t>
        </is>
      </c>
    </row>
    <row r="8">
      <c r="A8" t="inlineStr">
        <is>
          <t>Output Dir.</t>
        </is>
      </c>
      <c r="B8" t="inlineStr">
        <is>
          <t>C:\Users\rich\Desktop 9\Saved Plots</t>
        </is>
      </c>
    </row>
    <row r="9">
      <c r="A9" t="inlineStr">
        <is>
          <t>Input Dir.</t>
        </is>
      </c>
      <c r="B9" t="inlineStr">
        <is>
          <t>C:\Users\rich\Desktop 9/muzzle/</t>
        </is>
      </c>
    </row>
    <row r="10">
      <c r="A10" t="inlineStr">
        <is>
          <t>Video Ids</t>
        </is>
      </c>
      <c r="B10" t="inlineStr">
        <is>
          <t>['m240_fn_mag', 'm240_afgan', 'm240b_shoulder', 'psa_ar15', '240v249', '43', 'bar5', 'booth_se', 'uber', 'ray', 'oasis', 'front2', 'middle', 'eastf', '34_1114', 'alt_elec', 'stage_right', 'hebrew', 'under']</t>
        </is>
      </c>
    </row>
    <row r="11">
      <c r="A11" t="inlineStr">
        <is>
          <t>Event Ids</t>
        </is>
      </c>
      <c r="B11" t="inlineStr">
        <is>
          <t>None</t>
        </is>
      </c>
    </row>
    <row r="12">
      <c r="A12" t="inlineStr">
        <is>
          <t>Videos</t>
        </is>
      </c>
      <c r="B12" t="inlineStr"/>
    </row>
    <row r="13">
      <c r="A13" t="inlineStr">
        <is>
          <t>Location Cnt</t>
        </is>
      </c>
      <c r="B13" t="n">
        <v>95</v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P10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Source: uber</t>
        </is>
      </c>
    </row>
    <row r="2">
      <c r="A2">
        <f>HYPERLINK("#T.O.C.", "T.O.C.")</f>
        <v/>
      </c>
    </row>
    <row r="3">
      <c r="A3" s="3" t="n"/>
      <c r="B3" s="3" t="inlineStr">
        <is>
          <t>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5e</t>
        </is>
      </c>
      <c r="C4" t="n">
        <v>6</v>
      </c>
      <c r="D4" s="4" t="n">
        <v>0</v>
      </c>
      <c r="E4" s="4" t="n">
        <v>0.473151927</v>
      </c>
      <c r="F4" s="4" t="n">
        <v>6.406394558</v>
      </c>
      <c r="G4" s="4" t="n">
        <v>6.879546485</v>
      </c>
      <c r="H4" s="4" t="n">
        <v>0.0788586545</v>
      </c>
      <c r="I4" s="4" t="n">
        <v>0.009396343666235558</v>
      </c>
      <c r="J4" s="7" t="n">
        <v>760.8549800960654</v>
      </c>
      <c r="K4" s="4" t="n">
        <v>14</v>
      </c>
      <c r="L4" s="4" t="n">
        <v>223.229297052</v>
      </c>
      <c r="M4" s="4" t="n">
        <v>229.63569161</v>
      </c>
      <c r="N4" s="4" t="n">
        <v>581.485759637</v>
      </c>
      <c r="O4" s="8" t="n">
        <v>43009.92339682593</v>
      </c>
      <c r="P4" t="inlineStr">
        <is>
          <t>(uber eastf 5g)</t>
        </is>
      </c>
    </row>
    <row r="5">
      <c r="B5" t="inlineStr">
        <is>
          <t>5g</t>
        </is>
      </c>
      <c r="C5" t="n">
        <v>8</v>
      </c>
      <c r="D5" s="4" t="n">
        <v>5.041088436</v>
      </c>
      <c r="E5" s="4" t="n">
        <v>0.6795918360000002</v>
      </c>
      <c r="F5" s="4" t="n">
        <v>11.920634921</v>
      </c>
      <c r="G5" s="4" t="n">
        <v>12.600226757</v>
      </c>
      <c r="H5" s="4" t="n">
        <v>0.08494897950000002</v>
      </c>
      <c r="I5" s="4" t="n">
        <v>0.007014371178007948</v>
      </c>
      <c r="J5" s="7" t="n">
        <v>706.3063070698805</v>
      </c>
      <c r="K5" s="4" t="n">
        <v>16</v>
      </c>
      <c r="L5" s="4" t="n">
        <v>223.229297052</v>
      </c>
      <c r="M5" s="4" t="n">
        <v>235.149931973</v>
      </c>
      <c r="N5" s="4" t="n">
        <v>587</v>
      </c>
      <c r="O5" s="8" t="n">
        <v>43009.92346064815</v>
      </c>
      <c r="P5" t="inlineStr">
        <is>
          <t>(uber eastf 5g)</t>
        </is>
      </c>
    </row>
    <row r="6">
      <c r="B6" t="inlineStr">
        <is>
          <t>5h2</t>
        </is>
      </c>
      <c r="C6" t="n">
        <v>8</v>
      </c>
      <c r="D6" s="4" t="n">
        <v>41.306349207</v>
      </c>
      <c r="E6" s="4" t="n">
        <v>2.027392289999995</v>
      </c>
      <c r="F6" s="4" t="n">
        <v>53.906575964</v>
      </c>
      <c r="G6" s="4" t="n">
        <v>55.93396825399999</v>
      </c>
      <c r="H6" s="4" t="n">
        <v>0.2534240362499993</v>
      </c>
      <c r="I6" s="4" t="n">
        <v>0.2734269573373745</v>
      </c>
      <c r="J6" s="7" t="n">
        <v>236.7573371801672</v>
      </c>
      <c r="K6" s="4" t="n">
        <v>16.1</v>
      </c>
      <c r="L6" s="4" t="n">
        <v>223.229297052</v>
      </c>
      <c r="M6" s="4" t="n">
        <v>277.135873016</v>
      </c>
      <c r="N6" s="4" t="n">
        <v>628.985941043</v>
      </c>
      <c r="O6" s="8" t="n">
        <v>43009.92394659654</v>
      </c>
      <c r="P6" t="inlineStr">
        <is>
          <t>(uber eastf 5g)</t>
        </is>
      </c>
    </row>
    <row r="7">
      <c r="B7" t="inlineStr">
        <is>
          <t>5h3</t>
        </is>
      </c>
      <c r="C7" t="n">
        <v>4</v>
      </c>
      <c r="D7" s="4" t="n">
        <v>3.094058957000009</v>
      </c>
      <c r="E7" s="4" t="n">
        <v>0.5369614509999963</v>
      </c>
      <c r="F7" s="4" t="n">
        <v>59.028027211</v>
      </c>
      <c r="G7" s="4" t="n">
        <v>59.564988662</v>
      </c>
      <c r="H7" s="4" t="n">
        <v>0.1342403627499991</v>
      </c>
      <c r="I7" s="4" t="n">
        <v>0.03200064903254318</v>
      </c>
      <c r="J7" s="7" t="n">
        <v>446.9594596651998</v>
      </c>
      <c r="K7" s="4" t="n">
        <v>16.2</v>
      </c>
      <c r="L7" s="4" t="n">
        <v>223.229297052</v>
      </c>
      <c r="M7" s="4" t="n">
        <v>282.257324263</v>
      </c>
      <c r="N7" s="4" t="n">
        <v>634.10739229</v>
      </c>
      <c r="O7" s="8" t="n">
        <v>43009.92400587259</v>
      </c>
      <c r="P7" t="inlineStr">
        <is>
          <t>(uber eastf 5g)</t>
        </is>
      </c>
    </row>
    <row r="8">
      <c r="B8" t="inlineStr">
        <is>
          <t>5h4</t>
        </is>
      </c>
      <c r="C8" t="n">
        <v>3</v>
      </c>
      <c r="D8" s="4" t="n">
        <v>0.4556916100000024</v>
      </c>
      <c r="E8" s="4" t="n">
        <v>0.3831292519999963</v>
      </c>
      <c r="F8" s="4" t="n">
        <v>60.020680272</v>
      </c>
      <c r="G8" s="4" t="n">
        <v>60.403809524</v>
      </c>
      <c r="H8" s="4" t="n">
        <v>0.1277097506666654</v>
      </c>
      <c r="I8" s="4" t="n">
        <v>0.002902494000000644</v>
      </c>
      <c r="J8" s="7" t="n">
        <v>469.8153405420522</v>
      </c>
      <c r="K8" s="4" t="n">
        <v>16.3</v>
      </c>
      <c r="L8" s="4" t="n">
        <v>223.229297052</v>
      </c>
      <c r="M8" s="4" t="n">
        <v>283.249977324</v>
      </c>
      <c r="N8" s="4" t="n">
        <v>635.1000453510001</v>
      </c>
      <c r="O8" s="8" t="n">
        <v>43009.92401736163</v>
      </c>
      <c r="P8" t="inlineStr">
        <is>
          <t>(uber eastf 5g)</t>
        </is>
      </c>
    </row>
    <row r="9">
      <c r="B9" t="inlineStr">
        <is>
          <t>6a</t>
        </is>
      </c>
      <c r="C9" t="n">
        <v>13</v>
      </c>
      <c r="D9" s="4" t="n">
        <v>15.36852607700001</v>
      </c>
      <c r="E9" s="4" t="n">
        <v>1.42276643999999</v>
      </c>
      <c r="F9" s="4" t="n">
        <v>75.77233560100001</v>
      </c>
      <c r="G9" s="4" t="n">
        <v>77.195102041</v>
      </c>
      <c r="H9" s="4" t="n">
        <v>0.1094435723076915</v>
      </c>
      <c r="I9" s="4" t="n">
        <v>0.0262668019092166</v>
      </c>
      <c r="J9" s="7" t="n">
        <v>548.2277189501361</v>
      </c>
      <c r="K9" s="4" t="n">
        <v>18</v>
      </c>
      <c r="L9" s="4" t="n">
        <v>223.229297052</v>
      </c>
      <c r="M9" s="4" t="n">
        <v>299.001632653</v>
      </c>
      <c r="N9" s="4" t="n">
        <v>650.85170068</v>
      </c>
      <c r="O9" s="8" t="n">
        <v>43009.92419967247</v>
      </c>
      <c r="P9" t="inlineStr">
        <is>
          <t>(uber eastf 5g)</t>
        </is>
      </c>
    </row>
    <row r="10">
      <c r="B10" t="inlineStr">
        <is>
          <t>6b</t>
        </is>
      </c>
      <c r="C10" t="n">
        <v>88</v>
      </c>
      <c r="D10" s="4" t="n">
        <v>3.055782312999995</v>
      </c>
      <c r="E10" s="4" t="n">
        <v>8.861632653000015</v>
      </c>
      <c r="F10" s="4" t="n">
        <v>80.25088435399999</v>
      </c>
      <c r="G10" s="4" t="n">
        <v>89.11251700700001</v>
      </c>
      <c r="H10" s="4" t="n">
        <v>0.1007003710568184</v>
      </c>
      <c r="I10" s="4" t="n">
        <v>0.02496109247626195</v>
      </c>
      <c r="J10" s="7" t="n">
        <v>595.8270001422943</v>
      </c>
      <c r="K10" s="4" t="n">
        <v>19</v>
      </c>
      <c r="L10" s="4" t="n">
        <v>223.229297052</v>
      </c>
      <c r="M10" s="4" t="n">
        <v>303.480181406</v>
      </c>
      <c r="N10" s="4" t="n">
        <v>655.3302494330001</v>
      </c>
      <c r="O10" s="8" t="n">
        <v>43009.92425150751</v>
      </c>
      <c r="P10" t="inlineStr">
        <is>
          <t>(uber eastf 5g)</t>
        </is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P10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Source: oasis</t>
        </is>
      </c>
    </row>
    <row r="2">
      <c r="A2">
        <f>HYPERLINK("#T.O.C.", "T.O.C.")</f>
        <v/>
      </c>
    </row>
    <row r="3">
      <c r="A3" s="3" t="n"/>
      <c r="B3" s="3" t="inlineStr">
        <is>
          <t>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7</t>
        </is>
      </c>
      <c r="C4" t="n">
        <v>95</v>
      </c>
      <c r="D4" s="4" t="n">
        <v>0</v>
      </c>
      <c r="E4" s="4" t="n">
        <v>9.093718821</v>
      </c>
      <c r="F4" s="4" t="n">
        <v>18.415600907</v>
      </c>
      <c r="G4" s="4" t="n">
        <v>27.509319728</v>
      </c>
      <c r="H4" s="4" t="n">
        <v>0.09572335601052631</v>
      </c>
      <c r="I4" s="4" t="n">
        <v>0.01305132479345354</v>
      </c>
      <c r="J4" s="7" t="n">
        <v>626.8062727909586</v>
      </c>
      <c r="K4" s="4" t="n">
        <v>20</v>
      </c>
      <c r="L4" s="4" t="n">
        <v>315.020272109</v>
      </c>
      <c r="M4" s="4" t="n">
        <v>333.435873016</v>
      </c>
      <c r="N4" s="4" t="n">
        <v>685.2859410430001</v>
      </c>
      <c r="O4" s="8" t="n">
        <v>43009.92459821691</v>
      </c>
      <c r="P4" t="inlineStr">
        <is>
          <t>(oasis ray 7)</t>
        </is>
      </c>
    </row>
    <row r="5">
      <c r="B5" t="inlineStr">
        <is>
          <t>8a</t>
        </is>
      </c>
      <c r="C5" t="n">
        <v>74</v>
      </c>
      <c r="D5" s="4" t="n">
        <v>25.428843537</v>
      </c>
      <c r="E5" s="4" t="n">
        <v>7.519523810000003</v>
      </c>
      <c r="F5" s="4" t="n">
        <v>52.938163265</v>
      </c>
      <c r="G5" s="4" t="n">
        <v>60.457687075</v>
      </c>
      <c r="H5" s="4" t="n">
        <v>0.1016151866216217</v>
      </c>
      <c r="I5" s="4" t="n">
        <v>0.005795838095769184</v>
      </c>
      <c r="J5" s="7" t="n">
        <v>590.4629218801554</v>
      </c>
      <c r="K5" s="4" t="n">
        <v>22</v>
      </c>
      <c r="L5" s="4" t="n">
        <v>315.020272109</v>
      </c>
      <c r="M5" s="4" t="n">
        <v>367.958435374</v>
      </c>
      <c r="N5" s="4" t="n">
        <v>719.8085034010001</v>
      </c>
      <c r="O5" s="8" t="n">
        <v>43009.9249977836</v>
      </c>
      <c r="P5" t="inlineStr">
        <is>
          <t>(oasis ray 7)</t>
        </is>
      </c>
    </row>
    <row r="6">
      <c r="B6" t="inlineStr">
        <is>
          <t>8b</t>
        </is>
      </c>
      <c r="C6" t="n">
        <v>26</v>
      </c>
      <c r="D6" s="4" t="n">
        <v>0.8625850339999914</v>
      </c>
      <c r="E6" s="4" t="n">
        <v>2.531156462000013</v>
      </c>
      <c r="F6" s="4" t="n">
        <v>61.32027210899999</v>
      </c>
      <c r="G6" s="4" t="n">
        <v>63.85142857100001</v>
      </c>
      <c r="H6" s="4" t="n">
        <v>0.09735217161538511</v>
      </c>
      <c r="I6" s="4" t="n">
        <v>0.004558166026102421</v>
      </c>
      <c r="J6" s="7" t="n">
        <v>616.3190713099395</v>
      </c>
      <c r="K6" s="4" t="n">
        <v>23</v>
      </c>
      <c r="L6" s="4" t="n">
        <v>315.020272109</v>
      </c>
      <c r="M6" s="4" t="n">
        <v>376.340544218</v>
      </c>
      <c r="N6" s="4" t="n">
        <v>728.190612245</v>
      </c>
      <c r="O6" s="8" t="n">
        <v>43009.92509479875</v>
      </c>
      <c r="P6" t="inlineStr">
        <is>
          <t>(oasis ray 7)</t>
        </is>
      </c>
    </row>
    <row r="7">
      <c r="B7" t="inlineStr">
        <is>
          <t>9a</t>
        </is>
      </c>
      <c r="C7" t="n">
        <v>7</v>
      </c>
      <c r="D7" s="4" t="n">
        <v>15.36324263099998</v>
      </c>
      <c r="E7" s="4" t="n">
        <v>0.7216326530000146</v>
      </c>
      <c r="F7" s="4" t="n">
        <v>79.21467120199999</v>
      </c>
      <c r="G7" s="4" t="n">
        <v>79.93630385500001</v>
      </c>
      <c r="H7" s="4" t="n">
        <v>0.1030903790000021</v>
      </c>
      <c r="I7" s="4" t="n">
        <v>0.02458076397427744</v>
      </c>
      <c r="J7" s="7" t="n">
        <v>582.0135747100007</v>
      </c>
      <c r="K7" s="4" t="n">
        <v>25</v>
      </c>
      <c r="L7" s="4" t="n">
        <v>315.020272109</v>
      </c>
      <c r="M7" s="4" t="n">
        <v>394.234943311</v>
      </c>
      <c r="N7" s="4" t="n">
        <v>746.085011338</v>
      </c>
      <c r="O7" s="8" t="n">
        <v>43009.92530190985</v>
      </c>
      <c r="P7" t="inlineStr">
        <is>
          <t>(oasis ray 7)</t>
        </is>
      </c>
    </row>
    <row r="8">
      <c r="B8" t="inlineStr">
        <is>
          <t>9b</t>
        </is>
      </c>
      <c r="C8" t="n">
        <v>71</v>
      </c>
      <c r="D8" s="4" t="n">
        <v>0.8177777779999928</v>
      </c>
      <c r="E8" s="4" t="n">
        <v>6.572199545999993</v>
      </c>
      <c r="F8" s="4" t="n">
        <v>80.754081633</v>
      </c>
      <c r="G8" s="4" t="n">
        <v>87.32628117899999</v>
      </c>
      <c r="H8" s="4" t="n">
        <v>0.09256619078873229</v>
      </c>
      <c r="I8" s="4" t="n">
        <v>0.009702614346641733</v>
      </c>
      <c r="J8" s="7" t="n">
        <v>648.1848230844944</v>
      </c>
      <c r="K8" s="4" t="n">
        <v>26</v>
      </c>
      <c r="L8" s="4" t="n">
        <v>315.020272109</v>
      </c>
      <c r="M8" s="4" t="n">
        <v>395.774353742</v>
      </c>
      <c r="N8" s="4" t="n">
        <v>747.624421769</v>
      </c>
      <c r="O8" s="8" t="n">
        <v>43009.92531972711</v>
      </c>
      <c r="P8" t="inlineStr">
        <is>
          <t>(oasis ray 7)</t>
        </is>
      </c>
    </row>
    <row r="9">
      <c r="B9" t="inlineStr">
        <is>
          <t>9c</t>
        </is>
      </c>
      <c r="C9" t="n">
        <v>22</v>
      </c>
      <c r="D9" s="4" t="n">
        <v>0.7730158730000198</v>
      </c>
      <c r="E9" s="4" t="n">
        <v>2.011496598999997</v>
      </c>
      <c r="F9" s="4" t="n">
        <v>88.09929705200001</v>
      </c>
      <c r="G9" s="4" t="n">
        <v>90.11079365100001</v>
      </c>
      <c r="H9" s="4" t="n">
        <v>0.09143166359090897</v>
      </c>
      <c r="I9" s="4" t="n">
        <v>0.009649164675288788</v>
      </c>
      <c r="J9" s="7" t="n">
        <v>656.2278060307084</v>
      </c>
      <c r="K9" s="4" t="n">
        <v>27</v>
      </c>
      <c r="L9" s="4" t="n">
        <v>315.020272109</v>
      </c>
      <c r="M9" s="4" t="n">
        <v>403.119569161</v>
      </c>
      <c r="N9" s="4" t="n">
        <v>754.969637188</v>
      </c>
      <c r="O9" s="8" t="n">
        <v>43009.92540474117</v>
      </c>
      <c r="P9" t="inlineStr">
        <is>
          <t>(oasis ray 7)</t>
        </is>
      </c>
    </row>
    <row r="10">
      <c r="B10" t="inlineStr">
        <is>
          <t>10</t>
        </is>
      </c>
      <c r="C10" t="n">
        <v>100</v>
      </c>
      <c r="D10" s="4" t="n">
        <v>44.95174603199997</v>
      </c>
      <c r="E10" s="4" t="n">
        <v>9.497528344000017</v>
      </c>
      <c r="F10" s="4" t="n">
        <v>135.062539683</v>
      </c>
      <c r="G10" s="4" t="n">
        <v>144.560068027</v>
      </c>
      <c r="H10" s="4" t="n">
        <v>0.09497528344000017</v>
      </c>
      <c r="I10" s="4" t="n">
        <v>0.02406913919895518</v>
      </c>
      <c r="J10" s="7" t="n">
        <v>631.7433107520494</v>
      </c>
      <c r="K10" s="4" t="n">
        <v>28</v>
      </c>
      <c r="L10" s="4" t="n">
        <v>315.020272109</v>
      </c>
      <c r="M10" s="4" t="n">
        <v>450.082811792</v>
      </c>
      <c r="N10" s="4" t="n">
        <v>801.932879819</v>
      </c>
      <c r="O10" s="8" t="n">
        <v>43009.92594829722</v>
      </c>
      <c r="P10" t="inlineStr">
        <is>
          <t>(oasis ray 7)</t>
        </is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Source: hebrew</t>
        </is>
      </c>
    </row>
    <row r="2">
      <c r="A2">
        <f>HYPERLINK("#T.O.C.", "T.O.C.")</f>
        <v/>
      </c>
    </row>
    <row r="3">
      <c r="A3" s="3" t="n"/>
      <c r="B3" s="3" t="inlineStr">
        <is>
          <t>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9a</t>
        </is>
      </c>
      <c r="C4" t="n">
        <v>7</v>
      </c>
      <c r="D4" s="4" t="n">
        <v>0</v>
      </c>
      <c r="E4" s="4" t="n">
        <v>0.7205442180000006</v>
      </c>
      <c r="F4" s="4" t="n">
        <v>10.560136054</v>
      </c>
      <c r="G4" s="4" t="n">
        <v>11.280680272</v>
      </c>
      <c r="H4" s="4" t="n">
        <v>0.1029348882857144</v>
      </c>
      <c r="I4" s="4" t="n">
        <v>0.02449123382771158</v>
      </c>
      <c r="J4" s="7" t="n">
        <v>582.8927489915679</v>
      </c>
      <c r="K4" s="4" t="n">
        <v>25</v>
      </c>
      <c r="L4" s="4" t="n">
        <v>383.687029479</v>
      </c>
      <c r="M4" s="4" t="n">
        <v>394.247165533</v>
      </c>
      <c r="N4" s="4" t="n">
        <v>746.0972335599999</v>
      </c>
      <c r="O4" s="8" t="n">
        <v>43009.92530205132</v>
      </c>
      <c r="P4" t="inlineStr">
        <is>
          <t>(hebrew ray 9a)</t>
        </is>
      </c>
    </row>
    <row r="5">
      <c r="B5" t="inlineStr">
        <is>
          <t>9b</t>
        </is>
      </c>
      <c r="C5" t="n">
        <v>71</v>
      </c>
      <c r="D5" s="4" t="n">
        <v>0.8170068029999999</v>
      </c>
      <c r="E5" s="4" t="n">
        <v>6.571655329000002</v>
      </c>
      <c r="F5" s="4" t="n">
        <v>12.097687075</v>
      </c>
      <c r="G5" s="4" t="n">
        <v>18.669342404</v>
      </c>
      <c r="H5" s="4" t="n">
        <v>0.09255852576056341</v>
      </c>
      <c r="I5" s="4" t="n">
        <v>0.009078322725228679</v>
      </c>
      <c r="J5" s="7" t="n">
        <v>648.2385010670116</v>
      </c>
      <c r="K5" s="4" t="n">
        <v>26</v>
      </c>
      <c r="L5" s="4" t="n">
        <v>383.687029479</v>
      </c>
      <c r="M5" s="4" t="n">
        <v>395.784716554</v>
      </c>
      <c r="N5" s="4" t="n">
        <v>747.6347845810001</v>
      </c>
      <c r="O5" s="8" t="n">
        <v>43009.92531984705</v>
      </c>
      <c r="P5" t="inlineStr">
        <is>
          <t>(hebrew ray 9a)</t>
        </is>
      </c>
    </row>
    <row r="6">
      <c r="B6" t="inlineStr">
        <is>
          <t>9c</t>
        </is>
      </c>
      <c r="C6" t="n">
        <v>22</v>
      </c>
      <c r="D6" s="4" t="n">
        <v>0.7730612239999992</v>
      </c>
      <c r="E6" s="4" t="n">
        <v>2.011201814</v>
      </c>
      <c r="F6" s="4" t="n">
        <v>19.442403628</v>
      </c>
      <c r="G6" s="4" t="n">
        <v>21.453605442</v>
      </c>
      <c r="H6" s="4" t="n">
        <v>0.09141826427272726</v>
      </c>
      <c r="I6" s="4" t="n">
        <v>0.009290633391084742</v>
      </c>
      <c r="J6" s="7" t="n">
        <v>656.3239903680796</v>
      </c>
      <c r="K6" s="4" t="n">
        <v>27</v>
      </c>
      <c r="L6" s="4" t="n">
        <v>383.687029479</v>
      </c>
      <c r="M6" s="4" t="n">
        <v>403.129433107</v>
      </c>
      <c r="N6" s="4" t="n">
        <v>754.979501134</v>
      </c>
      <c r="O6" s="8" t="n">
        <v>43009.92540485533</v>
      </c>
      <c r="P6" t="inlineStr">
        <is>
          <t>(hebrew ray 9a)</t>
        </is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P18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Source: m240_fn_mag</t>
        </is>
      </c>
    </row>
    <row r="2">
      <c r="A2">
        <f>HYPERLINK("#T.O.C.", "T.O.C.")</f>
        <v/>
      </c>
    </row>
    <row r="3">
      <c r="A3" s="3" t="n"/>
      <c r="B3" s="3" t="inlineStr">
        <is>
          <t>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n1</t>
        </is>
      </c>
      <c r="C4" t="n">
        <v>14</v>
      </c>
      <c r="D4" s="4" t="n">
        <v>0</v>
      </c>
      <c r="E4" s="4" t="n">
        <v>1.049863945999995</v>
      </c>
      <c r="F4" s="4" t="n">
        <v>33.670340136</v>
      </c>
      <c r="G4" s="4" t="n">
        <v>34.720204082</v>
      </c>
      <c r="H4" s="4" t="n">
        <v>0.0749902818571425</v>
      </c>
      <c r="I4" s="4" t="n">
        <v>0.002430426602053008</v>
      </c>
      <c r="J4" s="7" t="n">
        <v>800.1036736240145</v>
      </c>
      <c r="K4" s="4" t="n">
        <v/>
      </c>
      <c r="L4" s="4" t="n">
        <v>0</v>
      </c>
      <c r="M4" s="4" t="n">
        <v>33.670340136</v>
      </c>
      <c r="N4" s="4" t="n">
        <v>385.520408163</v>
      </c>
      <c r="O4" s="8" t="n">
        <v>43009.92112870843</v>
      </c>
      <c r="P4" t="inlineStr"/>
    </row>
    <row r="5">
      <c r="B5" t="inlineStr">
        <is>
          <t>n2</t>
        </is>
      </c>
      <c r="C5" t="n">
        <v>15</v>
      </c>
      <c r="D5" s="4" t="n">
        <v>0.7687755100000047</v>
      </c>
      <c r="E5" s="4" t="n">
        <v>1.068979591999998</v>
      </c>
      <c r="F5" s="4" t="n">
        <v>35.488979592</v>
      </c>
      <c r="G5" s="4" t="n">
        <v>36.557959184</v>
      </c>
      <c r="H5" s="4" t="n">
        <v>0.07126530613333321</v>
      </c>
      <c r="I5" s="4" t="n">
        <v>0.001893922155090693</v>
      </c>
      <c r="J5" s="7" t="n">
        <v>841.9243984968439</v>
      </c>
      <c r="K5" s="4" t="n">
        <v/>
      </c>
      <c r="L5" s="4" t="n">
        <v>0</v>
      </c>
      <c r="M5" s="4" t="n">
        <v>35.488979592</v>
      </c>
      <c r="N5" s="4" t="n">
        <v>387.339047619</v>
      </c>
      <c r="O5" s="8" t="n">
        <v>43009.9211497575</v>
      </c>
      <c r="P5" t="inlineStr"/>
    </row>
    <row r="6">
      <c r="B6" t="inlineStr">
        <is>
          <t>n3</t>
        </is>
      </c>
      <c r="C6" t="n">
        <v>49</v>
      </c>
      <c r="D6" s="4" t="n">
        <v>21.99328798200001</v>
      </c>
      <c r="E6" s="4" t="n">
        <v>3.805487527999993</v>
      </c>
      <c r="F6" s="4" t="n">
        <v>58.551247166</v>
      </c>
      <c r="G6" s="4" t="n">
        <v>62.356734694</v>
      </c>
      <c r="H6" s="4" t="n">
        <v>0.07766301077551006</v>
      </c>
      <c r="I6" s="4" t="n">
        <v>0.003002559154432987</v>
      </c>
      <c r="J6" s="7" t="n">
        <v>772.5685548482516</v>
      </c>
      <c r="K6" s="4" t="n">
        <v/>
      </c>
      <c r="L6" s="4" t="n">
        <v>0</v>
      </c>
      <c r="M6" s="4" t="n">
        <v>58.551247166</v>
      </c>
      <c r="N6" s="4" t="n">
        <v>410.401315193</v>
      </c>
      <c r="O6" s="8" t="n">
        <v>43009.92141668189</v>
      </c>
      <c r="P6" t="inlineStr"/>
    </row>
    <row r="7">
      <c r="B7" t="inlineStr">
        <is>
          <t>n4</t>
        </is>
      </c>
      <c r="C7" t="n">
        <v>6</v>
      </c>
      <c r="D7" s="4" t="n">
        <v>39.03151927399999</v>
      </c>
      <c r="E7" s="4" t="n">
        <v>0.4278004540000211</v>
      </c>
      <c r="F7" s="4" t="n">
        <v>101.388253968</v>
      </c>
      <c r="G7" s="4" t="n">
        <v>101.816054422</v>
      </c>
      <c r="H7" s="4" t="n">
        <v>0.07130007566667018</v>
      </c>
      <c r="I7" s="4" t="n">
        <v>0.002129945838893082</v>
      </c>
      <c r="J7" s="7" t="n">
        <v>841.5138334565261</v>
      </c>
      <c r="K7" s="4" t="n">
        <v/>
      </c>
      <c r="L7" s="4" t="n">
        <v>0</v>
      </c>
      <c r="M7" s="4" t="n">
        <v>101.388253968</v>
      </c>
      <c r="N7" s="4" t="n">
        <v>453.238321995</v>
      </c>
      <c r="O7" s="8" t="n">
        <v>43009.92191248058</v>
      </c>
      <c r="P7" t="inlineStr"/>
    </row>
    <row r="8">
      <c r="B8" t="inlineStr">
        <is>
          <t>n5n</t>
        </is>
      </c>
      <c r="C8" t="n">
        <v>7</v>
      </c>
      <c r="D8" s="4" t="n">
        <v>0.5235147389999923</v>
      </c>
      <c r="E8" s="4" t="n">
        <v>0.492403627999991</v>
      </c>
      <c r="F8" s="4" t="n">
        <v>102.339569161</v>
      </c>
      <c r="G8" s="4" t="n">
        <v>102.831972789</v>
      </c>
      <c r="H8" s="4" t="n">
        <v>0.07034337542857015</v>
      </c>
      <c r="I8" s="4" t="n">
        <v>0.001811005172018873</v>
      </c>
      <c r="J8" s="7" t="n">
        <v>852.958784454788</v>
      </c>
      <c r="K8" s="4" t="n">
        <v/>
      </c>
      <c r="L8" s="4" t="n">
        <v>0</v>
      </c>
      <c r="M8" s="4" t="n">
        <v>102.339569161</v>
      </c>
      <c r="N8" s="4" t="n">
        <v>454.189637188</v>
      </c>
      <c r="O8" s="8" t="n">
        <v>43009.92192349117</v>
      </c>
      <c r="P8" t="inlineStr"/>
    </row>
    <row r="9">
      <c r="B9" t="inlineStr">
        <is>
          <t>g1</t>
        </is>
      </c>
      <c r="C9" t="n">
        <v>14</v>
      </c>
      <c r="D9" s="4" t="n">
        <v>103.292471655</v>
      </c>
      <c r="E9" s="4" t="n">
        <v>1.229841270000009</v>
      </c>
      <c r="F9" s="4" t="n">
        <v>206.124444444</v>
      </c>
      <c r="G9" s="4" t="n">
        <v>207.354285714</v>
      </c>
      <c r="H9" s="4" t="n">
        <v>0.08784580500000061</v>
      </c>
      <c r="I9" s="4" t="n">
        <v>0.005130617496843803</v>
      </c>
      <c r="J9" s="7" t="n">
        <v>683.0149715174172</v>
      </c>
      <c r="K9" s="4" t="n">
        <v/>
      </c>
      <c r="L9" s="4" t="n">
        <v>0</v>
      </c>
      <c r="M9" s="4" t="n">
        <v>206.124444444</v>
      </c>
      <c r="N9" s="4" t="n">
        <v>557.974512471</v>
      </c>
      <c r="O9" s="8" t="n">
        <v>43009.923124705</v>
      </c>
      <c r="P9" t="inlineStr"/>
    </row>
    <row r="10">
      <c r="B10" t="inlineStr">
        <is>
          <t>g2</t>
        </is>
      </c>
      <c r="C10" t="n">
        <v>23</v>
      </c>
      <c r="D10" s="4" t="n">
        <v>0.2944444450000105</v>
      </c>
      <c r="E10" s="4" t="n">
        <v>1.963650792999971</v>
      </c>
      <c r="F10" s="4" t="n">
        <v>207.648730159</v>
      </c>
      <c r="G10" s="4" t="n">
        <v>209.612380952</v>
      </c>
      <c r="H10" s="4" t="n">
        <v>0.08537612143478135</v>
      </c>
      <c r="I10" s="4" t="n">
        <v>0.003307598939828882</v>
      </c>
      <c r="J10" s="7" t="n">
        <v>702.7726136029016</v>
      </c>
      <c r="K10" s="4" t="n">
        <v/>
      </c>
      <c r="L10" s="4" t="n">
        <v>0</v>
      </c>
      <c r="M10" s="4" t="n">
        <v>207.648730159</v>
      </c>
      <c r="N10" s="4" t="n">
        <v>559.498798186</v>
      </c>
      <c r="O10" s="8" t="n">
        <v>43009.9231423472</v>
      </c>
      <c r="P10" t="inlineStr"/>
    </row>
    <row r="11">
      <c r="B11" t="inlineStr">
        <is>
          <t>g3</t>
        </is>
      </c>
      <c r="C11" t="n">
        <v>18</v>
      </c>
      <c r="D11" s="4" t="n">
        <v>0.2730158729999914</v>
      </c>
      <c r="E11" s="4" t="n">
        <v>1.446666667000017</v>
      </c>
      <c r="F11" s="4" t="n">
        <v>209.885396825</v>
      </c>
      <c r="G11" s="4" t="n">
        <v>211.332063492</v>
      </c>
      <c r="H11" s="4" t="n">
        <v>0.08037037038888981</v>
      </c>
      <c r="I11" s="4" t="n">
        <v>0.00288187368991199</v>
      </c>
      <c r="J11" s="7" t="n">
        <v>746.5437786298201</v>
      </c>
      <c r="K11" s="4" t="n">
        <v/>
      </c>
      <c r="L11" s="4" t="n">
        <v>0</v>
      </c>
      <c r="M11" s="4" t="n">
        <v>209.885396825</v>
      </c>
      <c r="N11" s="4" t="n">
        <v>561.735464852</v>
      </c>
      <c r="O11" s="8" t="n">
        <v>43009.92316823455</v>
      </c>
      <c r="P11" t="inlineStr"/>
    </row>
    <row r="12">
      <c r="B12" t="inlineStr">
        <is>
          <t>g4</t>
        </is>
      </c>
      <c r="C12" t="n">
        <v>8</v>
      </c>
      <c r="D12" s="4" t="n">
        <v>17.69936507899999</v>
      </c>
      <c r="E12" s="4" t="n">
        <v>0.586349207000012</v>
      </c>
      <c r="F12" s="4" t="n">
        <v>229.031428571</v>
      </c>
      <c r="G12" s="4" t="n">
        <v>229.617777778</v>
      </c>
      <c r="H12" s="4" t="n">
        <v>0.0732936508750015</v>
      </c>
      <c r="I12" s="4" t="n">
        <v>0.002290361660512005</v>
      </c>
      <c r="J12" s="7" t="n">
        <v>818.6247960594413</v>
      </c>
      <c r="K12" s="4" t="n">
        <v/>
      </c>
      <c r="L12" s="4" t="n">
        <v>0</v>
      </c>
      <c r="M12" s="4" t="n">
        <v>229.031428571</v>
      </c>
      <c r="N12" s="4" t="n">
        <v>580.881496598</v>
      </c>
      <c r="O12" s="8" t="n">
        <v>43009.92338983214</v>
      </c>
      <c r="P12" t="inlineStr"/>
    </row>
    <row r="13">
      <c r="B13" t="inlineStr">
        <is>
          <t>g5</t>
        </is>
      </c>
      <c r="C13" t="n">
        <v>7</v>
      </c>
      <c r="D13" s="4" t="n">
        <v>0.8306349199999943</v>
      </c>
      <c r="E13" s="4" t="n">
        <v>0.48793650799999</v>
      </c>
      <c r="F13" s="4" t="n">
        <v>230.448412698</v>
      </c>
      <c r="G13" s="4" t="n">
        <v>230.936349206</v>
      </c>
      <c r="H13" s="4" t="n">
        <v>0.06970521542857</v>
      </c>
      <c r="I13" s="4" t="n">
        <v>0.001241978605322534</v>
      </c>
      <c r="J13" s="7" t="n">
        <v>860.7677292308872</v>
      </c>
      <c r="K13" s="4" t="n">
        <v/>
      </c>
      <c r="L13" s="4" t="n">
        <v>0</v>
      </c>
      <c r="M13" s="4" t="n">
        <v>230.448412698</v>
      </c>
      <c r="N13" s="4" t="n">
        <v>582.298480725</v>
      </c>
      <c r="O13" s="8" t="n">
        <v>43009.92340623242</v>
      </c>
      <c r="P13" t="inlineStr"/>
    </row>
    <row r="14">
      <c r="B14" t="inlineStr">
        <is>
          <t>g6</t>
        </is>
      </c>
      <c r="C14" t="n">
        <v>7</v>
      </c>
      <c r="D14" s="4" t="n">
        <v>0.9382539690000158</v>
      </c>
      <c r="E14" s="4" t="n">
        <v>0.4795238089999998</v>
      </c>
      <c r="F14" s="4" t="n">
        <v>231.874603175</v>
      </c>
      <c r="G14" s="4" t="n">
        <v>232.354126984</v>
      </c>
      <c r="H14" s="4" t="n">
        <v>0.06850340128571426</v>
      </c>
      <c r="I14" s="4" t="n">
        <v>0.003413928408897058</v>
      </c>
      <c r="J14" s="7" t="n">
        <v>875.86891853372</v>
      </c>
      <c r="K14" s="4" t="n">
        <v/>
      </c>
      <c r="L14" s="4" t="n">
        <v>0</v>
      </c>
      <c r="M14" s="4" t="n">
        <v>231.874603175</v>
      </c>
      <c r="N14" s="4" t="n">
        <v>583.7246712020001</v>
      </c>
      <c r="O14" s="8" t="n">
        <v>43009.92342273924</v>
      </c>
      <c r="P14" t="inlineStr"/>
    </row>
    <row r="15">
      <c r="B15" t="inlineStr">
        <is>
          <t>g7</t>
        </is>
      </c>
      <c r="C15" t="n">
        <v>6</v>
      </c>
      <c r="D15" s="4" t="n">
        <v>0.8757142860000044</v>
      </c>
      <c r="E15" s="4" t="n">
        <v>0.3890476189999958</v>
      </c>
      <c r="F15" s="4" t="n">
        <v>233.22984127</v>
      </c>
      <c r="G15" s="4" t="n">
        <v>233.618888889</v>
      </c>
      <c r="H15" s="4" t="n">
        <v>0.06484126983333265</v>
      </c>
      <c r="I15" s="4" t="n">
        <v>0.001163828598813806</v>
      </c>
      <c r="J15" s="7" t="n">
        <v>925.3365974204917</v>
      </c>
      <c r="K15" s="4" t="n">
        <v/>
      </c>
      <c r="L15" s="4" t="n">
        <v>0</v>
      </c>
      <c r="M15" s="4" t="n">
        <v>233.22984127</v>
      </c>
      <c r="N15" s="4" t="n">
        <v>585.0799092970001</v>
      </c>
      <c r="O15" s="8" t="n">
        <v>43009.92343842487</v>
      </c>
      <c r="P15" t="inlineStr"/>
    </row>
    <row r="16">
      <c r="B16" t="inlineStr">
        <is>
          <t>g8</t>
        </is>
      </c>
      <c r="C16" t="n">
        <v>6</v>
      </c>
      <c r="D16" s="4" t="n">
        <v>0.9811111109999899</v>
      </c>
      <c r="E16" s="4" t="n">
        <v>0.4041269840000155</v>
      </c>
      <c r="F16" s="4" t="n">
        <v>234.6</v>
      </c>
      <c r="G16" s="4" t="n">
        <v>235.004126984</v>
      </c>
      <c r="H16" s="4" t="n">
        <v>0.06735449733333591</v>
      </c>
      <c r="I16" s="4" t="n">
        <v>0.003010688899061529</v>
      </c>
      <c r="J16" s="7" t="n">
        <v>890.8091126129459</v>
      </c>
      <c r="K16" s="4" t="n">
        <v/>
      </c>
      <c r="L16" s="4" t="n">
        <v>0</v>
      </c>
      <c r="M16" s="4" t="n">
        <v>234.6</v>
      </c>
      <c r="N16" s="4" t="n">
        <v>586.450068027</v>
      </c>
      <c r="O16" s="8" t="n">
        <v>43009.92345428319</v>
      </c>
      <c r="P16" t="inlineStr"/>
    </row>
    <row r="17">
      <c r="B17" t="inlineStr">
        <is>
          <t>g9</t>
        </is>
      </c>
      <c r="C17" t="n">
        <v>6</v>
      </c>
      <c r="D17" s="4" t="n">
        <v>0.8393650789999754</v>
      </c>
      <c r="E17" s="4" t="n">
        <v>0.3966666670000052</v>
      </c>
      <c r="F17" s="4" t="n">
        <v>235.843492063</v>
      </c>
      <c r="G17" s="4" t="n">
        <v>236.24015873</v>
      </c>
      <c r="H17" s="4" t="n">
        <v>0.06611111116666753</v>
      </c>
      <c r="I17" s="4" t="n">
        <v>0.005033923682125348</v>
      </c>
      <c r="J17" s="7" t="n">
        <v>907.5630244474143</v>
      </c>
      <c r="K17" s="4" t="n">
        <v/>
      </c>
      <c r="L17" s="4" t="n">
        <v>0</v>
      </c>
      <c r="M17" s="4" t="n">
        <v>235.843492063</v>
      </c>
      <c r="N17" s="4" t="n">
        <v>587.69356009</v>
      </c>
      <c r="O17" s="8" t="n">
        <v>43009.92346867546</v>
      </c>
      <c r="P17" t="inlineStr"/>
    </row>
    <row r="18">
      <c r="B18" t="inlineStr">
        <is>
          <t>g10</t>
        </is>
      </c>
      <c r="C18" t="n">
        <v>6</v>
      </c>
      <c r="D18" s="4" t="n">
        <v>0.8682539680000048</v>
      </c>
      <c r="E18" s="4" t="n">
        <v>0.3938095240000052</v>
      </c>
      <c r="F18" s="4" t="n">
        <v>237.108412698</v>
      </c>
      <c r="G18" s="4" t="n">
        <v>237.502222222</v>
      </c>
      <c r="H18" s="4" t="n">
        <v>0.06563492066666754</v>
      </c>
      <c r="I18" s="4" t="n">
        <v>0.003687735494844645</v>
      </c>
      <c r="J18" s="7" t="n">
        <v>914.1475207186589</v>
      </c>
      <c r="K18" s="4" t="n">
        <v/>
      </c>
      <c r="L18" s="4" t="n">
        <v>0</v>
      </c>
      <c r="M18" s="4" t="n">
        <v>237.108412698</v>
      </c>
      <c r="N18" s="4" t="n">
        <v>588.9584807250001</v>
      </c>
      <c r="O18" s="8" t="n">
        <v>43009.92348331575</v>
      </c>
      <c r="P18" t="inlineStr"/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P7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Source: m240_afgan</t>
        </is>
      </c>
    </row>
    <row r="2">
      <c r="A2">
        <f>HYPERLINK("#T.O.C.", "T.O.C.")</f>
        <v/>
      </c>
    </row>
    <row r="3">
      <c r="A3" s="3" t="n"/>
      <c r="B3" s="3" t="inlineStr">
        <is>
          <t>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a1</t>
        </is>
      </c>
      <c r="C4" t="n">
        <v>10</v>
      </c>
      <c r="D4" s="4" t="n">
        <v>0</v>
      </c>
      <c r="E4" s="4" t="n">
        <v>0.8108843539999999</v>
      </c>
      <c r="F4" s="4" t="n">
        <v>1.380680272</v>
      </c>
      <c r="G4" s="4" t="n">
        <v>2.191564626</v>
      </c>
      <c r="H4" s="4" t="n">
        <v>0.08108843539999999</v>
      </c>
      <c r="I4" s="4" t="n">
        <v>0.000784928552569679</v>
      </c>
      <c r="J4" s="7" t="n">
        <v>739.9328856701557</v>
      </c>
      <c r="K4" s="4" t="n">
        <v/>
      </c>
      <c r="L4" s="4" t="n">
        <v>0</v>
      </c>
      <c r="M4" s="4" t="n">
        <v>1.380680272</v>
      </c>
      <c r="N4" s="4" t="n">
        <v>353.230748299</v>
      </c>
      <c r="O4" s="8" t="n">
        <v>43009.92075498551</v>
      </c>
      <c r="P4" t="inlineStr"/>
    </row>
    <row r="5">
      <c r="B5" t="inlineStr">
        <is>
          <t>a2</t>
        </is>
      </c>
      <c r="C5" t="n">
        <v>9</v>
      </c>
      <c r="D5" s="4" t="n">
        <v>10.139863945</v>
      </c>
      <c r="E5" s="4" t="n">
        <v>0.7229931980000028</v>
      </c>
      <c r="F5" s="4" t="n">
        <v>12.331428571</v>
      </c>
      <c r="G5" s="4" t="n">
        <v>13.054421769</v>
      </c>
      <c r="H5" s="4" t="n">
        <v>0.08033257755555587</v>
      </c>
      <c r="I5" s="4" t="n">
        <v>0.0008268875270787839</v>
      </c>
      <c r="J5" s="7" t="n">
        <v>746.8949936096051</v>
      </c>
      <c r="K5" s="4" t="n">
        <v/>
      </c>
      <c r="L5" s="4" t="n">
        <v>0</v>
      </c>
      <c r="M5" s="4" t="n">
        <v>12.331428571</v>
      </c>
      <c r="N5" s="4" t="n">
        <v>364.181496598</v>
      </c>
      <c r="O5" s="8" t="n">
        <v>43009.92088173029</v>
      </c>
      <c r="P5" t="inlineStr"/>
    </row>
    <row r="6">
      <c r="B6" t="inlineStr">
        <is>
          <t>a3</t>
        </is>
      </c>
      <c r="C6" t="n">
        <v>9</v>
      </c>
      <c r="D6" s="4" t="n">
        <v>2.366394558</v>
      </c>
      <c r="E6" s="4" t="n">
        <v>0.7380952379999997</v>
      </c>
      <c r="F6" s="4" t="n">
        <v>15.420816327</v>
      </c>
      <c r="G6" s="4" t="n">
        <v>16.158911565</v>
      </c>
      <c r="H6" s="4" t="n">
        <v>0.08201058199999996</v>
      </c>
      <c r="I6" s="4" t="n">
        <v>0.001291509842625313</v>
      </c>
      <c r="J6" s="7" t="n">
        <v>731.6129033202085</v>
      </c>
      <c r="K6" s="4" t="n">
        <v/>
      </c>
      <c r="L6" s="4" t="n">
        <v>0</v>
      </c>
      <c r="M6" s="4" t="n">
        <v>15.420816327</v>
      </c>
      <c r="N6" s="4" t="n">
        <v>367.270884354</v>
      </c>
      <c r="O6" s="8" t="n">
        <v>43009.92091748708</v>
      </c>
      <c r="P6" t="inlineStr"/>
    </row>
    <row r="7">
      <c r="B7" t="inlineStr">
        <is>
          <t>a4</t>
        </is>
      </c>
      <c r="C7" t="n">
        <v>18</v>
      </c>
      <c r="D7" s="4" t="n">
        <v>1.862176869999999</v>
      </c>
      <c r="E7" s="4" t="n">
        <v>1.584081633</v>
      </c>
      <c r="F7" s="4" t="n">
        <v>18.021088435</v>
      </c>
      <c r="G7" s="4" t="n">
        <v>19.605170068</v>
      </c>
      <c r="H7" s="4" t="n">
        <v>0.08800453516666668</v>
      </c>
      <c r="I7" s="4" t="n">
        <v>0.0008385430325565853</v>
      </c>
      <c r="J7" s="7" t="n">
        <v>681.7830454574811</v>
      </c>
      <c r="K7" s="4" t="n">
        <v/>
      </c>
      <c r="L7" s="4" t="n">
        <v>0</v>
      </c>
      <c r="M7" s="4" t="n">
        <v>18.021088435</v>
      </c>
      <c r="N7" s="4" t="n">
        <v>369.871156462</v>
      </c>
      <c r="O7" s="8" t="n">
        <v>43009.92094758282</v>
      </c>
      <c r="P7" t="inlineStr"/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Source: m240b_shoulder</t>
        </is>
      </c>
    </row>
    <row r="2">
      <c r="A2">
        <f>HYPERLINK("#T.O.C.", "T.O.C.")</f>
        <v/>
      </c>
    </row>
    <row r="3">
      <c r="A3" s="3" t="n"/>
      <c r="B3" s="3" t="inlineStr">
        <is>
          <t>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a</t>
        </is>
      </c>
      <c r="C4" t="n">
        <v>17</v>
      </c>
      <c r="D4" s="4" t="n">
        <v>0</v>
      </c>
      <c r="E4" s="4" t="n">
        <v>1.582947845</v>
      </c>
      <c r="F4" s="4" t="n">
        <v>0.065646259</v>
      </c>
      <c r="G4" s="4" t="n">
        <v>1.648594104</v>
      </c>
      <c r="H4" s="4" t="n">
        <v>0.09311457911764706</v>
      </c>
      <c r="I4" s="4" t="n">
        <v>0.00394136525470594</v>
      </c>
      <c r="J4" s="7" t="n">
        <v>644.3674080746482</v>
      </c>
      <c r="K4" s="4" t="n">
        <v/>
      </c>
      <c r="L4" s="4" t="n">
        <v>0</v>
      </c>
      <c r="M4" s="4" t="n">
        <v>0.065646259</v>
      </c>
      <c r="N4" s="4" t="n">
        <v>351.915714286</v>
      </c>
      <c r="O4" s="8" t="n">
        <v>43009.92073976521</v>
      </c>
      <c r="P4" t="inlineStr"/>
    </row>
    <row r="5">
      <c r="B5" t="inlineStr">
        <is>
          <t>b</t>
        </is>
      </c>
      <c r="C5" t="n">
        <v>4</v>
      </c>
      <c r="D5" s="4" t="n">
        <v>1.256802721</v>
      </c>
      <c r="E5" s="4" t="n">
        <v>0.3040362819999998</v>
      </c>
      <c r="F5" s="4" t="n">
        <v>2.905396825</v>
      </c>
      <c r="G5" s="4" t="n">
        <v>3.209433107</v>
      </c>
      <c r="H5" s="4" t="n">
        <v>0.07600907049999994</v>
      </c>
      <c r="I5" s="4" t="n">
        <v>0.001399950068643194</v>
      </c>
      <c r="J5" s="7" t="n">
        <v>789.3794728091043</v>
      </c>
      <c r="K5" s="4" t="n">
        <v/>
      </c>
      <c r="L5" s="4" t="n">
        <v>0</v>
      </c>
      <c r="M5" s="4" t="n">
        <v>2.905396825</v>
      </c>
      <c r="N5" s="4" t="n">
        <v>354.755464852</v>
      </c>
      <c r="O5" s="8" t="n">
        <v>43009.9207726327</v>
      </c>
      <c r="P5" t="inlineStr"/>
    </row>
    <row r="6">
      <c r="B6" t="inlineStr">
        <is>
          <t>c</t>
        </is>
      </c>
      <c r="C6" t="n">
        <v>16</v>
      </c>
      <c r="D6" s="4" t="n">
        <v>1.838004535</v>
      </c>
      <c r="E6" s="4" t="n">
        <v>1.493333333</v>
      </c>
      <c r="F6" s="4" t="n">
        <v>5.047437642</v>
      </c>
      <c r="G6" s="4" t="n">
        <v>6.540770975</v>
      </c>
      <c r="H6" s="4" t="n">
        <v>0.09333333331249999</v>
      </c>
      <c r="I6" s="4" t="n">
        <v>0.001814659804131761</v>
      </c>
      <c r="J6" s="7" t="n">
        <v>642.8571430006378</v>
      </c>
      <c r="K6" s="4" t="n">
        <v/>
      </c>
      <c r="L6" s="4" t="n">
        <v>0</v>
      </c>
      <c r="M6" s="4" t="n">
        <v>5.047437642</v>
      </c>
      <c r="N6" s="4" t="n">
        <v>356.897505669</v>
      </c>
      <c r="O6" s="8" t="n">
        <v>43009.92079742483</v>
      </c>
      <c r="P6" t="inlineStr"/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Source: psa_ar15</t>
        </is>
      </c>
    </row>
    <row r="2">
      <c r="A2">
        <f>HYPERLINK("#T.O.C.", "T.O.C.")</f>
        <v/>
      </c>
    </row>
    <row r="3">
      <c r="A3" s="3" t="n"/>
      <c r="B3" s="3" t="inlineStr">
        <is>
          <t>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psa_ar15</t>
        </is>
      </c>
      <c r="C4" t="n">
        <v>22</v>
      </c>
      <c r="D4" s="4" t="n">
        <v>0</v>
      </c>
      <c r="E4" s="4" t="n">
        <v>1.637188208</v>
      </c>
      <c r="F4" s="4" t="n">
        <v>9.789773242999999</v>
      </c>
      <c r="G4" s="4" t="n">
        <v>11.426961451</v>
      </c>
      <c r="H4" s="4" t="n">
        <v>0.07441764581818179</v>
      </c>
      <c r="I4" s="4" t="n">
        <v>0.005678471214141221</v>
      </c>
      <c r="J4" s="7" t="n">
        <v>806.2603881153782</v>
      </c>
      <c r="K4" s="4" t="n">
        <v/>
      </c>
      <c r="L4" s="4" t="n">
        <v>0</v>
      </c>
      <c r="M4" s="4" t="n">
        <v>9.789773242999999</v>
      </c>
      <c r="N4" s="4" t="n">
        <v>361.63984127</v>
      </c>
      <c r="O4" s="8" t="n">
        <v>43009.92085231297</v>
      </c>
      <c r="P4" t="inlineStr"/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P8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Source: 240v249</t>
        </is>
      </c>
    </row>
    <row r="2">
      <c r="A2">
        <f>HYPERLINK("#T.O.C.", "T.O.C.")</f>
        <v/>
      </c>
    </row>
    <row r="3">
      <c r="A3" s="3" t="n"/>
      <c r="B3" s="3" t="inlineStr">
        <is>
          <t>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37.475</t>
        </is>
      </c>
      <c r="C4" t="n">
        <v>19</v>
      </c>
      <c r="D4" s="4" t="n">
        <v>0</v>
      </c>
      <c r="E4" s="4" t="n">
        <v>1.720657596999999</v>
      </c>
      <c r="F4" s="4" t="n">
        <v>35.475487528</v>
      </c>
      <c r="G4" s="4" t="n">
        <v>37.196145125</v>
      </c>
      <c r="H4" s="4" t="n">
        <v>0.09056092615789468</v>
      </c>
      <c r="I4" s="4" t="n">
        <v>0.0008001082519909985</v>
      </c>
      <c r="J4" s="7" t="n">
        <v>662.537393835713</v>
      </c>
      <c r="K4" s="4" t="n">
        <v/>
      </c>
      <c r="L4" s="4" t="n">
        <v>0</v>
      </c>
      <c r="M4" s="4" t="n">
        <v>35.475487528</v>
      </c>
      <c r="N4" s="4" t="n">
        <v>387.3255555550001</v>
      </c>
      <c r="O4" s="8" t="n">
        <v>43009.92114960134</v>
      </c>
      <c r="P4" t="inlineStr"/>
    </row>
    <row r="5">
      <c r="B5" t="inlineStr">
        <is>
          <t>39.628</t>
        </is>
      </c>
      <c r="C5" t="n">
        <v>9</v>
      </c>
      <c r="D5" s="4" t="n">
        <v>2.431065758999999</v>
      </c>
      <c r="E5" s="4" t="n">
        <v>0.6045578230000004</v>
      </c>
      <c r="F5" s="4" t="n">
        <v>39.627210884</v>
      </c>
      <c r="G5" s="4" t="n">
        <v>40.231768707</v>
      </c>
      <c r="H5" s="4" t="n">
        <v>0.06717309144444449</v>
      </c>
      <c r="I5" s="4" t="n">
        <v>0.0006033553467981529</v>
      </c>
      <c r="J5" s="7" t="n">
        <v>893.2148083376959</v>
      </c>
      <c r="K5" s="4" t="n">
        <v/>
      </c>
      <c r="L5" s="4" t="n">
        <v>0</v>
      </c>
      <c r="M5" s="4" t="n">
        <v>39.627210884</v>
      </c>
      <c r="N5" s="4" t="n">
        <v>391.477278911</v>
      </c>
      <c r="O5" s="8" t="n">
        <v>43009.92119765369</v>
      </c>
      <c r="P5" t="inlineStr"/>
    </row>
    <row r="6">
      <c r="B6" t="inlineStr">
        <is>
          <t>40.50</t>
        </is>
      </c>
      <c r="C6" t="n">
        <v>9</v>
      </c>
      <c r="D6" s="4" t="n">
        <v>0.272222223</v>
      </c>
      <c r="E6" s="4" t="n">
        <v>0.7742176869999966</v>
      </c>
      <c r="F6" s="4" t="n">
        <v>40.50399093</v>
      </c>
      <c r="G6" s="4" t="n">
        <v>41.278208617</v>
      </c>
      <c r="H6" s="4" t="n">
        <v>0.08602418744444407</v>
      </c>
      <c r="I6" s="4" t="n">
        <v>0.0005332942432596611</v>
      </c>
      <c r="J6" s="7" t="n">
        <v>697.478253296482</v>
      </c>
      <c r="K6" s="4" t="n">
        <v/>
      </c>
      <c r="L6" s="4" t="n">
        <v>0</v>
      </c>
      <c r="M6" s="4" t="n">
        <v>40.50399093</v>
      </c>
      <c r="N6" s="4" t="n">
        <v>392.354058957</v>
      </c>
      <c r="O6" s="8" t="n">
        <v>43009.92120780161</v>
      </c>
      <c r="P6" t="inlineStr"/>
    </row>
    <row r="7">
      <c r="B7" t="inlineStr">
        <is>
          <t>41.98</t>
        </is>
      </c>
      <c r="C7" t="n">
        <v>6</v>
      </c>
      <c r="D7" s="4" t="n">
        <v>0.7057823130000003</v>
      </c>
      <c r="E7" s="4" t="n">
        <v>0.3875283440000032</v>
      </c>
      <c r="F7" s="4" t="n">
        <v>41.98399093</v>
      </c>
      <c r="G7" s="4" t="n">
        <v>42.371519274</v>
      </c>
      <c r="H7" s="4" t="n">
        <v>0.06458805733333388</v>
      </c>
      <c r="I7" s="4" t="n">
        <v>0.0001483484023567616</v>
      </c>
      <c r="J7" s="7" t="n">
        <v>928.9643082210187</v>
      </c>
      <c r="K7" s="4" t="n">
        <v/>
      </c>
      <c r="L7" s="4" t="n">
        <v>0</v>
      </c>
      <c r="M7" s="4" t="n">
        <v>41.98399093</v>
      </c>
      <c r="N7" s="4" t="n">
        <v>393.834058957</v>
      </c>
      <c r="O7" s="8" t="n">
        <v>43009.92122493124</v>
      </c>
      <c r="P7" t="inlineStr"/>
    </row>
    <row r="8">
      <c r="B8" t="inlineStr">
        <is>
          <t>43.409</t>
        </is>
      </c>
      <c r="C8" t="n">
        <v>7</v>
      </c>
      <c r="D8" s="4" t="n">
        <v>1.037732427000002</v>
      </c>
      <c r="E8" s="4" t="n">
        <v>0.4616099770000019</v>
      </c>
      <c r="F8" s="4" t="n">
        <v>43.409251701</v>
      </c>
      <c r="G8" s="4" t="n">
        <v>43.870861678</v>
      </c>
      <c r="H8" s="4" t="n">
        <v>0.06594428242857171</v>
      </c>
      <c r="I8" s="4" t="n">
        <v>0.0004982502856076666</v>
      </c>
      <c r="J8" s="7" t="n">
        <v>909.8590171936388</v>
      </c>
      <c r="K8" s="4" t="n">
        <v/>
      </c>
      <c r="L8" s="4" t="n">
        <v>0</v>
      </c>
      <c r="M8" s="4" t="n">
        <v>43.409251701</v>
      </c>
      <c r="N8" s="4" t="n">
        <v>395.259319728</v>
      </c>
      <c r="O8" s="8" t="n">
        <v>43009.92124142731</v>
      </c>
      <c r="P8" t="inlineStr"/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P17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Source: 43</t>
        </is>
      </c>
    </row>
    <row r="2">
      <c r="A2">
        <f>HYPERLINK("#T.O.C.", "T.O.C.")</f>
        <v/>
      </c>
    </row>
    <row r="3">
      <c r="A3" s="3" t="n"/>
      <c r="B3" s="3" t="inlineStr">
        <is>
          <t>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HK_mp5_10mm</t>
        </is>
      </c>
      <c r="C4" t="n">
        <v>31</v>
      </c>
      <c r="D4" s="4" t="n">
        <v>0</v>
      </c>
      <c r="E4" s="4" t="n">
        <v>2.255804987999994</v>
      </c>
      <c r="F4" s="4" t="n">
        <v>203.406417234</v>
      </c>
      <c r="G4" s="4" t="n">
        <v>205.662222222</v>
      </c>
      <c r="H4" s="4" t="n">
        <v>0.07276790283870949</v>
      </c>
      <c r="I4" s="4" t="n">
        <v>0.002376409140140149</v>
      </c>
      <c r="J4" s="7" t="n">
        <v>824.5393595166591</v>
      </c>
      <c r="K4" s="4" t="n">
        <v/>
      </c>
      <c r="L4" s="4" t="n">
        <v>0</v>
      </c>
      <c r="M4" s="4" t="n">
        <v>203.406417234</v>
      </c>
      <c r="N4" s="4" t="n">
        <v>555.2564852610001</v>
      </c>
      <c r="O4" s="8" t="n">
        <v>43009.92309324635</v>
      </c>
      <c r="P4" t="inlineStr"/>
    </row>
    <row r="5">
      <c r="B5" t="inlineStr">
        <is>
          <t>HK_ump_40sw</t>
        </is>
      </c>
      <c r="C5" t="n">
        <v>31</v>
      </c>
      <c r="D5" s="4" t="n">
        <v>7.537301587999991</v>
      </c>
      <c r="E5" s="4" t="n">
        <v>2.817732425999992</v>
      </c>
      <c r="F5" s="4" t="n">
        <v>213.19952381</v>
      </c>
      <c r="G5" s="4" t="n">
        <v>216.017256236</v>
      </c>
      <c r="H5" s="4" t="n">
        <v>0.09089459438709652</v>
      </c>
      <c r="I5" s="4" t="n">
        <v>0.002199460236598288</v>
      </c>
      <c r="J5" s="7" t="n">
        <v>660.1052615348671</v>
      </c>
      <c r="K5" s="4" t="n">
        <v/>
      </c>
      <c r="L5" s="4" t="n">
        <v>0</v>
      </c>
      <c r="M5" s="4" t="n">
        <v>213.19952381</v>
      </c>
      <c r="N5" s="4" t="n">
        <v>565.049591837</v>
      </c>
      <c r="O5" s="8" t="n">
        <v>43009.9232065925</v>
      </c>
      <c r="P5" t="inlineStr"/>
    </row>
    <row r="6">
      <c r="B6" t="inlineStr">
        <is>
          <t>HK_ump_45acp</t>
        </is>
      </c>
      <c r="C6" t="n">
        <v>26</v>
      </c>
      <c r="D6" s="4" t="n">
        <v>7.332244898000027</v>
      </c>
      <c r="E6" s="4" t="n">
        <v>2.131156461999979</v>
      </c>
      <c r="F6" s="4" t="n">
        <v>223.349501134</v>
      </c>
      <c r="G6" s="4" t="n">
        <v>225.480657596</v>
      </c>
      <c r="H6" s="4" t="n">
        <v>0.0819675562307684</v>
      </c>
      <c r="I6" s="4" t="n">
        <v>0.0008026027953358834</v>
      </c>
      <c r="J6" s="7" t="n">
        <v>731.9969358495724</v>
      </c>
      <c r="K6" s="4" t="n">
        <v/>
      </c>
      <c r="L6" s="4" t="n">
        <v>0</v>
      </c>
      <c r="M6" s="4" t="n">
        <v>223.349501134</v>
      </c>
      <c r="N6" s="4" t="n">
        <v>575.199569161</v>
      </c>
      <c r="O6" s="8" t="n">
        <v>43009.92332406909</v>
      </c>
      <c r="P6" t="inlineStr"/>
    </row>
    <row r="7">
      <c r="B7" t="inlineStr">
        <is>
          <t>M15_1_556nato</t>
        </is>
      </c>
      <c r="C7" t="n">
        <v>30</v>
      </c>
      <c r="D7" s="4" t="n">
        <v>8.63065759700001</v>
      </c>
      <c r="E7" s="4" t="n">
        <v>1.741564626000013</v>
      </c>
      <c r="F7" s="4" t="n">
        <v>234.111315193</v>
      </c>
      <c r="G7" s="4" t="n">
        <v>235.852879819</v>
      </c>
      <c r="H7" s="4" t="n">
        <v>0.05805215420000043</v>
      </c>
      <c r="I7" s="4" t="n">
        <v>0.002183729579325412</v>
      </c>
      <c r="J7" s="7" t="n">
        <v>1033.553376732393</v>
      </c>
      <c r="K7" s="4" t="n">
        <v/>
      </c>
      <c r="L7" s="4" t="n">
        <v>0</v>
      </c>
      <c r="M7" s="4" t="n">
        <v>234.111315193</v>
      </c>
      <c r="N7" s="4" t="n">
        <v>585.96138322</v>
      </c>
      <c r="O7" s="8" t="n">
        <v>43009.92344862712</v>
      </c>
      <c r="P7" t="inlineStr"/>
    </row>
    <row r="8">
      <c r="B8" t="inlineStr">
        <is>
          <t>m16_2_556nato</t>
        </is>
      </c>
      <c r="C8" t="n">
        <v>27</v>
      </c>
      <c r="D8" s="4" t="n">
        <v>17.57551020399998</v>
      </c>
      <c r="E8" s="4" t="n">
        <v>1.680181406000031</v>
      </c>
      <c r="F8" s="4" t="n">
        <v>253.428390023</v>
      </c>
      <c r="G8" s="4" t="n">
        <v>255.108571429</v>
      </c>
      <c r="H8" s="4" t="n">
        <v>0.06222894096296411</v>
      </c>
      <c r="I8" s="4" t="n">
        <v>0.0116478397007888</v>
      </c>
      <c r="J8" s="7" t="n">
        <v>964.1816021858594</v>
      </c>
      <c r="K8" s="4" t="n">
        <v/>
      </c>
      <c r="L8" s="4" t="n">
        <v>0</v>
      </c>
      <c r="M8" s="4" t="n">
        <v>253.428390023</v>
      </c>
      <c r="N8" s="4" t="n">
        <v>605.27845805</v>
      </c>
      <c r="O8" s="8" t="n">
        <v>43009.92367220437</v>
      </c>
      <c r="P8" t="inlineStr"/>
    </row>
    <row r="9">
      <c r="B9" t="inlineStr">
        <is>
          <t>M16_3_556nato</t>
        </is>
      </c>
      <c r="C9" t="n">
        <v>30</v>
      </c>
      <c r="D9" s="4" t="n">
        <v>7.572607708999982</v>
      </c>
      <c r="E9" s="4" t="n">
        <v>2.184013606000008</v>
      </c>
      <c r="F9" s="4" t="n">
        <v>262.681179138</v>
      </c>
      <c r="G9" s="4" t="n">
        <v>264.865192744</v>
      </c>
      <c r="H9" s="4" t="n">
        <v>0.07280045353333359</v>
      </c>
      <c r="I9" s="4" t="n">
        <v>0.001876905804290637</v>
      </c>
      <c r="J9" s="7" t="n">
        <v>824.170689713182</v>
      </c>
      <c r="K9" s="4" t="n">
        <v/>
      </c>
      <c r="L9" s="4" t="n">
        <v>0</v>
      </c>
      <c r="M9" s="4" t="n">
        <v>262.681179138</v>
      </c>
      <c r="N9" s="4" t="n">
        <v>614.531247165</v>
      </c>
      <c r="O9" s="8" t="n">
        <v>43009.92377929684</v>
      </c>
      <c r="P9" t="inlineStr"/>
    </row>
    <row r="10">
      <c r="B10" t="inlineStr">
        <is>
          <t>FN_SCAR-17_762_51nato</t>
        </is>
      </c>
      <c r="C10" t="n">
        <v>20</v>
      </c>
      <c r="D10" s="4" t="n">
        <v>36.87092970499998</v>
      </c>
      <c r="E10" s="4" t="n">
        <v>1.854489795999996</v>
      </c>
      <c r="F10" s="4" t="n">
        <v>301.736122449</v>
      </c>
      <c r="G10" s="4" t="n">
        <v>303.590612245</v>
      </c>
      <c r="H10" s="4" t="n">
        <v>0.09272448979999978</v>
      </c>
      <c r="I10" s="4" t="n">
        <v>0.00728456702047619</v>
      </c>
      <c r="J10" s="7" t="n">
        <v>647.0782436162851</v>
      </c>
      <c r="K10" s="4" t="n">
        <v/>
      </c>
      <c r="L10" s="4" t="n">
        <v>0</v>
      </c>
      <c r="M10" s="4" t="n">
        <v>301.736122449</v>
      </c>
      <c r="N10" s="4" t="n">
        <v>653.586190476</v>
      </c>
      <c r="O10" s="8" t="n">
        <v>43009.92423132165</v>
      </c>
      <c r="P10" t="inlineStr"/>
    </row>
    <row r="11">
      <c r="B11" t="inlineStr">
        <is>
          <t>DSA_FAL_762x51nato</t>
        </is>
      </c>
      <c r="C11" t="n">
        <v>20</v>
      </c>
      <c r="D11" s="4" t="n">
        <v>11.76049886599998</v>
      </c>
      <c r="E11" s="4" t="n">
        <v>1.541972789000056</v>
      </c>
      <c r="F11" s="4" t="n">
        <v>315.351111111</v>
      </c>
      <c r="G11" s="4" t="n">
        <v>316.8930839</v>
      </c>
      <c r="H11" s="4" t="n">
        <v>0.0770986394500028</v>
      </c>
      <c r="I11" s="4" t="n">
        <v>0.001854207237327415</v>
      </c>
      <c r="J11" s="7" t="n">
        <v>778.2238497076075</v>
      </c>
      <c r="K11" s="4" t="n">
        <v/>
      </c>
      <c r="L11" s="4" t="n">
        <v>0</v>
      </c>
      <c r="M11" s="4" t="n">
        <v>315.351111111</v>
      </c>
      <c r="N11" s="4" t="n">
        <v>667.201179138</v>
      </c>
      <c r="O11" s="8" t="n">
        <v>43009.92438890254</v>
      </c>
      <c r="P11" t="inlineStr"/>
    </row>
    <row r="12">
      <c r="B12" t="inlineStr">
        <is>
          <t>M16_5_9mm</t>
        </is>
      </c>
      <c r="C12" t="n">
        <v>28</v>
      </c>
      <c r="D12" s="4" t="n">
        <v>9.560158729999955</v>
      </c>
      <c r="E12" s="4" t="n">
        <v>1.902585034000026</v>
      </c>
      <c r="F12" s="4" t="n">
        <v>326.45324263</v>
      </c>
      <c r="G12" s="4" t="n">
        <v>328.355827664</v>
      </c>
      <c r="H12" s="4" t="n">
        <v>0.06794946550000093</v>
      </c>
      <c r="I12" s="4" t="n">
        <v>0.0021312274194112</v>
      </c>
      <c r="J12" s="7" t="n">
        <v>883.0091533243801</v>
      </c>
      <c r="K12" s="4" t="n">
        <v/>
      </c>
      <c r="L12" s="4" t="n">
        <v>0</v>
      </c>
      <c r="M12" s="4" t="n">
        <v>326.45324263</v>
      </c>
      <c r="N12" s="4" t="n">
        <v>678.303310657</v>
      </c>
      <c r="O12" s="8" t="n">
        <v>43009.92451739943</v>
      </c>
      <c r="P12" t="inlineStr"/>
    </row>
    <row r="13">
      <c r="B13" t="inlineStr">
        <is>
          <t>M16_6_556nato</t>
        </is>
      </c>
      <c r="C13" t="n">
        <v>30</v>
      </c>
      <c r="D13" s="4" t="n">
        <v>8.712607709999986</v>
      </c>
      <c r="E13" s="4" t="n">
        <v>1.969659863999993</v>
      </c>
      <c r="F13" s="4" t="n">
        <v>337.068435374</v>
      </c>
      <c r="G13" s="4" t="n">
        <v>339.038095238</v>
      </c>
      <c r="H13" s="4" t="n">
        <v>0.06565532879999977</v>
      </c>
      <c r="I13" s="4" t="n">
        <v>0.00218196090886894</v>
      </c>
      <c r="J13" s="7" t="n">
        <v>913.8633694573807</v>
      </c>
      <c r="K13" s="4" t="n">
        <v/>
      </c>
      <c r="L13" s="4" t="n">
        <v>0</v>
      </c>
      <c r="M13" s="4" t="n">
        <v>337.068435374</v>
      </c>
      <c r="N13" s="4" t="n">
        <v>688.918503401</v>
      </c>
      <c r="O13" s="8" t="n">
        <v>43009.92464026045</v>
      </c>
      <c r="P13" t="inlineStr"/>
    </row>
    <row r="14">
      <c r="B14" t="inlineStr">
        <is>
          <t>M16_7_458socom</t>
        </is>
      </c>
      <c r="C14" t="n">
        <v>8</v>
      </c>
      <c r="D14" s="4" t="n">
        <v>8.589365079000004</v>
      </c>
      <c r="E14" s="4" t="n">
        <v>0.6272335610000255</v>
      </c>
      <c r="F14" s="4" t="n">
        <v>347.627460317</v>
      </c>
      <c r="G14" s="4" t="n">
        <v>348.254693878</v>
      </c>
      <c r="H14" s="4" t="n">
        <v>0.07840419512500318</v>
      </c>
      <c r="I14" s="4" t="n">
        <v>0.01262058986080078</v>
      </c>
      <c r="J14" s="7" t="n">
        <v>765.2651736854057</v>
      </c>
      <c r="K14" s="4" t="n">
        <v/>
      </c>
      <c r="L14" s="4" t="n">
        <v>0</v>
      </c>
      <c r="M14" s="4" t="n">
        <v>347.627460317</v>
      </c>
      <c r="N14" s="4" t="n">
        <v>699.477528344</v>
      </c>
      <c r="O14" s="8" t="n">
        <v>43009.92476247139</v>
      </c>
      <c r="P14" t="inlineStr"/>
    </row>
    <row r="15">
      <c r="B15" t="inlineStr">
        <is>
          <t>M16_8_5_56</t>
        </is>
      </c>
      <c r="C15" t="n">
        <v>29</v>
      </c>
      <c r="D15" s="4" t="n">
        <v>7.750068026999998</v>
      </c>
      <c r="E15" s="4" t="n">
        <v>1.753401359999998</v>
      </c>
      <c r="F15" s="4" t="n">
        <v>356.004761905</v>
      </c>
      <c r="G15" s="4" t="n">
        <v>357.758163265</v>
      </c>
      <c r="H15" s="4" t="n">
        <v>0.0604621158620689</v>
      </c>
      <c r="I15" s="4" t="n">
        <v>0.001623633657903247</v>
      </c>
      <c r="J15" s="7" t="n">
        <v>992.3569353225561</v>
      </c>
      <c r="K15" s="4" t="n">
        <v/>
      </c>
      <c r="L15" s="4" t="n">
        <v>0</v>
      </c>
      <c r="M15" s="4" t="n">
        <v>356.004761905</v>
      </c>
      <c r="N15" s="4" t="n">
        <v>707.854829932</v>
      </c>
      <c r="O15" s="8" t="n">
        <v>43009.9248594309</v>
      </c>
      <c r="P15" t="inlineStr"/>
    </row>
    <row r="16">
      <c r="B16" t="inlineStr">
        <is>
          <t>Bar_30_06_jam</t>
        </is>
      </c>
      <c r="C16" t="n">
        <v>5</v>
      </c>
      <c r="D16" s="4" t="n">
        <v>12.78102040800002</v>
      </c>
      <c r="E16" s="4" t="n">
        <v>0.4808163269999568</v>
      </c>
      <c r="F16" s="4" t="n">
        <v>370.539183673</v>
      </c>
      <c r="G16" s="4" t="n">
        <v>371.02</v>
      </c>
      <c r="H16" s="4" t="n">
        <v>0.09616326539999136</v>
      </c>
      <c r="I16" s="4" t="n">
        <v>0.005449400368011935</v>
      </c>
      <c r="J16" s="7" t="n">
        <v>623.938878847654</v>
      </c>
      <c r="K16" s="4" t="n">
        <v/>
      </c>
      <c r="L16" s="4" t="n">
        <v>0</v>
      </c>
      <c r="M16" s="4" t="n">
        <v>370.539183673</v>
      </c>
      <c r="N16" s="4" t="n">
        <v>722.3892517</v>
      </c>
      <c r="O16" s="8" t="n">
        <v>43009.92502765338</v>
      </c>
      <c r="P16" t="inlineStr"/>
    </row>
    <row r="17">
      <c r="B17" t="inlineStr">
        <is>
          <t>Bar_30_06</t>
        </is>
      </c>
      <c r="C17" t="n">
        <v>14</v>
      </c>
      <c r="D17" s="4" t="n">
        <v>12.75206349199999</v>
      </c>
      <c r="E17" s="4" t="n">
        <v>1.481904762000056</v>
      </c>
      <c r="F17" s="4" t="n">
        <v>383.772063492</v>
      </c>
      <c r="G17" s="4" t="n">
        <v>385.253968254</v>
      </c>
      <c r="H17" s="4" t="n">
        <v>0.1058503401428611</v>
      </c>
      <c r="I17" s="4" t="n">
        <v>0.006072686161234199</v>
      </c>
      <c r="J17" s="7" t="n">
        <v>566.8380462360429</v>
      </c>
      <c r="K17" s="4" t="n">
        <v/>
      </c>
      <c r="L17" s="4" t="n">
        <v>0</v>
      </c>
      <c r="M17" s="4" t="n">
        <v>383.772063492</v>
      </c>
      <c r="N17" s="4" t="n">
        <v>735.622131519</v>
      </c>
      <c r="O17" s="8" t="n">
        <v>43009.92518081171</v>
      </c>
      <c r="P17" t="inlineStr"/>
    </row>
  </sheetData>
  <pageMargins bottom="1" footer="0.5" header="0.5" left="0.75" right="0.75" top="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0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stage_right</t>
        </is>
      </c>
      <c r="C4" t="n">
        <v>6</v>
      </c>
      <c r="D4" s="4" t="n">
        <v>0</v>
      </c>
      <c r="E4" s="4" t="n">
        <v>7.175328798999999</v>
      </c>
      <c r="F4" s="4" t="n">
        <v>111.547210884</v>
      </c>
      <c r="G4" s="4" t="n">
        <v>118.722539683</v>
      </c>
      <c r="H4" s="4" t="n">
        <v>1.195888133166666</v>
      </c>
      <c r="I4" s="4" t="n">
        <v>1.636713271929496</v>
      </c>
      <c r="J4" s="7" t="n">
        <v>50.17191686744334</v>
      </c>
      <c r="K4" s="4" t="n">
        <v>0</v>
      </c>
      <c r="L4" s="4" t="n">
        <v>-144.256145125</v>
      </c>
      <c r="M4" s="4" t="n">
        <v>-32.70893424100002</v>
      </c>
      <c r="N4" s="4" t="n">
        <v>319.141133786</v>
      </c>
      <c r="O4" s="8" t="n">
        <v>43009.92036042979</v>
      </c>
      <c r="P4" t="inlineStr">
        <is>
          <t>(stage_right eastf 1)</t>
        </is>
      </c>
    </row>
    <row r="5">
      <c r="B5" t="inlineStr">
        <is>
          <t>bar5</t>
        </is>
      </c>
      <c r="C5" t="n">
        <v>12</v>
      </c>
      <c r="D5" s="4" t="n">
        <v>0</v>
      </c>
      <c r="E5" s="4" t="n">
        <v>6.798390022999996</v>
      </c>
      <c r="F5" s="4" t="n">
        <v>230.763061224</v>
      </c>
      <c r="G5" s="4" t="n">
        <v>237.561451247</v>
      </c>
      <c r="H5" s="4" t="n">
        <v>0.5665325019166664</v>
      </c>
      <c r="I5" s="4" t="n">
        <v>1.244300144024212</v>
      </c>
      <c r="J5" s="7" t="n">
        <v>105.907427723936</v>
      </c>
      <c r="K5" s="4" t="n">
        <v>0</v>
      </c>
      <c r="L5" s="4" t="n">
        <v>-263.724988662</v>
      </c>
      <c r="M5" s="4" t="n">
        <v>-32.96192743799998</v>
      </c>
      <c r="N5" s="4" t="n">
        <v>318.888140589</v>
      </c>
      <c r="O5" s="8" t="n">
        <v>43009.92035750163</v>
      </c>
      <c r="P5" t="inlineStr">
        <is>
          <t>(bar5 eastf 1)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22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5" min="5" width="14"/>
  </cols>
  <sheetData>
    <row customHeight="1" ht="35" r="1">
      <c r="B1" s="1" t="inlineStr">
        <is>
          <t>Scenario Summary</t>
        </is>
      </c>
    </row>
    <row r="2">
      <c r="A2">
        <f>HYPERLINK("#T.O.C.", "T.O.C.")</f>
        <v/>
      </c>
    </row>
    <row r="3">
      <c r="A3" s="3" t="n"/>
      <c r="B3" s="3" t="inlineStr">
        <is>
          <t>Id. of Video Source</t>
        </is>
      </c>
      <c r="C3" s="3" t="inlineStr">
        <is>
          <t>Header</t>
        </is>
      </c>
      <c r="D3" s="3" t="inlineStr">
        <is>
          <t>Trailer</t>
        </is>
      </c>
      <c r="E3" s="3" t="inlineStr">
        <is>
          <t>Duration</t>
        </is>
      </c>
      <c r="F3" s="3" t="inlineStr">
        <is>
          <t># Silent</t>
        </is>
      </c>
      <c r="G3" s="3" t="inlineStr">
        <is>
          <t># Events</t>
        </is>
      </c>
      <c r="H3" s="3" t="inlineStr">
        <is>
          <t># Instants</t>
        </is>
      </c>
      <c r="I3" s="3" t="inlineStr">
        <is>
          <t>1s Event</t>
        </is>
      </c>
      <c r="J3" s="3" t="inlineStr">
        <is>
          <t>Last E.</t>
        </is>
      </c>
      <c r="K3" s="3" t="inlineStr">
        <is>
          <t>Adj.</t>
        </is>
      </c>
    </row>
    <row r="4">
      <c r="B4" t="inlineStr">
        <is>
          <t>bar5</t>
        </is>
      </c>
      <c r="C4" t="inlineStr"/>
      <c r="D4" t="inlineStr"/>
      <c r="E4" t="inlineStr">
        <is>
          <t>00:05:21.071</t>
        </is>
      </c>
      <c r="F4" t="inlineStr"/>
      <c r="G4" t="n">
        <v>3</v>
      </c>
      <c r="H4" t="n">
        <v>14</v>
      </c>
      <c r="I4" s="4" t="n">
        <v>-32.96192743799998</v>
      </c>
      <c r="J4" t="inlineStr"/>
      <c r="K4" s="4" t="n">
        <v>-263.724988662</v>
      </c>
    </row>
    <row r="5">
      <c r="B5" t="inlineStr">
        <is>
          <t>stage_right</t>
        </is>
      </c>
      <c r="C5" t="inlineStr"/>
      <c r="D5" t="inlineStr"/>
      <c r="E5" t="inlineStr">
        <is>
          <t>00:04:40.241</t>
        </is>
      </c>
      <c r="F5" t="inlineStr"/>
      <c r="G5" t="n">
        <v>8</v>
      </c>
      <c r="H5" t="n">
        <v>300</v>
      </c>
      <c r="I5" s="4" t="n">
        <v>-32.70893424100002</v>
      </c>
      <c r="J5" t="inlineStr"/>
      <c r="K5" s="4" t="n">
        <v>-144.256145125</v>
      </c>
    </row>
    <row r="6">
      <c r="B6" t="inlineStr">
        <is>
          <t>booth_se</t>
        </is>
      </c>
      <c r="C6" t="inlineStr"/>
      <c r="D6" t="inlineStr"/>
      <c r="E6" t="inlineStr">
        <is>
          <t>00:03:38.226</t>
        </is>
      </c>
      <c r="F6" t="inlineStr"/>
      <c r="G6" t="n">
        <v>1</v>
      </c>
      <c r="H6" t="n">
        <v>1</v>
      </c>
      <c r="I6" s="4" t="n">
        <v>-25.53079365100001</v>
      </c>
      <c r="J6" t="inlineStr"/>
      <c r="K6" s="4" t="n">
        <v>-227.870929705</v>
      </c>
    </row>
    <row r="7">
      <c r="B7" t="inlineStr">
        <is>
          <t>middle</t>
        </is>
      </c>
      <c r="C7" t="inlineStr"/>
      <c r="D7" t="inlineStr"/>
      <c r="E7" t="inlineStr">
        <is>
          <t>00:04:05.211</t>
        </is>
      </c>
      <c r="F7" t="inlineStr"/>
      <c r="G7" t="n">
        <v>7</v>
      </c>
      <c r="H7" t="n">
        <v>295</v>
      </c>
      <c r="I7" s="4" t="n">
        <v>6.022312925</v>
      </c>
      <c r="J7" t="inlineStr"/>
      <c r="K7" s="4" t="n">
        <v>-0.4360997729999996</v>
      </c>
    </row>
    <row r="8">
      <c r="B8" t="inlineStr">
        <is>
          <t>eastf</t>
        </is>
      </c>
      <c r="C8" t="inlineStr"/>
      <c r="D8" t="inlineStr"/>
      <c r="E8" t="inlineStr">
        <is>
          <t>00:05:42.439</t>
        </is>
      </c>
      <c r="F8" t="inlineStr"/>
      <c r="G8" t="n">
        <v>14</v>
      </c>
      <c r="H8" t="n">
        <v>432</v>
      </c>
      <c r="I8" s="4" t="n">
        <v>6.022312925</v>
      </c>
      <c r="J8" t="inlineStr"/>
      <c r="K8" s="4" t="n">
        <v>0</v>
      </c>
    </row>
    <row r="9">
      <c r="B9" t="inlineStr">
        <is>
          <t>34_1114</t>
        </is>
      </c>
      <c r="C9" t="inlineStr"/>
      <c r="D9" t="inlineStr"/>
      <c r="E9" t="inlineStr">
        <is>
          <t>03:57:48.055</t>
        </is>
      </c>
      <c r="F9" t="inlineStr"/>
      <c r="G9" t="n">
        <v>4</v>
      </c>
      <c r="H9" t="n">
        <v>228</v>
      </c>
      <c r="I9" s="4" t="n">
        <v>52.858049887</v>
      </c>
      <c r="J9" t="inlineStr"/>
      <c r="K9" s="4" t="n">
        <v>-3.259501133000001</v>
      </c>
    </row>
    <row r="10">
      <c r="B10" t="inlineStr">
        <is>
          <t>alt_elec</t>
        </is>
      </c>
      <c r="C10" t="inlineStr"/>
      <c r="D10" t="inlineStr"/>
      <c r="E10" t="inlineStr">
        <is>
          <t>00:04:29.897</t>
        </is>
      </c>
      <c r="F10" t="inlineStr"/>
      <c r="G10" t="n">
        <v>17</v>
      </c>
      <c r="H10" t="n">
        <v>322</v>
      </c>
      <c r="I10" s="4" t="n">
        <v>52.858049887</v>
      </c>
      <c r="J10" t="inlineStr"/>
      <c r="K10" s="4" t="n">
        <v>6.272108843999995</v>
      </c>
    </row>
    <row r="11">
      <c r="B11" t="inlineStr">
        <is>
          <t>front2</t>
        </is>
      </c>
      <c r="C11" t="inlineStr"/>
      <c r="D11" t="inlineStr"/>
      <c r="E11" t="inlineStr">
        <is>
          <t>00:06:08.796</t>
        </is>
      </c>
      <c r="F11" t="inlineStr"/>
      <c r="G11" t="n">
        <v>9</v>
      </c>
      <c r="H11" t="n">
        <v>299</v>
      </c>
      <c r="I11" s="4" t="n">
        <v>52.858049887</v>
      </c>
      <c r="J11" t="inlineStr"/>
      <c r="K11" s="4" t="n">
        <v>18.718185941</v>
      </c>
    </row>
    <row r="12">
      <c r="B12" t="inlineStr">
        <is>
          <t>under</t>
        </is>
      </c>
      <c r="C12" t="inlineStr"/>
      <c r="D12" t="inlineStr"/>
      <c r="E12" t="inlineStr">
        <is>
          <t>00:06:40.587</t>
        </is>
      </c>
      <c r="F12" t="inlineStr"/>
      <c r="G12" t="n">
        <v>14</v>
      </c>
      <c r="H12" t="n">
        <v>330</v>
      </c>
      <c r="I12" s="4" t="n">
        <v>109.765714286</v>
      </c>
      <c r="J12" t="inlineStr"/>
      <c r="K12" s="4" t="n">
        <v>91.37015873000001</v>
      </c>
    </row>
    <row r="13">
      <c r="B13" t="inlineStr">
        <is>
          <t>ray</t>
        </is>
      </c>
      <c r="C13" t="inlineStr"/>
      <c r="D13" t="inlineStr"/>
      <c r="E13" t="inlineStr">
        <is>
          <t>00:10:27.931</t>
        </is>
      </c>
      <c r="F13" t="inlineStr"/>
      <c r="G13" t="n">
        <v>18</v>
      </c>
      <c r="H13" t="n">
        <v>715</v>
      </c>
      <c r="I13" s="4" t="n">
        <v>109.765714286</v>
      </c>
      <c r="J13" t="inlineStr"/>
      <c r="K13" s="4" t="n">
        <v>92.999818594</v>
      </c>
    </row>
    <row r="14">
      <c r="B14" t="inlineStr">
        <is>
          <t>uber</t>
        </is>
      </c>
      <c r="C14" t="inlineStr"/>
      <c r="D14" t="inlineStr"/>
      <c r="E14" t="inlineStr">
        <is>
          <t>00:01:49.714</t>
        </is>
      </c>
      <c r="F14" t="inlineStr"/>
      <c r="G14" t="n">
        <v>7</v>
      </c>
      <c r="H14" t="n">
        <v>130</v>
      </c>
      <c r="I14" s="4" t="n">
        <v>229.63569161</v>
      </c>
      <c r="J14" t="inlineStr"/>
      <c r="K14" s="4" t="n">
        <v>223.229297052</v>
      </c>
    </row>
    <row r="15">
      <c r="B15" t="inlineStr">
        <is>
          <t>oasis</t>
        </is>
      </c>
      <c r="C15" t="inlineStr"/>
      <c r="D15" t="inlineStr"/>
      <c r="E15" t="inlineStr">
        <is>
          <t>00:02:30.360</t>
        </is>
      </c>
      <c r="F15" t="inlineStr"/>
      <c r="G15" t="n">
        <v>7</v>
      </c>
      <c r="H15" t="n">
        <v>395</v>
      </c>
      <c r="I15" s="4" t="n">
        <v>333.435873016</v>
      </c>
      <c r="J15" t="inlineStr"/>
      <c r="K15" s="4" t="n">
        <v>315.020272109</v>
      </c>
    </row>
    <row r="16">
      <c r="B16" t="inlineStr">
        <is>
          <t>hebrew</t>
        </is>
      </c>
      <c r="C16" t="inlineStr"/>
      <c r="D16" t="inlineStr"/>
      <c r="E16" t="inlineStr">
        <is>
          <t>00:00:44.956</t>
        </is>
      </c>
      <c r="F16" t="inlineStr"/>
      <c r="G16" t="n">
        <v>3</v>
      </c>
      <c r="H16" t="n">
        <v>100</v>
      </c>
      <c r="I16" s="4" t="n">
        <v>394.247165533</v>
      </c>
      <c r="J16" t="inlineStr"/>
      <c r="K16" s="4" t="n">
        <v>383.687029479</v>
      </c>
    </row>
    <row r="17">
      <c r="B17" t="inlineStr">
        <is>
          <t>m240_fn_mag</t>
        </is>
      </c>
      <c r="C17" t="inlineStr"/>
      <c r="D17" t="inlineStr"/>
      <c r="E17" t="inlineStr">
        <is>
          <t>00:04:51.108</t>
        </is>
      </c>
      <c r="F17" t="inlineStr"/>
      <c r="G17" t="n">
        <v>15</v>
      </c>
      <c r="H17" t="n">
        <v>192</v>
      </c>
      <c r="I17" s="4" t="n">
        <v>33.670340136</v>
      </c>
      <c r="J17" t="inlineStr"/>
      <c r="K17" s="4" t="n">
        <v>0</v>
      </c>
    </row>
    <row r="18">
      <c r="B18" t="inlineStr">
        <is>
          <t>m240_afgan</t>
        </is>
      </c>
      <c r="C18" t="inlineStr"/>
      <c r="D18" t="inlineStr"/>
      <c r="E18" t="inlineStr">
        <is>
          <t>00:00:22.282</t>
        </is>
      </c>
      <c r="F18" t="inlineStr"/>
      <c r="G18" t="n">
        <v>4</v>
      </c>
      <c r="H18" t="n">
        <v>46</v>
      </c>
      <c r="I18" s="4" t="n">
        <v>1.380680272</v>
      </c>
      <c r="J18" t="inlineStr"/>
      <c r="K18" s="4" t="n">
        <v>0</v>
      </c>
    </row>
    <row r="19">
      <c r="B19" t="inlineStr">
        <is>
          <t>m240b_shoulder</t>
        </is>
      </c>
      <c r="C19" t="inlineStr"/>
      <c r="D19" t="inlineStr"/>
      <c r="E19" t="inlineStr">
        <is>
          <t>00:00:14.158</t>
        </is>
      </c>
      <c r="F19" t="inlineStr"/>
      <c r="G19" t="n">
        <v>3</v>
      </c>
      <c r="H19" t="n">
        <v>37</v>
      </c>
      <c r="I19" s="4" t="n">
        <v>0.065646259</v>
      </c>
      <c r="J19" t="inlineStr"/>
      <c r="K19" s="4" t="n">
        <v>0</v>
      </c>
    </row>
    <row r="20">
      <c r="B20" t="inlineStr">
        <is>
          <t>psa_ar15</t>
        </is>
      </c>
      <c r="C20" t="inlineStr"/>
      <c r="D20" t="inlineStr"/>
      <c r="E20" t="inlineStr">
        <is>
          <t>00:00:18.337</t>
        </is>
      </c>
      <c r="F20" t="inlineStr"/>
      <c r="G20" t="n">
        <v>1</v>
      </c>
      <c r="H20" t="n">
        <v>22</v>
      </c>
      <c r="I20" s="4" t="n">
        <v>9.789773242999999</v>
      </c>
      <c r="J20" t="inlineStr"/>
      <c r="K20" s="4" t="n">
        <v>0</v>
      </c>
    </row>
    <row r="21">
      <c r="B21" t="inlineStr">
        <is>
          <t>240v249</t>
        </is>
      </c>
      <c r="C21" t="inlineStr"/>
      <c r="D21" t="inlineStr"/>
      <c r="E21" t="inlineStr">
        <is>
          <t>00:23:46.259</t>
        </is>
      </c>
      <c r="F21" t="inlineStr"/>
      <c r="G21" t="n">
        <v>5</v>
      </c>
      <c r="H21" t="n">
        <v>50</v>
      </c>
      <c r="I21" s="4" t="n">
        <v>35.475487528</v>
      </c>
      <c r="J21" t="inlineStr"/>
      <c r="K21" s="4" t="n">
        <v>0</v>
      </c>
    </row>
    <row r="22">
      <c r="B22" t="inlineStr">
        <is>
          <t>43</t>
        </is>
      </c>
      <c r="C22" t="inlineStr"/>
      <c r="D22" t="inlineStr"/>
      <c r="E22" t="inlineStr">
        <is>
          <t>00:09:24.715</t>
        </is>
      </c>
      <c r="F22" t="inlineStr"/>
      <c r="G22" t="n">
        <v>14</v>
      </c>
      <c r="H22" t="n">
        <v>329</v>
      </c>
      <c r="I22" s="4" t="n">
        <v>203.406417234</v>
      </c>
      <c r="J22" t="inlineStr"/>
      <c r="K22" s="4" t="n">
        <v>0</v>
      </c>
    </row>
  </sheetData>
  <pageMargins bottom="1" footer="0.5" header="0.5" left="0.75" right="0.75" top="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0_6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booth_se</t>
        </is>
      </c>
      <c r="C4" t="n">
        <v>1</v>
      </c>
      <c r="D4" s="4" t="n">
        <v>0</v>
      </c>
      <c r="E4" s="4" t="n">
        <v>0</v>
      </c>
      <c r="F4" s="4" t="n">
        <v>202.340136054</v>
      </c>
      <c r="G4" s="4" t="n">
        <v>202.340136054</v>
      </c>
      <c r="H4" s="4" t="n">
        <v>0</v>
      </c>
      <c r="I4" s="4" t="n">
        <v/>
      </c>
      <c r="J4" s="7" t="n">
        <v/>
      </c>
      <c r="K4" s="4" t="n">
        <v>0.6</v>
      </c>
      <c r="L4" s="4" t="n">
        <v>-227.870929705</v>
      </c>
      <c r="M4" s="4" t="n">
        <v>-25.53079365100001</v>
      </c>
      <c r="N4" s="4" t="n">
        <v>326.319274376</v>
      </c>
      <c r="O4" s="8" t="n">
        <v>43009.92044351011</v>
      </c>
      <c r="P4" t="inlineStr">
        <is>
          <t>(booth_se bar5 0_6)</t>
        </is>
      </c>
    </row>
    <row r="5">
      <c r="B5" t="inlineStr">
        <is>
          <t>bar5</t>
        </is>
      </c>
      <c r="C5" t="n">
        <v>1</v>
      </c>
      <c r="D5" s="4" t="n">
        <v>0.6327437639999687</v>
      </c>
      <c r="E5" s="4" t="n">
        <v>0</v>
      </c>
      <c r="F5" s="4" t="n">
        <v>238.194195011</v>
      </c>
      <c r="G5" s="4" t="n">
        <v>238.194195011</v>
      </c>
      <c r="H5" s="4" t="n">
        <v>0</v>
      </c>
      <c r="I5" s="4" t="n">
        <v/>
      </c>
      <c r="J5" s="7" t="n">
        <v/>
      </c>
      <c r="K5" s="4" t="n">
        <v>0.6</v>
      </c>
      <c r="L5" s="4" t="n">
        <v>-263.724988662</v>
      </c>
      <c r="M5" s="4" t="n">
        <v>-25.53079365100001</v>
      </c>
      <c r="N5" s="4" t="n">
        <v>326.319274376</v>
      </c>
      <c r="O5" s="8" t="n">
        <v>43009.92044351011</v>
      </c>
      <c r="P5" t="inlineStr">
        <is>
          <t>(bar5 eastf 1)</t>
        </is>
      </c>
    </row>
  </sheetData>
  <pageMargins bottom="1" footer="0.5" header="0.5" left="0.75" right="0.75" top="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P7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1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eastf</t>
        </is>
      </c>
      <c r="C4" t="n">
        <v>100</v>
      </c>
      <c r="D4" s="4" t="n">
        <v>0</v>
      </c>
      <c r="E4" s="4" t="n">
        <v>9.687346939000001</v>
      </c>
      <c r="F4" s="4" t="n">
        <v>6.022312925</v>
      </c>
      <c r="G4" s="4" t="n">
        <v>15.709659864</v>
      </c>
      <c r="H4" s="4" t="n">
        <v>0.09687346939000001</v>
      </c>
      <c r="I4" s="4" t="n">
        <v>0.006760848842844254</v>
      </c>
      <c r="J4" s="7" t="n">
        <v>619.364624574844</v>
      </c>
      <c r="K4" s="4" t="n">
        <v>1</v>
      </c>
      <c r="L4" s="4" t="n">
        <v>0</v>
      </c>
      <c r="M4" s="4" t="n">
        <v>6.022312925</v>
      </c>
      <c r="N4" s="4" t="n">
        <v>357.872380952</v>
      </c>
      <c r="O4" s="8" t="n">
        <v>43009.92080870811</v>
      </c>
      <c r="P4" t="inlineStr"/>
    </row>
    <row r="5">
      <c r="B5" t="inlineStr">
        <is>
          <t>middle</t>
        </is>
      </c>
      <c r="C5" t="n">
        <v>100</v>
      </c>
      <c r="D5" s="4" t="n">
        <v>0</v>
      </c>
      <c r="E5" s="4" t="n">
        <v>9.686666667000001</v>
      </c>
      <c r="F5" s="4" t="n">
        <v>6.458412697999999</v>
      </c>
      <c r="G5" s="4" t="n">
        <v>16.145079365</v>
      </c>
      <c r="H5" s="4" t="n">
        <v>0.09686666667</v>
      </c>
      <c r="I5" s="4" t="n">
        <v>0.006347512345286458</v>
      </c>
      <c r="J5" s="7" t="n">
        <v>619.4081211073844</v>
      </c>
      <c r="K5" s="4" t="n">
        <v>1</v>
      </c>
      <c r="L5" s="4" t="n">
        <v>-0.4360997729999996</v>
      </c>
      <c r="M5" s="4" t="n">
        <v>6.022312925</v>
      </c>
      <c r="N5" s="4" t="n">
        <v>357.872380952</v>
      </c>
      <c r="O5" s="8" t="n">
        <v>43009.92080870811</v>
      </c>
      <c r="P5" t="inlineStr">
        <is>
          <t>(middle eastf 1)</t>
        </is>
      </c>
    </row>
    <row r="6">
      <c r="B6" t="inlineStr">
        <is>
          <t>stage_right</t>
        </is>
      </c>
      <c r="C6" t="n">
        <v>99</v>
      </c>
      <c r="D6" s="4" t="n">
        <v>31.55591836700002</v>
      </c>
      <c r="E6" s="4" t="n">
        <v>9.688163264999986</v>
      </c>
      <c r="F6" s="4" t="n">
        <v>150.27845805</v>
      </c>
      <c r="G6" s="4" t="n">
        <v>159.966621315</v>
      </c>
      <c r="H6" s="4" t="n">
        <v>0.09786023499999985</v>
      </c>
      <c r="I6" s="4" t="n">
        <v>0.01208625891033233</v>
      </c>
      <c r="J6" s="7" t="n">
        <v>613.1193124561788</v>
      </c>
      <c r="K6" s="4" t="n">
        <v>1</v>
      </c>
      <c r="L6" s="4" t="n">
        <v>-144.256145125</v>
      </c>
      <c r="M6" s="4" t="n">
        <v>6.022312924999994</v>
      </c>
      <c r="N6" s="4" t="n">
        <v>357.872380952</v>
      </c>
      <c r="O6" s="8" t="n">
        <v>43009.92080870811</v>
      </c>
      <c r="P6" t="inlineStr">
        <is>
          <t>(stage_right eastf 1)</t>
        </is>
      </c>
    </row>
    <row r="7">
      <c r="B7" t="inlineStr">
        <is>
          <t>bar5</t>
        </is>
      </c>
      <c r="C7" t="n">
        <v>1</v>
      </c>
      <c r="D7" s="4" t="n">
        <v>31.553106576</v>
      </c>
      <c r="E7" s="4" t="n">
        <v>0</v>
      </c>
      <c r="F7" s="4" t="n">
        <v>269.747301587</v>
      </c>
      <c r="G7" s="4" t="n">
        <v>269.747301587</v>
      </c>
      <c r="H7" s="4" t="n">
        <v>0</v>
      </c>
      <c r="I7" s="4" t="n">
        <v/>
      </c>
      <c r="J7" s="7" t="n">
        <v/>
      </c>
      <c r="K7" s="4" t="n">
        <v>1</v>
      </c>
      <c r="L7" s="4" t="n">
        <v>-263.724988662</v>
      </c>
      <c r="M7" s="4" t="n">
        <v>6.022312924999994</v>
      </c>
      <c r="N7" s="4" t="n">
        <v>357.872380952</v>
      </c>
      <c r="O7" s="8" t="n">
        <v>43009.92080870811</v>
      </c>
      <c r="P7" t="inlineStr">
        <is>
          <t>(bar5 eastf 1)</t>
        </is>
      </c>
    </row>
  </sheetData>
  <pageMargins bottom="1" footer="0.5" header="0.5" left="0.75" right="0.75" top="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P9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2a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front2</t>
        </is>
      </c>
      <c r="C4" t="n">
        <v>15</v>
      </c>
      <c r="D4" s="4" t="n">
        <v>0</v>
      </c>
      <c r="E4" s="4" t="n">
        <v>1.375238095</v>
      </c>
      <c r="F4" s="4" t="n">
        <v>34.139863946</v>
      </c>
      <c r="G4" s="4" t="n">
        <v>35.515102041</v>
      </c>
      <c r="H4" s="4" t="n">
        <v>0.09168253966666669</v>
      </c>
      <c r="I4" s="4" t="n">
        <v>0.009483742116107705</v>
      </c>
      <c r="J4" s="7" t="n">
        <v>654.4321330772907</v>
      </c>
      <c r="K4" s="4" t="n">
        <v>2.2</v>
      </c>
      <c r="L4" s="4" t="n">
        <v>18.718185941</v>
      </c>
      <c r="M4" s="4" t="n">
        <v>52.858049887</v>
      </c>
      <c r="N4" s="4" t="n">
        <v>404.708117914</v>
      </c>
      <c r="O4" s="8" t="n">
        <v>43009.92135078841</v>
      </c>
      <c r="P4" t="inlineStr">
        <is>
          <t>(front2 eastf 2a)</t>
        </is>
      </c>
    </row>
    <row r="5">
      <c r="B5" t="inlineStr">
        <is>
          <t>alt_elec</t>
        </is>
      </c>
      <c r="C5" t="n">
        <v>15</v>
      </c>
      <c r="D5" s="4" t="n">
        <v>0</v>
      </c>
      <c r="E5" s="4" t="n">
        <v>1.37505668899999</v>
      </c>
      <c r="F5" s="4" t="n">
        <v>46.58594104300001</v>
      </c>
      <c r="G5" s="4" t="n">
        <v>47.960997732</v>
      </c>
      <c r="H5" s="4" t="n">
        <v>0.09167044593333268</v>
      </c>
      <c r="I5" s="4" t="n">
        <v>0.009355280377721327</v>
      </c>
      <c r="J5" s="7" t="n">
        <v>654.5184698199788</v>
      </c>
      <c r="K5" s="4" t="n">
        <v>2.2</v>
      </c>
      <c r="L5" s="4" t="n">
        <v>6.272108843999995</v>
      </c>
      <c r="M5" s="4" t="n">
        <v>52.858049887</v>
      </c>
      <c r="N5" s="4" t="n">
        <v>404.708117914</v>
      </c>
      <c r="O5" s="8" t="n">
        <v>43009.92135078841</v>
      </c>
      <c r="P5" t="inlineStr">
        <is>
          <t>(alt_elec eastf 2a)</t>
        </is>
      </c>
    </row>
    <row r="6">
      <c r="B6" t="inlineStr">
        <is>
          <t>eastf</t>
        </is>
      </c>
      <c r="C6" t="n">
        <v>15</v>
      </c>
      <c r="D6" s="4" t="n">
        <v>37.148390023</v>
      </c>
      <c r="E6" s="4" t="n">
        <v>1.374693876999999</v>
      </c>
      <c r="F6" s="4" t="n">
        <v>52.858049887</v>
      </c>
      <c r="G6" s="4" t="n">
        <v>54.232743764</v>
      </c>
      <c r="H6" s="4" t="n">
        <v>0.09164625846666657</v>
      </c>
      <c r="I6" s="4" t="n">
        <v>0.01043746851187596</v>
      </c>
      <c r="J6" s="7" t="n">
        <v>654.6912116638466</v>
      </c>
      <c r="K6" s="4" t="n">
        <v>2.2</v>
      </c>
      <c r="L6" s="4" t="n">
        <v>0</v>
      </c>
      <c r="M6" s="4" t="n">
        <v>52.858049887</v>
      </c>
      <c r="N6" s="4" t="n">
        <v>404.708117914</v>
      </c>
      <c r="O6" s="8" t="n">
        <v>43009.92135078841</v>
      </c>
      <c r="P6" t="inlineStr"/>
    </row>
    <row r="7">
      <c r="B7" t="inlineStr">
        <is>
          <t>middle</t>
        </is>
      </c>
      <c r="C7" t="n">
        <v>15</v>
      </c>
      <c r="D7" s="4" t="n">
        <v>37.119365079</v>
      </c>
      <c r="E7" s="4" t="n">
        <v>1.370793651</v>
      </c>
      <c r="F7" s="4" t="n">
        <v>53.264444444</v>
      </c>
      <c r="G7" s="4" t="n">
        <v>54.635238095</v>
      </c>
      <c r="H7" s="4" t="n">
        <v>0.09138624339999997</v>
      </c>
      <c r="I7" s="4" t="n">
        <v>0.00948724211711015</v>
      </c>
      <c r="J7" s="7" t="n">
        <v>656.5539600679112</v>
      </c>
      <c r="K7" s="4" t="n">
        <v>2.2</v>
      </c>
      <c r="L7" s="4" t="n">
        <v>-0.4360997729999996</v>
      </c>
      <c r="M7" s="4" t="n">
        <v>52.828344671</v>
      </c>
      <c r="N7" s="4" t="n">
        <v>404.678412698</v>
      </c>
      <c r="O7" s="8" t="n">
        <v>43009.92135044459</v>
      </c>
      <c r="P7" t="inlineStr">
        <is>
          <t>(middle eastf 1)</t>
        </is>
      </c>
    </row>
    <row r="8">
      <c r="B8" t="inlineStr">
        <is>
          <t>34_1114</t>
        </is>
      </c>
      <c r="C8" t="n">
        <v>32</v>
      </c>
      <c r="D8" s="4" t="n">
        <v>0</v>
      </c>
      <c r="E8" s="4" t="n">
        <v>3.817142858000004</v>
      </c>
      <c r="F8" s="4" t="n">
        <v>56.11755102</v>
      </c>
      <c r="G8" s="4" t="n">
        <v>59.934693878</v>
      </c>
      <c r="H8" s="4" t="n">
        <v>0.1192857143125001</v>
      </c>
      <c r="I8" s="4" t="n">
        <v>0.04859036785728435</v>
      </c>
      <c r="J8" s="7" t="n">
        <v>502.9940118630996</v>
      </c>
      <c r="K8" s="4" t="n">
        <v>2.2</v>
      </c>
      <c r="L8" s="4" t="n">
        <v>-3.259501133000001</v>
      </c>
      <c r="M8" s="4" t="n">
        <v>52.858049887</v>
      </c>
      <c r="N8" s="4" t="n">
        <v>404.708117914</v>
      </c>
      <c r="O8" s="8" t="n">
        <v>43009.92135078841</v>
      </c>
      <c r="P8" t="inlineStr">
        <is>
          <t>(34_1114 eastf 2a)</t>
        </is>
      </c>
    </row>
    <row r="9">
      <c r="B9" t="inlineStr">
        <is>
          <t>stage_right</t>
        </is>
      </c>
      <c r="C9" t="n">
        <v>15</v>
      </c>
      <c r="D9" s="4" t="n">
        <v>37.15473922900003</v>
      </c>
      <c r="E9" s="4" t="n">
        <v>1.376961450999971</v>
      </c>
      <c r="F9" s="4" t="n">
        <v>197.121360544</v>
      </c>
      <c r="G9" s="4" t="n">
        <v>198.498321995</v>
      </c>
      <c r="H9" s="4" t="n">
        <v>0.09179743006666476</v>
      </c>
      <c r="I9" s="4" t="n">
        <v>0.009532851242124449</v>
      </c>
      <c r="J9" s="7" t="n">
        <v>653.6130690851263</v>
      </c>
      <c r="K9" s="4" t="n">
        <v>2.2</v>
      </c>
      <c r="L9" s="4" t="n">
        <v>-144.256145125</v>
      </c>
      <c r="M9" s="4" t="n">
        <v>52.86521541900001</v>
      </c>
      <c r="N9" s="4" t="n">
        <v>404.7152834460001</v>
      </c>
      <c r="O9" s="8" t="n">
        <v>43009.92135087133</v>
      </c>
      <c r="P9" t="inlineStr">
        <is>
          <t>(stage_right eastf 1)</t>
        </is>
      </c>
    </row>
  </sheetData>
  <pageMargins bottom="1" footer="0.5" header="0.5" left="0.75" right="0.75" top="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P9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2b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front2</t>
        </is>
      </c>
      <c r="C4" t="n">
        <v>10</v>
      </c>
      <c r="D4" s="4" t="n">
        <v>0.2664852609999997</v>
      </c>
      <c r="E4" s="4" t="n">
        <v>1.061950113000002</v>
      </c>
      <c r="F4" s="4" t="n">
        <v>35.781587302</v>
      </c>
      <c r="G4" s="4" t="n">
        <v>36.843537415</v>
      </c>
      <c r="H4" s="4" t="n">
        <v>0.1061950113000002</v>
      </c>
      <c r="I4" s="4" t="n">
        <v>0.03956692370516193</v>
      </c>
      <c r="J4" s="7" t="n">
        <v>564.9982919677876</v>
      </c>
      <c r="K4" s="4" t="n">
        <v>2.3</v>
      </c>
      <c r="L4" s="4" t="n">
        <v>18.718185941</v>
      </c>
      <c r="M4" s="4" t="n">
        <v>54.499773243</v>
      </c>
      <c r="N4" s="4" t="n">
        <v>406.34984127</v>
      </c>
      <c r="O4" s="8" t="n">
        <v>43009.92136978982</v>
      </c>
      <c r="P4" t="inlineStr">
        <is>
          <t>(front2 eastf 2a)</t>
        </is>
      </c>
    </row>
    <row r="5">
      <c r="B5" t="inlineStr">
        <is>
          <t>alt_elec</t>
        </is>
      </c>
      <c r="C5" t="n">
        <v>9</v>
      </c>
      <c r="D5" s="4" t="n">
        <v>0.494331066000008</v>
      </c>
      <c r="E5" s="4" t="n">
        <v>0.8331065759999916</v>
      </c>
      <c r="F5" s="4" t="n">
        <v>48.455328798</v>
      </c>
      <c r="G5" s="4" t="n">
        <v>49.288435374</v>
      </c>
      <c r="H5" s="4" t="n">
        <v>0.0925673973333324</v>
      </c>
      <c r="I5" s="4" t="n">
        <v>0.01079169161774439</v>
      </c>
      <c r="J5" s="7" t="n">
        <v>648.1763744954588</v>
      </c>
      <c r="K5" s="4" t="n">
        <v>2.3</v>
      </c>
      <c r="L5" s="4" t="n">
        <v>6.272108843999995</v>
      </c>
      <c r="M5" s="4" t="n">
        <v>54.727437642</v>
      </c>
      <c r="N5" s="4" t="n">
        <v>406.577505669</v>
      </c>
      <c r="O5" s="8" t="n">
        <v>43009.92137242484</v>
      </c>
      <c r="P5" t="inlineStr">
        <is>
          <t>(alt_elec eastf 2a)</t>
        </is>
      </c>
    </row>
    <row r="6">
      <c r="B6" t="inlineStr">
        <is>
          <t>eastf</t>
        </is>
      </c>
      <c r="C6" t="n">
        <v>10</v>
      </c>
      <c r="D6" s="4" t="n">
        <v>0.2815419499999976</v>
      </c>
      <c r="E6" s="4" t="n">
        <v>1.047437642000006</v>
      </c>
      <c r="F6" s="4" t="n">
        <v>54.514285714</v>
      </c>
      <c r="G6" s="4" t="n">
        <v>55.561723356</v>
      </c>
      <c r="H6" s="4" t="n">
        <v>0.1047437642000006</v>
      </c>
      <c r="I6" s="4" t="n">
        <v>0.03557725920733638</v>
      </c>
      <c r="J6" s="7" t="n">
        <v>572.8264633055805</v>
      </c>
      <c r="K6" s="4" t="n">
        <v>2.3</v>
      </c>
      <c r="L6" s="4" t="n">
        <v>0</v>
      </c>
      <c r="M6" s="4" t="n">
        <v>54.514285714</v>
      </c>
      <c r="N6" s="4" t="n">
        <v>406.364353741</v>
      </c>
      <c r="O6" s="8" t="n">
        <v>43009.9213699578</v>
      </c>
      <c r="P6" t="inlineStr"/>
    </row>
    <row r="7">
      <c r="B7" t="inlineStr">
        <is>
          <t>middle</t>
        </is>
      </c>
      <c r="C7" t="n">
        <v>10</v>
      </c>
      <c r="D7" s="4" t="n">
        <v>0.2698412700000006</v>
      </c>
      <c r="E7" s="4" t="n">
        <v>1.055873016000007</v>
      </c>
      <c r="F7" s="4" t="n">
        <v>54.905079365</v>
      </c>
      <c r="G7" s="4" t="n">
        <v>55.96095238100001</v>
      </c>
      <c r="H7" s="4" t="n">
        <v>0.1055873016000007</v>
      </c>
      <c r="I7" s="4" t="n">
        <v>0.04086851698951555</v>
      </c>
      <c r="J7" s="7" t="n">
        <v>568.2501502623836</v>
      </c>
      <c r="K7" s="4" t="n">
        <v>2.3</v>
      </c>
      <c r="L7" s="4" t="n">
        <v>-0.4360997729999996</v>
      </c>
      <c r="M7" s="4" t="n">
        <v>54.468979592</v>
      </c>
      <c r="N7" s="4" t="n">
        <v>406.319047619</v>
      </c>
      <c r="O7" s="8" t="n">
        <v>43009.92136943342</v>
      </c>
      <c r="P7" t="inlineStr">
        <is>
          <t>(middle eastf 1)</t>
        </is>
      </c>
    </row>
    <row r="8">
      <c r="B8" t="inlineStr">
        <is>
          <t>34_1114</t>
        </is>
      </c>
      <c r="C8" t="n">
        <v>59</v>
      </c>
      <c r="D8" s="4" t="n">
        <v>0.6254875280000007</v>
      </c>
      <c r="E8" s="4" t="n">
        <v>5.631564625999992</v>
      </c>
      <c r="F8" s="4" t="n">
        <v>60.56018140600001</v>
      </c>
      <c r="G8" s="4" t="n">
        <v>66.191746032</v>
      </c>
      <c r="H8" s="4" t="n">
        <v>0.09545024789830496</v>
      </c>
      <c r="I8" s="4" t="n">
        <v>0.03030149453147058</v>
      </c>
      <c r="J8" s="7" t="n">
        <v>628.599729399608</v>
      </c>
      <c r="K8" s="4" t="n">
        <v>2.3</v>
      </c>
      <c r="L8" s="4" t="n">
        <v>-3.259501133000001</v>
      </c>
      <c r="M8" s="4" t="n">
        <v>57.300680273</v>
      </c>
      <c r="N8" s="4" t="n">
        <v>409.1507483</v>
      </c>
      <c r="O8" s="8" t="n">
        <v>43009.92140220773</v>
      </c>
      <c r="P8" t="inlineStr">
        <is>
          <t>(34_1114 eastf 2a)</t>
        </is>
      </c>
    </row>
    <row r="9">
      <c r="B9" t="inlineStr">
        <is>
          <t>stage_right</t>
        </is>
      </c>
      <c r="C9" t="n">
        <v>10</v>
      </c>
      <c r="D9" s="4" t="n">
        <v>0.2699319729999843</v>
      </c>
      <c r="E9" s="4" t="n">
        <v>1.05868480800001</v>
      </c>
      <c r="F9" s="4" t="n">
        <v>198.768253968</v>
      </c>
      <c r="G9" s="4" t="n">
        <v>199.826938776</v>
      </c>
      <c r="H9" s="4" t="n">
        <v>0.105868480800001</v>
      </c>
      <c r="I9" s="4" t="n">
        <v>0.03925593695102696</v>
      </c>
      <c r="J9" s="7" t="n">
        <v>566.7409180391248</v>
      </c>
      <c r="K9" s="4" t="n">
        <v>2.3</v>
      </c>
      <c r="L9" s="4" t="n">
        <v>-144.256145125</v>
      </c>
      <c r="M9" s="4" t="n">
        <v>54.51210884299996</v>
      </c>
      <c r="N9" s="4" t="n">
        <v>406.36217687</v>
      </c>
      <c r="O9" s="8" t="n">
        <v>43009.92136993261</v>
      </c>
      <c r="P9" t="inlineStr">
        <is>
          <t>(stage_right eastf 1)</t>
        </is>
      </c>
    </row>
  </sheetData>
  <pageMargins bottom="1" footer="0.5" header="0.5" left="0.75" right="0.75" top="1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P8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2c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front2</t>
        </is>
      </c>
      <c r="C4" t="n">
        <v>7</v>
      </c>
      <c r="D4" s="4" t="n">
        <v>0.1719727890000016</v>
      </c>
      <c r="E4" s="4" t="n">
        <v>0.6454421769999996</v>
      </c>
      <c r="F4" s="4" t="n">
        <v>37.015510204</v>
      </c>
      <c r="G4" s="4" t="n">
        <v>37.660952381</v>
      </c>
      <c r="H4" s="4" t="n">
        <v>0.09220602528571423</v>
      </c>
      <c r="I4" s="4" t="n">
        <v>0.01081459142840152</v>
      </c>
      <c r="J4" s="7" t="n">
        <v>650.7166946420365</v>
      </c>
      <c r="K4" s="4" t="n">
        <v>2.4</v>
      </c>
      <c r="L4" s="4" t="n">
        <v>18.718185941</v>
      </c>
      <c r="M4" s="4" t="n">
        <v>55.733696145</v>
      </c>
      <c r="N4" s="4" t="n">
        <v>407.583764172</v>
      </c>
      <c r="O4" s="8" t="n">
        <v>43009.92138407134</v>
      </c>
      <c r="P4" t="inlineStr">
        <is>
          <t>(front2 eastf 2a)</t>
        </is>
      </c>
    </row>
    <row r="5">
      <c r="B5" t="inlineStr">
        <is>
          <t>alt_elec</t>
        </is>
      </c>
      <c r="C5" t="n">
        <v>7</v>
      </c>
      <c r="D5" s="4" t="n">
        <v>0.1741496599999977</v>
      </c>
      <c r="E5" s="4" t="n">
        <v>0.6453514740000088</v>
      </c>
      <c r="F5" s="4" t="n">
        <v>49.46258503399999</v>
      </c>
      <c r="G5" s="4" t="n">
        <v>50.107936508</v>
      </c>
      <c r="H5" s="4" t="n">
        <v>0.09219306771428697</v>
      </c>
      <c r="I5" s="4" t="n">
        <v>0.01045190496752811</v>
      </c>
      <c r="J5" s="7" t="n">
        <v>650.8081517142306</v>
      </c>
      <c r="K5" s="4" t="n">
        <v>2.4</v>
      </c>
      <c r="L5" s="4" t="n">
        <v>6.272108843999995</v>
      </c>
      <c r="M5" s="4" t="n">
        <v>55.73469387799999</v>
      </c>
      <c r="N5" s="4" t="n">
        <v>407.584761905</v>
      </c>
      <c r="O5" s="8" t="n">
        <v>43009.9213840829</v>
      </c>
      <c r="P5" t="inlineStr">
        <is>
          <t>(alt_elec eastf 2a)</t>
        </is>
      </c>
    </row>
    <row r="6">
      <c r="B6" t="inlineStr">
        <is>
          <t>eastf</t>
        </is>
      </c>
      <c r="C6" t="n">
        <v>7</v>
      </c>
      <c r="D6" s="4" t="n">
        <v>0.1748752829999916</v>
      </c>
      <c r="E6" s="4" t="n">
        <v>0.6432653070000072</v>
      </c>
      <c r="F6" s="4" t="n">
        <v>55.73659863899999</v>
      </c>
      <c r="G6" s="4" t="n">
        <v>56.379863946</v>
      </c>
      <c r="H6" s="4" t="n">
        <v>0.09189504385714388</v>
      </c>
      <c r="I6" s="4" t="n">
        <v>0.01061650781149271</v>
      </c>
      <c r="J6" s="7" t="n">
        <v>652.9187808351606</v>
      </c>
      <c r="K6" s="4" t="n">
        <v>2.4</v>
      </c>
      <c r="L6" s="4" t="n">
        <v>0</v>
      </c>
      <c r="M6" s="4" t="n">
        <v>55.73659863899999</v>
      </c>
      <c r="N6" s="4" t="n">
        <v>407.586666666</v>
      </c>
      <c r="O6" s="8" t="n">
        <v>43009.92138410494</v>
      </c>
      <c r="P6" t="inlineStr"/>
    </row>
    <row r="7">
      <c r="B7" t="inlineStr">
        <is>
          <t>middle</t>
        </is>
      </c>
      <c r="C7" t="n">
        <v>7</v>
      </c>
      <c r="D7" s="4" t="n">
        <v>0.1768253969999947</v>
      </c>
      <c r="E7" s="4" t="n">
        <v>0.6422222220000009</v>
      </c>
      <c r="F7" s="4" t="n">
        <v>56.137777778</v>
      </c>
      <c r="G7" s="4" t="n">
        <v>56.78</v>
      </c>
      <c r="H7" s="4" t="n">
        <v>0.09174603171428584</v>
      </c>
      <c r="I7" s="4" t="n">
        <v>0.01010803599568045</v>
      </c>
      <c r="J7" s="7" t="n">
        <v>653.9792389806147</v>
      </c>
      <c r="K7" s="4" t="n">
        <v>2.4</v>
      </c>
      <c r="L7" s="4" t="n">
        <v>-0.4360997729999996</v>
      </c>
      <c r="M7" s="4" t="n">
        <v>55.701678005</v>
      </c>
      <c r="N7" s="4" t="n">
        <v>407.551746032</v>
      </c>
      <c r="O7" s="8" t="n">
        <v>43009.92138370076</v>
      </c>
      <c r="P7" t="inlineStr">
        <is>
          <t>(middle eastf 1)</t>
        </is>
      </c>
    </row>
    <row r="8">
      <c r="B8" t="inlineStr">
        <is>
          <t>stage_right</t>
        </is>
      </c>
      <c r="C8" t="n">
        <v>7</v>
      </c>
      <c r="D8" s="4" t="n">
        <v>0.1741496590000224</v>
      </c>
      <c r="E8" s="4" t="n">
        <v>0.6458049889999984</v>
      </c>
      <c r="F8" s="4" t="n">
        <v>200.001088435</v>
      </c>
      <c r="G8" s="4" t="n">
        <v>200.646893424</v>
      </c>
      <c r="H8" s="4" t="n">
        <v>0.09225785557142833</v>
      </c>
      <c r="I8" s="4" t="n">
        <v>0.01033146868990878</v>
      </c>
      <c r="J8" s="7" t="n">
        <v>650.3511232552604</v>
      </c>
      <c r="K8" s="4" t="n">
        <v>2.4</v>
      </c>
      <c r="L8" s="4" t="n">
        <v>-144.256145125</v>
      </c>
      <c r="M8" s="4" t="n">
        <v>55.74494331</v>
      </c>
      <c r="N8" s="4" t="n">
        <v>407.595011337</v>
      </c>
      <c r="O8" s="8" t="n">
        <v>43009.92138420152</v>
      </c>
      <c r="P8" t="inlineStr">
        <is>
          <t>(stage_right eastf 1)</t>
        </is>
      </c>
    </row>
  </sheetData>
  <pageMargins bottom="1" footer="0.5" header="0.5" left="0.75" right="0.75" top="1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P8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2d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front2</t>
        </is>
      </c>
      <c r="C4" t="n">
        <v>63</v>
      </c>
      <c r="D4" s="4" t="n">
        <v>0.6236734689999963</v>
      </c>
      <c r="E4" s="4" t="n">
        <v>5.623401361000006</v>
      </c>
      <c r="F4" s="4" t="n">
        <v>38.28462585</v>
      </c>
      <c r="G4" s="4" t="n">
        <v>43.908027211</v>
      </c>
      <c r="H4" s="4" t="n">
        <v>0.08926033906349216</v>
      </c>
      <c r="I4" s="4" t="n">
        <v>0.005211658151754386</v>
      </c>
      <c r="J4" s="7" t="n">
        <v>672.1910383661117</v>
      </c>
      <c r="K4" s="4" t="n">
        <v>2.5</v>
      </c>
      <c r="L4" s="4" t="n">
        <v>18.718185941</v>
      </c>
      <c r="M4" s="4" t="n">
        <v>57.002811791</v>
      </c>
      <c r="N4" s="4" t="n">
        <v>408.852879818</v>
      </c>
      <c r="O4" s="8" t="n">
        <v>43009.92139876018</v>
      </c>
      <c r="P4" t="inlineStr">
        <is>
          <t>(front2 eastf 2a)</t>
        </is>
      </c>
    </row>
    <row r="5">
      <c r="B5" t="inlineStr">
        <is>
          <t>alt_elec</t>
        </is>
      </c>
      <c r="C5" t="n">
        <v>63</v>
      </c>
      <c r="D5" s="4" t="n">
        <v>0.6263038550000033</v>
      </c>
      <c r="E5" s="4" t="n">
        <v>5.618049885999994</v>
      </c>
      <c r="F5" s="4" t="n">
        <v>50.734240363</v>
      </c>
      <c r="G5" s="4" t="n">
        <v>56.352290249</v>
      </c>
      <c r="H5" s="4" t="n">
        <v>0.08917539501587293</v>
      </c>
      <c r="I5" s="4" t="n">
        <v>0.005607706668813842</v>
      </c>
      <c r="J5" s="7" t="n">
        <v>672.8313341288838</v>
      </c>
      <c r="K5" s="4" t="n">
        <v>2.5</v>
      </c>
      <c r="L5" s="4" t="n">
        <v>6.272108843999995</v>
      </c>
      <c r="M5" s="4" t="n">
        <v>57.006349207</v>
      </c>
      <c r="N5" s="4" t="n">
        <v>408.856417234</v>
      </c>
      <c r="O5" s="8" t="n">
        <v>43009.92139880113</v>
      </c>
      <c r="P5" t="inlineStr">
        <is>
          <t>(alt_elec eastf 2a)</t>
        </is>
      </c>
    </row>
    <row r="6">
      <c r="B6" t="inlineStr">
        <is>
          <t>eastf</t>
        </is>
      </c>
      <c r="C6" t="n">
        <v>63</v>
      </c>
      <c r="D6" s="4" t="n">
        <v>0.6265759629999934</v>
      </c>
      <c r="E6" s="4" t="n">
        <v>5.622426304000008</v>
      </c>
      <c r="F6" s="4" t="n">
        <v>57.00643990899999</v>
      </c>
      <c r="G6" s="4" t="n">
        <v>62.628866213</v>
      </c>
      <c r="H6" s="4" t="n">
        <v>0.0892448619682541</v>
      </c>
      <c r="I6" s="4" t="n">
        <v>0.005900061308036317</v>
      </c>
      <c r="J6" s="7" t="n">
        <v>672.3076116285889</v>
      </c>
      <c r="K6" s="4" t="n">
        <v>2.5</v>
      </c>
      <c r="L6" s="4" t="n">
        <v>0</v>
      </c>
      <c r="M6" s="4" t="n">
        <v>57.00643990899999</v>
      </c>
      <c r="N6" s="4" t="n">
        <v>408.856507936</v>
      </c>
      <c r="O6" s="8" t="n">
        <v>43009.92139880217</v>
      </c>
      <c r="P6" t="inlineStr"/>
    </row>
    <row r="7">
      <c r="B7" t="inlineStr">
        <is>
          <t>middle</t>
        </is>
      </c>
      <c r="C7" t="n">
        <v>63</v>
      </c>
      <c r="D7" s="4" t="n">
        <v>0.626666666999995</v>
      </c>
      <c r="E7" s="4" t="n">
        <v>5.619365079000005</v>
      </c>
      <c r="F7" s="4" t="n">
        <v>57.406666667</v>
      </c>
      <c r="G7" s="4" t="n">
        <v>63.026031746</v>
      </c>
      <c r="H7" s="4" t="n">
        <v>0.08919627109523817</v>
      </c>
      <c r="I7" s="4" t="n">
        <v>0.005635932042468018</v>
      </c>
      <c r="J7" s="7" t="n">
        <v>672.6738602775869</v>
      </c>
      <c r="K7" s="4" t="n">
        <v>2.5</v>
      </c>
      <c r="L7" s="4" t="n">
        <v>-0.4360997729999996</v>
      </c>
      <c r="M7" s="4" t="n">
        <v>56.97056689399999</v>
      </c>
      <c r="N7" s="4" t="n">
        <v>408.820634921</v>
      </c>
      <c r="O7" s="8" t="n">
        <v>43009.92139838698</v>
      </c>
      <c r="P7" t="inlineStr">
        <is>
          <t>(middle eastf 1)</t>
        </is>
      </c>
    </row>
    <row r="8">
      <c r="B8" t="inlineStr">
        <is>
          <t>stage_right</t>
        </is>
      </c>
      <c r="C8" t="n">
        <v>63</v>
      </c>
      <c r="D8" s="4" t="n">
        <v>0.6243990929999939</v>
      </c>
      <c r="E8" s="4" t="n">
        <v>5.621768707000001</v>
      </c>
      <c r="F8" s="4" t="n">
        <v>201.271292517</v>
      </c>
      <c r="G8" s="4" t="n">
        <v>206.893061224</v>
      </c>
      <c r="H8" s="4" t="n">
        <v>0.08923442392063494</v>
      </c>
      <c r="I8" s="4" t="n">
        <v>0.00524563483144976</v>
      </c>
      <c r="J8" s="7" t="n">
        <v>672.3862536879711</v>
      </c>
      <c r="K8" s="4" t="n">
        <v>2.5</v>
      </c>
      <c r="L8" s="4" t="n">
        <v>-144.256145125</v>
      </c>
      <c r="M8" s="4" t="n">
        <v>57.01514739199999</v>
      </c>
      <c r="N8" s="4" t="n">
        <v>408.865215419</v>
      </c>
      <c r="O8" s="8" t="n">
        <v>43009.92139890295</v>
      </c>
      <c r="P8" t="inlineStr">
        <is>
          <t>(stage_right eastf 1)</t>
        </is>
      </c>
    </row>
  </sheetData>
  <pageMargins bottom="1" footer="0.5" header="0.5" left="0.75" right="0.75" top="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P8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3a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front2</t>
        </is>
      </c>
      <c r="C4" t="n">
        <v>13</v>
      </c>
      <c r="D4" s="4" t="n">
        <v>17.73188208599999</v>
      </c>
      <c r="E4" s="4" t="n">
        <v>1.022222222000003</v>
      </c>
      <c r="F4" s="4" t="n">
        <v>61.639909297</v>
      </c>
      <c r="G4" s="4" t="n">
        <v>62.662131519</v>
      </c>
      <c r="H4" s="4" t="n">
        <v>0.07863247861538489</v>
      </c>
      <c r="I4" s="4" t="n">
        <v>0.006710979568638551</v>
      </c>
      <c r="J4" s="7" t="n">
        <v>763.043478426746</v>
      </c>
      <c r="K4" s="4" t="n">
        <v>3.1</v>
      </c>
      <c r="L4" s="4" t="n">
        <v>18.718185941</v>
      </c>
      <c r="M4" s="4" t="n">
        <v>80.358095238</v>
      </c>
      <c r="N4" s="4" t="n">
        <v>432.2081632650001</v>
      </c>
      <c r="O4" s="8" t="n">
        <v>43009.92166907596</v>
      </c>
      <c r="P4" t="inlineStr">
        <is>
          <t>(front2 eastf 2a)</t>
        </is>
      </c>
    </row>
    <row r="5">
      <c r="B5" t="inlineStr">
        <is>
          <t>alt_elec</t>
        </is>
      </c>
      <c r="C5" t="n">
        <v>13</v>
      </c>
      <c r="D5" s="4" t="n">
        <v>17.732267574</v>
      </c>
      <c r="E5" s="4" t="n">
        <v>1.019795918</v>
      </c>
      <c r="F5" s="4" t="n">
        <v>74.084557823</v>
      </c>
      <c r="G5" s="4" t="n">
        <v>75.104353741</v>
      </c>
      <c r="H5" s="4" t="n">
        <v>0.07844583984615383</v>
      </c>
      <c r="I5" s="4" t="n">
        <v>0.007278888648191097</v>
      </c>
      <c r="J5" s="7" t="n">
        <v>764.8589156247242</v>
      </c>
      <c r="K5" s="4" t="n">
        <v>3.1</v>
      </c>
      <c r="L5" s="4" t="n">
        <v>6.272108843999995</v>
      </c>
      <c r="M5" s="4" t="n">
        <v>80.35666666699998</v>
      </c>
      <c r="N5" s="4" t="n">
        <v>432.206734694</v>
      </c>
      <c r="O5" s="8" t="n">
        <v>43009.92166905943</v>
      </c>
      <c r="P5" t="inlineStr">
        <is>
          <t>(alt_elec eastf 2a)</t>
        </is>
      </c>
    </row>
    <row r="6">
      <c r="B6" t="inlineStr">
        <is>
          <t>eastf</t>
        </is>
      </c>
      <c r="C6" t="n">
        <v>13</v>
      </c>
      <c r="D6" s="4" t="n">
        <v>17.733174603</v>
      </c>
      <c r="E6" s="4" t="n">
        <v>1.018367346999995</v>
      </c>
      <c r="F6" s="4" t="n">
        <v>80.362040816</v>
      </c>
      <c r="G6" s="4" t="n">
        <v>81.380408163</v>
      </c>
      <c r="H6" s="4" t="n">
        <v>0.07833594976923035</v>
      </c>
      <c r="I6" s="4" t="n">
        <v>0.007243590603575881</v>
      </c>
      <c r="J6" s="7" t="n">
        <v>765.9318636814111</v>
      </c>
      <c r="K6" s="4" t="n">
        <v>3.1</v>
      </c>
      <c r="L6" s="4" t="n">
        <v>0</v>
      </c>
      <c r="M6" s="4" t="n">
        <v>80.362040816</v>
      </c>
      <c r="N6" s="4" t="n">
        <v>432.212108843</v>
      </c>
      <c r="O6" s="8" t="n">
        <v>43009.92166912164</v>
      </c>
      <c r="P6" t="inlineStr"/>
    </row>
    <row r="7">
      <c r="B7" t="inlineStr">
        <is>
          <t>middle</t>
        </is>
      </c>
      <c r="C7" t="n">
        <v>13</v>
      </c>
      <c r="D7" s="4" t="n">
        <v>17.771111111</v>
      </c>
      <c r="E7" s="4" t="n">
        <v>1.020544217999998</v>
      </c>
      <c r="F7" s="4" t="n">
        <v>80.797142857</v>
      </c>
      <c r="G7" s="4" t="n">
        <v>81.81768707499999</v>
      </c>
      <c r="H7" s="4" t="n">
        <v>0.07850340138461522</v>
      </c>
      <c r="I7" s="4" t="n">
        <v>0.01077165346141565</v>
      </c>
      <c r="J7" s="7" t="n">
        <v>764.2980933531699</v>
      </c>
      <c r="K7" s="4" t="n">
        <v>3.1</v>
      </c>
      <c r="L7" s="4" t="n">
        <v>-0.4360997729999996</v>
      </c>
      <c r="M7" s="4" t="n">
        <v>80.361043084</v>
      </c>
      <c r="N7" s="4" t="n">
        <v>432.211111111</v>
      </c>
      <c r="O7" s="8" t="n">
        <v>43009.92166911008</v>
      </c>
      <c r="P7" t="inlineStr">
        <is>
          <t>(middle eastf 1)</t>
        </is>
      </c>
    </row>
    <row r="8">
      <c r="B8" t="inlineStr">
        <is>
          <t>stage_right</t>
        </is>
      </c>
      <c r="C8" t="n">
        <v>13</v>
      </c>
      <c r="D8" s="4" t="n">
        <v>17.73786848099999</v>
      </c>
      <c r="E8" s="4" t="n">
        <v>1.017687074999998</v>
      </c>
      <c r="F8" s="4" t="n">
        <v>224.630929705</v>
      </c>
      <c r="G8" s="4" t="n">
        <v>225.64861678</v>
      </c>
      <c r="H8" s="4" t="n">
        <v>0.07828362115384599</v>
      </c>
      <c r="I8" s="4" t="n">
        <v>0.008069504429365458</v>
      </c>
      <c r="J8" s="7" t="n">
        <v>766.4438501392991</v>
      </c>
      <c r="K8" s="4" t="n">
        <v>3.1</v>
      </c>
      <c r="L8" s="4" t="n">
        <v>-144.256145125</v>
      </c>
      <c r="M8" s="4" t="n">
        <v>80.37478457999998</v>
      </c>
      <c r="N8" s="4" t="n">
        <v>432.224852607</v>
      </c>
      <c r="O8" s="8" t="n">
        <v>43009.92166926913</v>
      </c>
      <c r="P8" t="inlineStr">
        <is>
          <t>(stage_right eastf 1)</t>
        </is>
      </c>
    </row>
  </sheetData>
  <pageMargins bottom="1" footer="0.5" header="0.5" left="0.75" right="0.75" top="1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P8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3b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front2</t>
        </is>
      </c>
      <c r="C4" t="n">
        <v>87</v>
      </c>
      <c r="D4" s="4" t="n">
        <v>0.7876643990000005</v>
      </c>
      <c r="E4" s="4" t="n">
        <v>7.587029479000002</v>
      </c>
      <c r="F4" s="4" t="n">
        <v>63.449795918</v>
      </c>
      <c r="G4" s="4" t="n">
        <v>71.036825397</v>
      </c>
      <c r="H4" s="4" t="n">
        <v>0.08720723539080462</v>
      </c>
      <c r="I4" s="4" t="n">
        <v>0.005919789219408354</v>
      </c>
      <c r="J4" s="7" t="n">
        <v>688.0163065727293</v>
      </c>
      <c r="K4" s="4" t="n">
        <v>3.2</v>
      </c>
      <c r="L4" s="4" t="n">
        <v>18.718185941</v>
      </c>
      <c r="M4" s="4" t="n">
        <v>82.16798185900001</v>
      </c>
      <c r="N4" s="4" t="n">
        <v>434.018049886</v>
      </c>
      <c r="O4" s="8" t="n">
        <v>43009.92169002373</v>
      </c>
      <c r="P4" t="inlineStr">
        <is>
          <t>(front2 eastf 2a)</t>
        </is>
      </c>
    </row>
    <row r="5">
      <c r="B5" t="inlineStr">
        <is>
          <t>alt_elec</t>
        </is>
      </c>
      <c r="C5" t="n">
        <v>87</v>
      </c>
      <c r="D5" s="4" t="n">
        <v>0.7934693880000054</v>
      </c>
      <c r="E5" s="4" t="n">
        <v>7.585306122999995</v>
      </c>
      <c r="F5" s="4" t="n">
        <v>75.897823129</v>
      </c>
      <c r="G5" s="4" t="n">
        <v>83.483129252</v>
      </c>
      <c r="H5" s="4" t="n">
        <v>0.08718742670114937</v>
      </c>
      <c r="I5" s="4" t="n">
        <v>0.007235349715909267</v>
      </c>
      <c r="J5" s="7" t="n">
        <v>688.1726215599965</v>
      </c>
      <c r="K5" s="4" t="n">
        <v>3.2</v>
      </c>
      <c r="L5" s="4" t="n">
        <v>6.272108843999995</v>
      </c>
      <c r="M5" s="4" t="n">
        <v>82.16993197299999</v>
      </c>
      <c r="N5" s="4" t="n">
        <v>434.02</v>
      </c>
      <c r="O5" s="8" t="n">
        <v>43009.9216900463</v>
      </c>
      <c r="P5" t="inlineStr">
        <is>
          <t>(alt_elec eastf 2a)</t>
        </is>
      </c>
    </row>
    <row r="6">
      <c r="B6" t="inlineStr">
        <is>
          <t>eastf</t>
        </is>
      </c>
      <c r="C6" t="n">
        <v>87</v>
      </c>
      <c r="D6" s="4" t="n">
        <v>0.789206348999997</v>
      </c>
      <c r="E6" s="4" t="n">
        <v>7.58752834500001</v>
      </c>
      <c r="F6" s="4" t="n">
        <v>82.169614512</v>
      </c>
      <c r="G6" s="4" t="n">
        <v>89.75714285700001</v>
      </c>
      <c r="H6" s="4" t="n">
        <v>0.08721296948275874</v>
      </c>
      <c r="I6" s="4" t="n">
        <v>0.006931172670315295</v>
      </c>
      <c r="J6" s="7" t="n">
        <v>687.9710707690269</v>
      </c>
      <c r="K6" s="4" t="n">
        <v>3.2</v>
      </c>
      <c r="L6" s="4" t="n">
        <v>0</v>
      </c>
      <c r="M6" s="4" t="n">
        <v>82.169614512</v>
      </c>
      <c r="N6" s="4" t="n">
        <v>434.019682539</v>
      </c>
      <c r="O6" s="8" t="n">
        <v>43009.92169004263</v>
      </c>
      <c r="P6" t="inlineStr"/>
    </row>
    <row r="7">
      <c r="B7" t="inlineStr">
        <is>
          <t>middle</t>
        </is>
      </c>
      <c r="C7" t="n">
        <v>87</v>
      </c>
      <c r="D7" s="4" t="n">
        <v>0.7937414960000098</v>
      </c>
      <c r="E7" s="4" t="n">
        <v>7.588571428999998</v>
      </c>
      <c r="F7" s="4" t="n">
        <v>82.611428571</v>
      </c>
      <c r="G7" s="4" t="n">
        <v>90.2</v>
      </c>
      <c r="H7" s="4" t="n">
        <v>0.08722495895402296</v>
      </c>
      <c r="I7" s="4" t="n">
        <v>0.007365825374961513</v>
      </c>
      <c r="J7" s="7" t="n">
        <v>687.8765059852482</v>
      </c>
      <c r="K7" s="4" t="n">
        <v>3.2</v>
      </c>
      <c r="L7" s="4" t="n">
        <v>-0.4360997729999996</v>
      </c>
      <c r="M7" s="4" t="n">
        <v>82.17532879800001</v>
      </c>
      <c r="N7" s="4" t="n">
        <v>434.025396825</v>
      </c>
      <c r="O7" s="8" t="n">
        <v>43009.92169010876</v>
      </c>
      <c r="P7" t="inlineStr">
        <is>
          <t>(middle eastf 1)</t>
        </is>
      </c>
    </row>
    <row r="8">
      <c r="B8" t="inlineStr">
        <is>
          <t>stage_right</t>
        </is>
      </c>
      <c r="C8" t="n">
        <v>87</v>
      </c>
      <c r="D8" s="4" t="n">
        <v>0.07981859400001667</v>
      </c>
      <c r="E8" s="4" t="n">
        <v>7.978594103999967</v>
      </c>
      <c r="F8" s="4" t="n">
        <v>225.728435374</v>
      </c>
      <c r="G8" s="4" t="n">
        <v>233.707029478</v>
      </c>
      <c r="H8" s="4" t="n">
        <v>0.09170797820689618</v>
      </c>
      <c r="I8" s="4" t="n">
        <v>0.04825206082968685</v>
      </c>
      <c r="J8" s="7" t="n">
        <v>654.2506025445033</v>
      </c>
      <c r="K8" s="4" t="n">
        <v>3.2</v>
      </c>
      <c r="L8" s="4" t="n">
        <v>-144.256145125</v>
      </c>
      <c r="M8" s="4" t="n">
        <v>81.472290249</v>
      </c>
      <c r="N8" s="4" t="n">
        <v>433.322358276</v>
      </c>
      <c r="O8" s="8" t="n">
        <v>43009.92168197173</v>
      </c>
      <c r="P8" t="inlineStr">
        <is>
          <t>(stage_right eastf 1)</t>
        </is>
      </c>
    </row>
  </sheetData>
  <pageMargins bottom="1" footer="0.5" header="0.5" left="0.75" right="0.75" top="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P8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4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ray</t>
        </is>
      </c>
      <c r="C4" t="n">
        <v>96</v>
      </c>
      <c r="D4" s="4" t="n">
        <v>0</v>
      </c>
      <c r="E4" s="4" t="n">
        <v>8.458594103999999</v>
      </c>
      <c r="F4" s="4" t="n">
        <v>16.765895692</v>
      </c>
      <c r="G4" s="4" t="n">
        <v>25.224489796</v>
      </c>
      <c r="H4" s="4" t="n">
        <v>0.08811035524999999</v>
      </c>
      <c r="I4" s="4" t="n">
        <v>0.03326631016064358</v>
      </c>
      <c r="J4" s="7" t="n">
        <v>680.9642275276152</v>
      </c>
      <c r="K4" s="4" t="n">
        <v>4</v>
      </c>
      <c r="L4" s="4" t="n">
        <v>92.999818594</v>
      </c>
      <c r="M4" s="4" t="n">
        <v>109.765714286</v>
      </c>
      <c r="N4" s="4" t="n">
        <v>461.615782313</v>
      </c>
      <c r="O4" s="8" t="n">
        <v>43009.92200944192</v>
      </c>
      <c r="P4" t="inlineStr">
        <is>
          <t>(ray eastf 4)</t>
        </is>
      </c>
    </row>
    <row r="5">
      <c r="B5" t="inlineStr">
        <is>
          <t>under</t>
        </is>
      </c>
      <c r="C5" t="n">
        <v>97</v>
      </c>
      <c r="D5" s="4" t="n">
        <v>0</v>
      </c>
      <c r="E5" s="4" t="n">
        <v>8.464126984000004</v>
      </c>
      <c r="F5" s="4" t="n">
        <v>18.395555556</v>
      </c>
      <c r="G5" s="4" t="n">
        <v>26.85968254</v>
      </c>
      <c r="H5" s="4" t="n">
        <v>0.08725904107216498</v>
      </c>
      <c r="I5" s="4" t="n">
        <v>0.03243131004349472</v>
      </c>
      <c r="J5" s="7" t="n">
        <v>687.6078313808056</v>
      </c>
      <c r="K5" s="4" t="n">
        <v>4</v>
      </c>
      <c r="L5" s="4" t="n">
        <v>91.37015873000001</v>
      </c>
      <c r="M5" s="4" t="n">
        <v>109.765714286</v>
      </c>
      <c r="N5" s="4" t="n">
        <v>461.6157823130001</v>
      </c>
      <c r="O5" s="8" t="n">
        <v>43009.92200944192</v>
      </c>
      <c r="P5" t="inlineStr">
        <is>
          <t>(under eastf 4)</t>
        </is>
      </c>
    </row>
    <row r="6">
      <c r="B6" t="inlineStr">
        <is>
          <t>front2</t>
        </is>
      </c>
      <c r="C6" t="n">
        <v>95</v>
      </c>
      <c r="D6" s="4" t="n">
        <v>6.348662130999998</v>
      </c>
      <c r="E6" s="4" t="n">
        <v>8.464126984000004</v>
      </c>
      <c r="F6" s="4" t="n">
        <v>91.046349206</v>
      </c>
      <c r="G6" s="4" t="n">
        <v>99.51047619000001</v>
      </c>
      <c r="H6" s="4" t="n">
        <v>0.08909607351578951</v>
      </c>
      <c r="I6" s="4" t="n">
        <v>0.03661304573484173</v>
      </c>
      <c r="J6" s="7" t="n">
        <v>673.4303503214074</v>
      </c>
      <c r="K6" s="4" t="n">
        <v>4</v>
      </c>
      <c r="L6" s="4" t="n">
        <v>18.718185941</v>
      </c>
      <c r="M6" s="4" t="n">
        <v>109.764535147</v>
      </c>
      <c r="N6" s="4" t="n">
        <v>461.614603174</v>
      </c>
      <c r="O6" s="8" t="n">
        <v>43009.92200942827</v>
      </c>
      <c r="P6" t="inlineStr">
        <is>
          <t>(front2 eastf 2a)</t>
        </is>
      </c>
    </row>
    <row r="7">
      <c r="B7" t="inlineStr">
        <is>
          <t>alt_elec</t>
        </is>
      </c>
      <c r="C7" t="n">
        <v>94</v>
      </c>
      <c r="D7" s="4" t="n">
        <v>20.00675736900001</v>
      </c>
      <c r="E7" s="4" t="n">
        <v>8.467573696000002</v>
      </c>
      <c r="F7" s="4" t="n">
        <v>103.489886621</v>
      </c>
      <c r="G7" s="4" t="n">
        <v>111.957460317</v>
      </c>
      <c r="H7" s="4" t="n">
        <v>0.09008057123404258</v>
      </c>
      <c r="I7" s="4" t="n">
        <v>0.03847834629484807</v>
      </c>
      <c r="J7" s="7" t="n">
        <v>666.0703765311521</v>
      </c>
      <c r="K7" s="4" t="n">
        <v>4</v>
      </c>
      <c r="L7" s="4" t="n">
        <v>6.272108843999995</v>
      </c>
      <c r="M7" s="4" t="n">
        <v>109.761995465</v>
      </c>
      <c r="N7" s="4" t="n">
        <v>461.6120634920001</v>
      </c>
      <c r="O7" s="8" t="n">
        <v>43009.92200939888</v>
      </c>
      <c r="P7" t="inlineStr">
        <is>
          <t>(alt_elec eastf 2a)</t>
        </is>
      </c>
    </row>
    <row r="8">
      <c r="B8" t="inlineStr">
        <is>
          <t>eastf</t>
        </is>
      </c>
      <c r="C8" t="n">
        <v>94</v>
      </c>
      <c r="D8" s="4" t="n">
        <v>20.008571429</v>
      </c>
      <c r="E8" s="4" t="n">
        <v>8.466938775000003</v>
      </c>
      <c r="F8" s="4" t="n">
        <v>109.765714286</v>
      </c>
      <c r="G8" s="4" t="n">
        <v>118.232653061</v>
      </c>
      <c r="H8" s="4" t="n">
        <v>0.09007381675531918</v>
      </c>
      <c r="I8" s="4" t="n">
        <v>0.03813137650857087</v>
      </c>
      <c r="J8" s="7" t="n">
        <v>666.1203239892328</v>
      </c>
      <c r="K8" s="4" t="n">
        <v>4</v>
      </c>
      <c r="L8" s="4" t="n">
        <v>0</v>
      </c>
      <c r="M8" s="4" t="n">
        <v>109.765714286</v>
      </c>
      <c r="N8" s="4" t="n">
        <v>461.615782313</v>
      </c>
      <c r="O8" s="8" t="n">
        <v>43009.92200944192</v>
      </c>
      <c r="P8" t="inlineStr"/>
    </row>
  </sheetData>
  <pageMargins bottom="1" footer="0.5" header="0.5" left="0.75" right="0.75" top="1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P8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5e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uber</t>
        </is>
      </c>
      <c r="C4" t="n">
        <v>6</v>
      </c>
      <c r="D4" s="4" t="n">
        <v>0</v>
      </c>
      <c r="E4" s="4" t="n">
        <v>0.473151927</v>
      </c>
      <c r="F4" s="4" t="n">
        <v>6.406394558</v>
      </c>
      <c r="G4" s="4" t="n">
        <v>6.879546485</v>
      </c>
      <c r="H4" s="4" t="n">
        <v>0.0788586545</v>
      </c>
      <c r="I4" s="4" t="n">
        <v>0.009396343666235558</v>
      </c>
      <c r="J4" s="7" t="n">
        <v>760.8549800960654</v>
      </c>
      <c r="K4" s="4" t="n">
        <v>14</v>
      </c>
      <c r="L4" s="4" t="n">
        <v>223.229297052</v>
      </c>
      <c r="M4" s="4" t="n">
        <v>229.63569161</v>
      </c>
      <c r="N4" s="4" t="n">
        <v>581.485759637</v>
      </c>
      <c r="O4" s="8" t="n">
        <v>43009.92339682593</v>
      </c>
      <c r="P4" t="inlineStr">
        <is>
          <t>(uber eastf 5g)</t>
        </is>
      </c>
    </row>
    <row r="5">
      <c r="B5" t="inlineStr">
        <is>
          <t>ray</t>
        </is>
      </c>
      <c r="C5" t="n">
        <v>7</v>
      </c>
      <c r="D5" s="4" t="n">
        <v>108.831564626</v>
      </c>
      <c r="E5" s="4" t="n">
        <v>0.7633560089999776</v>
      </c>
      <c r="F5" s="4" t="n">
        <v>134.056054422</v>
      </c>
      <c r="G5" s="4" t="n">
        <v>134.819410431</v>
      </c>
      <c r="H5" s="4" t="n">
        <v>0.1090508584285682</v>
      </c>
      <c r="I5" s="4" t="n">
        <v>0.08281191806246656</v>
      </c>
      <c r="J5" s="7" t="n">
        <v>550.201996248401</v>
      </c>
      <c r="K5" s="4" t="n">
        <v>14</v>
      </c>
      <c r="L5" s="4" t="n">
        <v>92.999818594</v>
      </c>
      <c r="M5" s="4" t="n">
        <v>227.055873016</v>
      </c>
      <c r="N5" s="4" t="n">
        <v>578.905941043</v>
      </c>
      <c r="O5" s="8" t="n">
        <v>43009.92336696691</v>
      </c>
      <c r="P5" t="inlineStr">
        <is>
          <t>(ray eastf 4)</t>
        </is>
      </c>
    </row>
    <row r="6">
      <c r="B6" t="inlineStr">
        <is>
          <t>under</t>
        </is>
      </c>
      <c r="C6" t="n">
        <v>7</v>
      </c>
      <c r="D6" s="4" t="n">
        <v>1.64834467099999</v>
      </c>
      <c r="E6" s="4" t="n">
        <v>0.7641723360000015</v>
      </c>
      <c r="F6" s="4" t="n">
        <v>135.779138322</v>
      </c>
      <c r="G6" s="4" t="n">
        <v>136.543310658</v>
      </c>
      <c r="H6" s="4" t="n">
        <v>0.1091674765714288</v>
      </c>
      <c r="I6" s="4" t="n">
        <v>0.0829425501795409</v>
      </c>
      <c r="J6" s="7" t="n">
        <v>549.6142430364022</v>
      </c>
      <c r="K6" s="4" t="n">
        <v>14</v>
      </c>
      <c r="L6" s="4" t="n">
        <v>91.37015873000001</v>
      </c>
      <c r="M6" s="4" t="n">
        <v>227.149297052</v>
      </c>
      <c r="N6" s="4" t="n">
        <v>578.999365079</v>
      </c>
      <c r="O6" s="8" t="n">
        <v>43009.92336804821</v>
      </c>
      <c r="P6" t="inlineStr">
        <is>
          <t>(under eastf 4)</t>
        </is>
      </c>
    </row>
    <row r="7">
      <c r="B7" t="inlineStr">
        <is>
          <t>alt_elec</t>
        </is>
      </c>
      <c r="C7" t="n">
        <v>7</v>
      </c>
      <c r="D7" s="4" t="n">
        <v>1.711156462000019</v>
      </c>
      <c r="E7" s="4" t="n">
        <v>0.7653061229999878</v>
      </c>
      <c r="F7" s="4" t="n">
        <v>220.895918367</v>
      </c>
      <c r="G7" s="4" t="n">
        <v>221.66122449</v>
      </c>
      <c r="H7" s="4" t="n">
        <v>0.1093294461428554</v>
      </c>
      <c r="I7" s="4" t="n">
        <v>0.08326370880702029</v>
      </c>
      <c r="J7" s="7" t="n">
        <v>548.7999996048727</v>
      </c>
      <c r="K7" s="4" t="n">
        <v>14</v>
      </c>
      <c r="L7" s="4" t="n">
        <v>6.272108843999995</v>
      </c>
      <c r="M7" s="4" t="n">
        <v>227.168027211</v>
      </c>
      <c r="N7" s="4" t="n">
        <v>579.018095238</v>
      </c>
      <c r="O7" s="8" t="n">
        <v>43009.92336826499</v>
      </c>
      <c r="P7" t="inlineStr">
        <is>
          <t>(alt_elec eastf 2a)</t>
        </is>
      </c>
    </row>
    <row r="8">
      <c r="B8" t="inlineStr">
        <is>
          <t>eastf</t>
        </is>
      </c>
      <c r="C8" t="n">
        <v>7</v>
      </c>
      <c r="D8" s="4" t="n">
        <v>1.701133787000003</v>
      </c>
      <c r="E8" s="4" t="n">
        <v>0.7706122449999953</v>
      </c>
      <c r="F8" s="4" t="n">
        <v>227.359637188</v>
      </c>
      <c r="G8" s="4" t="n">
        <v>228.130249433</v>
      </c>
      <c r="H8" s="4" t="n">
        <v>0.1100874635714279</v>
      </c>
      <c r="I8" s="4" t="n">
        <v>0.08392593037174789</v>
      </c>
      <c r="J8" s="7" t="n">
        <v>545.0211863685122</v>
      </c>
      <c r="K8" s="4" t="n">
        <v>14</v>
      </c>
      <c r="L8" s="4" t="n">
        <v>0</v>
      </c>
      <c r="M8" s="4" t="n">
        <v>227.359637188</v>
      </c>
      <c r="N8" s="4" t="n">
        <v>579.209705215</v>
      </c>
      <c r="O8" s="8" t="n">
        <v>43009.9233704827</v>
      </c>
      <c r="P8" t="inlineStr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8"/>
  <sheetViews>
    <sheetView workbookViewId="0">
      <selection activeCell="A1" sqref="A1"/>
    </sheetView>
  </sheetViews>
  <sheetFormatPr baseColWidth="8" defaultRowHeight="15"/>
  <sheetData>
    <row customHeight="1" ht="35" r="1">
      <c r="B1" s="1" t="inlineStr">
        <is>
          <t>Locations</t>
        </is>
      </c>
    </row>
    <row r="2">
      <c r="A2">
        <f>HYPERLINK("#T.O.C.", "T.O.C.")</f>
        <v/>
      </c>
    </row>
    <row r="4">
      <c r="B4" t="inlineStr">
        <is>
          <t>psa_ar15</t>
        </is>
      </c>
      <c r="C4" t="inlineStr">
        <is>
          <t>Slide fire solutions - PSA AR15 Full Auto Bumpfire/Slide fire solutions - PSA AR15 Full Auto Bumpfire.mp3</t>
        </is>
      </c>
    </row>
    <row r="5">
      <c r="C5" t="n">
        <v>18337</v>
      </c>
    </row>
    <row r="6">
      <c r="C6" t="inlineStr">
        <is>
          <t>00:00:18.337</t>
        </is>
      </c>
    </row>
    <row r="7">
      <c r="C7" t="n">
        <v>44100</v>
      </c>
    </row>
    <row r="8">
      <c r="C8" t="n">
        <v>293407</v>
      </c>
    </row>
    <row r="9">
      <c r="B9" t="inlineStr">
        <is>
          <t>240v249</t>
        </is>
      </c>
      <c r="C9" t="inlineStr">
        <is>
          <t>M249 Saw - M240 Bravo - Machine Gun Shooting/M249 SAW &amp; M240 Bravo Machine Gun Shooting.mp3</t>
        </is>
      </c>
    </row>
    <row r="10">
      <c r="C10" t="n">
        <v>1426259</v>
      </c>
    </row>
    <row r="11">
      <c r="C11" t="inlineStr">
        <is>
          <t>00:23:46.259</t>
        </is>
      </c>
    </row>
    <row r="12">
      <c r="C12" t="n">
        <v>44100</v>
      </c>
    </row>
    <row r="13">
      <c r="C13" t="n">
        <v>22820153</v>
      </c>
    </row>
    <row r="14">
      <c r="B14" t="inlineStr">
        <is>
          <t>43</t>
        </is>
      </c>
      <c r="C14" t="inlineStr">
        <is>
          <t>43 Machine Guns/Test Fire of 43 Machine Guns - One Take, No Edits.mp3</t>
        </is>
      </c>
    </row>
    <row r="15">
      <c r="C15" t="n">
        <v>564715</v>
      </c>
    </row>
    <row r="16">
      <c r="C16" t="inlineStr">
        <is>
          <t>00:09:24.715</t>
        </is>
      </c>
    </row>
    <row r="17">
      <c r="C17" t="n">
        <v>44100</v>
      </c>
    </row>
    <row r="18">
      <c r="C18" t="n">
        <v>9035441</v>
      </c>
    </row>
    <row r="19">
      <c r="B19" t="inlineStr">
        <is>
          <t>m240b_shoulder</t>
        </is>
      </c>
      <c r="C19" t="inlineStr">
        <is>
          <t>new stuff/M240 Bravo Standing Shoulder Fire.mp3</t>
        </is>
      </c>
    </row>
    <row r="20">
      <c r="C20" t="n">
        <v>14158</v>
      </c>
    </row>
    <row r="21">
      <c r="C21" t="inlineStr">
        <is>
          <t>00:00:14.158</t>
        </is>
      </c>
    </row>
    <row r="22">
      <c r="C22" t="n">
        <v>44100</v>
      </c>
    </row>
    <row r="23">
      <c r="C23" t="n">
        <v>226533</v>
      </c>
    </row>
    <row r="24">
      <c r="B24" t="inlineStr">
        <is>
          <t>m240_afgan</t>
        </is>
      </c>
      <c r="C24" t="inlineStr">
        <is>
          <t>new stuff/M240 Machine Gun Shooting in Afghanistan Firing by US Combat Troops Belt Fed 7.62mm .308 Operation.mp3</t>
        </is>
      </c>
    </row>
    <row r="25">
      <c r="C25" t="n">
        <v>22282</v>
      </c>
    </row>
    <row r="26">
      <c r="C26" t="inlineStr">
        <is>
          <t>00:00:22.282</t>
        </is>
      </c>
    </row>
    <row r="27">
      <c r="C27" t="n">
        <v>44100</v>
      </c>
    </row>
    <row r="28">
      <c r="C28" t="n">
        <v>356519</v>
      </c>
    </row>
    <row r="29">
      <c r="B29" t="inlineStr">
        <is>
          <t>m240_fn_mag</t>
        </is>
      </c>
      <c r="C29" t="inlineStr">
        <is>
          <t>new stuff/The Unstoppable M240 Bravo (FN MAG).mp3</t>
        </is>
      </c>
    </row>
    <row r="30">
      <c r="C30" t="n">
        <v>291108</v>
      </c>
    </row>
    <row r="31">
      <c r="C31" t="inlineStr">
        <is>
          <t>00:04:51.108</t>
        </is>
      </c>
    </row>
    <row r="32">
      <c r="C32" t="n">
        <v>44100</v>
      </c>
    </row>
    <row r="33">
      <c r="C33" t="n">
        <v>4657737</v>
      </c>
    </row>
    <row r="34">
      <c r="B34" t="inlineStr">
        <is>
          <t>ray</t>
        </is>
      </c>
      <c r="C34" t="inlineStr">
        <is>
          <t>Concert Exit Gate Raymond Page/raymond page escape from las vegas.mp3</t>
        </is>
      </c>
    </row>
    <row r="35">
      <c r="C35" t="n">
        <v>627931</v>
      </c>
    </row>
    <row r="36">
      <c r="C36" t="inlineStr">
        <is>
          <t>00:10:27.931</t>
        </is>
      </c>
    </row>
    <row r="37">
      <c r="C37" t="n">
        <v>44100</v>
      </c>
    </row>
    <row r="38">
      <c r="C38" t="n">
        <v>10046902</v>
      </c>
    </row>
    <row r="39">
      <c r="B39" t="inlineStr">
        <is>
          <t>oasis</t>
        </is>
      </c>
      <c r="C39" t="inlineStr">
        <is>
          <t>Oasis Apartments/oasis apartments south end.mp3</t>
        </is>
      </c>
    </row>
    <row r="40">
      <c r="C40" t="n">
        <v>150360</v>
      </c>
    </row>
    <row r="41">
      <c r="C41" t="inlineStr">
        <is>
          <t>00:02:30.360</t>
        </is>
      </c>
    </row>
    <row r="42">
      <c r="C42" t="n">
        <v>44100</v>
      </c>
    </row>
    <row r="43">
      <c r="C43" t="n">
        <v>2405773</v>
      </c>
    </row>
    <row r="44">
      <c r="B44" t="inlineStr">
        <is>
          <t>bar5</t>
        </is>
      </c>
      <c r="C44" t="inlineStr">
        <is>
          <t>Concert Barstool 5/bar5.mp3</t>
        </is>
      </c>
    </row>
    <row r="45">
      <c r="C45" t="n">
        <v>321071</v>
      </c>
    </row>
    <row r="46">
      <c r="C46" t="inlineStr">
        <is>
          <t>00:05:21.071</t>
        </is>
      </c>
    </row>
    <row r="47">
      <c r="C47" t="n">
        <v>44100</v>
      </c>
    </row>
    <row r="48">
      <c r="C48" t="n">
        <v>5137136</v>
      </c>
    </row>
    <row r="49">
      <c r="B49" t="inlineStr">
        <is>
          <t>uber</t>
        </is>
      </c>
      <c r="C49" t="inlineStr">
        <is>
          <t>Uber Driver/cab driver.mp3</t>
        </is>
      </c>
    </row>
    <row r="50">
      <c r="C50" t="n">
        <v>109714</v>
      </c>
    </row>
    <row r="51">
      <c r="C51" t="inlineStr">
        <is>
          <t>00:01:49.714</t>
        </is>
      </c>
    </row>
    <row r="52">
      <c r="C52" t="n">
        <v>44100</v>
      </c>
    </row>
    <row r="53">
      <c r="C53" t="n">
        <v>1755428</v>
      </c>
    </row>
    <row r="54">
      <c r="B54" t="inlineStr">
        <is>
          <t>booth_se</t>
        </is>
      </c>
      <c r="C54" t="inlineStr">
        <is>
          <t>booth_se/LAS VEGAS SHOOTING VIDEO JASON ALDEAN.mp3</t>
        </is>
      </c>
    </row>
    <row r="55">
      <c r="C55" t="n">
        <v>218226</v>
      </c>
    </row>
    <row r="56">
      <c r="C56" t="inlineStr">
        <is>
          <t>00:03:38.226</t>
        </is>
      </c>
    </row>
    <row r="57">
      <c r="C57" t="n">
        <v>44100</v>
      </c>
    </row>
    <row r="58">
      <c r="C58" t="n">
        <v>3491631</v>
      </c>
    </row>
    <row r="59">
      <c r="B59" t="inlineStr">
        <is>
          <t>front2</t>
        </is>
      </c>
      <c r="C59" t="inlineStr">
        <is>
          <t>Concert Front of Center 2/front of center 2.mp3</t>
        </is>
      </c>
    </row>
    <row r="60">
      <c r="C60" t="n">
        <v>368796</v>
      </c>
    </row>
    <row r="61">
      <c r="C61" t="inlineStr">
        <is>
          <t>00:06:08.796</t>
        </is>
      </c>
    </row>
    <row r="62">
      <c r="C62" t="n">
        <v>44100</v>
      </c>
    </row>
    <row r="63">
      <c r="C63" t="n">
        <v>5900747</v>
      </c>
    </row>
    <row r="64">
      <c r="B64" t="inlineStr">
        <is>
          <t>middle</t>
        </is>
      </c>
      <c r="C64" t="inlineStr">
        <is>
          <t>Concert Middle at Distance/1st -- Concert - Middle -- distance best video.mp3</t>
        </is>
      </c>
    </row>
    <row r="65">
      <c r="C65" t="n">
        <v>245211</v>
      </c>
    </row>
    <row r="66">
      <c r="C66" t="inlineStr">
        <is>
          <t>00:04:05.211</t>
        </is>
      </c>
    </row>
    <row r="67">
      <c r="C67" t="n">
        <v>44100</v>
      </c>
    </row>
    <row r="68">
      <c r="C68" t="n">
        <v>3923382</v>
      </c>
    </row>
    <row r="69">
      <c r="B69" t="inlineStr">
        <is>
          <t>eastf</t>
        </is>
      </c>
      <c r="C69" t="inlineStr">
        <is>
          <t>Concert East Front/eastf.mp3</t>
        </is>
      </c>
    </row>
    <row r="70">
      <c r="C70" t="n">
        <v>342439</v>
      </c>
    </row>
    <row r="71">
      <c r="C71" t="inlineStr">
        <is>
          <t>00:05:42.439</t>
        </is>
      </c>
    </row>
    <row r="72">
      <c r="C72" t="n">
        <v>44100</v>
      </c>
    </row>
    <row r="73">
      <c r="C73" t="n">
        <v>5479026</v>
      </c>
    </row>
    <row r="74">
      <c r="B74" t="inlineStr">
        <is>
          <t>alt_elec</t>
        </is>
      </c>
      <c r="C74" t="inlineStr">
        <is>
          <t>not lvmpd/Its Electrical Alternative/Las Vegas Shooting - East side of venue Its Ele.mp3</t>
        </is>
      </c>
    </row>
    <row r="75">
      <c r="C75" t="n">
        <v>269897</v>
      </c>
    </row>
    <row r="76">
      <c r="C76" t="inlineStr">
        <is>
          <t>00:04:29.897</t>
        </is>
      </c>
    </row>
    <row r="77">
      <c r="C77" t="n">
        <v>44100</v>
      </c>
    </row>
    <row r="78">
      <c r="C78" t="n">
        <v>4318354</v>
      </c>
    </row>
    <row r="79">
      <c r="B79" t="inlineStr">
        <is>
          <t>stage_right</t>
        </is>
      </c>
      <c r="C79" t="inlineStr">
        <is>
          <t>Concert Stage Right\concert stage right.mp3</t>
        </is>
      </c>
    </row>
    <row r="80">
      <c r="C80" t="n">
        <v>280241</v>
      </c>
    </row>
    <row r="81">
      <c r="C81" t="inlineStr">
        <is>
          <t>00:04:40.241</t>
        </is>
      </c>
    </row>
    <row r="82">
      <c r="C82" t="n">
        <v>44100</v>
      </c>
    </row>
    <row r="83">
      <c r="C83" t="n">
        <v>4483866</v>
      </c>
    </row>
    <row r="84">
      <c r="B84" t="inlineStr">
        <is>
          <t>hebrew</t>
        </is>
      </c>
      <c r="C84" t="inlineStr">
        <is>
          <t>Luxor Parking Woman Israeli\hebrew.mp3</t>
        </is>
      </c>
    </row>
    <row r="85">
      <c r="C85" t="n">
        <v>44956</v>
      </c>
    </row>
    <row r="86">
      <c r="C86" t="inlineStr">
        <is>
          <t>00:00:44.956</t>
        </is>
      </c>
    </row>
    <row r="87">
      <c r="C87" t="n">
        <v>44100</v>
      </c>
    </row>
    <row r="88">
      <c r="C88" t="n">
        <v>719307</v>
      </c>
    </row>
    <row r="89">
      <c r="B89" t="inlineStr">
        <is>
          <t>under</t>
        </is>
      </c>
      <c r="C89" t="inlineStr">
        <is>
          <t>Concert Under Bleachers\under bleachers.mp3</t>
        </is>
      </c>
    </row>
    <row r="90">
      <c r="C90" t="n">
        <v>400587</v>
      </c>
    </row>
    <row r="91">
      <c r="C91" t="inlineStr">
        <is>
          <t>00:06:40.587</t>
        </is>
      </c>
    </row>
    <row r="92">
      <c r="C92" t="n">
        <v>44100</v>
      </c>
    </row>
    <row r="93">
      <c r="C93" t="n">
        <v>6409404</v>
      </c>
    </row>
    <row r="94">
      <c r="B94" t="inlineStr">
        <is>
          <t>34_1114</t>
        </is>
      </c>
      <c r="C94" t="inlineStr">
        <is>
          <t>34_1114/Las Vegas Shooting - LVMPD Release #34 (#01114).mp3</t>
        </is>
      </c>
    </row>
    <row r="95">
      <c r="C95" t="n">
        <v>14268055</v>
      </c>
    </row>
    <row r="96">
      <c r="C96" t="inlineStr">
        <is>
          <t>03:57:48.055</t>
        </is>
      </c>
    </row>
    <row r="97">
      <c r="C97" t="n">
        <v>44100</v>
      </c>
    </row>
    <row r="98">
      <c r="C98" t="n">
        <v>228288888</v>
      </c>
    </row>
  </sheetData>
  <pageMargins bottom="1" footer="0.5" header="0.5" left="0.75" right="0.75" top="1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P7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5f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ray</t>
        </is>
      </c>
      <c r="C4" t="n">
        <v>6</v>
      </c>
      <c r="D4" s="4" t="n">
        <v>1.443990930000012</v>
      </c>
      <c r="E4" s="4" t="n">
        <v>0.4752834459999917</v>
      </c>
      <c r="F4" s="4" t="n">
        <v>136.263401361</v>
      </c>
      <c r="G4" s="4" t="n">
        <v>136.738684807</v>
      </c>
      <c r="H4" s="4" t="n">
        <v>0.07921390766666529</v>
      </c>
      <c r="I4" s="4" t="n">
        <v>0.003403476241215718</v>
      </c>
      <c r="J4" s="7" t="n">
        <v>757.4427492263349</v>
      </c>
      <c r="K4" s="4" t="n">
        <v>15</v>
      </c>
      <c r="L4" s="4" t="n">
        <v>92.999818594</v>
      </c>
      <c r="M4" s="4" t="n">
        <v>229.263219955</v>
      </c>
      <c r="N4" s="4" t="n">
        <v>581.113287982</v>
      </c>
      <c r="O4" s="8" t="n">
        <v>43009.92339251491</v>
      </c>
      <c r="P4" t="inlineStr">
        <is>
          <t>(ray eastf 4)</t>
        </is>
      </c>
    </row>
    <row r="5">
      <c r="B5" t="inlineStr">
        <is>
          <t>under</t>
        </is>
      </c>
      <c r="C5" t="n">
        <v>6</v>
      </c>
      <c r="D5" s="4" t="n">
        <v>1.445351474000006</v>
      </c>
      <c r="E5" s="4" t="n">
        <v>0.474376417000002</v>
      </c>
      <c r="F5" s="4" t="n">
        <v>137.988662132</v>
      </c>
      <c r="G5" s="4" t="n">
        <v>138.463038549</v>
      </c>
      <c r="H5" s="4" t="n">
        <v>0.07906273616666699</v>
      </c>
      <c r="I5" s="4" t="n">
        <v>0.005189920511560681</v>
      </c>
      <c r="J5" s="7" t="n">
        <v>758.8910137579594</v>
      </c>
      <c r="K5" s="4" t="n">
        <v>15</v>
      </c>
      <c r="L5" s="4" t="n">
        <v>91.37015873000001</v>
      </c>
      <c r="M5" s="4" t="n">
        <v>229.358820862</v>
      </c>
      <c r="N5" s="4" t="n">
        <v>581.208888889</v>
      </c>
      <c r="O5" s="8" t="n">
        <v>43009.9233936214</v>
      </c>
      <c r="P5" t="inlineStr">
        <is>
          <t>(under eastf 4)</t>
        </is>
      </c>
    </row>
    <row r="6">
      <c r="B6" t="inlineStr">
        <is>
          <t>alt_elec</t>
        </is>
      </c>
      <c r="C6" t="n">
        <v>6</v>
      </c>
      <c r="D6" s="4" t="n">
        <v>1.447346939000028</v>
      </c>
      <c r="E6" s="4" t="n">
        <v>0.4760544209999864</v>
      </c>
      <c r="F6" s="4" t="n">
        <v>223.108571429</v>
      </c>
      <c r="G6" s="4" t="n">
        <v>223.58462585</v>
      </c>
      <c r="H6" s="4" t="n">
        <v>0.07934240349999773</v>
      </c>
      <c r="I6" s="4" t="n">
        <v>0.00635908527692116</v>
      </c>
      <c r="J6" s="7" t="n">
        <v>756.2160629530428</v>
      </c>
      <c r="K6" s="4" t="n">
        <v>15</v>
      </c>
      <c r="L6" s="4" t="n">
        <v>6.272108843999995</v>
      </c>
      <c r="M6" s="4" t="n">
        <v>229.380680273</v>
      </c>
      <c r="N6" s="4" t="n">
        <v>581.2307483000001</v>
      </c>
      <c r="O6" s="8" t="n">
        <v>43009.9233938744</v>
      </c>
      <c r="P6" t="inlineStr">
        <is>
          <t>(alt_elec eastf 2a)</t>
        </is>
      </c>
    </row>
    <row r="7">
      <c r="B7" t="inlineStr">
        <is>
          <t>eastf</t>
        </is>
      </c>
      <c r="C7" t="n">
        <v>6</v>
      </c>
      <c r="D7" s="4" t="n">
        <v>1.445442177000018</v>
      </c>
      <c r="E7" s="4" t="n">
        <v>0.4745578229999978</v>
      </c>
      <c r="F7" s="4" t="n">
        <v>229.57569161</v>
      </c>
      <c r="G7" s="4" t="n">
        <v>230.050249433</v>
      </c>
      <c r="H7" s="4" t="n">
        <v>0.07909297049999964</v>
      </c>
      <c r="I7" s="4" t="n">
        <v>0.007518524600495957</v>
      </c>
      <c r="J7" s="7" t="n">
        <v>758.6009176378105</v>
      </c>
      <c r="K7" s="4" t="n">
        <v>15</v>
      </c>
      <c r="L7" s="4" t="n">
        <v>0</v>
      </c>
      <c r="M7" s="4" t="n">
        <v>229.57569161</v>
      </c>
      <c r="N7" s="4" t="n">
        <v>581.4257596370001</v>
      </c>
      <c r="O7" s="8" t="n">
        <v>43009.92339613148</v>
      </c>
      <c r="P7" t="inlineStr"/>
    </row>
  </sheetData>
  <pageMargins bottom="1" footer="0.5" header="0.5" left="0.75" right="0.75" top="1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P8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5g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uber</t>
        </is>
      </c>
      <c r="C4" t="n">
        <v>8</v>
      </c>
      <c r="D4" s="4" t="n">
        <v>5.041088436</v>
      </c>
      <c r="E4" s="4" t="n">
        <v>0.6795918360000002</v>
      </c>
      <c r="F4" s="4" t="n">
        <v>11.920634921</v>
      </c>
      <c r="G4" s="4" t="n">
        <v>12.600226757</v>
      </c>
      <c r="H4" s="4" t="n">
        <v>0.08494897950000002</v>
      </c>
      <c r="I4" s="4" t="n">
        <v>0.007014371178007948</v>
      </c>
      <c r="J4" s="7" t="n">
        <v>706.3063070698805</v>
      </c>
      <c r="K4" s="4" t="n">
        <v>16</v>
      </c>
      <c r="L4" s="4" t="n">
        <v>223.229297052</v>
      </c>
      <c r="M4" s="4" t="n">
        <v>235.149931973</v>
      </c>
      <c r="N4" s="4" t="n">
        <v>587</v>
      </c>
      <c r="O4" s="8" t="n">
        <v>43009.92346064815</v>
      </c>
      <c r="P4" t="inlineStr">
        <is>
          <t>(uber eastf 5g)</t>
        </is>
      </c>
    </row>
    <row r="5">
      <c r="B5" t="inlineStr">
        <is>
          <t>ray</t>
        </is>
      </c>
      <c r="C5" t="n">
        <v>8</v>
      </c>
      <c r="D5" s="4" t="n">
        <v>5.043809524000011</v>
      </c>
      <c r="E5" s="4" t="n">
        <v>0.6799092969999947</v>
      </c>
      <c r="F5" s="4" t="n">
        <v>141.782494331</v>
      </c>
      <c r="G5" s="4" t="n">
        <v>142.462403628</v>
      </c>
      <c r="H5" s="4" t="n">
        <v>0.08498866212499934</v>
      </c>
      <c r="I5" s="4" t="n">
        <v>0.006666587974183752</v>
      </c>
      <c r="J5" s="7" t="n">
        <v>705.9765208652585</v>
      </c>
      <c r="K5" s="4" t="n">
        <v>16</v>
      </c>
      <c r="L5" s="4" t="n">
        <v>92.999818594</v>
      </c>
      <c r="M5" s="4" t="n">
        <v>234.782312925</v>
      </c>
      <c r="N5" s="4" t="n">
        <v>586.6323809520001</v>
      </c>
      <c r="O5" s="8" t="n">
        <v>43009.9234563933</v>
      </c>
      <c r="P5" t="inlineStr">
        <is>
          <t>(ray eastf 4)</t>
        </is>
      </c>
    </row>
    <row r="6">
      <c r="B6" t="inlineStr">
        <is>
          <t>under</t>
        </is>
      </c>
      <c r="C6" t="n">
        <v>8</v>
      </c>
      <c r="D6" s="4" t="n">
        <v>5.040362812000012</v>
      </c>
      <c r="E6" s="4" t="n">
        <v>0.6802721079999685</v>
      </c>
      <c r="F6" s="4" t="n">
        <v>143.503401361</v>
      </c>
      <c r="G6" s="4" t="n">
        <v>144.183673469</v>
      </c>
      <c r="H6" s="4" t="n">
        <v>0.08503401349999606</v>
      </c>
      <c r="I6" s="4" t="n">
        <v>0.007078791847940954</v>
      </c>
      <c r="J6" s="7" t="n">
        <v>705.6000008749767</v>
      </c>
      <c r="K6" s="4" t="n">
        <v>16</v>
      </c>
      <c r="L6" s="4" t="n">
        <v>91.37015873000001</v>
      </c>
      <c r="M6" s="4" t="n">
        <v>234.873560091</v>
      </c>
      <c r="N6" s="4" t="n">
        <v>586.7236281180001</v>
      </c>
      <c r="O6" s="8" t="n">
        <v>43009.9234574494</v>
      </c>
      <c r="P6" t="inlineStr">
        <is>
          <t>(under eastf 4)</t>
        </is>
      </c>
    </row>
    <row r="7">
      <c r="B7" t="inlineStr">
        <is>
          <t>alt_elec</t>
        </is>
      </c>
      <c r="C7" t="n">
        <v>8</v>
      </c>
      <c r="D7" s="4" t="n">
        <v>5.045578231999997</v>
      </c>
      <c r="E7" s="4" t="n">
        <v>0.6809523809999973</v>
      </c>
      <c r="F7" s="4" t="n">
        <v>228.630204082</v>
      </c>
      <c r="G7" s="4" t="n">
        <v>229.311156463</v>
      </c>
      <c r="H7" s="4" t="n">
        <v>0.08511904762499967</v>
      </c>
      <c r="I7" s="4" t="n">
        <v>0.006711339411480288</v>
      </c>
      <c r="J7" s="7" t="n">
        <v>704.8951048458143</v>
      </c>
      <c r="K7" s="4" t="n">
        <v>16</v>
      </c>
      <c r="L7" s="4" t="n">
        <v>6.272108843999995</v>
      </c>
      <c r="M7" s="4" t="n">
        <v>234.902312926</v>
      </c>
      <c r="N7" s="4" t="n">
        <v>586.7523809530001</v>
      </c>
      <c r="O7" s="8" t="n">
        <v>43009.92345778218</v>
      </c>
      <c r="P7" t="inlineStr">
        <is>
          <t>(alt_elec eastf 2a)</t>
        </is>
      </c>
    </row>
    <row r="8">
      <c r="B8" t="inlineStr">
        <is>
          <t>eastf</t>
        </is>
      </c>
      <c r="C8" t="n">
        <v>8</v>
      </c>
      <c r="D8" s="4" t="n">
        <v>5.099682539999975</v>
      </c>
      <c r="E8" s="4" t="n">
        <v>0.6559637190000274</v>
      </c>
      <c r="F8" s="4" t="n">
        <v>235.149931973</v>
      </c>
      <c r="G8" s="4" t="n">
        <v>235.805895692</v>
      </c>
      <c r="H8" s="4" t="n">
        <v>0.08199546487500342</v>
      </c>
      <c r="I8" s="4" t="n">
        <v>0.004725373002195517</v>
      </c>
      <c r="J8" s="7" t="n">
        <v>731.7477874107547</v>
      </c>
      <c r="K8" s="4" t="n">
        <v>16</v>
      </c>
      <c r="L8" s="4" t="n">
        <v>0</v>
      </c>
      <c r="M8" s="4" t="n">
        <v>235.149931973</v>
      </c>
      <c r="N8" s="4" t="n">
        <v>587</v>
      </c>
      <c r="O8" s="8" t="n">
        <v>43009.92346064815</v>
      </c>
      <c r="P8" t="inlineStr"/>
    </row>
  </sheetData>
  <pageMargins bottom="1" footer="0.5" header="0.5" left="0.75" right="0.75" top="1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5h2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uber</t>
        </is>
      </c>
      <c r="C4" t="n">
        <v>8</v>
      </c>
      <c r="D4" s="4" t="n">
        <v>41.306349207</v>
      </c>
      <c r="E4" s="4" t="n">
        <v>2.027392289999995</v>
      </c>
      <c r="F4" s="4" t="n">
        <v>53.906575964</v>
      </c>
      <c r="G4" s="4" t="n">
        <v>55.93396825399999</v>
      </c>
      <c r="H4" s="4" t="n">
        <v>0.2534240362499993</v>
      </c>
      <c r="I4" s="4" t="n">
        <v>0.2734269573373745</v>
      </c>
      <c r="J4" s="7" t="n">
        <v>236.7573371801672</v>
      </c>
      <c r="K4" s="4" t="n">
        <v>16.1</v>
      </c>
      <c r="L4" s="4" t="n">
        <v>223.229297052</v>
      </c>
      <c r="M4" s="4" t="n">
        <v>277.135873016</v>
      </c>
      <c r="N4" s="4" t="n">
        <v>628.985941043</v>
      </c>
      <c r="O4" s="8" t="n">
        <v>43009.92394659654</v>
      </c>
      <c r="P4" t="inlineStr">
        <is>
          <t>(uber eastf 5g)</t>
        </is>
      </c>
    </row>
  </sheetData>
  <pageMargins bottom="1" footer="0.5" header="0.5" left="0.75" right="0.75" top="1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5h3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uber</t>
        </is>
      </c>
      <c r="C4" t="n">
        <v>4</v>
      </c>
      <c r="D4" s="4" t="n">
        <v>3.094058957000009</v>
      </c>
      <c r="E4" s="4" t="n">
        <v>0.5369614509999963</v>
      </c>
      <c r="F4" s="4" t="n">
        <v>59.028027211</v>
      </c>
      <c r="G4" s="4" t="n">
        <v>59.564988662</v>
      </c>
      <c r="H4" s="4" t="n">
        <v>0.1342403627499991</v>
      </c>
      <c r="I4" s="4" t="n">
        <v>0.03200064903254318</v>
      </c>
      <c r="J4" s="7" t="n">
        <v>446.9594596651998</v>
      </c>
      <c r="K4" s="4" t="n">
        <v>16.2</v>
      </c>
      <c r="L4" s="4" t="n">
        <v>223.229297052</v>
      </c>
      <c r="M4" s="4" t="n">
        <v>282.257324263</v>
      </c>
      <c r="N4" s="4" t="n">
        <v>634.10739229</v>
      </c>
      <c r="O4" s="8" t="n">
        <v>43009.92400587259</v>
      </c>
      <c r="P4" t="inlineStr">
        <is>
          <t>(uber eastf 5g)</t>
        </is>
      </c>
    </row>
  </sheetData>
  <pageMargins bottom="1" footer="0.5" header="0.5" left="0.75" right="0.75" top="1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5h4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uber</t>
        </is>
      </c>
      <c r="C4" t="n">
        <v>3</v>
      </c>
      <c r="D4" s="4" t="n">
        <v>0.4556916100000024</v>
      </c>
      <c r="E4" s="4" t="n">
        <v>0.3831292519999963</v>
      </c>
      <c r="F4" s="4" t="n">
        <v>60.020680272</v>
      </c>
      <c r="G4" s="4" t="n">
        <v>60.403809524</v>
      </c>
      <c r="H4" s="4" t="n">
        <v>0.1277097506666654</v>
      </c>
      <c r="I4" s="4" t="n">
        <v>0.002902494000000644</v>
      </c>
      <c r="J4" s="7" t="n">
        <v>469.8153405420522</v>
      </c>
      <c r="K4" s="4" t="n">
        <v>16.3</v>
      </c>
      <c r="L4" s="4" t="n">
        <v>223.229297052</v>
      </c>
      <c r="M4" s="4" t="n">
        <v>283.249977324</v>
      </c>
      <c r="N4" s="4" t="n">
        <v>635.1000453510001</v>
      </c>
      <c r="O4" s="8" t="n">
        <v>43009.92401736163</v>
      </c>
      <c r="P4" t="inlineStr">
        <is>
          <t>(uber eastf 5g)</t>
        </is>
      </c>
    </row>
  </sheetData>
  <pageMargins bottom="1" footer="0.5" header="0.5" left="0.75" right="0.75" top="1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P7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6a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uber</t>
        </is>
      </c>
      <c r="C4" t="n">
        <v>13</v>
      </c>
      <c r="D4" s="4" t="n">
        <v>15.36852607700001</v>
      </c>
      <c r="E4" s="4" t="n">
        <v>1.42276643999999</v>
      </c>
      <c r="F4" s="4" t="n">
        <v>75.77233560100001</v>
      </c>
      <c r="G4" s="4" t="n">
        <v>77.195102041</v>
      </c>
      <c r="H4" s="4" t="n">
        <v>0.1094435723076915</v>
      </c>
      <c r="I4" s="4" t="n">
        <v>0.0262668019092166</v>
      </c>
      <c r="J4" s="7" t="n">
        <v>548.2277189501361</v>
      </c>
      <c r="K4" s="4" t="n">
        <v>18</v>
      </c>
      <c r="L4" s="4" t="n">
        <v>223.229297052</v>
      </c>
      <c r="M4" s="4" t="n">
        <v>299.001632653</v>
      </c>
      <c r="N4" s="4" t="n">
        <v>650.85170068</v>
      </c>
      <c r="O4" s="8" t="n">
        <v>43009.92419967247</v>
      </c>
      <c r="P4" t="inlineStr">
        <is>
          <t>(uber eastf 5g)</t>
        </is>
      </c>
    </row>
    <row r="5">
      <c r="B5" t="inlineStr">
        <is>
          <t>ray</t>
        </is>
      </c>
      <c r="C5" t="n">
        <v>14</v>
      </c>
      <c r="D5" s="4" t="n">
        <v>63.24244897999998</v>
      </c>
      <c r="E5" s="4" t="n">
        <v>1.421496598000004</v>
      </c>
      <c r="F5" s="4" t="n">
        <v>205.704852608</v>
      </c>
      <c r="G5" s="4" t="n">
        <v>207.126349206</v>
      </c>
      <c r="H5" s="4" t="n">
        <v>0.1015354712857146</v>
      </c>
      <c r="I5" s="4" t="n">
        <v>0.01411744845510815</v>
      </c>
      <c r="J5" s="7" t="n">
        <v>590.9264933745535</v>
      </c>
      <c r="K5" s="4" t="n">
        <v>18</v>
      </c>
      <c r="L5" s="4" t="n">
        <v>92.999818594</v>
      </c>
      <c r="M5" s="4" t="n">
        <v>298.704671202</v>
      </c>
      <c r="N5" s="4" t="n">
        <v>650.554739229</v>
      </c>
      <c r="O5" s="8" t="n">
        <v>43009.92419623541</v>
      </c>
      <c r="P5" t="inlineStr">
        <is>
          <t>(ray eastf 4)</t>
        </is>
      </c>
    </row>
    <row r="6">
      <c r="B6" t="inlineStr">
        <is>
          <t>under</t>
        </is>
      </c>
      <c r="C6" t="n">
        <v>13</v>
      </c>
      <c r="D6" s="4" t="n">
        <v>63.24997732500003</v>
      </c>
      <c r="E6" s="4" t="n">
        <v>1.426031745999978</v>
      </c>
      <c r="F6" s="4" t="n">
        <v>207.433650794</v>
      </c>
      <c r="G6" s="4" t="n">
        <v>208.85968254</v>
      </c>
      <c r="H6" s="4" t="n">
        <v>0.109694749692306</v>
      </c>
      <c r="I6" s="4" t="n">
        <v>0.02620901480479316</v>
      </c>
      <c r="J6" s="7" t="n">
        <v>546.9723953817307</v>
      </c>
      <c r="K6" s="4" t="n">
        <v>18</v>
      </c>
      <c r="L6" s="4" t="n">
        <v>91.37015873000001</v>
      </c>
      <c r="M6" s="4" t="n">
        <v>298.803809524</v>
      </c>
      <c r="N6" s="4" t="n">
        <v>650.6538775510001</v>
      </c>
      <c r="O6" s="8" t="n">
        <v>43009.92419738285</v>
      </c>
      <c r="P6" t="inlineStr">
        <is>
          <t>(under eastf 4)</t>
        </is>
      </c>
    </row>
    <row r="7">
      <c r="B7" t="inlineStr">
        <is>
          <t>eastf</t>
        </is>
      </c>
      <c r="C7" t="n">
        <v>14</v>
      </c>
      <c r="D7" s="4" t="n">
        <v>63.29469387700001</v>
      </c>
      <c r="E7" s="4" t="n">
        <v>1.426575963999994</v>
      </c>
      <c r="F7" s="4" t="n">
        <v>299.100589569</v>
      </c>
      <c r="G7" s="4" t="n">
        <v>300.527165533</v>
      </c>
      <c r="H7" s="4" t="n">
        <v>0.1018982831428567</v>
      </c>
      <c r="I7" s="4" t="n">
        <v>0.008619375687512462</v>
      </c>
      <c r="J7" s="7" t="n">
        <v>588.8224820813001</v>
      </c>
      <c r="K7" s="4" t="n">
        <v>18</v>
      </c>
      <c r="L7" s="4" t="n">
        <v>0</v>
      </c>
      <c r="M7" s="4" t="n">
        <v>299.100589569</v>
      </c>
      <c r="N7" s="4" t="n">
        <v>650.950657596</v>
      </c>
      <c r="O7" s="8" t="n">
        <v>43009.9242008178</v>
      </c>
      <c r="P7" t="inlineStr"/>
    </row>
  </sheetData>
  <pageMargins bottom="1" footer="0.5" header="0.5" left="0.75" right="0.75" top="1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6b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uber</t>
        </is>
      </c>
      <c r="C4" t="n">
        <v>88</v>
      </c>
      <c r="D4" s="4" t="n">
        <v>3.055782312999995</v>
      </c>
      <c r="E4" s="4" t="n">
        <v>8.861632653000015</v>
      </c>
      <c r="F4" s="4" t="n">
        <v>80.25088435399999</v>
      </c>
      <c r="G4" s="4" t="n">
        <v>89.11251700700001</v>
      </c>
      <c r="H4" s="4" t="n">
        <v>0.1007003710568184</v>
      </c>
      <c r="I4" s="4" t="n">
        <v>0.02496109247626195</v>
      </c>
      <c r="J4" s="7" t="n">
        <v>595.8270001422943</v>
      </c>
      <c r="K4" s="4" t="n">
        <v>19</v>
      </c>
      <c r="L4" s="4" t="n">
        <v>223.229297052</v>
      </c>
      <c r="M4" s="4" t="n">
        <v>303.480181406</v>
      </c>
      <c r="N4" s="4" t="n">
        <v>655.3302494330001</v>
      </c>
      <c r="O4" s="8" t="n">
        <v>43009.92425150751</v>
      </c>
      <c r="P4" t="inlineStr">
        <is>
          <t>(uber eastf 5g)</t>
        </is>
      </c>
    </row>
    <row r="5">
      <c r="B5" t="inlineStr">
        <is>
          <t>ray</t>
        </is>
      </c>
      <c r="C5" t="n">
        <v>86</v>
      </c>
      <c r="D5" s="4" t="n">
        <v>3.057052155000008</v>
      </c>
      <c r="E5" s="4" t="n">
        <v>8.857687074000012</v>
      </c>
      <c r="F5" s="4" t="n">
        <v>210.183401361</v>
      </c>
      <c r="G5" s="4" t="n">
        <v>219.041088435</v>
      </c>
      <c r="H5" s="4" t="n">
        <v>0.1029963613255815</v>
      </c>
      <c r="I5" s="4" t="n">
        <v>0.02470183824316425</v>
      </c>
      <c r="J5" s="7" t="n">
        <v>582.5448513694009</v>
      </c>
      <c r="K5" s="4" t="n">
        <v>19</v>
      </c>
      <c r="L5" s="4" t="n">
        <v>92.999818594</v>
      </c>
      <c r="M5" s="4" t="n">
        <v>303.183219955</v>
      </c>
      <c r="N5" s="4" t="n">
        <v>655.033287982</v>
      </c>
      <c r="O5" s="8" t="n">
        <v>43009.92424807046</v>
      </c>
      <c r="P5" t="inlineStr">
        <is>
          <t>(ray eastf 4)</t>
        </is>
      </c>
    </row>
    <row r="6">
      <c r="B6" t="inlineStr">
        <is>
          <t>under</t>
        </is>
      </c>
      <c r="C6" t="n">
        <v>87</v>
      </c>
      <c r="D6" s="4" t="n">
        <v>3.055873015999993</v>
      </c>
      <c r="E6" s="4" t="n">
        <v>8.859682539000005</v>
      </c>
      <c r="F6" s="4" t="n">
        <v>211.915555556</v>
      </c>
      <c r="G6" s="4" t="n">
        <v>220.775238095</v>
      </c>
      <c r="H6" s="4" t="n">
        <v>0.1018354314827587</v>
      </c>
      <c r="I6" s="4" t="n">
        <v>0.02307292953830635</v>
      </c>
      <c r="J6" s="7" t="n">
        <v>589.1858965625177</v>
      </c>
      <c r="K6" s="4" t="n">
        <v>19</v>
      </c>
      <c r="L6" s="4" t="n">
        <v>91.37015873000001</v>
      </c>
      <c r="M6" s="4" t="n">
        <v>303.285714286</v>
      </c>
      <c r="N6" s="4" t="n">
        <v>655.135782313</v>
      </c>
      <c r="O6" s="8" t="n">
        <v>43009.92424925674</v>
      </c>
      <c r="P6" t="inlineStr">
        <is>
          <t>(under eastf 4)</t>
        </is>
      </c>
    </row>
  </sheetData>
  <pageMargins bottom="1" footer="0.5" header="0.5" left="0.75" right="0.75" top="1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7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oasis</t>
        </is>
      </c>
      <c r="C4" t="n">
        <v>95</v>
      </c>
      <c r="D4" s="4" t="n">
        <v>0</v>
      </c>
      <c r="E4" s="4" t="n">
        <v>9.093718821</v>
      </c>
      <c r="F4" s="4" t="n">
        <v>18.415600907</v>
      </c>
      <c r="G4" s="4" t="n">
        <v>27.509319728</v>
      </c>
      <c r="H4" s="4" t="n">
        <v>0.09572335601052631</v>
      </c>
      <c r="I4" s="4" t="n">
        <v>0.01305132479345354</v>
      </c>
      <c r="J4" s="7" t="n">
        <v>626.8062727909586</v>
      </c>
      <c r="K4" s="4" t="n">
        <v>20</v>
      </c>
      <c r="L4" s="4" t="n">
        <v>315.020272109</v>
      </c>
      <c r="M4" s="4" t="n">
        <v>333.435873016</v>
      </c>
      <c r="N4" s="4" t="n">
        <v>685.2859410430001</v>
      </c>
      <c r="O4" s="8" t="n">
        <v>43009.92459821691</v>
      </c>
      <c r="P4" t="inlineStr">
        <is>
          <t>(oasis ray 7)</t>
        </is>
      </c>
    </row>
    <row r="5">
      <c r="B5" t="inlineStr">
        <is>
          <t>ray</t>
        </is>
      </c>
      <c r="C5" t="n">
        <v>95</v>
      </c>
      <c r="D5" s="4" t="n">
        <v>21.39496598700001</v>
      </c>
      <c r="E5" s="4" t="n">
        <v>9.086303854999983</v>
      </c>
      <c r="F5" s="4" t="n">
        <v>240.436054422</v>
      </c>
      <c r="G5" s="4" t="n">
        <v>249.522358277</v>
      </c>
      <c r="H5" s="4" t="n">
        <v>0.09564530373684192</v>
      </c>
      <c r="I5" s="4" t="n">
        <v>0.01329797217209576</v>
      </c>
      <c r="J5" s="7" t="n">
        <v>627.3177841024348</v>
      </c>
      <c r="K5" s="4" t="n">
        <v>20</v>
      </c>
      <c r="L5" s="4" t="n">
        <v>92.999818594</v>
      </c>
      <c r="M5" s="4" t="n">
        <v>333.435873016</v>
      </c>
      <c r="N5" s="4" t="n">
        <v>685.2859410430001</v>
      </c>
      <c r="O5" s="8" t="n">
        <v>43009.92459821691</v>
      </c>
      <c r="P5" t="inlineStr">
        <is>
          <t>(ray eastf 4)</t>
        </is>
      </c>
    </row>
    <row r="6">
      <c r="B6" t="inlineStr">
        <is>
          <t>34_1114</t>
        </is>
      </c>
      <c r="C6" t="n">
        <v>95</v>
      </c>
      <c r="D6" s="4" t="n">
        <v>271.294376417</v>
      </c>
      <c r="E6" s="4" t="n">
        <v>9.088163265000048</v>
      </c>
      <c r="F6" s="4" t="n">
        <v>337.486122449</v>
      </c>
      <c r="G6" s="4" t="n">
        <v>346.574285714</v>
      </c>
      <c r="H6" s="4" t="n">
        <v>0.09566487647368473</v>
      </c>
      <c r="I6" s="4" t="n">
        <v>0.013202695869998</v>
      </c>
      <c r="J6" s="7" t="n">
        <v>627.189436830608</v>
      </c>
      <c r="K6" s="4" t="n">
        <v>20</v>
      </c>
      <c r="L6" s="4" t="n">
        <v>-3.259501133000001</v>
      </c>
      <c r="M6" s="4" t="n">
        <v>334.226621316</v>
      </c>
      <c r="N6" s="4" t="n">
        <v>686.076689343</v>
      </c>
      <c r="O6" s="8" t="n">
        <v>43009.92460736909</v>
      </c>
      <c r="P6" t="inlineStr">
        <is>
          <t>(34_1114 eastf 2a)</t>
        </is>
      </c>
    </row>
  </sheetData>
  <pageMargins bottom="1" footer="0.5" header="0.5" left="0.75" right="0.75" top="1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8a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oasis</t>
        </is>
      </c>
      <c r="C4" t="n">
        <v>74</v>
      </c>
      <c r="D4" s="4" t="n">
        <v>25.428843537</v>
      </c>
      <c r="E4" s="4" t="n">
        <v>7.519523810000003</v>
      </c>
      <c r="F4" s="4" t="n">
        <v>52.938163265</v>
      </c>
      <c r="G4" s="4" t="n">
        <v>60.457687075</v>
      </c>
      <c r="H4" s="4" t="n">
        <v>0.1016151866216217</v>
      </c>
      <c r="I4" s="4" t="n">
        <v>0.005795838095769184</v>
      </c>
      <c r="J4" s="7" t="n">
        <v>590.4629218801554</v>
      </c>
      <c r="K4" s="4" t="n">
        <v>22</v>
      </c>
      <c r="L4" s="4" t="n">
        <v>315.020272109</v>
      </c>
      <c r="M4" s="4" t="n">
        <v>367.958435374</v>
      </c>
      <c r="N4" s="4" t="n">
        <v>719.8085034010001</v>
      </c>
      <c r="O4" s="8" t="n">
        <v>43009.9249977836</v>
      </c>
      <c r="P4" t="inlineStr">
        <is>
          <t>(oasis ray 7)</t>
        </is>
      </c>
    </row>
    <row r="5">
      <c r="B5" t="inlineStr">
        <is>
          <t>ray</t>
        </is>
      </c>
      <c r="C5" t="n">
        <v>73</v>
      </c>
      <c r="D5" s="4" t="n">
        <v>25.44272108800001</v>
      </c>
      <c r="E5" s="4" t="n">
        <v>7.523401360999969</v>
      </c>
      <c r="F5" s="4" t="n">
        <v>274.965079365</v>
      </c>
      <c r="G5" s="4" t="n">
        <v>282.488480726</v>
      </c>
      <c r="H5" s="4" t="n">
        <v>0.1030602926164379</v>
      </c>
      <c r="I5" s="4" t="n">
        <v>0.0140408014141609</v>
      </c>
      <c r="J5" s="7" t="n">
        <v>582.1834818896109</v>
      </c>
      <c r="K5" s="4" t="n">
        <v>22</v>
      </c>
      <c r="L5" s="4" t="n">
        <v>92.999818594</v>
      </c>
      <c r="M5" s="4" t="n">
        <v>367.964897959</v>
      </c>
      <c r="N5" s="4" t="n">
        <v>719.8149659860001</v>
      </c>
      <c r="O5" s="8" t="n">
        <v>43009.9249978584</v>
      </c>
      <c r="P5" t="inlineStr">
        <is>
          <t>(ray eastf 4)</t>
        </is>
      </c>
    </row>
  </sheetData>
  <pageMargins bottom="1" footer="0.5" header="0.5" left="0.75" right="0.75" top="1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8b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oasis</t>
        </is>
      </c>
      <c r="C4" t="n">
        <v>26</v>
      </c>
      <c r="D4" s="4" t="n">
        <v>0.8625850339999914</v>
      </c>
      <c r="E4" s="4" t="n">
        <v>2.531156462000013</v>
      </c>
      <c r="F4" s="4" t="n">
        <v>61.32027210899999</v>
      </c>
      <c r="G4" s="4" t="n">
        <v>63.85142857100001</v>
      </c>
      <c r="H4" s="4" t="n">
        <v>0.09735217161538511</v>
      </c>
      <c r="I4" s="4" t="n">
        <v>0.004558166026102421</v>
      </c>
      <c r="J4" s="7" t="n">
        <v>616.3190713099395</v>
      </c>
      <c r="K4" s="4" t="n">
        <v>23</v>
      </c>
      <c r="L4" s="4" t="n">
        <v>315.020272109</v>
      </c>
      <c r="M4" s="4" t="n">
        <v>376.340544218</v>
      </c>
      <c r="N4" s="4" t="n">
        <v>728.190612245</v>
      </c>
      <c r="O4" s="8" t="n">
        <v>43009.92509479875</v>
      </c>
      <c r="P4" t="inlineStr">
        <is>
          <t>(oasis ray 7)</t>
        </is>
      </c>
    </row>
    <row r="5">
      <c r="B5" t="inlineStr">
        <is>
          <t>ray</t>
        </is>
      </c>
      <c r="C5" t="n">
        <v>26</v>
      </c>
      <c r="D5" s="4" t="n">
        <v>0.8645351470000264</v>
      </c>
      <c r="E5" s="4" t="n">
        <v>2.528752833999988</v>
      </c>
      <c r="F5" s="4" t="n">
        <v>283.353015873</v>
      </c>
      <c r="G5" s="4" t="n">
        <v>285.881768707</v>
      </c>
      <c r="H5" s="4" t="n">
        <v>0.09725972438461493</v>
      </c>
      <c r="I5" s="4" t="n">
        <v>0.005349334864299271</v>
      </c>
      <c r="J5" s="7" t="n">
        <v>616.9048943911168</v>
      </c>
      <c r="K5" s="4" t="n">
        <v>23</v>
      </c>
      <c r="L5" s="4" t="n">
        <v>92.999818594</v>
      </c>
      <c r="M5" s="4" t="n">
        <v>376.352834467</v>
      </c>
      <c r="N5" s="4" t="n">
        <v>728.202902494</v>
      </c>
      <c r="O5" s="8" t="n">
        <v>43009.925094941</v>
      </c>
      <c r="P5" t="inlineStr">
        <is>
          <t>(ray eastf 4)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T107"/>
  <sheetViews>
    <sheetView workbookViewId="0">
      <selection activeCell="A1" sqref="A1"/>
    </sheetView>
  </sheetViews>
  <sheetFormatPr baseColWidth="8" defaultRowHeight="15"/>
  <sheetData>
    <row customHeight="1" ht="35" r="1">
      <c r="B1" s="1" t="inlineStr">
        <is>
          <t>Concordances</t>
        </is>
      </c>
    </row>
    <row r="2">
      <c r="A2">
        <f>HYPERLINK("#T.O.C.", "T.O.C.")</f>
        <v/>
      </c>
    </row>
    <row r="4">
      <c r="A4" t="inlineStr">
        <is>
          <t>Video Ids</t>
        </is>
      </c>
      <c r="B4" t="inlineStr">
        <is>
          <t>['bar5' 'stage_right' 'booth_se' 'middle' 'eastf' '34_1114' 'alt_elec'
 'front2' 'under' 'ray' 'uber' 'oasis' 'hebrew' 'm240_fn_mag' 'm240_afgan'
 'm240b_shoulder' 'psa_ar15' '240v249' '43']</t>
        </is>
      </c>
    </row>
    <row r="5">
      <c r="B5" t="inlineStr">
        <is>
          <t>bar5</t>
        </is>
      </c>
      <c r="C5" t="inlineStr">
        <is>
          <t>0</t>
        </is>
      </c>
      <c r="D5" t="inlineStr">
        <is>
          <t>0_6</t>
        </is>
      </c>
      <c r="E5" t="inlineStr">
        <is>
          <t>1</t>
        </is>
      </c>
    </row>
    <row r="6">
      <c r="B6" t="inlineStr">
        <is>
          <t>stage_right</t>
        </is>
      </c>
      <c r="C6" t="inlineStr">
        <is>
          <t>0</t>
        </is>
      </c>
      <c r="D6" t="inlineStr">
        <is>
          <t>1</t>
        </is>
      </c>
      <c r="E6" t="inlineStr">
        <is>
          <t>2a</t>
        </is>
      </c>
      <c r="F6" t="inlineStr">
        <is>
          <t>2b</t>
        </is>
      </c>
      <c r="G6" t="inlineStr">
        <is>
          <t>2c</t>
        </is>
      </c>
      <c r="H6" t="inlineStr">
        <is>
          <t>2d</t>
        </is>
      </c>
      <c r="I6" t="inlineStr">
        <is>
          <t>3a</t>
        </is>
      </c>
      <c r="J6" t="inlineStr">
        <is>
          <t>3b</t>
        </is>
      </c>
    </row>
    <row r="7">
      <c r="B7" t="inlineStr">
        <is>
          <t>booth_se</t>
        </is>
      </c>
      <c r="C7" t="inlineStr">
        <is>
          <t>0_6</t>
        </is>
      </c>
    </row>
    <row r="8">
      <c r="B8" t="inlineStr">
        <is>
          <t>middle</t>
        </is>
      </c>
      <c r="C8" t="inlineStr">
        <is>
          <t>1</t>
        </is>
      </c>
      <c r="D8" t="inlineStr">
        <is>
          <t>2a</t>
        </is>
      </c>
      <c r="E8" t="inlineStr">
        <is>
          <t>2b</t>
        </is>
      </c>
      <c r="F8" t="inlineStr">
        <is>
          <t>2c</t>
        </is>
      </c>
      <c r="G8" t="inlineStr">
        <is>
          <t>2d</t>
        </is>
      </c>
      <c r="H8" t="inlineStr">
        <is>
          <t>3a</t>
        </is>
      </c>
      <c r="I8" t="inlineStr">
        <is>
          <t>3b</t>
        </is>
      </c>
    </row>
    <row r="9">
      <c r="B9" t="inlineStr">
        <is>
          <t>eastf</t>
        </is>
      </c>
      <c r="C9" t="inlineStr">
        <is>
          <t>1</t>
        </is>
      </c>
      <c r="D9" t="inlineStr">
        <is>
          <t>2a</t>
        </is>
      </c>
      <c r="E9" t="inlineStr">
        <is>
          <t>2b</t>
        </is>
      </c>
      <c r="F9" t="inlineStr">
        <is>
          <t>2c</t>
        </is>
      </c>
      <c r="G9" t="inlineStr">
        <is>
          <t>2d</t>
        </is>
      </c>
      <c r="H9" t="inlineStr">
        <is>
          <t>3a</t>
        </is>
      </c>
      <c r="I9" t="inlineStr">
        <is>
          <t>3b</t>
        </is>
      </c>
      <c r="J9" t="inlineStr">
        <is>
          <t>4</t>
        </is>
      </c>
      <c r="K9" t="inlineStr">
        <is>
          <t>5e</t>
        </is>
      </c>
      <c r="L9" t="inlineStr">
        <is>
          <t>5f</t>
        </is>
      </c>
      <c r="M9" t="inlineStr">
        <is>
          <t>5g</t>
        </is>
      </c>
      <c r="N9" t="inlineStr">
        <is>
          <t>6a</t>
        </is>
      </c>
      <c r="O9" t="inlineStr">
        <is>
          <t>5z</t>
        </is>
      </c>
      <c r="P9" t="inlineStr">
        <is>
          <t>b6</t>
        </is>
      </c>
    </row>
    <row r="10">
      <c r="B10" t="inlineStr">
        <is>
          <t>34_1114</t>
        </is>
      </c>
      <c r="C10" t="inlineStr">
        <is>
          <t>2a</t>
        </is>
      </c>
      <c r="D10" t="inlineStr">
        <is>
          <t>2b</t>
        </is>
      </c>
      <c r="E10" t="inlineStr">
        <is>
          <t>7</t>
        </is>
      </c>
      <c r="F10" t="inlineStr">
        <is>
          <t>13</t>
        </is>
      </c>
    </row>
    <row r="11">
      <c r="B11" t="inlineStr">
        <is>
          <t>alt_elec</t>
        </is>
      </c>
      <c r="C11" t="inlineStr">
        <is>
          <t>2a</t>
        </is>
      </c>
      <c r="D11" t="inlineStr">
        <is>
          <t>2b</t>
        </is>
      </c>
      <c r="E11" t="inlineStr">
        <is>
          <t>2c</t>
        </is>
      </c>
      <c r="F11" t="inlineStr">
        <is>
          <t>2d</t>
        </is>
      </c>
      <c r="G11" t="inlineStr">
        <is>
          <t>3a</t>
        </is>
      </c>
      <c r="H11" t="inlineStr">
        <is>
          <t>3b</t>
        </is>
      </c>
      <c r="I11" t="inlineStr">
        <is>
          <t>4</t>
        </is>
      </c>
      <c r="J11" t="inlineStr">
        <is>
          <t>5e</t>
        </is>
      </c>
      <c r="K11" t="inlineStr">
        <is>
          <t>5f</t>
        </is>
      </c>
      <c r="L11" t="inlineStr">
        <is>
          <t>5g</t>
        </is>
      </c>
      <c r="M11" t="inlineStr">
        <is>
          <t>5_1</t>
        </is>
      </c>
      <c r="N11" t="inlineStr">
        <is>
          <t>5_2</t>
        </is>
      </c>
      <c r="O11" t="inlineStr">
        <is>
          <t>5_3</t>
        </is>
      </c>
      <c r="P11" t="inlineStr">
        <is>
          <t>5_4</t>
        </is>
      </c>
      <c r="Q11" t="inlineStr">
        <is>
          <t>5_5</t>
        </is>
      </c>
      <c r="R11" t="inlineStr">
        <is>
          <t>5_6</t>
        </is>
      </c>
      <c r="S11" t="inlineStr">
        <is>
          <t>b6</t>
        </is>
      </c>
    </row>
    <row r="12">
      <c r="B12" t="inlineStr">
        <is>
          <t>front2</t>
        </is>
      </c>
      <c r="C12" t="inlineStr">
        <is>
          <t>2a</t>
        </is>
      </c>
      <c r="D12" t="inlineStr">
        <is>
          <t>2b</t>
        </is>
      </c>
      <c r="E12" t="inlineStr">
        <is>
          <t>2c</t>
        </is>
      </c>
      <c r="F12" t="inlineStr">
        <is>
          <t>2d</t>
        </is>
      </c>
      <c r="G12" t="inlineStr">
        <is>
          <t>3a</t>
        </is>
      </c>
      <c r="H12" t="inlineStr">
        <is>
          <t>3b</t>
        </is>
      </c>
      <c r="I12" t="inlineStr">
        <is>
          <t>4</t>
        </is>
      </c>
      <c r="J12" t="inlineStr">
        <is>
          <t>3z</t>
        </is>
      </c>
      <c r="K12" t="inlineStr">
        <is>
          <t>5z</t>
        </is>
      </c>
    </row>
    <row r="13">
      <c r="B13" t="inlineStr">
        <is>
          <t>under</t>
        </is>
      </c>
      <c r="C13" t="inlineStr">
        <is>
          <t>4</t>
        </is>
      </c>
      <c r="D13" t="inlineStr">
        <is>
          <t>5e</t>
        </is>
      </c>
      <c r="E13" t="inlineStr">
        <is>
          <t>5f</t>
        </is>
      </c>
      <c r="F13" t="inlineStr">
        <is>
          <t>5g</t>
        </is>
      </c>
      <c r="G13" t="inlineStr">
        <is>
          <t>6a</t>
        </is>
      </c>
      <c r="H13" t="inlineStr">
        <is>
          <t>6b</t>
        </is>
      </c>
      <c r="I13" t="inlineStr">
        <is>
          <t>10</t>
        </is>
      </c>
      <c r="J13" t="inlineStr">
        <is>
          <t>5_1</t>
        </is>
      </c>
      <c r="K13" t="inlineStr">
        <is>
          <t>5_2</t>
        </is>
      </c>
      <c r="L13" t="inlineStr">
        <is>
          <t>5_3</t>
        </is>
      </c>
      <c r="M13" t="inlineStr">
        <is>
          <t>5_4</t>
        </is>
      </c>
      <c r="N13" t="inlineStr">
        <is>
          <t>5_5</t>
        </is>
      </c>
      <c r="O13" t="inlineStr">
        <is>
          <t>5_6</t>
        </is>
      </c>
      <c r="P13" t="inlineStr">
        <is>
          <t>b6</t>
        </is>
      </c>
    </row>
    <row r="14">
      <c r="B14" t="inlineStr">
        <is>
          <t>ray</t>
        </is>
      </c>
      <c r="C14" t="inlineStr">
        <is>
          <t>4</t>
        </is>
      </c>
      <c r="D14" t="inlineStr">
        <is>
          <t>5e</t>
        </is>
      </c>
      <c r="E14" t="inlineStr">
        <is>
          <t>5f</t>
        </is>
      </c>
      <c r="F14" t="inlineStr">
        <is>
          <t>5g</t>
        </is>
      </c>
      <c r="G14" t="inlineStr">
        <is>
          <t>6a</t>
        </is>
      </c>
      <c r="H14" t="inlineStr">
        <is>
          <t>6b</t>
        </is>
      </c>
      <c r="I14" t="inlineStr">
        <is>
          <t>7</t>
        </is>
      </c>
      <c r="J14" t="inlineStr">
        <is>
          <t>8a</t>
        </is>
      </c>
      <c r="K14" t="inlineStr">
        <is>
          <t>8b</t>
        </is>
      </c>
      <c r="L14" t="inlineStr">
        <is>
          <t>9a</t>
        </is>
      </c>
      <c r="M14" t="inlineStr">
        <is>
          <t>9b</t>
        </is>
      </c>
      <c r="N14" t="inlineStr">
        <is>
          <t>9c</t>
        </is>
      </c>
      <c r="O14" t="inlineStr">
        <is>
          <t>10</t>
        </is>
      </c>
      <c r="P14" t="inlineStr">
        <is>
          <t>11a</t>
        </is>
      </c>
      <c r="Q14" t="inlineStr">
        <is>
          <t>11b</t>
        </is>
      </c>
      <c r="R14" t="inlineStr">
        <is>
          <t>12</t>
        </is>
      </c>
      <c r="S14" t="inlineStr">
        <is>
          <t>13</t>
        </is>
      </c>
      <c r="T14" t="inlineStr">
        <is>
          <t>14</t>
        </is>
      </c>
    </row>
    <row r="15">
      <c r="B15" t="inlineStr">
        <is>
          <t>uber</t>
        </is>
      </c>
      <c r="C15" t="inlineStr">
        <is>
          <t>5e</t>
        </is>
      </c>
      <c r="D15" t="inlineStr">
        <is>
          <t>5g</t>
        </is>
      </c>
      <c r="E15" t="inlineStr">
        <is>
          <t>5h2</t>
        </is>
      </c>
      <c r="F15" t="inlineStr">
        <is>
          <t>5h3</t>
        </is>
      </c>
      <c r="G15" t="inlineStr">
        <is>
          <t>5h4</t>
        </is>
      </c>
      <c r="H15" t="inlineStr">
        <is>
          <t>6a</t>
        </is>
      </c>
      <c r="I15" t="inlineStr">
        <is>
          <t>6b</t>
        </is>
      </c>
    </row>
    <row r="16">
      <c r="B16" t="inlineStr">
        <is>
          <t>oasis</t>
        </is>
      </c>
      <c r="C16" t="inlineStr">
        <is>
          <t>7</t>
        </is>
      </c>
      <c r="D16" t="inlineStr">
        <is>
          <t>8a</t>
        </is>
      </c>
      <c r="E16" t="inlineStr">
        <is>
          <t>8b</t>
        </is>
      </c>
      <c r="F16" t="inlineStr">
        <is>
          <t>9a</t>
        </is>
      </c>
      <c r="G16" t="inlineStr">
        <is>
          <t>9b</t>
        </is>
      </c>
      <c r="H16" t="inlineStr">
        <is>
          <t>9c</t>
        </is>
      </c>
      <c r="I16" t="inlineStr">
        <is>
          <t>10</t>
        </is>
      </c>
    </row>
    <row r="17">
      <c r="B17" t="inlineStr">
        <is>
          <t>hebrew</t>
        </is>
      </c>
      <c r="C17" t="inlineStr">
        <is>
          <t>9a</t>
        </is>
      </c>
      <c r="D17" t="inlineStr">
        <is>
          <t>9b</t>
        </is>
      </c>
      <c r="E17" t="inlineStr">
        <is>
          <t>9c</t>
        </is>
      </c>
    </row>
    <row r="18">
      <c r="B18" t="inlineStr">
        <is>
          <t>m240_fn_mag</t>
        </is>
      </c>
      <c r="C18" t="inlineStr">
        <is>
          <t>n1</t>
        </is>
      </c>
      <c r="D18" t="inlineStr">
        <is>
          <t>n2</t>
        </is>
      </c>
      <c r="E18" t="inlineStr">
        <is>
          <t>n3</t>
        </is>
      </c>
      <c r="F18" t="inlineStr">
        <is>
          <t>n4</t>
        </is>
      </c>
      <c r="G18" t="inlineStr">
        <is>
          <t>n5n</t>
        </is>
      </c>
      <c r="H18" t="inlineStr">
        <is>
          <t>g1</t>
        </is>
      </c>
      <c r="I18" t="inlineStr">
        <is>
          <t>g2</t>
        </is>
      </c>
      <c r="J18" t="inlineStr">
        <is>
          <t>g3</t>
        </is>
      </c>
      <c r="K18" t="inlineStr">
        <is>
          <t>g4</t>
        </is>
      </c>
      <c r="L18" t="inlineStr">
        <is>
          <t>g5</t>
        </is>
      </c>
      <c r="M18" t="inlineStr">
        <is>
          <t>g6</t>
        </is>
      </c>
      <c r="N18" t="inlineStr">
        <is>
          <t>g7</t>
        </is>
      </c>
      <c r="O18" t="inlineStr">
        <is>
          <t>g8</t>
        </is>
      </c>
      <c r="P18" t="inlineStr">
        <is>
          <t>g9</t>
        </is>
      </c>
      <c r="Q18" t="inlineStr">
        <is>
          <t>g10</t>
        </is>
      </c>
    </row>
    <row r="19">
      <c r="B19" t="inlineStr">
        <is>
          <t>m240_afgan</t>
        </is>
      </c>
      <c r="C19" t="inlineStr">
        <is>
          <t>a1</t>
        </is>
      </c>
      <c r="D19" t="inlineStr">
        <is>
          <t>a2</t>
        </is>
      </c>
      <c r="E19" t="inlineStr">
        <is>
          <t>a3</t>
        </is>
      </c>
      <c r="F19" t="inlineStr">
        <is>
          <t>a4</t>
        </is>
      </c>
    </row>
    <row r="20">
      <c r="B20" t="inlineStr">
        <is>
          <t>m240b_shoulder</t>
        </is>
      </c>
      <c r="C20" t="inlineStr">
        <is>
          <t>a</t>
        </is>
      </c>
      <c r="D20" t="inlineStr">
        <is>
          <t>b</t>
        </is>
      </c>
      <c r="E20" t="inlineStr">
        <is>
          <t>c</t>
        </is>
      </c>
    </row>
    <row r="21">
      <c r="B21" t="inlineStr">
        <is>
          <t>psa_ar15</t>
        </is>
      </c>
      <c r="C21" t="inlineStr">
        <is>
          <t>psa_ar15</t>
        </is>
      </c>
    </row>
    <row r="22">
      <c r="B22" t="inlineStr">
        <is>
          <t>240v249</t>
        </is>
      </c>
      <c r="C22" t="inlineStr">
        <is>
          <t>37.475</t>
        </is>
      </c>
      <c r="D22" t="inlineStr">
        <is>
          <t>39.628</t>
        </is>
      </c>
      <c r="E22" t="inlineStr">
        <is>
          <t>40.50</t>
        </is>
      </c>
      <c r="F22" t="inlineStr">
        <is>
          <t>41.98</t>
        </is>
      </c>
      <c r="G22" t="inlineStr">
        <is>
          <t>43.409</t>
        </is>
      </c>
    </row>
    <row r="23">
      <c r="B23" t="inlineStr">
        <is>
          <t>43</t>
        </is>
      </c>
      <c r="C23" t="inlineStr">
        <is>
          <t>HK_mp5_10mm</t>
        </is>
      </c>
      <c r="D23" t="inlineStr">
        <is>
          <t>HK_ump_40sw</t>
        </is>
      </c>
      <c r="E23" t="inlineStr">
        <is>
          <t>HK_ump_45acp</t>
        </is>
      </c>
      <c r="F23" t="inlineStr">
        <is>
          <t>M15_1_556nato</t>
        </is>
      </c>
      <c r="G23" t="inlineStr">
        <is>
          <t>m16_2_556nato</t>
        </is>
      </c>
      <c r="H23" t="inlineStr">
        <is>
          <t>M16_3_556nato</t>
        </is>
      </c>
      <c r="I23" t="inlineStr">
        <is>
          <t>FN_SCAR-17_762_51nato</t>
        </is>
      </c>
      <c r="J23" t="inlineStr">
        <is>
          <t>DSA_FAL_762x51nato</t>
        </is>
      </c>
      <c r="K23" t="inlineStr">
        <is>
          <t>M16_5_9mm</t>
        </is>
      </c>
      <c r="L23" t="inlineStr">
        <is>
          <t>M16_6_556nato</t>
        </is>
      </c>
      <c r="M23" t="inlineStr">
        <is>
          <t>M16_7_458socom</t>
        </is>
      </c>
      <c r="N23" t="inlineStr">
        <is>
          <t>M16_8_5_56</t>
        </is>
      </c>
      <c r="O23" t="inlineStr">
        <is>
          <t>Bar_30_06_jam</t>
        </is>
      </c>
      <c r="P23" t="inlineStr">
        <is>
          <t>Bar_30_06</t>
        </is>
      </c>
    </row>
    <row r="26">
      <c r="A26" t="inlineStr">
        <is>
          <t>Event Ids</t>
        </is>
      </c>
      <c r="B26" t="inlineStr">
        <is>
          <t>['0' '0_6' '1' '2a' '2b' '2c' '2d' '3a' '3b' '4' '5e' '5f' '5g' '5h2'
 '5h3' '5h4' '6a' '6b' '7' '8a' '8b' '9a' '9b' '9c' '10' '11a' '11b' '12'
 '13' '14' 'n1' 'n2' 'n3' 'n4' 'n5n' 'g1' 'g2' 'g3' 'g4' 'g5' 'g6' 'g7'
 'g8' 'g9' 'g10' 'a1' 'a2' 'a3' 'a4' 'a' 'b' 'c' 'psa_ar15' '37.475'
 '39.628' '40.50' '41.98' '43.409' 'HK_mp5_10mm' 'HK_ump_40sw'
 'HK_ump_45acp' 'M15_1_556nato' 'm16_2_556nato' 'M16_3_556nato'
 'FN_SCAR-17_762_51nato' 'DSA_FAL_762x51nato' 'M16_5_9mm' 'M16_6_556nato'
 'M16_7_458socom' 'M16_8_5_56' 'Bar_30_06_jam' 'Bar_30_06' '3z' '5z' 'b6'
 '5_1' '5_2' '5_3' '5_4' '5_5' '5_6']</t>
        </is>
      </c>
    </row>
    <row r="27">
      <c r="B27" t="inlineStr">
        <is>
          <t>0</t>
        </is>
      </c>
      <c r="C27" t="inlineStr">
        <is>
          <t>bar5</t>
        </is>
      </c>
      <c r="D27" t="inlineStr">
        <is>
          <t>stage_right</t>
        </is>
      </c>
    </row>
    <row r="28">
      <c r="B28" t="inlineStr">
        <is>
          <t>0_6</t>
        </is>
      </c>
      <c r="C28" t="inlineStr">
        <is>
          <t>bar5</t>
        </is>
      </c>
      <c r="D28" t="inlineStr">
        <is>
          <t>booth_se</t>
        </is>
      </c>
    </row>
    <row r="29">
      <c r="B29" t="inlineStr">
        <is>
          <t>1</t>
        </is>
      </c>
      <c r="C29" t="inlineStr">
        <is>
          <t>bar5</t>
        </is>
      </c>
      <c r="D29" t="inlineStr">
        <is>
          <t>middle</t>
        </is>
      </c>
      <c r="E29" t="inlineStr">
        <is>
          <t>eastf</t>
        </is>
      </c>
      <c r="F29" t="inlineStr">
        <is>
          <t>stage_right</t>
        </is>
      </c>
    </row>
    <row r="30">
      <c r="B30" t="inlineStr">
        <is>
          <t>2a</t>
        </is>
      </c>
      <c r="C30" t="inlineStr">
        <is>
          <t>middle</t>
        </is>
      </c>
      <c r="D30" t="inlineStr">
        <is>
          <t>eastf</t>
        </is>
      </c>
      <c r="E30" t="inlineStr">
        <is>
          <t>34_1114</t>
        </is>
      </c>
      <c r="F30" t="inlineStr">
        <is>
          <t>alt_elec</t>
        </is>
      </c>
      <c r="G30" t="inlineStr">
        <is>
          <t>stage_right</t>
        </is>
      </c>
      <c r="H30" t="inlineStr">
        <is>
          <t>front2</t>
        </is>
      </c>
    </row>
    <row r="31">
      <c r="B31" t="inlineStr">
        <is>
          <t>2b</t>
        </is>
      </c>
      <c r="C31" t="inlineStr">
        <is>
          <t>34_1114</t>
        </is>
      </c>
      <c r="D31" t="inlineStr">
        <is>
          <t>alt_elec</t>
        </is>
      </c>
      <c r="E31" t="inlineStr">
        <is>
          <t>eastf</t>
        </is>
      </c>
      <c r="F31" t="inlineStr">
        <is>
          <t>middle</t>
        </is>
      </c>
      <c r="G31" t="inlineStr">
        <is>
          <t>stage_right</t>
        </is>
      </c>
      <c r="H31" t="inlineStr">
        <is>
          <t>front2</t>
        </is>
      </c>
    </row>
    <row r="32">
      <c r="B32" t="inlineStr">
        <is>
          <t>2c</t>
        </is>
      </c>
      <c r="C32" t="inlineStr">
        <is>
          <t>eastf</t>
        </is>
      </c>
      <c r="D32" t="inlineStr">
        <is>
          <t>alt_elec</t>
        </is>
      </c>
      <c r="E32" t="inlineStr">
        <is>
          <t>stage_right</t>
        </is>
      </c>
      <c r="F32" t="inlineStr">
        <is>
          <t>front2</t>
        </is>
      </c>
      <c r="G32" t="inlineStr">
        <is>
          <t>middle</t>
        </is>
      </c>
    </row>
    <row r="33">
      <c r="B33" t="inlineStr">
        <is>
          <t>2d</t>
        </is>
      </c>
      <c r="C33" t="inlineStr">
        <is>
          <t>eastf</t>
        </is>
      </c>
      <c r="D33" t="inlineStr">
        <is>
          <t>stage_right</t>
        </is>
      </c>
      <c r="E33" t="inlineStr">
        <is>
          <t>middle</t>
        </is>
      </c>
      <c r="F33" t="inlineStr">
        <is>
          <t>alt_elec</t>
        </is>
      </c>
      <c r="G33" t="inlineStr">
        <is>
          <t>front2</t>
        </is>
      </c>
    </row>
    <row r="34">
      <c r="B34" t="inlineStr">
        <is>
          <t>3a</t>
        </is>
      </c>
      <c r="C34" t="inlineStr">
        <is>
          <t>stage_right</t>
        </is>
      </c>
      <c r="D34" t="inlineStr">
        <is>
          <t>middle</t>
        </is>
      </c>
      <c r="E34" t="inlineStr">
        <is>
          <t>alt_elec</t>
        </is>
      </c>
      <c r="F34" t="inlineStr">
        <is>
          <t>front2</t>
        </is>
      </c>
      <c r="G34" t="inlineStr">
        <is>
          <t>eastf</t>
        </is>
      </c>
    </row>
    <row r="35">
      <c r="B35" t="inlineStr">
        <is>
          <t>3b</t>
        </is>
      </c>
      <c r="C35" t="inlineStr">
        <is>
          <t>middle</t>
        </is>
      </c>
      <c r="D35" t="inlineStr">
        <is>
          <t>eastf</t>
        </is>
      </c>
      <c r="E35" t="inlineStr">
        <is>
          <t>front2</t>
        </is>
      </c>
      <c r="F35" t="inlineStr">
        <is>
          <t>stage_right</t>
        </is>
      </c>
      <c r="G35" t="inlineStr">
        <is>
          <t>alt_elec</t>
        </is>
      </c>
    </row>
    <row r="36">
      <c r="B36" t="inlineStr">
        <is>
          <t>4</t>
        </is>
      </c>
      <c r="C36" t="inlineStr">
        <is>
          <t>under</t>
        </is>
      </c>
      <c r="D36" t="inlineStr">
        <is>
          <t>front2</t>
        </is>
      </c>
      <c r="E36" t="inlineStr">
        <is>
          <t>eastf</t>
        </is>
      </c>
      <c r="F36" t="inlineStr">
        <is>
          <t>alt_elec</t>
        </is>
      </c>
      <c r="G36" t="inlineStr">
        <is>
          <t>ray</t>
        </is>
      </c>
    </row>
    <row r="37">
      <c r="B37" t="inlineStr">
        <is>
          <t>5e</t>
        </is>
      </c>
      <c r="C37" t="inlineStr">
        <is>
          <t>under</t>
        </is>
      </c>
      <c r="D37" t="inlineStr">
        <is>
          <t>eastf</t>
        </is>
      </c>
      <c r="E37" t="inlineStr">
        <is>
          <t>alt_elec</t>
        </is>
      </c>
      <c r="F37" t="inlineStr">
        <is>
          <t>uber</t>
        </is>
      </c>
      <c r="G37" t="inlineStr">
        <is>
          <t>ray</t>
        </is>
      </c>
    </row>
    <row r="38">
      <c r="B38" t="inlineStr">
        <is>
          <t>5f</t>
        </is>
      </c>
      <c r="C38" t="inlineStr">
        <is>
          <t>ray</t>
        </is>
      </c>
      <c r="D38" t="inlineStr">
        <is>
          <t>alt_elec</t>
        </is>
      </c>
      <c r="E38" t="inlineStr">
        <is>
          <t>eastf</t>
        </is>
      </c>
      <c r="F38" t="inlineStr">
        <is>
          <t>under</t>
        </is>
      </c>
    </row>
    <row r="39">
      <c r="B39" t="inlineStr">
        <is>
          <t>5g</t>
        </is>
      </c>
      <c r="C39" t="inlineStr">
        <is>
          <t>ray</t>
        </is>
      </c>
      <c r="D39" t="inlineStr">
        <is>
          <t>under</t>
        </is>
      </c>
      <c r="E39" t="inlineStr">
        <is>
          <t>uber</t>
        </is>
      </c>
      <c r="F39" t="inlineStr">
        <is>
          <t>eastf</t>
        </is>
      </c>
      <c r="G39" t="inlineStr">
        <is>
          <t>alt_elec</t>
        </is>
      </c>
    </row>
    <row r="40">
      <c r="B40" t="inlineStr">
        <is>
          <t>5h2</t>
        </is>
      </c>
      <c r="C40" t="inlineStr">
        <is>
          <t>uber</t>
        </is>
      </c>
    </row>
    <row r="41">
      <c r="B41" t="inlineStr">
        <is>
          <t>5h3</t>
        </is>
      </c>
      <c r="C41" t="inlineStr">
        <is>
          <t>uber</t>
        </is>
      </c>
    </row>
    <row r="42">
      <c r="B42" t="inlineStr">
        <is>
          <t>5h4</t>
        </is>
      </c>
      <c r="C42" t="inlineStr">
        <is>
          <t>uber</t>
        </is>
      </c>
    </row>
    <row r="43">
      <c r="B43" t="inlineStr">
        <is>
          <t>6a</t>
        </is>
      </c>
      <c r="C43" t="inlineStr">
        <is>
          <t>under</t>
        </is>
      </c>
      <c r="D43" t="inlineStr">
        <is>
          <t>ray</t>
        </is>
      </c>
      <c r="E43" t="inlineStr">
        <is>
          <t>uber</t>
        </is>
      </c>
      <c r="F43" t="inlineStr">
        <is>
          <t>eastf</t>
        </is>
      </c>
    </row>
    <row r="44">
      <c r="B44" t="inlineStr">
        <is>
          <t>6b</t>
        </is>
      </c>
      <c r="C44" t="inlineStr">
        <is>
          <t>ray</t>
        </is>
      </c>
      <c r="D44" t="inlineStr">
        <is>
          <t>uber</t>
        </is>
      </c>
      <c r="E44" t="inlineStr">
        <is>
          <t>under</t>
        </is>
      </c>
    </row>
    <row r="45">
      <c r="B45" t="inlineStr">
        <is>
          <t>7</t>
        </is>
      </c>
      <c r="C45" t="inlineStr">
        <is>
          <t>oasis</t>
        </is>
      </c>
      <c r="D45" t="inlineStr">
        <is>
          <t>ray</t>
        </is>
      </c>
      <c r="E45" t="inlineStr">
        <is>
          <t>34_1114</t>
        </is>
      </c>
    </row>
    <row r="46">
      <c r="B46" t="inlineStr">
        <is>
          <t>8a</t>
        </is>
      </c>
      <c r="C46" t="inlineStr">
        <is>
          <t>ray</t>
        </is>
      </c>
      <c r="D46" t="inlineStr">
        <is>
          <t>oasis</t>
        </is>
      </c>
    </row>
    <row r="47">
      <c r="B47" t="inlineStr">
        <is>
          <t>8b</t>
        </is>
      </c>
      <c r="C47" t="inlineStr">
        <is>
          <t>ray</t>
        </is>
      </c>
      <c r="D47" t="inlineStr">
        <is>
          <t>oasis</t>
        </is>
      </c>
    </row>
    <row r="48">
      <c r="B48" t="inlineStr">
        <is>
          <t>9a</t>
        </is>
      </c>
      <c r="C48" t="inlineStr">
        <is>
          <t>hebrew</t>
        </is>
      </c>
      <c r="D48" t="inlineStr">
        <is>
          <t>oasis</t>
        </is>
      </c>
      <c r="E48" t="inlineStr">
        <is>
          <t>ray</t>
        </is>
      </c>
    </row>
    <row r="49">
      <c r="B49" t="inlineStr">
        <is>
          <t>9b</t>
        </is>
      </c>
      <c r="C49" t="inlineStr">
        <is>
          <t>oasis</t>
        </is>
      </c>
      <c r="D49" t="inlineStr">
        <is>
          <t>ray</t>
        </is>
      </c>
      <c r="E49" t="inlineStr">
        <is>
          <t>hebrew</t>
        </is>
      </c>
    </row>
    <row r="50">
      <c r="B50" t="inlineStr">
        <is>
          <t>9c</t>
        </is>
      </c>
      <c r="C50" t="inlineStr">
        <is>
          <t>hebrew</t>
        </is>
      </c>
      <c r="D50" t="inlineStr">
        <is>
          <t>oasis</t>
        </is>
      </c>
      <c r="E50" t="inlineStr">
        <is>
          <t>ray</t>
        </is>
      </c>
    </row>
    <row r="51">
      <c r="B51" t="inlineStr">
        <is>
          <t>10</t>
        </is>
      </c>
      <c r="C51" t="inlineStr">
        <is>
          <t>under</t>
        </is>
      </c>
      <c r="D51" t="inlineStr">
        <is>
          <t>ray</t>
        </is>
      </c>
      <c r="E51" t="inlineStr">
        <is>
          <t>oasis</t>
        </is>
      </c>
    </row>
    <row r="52">
      <c r="B52" t="inlineStr">
        <is>
          <t>11a</t>
        </is>
      </c>
      <c r="C52" t="inlineStr">
        <is>
          <t>ray</t>
        </is>
      </c>
    </row>
    <row r="53">
      <c r="B53" t="inlineStr">
        <is>
          <t>11b</t>
        </is>
      </c>
      <c r="C53" t="inlineStr">
        <is>
          <t>ray</t>
        </is>
      </c>
    </row>
    <row r="54">
      <c r="B54" t="inlineStr">
        <is>
          <t>12</t>
        </is>
      </c>
      <c r="C54" t="inlineStr">
        <is>
          <t>ray</t>
        </is>
      </c>
    </row>
    <row r="55">
      <c r="B55" t="inlineStr">
        <is>
          <t>13</t>
        </is>
      </c>
      <c r="C55" t="inlineStr">
        <is>
          <t>ray</t>
        </is>
      </c>
      <c r="D55" t="inlineStr">
        <is>
          <t>34_1114</t>
        </is>
      </c>
    </row>
    <row r="56">
      <c r="B56" t="inlineStr">
        <is>
          <t>14</t>
        </is>
      </c>
      <c r="C56" t="inlineStr">
        <is>
          <t>ray</t>
        </is>
      </c>
    </row>
    <row r="57">
      <c r="B57" t="inlineStr">
        <is>
          <t>n1</t>
        </is>
      </c>
      <c r="C57" t="inlineStr">
        <is>
          <t>m240_fn_mag</t>
        </is>
      </c>
    </row>
    <row r="58">
      <c r="B58" t="inlineStr">
        <is>
          <t>n2</t>
        </is>
      </c>
      <c r="C58" t="inlineStr">
        <is>
          <t>m240_fn_mag</t>
        </is>
      </c>
    </row>
    <row r="59">
      <c r="B59" t="inlineStr">
        <is>
          <t>n3</t>
        </is>
      </c>
      <c r="C59" t="inlineStr">
        <is>
          <t>m240_fn_mag</t>
        </is>
      </c>
    </row>
    <row r="60">
      <c r="B60" t="inlineStr">
        <is>
          <t>n4</t>
        </is>
      </c>
      <c r="C60" t="inlineStr">
        <is>
          <t>m240_fn_mag</t>
        </is>
      </c>
    </row>
    <row r="61">
      <c r="B61" t="inlineStr">
        <is>
          <t>n5n</t>
        </is>
      </c>
      <c r="C61" t="inlineStr">
        <is>
          <t>m240_fn_mag</t>
        </is>
      </c>
    </row>
    <row r="62">
      <c r="B62" t="inlineStr">
        <is>
          <t>g1</t>
        </is>
      </c>
      <c r="C62" t="inlineStr">
        <is>
          <t>m240_fn_mag</t>
        </is>
      </c>
    </row>
    <row r="63">
      <c r="B63" t="inlineStr">
        <is>
          <t>g2</t>
        </is>
      </c>
      <c r="C63" t="inlineStr">
        <is>
          <t>m240_fn_mag</t>
        </is>
      </c>
    </row>
    <row r="64">
      <c r="B64" t="inlineStr">
        <is>
          <t>g3</t>
        </is>
      </c>
      <c r="C64" t="inlineStr">
        <is>
          <t>m240_fn_mag</t>
        </is>
      </c>
    </row>
    <row r="65">
      <c r="B65" t="inlineStr">
        <is>
          <t>g4</t>
        </is>
      </c>
      <c r="C65" t="inlineStr">
        <is>
          <t>m240_fn_mag</t>
        </is>
      </c>
    </row>
    <row r="66">
      <c r="B66" t="inlineStr">
        <is>
          <t>g5</t>
        </is>
      </c>
      <c r="C66" t="inlineStr">
        <is>
          <t>m240_fn_mag</t>
        </is>
      </c>
    </row>
    <row r="67">
      <c r="B67" t="inlineStr">
        <is>
          <t>g6</t>
        </is>
      </c>
      <c r="C67" t="inlineStr">
        <is>
          <t>m240_fn_mag</t>
        </is>
      </c>
    </row>
    <row r="68">
      <c r="B68" t="inlineStr">
        <is>
          <t>g7</t>
        </is>
      </c>
      <c r="C68" t="inlineStr">
        <is>
          <t>m240_fn_mag</t>
        </is>
      </c>
    </row>
    <row r="69">
      <c r="B69" t="inlineStr">
        <is>
          <t>g8</t>
        </is>
      </c>
      <c r="C69" t="inlineStr">
        <is>
          <t>m240_fn_mag</t>
        </is>
      </c>
    </row>
    <row r="70">
      <c r="B70" t="inlineStr">
        <is>
          <t>g9</t>
        </is>
      </c>
      <c r="C70" t="inlineStr">
        <is>
          <t>m240_fn_mag</t>
        </is>
      </c>
    </row>
    <row r="71">
      <c r="B71" t="inlineStr">
        <is>
          <t>g10</t>
        </is>
      </c>
      <c r="C71" t="inlineStr">
        <is>
          <t>m240_fn_mag</t>
        </is>
      </c>
    </row>
    <row r="72">
      <c r="B72" t="inlineStr">
        <is>
          <t>a1</t>
        </is>
      </c>
      <c r="C72" t="inlineStr">
        <is>
          <t>m240_afgan</t>
        </is>
      </c>
    </row>
    <row r="73">
      <c r="B73" t="inlineStr">
        <is>
          <t>a2</t>
        </is>
      </c>
      <c r="C73" t="inlineStr">
        <is>
          <t>m240_afgan</t>
        </is>
      </c>
    </row>
    <row r="74">
      <c r="B74" t="inlineStr">
        <is>
          <t>a3</t>
        </is>
      </c>
      <c r="C74" t="inlineStr">
        <is>
          <t>m240_afgan</t>
        </is>
      </c>
    </row>
    <row r="75">
      <c r="B75" t="inlineStr">
        <is>
          <t>a4</t>
        </is>
      </c>
      <c r="C75" t="inlineStr">
        <is>
          <t>m240_afgan</t>
        </is>
      </c>
    </row>
    <row r="76">
      <c r="B76" t="inlineStr">
        <is>
          <t>a</t>
        </is>
      </c>
      <c r="C76" t="inlineStr">
        <is>
          <t>m240b_shoulder</t>
        </is>
      </c>
    </row>
    <row r="77">
      <c r="B77" t="inlineStr">
        <is>
          <t>b</t>
        </is>
      </c>
      <c r="C77" t="inlineStr">
        <is>
          <t>m240b_shoulder</t>
        </is>
      </c>
    </row>
    <row r="78">
      <c r="B78" t="inlineStr">
        <is>
          <t>c</t>
        </is>
      </c>
      <c r="C78" t="inlineStr">
        <is>
          <t>m240b_shoulder</t>
        </is>
      </c>
    </row>
    <row r="79">
      <c r="B79" t="inlineStr">
        <is>
          <t>psa_ar15</t>
        </is>
      </c>
      <c r="C79" t="inlineStr">
        <is>
          <t>psa_ar15</t>
        </is>
      </c>
    </row>
    <row r="80">
      <c r="B80" t="inlineStr">
        <is>
          <t>37.475</t>
        </is>
      </c>
      <c r="C80" t="inlineStr">
        <is>
          <t>240v249</t>
        </is>
      </c>
    </row>
    <row r="81">
      <c r="B81" t="inlineStr">
        <is>
          <t>39.628</t>
        </is>
      </c>
      <c r="C81" t="inlineStr">
        <is>
          <t>240v249</t>
        </is>
      </c>
    </row>
    <row r="82">
      <c r="B82" t="inlineStr">
        <is>
          <t>40.50</t>
        </is>
      </c>
      <c r="C82" t="inlineStr">
        <is>
          <t>240v249</t>
        </is>
      </c>
    </row>
    <row r="83">
      <c r="B83" t="inlineStr">
        <is>
          <t>41.98</t>
        </is>
      </c>
      <c r="C83" t="inlineStr">
        <is>
          <t>240v249</t>
        </is>
      </c>
    </row>
    <row r="84">
      <c r="B84" t="inlineStr">
        <is>
          <t>43.409</t>
        </is>
      </c>
      <c r="C84" t="inlineStr">
        <is>
          <t>240v249</t>
        </is>
      </c>
    </row>
    <row r="85">
      <c r="B85" t="inlineStr">
        <is>
          <t>HK_mp5_10mm</t>
        </is>
      </c>
      <c r="C85" t="inlineStr">
        <is>
          <t>43</t>
        </is>
      </c>
    </row>
    <row r="86">
      <c r="B86" t="inlineStr">
        <is>
          <t>HK_ump_40sw</t>
        </is>
      </c>
      <c r="C86" t="inlineStr">
        <is>
          <t>43</t>
        </is>
      </c>
    </row>
    <row r="87">
      <c r="B87" t="inlineStr">
        <is>
          <t>HK_ump_45acp</t>
        </is>
      </c>
      <c r="C87" t="inlineStr">
        <is>
          <t>43</t>
        </is>
      </c>
    </row>
    <row r="88">
      <c r="B88" t="inlineStr">
        <is>
          <t>M15_1_556nato</t>
        </is>
      </c>
      <c r="C88" t="inlineStr">
        <is>
          <t>43</t>
        </is>
      </c>
    </row>
    <row r="89">
      <c r="B89" t="inlineStr">
        <is>
          <t>m16_2_556nato</t>
        </is>
      </c>
      <c r="C89" t="inlineStr">
        <is>
          <t>43</t>
        </is>
      </c>
    </row>
    <row r="90">
      <c r="B90" t="inlineStr">
        <is>
          <t>M16_3_556nato</t>
        </is>
      </c>
      <c r="C90" t="inlineStr">
        <is>
          <t>43</t>
        </is>
      </c>
    </row>
    <row r="91">
      <c r="B91" t="inlineStr">
        <is>
          <t>FN_SCAR-17_762_51nato</t>
        </is>
      </c>
      <c r="C91" t="inlineStr">
        <is>
          <t>43</t>
        </is>
      </c>
    </row>
    <row r="92">
      <c r="B92" t="inlineStr">
        <is>
          <t>DSA_FAL_762x51nato</t>
        </is>
      </c>
      <c r="C92" t="inlineStr">
        <is>
          <t>43</t>
        </is>
      </c>
    </row>
    <row r="93">
      <c r="B93" t="inlineStr">
        <is>
          <t>M16_5_9mm</t>
        </is>
      </c>
      <c r="C93" t="inlineStr">
        <is>
          <t>43</t>
        </is>
      </c>
    </row>
    <row r="94">
      <c r="B94" t="inlineStr">
        <is>
          <t>M16_6_556nato</t>
        </is>
      </c>
      <c r="C94" t="inlineStr">
        <is>
          <t>43</t>
        </is>
      </c>
    </row>
    <row r="95">
      <c r="B95" t="inlineStr">
        <is>
          <t>M16_7_458socom</t>
        </is>
      </c>
      <c r="C95" t="inlineStr">
        <is>
          <t>43</t>
        </is>
      </c>
    </row>
    <row r="96">
      <c r="B96" t="inlineStr">
        <is>
          <t>M16_8_5_56</t>
        </is>
      </c>
      <c r="C96" t="inlineStr">
        <is>
          <t>43</t>
        </is>
      </c>
    </row>
    <row r="97">
      <c r="B97" t="inlineStr">
        <is>
          <t>Bar_30_06_jam</t>
        </is>
      </c>
      <c r="C97" t="inlineStr">
        <is>
          <t>43</t>
        </is>
      </c>
    </row>
    <row r="98">
      <c r="B98" t="inlineStr">
        <is>
          <t>Bar_30_06</t>
        </is>
      </c>
      <c r="C98" t="inlineStr">
        <is>
          <t>43</t>
        </is>
      </c>
    </row>
    <row r="99">
      <c r="B99" t="inlineStr">
        <is>
          <t>3z</t>
        </is>
      </c>
      <c r="C99" t="inlineStr">
        <is>
          <t>front2</t>
        </is>
      </c>
    </row>
    <row r="100">
      <c r="B100" t="inlineStr">
        <is>
          <t>5z</t>
        </is>
      </c>
      <c r="C100" t="inlineStr">
        <is>
          <t>front2</t>
        </is>
      </c>
      <c r="D100" t="inlineStr">
        <is>
          <t>eastf</t>
        </is>
      </c>
    </row>
    <row r="101">
      <c r="B101" t="inlineStr">
        <is>
          <t>b6</t>
        </is>
      </c>
      <c r="C101" t="inlineStr">
        <is>
          <t>eastf</t>
        </is>
      </c>
      <c r="D101" t="inlineStr">
        <is>
          <t>alt_elec</t>
        </is>
      </c>
      <c r="E101" t="inlineStr">
        <is>
          <t>under</t>
        </is>
      </c>
    </row>
    <row r="102">
      <c r="B102" t="inlineStr">
        <is>
          <t>5_1</t>
        </is>
      </c>
      <c r="C102" t="inlineStr">
        <is>
          <t>alt_elec</t>
        </is>
      </c>
      <c r="D102" t="inlineStr">
        <is>
          <t>under</t>
        </is>
      </c>
    </row>
    <row r="103">
      <c r="B103" t="inlineStr">
        <is>
          <t>5_2</t>
        </is>
      </c>
      <c r="C103" t="inlineStr">
        <is>
          <t>alt_elec</t>
        </is>
      </c>
      <c r="D103" t="inlineStr">
        <is>
          <t>under</t>
        </is>
      </c>
    </row>
    <row r="104">
      <c r="B104" t="inlineStr">
        <is>
          <t>5_3</t>
        </is>
      </c>
      <c r="C104" t="inlineStr">
        <is>
          <t>alt_elec</t>
        </is>
      </c>
      <c r="D104" t="inlineStr">
        <is>
          <t>under</t>
        </is>
      </c>
    </row>
    <row r="105">
      <c r="B105" t="inlineStr">
        <is>
          <t>5_4</t>
        </is>
      </c>
      <c r="C105" t="inlineStr">
        <is>
          <t>alt_elec</t>
        </is>
      </c>
      <c r="D105" t="inlineStr">
        <is>
          <t>under</t>
        </is>
      </c>
    </row>
    <row r="106">
      <c r="B106" t="inlineStr">
        <is>
          <t>5_5</t>
        </is>
      </c>
      <c r="C106" t="inlineStr">
        <is>
          <t>alt_elec</t>
        </is>
      </c>
      <c r="D106" t="inlineStr">
        <is>
          <t>under</t>
        </is>
      </c>
    </row>
    <row r="107">
      <c r="B107" t="inlineStr">
        <is>
          <t>5_6</t>
        </is>
      </c>
      <c r="C107" t="inlineStr">
        <is>
          <t>alt_elec</t>
        </is>
      </c>
      <c r="D107" t="inlineStr">
        <is>
          <t>under</t>
        </is>
      </c>
    </row>
  </sheetData>
  <pageMargins bottom="1" footer="0.5" header="0.5" left="0.75" right="0.75" top="1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9a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hebrew</t>
        </is>
      </c>
      <c r="C4" t="n">
        <v>7</v>
      </c>
      <c r="D4" s="4" t="n">
        <v>0</v>
      </c>
      <c r="E4" s="4" t="n">
        <v>0.7205442180000006</v>
      </c>
      <c r="F4" s="4" t="n">
        <v>10.560136054</v>
      </c>
      <c r="G4" s="4" t="n">
        <v>11.280680272</v>
      </c>
      <c r="H4" s="4" t="n">
        <v>0.1029348882857144</v>
      </c>
      <c r="I4" s="4" t="n">
        <v>0.02449123382771158</v>
      </c>
      <c r="J4" s="7" t="n">
        <v>582.8927489915679</v>
      </c>
      <c r="K4" s="4" t="n">
        <v>25</v>
      </c>
      <c r="L4" s="4" t="n">
        <v>383.687029479</v>
      </c>
      <c r="M4" s="4" t="n">
        <v>394.247165533</v>
      </c>
      <c r="N4" s="4" t="n">
        <v>746.0972335599999</v>
      </c>
      <c r="O4" s="8" t="n">
        <v>43009.92530205132</v>
      </c>
      <c r="P4" t="inlineStr">
        <is>
          <t>(hebrew ray 9a)</t>
        </is>
      </c>
    </row>
    <row r="5">
      <c r="B5" t="inlineStr">
        <is>
          <t>oasis</t>
        </is>
      </c>
      <c r="C5" t="n">
        <v>7</v>
      </c>
      <c r="D5" s="4" t="n">
        <v>15.36324263099998</v>
      </c>
      <c r="E5" s="4" t="n">
        <v>0.7216326530000146</v>
      </c>
      <c r="F5" s="4" t="n">
        <v>79.21467120199999</v>
      </c>
      <c r="G5" s="4" t="n">
        <v>79.93630385500001</v>
      </c>
      <c r="H5" s="4" t="n">
        <v>0.1030903790000021</v>
      </c>
      <c r="I5" s="4" t="n">
        <v>0.02458076397427744</v>
      </c>
      <c r="J5" s="7" t="n">
        <v>582.0135747100007</v>
      </c>
      <c r="K5" s="4" t="n">
        <v>25</v>
      </c>
      <c r="L5" s="4" t="n">
        <v>315.020272109</v>
      </c>
      <c r="M5" s="4" t="n">
        <v>394.234943311</v>
      </c>
      <c r="N5" s="4" t="n">
        <v>746.085011338</v>
      </c>
      <c r="O5" s="8" t="n">
        <v>43009.92530190985</v>
      </c>
      <c r="P5" t="inlineStr">
        <is>
          <t>(oasis ray 7)</t>
        </is>
      </c>
    </row>
    <row r="6">
      <c r="B6" t="inlineStr">
        <is>
          <t>ray</t>
        </is>
      </c>
      <c r="C6" t="n">
        <v>7</v>
      </c>
      <c r="D6" s="4" t="n">
        <v>15.36557823200002</v>
      </c>
      <c r="E6" s="4" t="n">
        <v>0.7209070289999886</v>
      </c>
      <c r="F6" s="4" t="n">
        <v>301.247346939</v>
      </c>
      <c r="G6" s="4" t="n">
        <v>301.968253968</v>
      </c>
      <c r="H6" s="4" t="n">
        <v>0.1029867184285698</v>
      </c>
      <c r="I6" s="4" t="n">
        <v>0.02409210200936708</v>
      </c>
      <c r="J6" s="7" t="n">
        <v>582.5993964611582</v>
      </c>
      <c r="K6" s="4" t="n">
        <v>25</v>
      </c>
      <c r="L6" s="4" t="n">
        <v>92.999818594</v>
      </c>
      <c r="M6" s="4" t="n">
        <v>394.247165533</v>
      </c>
      <c r="N6" s="4" t="n">
        <v>746.0972335600001</v>
      </c>
      <c r="O6" s="8" t="n">
        <v>43009.92530205132</v>
      </c>
      <c r="P6" t="inlineStr">
        <is>
          <t>(ray eastf 4)</t>
        </is>
      </c>
    </row>
  </sheetData>
  <pageMargins bottom="1" footer="0.5" header="0.5" left="0.75" right="0.75" top="1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9b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hebrew</t>
        </is>
      </c>
      <c r="C4" t="n">
        <v>71</v>
      </c>
      <c r="D4" s="4" t="n">
        <v>0.8170068029999999</v>
      </c>
      <c r="E4" s="4" t="n">
        <v>6.571655329000002</v>
      </c>
      <c r="F4" s="4" t="n">
        <v>12.097687075</v>
      </c>
      <c r="G4" s="4" t="n">
        <v>18.669342404</v>
      </c>
      <c r="H4" s="4" t="n">
        <v>0.09255852576056341</v>
      </c>
      <c r="I4" s="4" t="n">
        <v>0.009078322725228679</v>
      </c>
      <c r="J4" s="7" t="n">
        <v>648.2385010670116</v>
      </c>
      <c r="K4" s="4" t="n">
        <v>26</v>
      </c>
      <c r="L4" s="4" t="n">
        <v>383.687029479</v>
      </c>
      <c r="M4" s="4" t="n">
        <v>395.784716554</v>
      </c>
      <c r="N4" s="4" t="n">
        <v>747.6347845810001</v>
      </c>
      <c r="O4" s="8" t="n">
        <v>43009.92531984705</v>
      </c>
      <c r="P4" t="inlineStr">
        <is>
          <t>(hebrew ray 9a)</t>
        </is>
      </c>
    </row>
    <row r="5">
      <c r="B5" t="inlineStr">
        <is>
          <t>oasis</t>
        </is>
      </c>
      <c r="C5" t="n">
        <v>71</v>
      </c>
      <c r="D5" s="4" t="n">
        <v>0.8177777779999928</v>
      </c>
      <c r="E5" s="4" t="n">
        <v>6.572199545999993</v>
      </c>
      <c r="F5" s="4" t="n">
        <v>80.754081633</v>
      </c>
      <c r="G5" s="4" t="n">
        <v>87.32628117899999</v>
      </c>
      <c r="H5" s="4" t="n">
        <v>0.09256619078873229</v>
      </c>
      <c r="I5" s="4" t="n">
        <v>0.009702614346641733</v>
      </c>
      <c r="J5" s="7" t="n">
        <v>648.1848230844944</v>
      </c>
      <c r="K5" s="4" t="n">
        <v>26</v>
      </c>
      <c r="L5" s="4" t="n">
        <v>315.020272109</v>
      </c>
      <c r="M5" s="4" t="n">
        <v>395.774353742</v>
      </c>
      <c r="N5" s="4" t="n">
        <v>747.624421769</v>
      </c>
      <c r="O5" s="8" t="n">
        <v>43009.92531972711</v>
      </c>
      <c r="P5" t="inlineStr">
        <is>
          <t>(oasis ray 7)</t>
        </is>
      </c>
    </row>
    <row r="6">
      <c r="B6" t="inlineStr">
        <is>
          <t>ray</t>
        </is>
      </c>
      <c r="C6" t="n">
        <v>74</v>
      </c>
      <c r="D6" s="4" t="n">
        <v>0.5788888889999839</v>
      </c>
      <c r="E6" s="4" t="n">
        <v>6.809410431000003</v>
      </c>
      <c r="F6" s="4" t="n">
        <v>302.547142857</v>
      </c>
      <c r="G6" s="4" t="n">
        <v>309.356553288</v>
      </c>
      <c r="H6" s="4" t="n">
        <v>0.09201905987837843</v>
      </c>
      <c r="I6" s="4" t="n">
        <v>0.01050847446071361</v>
      </c>
      <c r="J6" s="7" t="n">
        <v>652.038828469906</v>
      </c>
      <c r="K6" s="4" t="n">
        <v>26</v>
      </c>
      <c r="L6" s="4" t="n">
        <v>92.999818594</v>
      </c>
      <c r="M6" s="4" t="n">
        <v>395.546961451</v>
      </c>
      <c r="N6" s="4" t="n">
        <v>747.397029478</v>
      </c>
      <c r="O6" s="8" t="n">
        <v>43009.92531709524</v>
      </c>
      <c r="P6" t="inlineStr">
        <is>
          <t>(ray eastf 4)</t>
        </is>
      </c>
    </row>
  </sheetData>
  <pageMargins bottom="1" footer="0.5" header="0.5" left="0.75" right="0.75" top="1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9c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hebrew</t>
        </is>
      </c>
      <c r="C4" t="n">
        <v>22</v>
      </c>
      <c r="D4" s="4" t="n">
        <v>0.7730612239999992</v>
      </c>
      <c r="E4" s="4" t="n">
        <v>2.011201814</v>
      </c>
      <c r="F4" s="4" t="n">
        <v>19.442403628</v>
      </c>
      <c r="G4" s="4" t="n">
        <v>21.453605442</v>
      </c>
      <c r="H4" s="4" t="n">
        <v>0.09141826427272726</v>
      </c>
      <c r="I4" s="4" t="n">
        <v>0.009290633391084742</v>
      </c>
      <c r="J4" s="7" t="n">
        <v>656.3239903680796</v>
      </c>
      <c r="K4" s="4" t="n">
        <v>27</v>
      </c>
      <c r="L4" s="4" t="n">
        <v>383.687029479</v>
      </c>
      <c r="M4" s="4" t="n">
        <v>403.129433107</v>
      </c>
      <c r="N4" s="4" t="n">
        <v>754.979501134</v>
      </c>
      <c r="O4" s="8" t="n">
        <v>43009.92540485533</v>
      </c>
      <c r="P4" t="inlineStr">
        <is>
          <t>(hebrew ray 9a)</t>
        </is>
      </c>
    </row>
    <row r="5">
      <c r="B5" t="inlineStr">
        <is>
          <t>oasis</t>
        </is>
      </c>
      <c r="C5" t="n">
        <v>22</v>
      </c>
      <c r="D5" s="4" t="n">
        <v>0.7730158730000198</v>
      </c>
      <c r="E5" s="4" t="n">
        <v>2.011496598999997</v>
      </c>
      <c r="F5" s="4" t="n">
        <v>88.09929705200001</v>
      </c>
      <c r="G5" s="4" t="n">
        <v>90.11079365100001</v>
      </c>
      <c r="H5" s="4" t="n">
        <v>0.09143166359090897</v>
      </c>
      <c r="I5" s="4" t="n">
        <v>0.009649164675288788</v>
      </c>
      <c r="J5" s="7" t="n">
        <v>656.2278060307084</v>
      </c>
      <c r="K5" s="4" t="n">
        <v>27</v>
      </c>
      <c r="L5" s="4" t="n">
        <v>315.020272109</v>
      </c>
      <c r="M5" s="4" t="n">
        <v>403.119569161</v>
      </c>
      <c r="N5" s="4" t="n">
        <v>754.969637188</v>
      </c>
      <c r="O5" s="8" t="n">
        <v>43009.92540474117</v>
      </c>
      <c r="P5" t="inlineStr">
        <is>
          <t>(oasis ray 7)</t>
        </is>
      </c>
    </row>
    <row r="6">
      <c r="B6" t="inlineStr">
        <is>
          <t>ray</t>
        </is>
      </c>
      <c r="C6" t="n">
        <v>22</v>
      </c>
      <c r="D6" s="4" t="n">
        <v>0.7750793650000105</v>
      </c>
      <c r="E6" s="4" t="n">
        <v>2.012244898000006</v>
      </c>
      <c r="F6" s="4" t="n">
        <v>310.131632653</v>
      </c>
      <c r="G6" s="4" t="n">
        <v>312.143877551</v>
      </c>
      <c r="H6" s="4" t="n">
        <v>0.09146567718181844</v>
      </c>
      <c r="I6" s="4" t="n">
        <v>0.009478083773445608</v>
      </c>
      <c r="J6" s="7" t="n">
        <v>655.9837728061648</v>
      </c>
      <c r="K6" s="4" t="n">
        <v>27</v>
      </c>
      <c r="L6" s="4" t="n">
        <v>92.999818594</v>
      </c>
      <c r="M6" s="4" t="n">
        <v>403.131451247</v>
      </c>
      <c r="N6" s="4" t="n">
        <v>754.981519274</v>
      </c>
      <c r="O6" s="8" t="n">
        <v>43009.92540487869</v>
      </c>
      <c r="P6" t="inlineStr">
        <is>
          <t>(ray eastf 4)</t>
        </is>
      </c>
    </row>
  </sheetData>
  <pageMargins bottom="1" footer="0.5" header="0.5" left="0.75" right="0.75" top="1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10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oasis</t>
        </is>
      </c>
      <c r="C4" t="n">
        <v>100</v>
      </c>
      <c r="D4" s="4" t="n">
        <v>44.95174603199997</v>
      </c>
      <c r="E4" s="4" t="n">
        <v>9.497528344000017</v>
      </c>
      <c r="F4" s="4" t="n">
        <v>135.062539683</v>
      </c>
      <c r="G4" s="4" t="n">
        <v>144.560068027</v>
      </c>
      <c r="H4" s="4" t="n">
        <v>0.09497528344000017</v>
      </c>
      <c r="I4" s="4" t="n">
        <v>0.02406913919895518</v>
      </c>
      <c r="J4" s="7" t="n">
        <v>631.7433107520494</v>
      </c>
      <c r="K4" s="4" t="n">
        <v>28</v>
      </c>
      <c r="L4" s="4" t="n">
        <v>315.020272109</v>
      </c>
      <c r="M4" s="4" t="n">
        <v>450.082811792</v>
      </c>
      <c r="N4" s="4" t="n">
        <v>801.932879819</v>
      </c>
      <c r="O4" s="8" t="n">
        <v>43009.92594829722</v>
      </c>
      <c r="P4" t="inlineStr">
        <is>
          <t>(oasis ray 7)</t>
        </is>
      </c>
    </row>
    <row r="5">
      <c r="B5" t="inlineStr">
        <is>
          <t>ray</t>
        </is>
      </c>
      <c r="C5" t="n">
        <v>98</v>
      </c>
      <c r="D5" s="4" t="n">
        <v>44.77294784599997</v>
      </c>
      <c r="E5" s="4" t="n">
        <v>9.674013605000027</v>
      </c>
      <c r="F5" s="4" t="n">
        <v>356.916825397</v>
      </c>
      <c r="G5" s="4" t="n">
        <v>366.590839002</v>
      </c>
      <c r="H5" s="4" t="n">
        <v>0.09871442454081661</v>
      </c>
      <c r="I5" s="4" t="n">
        <v>0.02936171716944252</v>
      </c>
      <c r="J5" s="7" t="n">
        <v>607.8139064184192</v>
      </c>
      <c r="K5" s="4" t="n">
        <v>28</v>
      </c>
      <c r="L5" s="4" t="n">
        <v>92.999818594</v>
      </c>
      <c r="M5" s="4" t="n">
        <v>449.916643991</v>
      </c>
      <c r="N5" s="4" t="n">
        <v>801.766712018</v>
      </c>
      <c r="O5" s="8" t="n">
        <v>43009.92594637398</v>
      </c>
      <c r="P5" t="inlineStr">
        <is>
          <t>(ray eastf 4)</t>
        </is>
      </c>
    </row>
    <row r="6">
      <c r="B6" t="inlineStr">
        <is>
          <t>under</t>
        </is>
      </c>
      <c r="C6" t="n">
        <v>100</v>
      </c>
      <c r="D6" s="4" t="n">
        <v>138.058412699</v>
      </c>
      <c r="E6" s="4" t="n">
        <v>9.497142856999972</v>
      </c>
      <c r="F6" s="4" t="n">
        <v>358.833650794</v>
      </c>
      <c r="G6" s="4" t="n">
        <v>368.330793651</v>
      </c>
      <c r="H6" s="4" t="n">
        <v>0.09497142856999971</v>
      </c>
      <c r="I6" s="4" t="n">
        <v>0.02421930991687278</v>
      </c>
      <c r="J6" s="7" t="n">
        <v>631.7689530780971</v>
      </c>
      <c r="K6" s="4" t="n">
        <v>28</v>
      </c>
      <c r="L6" s="4" t="n">
        <v>91.37015873000001</v>
      </c>
      <c r="M6" s="4" t="n">
        <v>450.203809524</v>
      </c>
      <c r="N6" s="4" t="n">
        <v>802.053877551</v>
      </c>
      <c r="O6" s="8" t="n">
        <v>43009.92594969766</v>
      </c>
      <c r="P6" t="inlineStr">
        <is>
          <t>(under eastf 4)</t>
        </is>
      </c>
    </row>
  </sheetData>
  <pageMargins bottom="1" footer="0.5" header="0.5" left="0.75" right="0.75" top="1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11a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ray</t>
        </is>
      </c>
      <c r="C4" t="n">
        <v>25</v>
      </c>
      <c r="D4" s="4" t="n">
        <v>69.65913832200005</v>
      </c>
      <c r="E4" s="4" t="n">
        <v>2.24435374199993</v>
      </c>
      <c r="F4" s="4" t="n">
        <v>436.249977324</v>
      </c>
      <c r="G4" s="4" t="n">
        <v>438.494331066</v>
      </c>
      <c r="H4" s="4" t="n">
        <v>0.08977414967999721</v>
      </c>
      <c r="I4" s="4" t="n">
        <v>0.04381133920547933</v>
      </c>
      <c r="J4" s="7" t="n">
        <v>668.3438407812482</v>
      </c>
      <c r="K4" s="4" t="n">
        <v>30</v>
      </c>
      <c r="L4" s="4" t="n">
        <v>92.999818594</v>
      </c>
      <c r="M4" s="4" t="n">
        <v>529.249795918</v>
      </c>
      <c r="N4" s="4" t="n">
        <v>881.099863945</v>
      </c>
      <c r="O4" s="8" t="n">
        <v>43009.92686458176</v>
      </c>
      <c r="P4" t="inlineStr">
        <is>
          <t>(ray eastf 4)</t>
        </is>
      </c>
    </row>
  </sheetData>
  <pageMargins bottom="1" footer="0.5" header="0.5" left="0.75" right="0.75" top="1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11b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ray</t>
        </is>
      </c>
      <c r="C4" t="n">
        <v>5</v>
      </c>
      <c r="D4" s="4" t="n">
        <v>0.5819501130000617</v>
      </c>
      <c r="E4" s="4" t="n">
        <v>0.7590022679999606</v>
      </c>
      <c r="F4" s="4" t="n">
        <v>439.076281179</v>
      </c>
      <c r="G4" s="4" t="n">
        <v>439.835283447</v>
      </c>
      <c r="H4" s="4" t="n">
        <v>0.1518004535999921</v>
      </c>
      <c r="I4" s="4" t="n">
        <v>0.09017241689856613</v>
      </c>
      <c r="J4" s="7" t="n">
        <v>395.2557359156871</v>
      </c>
      <c r="K4" s="4" t="n">
        <v>31</v>
      </c>
      <c r="L4" s="4" t="n">
        <v>92.999818594</v>
      </c>
      <c r="M4" s="4" t="n">
        <v>532.076099773</v>
      </c>
      <c r="N4" s="4" t="n">
        <v>883.9261678</v>
      </c>
      <c r="O4" s="8" t="n">
        <v>43009.92689729361</v>
      </c>
      <c r="P4" t="inlineStr">
        <is>
          <t>(ray eastf 4)</t>
        </is>
      </c>
    </row>
  </sheetData>
  <pageMargins bottom="1" footer="0.5" header="0.5" left="0.75" right="0.75" top="1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12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ray</t>
        </is>
      </c>
      <c r="C4" t="n">
        <v>27</v>
      </c>
      <c r="D4" s="4" t="n">
        <v>1.274195011000018</v>
      </c>
      <c r="E4" s="4" t="n">
        <v>2.987392290000003</v>
      </c>
      <c r="F4" s="4" t="n">
        <v>441.109478458</v>
      </c>
      <c r="G4" s="4" t="n">
        <v>444.096870748</v>
      </c>
      <c r="H4" s="4" t="n">
        <v>0.110644158888889</v>
      </c>
      <c r="I4" s="4" t="n">
        <v>0.1109381706728043</v>
      </c>
      <c r="J4" s="7" t="n">
        <v>542.2789653112476</v>
      </c>
      <c r="K4" s="4" t="n">
        <v>32</v>
      </c>
      <c r="L4" s="4" t="n">
        <v>92.999818594</v>
      </c>
      <c r="M4" s="4" t="n">
        <v>534.109297052</v>
      </c>
      <c r="N4" s="4" t="n">
        <v>885.959365079</v>
      </c>
      <c r="O4" s="8" t="n">
        <v>43009.92692082599</v>
      </c>
      <c r="P4" t="inlineStr">
        <is>
          <t>(ray eastf 4)</t>
        </is>
      </c>
    </row>
  </sheetData>
  <pageMargins bottom="1" footer="0.5" header="0.5" left="0.75" right="0.75" top="1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13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ray</t>
        </is>
      </c>
      <c r="C4" t="n">
        <v>44</v>
      </c>
      <c r="D4" s="4" t="n">
        <v>18.56761904799998</v>
      </c>
      <c r="E4" s="4" t="n">
        <v>4.764671202000045</v>
      </c>
      <c r="F4" s="4" t="n">
        <v>462.664489796</v>
      </c>
      <c r="G4" s="4" t="n">
        <v>467.429160998</v>
      </c>
      <c r="H4" s="4" t="n">
        <v>0.1082879818636374</v>
      </c>
      <c r="I4" s="4" t="n">
        <v>0.02459285102638547</v>
      </c>
      <c r="J4" s="7" t="n">
        <v>554.078106982874</v>
      </c>
      <c r="K4" s="4" t="n">
        <v>33</v>
      </c>
      <c r="L4" s="4" t="n">
        <v>92.999818594</v>
      </c>
      <c r="M4" s="4" t="n">
        <v>555.66430839</v>
      </c>
      <c r="N4" s="4" t="n">
        <v>907.514376417</v>
      </c>
      <c r="O4" s="8" t="n">
        <v>43009.92717030528</v>
      </c>
      <c r="P4" t="inlineStr">
        <is>
          <t>(ray eastf 4)</t>
        </is>
      </c>
    </row>
    <row r="5">
      <c r="B5" t="inlineStr">
        <is>
          <t>34_1114</t>
        </is>
      </c>
      <c r="C5" t="n">
        <v>42</v>
      </c>
      <c r="D5" s="4" t="n">
        <v>213.1742857149999</v>
      </c>
      <c r="E5" s="4" t="n">
        <v>4.397959183000012</v>
      </c>
      <c r="F5" s="4" t="n">
        <v>559.748571429</v>
      </c>
      <c r="G5" s="4" t="n">
        <v>564.146530612</v>
      </c>
      <c r="H5" s="4" t="n">
        <v>0.1047133138809527</v>
      </c>
      <c r="I5" s="4" t="n">
        <v>0.01481878282107512</v>
      </c>
      <c r="J5" s="7" t="n">
        <v>572.9930395308976</v>
      </c>
      <c r="K5" s="4" t="n">
        <v>33</v>
      </c>
      <c r="L5" s="4" t="n">
        <v>-3.259501133000001</v>
      </c>
      <c r="M5" s="4" t="n">
        <v>556.489070296</v>
      </c>
      <c r="N5" s="4" t="n">
        <v>908.339138323</v>
      </c>
      <c r="O5" s="8" t="n">
        <v>43009.92717985113</v>
      </c>
      <c r="P5" t="inlineStr">
        <is>
          <t>(34_1114 eastf 2a)</t>
        </is>
      </c>
    </row>
  </sheetData>
  <pageMargins bottom="1" footer="0.5" header="0.5" left="0.75" right="0.75" top="1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14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ray</t>
        </is>
      </c>
      <c r="C4" t="n">
        <v>2</v>
      </c>
      <c r="D4" s="4" t="n">
        <v>38.66589569099995</v>
      </c>
      <c r="E4" s="4" t="n">
        <v>10.29659864000007</v>
      </c>
      <c r="F4" s="4" t="n">
        <v>506.095056689</v>
      </c>
      <c r="G4" s="4" t="n">
        <v>516.3916553290001</v>
      </c>
      <c r="H4" s="4" t="n">
        <v>5.148299320000035</v>
      </c>
      <c r="I4" s="4" t="n">
        <v>0</v>
      </c>
      <c r="J4" s="7" t="n">
        <v>11.65433403743891</v>
      </c>
      <c r="K4" s="4" t="n">
        <v>34</v>
      </c>
      <c r="L4" s="4" t="n">
        <v>92.999818594</v>
      </c>
      <c r="M4" s="4" t="n">
        <v>599.094875283</v>
      </c>
      <c r="N4" s="4" t="n">
        <v>950.94494331</v>
      </c>
      <c r="O4" s="8" t="n">
        <v>43009.92767297388</v>
      </c>
      <c r="P4" t="inlineStr">
        <is>
          <t>(ray eastf 4)</t>
        </is>
      </c>
    </row>
  </sheetData>
  <pageMargins bottom="1" footer="0.5" header="0.5" left="0.75" right="0.75" top="1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n1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m240_fn_mag</t>
        </is>
      </c>
      <c r="C4" t="n">
        <v>14</v>
      </c>
      <c r="D4" s="4" t="n">
        <v>0</v>
      </c>
      <c r="E4" s="4" t="n">
        <v>1.049863945999995</v>
      </c>
      <c r="F4" s="4" t="n">
        <v>33.670340136</v>
      </c>
      <c r="G4" s="4" t="n">
        <v>34.720204082</v>
      </c>
      <c r="H4" s="4" t="n">
        <v>0.0749902818571425</v>
      </c>
      <c r="I4" s="4" t="n">
        <v>0.002430426602053008</v>
      </c>
      <c r="J4" s="7" t="n">
        <v>800.1036736240145</v>
      </c>
      <c r="K4" s="4" t="n">
        <v/>
      </c>
      <c r="L4" s="4" t="n">
        <v>0</v>
      </c>
      <c r="M4" s="4" t="n">
        <v>33.670340136</v>
      </c>
      <c r="N4" s="4" t="n">
        <v>385.520408163</v>
      </c>
      <c r="O4" s="8" t="n">
        <v>43009.92112870843</v>
      </c>
      <c r="P4" t="inlineStr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37"/>
  <sheetViews>
    <sheetView workbookViewId="0">
      <selection activeCell="A1" sqref="A1"/>
    </sheetView>
  </sheetViews>
  <sheetFormatPr baseColWidth="8" defaultRowHeight="15"/>
  <sheetData>
    <row customHeight="1" ht="35" r="1">
      <c r="B1" s="1" t="inlineStr">
        <is>
          <t>Scenario Summary</t>
        </is>
      </c>
    </row>
    <row r="2">
      <c r="A2">
        <f>HYPERLINK("#T.O.C.", "T.O.C.")</f>
        <v/>
      </c>
    </row>
    <row r="3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>
      <c r="B4" t="inlineStr">
        <is>
          <t>Vid.</t>
        </is>
      </c>
      <c r="C4" t="inlineStr">
        <is>
          <t>Id.</t>
        </is>
      </c>
      <c r="D4" t="inlineStr">
        <is>
          <t>mean</t>
        </is>
      </c>
      <c r="E4" t="inlineStr">
        <is>
          <t>rpm</t>
        </is>
      </c>
      <c r="F4" t="inlineStr">
        <is>
          <t>std</t>
        </is>
      </c>
      <c r="G4" t="inlineStr">
        <is>
          <t>var</t>
        </is>
      </c>
      <c r="H4" t="inlineStr">
        <is>
          <t>med</t>
        </is>
      </c>
      <c r="I4" t="inlineStr">
        <is>
          <t>kurt</t>
        </is>
      </c>
      <c r="J4" t="inlineStr">
        <is>
          <t>skew</t>
        </is>
      </c>
      <c r="K4" t="inlineStr">
        <is>
          <t>group</t>
        </is>
      </c>
    </row>
    <row r="5">
      <c r="B5" t="inlineStr">
        <is>
          <t>240v249</t>
        </is>
      </c>
      <c r="C5" t="inlineStr">
        <is>
          <t>41.98</t>
        </is>
      </c>
      <c r="D5" s="4" t="n">
        <v>0.07750566880000065</v>
      </c>
      <c r="E5" s="4" t="n">
        <v>774.1369135293828</v>
      </c>
      <c r="F5" s="4" t="n">
        <v>0.0001483484023567616</v>
      </c>
      <c r="G5" s="4" t="n">
        <v>2.200724848180362e-08</v>
      </c>
      <c r="H5" s="4" t="n">
        <v>0.07755102100000499</v>
      </c>
      <c r="I5" s="4" t="n">
        <v>-0.9157627330541449</v>
      </c>
      <c r="J5" s="4" t="n">
        <v>-0.5528495969254179</v>
      </c>
      <c r="K5" s="4" t="n">
        <v>3521822.56574556</v>
      </c>
    </row>
    <row r="6">
      <c r="B6" t="inlineStr">
        <is>
          <t>240v249</t>
        </is>
      </c>
      <c r="C6" t="inlineStr">
        <is>
          <t>43.409</t>
        </is>
      </c>
      <c r="D6" s="4" t="n">
        <v>0.07693499616666699</v>
      </c>
      <c r="E6" s="4" t="n">
        <v>779.8791474576894</v>
      </c>
      <c r="F6" s="4" t="n">
        <v>0.0004982502856076666</v>
      </c>
      <c r="G6" s="4" t="n">
        <v>2.482533471081214e-07</v>
      </c>
      <c r="H6" s="4" t="n">
        <v>0.07698412699999935</v>
      </c>
      <c r="I6" s="4" t="n">
        <v>-0.7246838694909976</v>
      </c>
      <c r="J6" s="4" t="n">
        <v>0.4404186913167279</v>
      </c>
      <c r="K6" s="4" t="n">
        <v>309903.5662030172</v>
      </c>
    </row>
    <row r="7">
      <c r="B7" t="inlineStr">
        <is>
          <t>240v249</t>
        </is>
      </c>
      <c r="C7" t="inlineStr">
        <is>
          <t>40.50</t>
        </is>
      </c>
      <c r="D7" s="4" t="n">
        <v>0.09677721087499958</v>
      </c>
      <c r="E7" s="4" t="n">
        <v>619.9806631906057</v>
      </c>
      <c r="F7" s="4" t="n">
        <v>0.0005332942432596611</v>
      </c>
      <c r="G7" s="4" t="n">
        <v>2.844027498938946e-07</v>
      </c>
      <c r="H7" s="4" t="n">
        <v>0.09680272099999954</v>
      </c>
      <c r="I7" s="4" t="n">
        <v>-1.500989153333564</v>
      </c>
      <c r="J7" s="4" t="n">
        <v>-0.1972192479671434</v>
      </c>
      <c r="K7" s="4" t="n">
        <v>340280.3659467761</v>
      </c>
    </row>
    <row r="8">
      <c r="B8" t="inlineStr">
        <is>
          <t>240v249</t>
        </is>
      </c>
      <c r="C8" t="inlineStr">
        <is>
          <t>39.628</t>
        </is>
      </c>
      <c r="D8" s="4" t="n">
        <v>0.07556972787500005</v>
      </c>
      <c r="E8" s="4" t="n">
        <v>793.9687080159578</v>
      </c>
      <c r="F8" s="4" t="n">
        <v>0.0006033553467981529</v>
      </c>
      <c r="G8" s="4" t="n">
        <v>3.640376745099193e-07</v>
      </c>
      <c r="H8" s="4" t="n">
        <v>0.07540816299999875</v>
      </c>
      <c r="I8" s="4" t="n">
        <v>-1.183939432961336</v>
      </c>
      <c r="J8" s="4" t="n">
        <v>0.5625008158976936</v>
      </c>
      <c r="K8" s="4" t="n">
        <v>207585.3479593776</v>
      </c>
    </row>
    <row r="9">
      <c r="B9" t="inlineStr">
        <is>
          <t>m240_afgan</t>
        </is>
      </c>
      <c r="C9" t="inlineStr">
        <is>
          <t>a1</t>
        </is>
      </c>
      <c r="D9" s="4" t="n">
        <v>0.09009826155555554</v>
      </c>
      <c r="E9" s="4" t="n">
        <v>665.9395897118811</v>
      </c>
      <c r="F9" s="4" t="n">
        <v>0.000784928552569679</v>
      </c>
      <c r="G9" s="4" t="n">
        <v>6.161128326391313e-07</v>
      </c>
      <c r="H9" s="4" t="n">
        <v>0.09006802799999991</v>
      </c>
      <c r="I9" s="4" t="n">
        <v>-0.1283943838546362</v>
      </c>
      <c r="J9" s="4" t="n">
        <v>0.3334071790708485</v>
      </c>
      <c r="K9" s="4" t="n">
        <v>146235.8302639298</v>
      </c>
    </row>
    <row r="10">
      <c r="B10" t="inlineStr">
        <is>
          <t>240v249</t>
        </is>
      </c>
      <c r="C10" t="inlineStr">
        <is>
          <t>37.475</t>
        </is>
      </c>
      <c r="D10" s="4" t="n">
        <v>0.09559208872222216</v>
      </c>
      <c r="E10" s="4" t="n">
        <v>627.6669981203672</v>
      </c>
      <c r="F10" s="4" t="n">
        <v>0.0008001082519909985</v>
      </c>
      <c r="G10" s="4" t="n">
        <v>6.401732149040912e-07</v>
      </c>
      <c r="H10" s="4" t="n">
        <v>0.09553287999999682</v>
      </c>
      <c r="I10" s="4" t="n">
        <v>-0.8585506617526866</v>
      </c>
      <c r="J10" s="4" t="n">
        <v>-0.09897917878389328</v>
      </c>
      <c r="K10" s="4" t="n">
        <v>149321.1683149973</v>
      </c>
    </row>
    <row r="11">
      <c r="B11" t="inlineStr">
        <is>
          <t>43</t>
        </is>
      </c>
      <c r="C11" t="inlineStr">
        <is>
          <t>HK_ump_45acp</t>
        </is>
      </c>
      <c r="D11" s="4" t="n">
        <v>0.08524625847999914</v>
      </c>
      <c r="E11" s="4" t="n">
        <v>703.8431992910782</v>
      </c>
      <c r="F11" s="4" t="n">
        <v>0.0008026027953358834</v>
      </c>
      <c r="G11" s="4" t="n">
        <v>6.441712470809739e-07</v>
      </c>
      <c r="H11" s="4" t="n">
        <v>0.08523809500002244</v>
      </c>
      <c r="I11" s="4" t="n">
        <v>0.9718998235486902</v>
      </c>
      <c r="J11" s="4" t="n">
        <v>0.5450277064145755</v>
      </c>
      <c r="K11" s="4" t="n">
        <v>132332.7152740917</v>
      </c>
    </row>
    <row r="12">
      <c r="B12" t="inlineStr">
        <is>
          <t>m240_afgan</t>
        </is>
      </c>
      <c r="C12" t="inlineStr">
        <is>
          <t>a2</t>
        </is>
      </c>
      <c r="D12" s="4" t="n">
        <v>0.09037414975000035</v>
      </c>
      <c r="E12" s="4" t="n">
        <v>663.9066536401147</v>
      </c>
      <c r="F12" s="4" t="n">
        <v>0.0008268875270787839</v>
      </c>
      <c r="G12" s="4" t="n">
        <v>6.837429824384667e-07</v>
      </c>
      <c r="H12" s="4" t="n">
        <v>0.0901360544999994</v>
      </c>
      <c r="I12" s="4" t="n">
        <v>-1.135148902200178</v>
      </c>
      <c r="J12" s="4" t="n">
        <v>0.4823387475328592</v>
      </c>
      <c r="K12" s="4" t="n">
        <v>132173.5159696063</v>
      </c>
    </row>
    <row r="13">
      <c r="B13" t="inlineStr">
        <is>
          <t>m240_afgan</t>
        </is>
      </c>
      <c r="C13" t="inlineStr">
        <is>
          <t>a4</t>
        </is>
      </c>
      <c r="D13" s="4" t="n">
        <v>0.09318127252941177</v>
      </c>
      <c r="E13" s="4" t="n">
        <v>643.9062026884789</v>
      </c>
      <c r="F13" s="4" t="n">
        <v>0.0008385430325565853</v>
      </c>
      <c r="G13" s="4" t="n">
        <v>7.031544174491945e-07</v>
      </c>
      <c r="H13" s="4" t="n">
        <v>0.09319727900000174</v>
      </c>
      <c r="I13" s="4" t="n">
        <v>-0.08167207867610937</v>
      </c>
      <c r="J13" s="4" t="n">
        <v>0.6612860558414737</v>
      </c>
      <c r="K13" s="4" t="n">
        <v>132517.5278951281</v>
      </c>
    </row>
    <row r="14">
      <c r="B14" t="inlineStr">
        <is>
          <t>m240_fn_mag</t>
        </is>
      </c>
      <c r="C14" t="inlineStr">
        <is>
          <t>g7</t>
        </is>
      </c>
      <c r="D14" s="4" t="n">
        <v>0.07780952379999917</v>
      </c>
      <c r="E14" s="4" t="n">
        <v>771.1138212734676</v>
      </c>
      <c r="F14" s="4" t="n">
        <v>0.001163828598813806</v>
      </c>
      <c r="G14" s="4" t="n">
        <v>1.354497007416907e-06</v>
      </c>
      <c r="H14" s="4" t="n">
        <v>0.07825396800001272</v>
      </c>
      <c r="I14" s="4" t="n">
        <v>-1.368304314313758</v>
      </c>
      <c r="J14" s="4" t="n">
        <v>0.07696047580219376</v>
      </c>
      <c r="K14" s="4" t="n">
        <v>57443.80498766444</v>
      </c>
    </row>
    <row r="15">
      <c r="B15" t="inlineStr">
        <is>
          <t>m240_fn_mag</t>
        </is>
      </c>
      <c r="C15" t="inlineStr">
        <is>
          <t>g5</t>
        </is>
      </c>
      <c r="D15" s="4" t="n">
        <v>0.08132275133333167</v>
      </c>
      <c r="E15" s="4" t="n">
        <v>737.8009016968289</v>
      </c>
      <c r="F15" s="4" t="n">
        <v>0.001241978605322534</v>
      </c>
      <c r="G15" s="4" t="n">
        <v>1.542510856078907e-06</v>
      </c>
      <c r="H15" s="4" t="n">
        <v>0.08150793649997468</v>
      </c>
      <c r="I15" s="4" t="n">
        <v>-1.270509171683177</v>
      </c>
      <c r="J15" s="4" t="n">
        <v>-0.02489571810300728</v>
      </c>
      <c r="K15" s="4" t="n">
        <v>52719.70335562473</v>
      </c>
    </row>
    <row r="16">
      <c r="B16" t="inlineStr">
        <is>
          <t>m240_afgan</t>
        </is>
      </c>
      <c r="C16" t="inlineStr">
        <is>
          <t>a3</t>
        </is>
      </c>
      <c r="D16" s="4" t="n">
        <v>0.09226190474999996</v>
      </c>
      <c r="E16" s="4" t="n">
        <v>650.3225736804167</v>
      </c>
      <c r="F16" s="4" t="n">
        <v>0.001291509842625313</v>
      </c>
      <c r="G16" s="4" t="n">
        <v>1.66799767359806e-06</v>
      </c>
      <c r="H16" s="4" t="n">
        <v>0.09238095249999922</v>
      </c>
      <c r="I16" s="4" t="n">
        <v>-0.1233985848298285</v>
      </c>
      <c r="J16" s="4" t="n">
        <v>0.736617993069877</v>
      </c>
      <c r="K16" s="4" t="n">
        <v>55311.37304780309</v>
      </c>
    </row>
    <row r="17">
      <c r="B17" t="inlineStr">
        <is>
          <t>m240b_shoulder</t>
        </is>
      </c>
      <c r="C17" t="inlineStr">
        <is>
          <t>b</t>
        </is>
      </c>
      <c r="D17" s="4" t="n">
        <v>0.1013454273333333</v>
      </c>
      <c r="E17" s="4" t="n">
        <v>592.0345987650787</v>
      </c>
      <c r="F17" s="4" t="n">
        <v>0.001399950068643194</v>
      </c>
      <c r="G17" s="4" t="n">
        <v>1.959860194694083e-06</v>
      </c>
      <c r="H17" s="4" t="n">
        <v>0.1019501139999996</v>
      </c>
      <c r="I17" s="4" t="n">
        <v>-1.500000000000007</v>
      </c>
      <c r="J17" s="4" t="n">
        <v>-0.567316803552929</v>
      </c>
      <c r="K17" s="4" t="n">
        <v>51707.90452000451</v>
      </c>
    </row>
    <row r="18">
      <c r="B18" t="inlineStr">
        <is>
          <t>43</t>
        </is>
      </c>
      <c r="C18" t="inlineStr">
        <is>
          <t>M16_8_5_56</t>
        </is>
      </c>
      <c r="D18" s="4" t="n">
        <v>0.06262147714285707</v>
      </c>
      <c r="E18" s="4" t="n">
        <v>958.1377153557962</v>
      </c>
      <c r="F18" s="4" t="n">
        <v>0.001623633657903247</v>
      </c>
      <c r="G18" s="4" t="n">
        <v>2.636186255076277e-06</v>
      </c>
      <c r="H18" s="4" t="n">
        <v>0.06264172349997921</v>
      </c>
      <c r="I18" s="4" t="n">
        <v>0.1189676092058902</v>
      </c>
      <c r="J18" s="4" t="n">
        <v>0.3296993947134488</v>
      </c>
      <c r="K18" s="4" t="n">
        <v>23753.79399064643</v>
      </c>
    </row>
    <row r="19">
      <c r="B19" t="inlineStr">
        <is>
          <t>m240_fn_mag</t>
        </is>
      </c>
      <c r="C19" t="inlineStr">
        <is>
          <t>n5n</t>
        </is>
      </c>
      <c r="D19" s="4" t="n">
        <v>0.08206727133333185</v>
      </c>
      <c r="E19" s="4" t="n">
        <v>731.1075206240386</v>
      </c>
      <c r="F19" s="4" t="n">
        <v>0.001811005172018873</v>
      </c>
      <c r="G19" s="4" t="n">
        <v>3.279739733079108e-06</v>
      </c>
      <c r="H19" s="4" t="n">
        <v>0.08129251699999429</v>
      </c>
      <c r="I19" s="4" t="n">
        <v>0.2416032571087827</v>
      </c>
      <c r="J19" s="4" t="n">
        <v>1.30968066902865</v>
      </c>
      <c r="K19" s="4" t="n">
        <v>25019.63411500217</v>
      </c>
    </row>
    <row r="20">
      <c r="B20" t="inlineStr">
        <is>
          <t>m240b_shoulder</t>
        </is>
      </c>
      <c r="C20" t="inlineStr">
        <is>
          <t>c</t>
        </is>
      </c>
      <c r="D20" s="4" t="n">
        <v>0.09955555553333333</v>
      </c>
      <c r="E20" s="4" t="n">
        <v>602.678565509407</v>
      </c>
      <c r="F20" s="4" t="n">
        <v>0.001814659804131761</v>
      </c>
      <c r="G20" s="4" t="n">
        <v>3.292990204731521e-06</v>
      </c>
      <c r="H20" s="4" t="n">
        <v>0.09975056700000007</v>
      </c>
      <c r="I20" s="4" t="n">
        <v>-0.1149484509471139</v>
      </c>
      <c r="J20" s="4" t="n">
        <v>0.1099386356033294</v>
      </c>
      <c r="K20" s="4" t="n">
        <v>30232.23476719291</v>
      </c>
    </row>
    <row r="21">
      <c r="B21" t="inlineStr">
        <is>
          <t>43</t>
        </is>
      </c>
      <c r="C21" t="inlineStr">
        <is>
          <t>DSA_FAL_762x51nato</t>
        </is>
      </c>
      <c r="D21" s="4" t="n">
        <v>0.0811564625789503</v>
      </c>
      <c r="E21" s="4" t="n">
        <v>739.3126481125073</v>
      </c>
      <c r="F21" s="4" t="n">
        <v>0.001854207237327415</v>
      </c>
      <c r="G21" s="4" t="n">
        <v>3.438084478957365e-06</v>
      </c>
      <c r="H21" s="4" t="n">
        <v>0.0812925170000085</v>
      </c>
      <c r="I21" s="4" t="n">
        <v>7.999853205319376</v>
      </c>
      <c r="J21" s="4" t="n">
        <v>-2.635737474832356</v>
      </c>
      <c r="K21" s="4" t="n">
        <v>23591.86783455746</v>
      </c>
    </row>
    <row r="22">
      <c r="B22" t="inlineStr">
        <is>
          <t>43</t>
        </is>
      </c>
      <c r="C22" t="inlineStr">
        <is>
          <t>M16_3_556nato</t>
        </is>
      </c>
      <c r="D22" s="4" t="n">
        <v>0.07531081400000027</v>
      </c>
      <c r="E22" s="4" t="n">
        <v>796.6983228106054</v>
      </c>
      <c r="F22" s="4" t="n">
        <v>0.001876905804290637</v>
      </c>
      <c r="G22" s="4" t="n">
        <v>3.522775398179883e-06</v>
      </c>
      <c r="H22" s="4" t="n">
        <v>0.07517006799997716</v>
      </c>
      <c r="I22" s="4" t="n">
        <v>-0.1651545976950337</v>
      </c>
      <c r="J22" s="4" t="n">
        <v>0.05335594319566225</v>
      </c>
      <c r="K22" s="4" t="n">
        <v>21377.98972774392</v>
      </c>
    </row>
    <row r="23">
      <c r="B23" t="inlineStr">
        <is>
          <t>m240_fn_mag</t>
        </is>
      </c>
      <c r="C23" t="inlineStr">
        <is>
          <t>n2</t>
        </is>
      </c>
      <c r="D23" s="4" t="n">
        <v>0.076355685142857</v>
      </c>
      <c r="E23" s="4" t="n">
        <v>785.7960949724626</v>
      </c>
      <c r="F23" s="4" t="n">
        <v>0.001893922155090693</v>
      </c>
      <c r="G23" s="4" t="n">
        <v>3.586941129543377e-06</v>
      </c>
      <c r="H23" s="4" t="n">
        <v>0.0761224490000032</v>
      </c>
      <c r="I23" s="4" t="n">
        <v>2.432405897496193</v>
      </c>
      <c r="J23" s="4" t="n">
        <v>1.447386008112514</v>
      </c>
      <c r="K23" s="4" t="n">
        <v>21281.80366289191</v>
      </c>
    </row>
    <row r="24">
      <c r="B24" t="inlineStr">
        <is>
          <t>m240_fn_mag</t>
        </is>
      </c>
      <c r="C24" t="inlineStr">
        <is>
          <t>n4</t>
        </is>
      </c>
      <c r="D24" s="4" t="n">
        <v>0.08556009080000422</v>
      </c>
      <c r="E24" s="4" t="n">
        <v>701.2615196843096</v>
      </c>
      <c r="F24" s="4" t="n">
        <v>0.002129945838893082</v>
      </c>
      <c r="G24" s="4" t="n">
        <v>4.536669276617955e-06</v>
      </c>
      <c r="H24" s="4" t="n">
        <v>0.08623582799999951</v>
      </c>
      <c r="I24" s="4" t="n">
        <v>-1.177640380485737</v>
      </c>
      <c r="J24" s="4" t="n">
        <v>-0.403707638844012</v>
      </c>
      <c r="K24" s="4" t="n">
        <v>18857.68612226566</v>
      </c>
    </row>
    <row r="25">
      <c r="B25" t="inlineStr">
        <is>
          <t>43</t>
        </is>
      </c>
      <c r="C25" t="inlineStr">
        <is>
          <t>M16_5_9mm</t>
        </is>
      </c>
      <c r="D25" s="4" t="n">
        <v>0.07046611237037134</v>
      </c>
      <c r="E25" s="4" t="n">
        <v>851.4731000507827</v>
      </c>
      <c r="F25" s="4" t="n">
        <v>0.0021312274194112</v>
      </c>
      <c r="G25" s="4" t="n">
        <v>4.542130313250124e-06</v>
      </c>
      <c r="H25" s="4" t="n">
        <v>0.0707482999999911</v>
      </c>
      <c r="I25" s="4" t="n">
        <v>1.242431765772035</v>
      </c>
      <c r="J25" s="4" t="n">
        <v>0.7022293683327449</v>
      </c>
      <c r="K25" s="4" t="n">
        <v>15511.24362135944</v>
      </c>
    </row>
    <row r="26">
      <c r="B26" t="inlineStr">
        <is>
          <t>43</t>
        </is>
      </c>
      <c r="C26" t="inlineStr">
        <is>
          <t>M16_6_556nato</t>
        </is>
      </c>
      <c r="D26" s="4" t="n">
        <v>0.06791930565517218</v>
      </c>
      <c r="E26" s="4" t="n">
        <v>883.4012441355052</v>
      </c>
      <c r="F26" s="4" t="n">
        <v>0.00218196090886894</v>
      </c>
      <c r="G26" s="4" t="n">
        <v>4.76095340783217e-06</v>
      </c>
      <c r="H26" s="4" t="n">
        <v>0.06870748299996876</v>
      </c>
      <c r="I26" s="4" t="n">
        <v>-0.9466142540892628</v>
      </c>
      <c r="J26" s="4" t="n">
        <v>-0.2464138633827405</v>
      </c>
      <c r="K26" s="4" t="n">
        <v>14264.46485009627</v>
      </c>
    </row>
    <row r="27">
      <c r="B27" t="inlineStr">
        <is>
          <t>43</t>
        </is>
      </c>
      <c r="C27" t="inlineStr">
        <is>
          <t>M15_1_556nato</t>
        </is>
      </c>
      <c r="D27" s="4" t="n">
        <v>0.0600539526206901</v>
      </c>
      <c r="E27" s="4" t="n">
        <v>999.1015808712464</v>
      </c>
      <c r="F27" s="4" t="n">
        <v>0.002183729579325412</v>
      </c>
      <c r="G27" s="4" t="n">
        <v>4.768674875620742e-06</v>
      </c>
      <c r="H27" s="4" t="n">
        <v>0.0602267580000273</v>
      </c>
      <c r="I27" s="4" t="n">
        <v>-0.9401304947703513</v>
      </c>
      <c r="J27" s="4" t="n">
        <v>-0.09133499101437736</v>
      </c>
      <c r="K27" s="4" t="n">
        <v>12592.30287584861</v>
      </c>
    </row>
    <row r="28">
      <c r="B28" t="inlineStr">
        <is>
          <t>43</t>
        </is>
      </c>
      <c r="C28" t="inlineStr">
        <is>
          <t>HK_ump_40sw</t>
        </is>
      </c>
      <c r="D28" s="4" t="n">
        <v>0.09392441419999974</v>
      </c>
      <c r="E28" s="4" t="n">
        <v>638.8115366195026</v>
      </c>
      <c r="F28" s="4" t="n">
        <v>0.002199460236598288</v>
      </c>
      <c r="G28" s="4" t="n">
        <v>4.837625332376995e-06</v>
      </c>
      <c r="H28" s="4" t="n">
        <v>0.09387755099997719</v>
      </c>
      <c r="I28" s="4" t="n">
        <v>0.09335784069017405</v>
      </c>
      <c r="J28" s="4" t="n">
        <v>-0.3681183581165211</v>
      </c>
      <c r="K28" s="4" t="n">
        <v>19414.56695783574</v>
      </c>
    </row>
    <row r="29">
      <c r="B29" t="inlineStr">
        <is>
          <t>m240_fn_mag</t>
        </is>
      </c>
      <c r="C29" t="inlineStr">
        <is>
          <t>g4</t>
        </is>
      </c>
      <c r="D29" s="4" t="n">
        <v>0.08376417242857315</v>
      </c>
      <c r="E29" s="4" t="n">
        <v>716.296688000662</v>
      </c>
      <c r="F29" s="4" t="n">
        <v>0.002290361660512005</v>
      </c>
      <c r="G29" s="4" t="n">
        <v>5.245756535943309e-06</v>
      </c>
      <c r="H29" s="4" t="n">
        <v>0.08269841200001338</v>
      </c>
      <c r="I29" s="4" t="n">
        <v>-1.421848870646714</v>
      </c>
      <c r="J29" s="4" t="n">
        <v>0.3777233697317076</v>
      </c>
      <c r="K29" s="4" t="n">
        <v>15965.80975347058</v>
      </c>
    </row>
    <row r="30">
      <c r="B30" t="inlineStr">
        <is>
          <t>43</t>
        </is>
      </c>
      <c r="C30" t="inlineStr">
        <is>
          <t>HK_mp5_10mm</t>
        </is>
      </c>
      <c r="D30" s="4" t="n">
        <v>0.07519349959999981</v>
      </c>
      <c r="E30" s="4" t="n">
        <v>797.9413050494441</v>
      </c>
      <c r="F30" s="4" t="n">
        <v>0.002376409140140149</v>
      </c>
      <c r="G30" s="4" t="n">
        <v>5.647320401341641e-06</v>
      </c>
      <c r="H30" s="4" t="n">
        <v>0.0745124715000145</v>
      </c>
      <c r="I30" s="4" t="n">
        <v>-0.5221243931384389</v>
      </c>
      <c r="J30" s="4" t="n">
        <v>0.4708729223068669</v>
      </c>
      <c r="K30" s="4" t="n">
        <v>13313.43492355762</v>
      </c>
    </row>
    <row r="31">
      <c r="B31" t="inlineStr">
        <is>
          <t>m240_fn_mag</t>
        </is>
      </c>
      <c r="C31" t="inlineStr">
        <is>
          <t>n1</t>
        </is>
      </c>
      <c r="D31" s="4" t="n">
        <v>0.08075876507692269</v>
      </c>
      <c r="E31" s="4" t="n">
        <v>742.9534020226365</v>
      </c>
      <c r="F31" s="4" t="n">
        <v>0.002430426602053008</v>
      </c>
      <c r="G31" s="4" t="n">
        <v>5.906973467966929e-06</v>
      </c>
      <c r="H31" s="4" t="n">
        <v>0.08142857200000009</v>
      </c>
      <c r="I31" s="4" t="n">
        <v>-0.3526840592815814</v>
      </c>
      <c r="J31" s="4" t="n">
        <v>-0.9138653162186334</v>
      </c>
      <c r="K31" s="4" t="n">
        <v>13669.5866103121</v>
      </c>
    </row>
    <row r="32">
      <c r="B32" t="inlineStr">
        <is>
          <t>m240_fn_mag</t>
        </is>
      </c>
      <c r="C32" t="inlineStr">
        <is>
          <t>g3</t>
        </is>
      </c>
      <c r="D32" s="4" t="n">
        <v>0.08509803923529509</v>
      </c>
      <c r="E32" s="4" t="n">
        <v>705.0691159761224</v>
      </c>
      <c r="F32" s="4" t="n">
        <v>0.00288187368991199</v>
      </c>
      <c r="G32" s="4" t="n">
        <v>8.305195964606952e-06</v>
      </c>
      <c r="H32" s="4" t="n">
        <v>0.08412698399996543</v>
      </c>
      <c r="I32" s="4" t="n">
        <v>-1.342636617671072</v>
      </c>
      <c r="J32" s="4" t="n">
        <v>0.3984060966514025</v>
      </c>
      <c r="K32" s="4" t="n">
        <v>10244.22193723519</v>
      </c>
    </row>
    <row r="33">
      <c r="B33" t="inlineStr">
        <is>
          <t>uber</t>
        </is>
      </c>
      <c r="C33" t="inlineStr">
        <is>
          <t>5h4</t>
        </is>
      </c>
      <c r="D33" s="4" t="n">
        <v>0.1915646259999981</v>
      </c>
      <c r="E33" s="4" t="n">
        <v>313.2102253930241</v>
      </c>
      <c r="F33" s="4" t="n">
        <v>0.002902494000000644</v>
      </c>
      <c r="G33" s="4" t="n">
        <v>8.424471420039738e-06</v>
      </c>
      <c r="H33" s="4" t="n">
        <v>0.1915646259999981</v>
      </c>
      <c r="I33" s="4" t="n">
        <v>-2</v>
      </c>
      <c r="J33" s="4" t="n">
        <v>0</v>
      </c>
      <c r="K33" s="4" t="n">
        <v>22737.06770510411</v>
      </c>
    </row>
    <row r="34">
      <c r="B34" t="inlineStr">
        <is>
          <t>m240_fn_mag</t>
        </is>
      </c>
      <c r="C34" t="inlineStr">
        <is>
          <t>n3</t>
        </is>
      </c>
      <c r="D34" s="4" t="n">
        <v>0.07928099016666652</v>
      </c>
      <c r="E34" s="4" t="n">
        <v>756.8018401014497</v>
      </c>
      <c r="F34" s="4" t="n">
        <v>0.003002559154432987</v>
      </c>
      <c r="G34" s="4" t="n">
        <v>9.015361475869337e-06</v>
      </c>
      <c r="H34" s="4" t="n">
        <v>0.07904761899999713</v>
      </c>
      <c r="I34" s="4" t="n">
        <v>-0.6036570691327077</v>
      </c>
      <c r="J34" s="4" t="n">
        <v>0.09232946635363731</v>
      </c>
      <c r="K34" s="4" t="n">
        <v>8793.200741327842</v>
      </c>
    </row>
    <row r="35">
      <c r="B35" t="inlineStr">
        <is>
          <t>m240_fn_mag</t>
        </is>
      </c>
      <c r="C35" t="inlineStr">
        <is>
          <t>g8</t>
        </is>
      </c>
      <c r="D35" s="4" t="n">
        <v>0.08082539680000309</v>
      </c>
      <c r="E35" s="4" t="n">
        <v>742.3409179929544</v>
      </c>
      <c r="F35" s="4" t="n">
        <v>0.003010688899061529</v>
      </c>
      <c r="G35" s="4" t="n">
        <v>9.064247646932322e-06</v>
      </c>
      <c r="H35" s="4" t="n">
        <v>0.07952381000001196</v>
      </c>
      <c r="I35" s="4" t="n">
        <v>-0.5278009265055283</v>
      </c>
      <c r="J35" s="4" t="n">
        <v>0.9892498244866319</v>
      </c>
      <c r="K35" s="4" t="n">
        <v>8914.438596374397</v>
      </c>
    </row>
    <row r="36">
      <c r="B36" t="inlineStr">
        <is>
          <t>m240_fn_mag</t>
        </is>
      </c>
      <c r="C36" t="inlineStr">
        <is>
          <t>g2</t>
        </is>
      </c>
      <c r="D36" s="4" t="n">
        <v>0.08925685422727141</v>
      </c>
      <c r="E36" s="4" t="n">
        <v>672.2172750454207</v>
      </c>
      <c r="F36" s="4" t="n">
        <v>0.003307598939828882</v>
      </c>
      <c r="G36" s="4" t="n">
        <v>1.094021074675714e-05</v>
      </c>
      <c r="H36" s="4" t="n">
        <v>0.08952380949999394</v>
      </c>
      <c r="I36" s="4" t="n">
        <v>0.1967499707236806</v>
      </c>
      <c r="J36" s="4" t="n">
        <v>0.06134699313146322</v>
      </c>
      <c r="K36" s="4" t="n">
        <v>8158.285202094154</v>
      </c>
    </row>
    <row r="37">
      <c r="B37" t="inlineStr">
        <is>
          <t>ray</t>
        </is>
      </c>
      <c r="C37" t="inlineStr">
        <is>
          <t>5f</t>
        </is>
      </c>
      <c r="D37" s="4" t="n">
        <v>0.09505668919999835</v>
      </c>
      <c r="E37" s="4" t="n">
        <v>631.2022843816735</v>
      </c>
      <c r="F37" s="4" t="n">
        <v>0.003403476241215718</v>
      </c>
      <c r="G37" s="4" t="n">
        <v>1.158365052451987e-05</v>
      </c>
      <c r="H37" s="4" t="n">
        <v>0.09650793700001259</v>
      </c>
      <c r="I37" s="4" t="n">
        <v>-1.531404900538303</v>
      </c>
      <c r="J37" s="4" t="n">
        <v>-0.4070196674174424</v>
      </c>
      <c r="K37" s="4" t="n">
        <v>8203.762725100851</v>
      </c>
    </row>
    <row r="38">
      <c r="B38" t="inlineStr">
        <is>
          <t>m240_fn_mag</t>
        </is>
      </c>
      <c r="C38" t="inlineStr">
        <is>
          <t>g6</t>
        </is>
      </c>
      <c r="D38" s="4" t="n">
        <v>0.0799206348333333</v>
      </c>
      <c r="E38" s="4" t="n">
        <v>750.7447779209886</v>
      </c>
      <c r="F38" s="4" t="n">
        <v>0.003413928408897058</v>
      </c>
      <c r="G38" s="4" t="n">
        <v>1.16549071810744e-05</v>
      </c>
      <c r="H38" s="4" t="n">
        <v>0.07841269799999395</v>
      </c>
      <c r="I38" s="4" t="n">
        <v>-0.4248467519836541</v>
      </c>
      <c r="J38" s="4" t="n">
        <v>0.9768194838195611</v>
      </c>
      <c r="K38" s="4" t="n">
        <v>6854.873450452887</v>
      </c>
    </row>
    <row r="39">
      <c r="B39" t="inlineStr">
        <is>
          <t>m240_fn_mag</t>
        </is>
      </c>
      <c r="C39" t="inlineStr">
        <is>
          <t>g10</t>
        </is>
      </c>
      <c r="D39" s="4" t="n">
        <v>0.07876190480000105</v>
      </c>
      <c r="E39" s="4" t="n">
        <v>761.789590926826</v>
      </c>
      <c r="F39" s="4" t="n">
        <v>0.003687735494844645</v>
      </c>
      <c r="G39" s="4" t="n">
        <v>1.359939307993708e-05</v>
      </c>
      <c r="H39" s="4" t="n">
        <v>0.07682539699999325</v>
      </c>
      <c r="I39" s="4" t="n">
        <v>-0.298708895661794</v>
      </c>
      <c r="J39" s="4" t="n">
        <v>1.122888423367747</v>
      </c>
      <c r="K39" s="4" t="n">
        <v>5789.030501247055</v>
      </c>
    </row>
    <row r="40">
      <c r="B40" t="inlineStr">
        <is>
          <t>m240b_shoulder</t>
        </is>
      </c>
      <c r="C40" t="inlineStr">
        <is>
          <t>a</t>
        </is>
      </c>
      <c r="D40" s="4" t="n">
        <v>0.0989342403125</v>
      </c>
      <c r="E40" s="4" t="n">
        <v>606.4634367638215</v>
      </c>
      <c r="F40" s="4" t="n">
        <v>0.00394136525470594</v>
      </c>
      <c r="G40" s="4" t="n">
        <v>1.553436007100322e-05</v>
      </c>
      <c r="H40" s="4" t="n">
        <v>0.09922902499999994</v>
      </c>
      <c r="I40" s="4" t="n">
        <v>7.18204664337596</v>
      </c>
      <c r="J40" s="4" t="n">
        <v>-2.625879771772074</v>
      </c>
      <c r="K40" s="4" t="n">
        <v>6356.302328439757</v>
      </c>
    </row>
    <row r="41">
      <c r="B41" t="inlineStr">
        <is>
          <t>oasis</t>
        </is>
      </c>
      <c r="C41" t="inlineStr">
        <is>
          <t>8b</t>
        </is>
      </c>
      <c r="D41" s="4" t="n">
        <v>0.1012462584800005</v>
      </c>
      <c r="E41" s="4" t="n">
        <v>592.6144857909738</v>
      </c>
      <c r="F41" s="4" t="n">
        <v>0.004558166026102421</v>
      </c>
      <c r="G41" s="4" t="n">
        <v>2.077687752151434e-05</v>
      </c>
      <c r="H41" s="4" t="n">
        <v>0.101541950000005</v>
      </c>
      <c r="I41" s="4" t="n">
        <v>-1.123070166209004</v>
      </c>
      <c r="J41" s="4" t="n">
        <v>-0.3719775468500877</v>
      </c>
      <c r="K41" s="4" t="n">
        <v>4871.158691677613</v>
      </c>
    </row>
    <row r="42">
      <c r="B42" t="inlineStr">
        <is>
          <t>eastf</t>
        </is>
      </c>
      <c r="C42" t="inlineStr">
        <is>
          <t>5g</t>
        </is>
      </c>
      <c r="D42" s="4" t="n">
        <v>0.09370910271428963</v>
      </c>
      <c r="E42" s="4" t="n">
        <v>640.2793071517837</v>
      </c>
      <c r="F42" s="4" t="n">
        <v>0.004725373002195517</v>
      </c>
      <c r="G42" s="4" t="n">
        <v>2.232915000987827e-05</v>
      </c>
      <c r="H42" s="4" t="n">
        <v>0.09215419500000621</v>
      </c>
      <c r="I42" s="4" t="n">
        <v>-1.381312137460839</v>
      </c>
      <c r="J42" s="4" t="n">
        <v>0.2233392889140267</v>
      </c>
      <c r="K42" s="4" t="n">
        <v>4194.888081004116</v>
      </c>
    </row>
    <row r="43">
      <c r="B43" t="inlineStr">
        <is>
          <t>m240_fn_mag</t>
        </is>
      </c>
      <c r="C43" t="inlineStr">
        <is>
          <t>g9</t>
        </is>
      </c>
      <c r="D43" s="4" t="n">
        <v>0.07933333340000104</v>
      </c>
      <c r="E43" s="4" t="n">
        <v>756.3025108396201</v>
      </c>
      <c r="F43" s="4" t="n">
        <v>0.005033923682125348</v>
      </c>
      <c r="G43" s="4" t="n">
        <v>2.534038763746243e-05</v>
      </c>
      <c r="H43" s="4" t="n">
        <v>0.07793650799999341</v>
      </c>
      <c r="I43" s="4" t="n">
        <v>-0.06436810178550045</v>
      </c>
      <c r="J43" s="4" t="n">
        <v>1.240869662644701</v>
      </c>
      <c r="K43" s="4" t="n">
        <v>3128.161067814284</v>
      </c>
    </row>
    <row r="44">
      <c r="B44" t="inlineStr">
        <is>
          <t>m240_fn_mag</t>
        </is>
      </c>
      <c r="C44" t="inlineStr">
        <is>
          <t>g1</t>
        </is>
      </c>
      <c r="D44" s="4" t="n">
        <v>0.09460317461538527</v>
      </c>
      <c r="E44" s="4" t="n">
        <v>634.228181133512</v>
      </c>
      <c r="F44" s="4" t="n">
        <v>0.005130617496843803</v>
      </c>
      <c r="G44" s="4" t="n">
        <v>2.632323589891977e-05</v>
      </c>
      <c r="H44" s="4" t="n">
        <v>0.09476190499998438</v>
      </c>
      <c r="I44" s="4" t="n">
        <v>-0.9399405732461346</v>
      </c>
      <c r="J44" s="4" t="n">
        <v>0.1664109687904353</v>
      </c>
      <c r="K44" s="4" t="n">
        <v>3592.630926938977</v>
      </c>
    </row>
    <row r="45">
      <c r="B45" t="inlineStr">
        <is>
          <t>under</t>
        </is>
      </c>
      <c r="C45" t="inlineStr">
        <is>
          <t>5f</t>
        </is>
      </c>
      <c r="D45" s="4" t="n">
        <v>0.0948752834000004</v>
      </c>
      <c r="E45" s="4" t="n">
        <v>632.4091714659435</v>
      </c>
      <c r="F45" s="4" t="n">
        <v>0.005189920511560681</v>
      </c>
      <c r="G45" s="4" t="n">
        <v>2.693527491631828e-05</v>
      </c>
      <c r="H45" s="4" t="n">
        <v>0.09251700699999788</v>
      </c>
      <c r="I45" s="4" t="n">
        <v>-1.566171032424409</v>
      </c>
      <c r="J45" s="4" t="n">
        <v>0.1326610412104071</v>
      </c>
      <c r="K45" s="4" t="n">
        <v>3520.511742465862</v>
      </c>
    </row>
    <row r="46">
      <c r="B46" t="inlineStr">
        <is>
          <t>front2</t>
        </is>
      </c>
      <c r="C46" t="inlineStr">
        <is>
          <t>2d</t>
        </is>
      </c>
      <c r="D46" s="4" t="n">
        <v>0.090700021951613</v>
      </c>
      <c r="E46" s="4" t="n">
        <v>661.5213320509195</v>
      </c>
      <c r="F46" s="4" t="n">
        <v>0.005211658151754386</v>
      </c>
      <c r="G46" s="4" t="n">
        <v>2.716138069074795e-05</v>
      </c>
      <c r="H46" s="4" t="n">
        <v>0.09034013599999824</v>
      </c>
      <c r="I46" s="4" t="n">
        <v>6.387928418306743</v>
      </c>
      <c r="J46" s="4" t="n">
        <v>1.220467433155954</v>
      </c>
      <c r="K46" s="4" t="n">
        <v>3330.471998637632</v>
      </c>
    </row>
    <row r="47">
      <c r="B47" t="inlineStr">
        <is>
          <t>stage_right</t>
        </is>
      </c>
      <c r="C47" t="inlineStr">
        <is>
          <t>2d</t>
        </is>
      </c>
      <c r="D47" s="4" t="n">
        <v>0.09067368882258066</v>
      </c>
      <c r="E47" s="4" t="n">
        <v>661.7134487126393</v>
      </c>
      <c r="F47" s="4" t="n">
        <v>0.00524563483144976</v>
      </c>
      <c r="G47" s="4" t="n">
        <v>2.751668478491895e-05</v>
      </c>
      <c r="H47" s="4" t="n">
        <v>0.09052154149999581</v>
      </c>
      <c r="I47" s="4" t="n">
        <v>9.212437581487791</v>
      </c>
      <c r="J47" s="4" t="n">
        <v>1.492052497116885</v>
      </c>
      <c r="K47" s="4" t="n">
        <v>3283.029227945738</v>
      </c>
    </row>
    <row r="48">
      <c r="B48" t="inlineStr">
        <is>
          <t>ray</t>
        </is>
      </c>
      <c r="C48" t="inlineStr">
        <is>
          <t>8b</t>
        </is>
      </c>
      <c r="D48" s="4" t="n">
        <v>0.1011501133599995</v>
      </c>
      <c r="E48" s="4" t="n">
        <v>593.1777772040504</v>
      </c>
      <c r="F48" s="4" t="n">
        <v>0.005349334864299271</v>
      </c>
      <c r="G48" s="4" t="n">
        <v>2.86153834904077e-05</v>
      </c>
      <c r="H48" s="4" t="n">
        <v>0.1017687080000087</v>
      </c>
      <c r="I48" s="4" t="n">
        <v>-0.6594911716823315</v>
      </c>
      <c r="J48" s="4" t="n">
        <v>0.05567210348192108</v>
      </c>
      <c r="K48" s="4" t="n">
        <v>3534.045093050429</v>
      </c>
    </row>
    <row r="49">
      <c r="B49" t="inlineStr">
        <is>
          <t>43</t>
        </is>
      </c>
      <c r="C49" t="inlineStr">
        <is>
          <t>Bar_30_06_jam</t>
        </is>
      </c>
      <c r="D49" s="4" t="n">
        <v>0.1202040817499892</v>
      </c>
      <c r="E49" s="4" t="n">
        <v>499.1510989255928</v>
      </c>
      <c r="F49" s="4" t="n">
        <v>0.005449400368011935</v>
      </c>
      <c r="G49" s="4" t="n">
        <v>2.969596437088861e-05</v>
      </c>
      <c r="H49" s="4" t="n">
        <v>0.1181632649999642</v>
      </c>
      <c r="I49" s="4" t="n">
        <v>-0.7809169756680756</v>
      </c>
      <c r="J49" s="4" t="n">
        <v>0.9643582914974854</v>
      </c>
      <c r="K49" s="4" t="n">
        <v>4045.115863828687</v>
      </c>
    </row>
    <row r="50">
      <c r="B50" t="inlineStr">
        <is>
          <t>alt_elec</t>
        </is>
      </c>
      <c r="C50" t="inlineStr">
        <is>
          <t>2d</t>
        </is>
      </c>
      <c r="D50" s="4" t="n">
        <v>0.09061370783870959</v>
      </c>
      <c r="E50" s="4" t="n">
        <v>662.1514643749841</v>
      </c>
      <c r="F50" s="4" t="n">
        <v>0.005607706668813842</v>
      </c>
      <c r="G50" s="4" t="n">
        <v>3.144637408345924e-05</v>
      </c>
      <c r="H50" s="4" t="n">
        <v>0.09024943300000388</v>
      </c>
      <c r="I50" s="4" t="n">
        <v>9.273014278487535</v>
      </c>
      <c r="J50" s="4" t="n">
        <v>1.506792466480216</v>
      </c>
      <c r="K50" s="4" t="n">
        <v>2869.244594121659</v>
      </c>
    </row>
    <row r="51">
      <c r="B51" t="inlineStr">
        <is>
          <t>middle</t>
        </is>
      </c>
      <c r="C51" t="inlineStr">
        <is>
          <t>2d</t>
        </is>
      </c>
      <c r="D51" s="4" t="n">
        <v>0.09063492062903233</v>
      </c>
      <c r="E51" s="4" t="n">
        <v>661.9964901120486</v>
      </c>
      <c r="F51" s="4" t="n">
        <v>0.005635932042468018</v>
      </c>
      <c r="G51" s="4" t="n">
        <v>3.176372998731773e-05</v>
      </c>
      <c r="H51" s="4" t="n">
        <v>0.09043083849999789</v>
      </c>
      <c r="I51" s="4" t="n">
        <v>10.71926982291162</v>
      </c>
      <c r="J51" s="4" t="n">
        <v>1.844752260257094</v>
      </c>
      <c r="K51" s="4" t="n">
        <v>2839.000465226992</v>
      </c>
    </row>
    <row r="52">
      <c r="B52" t="inlineStr">
        <is>
          <t>psa_ar15</t>
        </is>
      </c>
      <c r="C52" t="inlineStr">
        <is>
          <t>psa_ar15</t>
        </is>
      </c>
      <c r="D52" s="4" t="n">
        <v>0.07796134323809521</v>
      </c>
      <c r="E52" s="4" t="n">
        <v>769.612178783873</v>
      </c>
      <c r="F52" s="4" t="n">
        <v>0.005678471214141221</v>
      </c>
      <c r="G52" s="4" t="n">
        <v>3.224503532983048e-05</v>
      </c>
      <c r="H52" s="4" t="n">
        <v>0.07839002299999898</v>
      </c>
      <c r="I52" s="4" t="n">
        <v>-0.1995221663480158</v>
      </c>
      <c r="J52" s="4" t="n">
        <v>-0.2694927238498563</v>
      </c>
      <c r="K52" s="4" t="n">
        <v>2417.039684924378</v>
      </c>
    </row>
    <row r="53">
      <c r="B53" t="inlineStr">
        <is>
          <t>oasis</t>
        </is>
      </c>
      <c r="C53" t="inlineStr">
        <is>
          <t>8a</t>
        </is>
      </c>
      <c r="D53" s="4" t="n">
        <v>0.1030071754794521</v>
      </c>
      <c r="E53" s="4" t="n">
        <v>582.4836875513117</v>
      </c>
      <c r="F53" s="4" t="n">
        <v>0.005795838095769184</v>
      </c>
      <c r="G53" s="4" t="n">
        <v>3.359173923236936e-05</v>
      </c>
      <c r="H53" s="4" t="n">
        <v>0.1032653059999973</v>
      </c>
      <c r="I53" s="4" t="n">
        <v>1.635133645843819</v>
      </c>
      <c r="J53" s="4" t="n">
        <v>0.3842889228588012</v>
      </c>
      <c r="K53" s="4" t="n">
        <v>3064.039939041224</v>
      </c>
    </row>
    <row r="54">
      <c r="B54" t="inlineStr">
        <is>
          <t>eastf</t>
        </is>
      </c>
      <c r="C54" t="inlineStr">
        <is>
          <t>2d</t>
        </is>
      </c>
      <c r="D54" s="4" t="n">
        <v>0.09068429522580658</v>
      </c>
      <c r="E54" s="4" t="n">
        <v>661.6360549416211</v>
      </c>
      <c r="F54" s="4" t="n">
        <v>0.005900061308036317</v>
      </c>
      <c r="G54" s="4" t="n">
        <v>3.481072343858721e-05</v>
      </c>
      <c r="H54" s="4" t="n">
        <v>0.09060090749999716</v>
      </c>
      <c r="I54" s="4" t="n">
        <v>11.33593018293057</v>
      </c>
      <c r="J54" s="4" t="n">
        <v>1.924163225531437</v>
      </c>
      <c r="K54" s="4" t="n">
        <v>2589.883557764953</v>
      </c>
    </row>
    <row r="55">
      <c r="B55" t="inlineStr">
        <is>
          <t>front2</t>
        </is>
      </c>
      <c r="C55" t="inlineStr">
        <is>
          <t>3b</t>
        </is>
      </c>
      <c r="D55" s="4" t="n">
        <v>0.08822127301162792</v>
      </c>
      <c r="E55" s="4" t="n">
        <v>680.108065454731</v>
      </c>
      <c r="F55" s="4" t="n">
        <v>0.005919789219408354</v>
      </c>
      <c r="G55" s="4" t="n">
        <v>3.504390440222337e-05</v>
      </c>
      <c r="H55" s="4" t="n">
        <v>0.0876417234999991</v>
      </c>
      <c r="I55" s="4" t="n">
        <v>-0.2264321380787107</v>
      </c>
      <c r="J55" s="4" t="n">
        <v>0.4341684325441669</v>
      </c>
      <c r="K55" s="4" t="n">
        <v>2516.355113265965</v>
      </c>
    </row>
    <row r="56">
      <c r="B56" t="inlineStr">
        <is>
          <t>43</t>
        </is>
      </c>
      <c r="C56" t="inlineStr">
        <is>
          <t>Bar_30_06</t>
        </is>
      </c>
      <c r="D56" s="4" t="n">
        <v>0.1139926740000043</v>
      </c>
      <c r="E56" s="4" t="n">
        <v>526.3496097446413</v>
      </c>
      <c r="F56" s="4" t="n">
        <v>0.006072686161234199</v>
      </c>
      <c r="G56" s="4" t="n">
        <v>3.687751721284535e-05</v>
      </c>
      <c r="H56" s="4" t="n">
        <v>0.1142857150000509</v>
      </c>
      <c r="I56" s="4" t="n">
        <v>0.008624343251620648</v>
      </c>
      <c r="J56" s="4" t="n">
        <v>0.3880570702254331</v>
      </c>
      <c r="K56" s="4" t="n">
        <v>3090.331003990898</v>
      </c>
    </row>
    <row r="57">
      <c r="B57" t="inlineStr">
        <is>
          <t>middle</t>
        </is>
      </c>
      <c r="C57" t="inlineStr">
        <is>
          <t>1</t>
        </is>
      </c>
      <c r="D57" s="4" t="n">
        <v>0.09784511784848486</v>
      </c>
      <c r="E57" s="4" t="n">
        <v>613.2140336291196</v>
      </c>
      <c r="F57" s="4" t="n">
        <v>0.006347512345286458</v>
      </c>
      <c r="G57" s="4" t="n">
        <v>4.029091297356399e-05</v>
      </c>
      <c r="H57" s="4" t="n">
        <v>0.09795918400000048</v>
      </c>
      <c r="I57" s="4" t="n">
        <v>1.497167576521676</v>
      </c>
      <c r="J57" s="4" t="n">
        <v>-0.3038457061910701</v>
      </c>
      <c r="K57" s="4" t="n">
        <v>2426.361279583925</v>
      </c>
    </row>
    <row r="58">
      <c r="B58" t="inlineStr">
        <is>
          <t>alt_elec</t>
        </is>
      </c>
      <c r="C58" t="inlineStr">
        <is>
          <t>5f</t>
        </is>
      </c>
      <c r="D58" s="4" t="n">
        <v>0.09521088419999728</v>
      </c>
      <c r="E58" s="4" t="n">
        <v>630.1800458420873</v>
      </c>
      <c r="F58" s="4" t="n">
        <v>0.00635908527692116</v>
      </c>
      <c r="G58" s="4" t="n">
        <v>4.043796555915546e-05</v>
      </c>
      <c r="H58" s="4" t="n">
        <v>0.09197278900001038</v>
      </c>
      <c r="I58" s="4" t="n">
        <v>-1.602039954038482</v>
      </c>
      <c r="J58" s="4" t="n">
        <v>0.1640916338762645</v>
      </c>
      <c r="K58" s="4" t="n">
        <v>2352.562216827306</v>
      </c>
    </row>
    <row r="59">
      <c r="B59" t="inlineStr">
        <is>
          <t>ray</t>
        </is>
      </c>
      <c r="C59" t="inlineStr">
        <is>
          <t>5g</t>
        </is>
      </c>
      <c r="D59" s="4" t="n">
        <v>0.09712989957142781</v>
      </c>
      <c r="E59" s="4" t="n">
        <v>617.7294493972732</v>
      </c>
      <c r="F59" s="4" t="n">
        <v>0.006666587974183752</v>
      </c>
      <c r="G59" s="4" t="n">
        <v>4.444339521753142e-05</v>
      </c>
      <c r="H59" s="4" t="n">
        <v>0.09433106600002361</v>
      </c>
      <c r="I59" s="4" t="n">
        <v>-0.7944408770205262</v>
      </c>
      <c r="J59" s="4" t="n">
        <v>0.8367502107651436</v>
      </c>
      <c r="K59" s="4" t="n">
        <v>2183.006392874581</v>
      </c>
    </row>
    <row r="60">
      <c r="B60" t="inlineStr">
        <is>
          <t>front2</t>
        </is>
      </c>
      <c r="C60" t="inlineStr">
        <is>
          <t>3a</t>
        </is>
      </c>
      <c r="D60" s="4" t="n">
        <v>0.08518518516666695</v>
      </c>
      <c r="E60" s="4" t="n">
        <v>704.3478179716424</v>
      </c>
      <c r="F60" s="4" t="n">
        <v>0.006710979568638551</v>
      </c>
      <c r="G60" s="4" t="n">
        <v>4.503724677068407e-05</v>
      </c>
      <c r="H60" s="4" t="n">
        <v>0.08480725650000309</v>
      </c>
      <c r="I60" s="4" t="n">
        <v>1.204816699741266</v>
      </c>
      <c r="J60" s="4" t="n">
        <v>1.085343203578169</v>
      </c>
      <c r="K60" s="4" t="n">
        <v>1888.063056634641</v>
      </c>
    </row>
    <row r="61">
      <c r="B61" t="inlineStr">
        <is>
          <t>alt_elec</t>
        </is>
      </c>
      <c r="C61" t="inlineStr">
        <is>
          <t>5g</t>
        </is>
      </c>
      <c r="D61" s="4" t="n">
        <v>0.09727891157142819</v>
      </c>
      <c r="E61" s="4" t="n">
        <v>616.7832103997287</v>
      </c>
      <c r="F61" s="4" t="n">
        <v>0.006711339411480288</v>
      </c>
      <c r="G61" s="4" t="n">
        <v>4.504207669608857e-05</v>
      </c>
      <c r="H61" s="4" t="n">
        <v>0.09421768799998631</v>
      </c>
      <c r="I61" s="4" t="n">
        <v>-1.25569448487076</v>
      </c>
      <c r="J61" s="4" t="n">
        <v>0.6586212736991837</v>
      </c>
      <c r="K61" s="4" t="n">
        <v>2157.161220604291</v>
      </c>
    </row>
    <row r="62">
      <c r="B62" t="inlineStr">
        <is>
          <t>eastf</t>
        </is>
      </c>
      <c r="C62" t="inlineStr">
        <is>
          <t>1</t>
        </is>
      </c>
      <c r="D62" s="4" t="n">
        <v>0.09785198928282829</v>
      </c>
      <c r="E62" s="4" t="n">
        <v>613.1709720627848</v>
      </c>
      <c r="F62" s="4" t="n">
        <v>0.006760848842844254</v>
      </c>
      <c r="G62" s="4" t="n">
        <v>4.570907707578849e-05</v>
      </c>
      <c r="H62" s="4" t="n">
        <v>0.09795918300000039</v>
      </c>
      <c r="I62" s="4" t="n">
        <v>1.678163146963811</v>
      </c>
      <c r="J62" s="4" t="n">
        <v>-0.2409242591205849</v>
      </c>
      <c r="K62" s="4" t="n">
        <v>2138.596169444809</v>
      </c>
    </row>
    <row r="63">
      <c r="B63" t="inlineStr">
        <is>
          <t>eastf</t>
        </is>
      </c>
      <c r="C63" t="inlineStr">
        <is>
          <t>3b</t>
        </is>
      </c>
      <c r="D63" s="4" t="n">
        <v>0.08822707377906988</v>
      </c>
      <c r="E63" s="4" t="n">
        <v>680.063349603809</v>
      </c>
      <c r="F63" s="4" t="n">
        <v>0.006931172670315295</v>
      </c>
      <c r="G63" s="4" t="n">
        <v>4.804115458572566e-05</v>
      </c>
      <c r="H63" s="4" t="n">
        <v>0.08734693899999968</v>
      </c>
      <c r="I63" s="4" t="n">
        <v>0.4040093959358417</v>
      </c>
      <c r="J63" s="4" t="n">
        <v>0.6812534806910275</v>
      </c>
      <c r="K63" s="4" t="n">
        <v>1834.7229381506</v>
      </c>
    </row>
    <row r="64">
      <c r="B64" t="inlineStr">
        <is>
          <t>uber</t>
        </is>
      </c>
      <c r="C64" t="inlineStr">
        <is>
          <t>5g</t>
        </is>
      </c>
      <c r="D64" s="4" t="n">
        <v>0.09708454800000002</v>
      </c>
      <c r="E64" s="4" t="n">
        <v>618.0180123203744</v>
      </c>
      <c r="F64" s="4" t="n">
        <v>0.007014371178007948</v>
      </c>
      <c r="G64" s="4" t="n">
        <v>4.920140302286861e-05</v>
      </c>
      <c r="H64" s="4" t="n">
        <v>0.0928344679999995</v>
      </c>
      <c r="I64" s="4" t="n">
        <v>-1.612156223256613</v>
      </c>
      <c r="J64" s="4" t="n">
        <v>0.3635798253904619</v>
      </c>
      <c r="K64" s="4" t="n">
        <v>1970.867585459152</v>
      </c>
    </row>
    <row r="65">
      <c r="B65" t="inlineStr">
        <is>
          <t>under</t>
        </is>
      </c>
      <c r="C65" t="inlineStr">
        <is>
          <t>5g</t>
        </is>
      </c>
      <c r="D65" s="4" t="n">
        <v>0.09718172971428121</v>
      </c>
      <c r="E65" s="4" t="n">
        <v>617.3999944125586</v>
      </c>
      <c r="F65" s="4" t="n">
        <v>0.007078791847940954</v>
      </c>
      <c r="G65" s="4" t="n">
        <v>5.01092940264753e-05</v>
      </c>
      <c r="H65" s="4" t="n">
        <v>0.09342403700000546</v>
      </c>
      <c r="I65" s="4" t="n">
        <v>-1.159276989378476</v>
      </c>
      <c r="J65" s="4" t="n">
        <v>0.7399078549692448</v>
      </c>
      <c r="K65" s="4" t="n">
        <v>1936.756215143877</v>
      </c>
    </row>
    <row r="66">
      <c r="B66" t="inlineStr">
        <is>
          <t>alt_elec</t>
        </is>
      </c>
      <c r="C66" t="inlineStr">
        <is>
          <t>3b</t>
        </is>
      </c>
      <c r="D66" s="4" t="n">
        <v>0.08820123398837204</v>
      </c>
      <c r="E66" s="4" t="n">
        <v>680.2625837145032</v>
      </c>
      <c r="F66" s="4" t="n">
        <v>0.007235349715909267</v>
      </c>
      <c r="G66" s="4" t="n">
        <v>5.235028551150831e-05</v>
      </c>
      <c r="H66" s="4" t="n">
        <v>0.08761904750000582</v>
      </c>
      <c r="I66" s="4" t="n">
        <v>1.107000212938874</v>
      </c>
      <c r="J66" s="4" t="n">
        <v>0.2204130231488986</v>
      </c>
      <c r="K66" s="4" t="n">
        <v>1683.280310331967</v>
      </c>
    </row>
    <row r="67">
      <c r="B67" t="inlineStr">
        <is>
          <t>eastf</t>
        </is>
      </c>
      <c r="C67" t="inlineStr">
        <is>
          <t>3a</t>
        </is>
      </c>
      <c r="D67" s="4" t="n">
        <v>0.08486394558333288</v>
      </c>
      <c r="E67" s="4" t="n">
        <v>707.0140196824631</v>
      </c>
      <c r="F67" s="4" t="n">
        <v>0.007243590603575881</v>
      </c>
      <c r="G67" s="4" t="n">
        <v>5.24696048322128e-05</v>
      </c>
      <c r="H67" s="4" t="n">
        <v>0.08439909300000892</v>
      </c>
      <c r="I67" s="4" t="n">
        <v>1.292230645128924</v>
      </c>
      <c r="J67" s="4" t="n">
        <v>1.160094778391274</v>
      </c>
      <c r="K67" s="4" t="n">
        <v>1613.780084557952</v>
      </c>
    </row>
    <row r="68">
      <c r="B68" t="inlineStr">
        <is>
          <t>alt_elec</t>
        </is>
      </c>
      <c r="C68" t="inlineStr">
        <is>
          <t>3a</t>
        </is>
      </c>
      <c r="D68" s="4" t="n">
        <v>0.08498299316666665</v>
      </c>
      <c r="E68" s="4" t="n">
        <v>706.0236061150001</v>
      </c>
      <c r="F68" s="4" t="n">
        <v>0.007278888648191097</v>
      </c>
      <c r="G68" s="4" t="n">
        <v>5.298221995276521e-05</v>
      </c>
      <c r="H68" s="4" t="n">
        <v>0.08470521550000143</v>
      </c>
      <c r="I68" s="4" t="n">
        <v>0.879221528492987</v>
      </c>
      <c r="J68" s="4" t="n">
        <v>1.092344484919267</v>
      </c>
      <c r="K68" s="4" t="n">
        <v>1600.926885705202</v>
      </c>
    </row>
    <row r="69">
      <c r="B69" t="inlineStr">
        <is>
          <t>43</t>
        </is>
      </c>
      <c r="C69" t="inlineStr">
        <is>
          <t>FN_SCAR-17_762_51nato</t>
        </is>
      </c>
      <c r="D69" s="4" t="n">
        <v>0.09760472610526294</v>
      </c>
      <c r="E69" s="4" t="n">
        <v>614.7243251373708</v>
      </c>
      <c r="F69" s="4" t="n">
        <v>0.00728456702047619</v>
      </c>
      <c r="G69" s="4" t="n">
        <v>5.306491667580935e-05</v>
      </c>
      <c r="H69" s="4" t="n">
        <v>0.09612244899994948</v>
      </c>
      <c r="I69" s="4" t="n">
        <v>0.3773892357308335</v>
      </c>
      <c r="J69" s="4" t="n">
        <v>0.8810144322114475</v>
      </c>
      <c r="K69" s="4" t="n">
        <v>1837.206278069721</v>
      </c>
    </row>
    <row r="70">
      <c r="B70" t="inlineStr">
        <is>
          <t>middle</t>
        </is>
      </c>
      <c r="C70" t="inlineStr">
        <is>
          <t>3b</t>
        </is>
      </c>
      <c r="D70" s="4" t="n">
        <v>0.08823920266279067</v>
      </c>
      <c r="E70" s="4" t="n">
        <v>679.9698717736867</v>
      </c>
      <c r="F70" s="4" t="n">
        <v>0.007365825374961513</v>
      </c>
      <c r="G70" s="4" t="n">
        <v>5.425538345442691e-05</v>
      </c>
      <c r="H70" s="4" t="n">
        <v>0.08809523800000818</v>
      </c>
      <c r="I70" s="4" t="n">
        <v>1.911561638243055</v>
      </c>
      <c r="J70" s="4" t="n">
        <v>0.4144357312971723</v>
      </c>
      <c r="K70" s="4" t="n">
        <v>1623.627256971969</v>
      </c>
    </row>
    <row r="71">
      <c r="B71" t="inlineStr">
        <is>
          <t>eastf</t>
        </is>
      </c>
      <c r="C71" t="inlineStr">
        <is>
          <t>5f</t>
        </is>
      </c>
      <c r="D71" s="4" t="n">
        <v>0.09491156459999957</v>
      </c>
      <c r="E71" s="4" t="n">
        <v>632.1674247042478</v>
      </c>
      <c r="F71" s="4" t="n">
        <v>0.007518524600495957</v>
      </c>
      <c r="G71" s="4" t="n">
        <v>5.65282121682629e-05</v>
      </c>
      <c r="H71" s="4" t="n">
        <v>0.09070294800000056</v>
      </c>
      <c r="I71" s="4" t="n">
        <v>-1.601619473870414</v>
      </c>
      <c r="J71" s="4" t="n">
        <v>0.2583802119504402</v>
      </c>
      <c r="K71" s="4" t="n">
        <v>1676.89393907464</v>
      </c>
    </row>
    <row r="72">
      <c r="B72" t="inlineStr">
        <is>
          <t>stage_right</t>
        </is>
      </c>
      <c r="C72" t="inlineStr">
        <is>
          <t>3a</t>
        </is>
      </c>
      <c r="D72" s="4" t="n">
        <v>0.08480725624999981</v>
      </c>
      <c r="E72" s="4" t="n">
        <v>707.4866225555259</v>
      </c>
      <c r="F72" s="4" t="n">
        <v>0.008069504429365458</v>
      </c>
      <c r="G72" s="4" t="n">
        <v>6.511690173554874e-05</v>
      </c>
      <c r="H72" s="4" t="n">
        <v>0.08199546449999673</v>
      </c>
      <c r="I72" s="4" t="n">
        <v>0.5417934015042865</v>
      </c>
      <c r="J72" s="4" t="n">
        <v>1.100490031682317</v>
      </c>
      <c r="K72" s="4" t="n">
        <v>1299.641922207801</v>
      </c>
    </row>
    <row r="73">
      <c r="B73" t="inlineStr">
        <is>
          <t>eastf</t>
        </is>
      </c>
      <c r="C73" t="inlineStr">
        <is>
          <t>6a</t>
        </is>
      </c>
      <c r="D73" s="4" t="n">
        <v>0.1097366126153842</v>
      </c>
      <c r="E73" s="4" t="n">
        <v>546.7637283786976</v>
      </c>
      <c r="F73" s="4" t="n">
        <v>0.008619375687512462</v>
      </c>
      <c r="G73" s="4" t="n">
        <v>7.429363724248093e-05</v>
      </c>
      <c r="H73" s="4" t="n">
        <v>0.1088435380000305</v>
      </c>
      <c r="I73" s="4" t="n">
        <v>0.2193791939033107</v>
      </c>
      <c r="J73" s="4" t="n">
        <v>-0.3651878658255866</v>
      </c>
      <c r="K73" s="4" t="n">
        <v>1476.116339674496</v>
      </c>
    </row>
    <row r="74">
      <c r="B74" t="inlineStr">
        <is>
          <t>hebrew</t>
        </is>
      </c>
      <c r="C74" t="inlineStr">
        <is>
          <t>9b</t>
        </is>
      </c>
      <c r="D74" s="4" t="n">
        <v>0.09388079041428575</v>
      </c>
      <c r="E74" s="4" t="n">
        <v>639.1083745260147</v>
      </c>
      <c r="F74" s="4" t="n">
        <v>0.009078322725228679</v>
      </c>
      <c r="G74" s="4" t="n">
        <v>8.241594350340346e-05</v>
      </c>
      <c r="H74" s="4" t="n">
        <v>0.09158730099999968</v>
      </c>
      <c r="I74" s="4" t="n">
        <v>-0.9263046289353487</v>
      </c>
      <c r="J74" s="4" t="n">
        <v>0.4103609455272509</v>
      </c>
      <c r="K74" s="4" t="n">
        <v>1137.362548927737</v>
      </c>
    </row>
    <row r="75">
      <c r="B75" t="inlineStr">
        <is>
          <t>hebrew</t>
        </is>
      </c>
      <c r="C75" t="inlineStr">
        <is>
          <t>9c</t>
        </is>
      </c>
      <c r="D75" s="4" t="n">
        <v>0.09577151495238094</v>
      </c>
      <c r="E75" s="4" t="n">
        <v>626.4910751734673</v>
      </c>
      <c r="F75" s="4" t="n">
        <v>0.009290633391084742</v>
      </c>
      <c r="G75" s="4" t="n">
        <v>8.631586880753877e-05</v>
      </c>
      <c r="H75" s="4" t="n">
        <v>0.09870748300000187</v>
      </c>
      <c r="I75" s="4" t="n">
        <v>-0.5567398354022139</v>
      </c>
      <c r="J75" s="4" t="n">
        <v>-0.6954607164201578</v>
      </c>
      <c r="K75" s="4" t="n">
        <v>1107.59935801654</v>
      </c>
    </row>
    <row r="76">
      <c r="B76" t="inlineStr">
        <is>
          <t>alt_elec</t>
        </is>
      </c>
      <c r="C76" t="inlineStr">
        <is>
          <t>2a</t>
        </is>
      </c>
      <c r="D76" s="4" t="n">
        <v>0.09821833492857072</v>
      </c>
      <c r="E76" s="4" t="n">
        <v>610.8838989456611</v>
      </c>
      <c r="F76" s="4" t="n">
        <v>0.009355280377721327</v>
      </c>
      <c r="G76" s="4" t="n">
        <v>8.75212709457777e-05</v>
      </c>
      <c r="H76" s="4" t="n">
        <v>0.09886621349999558</v>
      </c>
      <c r="I76" s="4" t="n">
        <v>0.7791073045640857</v>
      </c>
      <c r="J76" s="4" t="n">
        <v>-0.9325357152166054</v>
      </c>
      <c r="K76" s="4" t="n">
        <v>1119.578269216201</v>
      </c>
    </row>
    <row r="77">
      <c r="B77" t="inlineStr">
        <is>
          <t>uber</t>
        </is>
      </c>
      <c r="C77" t="inlineStr">
        <is>
          <t>5e</t>
        </is>
      </c>
      <c r="D77" s="4" t="n">
        <v>0.09463038539999999</v>
      </c>
      <c r="E77" s="4" t="n">
        <v>634.0458100464864</v>
      </c>
      <c r="F77" s="4" t="n">
        <v>0.009396343666235558</v>
      </c>
      <c r="G77" s="4" t="n">
        <v>8.829127429400507e-05</v>
      </c>
      <c r="H77" s="4" t="n">
        <v>0.09238095200000007</v>
      </c>
      <c r="I77" s="4" t="n">
        <v>-1.048902123443255</v>
      </c>
      <c r="J77" s="4" t="n">
        <v>-0.1788309014121262</v>
      </c>
      <c r="K77" s="4" t="n">
        <v>1070.391143793819</v>
      </c>
    </row>
    <row r="78">
      <c r="B78" t="inlineStr">
        <is>
          <t>ray</t>
        </is>
      </c>
      <c r="C78" t="inlineStr">
        <is>
          <t>9c</t>
        </is>
      </c>
      <c r="D78" s="4" t="n">
        <v>0.0958211856190479</v>
      </c>
      <c r="E78" s="4" t="n">
        <v>626.1663220529649</v>
      </c>
      <c r="F78" s="4" t="n">
        <v>0.009478083773445608</v>
      </c>
      <c r="G78" s="4" t="n">
        <v>8.983407201645294e-05</v>
      </c>
      <c r="H78" s="4" t="n">
        <v>0.09795918399998982</v>
      </c>
      <c r="I78" s="4" t="n">
        <v>-0.5824915996194231</v>
      </c>
      <c r="J78" s="4" t="n">
        <v>-0.638915086699689</v>
      </c>
      <c r="K78" s="4" t="n">
        <v>1064.786034873248</v>
      </c>
    </row>
    <row r="79">
      <c r="B79" t="inlineStr">
        <is>
          <t>front2</t>
        </is>
      </c>
      <c r="C79" t="inlineStr">
        <is>
          <t>2a</t>
        </is>
      </c>
      <c r="D79" s="4" t="n">
        <v>0.09823129250000003</v>
      </c>
      <c r="E79" s="4" t="n">
        <v>610.8033179874596</v>
      </c>
      <c r="F79" s="4" t="n">
        <v>0.009483742116107705</v>
      </c>
      <c r="G79" s="4" t="n">
        <v>8.994136452483505e-05</v>
      </c>
      <c r="H79" s="4" t="n">
        <v>0.09931972750000284</v>
      </c>
      <c r="I79" s="4" t="n">
        <v>1.235558592085041</v>
      </c>
      <c r="J79" s="4" t="n">
        <v>-1.02477808724126</v>
      </c>
      <c r="K79" s="4" t="n">
        <v>1088.885245544965</v>
      </c>
    </row>
    <row r="80">
      <c r="B80" t="inlineStr">
        <is>
          <t>middle</t>
        </is>
      </c>
      <c r="C80" t="inlineStr">
        <is>
          <t>2a</t>
        </is>
      </c>
      <c r="D80" s="4" t="n">
        <v>0.09791383221428569</v>
      </c>
      <c r="E80" s="4" t="n">
        <v>612.7836898049862</v>
      </c>
      <c r="F80" s="4" t="n">
        <v>0.00948724211711015</v>
      </c>
      <c r="G80" s="4" t="n">
        <v>9.000776298866869e-05</v>
      </c>
      <c r="H80" s="4" t="n">
        <v>0.09793650800000009</v>
      </c>
      <c r="I80" s="4" t="n">
        <v>0.5539252516447757</v>
      </c>
      <c r="J80" s="4" t="n">
        <v>-0.9008686231191486</v>
      </c>
      <c r="K80" s="4" t="n">
        <v>1085.481974646952</v>
      </c>
    </row>
    <row r="81">
      <c r="B81" t="inlineStr">
        <is>
          <t>stage_right</t>
        </is>
      </c>
      <c r="C81" t="inlineStr">
        <is>
          <t>2a</t>
        </is>
      </c>
      <c r="D81" s="4" t="n">
        <v>0.0983543893571408</v>
      </c>
      <c r="E81" s="4" t="n">
        <v>610.0388582769943</v>
      </c>
      <c r="F81" s="4" t="n">
        <v>0.009532851242124449</v>
      </c>
      <c r="G81" s="4" t="n">
        <v>9.087525280447364e-05</v>
      </c>
      <c r="H81" s="4" t="n">
        <v>0.09904761849999488</v>
      </c>
      <c r="I81" s="4" t="n">
        <v>0.521222901399105</v>
      </c>
      <c r="J81" s="4" t="n">
        <v>-0.7814941063974029</v>
      </c>
      <c r="K81" s="4" t="n">
        <v>1080.216925024147</v>
      </c>
    </row>
    <row r="82">
      <c r="B82" t="inlineStr">
        <is>
          <t>oasis</t>
        </is>
      </c>
      <c r="C82" t="inlineStr">
        <is>
          <t>9c</t>
        </is>
      </c>
      <c r="D82" s="4" t="n">
        <v>0.0957855523333332</v>
      </c>
      <c r="E82" s="4" t="n">
        <v>626.3992628533483</v>
      </c>
      <c r="F82" s="4" t="n">
        <v>0.009649164675288788</v>
      </c>
      <c r="G82" s="4" t="n">
        <v>9.310637893084098e-05</v>
      </c>
      <c r="H82" s="4" t="n">
        <v>0.09705215399999645</v>
      </c>
      <c r="I82" s="4" t="n">
        <v>-0.5608868105623155</v>
      </c>
      <c r="J82" s="4" t="n">
        <v>-0.4219397953761351</v>
      </c>
      <c r="K82" s="4" t="n">
        <v>1027.370634739377</v>
      </c>
    </row>
    <row r="83">
      <c r="B83" t="inlineStr">
        <is>
          <t>oasis</t>
        </is>
      </c>
      <c r="C83" t="inlineStr">
        <is>
          <t>9b</t>
        </is>
      </c>
      <c r="D83" s="4" t="n">
        <v>0.09388856494285705</v>
      </c>
      <c r="E83" s="4" t="n">
        <v>639.0554525725477</v>
      </c>
      <c r="F83" s="4" t="n">
        <v>0.009702614346641733</v>
      </c>
      <c r="G83" s="4" t="n">
        <v>9.414072515965799e-05</v>
      </c>
      <c r="H83" s="4" t="n">
        <v>0.09141723349999609</v>
      </c>
      <c r="I83" s="4" t="n">
        <v>-0.7698268506271635</v>
      </c>
      <c r="J83" s="4" t="n">
        <v>0.3957702906308872</v>
      </c>
      <c r="K83" s="4" t="n">
        <v>995.7600870568747</v>
      </c>
    </row>
    <row r="84">
      <c r="B84" t="inlineStr">
        <is>
          <t>middle</t>
        </is>
      </c>
      <c r="C84" t="inlineStr">
        <is>
          <t>2c</t>
        </is>
      </c>
      <c r="D84" s="4" t="n">
        <v>0.1070370370000002</v>
      </c>
      <c r="E84" s="4" t="n">
        <v>560.5536281749493</v>
      </c>
      <c r="F84" s="4" t="n">
        <v>0.01010803599568045</v>
      </c>
      <c r="G84" s="4" t="n">
        <v>0.0001021723916899717</v>
      </c>
      <c r="H84" s="4" t="n">
        <v>0.1080952379999971</v>
      </c>
      <c r="I84" s="4" t="n">
        <v>-0.5665395784541802</v>
      </c>
      <c r="J84" s="4" t="n">
        <v>-0.3686735721076871</v>
      </c>
      <c r="K84" s="4" t="n">
        <v>1046.308244397737</v>
      </c>
    </row>
    <row r="85">
      <c r="B85" t="inlineStr">
        <is>
          <t>stage_right</t>
        </is>
      </c>
      <c r="C85" t="inlineStr">
        <is>
          <t>2c</t>
        </is>
      </c>
      <c r="D85" s="4" t="n">
        <v>0.1076341648333331</v>
      </c>
      <c r="E85" s="4" t="n">
        <v>557.4438147540202</v>
      </c>
      <c r="F85" s="4" t="n">
        <v>0.01033146868990878</v>
      </c>
      <c r="G85" s="4" t="n">
        <v>0.0001067392452905654</v>
      </c>
      <c r="H85" s="4" t="n">
        <v>0.1090249435000032</v>
      </c>
      <c r="I85" s="4" t="n">
        <v>-0.6130062305490127</v>
      </c>
      <c r="J85" s="4" t="n">
        <v>-0.442658398314918</v>
      </c>
      <c r="K85" s="4" t="n">
        <v>1006.885842893533</v>
      </c>
    </row>
    <row r="86">
      <c r="B86" t="inlineStr">
        <is>
          <t>eastf</t>
        </is>
      </c>
      <c r="C86" t="inlineStr">
        <is>
          <t>2a</t>
        </is>
      </c>
      <c r="D86" s="4" t="n">
        <v>0.09819241978571418</v>
      </c>
      <c r="E86" s="4" t="n">
        <v>611.0451246633211</v>
      </c>
      <c r="F86" s="4" t="n">
        <v>0.01043746851187596</v>
      </c>
      <c r="G86" s="4" t="n">
        <v>0.0001089407489364021</v>
      </c>
      <c r="H86" s="4" t="n">
        <v>0.09868480699999438</v>
      </c>
      <c r="I86" s="4" t="n">
        <v>-0.08238084891421549</v>
      </c>
      <c r="J86" s="4" t="n">
        <v>-0.4662925733066358</v>
      </c>
      <c r="K86" s="4" t="n">
        <v>900.3228781479652</v>
      </c>
    </row>
    <row r="87">
      <c r="B87" t="inlineStr">
        <is>
          <t>alt_elec</t>
        </is>
      </c>
      <c r="C87" t="inlineStr">
        <is>
          <t>2c</t>
        </is>
      </c>
      <c r="D87" s="4" t="n">
        <v>0.1075585790000015</v>
      </c>
      <c r="E87" s="4" t="n">
        <v>557.8355534258558</v>
      </c>
      <c r="F87" s="4" t="n">
        <v>0.01045190496752811</v>
      </c>
      <c r="G87" s="4" t="n">
        <v>0.0001092423174502389</v>
      </c>
      <c r="H87" s="4" t="n">
        <v>0.1092970525000077</v>
      </c>
      <c r="I87" s="4" t="n">
        <v>-0.5821707314923383</v>
      </c>
      <c r="J87" s="4" t="n">
        <v>-0.4509001234347145</v>
      </c>
      <c r="K87" s="4" t="n">
        <v>983.1031515805827</v>
      </c>
    </row>
    <row r="88">
      <c r="B88" t="inlineStr">
        <is>
          <t>ray</t>
        </is>
      </c>
      <c r="C88" t="inlineStr">
        <is>
          <t>9b</t>
        </is>
      </c>
      <c r="D88" s="4" t="n">
        <v>0.09327959494520553</v>
      </c>
      <c r="E88" s="4" t="n">
        <v>643.2274860543489</v>
      </c>
      <c r="F88" s="4" t="n">
        <v>0.01050847446071361</v>
      </c>
      <c r="G88" s="4" t="n">
        <v>0.0001104280354914702</v>
      </c>
      <c r="H88" s="4" t="n">
        <v>0.09142857199998389</v>
      </c>
      <c r="I88" s="4" t="n">
        <v>0.09477713027804624</v>
      </c>
      <c r="J88" s="4" t="n">
        <v>0.06620859801878289</v>
      </c>
      <c r="K88" s="4" t="n">
        <v>844.482163492612</v>
      </c>
    </row>
    <row r="89">
      <c r="B89" t="inlineStr">
        <is>
          <t>eastf</t>
        </is>
      </c>
      <c r="C89" t="inlineStr">
        <is>
          <t>2c</t>
        </is>
      </c>
      <c r="D89" s="4" t="n">
        <v>0.1072108845000012</v>
      </c>
      <c r="E89" s="4" t="n">
        <v>559.6446640672447</v>
      </c>
      <c r="F89" s="4" t="n">
        <v>0.01061650781149271</v>
      </c>
      <c r="G89" s="4" t="n">
        <v>0.0001127102381114858</v>
      </c>
      <c r="H89" s="4" t="n">
        <v>0.1086621319999992</v>
      </c>
      <c r="I89" s="4" t="n">
        <v>-0.666623168165692</v>
      </c>
      <c r="J89" s="4" t="n">
        <v>-0.3073193615201859</v>
      </c>
      <c r="K89" s="4" t="n">
        <v>949.9267764944024</v>
      </c>
    </row>
    <row r="90">
      <c r="B90" t="inlineStr">
        <is>
          <t>middle</t>
        </is>
      </c>
      <c r="C90" t="inlineStr">
        <is>
          <t>3a</t>
        </is>
      </c>
      <c r="D90" s="4" t="n">
        <v>0.08504535149999981</v>
      </c>
      <c r="E90" s="4" t="n">
        <v>705.5059240303593</v>
      </c>
      <c r="F90" s="4" t="n">
        <v>0.01077165346141565</v>
      </c>
      <c r="G90" s="4" t="n">
        <v>0.0001160285182928278</v>
      </c>
      <c r="H90" s="4" t="n">
        <v>0.08428571449999822</v>
      </c>
      <c r="I90" s="4" t="n">
        <v>-0.2500211159482046</v>
      </c>
      <c r="J90" s="4" t="n">
        <v>0.5550871022819254</v>
      </c>
      <c r="K90" s="4" t="n">
        <v>731.6091879940797</v>
      </c>
    </row>
    <row r="91">
      <c r="B91" t="inlineStr">
        <is>
          <t>alt_elec</t>
        </is>
      </c>
      <c r="C91" t="inlineStr">
        <is>
          <t>2b</t>
        </is>
      </c>
      <c r="D91" s="4" t="n">
        <v>0.104138321999999</v>
      </c>
      <c r="E91" s="4" t="n">
        <v>576.1567717966863</v>
      </c>
      <c r="F91" s="4" t="n">
        <v>0.01079169161774439</v>
      </c>
      <c r="G91" s="4" t="n">
        <v>0.0001164606079724944</v>
      </c>
      <c r="H91" s="4" t="n">
        <v>0.1072562360000084</v>
      </c>
      <c r="I91" s="4" t="n">
        <v>-0.7660109551310099</v>
      </c>
      <c r="J91" s="4" t="n">
        <v>-0.4278860918294645</v>
      </c>
      <c r="K91" s="4" t="n">
        <v>892.5717455829067</v>
      </c>
    </row>
    <row r="92">
      <c r="B92" t="inlineStr">
        <is>
          <t>front2</t>
        </is>
      </c>
      <c r="C92" t="inlineStr">
        <is>
          <t>2c</t>
        </is>
      </c>
      <c r="D92" s="4" t="n">
        <v>0.1075736961666666</v>
      </c>
      <c r="E92" s="4" t="n">
        <v>557.7571616511469</v>
      </c>
      <c r="F92" s="4" t="n">
        <v>0.01081459142840152</v>
      </c>
      <c r="G92" s="4" t="n">
        <v>0.0001169553877632557</v>
      </c>
      <c r="H92" s="4" t="n">
        <v>0.1102040815000009</v>
      </c>
      <c r="I92" s="4" t="n">
        <v>-0.6296327025151043</v>
      </c>
      <c r="J92" s="4" t="n">
        <v>-0.5167995249980382</v>
      </c>
      <c r="K92" s="4" t="n">
        <v>918.120783537321</v>
      </c>
    </row>
    <row r="93">
      <c r="B93" t="inlineStr">
        <is>
          <t>43</t>
        </is>
      </c>
      <c r="C93" t="inlineStr">
        <is>
          <t>m16_2_556nato</t>
        </is>
      </c>
      <c r="D93" s="4" t="n">
        <v>0.06462236176923196</v>
      </c>
      <c r="E93" s="4" t="n">
        <v>928.4711581076272</v>
      </c>
      <c r="F93" s="4" t="n">
        <v>0.0116478397007888</v>
      </c>
      <c r="G93" s="4" t="n">
        <v>0.0001356721696952717</v>
      </c>
      <c r="H93" s="4" t="n">
        <v>0.06197278899998082</v>
      </c>
      <c r="I93" s="4" t="n">
        <v>19.36409858406309</v>
      </c>
      <c r="J93" s="4" t="n">
        <v>4.536030208753326</v>
      </c>
      <c r="K93" s="4" t="n">
        <v>447.8764253285689</v>
      </c>
    </row>
    <row r="94">
      <c r="B94" t="inlineStr">
        <is>
          <t>stage_right</t>
        </is>
      </c>
      <c r="C94" t="inlineStr">
        <is>
          <t>1</t>
        </is>
      </c>
      <c r="D94" s="4" t="n">
        <v>0.09885880882653046</v>
      </c>
      <c r="E94" s="4" t="n">
        <v>606.9261819486114</v>
      </c>
      <c r="F94" s="4" t="n">
        <v>0.01208625891033233</v>
      </c>
      <c r="G94" s="4" t="n">
        <v>0.0001460776544475876</v>
      </c>
      <c r="H94" s="4" t="n">
        <v>0.09705215400001066</v>
      </c>
      <c r="I94" s="4" t="n">
        <v>56.17517684971435</v>
      </c>
      <c r="J94" s="4" t="n">
        <v>6.757260738126885</v>
      </c>
      <c r="K94" s="4" t="n">
        <v>607.0654782298055</v>
      </c>
    </row>
    <row r="95">
      <c r="B95" t="inlineStr">
        <is>
          <t>43</t>
        </is>
      </c>
      <c r="C95" t="inlineStr">
        <is>
          <t>M16_7_458socom</t>
        </is>
      </c>
      <c r="D95" s="4" t="n">
        <v>0.08960479442857507</v>
      </c>
      <c r="E95" s="4" t="n">
        <v>669.6070195018372</v>
      </c>
      <c r="F95" s="4" t="n">
        <v>0.01262058986080078</v>
      </c>
      <c r="G95" s="4" t="n">
        <v>0.0001592792884345473</v>
      </c>
      <c r="H95" s="4" t="n">
        <v>0.08698412700005065</v>
      </c>
      <c r="I95" s="4" t="n">
        <v>-0.3428480014500042</v>
      </c>
      <c r="J95" s="4" t="n">
        <v>-0.6205098228391034</v>
      </c>
      <c r="K95" s="4" t="n">
        <v>560.9801374362846</v>
      </c>
    </row>
    <row r="96">
      <c r="B96" t="inlineStr">
        <is>
          <t>oasis</t>
        </is>
      </c>
      <c r="C96" t="inlineStr">
        <is>
          <t>7</t>
        </is>
      </c>
      <c r="D96" s="4" t="n">
        <v>0.09674168958510637</v>
      </c>
      <c r="E96" s="4" t="n">
        <v>620.2083056137656</v>
      </c>
      <c r="F96" s="4" t="n">
        <v>0.01305132479345354</v>
      </c>
      <c r="G96" s="4" t="n">
        <v>0.0001703370788642149</v>
      </c>
      <c r="H96" s="4" t="n">
        <v>0.09353741450000186</v>
      </c>
      <c r="I96" s="4" t="n">
        <v>25.10576821417687</v>
      </c>
      <c r="J96" s="4" t="n">
        <v>4.455387804052994</v>
      </c>
      <c r="K96" s="4" t="n">
        <v>533.926092215432</v>
      </c>
    </row>
    <row r="97">
      <c r="B97" t="inlineStr">
        <is>
          <t>34_1114</t>
        </is>
      </c>
      <c r="C97" t="inlineStr">
        <is>
          <t>7</t>
        </is>
      </c>
      <c r="D97" s="4" t="n">
        <v>0.09668258792553243</v>
      </c>
      <c r="E97" s="4" t="n">
        <v>620.587436339894</v>
      </c>
      <c r="F97" s="4" t="n">
        <v>0.013202695869998</v>
      </c>
      <c r="G97" s="4" t="n">
        <v>0.0001743111782356624</v>
      </c>
      <c r="H97" s="4" t="n">
        <v>0.09346938750002209</v>
      </c>
      <c r="I97" s="4" t="n">
        <v>24.37563535366885</v>
      </c>
      <c r="J97" s="4" t="n">
        <v>4.271691685921958</v>
      </c>
      <c r="K97" s="4" t="n">
        <v>521.7361038210234</v>
      </c>
    </row>
    <row r="98">
      <c r="B98" t="inlineStr">
        <is>
          <t>ray</t>
        </is>
      </c>
      <c r="C98" t="inlineStr">
        <is>
          <t>7</t>
        </is>
      </c>
      <c r="D98" s="4" t="n">
        <v>0.09666280696808492</v>
      </c>
      <c r="E98" s="4" t="n">
        <v>620.7144325851795</v>
      </c>
      <c r="F98" s="4" t="n">
        <v>0.01329797217209576</v>
      </c>
      <c r="G98" s="4" t="n">
        <v>0.0001768360638898334</v>
      </c>
      <c r="H98" s="4" t="n">
        <v>0.0939682534999946</v>
      </c>
      <c r="I98" s="4" t="n">
        <v>23.17954577524894</v>
      </c>
      <c r="J98" s="4" t="n">
        <v>4.240124388210827</v>
      </c>
      <c r="K98" s="4" t="n">
        <v>514.9640379506444</v>
      </c>
    </row>
    <row r="99">
      <c r="B99" t="inlineStr">
        <is>
          <t>ray</t>
        </is>
      </c>
      <c r="C99" t="inlineStr">
        <is>
          <t>8a</t>
        </is>
      </c>
      <c r="D99" s="4" t="n">
        <v>0.104491685569444</v>
      </c>
      <c r="E99" s="4" t="n">
        <v>574.2083602040883</v>
      </c>
      <c r="F99" s="4" t="n">
        <v>0.0140408014141609</v>
      </c>
      <c r="G99" s="4" t="n">
        <v>0.0001971441043519027</v>
      </c>
      <c r="H99" s="4" t="n">
        <v>0.1032653065000204</v>
      </c>
      <c r="I99" s="4" t="n">
        <v>43.20756456416485</v>
      </c>
      <c r="J99" s="4" t="n">
        <v>6.011230422314636</v>
      </c>
      <c r="K99" s="4" t="n">
        <v>474.7969105371376</v>
      </c>
    </row>
    <row r="100">
      <c r="B100" t="inlineStr">
        <is>
          <t>ray</t>
        </is>
      </c>
      <c r="C100" t="inlineStr">
        <is>
          <t>6a</t>
        </is>
      </c>
      <c r="D100" s="4" t="n">
        <v>0.1093458921538465</v>
      </c>
      <c r="E100" s="4" t="n">
        <v>548.7174531153332</v>
      </c>
      <c r="F100" s="4" t="n">
        <v>0.01411744845510815</v>
      </c>
      <c r="G100" s="4" t="n">
        <v>0.0001993023508826354</v>
      </c>
      <c r="H100" s="4" t="n">
        <v>0.1073922900000071</v>
      </c>
      <c r="I100" s="4" t="n">
        <v>2.49711512635606</v>
      </c>
      <c r="J100" s="4" t="n">
        <v>-1.248210429293804</v>
      </c>
      <c r="K100" s="4" t="n">
        <v>543.6497272259244</v>
      </c>
    </row>
    <row r="101">
      <c r="B101" t="inlineStr">
        <is>
          <t>34_1114</t>
        </is>
      </c>
      <c r="C101" t="inlineStr">
        <is>
          <t>13</t>
        </is>
      </c>
      <c r="D101" s="4" t="n">
        <v>0.1072672971463418</v>
      </c>
      <c r="E101" s="4" t="n">
        <v>559.3503428989485</v>
      </c>
      <c r="F101" s="4" t="n">
        <v>0.01481878282107512</v>
      </c>
      <c r="G101" s="4" t="n">
        <v>0.0002195963242981911</v>
      </c>
      <c r="H101" s="4" t="n">
        <v>0.1024489789999734</v>
      </c>
      <c r="I101" s="4" t="n">
        <v>0.2948540388611161</v>
      </c>
      <c r="J101" s="4" t="n">
        <v>0.9736771844894225</v>
      </c>
      <c r="K101" s="4" t="n">
        <v>486.2327125142556</v>
      </c>
    </row>
    <row r="102">
      <c r="B102" t="inlineStr">
        <is>
          <t>under</t>
        </is>
      </c>
      <c r="C102" t="inlineStr">
        <is>
          <t>b6</t>
        </is>
      </c>
      <c r="D102" s="4" t="n">
        <v>0.5963174604000017</v>
      </c>
      <c r="E102" s="4" t="n">
        <v>100.6175466657228</v>
      </c>
      <c r="F102" s="4" t="n">
        <v>0.01672338020357566</v>
      </c>
      <c r="G102" s="4" t="n">
        <v>0.0002796714454333463</v>
      </c>
      <c r="H102" s="4" t="n">
        <v>0.6019047620000038</v>
      </c>
      <c r="I102" s="4" t="n">
        <v>-0.4515836094066201</v>
      </c>
      <c r="J102" s="4" t="n">
        <v>-0.7501305998182363</v>
      </c>
      <c r="K102" s="4" t="n">
        <v>2130.255322340315</v>
      </c>
    </row>
    <row r="103">
      <c r="B103" t="inlineStr">
        <is>
          <t>alt_elec</t>
        </is>
      </c>
      <c r="C103" t="inlineStr">
        <is>
          <t>b6</t>
        </is>
      </c>
      <c r="D103" s="4" t="n">
        <v>0.5964625849999947</v>
      </c>
      <c r="E103" s="4" t="n">
        <v>100.5930655305185</v>
      </c>
      <c r="F103" s="4" t="n">
        <v>0.01966426522899632</v>
      </c>
      <c r="G103" s="4" t="n">
        <v>0.0003866833269963138</v>
      </c>
      <c r="H103" s="4" t="n">
        <v>0.6008163260000288</v>
      </c>
      <c r="I103" s="4" t="n">
        <v>-0.4077277970011419</v>
      </c>
      <c r="J103" s="4" t="n">
        <v>-0.6381636675224113</v>
      </c>
      <c r="K103" s="4" t="n">
        <v>1540.825133544922</v>
      </c>
    </row>
    <row r="104">
      <c r="B104" t="inlineStr">
        <is>
          <t>under</t>
        </is>
      </c>
      <c r="C104" t="inlineStr">
        <is>
          <t>6b</t>
        </is>
      </c>
      <c r="D104" s="4" t="n">
        <v>0.1030195644069768</v>
      </c>
      <c r="E104" s="4" t="n">
        <v>582.4136392244634</v>
      </c>
      <c r="F104" s="4" t="n">
        <v>0.02307292953830635</v>
      </c>
      <c r="G104" s="4" t="n">
        <v>0.0005323600774796498</v>
      </c>
      <c r="H104" s="4" t="n">
        <v>0.1003174609999746</v>
      </c>
      <c r="I104" s="4" t="n">
        <v>65.87309594725787</v>
      </c>
      <c r="J104" s="4" t="n">
        <v>7.842791744028515</v>
      </c>
      <c r="K104" s="4" t="n">
        <v>111.956140260974</v>
      </c>
    </row>
    <row r="105">
      <c r="B105" t="inlineStr">
        <is>
          <t>oasis</t>
        </is>
      </c>
      <c r="C105" t="inlineStr">
        <is>
          <t>10</t>
        </is>
      </c>
      <c r="D105" s="4" t="n">
        <v>0.09593462973737391</v>
      </c>
      <c r="E105" s="4" t="n">
        <v>625.4258711252369</v>
      </c>
      <c r="F105" s="4" t="n">
        <v>0.02406913919895518</v>
      </c>
      <c r="G105" s="4" t="n">
        <v>0.0005793234617786809</v>
      </c>
      <c r="H105" s="4" t="n">
        <v>0.08877550999997652</v>
      </c>
      <c r="I105" s="4" t="n">
        <v>9.451873703766161</v>
      </c>
      <c r="J105" s="4" t="n">
        <v>2.347565676688014</v>
      </c>
      <c r="K105" s="4" t="n">
        <v>151.4506896104075</v>
      </c>
    </row>
    <row r="106">
      <c r="B106" t="inlineStr">
        <is>
          <t>ray</t>
        </is>
      </c>
      <c r="C106" t="inlineStr">
        <is>
          <t>9a</t>
        </is>
      </c>
      <c r="D106" s="4" t="n">
        <v>0.1201511714999981</v>
      </c>
      <c r="E106" s="4" t="n">
        <v>499.3709070962329</v>
      </c>
      <c r="F106" s="4" t="n">
        <v>0.02409210200936708</v>
      </c>
      <c r="G106" s="4" t="n">
        <v>0.0005804293792297492</v>
      </c>
      <c r="H106" s="4" t="n">
        <v>0.1202721090000125</v>
      </c>
      <c r="I106" s="4" t="n">
        <v>-1.754852655257613</v>
      </c>
      <c r="J106" s="4" t="n">
        <v>-0.0446561294720153</v>
      </c>
      <c r="K106" s="4" t="n">
        <v>205.1597804399137</v>
      </c>
    </row>
    <row r="107">
      <c r="B107" t="inlineStr">
        <is>
          <t>under</t>
        </is>
      </c>
      <c r="C107" t="inlineStr">
        <is>
          <t>10</t>
        </is>
      </c>
      <c r="D107" s="4" t="n">
        <v>0.09593073592929265</v>
      </c>
      <c r="E107" s="4" t="n">
        <v>625.4512570274948</v>
      </c>
      <c r="F107" s="4" t="n">
        <v>0.02421930991687278</v>
      </c>
      <c r="G107" s="4" t="n">
        <v>0.0005865749728495321</v>
      </c>
      <c r="H107" s="4" t="n">
        <v>0.08825396899999305</v>
      </c>
      <c r="I107" s="4" t="n">
        <v>9.165723268274514</v>
      </c>
      <c r="J107" s="4" t="n">
        <v>2.303443717360183</v>
      </c>
      <c r="K107" s="4" t="n">
        <v>149.7712504734702</v>
      </c>
    </row>
    <row r="108">
      <c r="B108" t="inlineStr">
        <is>
          <t>hebrew</t>
        </is>
      </c>
      <c r="C108" t="inlineStr">
        <is>
          <t>9a</t>
        </is>
      </c>
      <c r="D108" s="4" t="n">
        <v>0.1200907030000001</v>
      </c>
      <c r="E108" s="4" t="n">
        <v>499.6223521181119</v>
      </c>
      <c r="F108" s="4" t="n">
        <v>0.02449123382771158</v>
      </c>
      <c r="G108" s="4" t="n">
        <v>0.0005998205344036439</v>
      </c>
      <c r="H108" s="4" t="n">
        <v>0.1200680275000012</v>
      </c>
      <c r="I108" s="4" t="n">
        <v>-1.730218616650032</v>
      </c>
      <c r="J108" s="4" t="n">
        <v>-0.07074704399515581</v>
      </c>
      <c r="K108" s="4" t="n">
        <v>198.3393439564944</v>
      </c>
    </row>
    <row r="109">
      <c r="B109" t="inlineStr">
        <is>
          <t>oasis</t>
        </is>
      </c>
      <c r="C109" t="inlineStr">
        <is>
          <t>9a</t>
        </is>
      </c>
      <c r="D109" s="4" t="n">
        <v>0.1202721088333358</v>
      </c>
      <c r="E109" s="4" t="n">
        <v>498.8687741750235</v>
      </c>
      <c r="F109" s="4" t="n">
        <v>0.02458076397427744</v>
      </c>
      <c r="G109" s="4" t="n">
        <v>0.0006042139575591358</v>
      </c>
      <c r="H109" s="4" t="n">
        <v>0.1202040815000061</v>
      </c>
      <c r="I109" s="4" t="n">
        <v>-1.72941589000341</v>
      </c>
      <c r="J109" s="4" t="n">
        <v>-0.06932799995464776</v>
      </c>
      <c r="K109" s="4" t="n">
        <v>197.1874238142964</v>
      </c>
    </row>
    <row r="110">
      <c r="B110" t="inlineStr">
        <is>
          <t>ray</t>
        </is>
      </c>
      <c r="C110" t="inlineStr">
        <is>
          <t>13</t>
        </is>
      </c>
      <c r="D110" s="4" t="n">
        <v>0.1108063070232569</v>
      </c>
      <c r="E110" s="4" t="n">
        <v>541.4854178464889</v>
      </c>
      <c r="F110" s="4" t="n">
        <v>0.02459285102638547</v>
      </c>
      <c r="G110" s="4" t="n">
        <v>0.0006048083216059888</v>
      </c>
      <c r="H110" s="4" t="n">
        <v>0.1017687079999519</v>
      </c>
      <c r="I110" s="4" t="n">
        <v>13.73824670667327</v>
      </c>
      <c r="J110" s="4" t="n">
        <v>3.258854924347983</v>
      </c>
      <c r="K110" s="4" t="n">
        <v>162.9530091034122</v>
      </c>
    </row>
    <row r="111">
      <c r="B111" t="inlineStr">
        <is>
          <t>ray</t>
        </is>
      </c>
      <c r="C111" t="inlineStr">
        <is>
          <t>6b</t>
        </is>
      </c>
      <c r="D111" s="4" t="n">
        <v>0.1042080832235295</v>
      </c>
      <c r="E111" s="4" t="n">
        <v>575.7710685026907</v>
      </c>
      <c r="F111" s="4" t="n">
        <v>0.02470183824316425</v>
      </c>
      <c r="G111" s="4" t="n">
        <v>0.0006101808125914518</v>
      </c>
      <c r="H111" s="4" t="n">
        <v>0.1008616780000011</v>
      </c>
      <c r="I111" s="4" t="n">
        <v>49.9097253947566</v>
      </c>
      <c r="J111" s="4" t="n">
        <v>6.679891890516709</v>
      </c>
      <c r="K111" s="4" t="n">
        <v>107.5127918620867</v>
      </c>
    </row>
    <row r="112">
      <c r="B112" t="inlineStr">
        <is>
          <t>uber</t>
        </is>
      </c>
      <c r="C112" t="inlineStr">
        <is>
          <t>6b</t>
        </is>
      </c>
      <c r="D112" s="4" t="n">
        <v>0.1018578465862071</v>
      </c>
      <c r="E112" s="4" t="n">
        <v>589.0562329939202</v>
      </c>
      <c r="F112" s="4" t="n">
        <v>0.02496109247626195</v>
      </c>
      <c r="G112" s="4" t="n">
        <v>0.000623056137608501</v>
      </c>
      <c r="H112" s="4" t="n">
        <v>0.09995464800000775</v>
      </c>
      <c r="I112" s="4" t="n">
        <v>48.10358661648336</v>
      </c>
      <c r="J112" s="4" t="n">
        <v>6.008974446599549</v>
      </c>
      <c r="K112" s="4" t="n">
        <v>103.3594743671671</v>
      </c>
    </row>
    <row r="113">
      <c r="B113" t="inlineStr">
        <is>
          <t>under</t>
        </is>
      </c>
      <c r="C113" t="inlineStr">
        <is>
          <t>6a</t>
        </is>
      </c>
      <c r="D113" s="4" t="n">
        <v>0.1188359788333315</v>
      </c>
      <c r="E113" s="4" t="n">
        <v>504.8975914882892</v>
      </c>
      <c r="F113" s="4" t="n">
        <v>0.02620901480479316</v>
      </c>
      <c r="G113" s="4" t="n">
        <v>0.0006869124570378672</v>
      </c>
      <c r="H113" s="4" t="n">
        <v>0.1092063489999902</v>
      </c>
      <c r="I113" s="4" t="n">
        <v>5.967846143609462</v>
      </c>
      <c r="J113" s="4" t="n">
        <v>2.714009888910575</v>
      </c>
      <c r="K113" s="4" t="n">
        <v>161.6043142555035</v>
      </c>
    </row>
    <row r="114">
      <c r="B114" t="inlineStr">
        <is>
          <t>uber</t>
        </is>
      </c>
      <c r="C114" t="inlineStr">
        <is>
          <t>6a</t>
        </is>
      </c>
      <c r="D114" s="4" t="n">
        <v>0.1185638699999991</v>
      </c>
      <c r="E114" s="4" t="n">
        <v>506.0563516857546</v>
      </c>
      <c r="F114" s="4" t="n">
        <v>0.0262668019092166</v>
      </c>
      <c r="G114" s="4" t="n">
        <v>0.0006899448825380249</v>
      </c>
      <c r="H114" s="4" t="n">
        <v>0.1093197280000027</v>
      </c>
      <c r="I114" s="4" t="n">
        <v>5.960558870063194</v>
      </c>
      <c r="J114" s="4" t="n">
        <v>2.706603397546887</v>
      </c>
      <c r="K114" s="4" t="n">
        <v>160.4716570646286</v>
      </c>
    </row>
    <row r="115">
      <c r="B115" t="inlineStr">
        <is>
          <t>ray</t>
        </is>
      </c>
      <c r="C115" t="inlineStr">
        <is>
          <t>10</t>
        </is>
      </c>
      <c r="D115" s="4" t="n">
        <v>0.09973209902061884</v>
      </c>
      <c r="E115" s="4" t="n">
        <v>601.6117176675862</v>
      </c>
      <c r="F115" s="4" t="n">
        <v>0.02936171716944252</v>
      </c>
      <c r="G115" s="4" t="n">
        <v>0.0008621104351383358</v>
      </c>
      <c r="H115" s="4" t="n">
        <v>0.09142857099999446</v>
      </c>
      <c r="I115" s="4" t="n">
        <v>12.25667598374499</v>
      </c>
      <c r="J115" s="4" t="n">
        <v>2.782199493848151</v>
      </c>
      <c r="K115" s="4" t="n">
        <v>97.8625949572444</v>
      </c>
    </row>
    <row r="116">
      <c r="B116" t="inlineStr">
        <is>
          <t>34_1114</t>
        </is>
      </c>
      <c r="C116" t="inlineStr">
        <is>
          <t>2b</t>
        </is>
      </c>
      <c r="D116" s="4" t="n">
        <v>0.09709594182758607</v>
      </c>
      <c r="E116" s="4" t="n">
        <v>617.9454903336425</v>
      </c>
      <c r="F116" s="4" t="n">
        <v>0.03030149453147058</v>
      </c>
      <c r="G116" s="4" t="n">
        <v>0.0009181805708407413</v>
      </c>
      <c r="H116" s="4" t="n">
        <v>0.09070294799999701</v>
      </c>
      <c r="I116" s="4" t="n">
        <v>17.96199343725312</v>
      </c>
      <c r="J116" s="4" t="n">
        <v>4.131068499743021</v>
      </c>
      <c r="K116" s="4" t="n">
        <v>79.52406867694845</v>
      </c>
    </row>
    <row r="117">
      <c r="B117" t="inlineStr">
        <is>
          <t>uber</t>
        </is>
      </c>
      <c r="C117" t="inlineStr">
        <is>
          <t>5h3</t>
        </is>
      </c>
      <c r="D117" s="4" t="n">
        <v>0.1789871503333321</v>
      </c>
      <c r="E117" s="4" t="n">
        <v>335.2195928760302</v>
      </c>
      <c r="F117" s="4" t="n">
        <v>0.03200064903254318</v>
      </c>
      <c r="G117" s="4" t="n">
        <v>0.001024041538504007</v>
      </c>
      <c r="H117" s="4" t="n">
        <v>0.1799546479999989</v>
      </c>
      <c r="I117" s="4" t="n">
        <v>-1.5</v>
      </c>
      <c r="J117" s="4" t="n">
        <v>-0.04532289742571544</v>
      </c>
      <c r="K117" s="4" t="n">
        <v>173.194403056594</v>
      </c>
    </row>
    <row r="118">
      <c r="B118" t="inlineStr">
        <is>
          <t>under</t>
        </is>
      </c>
      <c r="C118" t="inlineStr">
        <is>
          <t>4</t>
        </is>
      </c>
      <c r="D118" s="4" t="n">
        <v>0.0881679894166667</v>
      </c>
      <c r="E118" s="4" t="n">
        <v>680.5190831326693</v>
      </c>
      <c r="F118" s="4" t="n">
        <v>0.03243131004349472</v>
      </c>
      <c r="G118" s="4" t="n">
        <v>0.001051789871137281</v>
      </c>
      <c r="H118" s="4" t="n">
        <v>0.08571428500000167</v>
      </c>
      <c r="I118" s="4" t="n">
        <v>63.38078645705423</v>
      </c>
      <c r="J118" s="4" t="n">
        <v>7.446949509115053</v>
      </c>
      <c r="K118" s="4" t="n">
        <v>5.551934114931194</v>
      </c>
    </row>
    <row r="119">
      <c r="B119" t="inlineStr">
        <is>
          <t>ray</t>
        </is>
      </c>
      <c r="C119" t="inlineStr">
        <is>
          <t>4</t>
        </is>
      </c>
      <c r="D119" s="4" t="n">
        <v>0.0890378326736842</v>
      </c>
      <c r="E119" s="4" t="n">
        <v>673.8708425891706</v>
      </c>
      <c r="F119" s="4" t="n">
        <v>0.03326631016064358</v>
      </c>
      <c r="G119" s="4" t="n">
        <v>0.001106647391704138</v>
      </c>
      <c r="H119" s="4" t="n">
        <v>0.08562358299999673</v>
      </c>
      <c r="I119" s="4" t="n">
        <v>55.19807582258341</v>
      </c>
      <c r="J119" s="4" t="n">
        <v>6.885256349311411</v>
      </c>
      <c r="K119" s="4" t="n">
        <v>11.48868571189334</v>
      </c>
    </row>
    <row r="120">
      <c r="B120" t="inlineStr">
        <is>
          <t>eastf</t>
        </is>
      </c>
      <c r="C120" t="inlineStr">
        <is>
          <t>b6</t>
        </is>
      </c>
      <c r="D120" s="4" t="n">
        <v>0.6222312923999936</v>
      </c>
      <c r="E120" s="4" t="n">
        <v>96.42716564791888</v>
      </c>
      <c r="F120" s="4" t="n">
        <v>0.0350673879101932</v>
      </c>
      <c r="G120" s="4" t="n">
        <v>0.001229721694843964</v>
      </c>
      <c r="H120" s="4" t="n">
        <v>0.6010884350000083</v>
      </c>
      <c r="I120" s="4" t="n">
        <v>-0.1518345498277256</v>
      </c>
      <c r="J120" s="4" t="n">
        <v>1.249791789087318</v>
      </c>
      <c r="K120" s="4" t="n">
        <v>503.3421696967183</v>
      </c>
    </row>
    <row r="121">
      <c r="B121" t="inlineStr">
        <is>
          <t>eastf</t>
        </is>
      </c>
      <c r="C121" t="inlineStr">
        <is>
          <t>2b</t>
        </is>
      </c>
      <c r="D121" s="4" t="n">
        <v>0.1163819602222228</v>
      </c>
      <c r="E121" s="4" t="n">
        <v>515.5438125452654</v>
      </c>
      <c r="F121" s="4" t="n">
        <v>0.03557725920733638</v>
      </c>
      <c r="G121" s="4" t="n">
        <v>0.001265741372706002</v>
      </c>
      <c r="H121" s="4" t="n">
        <v>0.108117913000001</v>
      </c>
      <c r="I121" s="4" t="n">
        <v>3.046600281214147</v>
      </c>
      <c r="J121" s="4" t="n">
        <v>2.068649135648012</v>
      </c>
      <c r="K121" s="4" t="n">
        <v>84.7637636886413</v>
      </c>
    </row>
    <row r="122">
      <c r="B122" t="inlineStr">
        <is>
          <t>front2</t>
        </is>
      </c>
      <c r="C122" t="inlineStr">
        <is>
          <t>4</t>
        </is>
      </c>
      <c r="D122" s="4" t="n">
        <v>0.09004390408510642</v>
      </c>
      <c r="E122" s="4" t="n">
        <v>666.3416023915228</v>
      </c>
      <c r="F122" s="4" t="n">
        <v>0.03661304573484173</v>
      </c>
      <c r="G122" s="4" t="n">
        <v>0.001340515117981612</v>
      </c>
      <c r="H122" s="4" t="n">
        <v>0.08557823099999951</v>
      </c>
      <c r="I122" s="4" t="n">
        <v>39.17880622663799</v>
      </c>
      <c r="J122" s="4" t="n">
        <v>5.877203832205281</v>
      </c>
      <c r="K122" s="4" t="n">
        <v>16.23790777498965</v>
      </c>
    </row>
    <row r="123">
      <c r="B123" t="inlineStr">
        <is>
          <t>eastf</t>
        </is>
      </c>
      <c r="C123" t="inlineStr">
        <is>
          <t>4</t>
        </is>
      </c>
      <c r="D123" s="4" t="n">
        <v>0.09104235241935486</v>
      </c>
      <c r="E123" s="4" t="n">
        <v>659.0339303250535</v>
      </c>
      <c r="F123" s="4" t="n">
        <v>0.03813137650857087</v>
      </c>
      <c r="G123" s="4" t="n">
        <v>0.001454001874438391</v>
      </c>
      <c r="H123" s="4" t="n">
        <v>0.08730158699998469</v>
      </c>
      <c r="I123" s="4" t="n">
        <v>37.72412127348673</v>
      </c>
      <c r="J123" s="4" t="n">
        <v>5.738218214042145</v>
      </c>
      <c r="K123" s="4" t="n">
        <v>13.41445952770184</v>
      </c>
    </row>
    <row r="124">
      <c r="B124" t="inlineStr">
        <is>
          <t>alt_elec</t>
        </is>
      </c>
      <c r="C124" t="inlineStr">
        <is>
          <t>4</t>
        </is>
      </c>
      <c r="D124" s="4" t="n">
        <v>0.09104917952688174</v>
      </c>
      <c r="E124" s="4" t="n">
        <v>658.9845142239951</v>
      </c>
      <c r="F124" s="4" t="n">
        <v>0.03847834629484807</v>
      </c>
      <c r="G124" s="4" t="n">
        <v>0.001480583133586249</v>
      </c>
      <c r="H124" s="4" t="n">
        <v>0.08562358200001086</v>
      </c>
      <c r="I124" s="4" t="n">
        <v>33.31980361994484</v>
      </c>
      <c r="J124" s="4" t="n">
        <v>5.399530761698506</v>
      </c>
      <c r="K124" s="4" t="n">
        <v>17.37662096715005</v>
      </c>
    </row>
    <row r="125">
      <c r="B125" t="inlineStr">
        <is>
          <t>stage_right</t>
        </is>
      </c>
      <c r="C125" t="inlineStr">
        <is>
          <t>2b</t>
        </is>
      </c>
      <c r="D125" s="4" t="n">
        <v>0.1176316453333344</v>
      </c>
      <c r="E125" s="4" t="n">
        <v>510.0668218990762</v>
      </c>
      <c r="F125" s="4" t="n">
        <v>0.03925593695102696</v>
      </c>
      <c r="G125" s="4" t="n">
        <v>0.001541028585903004</v>
      </c>
      <c r="H125" s="4" t="n">
        <v>0.1099319729999877</v>
      </c>
      <c r="I125" s="4" t="n">
        <v>3.20592560437023</v>
      </c>
      <c r="J125" s="4" t="n">
        <v>2.130512903446446</v>
      </c>
      <c r="K125" s="4" t="n">
        <v>68.86624993840891</v>
      </c>
    </row>
    <row r="126">
      <c r="B126" t="inlineStr">
        <is>
          <t>front2</t>
        </is>
      </c>
      <c r="C126" t="inlineStr">
        <is>
          <t>2b</t>
        </is>
      </c>
      <c r="D126" s="4" t="n">
        <v>0.1179944570000002</v>
      </c>
      <c r="E126" s="4" t="n">
        <v>508.4984584614975</v>
      </c>
      <c r="F126" s="4" t="n">
        <v>0.03956692370516193</v>
      </c>
      <c r="G126" s="4" t="n">
        <v>0.001565541451490105</v>
      </c>
      <c r="H126" s="4" t="n">
        <v>0.1110204080000017</v>
      </c>
      <c r="I126" s="4" t="n">
        <v>3.146101068241315</v>
      </c>
      <c r="J126" s="4" t="n">
        <v>2.10398633533859</v>
      </c>
      <c r="K126" s="4" t="n">
        <v>68.01566935392097</v>
      </c>
    </row>
    <row r="127">
      <c r="B127" t="inlineStr">
        <is>
          <t>middle</t>
        </is>
      </c>
      <c r="C127" t="inlineStr">
        <is>
          <t>2b</t>
        </is>
      </c>
      <c r="D127" s="4" t="n">
        <v>0.1173192240000007</v>
      </c>
      <c r="E127" s="4" t="n">
        <v>511.4251308768842</v>
      </c>
      <c r="F127" s="4" t="n">
        <v>0.04086851698951555</v>
      </c>
      <c r="G127" s="4" t="n">
        <v>0.001670235680922322</v>
      </c>
      <c r="H127" s="4" t="n">
        <v>0.109841270000004</v>
      </c>
      <c r="I127" s="4" t="n">
        <v>3.322925003248817</v>
      </c>
      <c r="J127" s="4" t="n">
        <v>2.168167479008011</v>
      </c>
      <c r="K127" s="4" t="n">
        <v>62.58185950471128</v>
      </c>
    </row>
    <row r="128">
      <c r="B128" t="inlineStr">
        <is>
          <t>ray</t>
        </is>
      </c>
      <c r="C128" t="inlineStr">
        <is>
          <t>11a</t>
        </is>
      </c>
      <c r="D128" s="4" t="n">
        <v>0.09351473924999709</v>
      </c>
      <c r="E128" s="4" t="n">
        <v>641.61008028894</v>
      </c>
      <c r="F128" s="4" t="n">
        <v>0.04381133920547933</v>
      </c>
      <c r="G128" s="4" t="n">
        <v>0.00191943344297757</v>
      </c>
      <c r="H128" s="4" t="n">
        <v>0.08163265249999085</v>
      </c>
      <c r="I128" s="4" t="n">
        <v>13.2852518855658</v>
      </c>
      <c r="J128" s="4" t="n">
        <v>3.628632608674925</v>
      </c>
      <c r="K128" s="4" t="n">
        <v>28.17745263197131</v>
      </c>
    </row>
    <row r="129">
      <c r="B129" t="inlineStr">
        <is>
          <t>stage_right</t>
        </is>
      </c>
      <c r="C129" t="inlineStr">
        <is>
          <t>3b</t>
        </is>
      </c>
      <c r="D129" s="4" t="n">
        <v>0.09277435004651124</v>
      </c>
      <c r="E129" s="4" t="n">
        <v>646.7304737051705</v>
      </c>
      <c r="F129" s="4" t="n">
        <v>0.04825206082968685</v>
      </c>
      <c r="G129" s="4" t="n">
        <v>0.0023282613743118</v>
      </c>
      <c r="H129" s="4" t="n">
        <v>0.08888888899998904</v>
      </c>
      <c r="I129" s="4" t="n">
        <v>60.29147398018108</v>
      </c>
      <c r="J129" s="4" t="n">
        <v>7.393233054820529</v>
      </c>
      <c r="K129" s="4" t="n">
        <v>-35.23088895110109</v>
      </c>
    </row>
    <row r="130">
      <c r="B130" t="inlineStr">
        <is>
          <t>34_1114</t>
        </is>
      </c>
      <c r="C130" t="inlineStr">
        <is>
          <t>2a</t>
        </is>
      </c>
      <c r="D130" s="4" t="n">
        <v>0.1231336405806453</v>
      </c>
      <c r="E130" s="4" t="n">
        <v>487.2754450350885</v>
      </c>
      <c r="F130" s="4" t="n">
        <v>0.04859036785728435</v>
      </c>
      <c r="G130" s="4" t="n">
        <v>0.002361023848506212</v>
      </c>
      <c r="H130" s="4" t="n">
        <v>0.1081179140000046</v>
      </c>
      <c r="I130" s="4" t="n">
        <v>3.461944099878554</v>
      </c>
      <c r="J130" s="4" t="n">
        <v>2.122253411874376</v>
      </c>
      <c r="K130" s="4" t="n">
        <v>44.44619491201314</v>
      </c>
    </row>
    <row r="131">
      <c r="B131" t="inlineStr">
        <is>
          <t>ray</t>
        </is>
      </c>
      <c r="C131" t="inlineStr">
        <is>
          <t>5e</t>
        </is>
      </c>
      <c r="D131" s="4" t="n">
        <v>0.1272260014999963</v>
      </c>
      <c r="E131" s="4" t="n">
        <v>471.6017073632551</v>
      </c>
      <c r="F131" s="4" t="n">
        <v>0.08281191806246656</v>
      </c>
      <c r="G131" s="4" t="n">
        <v>0.006857813773184676</v>
      </c>
      <c r="H131" s="4" t="n">
        <v>0.09396825399998932</v>
      </c>
      <c r="I131" s="4" t="n">
        <v>1.170815407775723</v>
      </c>
      <c r="J131" s="4" t="n">
        <v>1.772154965970185</v>
      </c>
      <c r="K131" s="4" t="n">
        <v>13.83685138462622</v>
      </c>
    </row>
    <row r="132">
      <c r="B132" t="inlineStr">
        <is>
          <t>under</t>
        </is>
      </c>
      <c r="C132" t="inlineStr">
        <is>
          <t>5e</t>
        </is>
      </c>
      <c r="D132" s="4" t="n">
        <v>0.1273620560000003</v>
      </c>
      <c r="E132" s="4" t="n">
        <v>471.0979189037429</v>
      </c>
      <c r="F132" s="4" t="n">
        <v>0.0829425501795409</v>
      </c>
      <c r="G132" s="4" t="n">
        <v>0.00687946663028566</v>
      </c>
      <c r="H132" s="4" t="n">
        <v>0.09319727899999464</v>
      </c>
      <c r="I132" s="4" t="n">
        <v>1.172614639452383</v>
      </c>
      <c r="J132" s="4" t="n">
        <v>1.773385633220372</v>
      </c>
      <c r="K132" s="4" t="n">
        <v>13.79397608053048</v>
      </c>
    </row>
    <row r="133">
      <c r="B133" t="inlineStr">
        <is>
          <t>alt_elec</t>
        </is>
      </c>
      <c r="C133" t="inlineStr">
        <is>
          <t>5e</t>
        </is>
      </c>
      <c r="D133" s="4" t="n">
        <v>0.127551020499998</v>
      </c>
      <c r="E133" s="4" t="n">
        <v>470.3999959733835</v>
      </c>
      <c r="F133" s="4" t="n">
        <v>0.08326370880702029</v>
      </c>
      <c r="G133" s="4" t="n">
        <v>0.006932845204300268</v>
      </c>
      <c r="H133" s="4" t="n">
        <v>0.09342403649999653</v>
      </c>
      <c r="I133" s="4" t="n">
        <v>1.172931020520394</v>
      </c>
      <c r="J133" s="4" t="n">
        <v>1.773326660235622</v>
      </c>
      <c r="K133" s="4" t="n">
        <v>13.67849274587038</v>
      </c>
    </row>
    <row r="134">
      <c r="B134" t="inlineStr">
        <is>
          <t>eastf</t>
        </is>
      </c>
      <c r="C134" t="inlineStr">
        <is>
          <t>5e</t>
        </is>
      </c>
      <c r="D134" s="4" t="n">
        <v>0.1284353741666659</v>
      </c>
      <c r="E134" s="4" t="n">
        <v>467.1610132499727</v>
      </c>
      <c r="F134" s="4" t="n">
        <v>0.08392593037174789</v>
      </c>
      <c r="G134" s="4" t="n">
        <v>0.007043561788763475</v>
      </c>
      <c r="H134" s="4" t="n">
        <v>0.09324263050001491</v>
      </c>
      <c r="I134" s="4" t="n">
        <v>1.165303108725855</v>
      </c>
      <c r="J134" s="4" t="n">
        <v>1.769512286301734</v>
      </c>
      <c r="K134" s="4" t="n">
        <v>13.53010796620877</v>
      </c>
    </row>
    <row r="135">
      <c r="B135" t="inlineStr">
        <is>
          <t>ray</t>
        </is>
      </c>
      <c r="C135" t="inlineStr">
        <is>
          <t>11b</t>
        </is>
      </c>
      <c r="D135" s="4" t="n">
        <v>0.1897505669999902</v>
      </c>
      <c r="E135" s="4" t="n">
        <v>316.2045870661273</v>
      </c>
      <c r="F135" s="4" t="n">
        <v>0.09017241689856613</v>
      </c>
      <c r="G135" s="4" t="n">
        <v>0.008131064769328815</v>
      </c>
      <c r="H135" s="4" t="n">
        <v>0.1610884354999769</v>
      </c>
      <c r="I135" s="4" t="n">
        <v>-1.256138963377839</v>
      </c>
      <c r="J135" s="4" t="n">
        <v>0.5882538262673781</v>
      </c>
      <c r="K135" s="4" t="n">
        <v>20.90385018777149</v>
      </c>
    </row>
    <row r="136">
      <c r="B136" t="inlineStr">
        <is>
          <t>ray</t>
        </is>
      </c>
      <c r="C136" t="inlineStr">
        <is>
          <t>12</t>
        </is>
      </c>
      <c r="D136" s="4" t="n">
        <v>0.1148997034615386</v>
      </c>
      <c r="E136" s="4" t="n">
        <v>522.1945546438229</v>
      </c>
      <c r="F136" s="4" t="n">
        <v>0.1109381706728043</v>
      </c>
      <c r="G136" s="4" t="n">
        <v>0.01230727771222826</v>
      </c>
      <c r="H136" s="4" t="n">
        <v>0.09275510200001236</v>
      </c>
      <c r="I136" s="4" t="n">
        <v>18.42898713407675</v>
      </c>
      <c r="J136" s="4" t="n">
        <v>4.386156566562429</v>
      </c>
      <c r="K136" s="4" t="n">
        <v>-17.86538487241235</v>
      </c>
    </row>
    <row r="137">
      <c r="B137" t="inlineStr">
        <is>
          <t>uber</t>
        </is>
      </c>
      <c r="C137" t="inlineStr">
        <is>
          <t>5h2</t>
        </is>
      </c>
      <c r="D137" s="4" t="n">
        <v>0.2896274699999992</v>
      </c>
      <c r="E137" s="4" t="n">
        <v>207.1626693173734</v>
      </c>
      <c r="F137" s="4" t="n">
        <v>0.2734269573373745</v>
      </c>
      <c r="G137" s="4" t="n">
        <v>0.07476230099877441</v>
      </c>
      <c r="H137" s="4" t="n">
        <v>0.1944671199999988</v>
      </c>
      <c r="I137" s="4" t="n">
        <v>2.047358523581968</v>
      </c>
      <c r="J137" s="4" t="n">
        <v>1.982512975325345</v>
      </c>
      <c r="K137" s="4" t="n">
        <v>-2.138406999880348</v>
      </c>
    </row>
  </sheetData>
  <pageMargins bottom="1" footer="0.5" header="0.5" left="0.75" right="0.75" top="1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n2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m240_fn_mag</t>
        </is>
      </c>
      <c r="C4" t="n">
        <v>15</v>
      </c>
      <c r="D4" s="4" t="n">
        <v>0.7687755100000047</v>
      </c>
      <c r="E4" s="4" t="n">
        <v>1.068979591999998</v>
      </c>
      <c r="F4" s="4" t="n">
        <v>35.488979592</v>
      </c>
      <c r="G4" s="4" t="n">
        <v>36.557959184</v>
      </c>
      <c r="H4" s="4" t="n">
        <v>0.07126530613333321</v>
      </c>
      <c r="I4" s="4" t="n">
        <v>0.001893922155090693</v>
      </c>
      <c r="J4" s="7" t="n">
        <v>841.9243984968439</v>
      </c>
      <c r="K4" s="4" t="n">
        <v/>
      </c>
      <c r="L4" s="4" t="n">
        <v>0</v>
      </c>
      <c r="M4" s="4" t="n">
        <v>35.488979592</v>
      </c>
      <c r="N4" s="4" t="n">
        <v>387.339047619</v>
      </c>
      <c r="O4" s="8" t="n">
        <v>43009.9211497575</v>
      </c>
      <c r="P4" t="inlineStr"/>
    </row>
  </sheetData>
  <pageMargins bottom="1" footer="0.5" header="0.5" left="0.75" right="0.75" top="1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n3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m240_fn_mag</t>
        </is>
      </c>
      <c r="C4" t="n">
        <v>49</v>
      </c>
      <c r="D4" s="4" t="n">
        <v>21.99328798200001</v>
      </c>
      <c r="E4" s="4" t="n">
        <v>3.805487527999993</v>
      </c>
      <c r="F4" s="4" t="n">
        <v>58.551247166</v>
      </c>
      <c r="G4" s="4" t="n">
        <v>62.356734694</v>
      </c>
      <c r="H4" s="4" t="n">
        <v>0.07766301077551006</v>
      </c>
      <c r="I4" s="4" t="n">
        <v>0.003002559154432987</v>
      </c>
      <c r="J4" s="7" t="n">
        <v>772.5685548482516</v>
      </c>
      <c r="K4" s="4" t="n">
        <v/>
      </c>
      <c r="L4" s="4" t="n">
        <v>0</v>
      </c>
      <c r="M4" s="4" t="n">
        <v>58.551247166</v>
      </c>
      <c r="N4" s="4" t="n">
        <v>410.401315193</v>
      </c>
      <c r="O4" s="8" t="n">
        <v>43009.92141668189</v>
      </c>
      <c r="P4" t="inlineStr"/>
    </row>
  </sheetData>
  <pageMargins bottom="1" footer="0.5" header="0.5" left="0.75" right="0.75" top="1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n4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m240_fn_mag</t>
        </is>
      </c>
      <c r="C4" t="n">
        <v>6</v>
      </c>
      <c r="D4" s="4" t="n">
        <v>39.03151927399999</v>
      </c>
      <c r="E4" s="4" t="n">
        <v>0.4278004540000211</v>
      </c>
      <c r="F4" s="4" t="n">
        <v>101.388253968</v>
      </c>
      <c r="G4" s="4" t="n">
        <v>101.816054422</v>
      </c>
      <c r="H4" s="4" t="n">
        <v>0.07130007566667018</v>
      </c>
      <c r="I4" s="4" t="n">
        <v>0.002129945838893082</v>
      </c>
      <c r="J4" s="7" t="n">
        <v>841.5138334565261</v>
      </c>
      <c r="K4" s="4" t="n">
        <v/>
      </c>
      <c r="L4" s="4" t="n">
        <v>0</v>
      </c>
      <c r="M4" s="4" t="n">
        <v>101.388253968</v>
      </c>
      <c r="N4" s="4" t="n">
        <v>453.238321995</v>
      </c>
      <c r="O4" s="8" t="n">
        <v>43009.92191248058</v>
      </c>
      <c r="P4" t="inlineStr"/>
    </row>
  </sheetData>
  <pageMargins bottom="1" footer="0.5" header="0.5" left="0.75" right="0.75" top="1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n5n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m240_fn_mag</t>
        </is>
      </c>
      <c r="C4" t="n">
        <v>7</v>
      </c>
      <c r="D4" s="4" t="n">
        <v>0.5235147389999923</v>
      </c>
      <c r="E4" s="4" t="n">
        <v>0.492403627999991</v>
      </c>
      <c r="F4" s="4" t="n">
        <v>102.339569161</v>
      </c>
      <c r="G4" s="4" t="n">
        <v>102.831972789</v>
      </c>
      <c r="H4" s="4" t="n">
        <v>0.07034337542857015</v>
      </c>
      <c r="I4" s="4" t="n">
        <v>0.001811005172018873</v>
      </c>
      <c r="J4" s="7" t="n">
        <v>852.958784454788</v>
      </c>
      <c r="K4" s="4" t="n">
        <v/>
      </c>
      <c r="L4" s="4" t="n">
        <v>0</v>
      </c>
      <c r="M4" s="4" t="n">
        <v>102.339569161</v>
      </c>
      <c r="N4" s="4" t="n">
        <v>454.189637188</v>
      </c>
      <c r="O4" s="8" t="n">
        <v>43009.92192349117</v>
      </c>
      <c r="P4" t="inlineStr"/>
    </row>
  </sheetData>
  <pageMargins bottom="1" footer="0.5" header="0.5" left="0.75" right="0.75" top="1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g1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m240_fn_mag</t>
        </is>
      </c>
      <c r="C4" t="n">
        <v>14</v>
      </c>
      <c r="D4" s="4" t="n">
        <v>103.292471655</v>
      </c>
      <c r="E4" s="4" t="n">
        <v>1.229841270000009</v>
      </c>
      <c r="F4" s="4" t="n">
        <v>206.124444444</v>
      </c>
      <c r="G4" s="4" t="n">
        <v>207.354285714</v>
      </c>
      <c r="H4" s="4" t="n">
        <v>0.08784580500000061</v>
      </c>
      <c r="I4" s="4" t="n">
        <v>0.005130617496843803</v>
      </c>
      <c r="J4" s="7" t="n">
        <v>683.0149715174172</v>
      </c>
      <c r="K4" s="4" t="n">
        <v/>
      </c>
      <c r="L4" s="4" t="n">
        <v>0</v>
      </c>
      <c r="M4" s="4" t="n">
        <v>206.124444444</v>
      </c>
      <c r="N4" s="4" t="n">
        <v>557.974512471</v>
      </c>
      <c r="O4" s="8" t="n">
        <v>43009.923124705</v>
      </c>
      <c r="P4" t="inlineStr"/>
    </row>
  </sheetData>
  <pageMargins bottom="1" footer="0.5" header="0.5" left="0.75" right="0.75" top="1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g2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m240_fn_mag</t>
        </is>
      </c>
      <c r="C4" t="n">
        <v>23</v>
      </c>
      <c r="D4" s="4" t="n">
        <v>0.2944444450000105</v>
      </c>
      <c r="E4" s="4" t="n">
        <v>1.963650792999971</v>
      </c>
      <c r="F4" s="4" t="n">
        <v>207.648730159</v>
      </c>
      <c r="G4" s="4" t="n">
        <v>209.612380952</v>
      </c>
      <c r="H4" s="4" t="n">
        <v>0.08537612143478135</v>
      </c>
      <c r="I4" s="4" t="n">
        <v>0.003307598939828882</v>
      </c>
      <c r="J4" s="7" t="n">
        <v>702.7726136029016</v>
      </c>
      <c r="K4" s="4" t="n">
        <v/>
      </c>
      <c r="L4" s="4" t="n">
        <v>0</v>
      </c>
      <c r="M4" s="4" t="n">
        <v>207.648730159</v>
      </c>
      <c r="N4" s="4" t="n">
        <v>559.498798186</v>
      </c>
      <c r="O4" s="8" t="n">
        <v>43009.9231423472</v>
      </c>
      <c r="P4" t="inlineStr"/>
    </row>
  </sheetData>
  <pageMargins bottom="1" footer="0.5" header="0.5" left="0.75" right="0.75" top="1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g3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m240_fn_mag</t>
        </is>
      </c>
      <c r="C4" t="n">
        <v>18</v>
      </c>
      <c r="D4" s="4" t="n">
        <v>0.2730158729999914</v>
      </c>
      <c r="E4" s="4" t="n">
        <v>1.446666667000017</v>
      </c>
      <c r="F4" s="4" t="n">
        <v>209.885396825</v>
      </c>
      <c r="G4" s="4" t="n">
        <v>211.332063492</v>
      </c>
      <c r="H4" s="4" t="n">
        <v>0.08037037038888981</v>
      </c>
      <c r="I4" s="4" t="n">
        <v>0.00288187368991199</v>
      </c>
      <c r="J4" s="7" t="n">
        <v>746.5437786298201</v>
      </c>
      <c r="K4" s="4" t="n">
        <v/>
      </c>
      <c r="L4" s="4" t="n">
        <v>0</v>
      </c>
      <c r="M4" s="4" t="n">
        <v>209.885396825</v>
      </c>
      <c r="N4" s="4" t="n">
        <v>561.735464852</v>
      </c>
      <c r="O4" s="8" t="n">
        <v>43009.92316823455</v>
      </c>
      <c r="P4" t="inlineStr"/>
    </row>
  </sheetData>
  <pageMargins bottom="1" footer="0.5" header="0.5" left="0.75" right="0.75" top="1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g4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m240_fn_mag</t>
        </is>
      </c>
      <c r="C4" t="n">
        <v>8</v>
      </c>
      <c r="D4" s="4" t="n">
        <v>17.69936507899999</v>
      </c>
      <c r="E4" s="4" t="n">
        <v>0.586349207000012</v>
      </c>
      <c r="F4" s="4" t="n">
        <v>229.031428571</v>
      </c>
      <c r="G4" s="4" t="n">
        <v>229.617777778</v>
      </c>
      <c r="H4" s="4" t="n">
        <v>0.0732936508750015</v>
      </c>
      <c r="I4" s="4" t="n">
        <v>0.002290361660512005</v>
      </c>
      <c r="J4" s="7" t="n">
        <v>818.6247960594413</v>
      </c>
      <c r="K4" s="4" t="n">
        <v/>
      </c>
      <c r="L4" s="4" t="n">
        <v>0</v>
      </c>
      <c r="M4" s="4" t="n">
        <v>229.031428571</v>
      </c>
      <c r="N4" s="4" t="n">
        <v>580.881496598</v>
      </c>
      <c r="O4" s="8" t="n">
        <v>43009.92338983214</v>
      </c>
      <c r="P4" t="inlineStr"/>
    </row>
  </sheetData>
  <pageMargins bottom="1" footer="0.5" header="0.5" left="0.75" right="0.75" top="1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g5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m240_fn_mag</t>
        </is>
      </c>
      <c r="C4" t="n">
        <v>7</v>
      </c>
      <c r="D4" s="4" t="n">
        <v>0.8306349199999943</v>
      </c>
      <c r="E4" s="4" t="n">
        <v>0.48793650799999</v>
      </c>
      <c r="F4" s="4" t="n">
        <v>230.448412698</v>
      </c>
      <c r="G4" s="4" t="n">
        <v>230.936349206</v>
      </c>
      <c r="H4" s="4" t="n">
        <v>0.06970521542857</v>
      </c>
      <c r="I4" s="4" t="n">
        <v>0.001241978605322534</v>
      </c>
      <c r="J4" s="7" t="n">
        <v>860.7677292308872</v>
      </c>
      <c r="K4" s="4" t="n">
        <v/>
      </c>
      <c r="L4" s="4" t="n">
        <v>0</v>
      </c>
      <c r="M4" s="4" t="n">
        <v>230.448412698</v>
      </c>
      <c r="N4" s="4" t="n">
        <v>582.298480725</v>
      </c>
      <c r="O4" s="8" t="n">
        <v>43009.92340623242</v>
      </c>
      <c r="P4" t="inlineStr"/>
    </row>
  </sheetData>
  <pageMargins bottom="1" footer="0.5" header="0.5" left="0.75" right="0.75" top="1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g6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m240_fn_mag</t>
        </is>
      </c>
      <c r="C4" t="n">
        <v>7</v>
      </c>
      <c r="D4" s="4" t="n">
        <v>0.9382539690000158</v>
      </c>
      <c r="E4" s="4" t="n">
        <v>0.4795238089999998</v>
      </c>
      <c r="F4" s="4" t="n">
        <v>231.874603175</v>
      </c>
      <c r="G4" s="4" t="n">
        <v>232.354126984</v>
      </c>
      <c r="H4" s="4" t="n">
        <v>0.06850340128571426</v>
      </c>
      <c r="I4" s="4" t="n">
        <v>0.003413928408897058</v>
      </c>
      <c r="J4" s="7" t="n">
        <v>875.86891853372</v>
      </c>
      <c r="K4" s="4" t="n">
        <v/>
      </c>
      <c r="L4" s="4" t="n">
        <v>0</v>
      </c>
      <c r="M4" s="4" t="n">
        <v>231.874603175</v>
      </c>
      <c r="N4" s="4" t="n">
        <v>583.7246712020001</v>
      </c>
      <c r="O4" s="8" t="n">
        <v>43009.92342273924</v>
      </c>
      <c r="P4" t="inlineStr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141"/>
  <sheetViews>
    <sheetView workbookViewId="0">
      <selection activeCell="A1" sqref="A1"/>
    </sheetView>
  </sheetViews>
  <sheetFormatPr baseColWidth="8" defaultRowHeight="15"/>
  <cols>
    <col customWidth="1" max="16" min="16" width="15"/>
  </cols>
  <sheetData>
    <row customHeight="1" ht="35" r="1">
      <c r="B1" s="1" t="inlineStr">
        <is>
          <t>Venue Timeline (sub-volleys merged into single volley)</t>
        </is>
      </c>
    </row>
    <row r="2">
      <c r="A2">
        <f>HYPERLINK("#T.O.C.", "T.O.C.")</f>
        <v/>
      </c>
    </row>
    <row r="3">
      <c r="B3" s="5" t="inlineStr">
        <is>
          <t>Id.</t>
        </is>
      </c>
      <c r="C3" s="5" t="inlineStr">
        <is>
          <t>Video</t>
        </is>
      </c>
      <c r="D3" s="5" t="inlineStr">
        <is>
          <t>Cnt</t>
        </is>
      </c>
      <c r="E3" s="5" t="inlineStr">
        <is>
          <t>Gap</t>
        </is>
      </c>
      <c r="F3" s="5" t="inlineStr">
        <is>
          <t>Dur.</t>
        </is>
      </c>
      <c r="G3" s="5" t="inlineStr">
        <is>
          <t>Beg.</t>
        </is>
      </c>
      <c r="H3" s="5" t="inlineStr">
        <is>
          <t>End</t>
        </is>
      </c>
      <c r="I3" s="5" t="inlineStr">
        <is>
          <t>Delta</t>
        </is>
      </c>
      <c r="J3" s="5" t="inlineStr">
        <is>
          <t>Std</t>
        </is>
      </c>
      <c r="K3" s="5" t="inlineStr">
        <is>
          <t>Rpm</t>
        </is>
      </c>
      <c r="L3" s="5" t="inlineStr">
        <is>
          <t>Rank</t>
        </is>
      </c>
      <c r="M3" s="5" t="inlineStr">
        <is>
          <t>Adj.</t>
        </is>
      </c>
      <c r="N3" s="5" t="inlineStr">
        <is>
          <t>Start</t>
        </is>
      </c>
      <c r="O3" s="5" t="inlineStr">
        <is>
          <t>Astart</t>
        </is>
      </c>
      <c r="P3" s="5" t="inlineStr">
        <is>
          <t>G. Time</t>
        </is>
      </c>
      <c r="Q3" s="5" t="inlineStr">
        <is>
          <t>Align</t>
        </is>
      </c>
    </row>
    <row r="4">
      <c r="B4" s="6" t="inlineStr">
        <is>
          <t>0</t>
        </is>
      </c>
      <c r="C4" s="6" t="inlineStr">
        <is>
          <t>bar5</t>
        </is>
      </c>
      <c r="D4" s="6" t="n">
        <v>12</v>
      </c>
      <c r="E4" s="4" t="n">
        <v>0</v>
      </c>
      <c r="F4" s="4" t="n">
        <v>6.798390022999996</v>
      </c>
      <c r="G4" s="4" t="n">
        <v>230.763061224</v>
      </c>
      <c r="H4" s="4" t="n">
        <v>237.561451247</v>
      </c>
      <c r="I4" s="4" t="n">
        <v>0.5665325019166664</v>
      </c>
      <c r="J4" s="4" t="n">
        <v>1.244300144024212</v>
      </c>
      <c r="K4" s="7" t="n">
        <v>105.907427723936</v>
      </c>
      <c r="L4" s="4" t="n">
        <v>0</v>
      </c>
      <c r="M4" s="4" t="n">
        <v>-263.724988662</v>
      </c>
      <c r="N4" s="4" t="n">
        <v>-32.96192743799998</v>
      </c>
      <c r="O4" s="4" t="n">
        <v>318.888140589</v>
      </c>
      <c r="P4" s="8" t="n">
        <v>43009.92035750163</v>
      </c>
      <c r="Q4" s="6" t="inlineStr">
        <is>
          <t>(bar5 eastf 1)</t>
        </is>
      </c>
    </row>
    <row r="5">
      <c r="B5" s="6" t="inlineStr">
        <is>
          <t>0</t>
        </is>
      </c>
      <c r="C5" s="6" t="inlineStr">
        <is>
          <t>stage_right</t>
        </is>
      </c>
      <c r="D5" s="6" t="n">
        <v>6</v>
      </c>
      <c r="E5" s="4" t="n">
        <v>0</v>
      </c>
      <c r="F5" s="4" t="n">
        <v>7.175328798999999</v>
      </c>
      <c r="G5" s="4" t="n">
        <v>111.547210884</v>
      </c>
      <c r="H5" s="4" t="n">
        <v>118.722539683</v>
      </c>
      <c r="I5" s="4" t="n">
        <v>1.195888133166666</v>
      </c>
      <c r="J5" s="4" t="n">
        <v>1.636713271929496</v>
      </c>
      <c r="K5" s="7" t="n">
        <v>50.17191686744334</v>
      </c>
      <c r="L5" s="4" t="n">
        <v>0</v>
      </c>
      <c r="M5" s="4" t="n">
        <v>-144.256145125</v>
      </c>
      <c r="N5" s="4" t="n">
        <v>-32.70893424100002</v>
      </c>
      <c r="O5" s="4" t="n">
        <v>319.141133786</v>
      </c>
      <c r="P5" s="8" t="n">
        <v>43009.92036042979</v>
      </c>
      <c r="Q5" s="6" t="inlineStr">
        <is>
          <t>(stage_right eastf 1)</t>
        </is>
      </c>
    </row>
    <row r="6">
      <c r="B6" s="6" t="inlineStr">
        <is>
          <t>0_6</t>
        </is>
      </c>
      <c r="C6" s="6" t="inlineStr">
        <is>
          <t>bar5</t>
        </is>
      </c>
      <c r="D6" s="6" t="n">
        <v>1</v>
      </c>
      <c r="E6" s="4" t="n">
        <v>0.6327437639999687</v>
      </c>
      <c r="F6" s="4" t="n">
        <v>0</v>
      </c>
      <c r="G6" s="4" t="n">
        <v>238.194195011</v>
      </c>
      <c r="H6" s="4" t="n">
        <v>238.194195011</v>
      </c>
      <c r="I6" s="4" t="n">
        <v>0</v>
      </c>
      <c r="J6" s="4" t="n">
        <v/>
      </c>
      <c r="K6" s="7" t="n">
        <v/>
      </c>
      <c r="L6" s="4" t="n">
        <v>0.6</v>
      </c>
      <c r="M6" s="4" t="n">
        <v>-263.724988662</v>
      </c>
      <c r="N6" s="4" t="n">
        <v>-25.53079365100001</v>
      </c>
      <c r="O6" s="4" t="n">
        <v>326.319274376</v>
      </c>
      <c r="P6" s="8" t="n">
        <v>43009.92044351011</v>
      </c>
      <c r="Q6" s="6" t="inlineStr">
        <is>
          <t>(bar5 eastf 1)</t>
        </is>
      </c>
    </row>
    <row r="7">
      <c r="B7" s="6" t="inlineStr">
        <is>
          <t>0_6</t>
        </is>
      </c>
      <c r="C7" s="6" t="inlineStr">
        <is>
          <t>booth_se</t>
        </is>
      </c>
      <c r="D7" s="6" t="n">
        <v>1</v>
      </c>
      <c r="E7" s="4" t="n">
        <v>0</v>
      </c>
      <c r="F7" s="4" t="n">
        <v>0</v>
      </c>
      <c r="G7" s="4" t="n">
        <v>202.340136054</v>
      </c>
      <c r="H7" s="4" t="n">
        <v>202.340136054</v>
      </c>
      <c r="I7" s="4" t="n">
        <v>0</v>
      </c>
      <c r="J7" s="4" t="n">
        <v/>
      </c>
      <c r="K7" s="7" t="n">
        <v/>
      </c>
      <c r="L7" s="4" t="n">
        <v>0.6</v>
      </c>
      <c r="M7" s="4" t="n">
        <v>-227.870929705</v>
      </c>
      <c r="N7" s="4" t="n">
        <v>-25.53079365100001</v>
      </c>
      <c r="O7" s="4" t="n">
        <v>326.319274376</v>
      </c>
      <c r="P7" s="8" t="n">
        <v>43009.92044351011</v>
      </c>
      <c r="Q7" s="6" t="inlineStr">
        <is>
          <t>(booth_se bar5 0_6)</t>
        </is>
      </c>
    </row>
    <row r="8">
      <c r="B8" s="6" t="inlineStr">
        <is>
          <t>1</t>
        </is>
      </c>
      <c r="C8" s="6" t="inlineStr">
        <is>
          <t>bar5</t>
        </is>
      </c>
      <c r="D8" s="6" t="n">
        <v>1</v>
      </c>
      <c r="E8" s="4" t="n">
        <v>31.553106576</v>
      </c>
      <c r="F8" s="4" t="n">
        <v>0</v>
      </c>
      <c r="G8" s="4" t="n">
        <v>269.747301587</v>
      </c>
      <c r="H8" s="4" t="n">
        <v>269.747301587</v>
      </c>
      <c r="I8" s="4" t="n">
        <v>0</v>
      </c>
      <c r="J8" s="4" t="n">
        <v/>
      </c>
      <c r="K8" s="7" t="n">
        <v/>
      </c>
      <c r="L8" s="4" t="n">
        <v>1</v>
      </c>
      <c r="M8" s="4" t="n">
        <v>-263.724988662</v>
      </c>
      <c r="N8" s="4" t="n">
        <v>6.022312924999994</v>
      </c>
      <c r="O8" s="4" t="n">
        <v>357.872380952</v>
      </c>
      <c r="P8" s="8" t="n">
        <v>43009.92080870811</v>
      </c>
      <c r="Q8" s="6" t="inlineStr">
        <is>
          <t>(bar5 eastf 1)</t>
        </is>
      </c>
    </row>
    <row r="9">
      <c r="B9" s="6" t="inlineStr">
        <is>
          <t>1</t>
        </is>
      </c>
      <c r="C9" s="6" t="inlineStr">
        <is>
          <t>stage_right</t>
        </is>
      </c>
      <c r="D9" s="6" t="n">
        <v>99</v>
      </c>
      <c r="E9" s="4" t="n">
        <v>31.55591836700002</v>
      </c>
      <c r="F9" s="4" t="n">
        <v>9.688163264999986</v>
      </c>
      <c r="G9" s="4" t="n">
        <v>150.27845805</v>
      </c>
      <c r="H9" s="4" t="n">
        <v>159.966621315</v>
      </c>
      <c r="I9" s="4" t="n">
        <v>0.09786023499999985</v>
      </c>
      <c r="J9" s="4" t="n">
        <v>0.01208625891033233</v>
      </c>
      <c r="K9" s="7" t="n">
        <v>613.1193124561788</v>
      </c>
      <c r="L9" s="4" t="n">
        <v>1</v>
      </c>
      <c r="M9" s="4" t="n">
        <v>-144.256145125</v>
      </c>
      <c r="N9" s="4" t="n">
        <v>6.022312924999994</v>
      </c>
      <c r="O9" s="4" t="n">
        <v>357.872380952</v>
      </c>
      <c r="P9" s="8" t="n">
        <v>43009.92080870811</v>
      </c>
      <c r="Q9" s="6" t="inlineStr">
        <is>
          <t>(stage_right eastf 1)</t>
        </is>
      </c>
    </row>
    <row r="10">
      <c r="B10" s="6" t="inlineStr">
        <is>
          <t>1</t>
        </is>
      </c>
      <c r="C10" s="6" t="inlineStr">
        <is>
          <t>middle</t>
        </is>
      </c>
      <c r="D10" s="6" t="n">
        <v>100</v>
      </c>
      <c r="E10" s="4" t="n">
        <v>0</v>
      </c>
      <c r="F10" s="4" t="n">
        <v>9.686666667000001</v>
      </c>
      <c r="G10" s="4" t="n">
        <v>6.458412697999999</v>
      </c>
      <c r="H10" s="4" t="n">
        <v>16.145079365</v>
      </c>
      <c r="I10" s="4" t="n">
        <v>0.09686666667</v>
      </c>
      <c r="J10" s="4" t="n">
        <v>0.006347512345286458</v>
      </c>
      <c r="K10" s="7" t="n">
        <v>619.4081211073844</v>
      </c>
      <c r="L10" s="4" t="n">
        <v>1</v>
      </c>
      <c r="M10" s="4" t="n">
        <v>-0.4360997729999996</v>
      </c>
      <c r="N10" s="4" t="n">
        <v>6.022312925</v>
      </c>
      <c r="O10" s="4" t="n">
        <v>357.872380952</v>
      </c>
      <c r="P10" s="8" t="n">
        <v>43009.92080870811</v>
      </c>
      <c r="Q10" s="6" t="inlineStr">
        <is>
          <t>(middle eastf 1)</t>
        </is>
      </c>
    </row>
    <row r="11">
      <c r="B11" s="6" t="inlineStr">
        <is>
          <t>1</t>
        </is>
      </c>
      <c r="C11" s="6" t="inlineStr">
        <is>
          <t>eastf</t>
        </is>
      </c>
      <c r="D11" s="6" t="n">
        <v>100</v>
      </c>
      <c r="E11" s="4" t="n">
        <v>0</v>
      </c>
      <c r="F11" s="4" t="n">
        <v>9.687346939000001</v>
      </c>
      <c r="G11" s="4" t="n">
        <v>6.022312925</v>
      </c>
      <c r="H11" s="4" t="n">
        <v>15.709659864</v>
      </c>
      <c r="I11" s="4" t="n">
        <v>0.09687346939000001</v>
      </c>
      <c r="J11" s="4" t="n">
        <v>0.006760848842844254</v>
      </c>
      <c r="K11" s="7" t="n">
        <v>619.364624574844</v>
      </c>
      <c r="L11" s="4" t="n">
        <v>1</v>
      </c>
      <c r="M11" s="4" t="n">
        <v>0</v>
      </c>
      <c r="N11" s="4" t="n">
        <v>6.022312925</v>
      </c>
      <c r="O11" s="4" t="n">
        <v>357.872380952</v>
      </c>
      <c r="P11" s="8" t="n">
        <v>43009.92080870811</v>
      </c>
      <c r="Q11" s="6" t="inlineStr"/>
    </row>
    <row r="12">
      <c r="B12" s="6" t="inlineStr">
        <is>
          <t>2</t>
        </is>
      </c>
      <c r="C12" s="6" t="inlineStr">
        <is>
          <t>middle</t>
        </is>
      </c>
      <c r="D12" s="6" t="n">
        <v>95</v>
      </c>
      <c r="E12" s="4" t="n">
        <v>37.119365079</v>
      </c>
      <c r="F12" s="4" t="n">
        <v>8.688253968000012</v>
      </c>
      <c r="G12" s="4" t="n">
        <v>53.264444444</v>
      </c>
      <c r="H12" s="4" t="n">
        <v>63.026031746</v>
      </c>
      <c r="I12" s="4" t="n">
        <v>0.09138624339999997</v>
      </c>
      <c r="J12" s="4" t="n">
        <v>0.00948724211711015</v>
      </c>
      <c r="K12" s="7" t="n">
        <v>656.5539600679112</v>
      </c>
      <c r="L12" s="4" t="n">
        <v>2.2</v>
      </c>
      <c r="M12" s="4" t="n">
        <v>-0.4360997729999996</v>
      </c>
      <c r="N12" s="4" t="n">
        <v>52.828344671</v>
      </c>
      <c r="O12" s="4" t="n">
        <v>404.678412698</v>
      </c>
      <c r="P12" s="8" t="n">
        <v>43009.92135044459</v>
      </c>
      <c r="Q12" s="6" t="inlineStr">
        <is>
          <t>(middle eastf 1)</t>
        </is>
      </c>
    </row>
    <row r="13">
      <c r="B13" s="6" t="inlineStr">
        <is>
          <t>2</t>
        </is>
      </c>
      <c r="C13" s="6" t="inlineStr">
        <is>
          <t>34_1114</t>
        </is>
      </c>
      <c r="D13" s="6" t="n">
        <v>91</v>
      </c>
      <c r="E13" s="4" t="n">
        <v>0</v>
      </c>
      <c r="F13" s="4" t="n">
        <v>9.448707483999996</v>
      </c>
      <c r="G13" s="4" t="n">
        <v>56.11755102</v>
      </c>
      <c r="H13" s="4" t="n">
        <v>66.191746032</v>
      </c>
      <c r="I13" s="4" t="n">
        <v>0.1192857143125001</v>
      </c>
      <c r="J13" s="4" t="n">
        <v>0.04859036785728435</v>
      </c>
      <c r="K13" s="7" t="n">
        <v>502.9940118630996</v>
      </c>
      <c r="L13" s="4" t="n">
        <v>2.2</v>
      </c>
      <c r="M13" s="4" t="n">
        <v>-3.259501133000001</v>
      </c>
      <c r="N13" s="4" t="n">
        <v>52.858049887</v>
      </c>
      <c r="O13" s="4" t="n">
        <v>404.708117914</v>
      </c>
      <c r="P13" s="8" t="n">
        <v>43009.92135078841</v>
      </c>
      <c r="Q13" s="6" t="inlineStr">
        <is>
          <t>(34_1114 eastf 2a)</t>
        </is>
      </c>
    </row>
    <row r="14">
      <c r="B14" s="6" t="inlineStr">
        <is>
          <t>2</t>
        </is>
      </c>
      <c r="C14" s="6" t="inlineStr">
        <is>
          <t>alt_elec</t>
        </is>
      </c>
      <c r="D14" s="6" t="n">
        <v>94</v>
      </c>
      <c r="E14" s="4" t="n">
        <v>0</v>
      </c>
      <c r="F14" s="4" t="n">
        <v>8.471564624999985</v>
      </c>
      <c r="G14" s="4" t="n">
        <v>46.58594104300001</v>
      </c>
      <c r="H14" s="4" t="n">
        <v>56.352290249</v>
      </c>
      <c r="I14" s="4" t="n">
        <v>0.09167044593333268</v>
      </c>
      <c r="J14" s="4" t="n">
        <v>0.009355280377721327</v>
      </c>
      <c r="K14" s="7" t="n">
        <v>654.5184698199788</v>
      </c>
      <c r="L14" s="4" t="n">
        <v>2.2</v>
      </c>
      <c r="M14" s="4" t="n">
        <v>6.272108843999995</v>
      </c>
      <c r="N14" s="4" t="n">
        <v>52.858049887</v>
      </c>
      <c r="O14" s="4" t="n">
        <v>404.708117914</v>
      </c>
      <c r="P14" s="8" t="n">
        <v>43009.92135078841</v>
      </c>
      <c r="Q14" s="6" t="inlineStr">
        <is>
          <t>(alt_elec eastf 2a)</t>
        </is>
      </c>
    </row>
    <row r="15">
      <c r="B15" s="6" t="inlineStr">
        <is>
          <t>2</t>
        </is>
      </c>
      <c r="C15" s="6" t="inlineStr">
        <is>
          <t>eastf</t>
        </is>
      </c>
      <c r="D15" s="6" t="n">
        <v>95</v>
      </c>
      <c r="E15" s="4" t="n">
        <v>37.148390023</v>
      </c>
      <c r="F15" s="4" t="n">
        <v>8.687823130000019</v>
      </c>
      <c r="G15" s="4" t="n">
        <v>52.858049887</v>
      </c>
      <c r="H15" s="4" t="n">
        <v>62.628866213</v>
      </c>
      <c r="I15" s="4" t="n">
        <v>0.09164625846666657</v>
      </c>
      <c r="J15" s="4" t="n">
        <v>0.01043746851187596</v>
      </c>
      <c r="K15" s="7" t="n">
        <v>654.6912116638466</v>
      </c>
      <c r="L15" s="4" t="n">
        <v>2.2</v>
      </c>
      <c r="M15" s="4" t="n">
        <v>0</v>
      </c>
      <c r="N15" s="4" t="n">
        <v>52.858049887</v>
      </c>
      <c r="O15" s="4" t="n">
        <v>404.708117914</v>
      </c>
      <c r="P15" s="8" t="n">
        <v>43009.92135078841</v>
      </c>
      <c r="Q15" s="6" t="inlineStr"/>
    </row>
    <row r="16">
      <c r="B16" s="6" t="inlineStr">
        <is>
          <t>2</t>
        </is>
      </c>
      <c r="C16" s="6" t="inlineStr">
        <is>
          <t>front2</t>
        </is>
      </c>
      <c r="D16" s="6" t="n">
        <v>95</v>
      </c>
      <c r="E16" s="4" t="n">
        <v>0</v>
      </c>
      <c r="F16" s="4" t="n">
        <v>8.706031746000008</v>
      </c>
      <c r="G16" s="4" t="n">
        <v>34.139863946</v>
      </c>
      <c r="H16" s="4" t="n">
        <v>43.908027211</v>
      </c>
      <c r="I16" s="4" t="n">
        <v>0.09168253966666669</v>
      </c>
      <c r="J16" s="4" t="n">
        <v>0.009483742116107705</v>
      </c>
      <c r="K16" s="7" t="n">
        <v>654.4321330772907</v>
      </c>
      <c r="L16" s="4" t="n">
        <v>2.2</v>
      </c>
      <c r="M16" s="4" t="n">
        <v>18.718185941</v>
      </c>
      <c r="N16" s="4" t="n">
        <v>52.858049887</v>
      </c>
      <c r="O16" s="4" t="n">
        <v>404.708117914</v>
      </c>
      <c r="P16" s="8" t="n">
        <v>43009.92135078841</v>
      </c>
      <c r="Q16" s="6" t="inlineStr">
        <is>
          <t>(front2 eastf 2a)</t>
        </is>
      </c>
    </row>
    <row r="17">
      <c r="B17" s="6" t="inlineStr">
        <is>
          <t>2</t>
        </is>
      </c>
      <c r="C17" s="6" t="inlineStr">
        <is>
          <t>stage_right</t>
        </is>
      </c>
      <c r="D17" s="6" t="n">
        <v>95</v>
      </c>
      <c r="E17" s="4" t="n">
        <v>37.15473922900003</v>
      </c>
      <c r="F17" s="4" t="n">
        <v>8.70321995499998</v>
      </c>
      <c r="G17" s="4" t="n">
        <v>197.121360544</v>
      </c>
      <c r="H17" s="4" t="n">
        <v>206.893061224</v>
      </c>
      <c r="I17" s="4" t="n">
        <v>0.09179743006666476</v>
      </c>
      <c r="J17" s="4" t="n">
        <v>0.009532851242124449</v>
      </c>
      <c r="K17" s="7" t="n">
        <v>653.6130690851263</v>
      </c>
      <c r="L17" s="4" t="n">
        <v>2.2</v>
      </c>
      <c r="M17" s="4" t="n">
        <v>-144.256145125</v>
      </c>
      <c r="N17" s="4" t="n">
        <v>52.86521541900001</v>
      </c>
      <c r="O17" s="4" t="n">
        <v>404.7152834460001</v>
      </c>
      <c r="P17" s="8" t="n">
        <v>43009.92135087133</v>
      </c>
      <c r="Q17" s="6" t="inlineStr">
        <is>
          <t>(stage_right eastf 1)</t>
        </is>
      </c>
    </row>
    <row r="18">
      <c r="B18" s="6" t="inlineStr">
        <is>
          <t>3</t>
        </is>
      </c>
      <c r="C18" s="6" t="inlineStr">
        <is>
          <t>alt_elec</t>
        </is>
      </c>
      <c r="D18" s="6" t="n">
        <v>100</v>
      </c>
      <c r="E18" s="4" t="n">
        <v>17.732267574</v>
      </c>
      <c r="F18" s="4" t="n">
        <v>8.605102040999995</v>
      </c>
      <c r="G18" s="4" t="n">
        <v>74.084557823</v>
      </c>
      <c r="H18" s="4" t="n">
        <v>83.483129252</v>
      </c>
      <c r="I18" s="4" t="n">
        <v>0.07844583984615383</v>
      </c>
      <c r="J18" s="4" t="n">
        <v>0.007278888648191097</v>
      </c>
      <c r="K18" s="7" t="n">
        <v>764.8589156247242</v>
      </c>
      <c r="L18" s="4" t="n">
        <v>3.1</v>
      </c>
      <c r="M18" s="4" t="n">
        <v>6.272108843999995</v>
      </c>
      <c r="N18" s="4" t="n">
        <v>80.35666666699998</v>
      </c>
      <c r="O18" s="4" t="n">
        <v>432.206734694</v>
      </c>
      <c r="P18" s="8" t="n">
        <v>43009.92166905943</v>
      </c>
      <c r="Q18" s="6" t="inlineStr">
        <is>
          <t>(alt_elec eastf 2a)</t>
        </is>
      </c>
    </row>
    <row r="19">
      <c r="B19" s="6" t="inlineStr">
        <is>
          <t>3</t>
        </is>
      </c>
      <c r="C19" s="6" t="inlineStr">
        <is>
          <t>front2</t>
        </is>
      </c>
      <c r="D19" s="6" t="n">
        <v>100</v>
      </c>
      <c r="E19" s="4" t="n">
        <v>17.73188208599999</v>
      </c>
      <c r="F19" s="4" t="n">
        <v>8.609251701000005</v>
      </c>
      <c r="G19" s="4" t="n">
        <v>61.639909297</v>
      </c>
      <c r="H19" s="4" t="n">
        <v>71.036825397</v>
      </c>
      <c r="I19" s="4" t="n">
        <v>0.07863247861538489</v>
      </c>
      <c r="J19" s="4" t="n">
        <v>0.006710979568638551</v>
      </c>
      <c r="K19" s="7" t="n">
        <v>763.043478426746</v>
      </c>
      <c r="L19" s="4" t="n">
        <v>3.1</v>
      </c>
      <c r="M19" s="4" t="n">
        <v>18.718185941</v>
      </c>
      <c r="N19" s="4" t="n">
        <v>80.358095238</v>
      </c>
      <c r="O19" s="4" t="n">
        <v>432.2081632650001</v>
      </c>
      <c r="P19" s="8" t="n">
        <v>43009.92166907596</v>
      </c>
      <c r="Q19" s="6" t="inlineStr">
        <is>
          <t>(front2 eastf 2a)</t>
        </is>
      </c>
    </row>
    <row r="20">
      <c r="B20" s="6" t="inlineStr">
        <is>
          <t>3</t>
        </is>
      </c>
      <c r="C20" s="6" t="inlineStr">
        <is>
          <t>middle</t>
        </is>
      </c>
      <c r="D20" s="6" t="n">
        <v>100</v>
      </c>
      <c r="E20" s="4" t="n">
        <v>17.771111111</v>
      </c>
      <c r="F20" s="4" t="n">
        <v>8.609115646999996</v>
      </c>
      <c r="G20" s="4" t="n">
        <v>80.797142857</v>
      </c>
      <c r="H20" s="4" t="n">
        <v>90.2</v>
      </c>
      <c r="I20" s="4" t="n">
        <v>0.07850340138461522</v>
      </c>
      <c r="J20" s="4" t="n">
        <v>0.01077165346141565</v>
      </c>
      <c r="K20" s="7" t="n">
        <v>764.2980933531699</v>
      </c>
      <c r="L20" s="4" t="n">
        <v>3.1</v>
      </c>
      <c r="M20" s="4" t="n">
        <v>-0.4360997729999996</v>
      </c>
      <c r="N20" s="4" t="n">
        <v>80.361043084</v>
      </c>
      <c r="O20" s="4" t="n">
        <v>432.211111111</v>
      </c>
      <c r="P20" s="8" t="n">
        <v>43009.92166911008</v>
      </c>
      <c r="Q20" s="6" t="inlineStr">
        <is>
          <t>(middle eastf 1)</t>
        </is>
      </c>
    </row>
    <row r="21">
      <c r="B21" s="6" t="inlineStr">
        <is>
          <t>3</t>
        </is>
      </c>
      <c r="C21" s="6" t="inlineStr">
        <is>
          <t>eastf</t>
        </is>
      </c>
      <c r="D21" s="6" t="n">
        <v>100</v>
      </c>
      <c r="E21" s="4" t="n">
        <v>17.733174603</v>
      </c>
      <c r="F21" s="4" t="n">
        <v>8.605895692000004</v>
      </c>
      <c r="G21" s="4" t="n">
        <v>80.362040816</v>
      </c>
      <c r="H21" s="4" t="n">
        <v>89.75714285700001</v>
      </c>
      <c r="I21" s="4" t="n">
        <v>0.07833594976923035</v>
      </c>
      <c r="J21" s="4" t="n">
        <v>0.007243590603575881</v>
      </c>
      <c r="K21" s="7" t="n">
        <v>765.9318636814111</v>
      </c>
      <c r="L21" s="4" t="n">
        <v>3.1</v>
      </c>
      <c r="M21" s="4" t="n">
        <v>0</v>
      </c>
      <c r="N21" s="4" t="n">
        <v>80.362040816</v>
      </c>
      <c r="O21" s="4" t="n">
        <v>432.212108843</v>
      </c>
      <c r="P21" s="8" t="n">
        <v>43009.92166912164</v>
      </c>
      <c r="Q21" s="6" t="inlineStr"/>
    </row>
    <row r="22">
      <c r="B22" s="6" t="inlineStr">
        <is>
          <t>3</t>
        </is>
      </c>
      <c r="C22" s="6" t="inlineStr">
        <is>
          <t>stage_right</t>
        </is>
      </c>
      <c r="D22" s="6" t="n">
        <v>100</v>
      </c>
      <c r="E22" s="4" t="n">
        <v>17.73786848099999</v>
      </c>
      <c r="F22" s="4" t="n">
        <v>8.996281178999965</v>
      </c>
      <c r="G22" s="4" t="n">
        <v>224.630929705</v>
      </c>
      <c r="H22" s="4" t="n">
        <v>233.707029478</v>
      </c>
      <c r="I22" s="4" t="n">
        <v>0.07828362115384599</v>
      </c>
      <c r="J22" s="4" t="n">
        <v>0.008069504429365458</v>
      </c>
      <c r="K22" s="7" t="n">
        <v>766.4438501392991</v>
      </c>
      <c r="L22" s="4" t="n">
        <v>3.1</v>
      </c>
      <c r="M22" s="4" t="n">
        <v>-144.256145125</v>
      </c>
      <c r="N22" s="4" t="n">
        <v>80.37478457999998</v>
      </c>
      <c r="O22" s="4" t="n">
        <v>432.224852607</v>
      </c>
      <c r="P22" s="8" t="n">
        <v>43009.92166926913</v>
      </c>
      <c r="Q22" s="6" t="inlineStr">
        <is>
          <t>(stage_right eastf 1)</t>
        </is>
      </c>
    </row>
    <row r="23">
      <c r="B23" s="6" t="inlineStr">
        <is>
          <t>3z</t>
        </is>
      </c>
      <c r="C23" s="6" t="inlineStr">
        <is>
          <t>front2</t>
        </is>
      </c>
      <c r="D23" s="6" t="n">
        <v>1</v>
      </c>
      <c r="E23" s="4" t="n">
        <v>13.660861678</v>
      </c>
      <c r="F23" s="4" t="n">
        <v>0</v>
      </c>
      <c r="G23" s="4" t="n">
        <v>84.697687075</v>
      </c>
      <c r="H23" s="4" t="n">
        <v>84.697687075</v>
      </c>
      <c r="I23" s="4" t="n">
        <v>0</v>
      </c>
      <c r="J23" s="4" t="n">
        <v/>
      </c>
      <c r="K23" s="7" t="n">
        <v/>
      </c>
      <c r="L23" s="4" t="n">
        <v/>
      </c>
      <c r="M23" s="4" t="n">
        <v>18.718185941</v>
      </c>
      <c r="N23" s="4" t="n">
        <v>103.415873016</v>
      </c>
      <c r="O23" s="4" t="n">
        <v>455.265941043</v>
      </c>
      <c r="P23" s="8" t="n">
        <v>43009.92193594839</v>
      </c>
      <c r="Q23" s="6" t="inlineStr">
        <is>
          <t>(front2 eastf 2a)</t>
        </is>
      </c>
    </row>
    <row r="24">
      <c r="B24" s="6" t="inlineStr">
        <is>
          <t>4</t>
        </is>
      </c>
      <c r="C24" s="6" t="inlineStr">
        <is>
          <t>alt_elec</t>
        </is>
      </c>
      <c r="D24" s="6" t="n">
        <v>94</v>
      </c>
      <c r="E24" s="4" t="n">
        <v>20.00675736900001</v>
      </c>
      <c r="F24" s="4" t="n">
        <v>8.467573696000002</v>
      </c>
      <c r="G24" s="4" t="n">
        <v>103.489886621</v>
      </c>
      <c r="H24" s="4" t="n">
        <v>111.957460317</v>
      </c>
      <c r="I24" s="4" t="n">
        <v>0.09008057123404258</v>
      </c>
      <c r="J24" s="4" t="n">
        <v>0.03847834629484807</v>
      </c>
      <c r="K24" s="7" t="n">
        <v>666.0703765311521</v>
      </c>
      <c r="L24" s="4" t="n">
        <v>4</v>
      </c>
      <c r="M24" s="4" t="n">
        <v>6.272108843999995</v>
      </c>
      <c r="N24" s="4" t="n">
        <v>109.761995465</v>
      </c>
      <c r="O24" s="4" t="n">
        <v>461.6120634920001</v>
      </c>
      <c r="P24" s="8" t="n">
        <v>43009.92200939888</v>
      </c>
      <c r="Q24" s="6" t="inlineStr">
        <is>
          <t>(alt_elec eastf 2a)</t>
        </is>
      </c>
    </row>
    <row r="25">
      <c r="B25" s="6" t="inlineStr">
        <is>
          <t>4</t>
        </is>
      </c>
      <c r="C25" s="6" t="inlineStr">
        <is>
          <t>front2</t>
        </is>
      </c>
      <c r="D25" s="6" t="n">
        <v>95</v>
      </c>
      <c r="E25" s="4" t="n">
        <v>6.348662130999998</v>
      </c>
      <c r="F25" s="4" t="n">
        <v>8.464126984000004</v>
      </c>
      <c r="G25" s="4" t="n">
        <v>91.046349206</v>
      </c>
      <c r="H25" s="4" t="n">
        <v>99.51047619000001</v>
      </c>
      <c r="I25" s="4" t="n">
        <v>0.08909607351578951</v>
      </c>
      <c r="J25" s="4" t="n">
        <v>0.03661304573484173</v>
      </c>
      <c r="K25" s="7" t="n">
        <v>673.4303503214074</v>
      </c>
      <c r="L25" s="4" t="n">
        <v>4</v>
      </c>
      <c r="M25" s="4" t="n">
        <v>18.718185941</v>
      </c>
      <c r="N25" s="4" t="n">
        <v>109.764535147</v>
      </c>
      <c r="O25" s="4" t="n">
        <v>461.614603174</v>
      </c>
      <c r="P25" s="8" t="n">
        <v>43009.92200942827</v>
      </c>
      <c r="Q25" s="6" t="inlineStr">
        <is>
          <t>(front2 eastf 2a)</t>
        </is>
      </c>
    </row>
    <row r="26">
      <c r="B26" s="6" t="inlineStr">
        <is>
          <t>4</t>
        </is>
      </c>
      <c r="C26" s="6" t="inlineStr">
        <is>
          <t>ray</t>
        </is>
      </c>
      <c r="D26" s="6" t="n">
        <v>96</v>
      </c>
      <c r="E26" s="4" t="n">
        <v>0</v>
      </c>
      <c r="F26" s="4" t="n">
        <v>8.458594103999999</v>
      </c>
      <c r="G26" s="4" t="n">
        <v>16.765895692</v>
      </c>
      <c r="H26" s="4" t="n">
        <v>25.224489796</v>
      </c>
      <c r="I26" s="4" t="n">
        <v>0.08811035524999999</v>
      </c>
      <c r="J26" s="4" t="n">
        <v>0.03326631016064358</v>
      </c>
      <c r="K26" s="7" t="n">
        <v>680.9642275276152</v>
      </c>
      <c r="L26" s="4" t="n">
        <v>4</v>
      </c>
      <c r="M26" s="4" t="n">
        <v>92.999818594</v>
      </c>
      <c r="N26" s="4" t="n">
        <v>109.765714286</v>
      </c>
      <c r="O26" s="4" t="n">
        <v>461.615782313</v>
      </c>
      <c r="P26" s="8" t="n">
        <v>43009.92200944192</v>
      </c>
      <c r="Q26" s="6" t="inlineStr">
        <is>
          <t>(ray eastf 4)</t>
        </is>
      </c>
    </row>
    <row r="27">
      <c r="B27" s="6" t="inlineStr">
        <is>
          <t>4</t>
        </is>
      </c>
      <c r="C27" s="6" t="inlineStr">
        <is>
          <t>under</t>
        </is>
      </c>
      <c r="D27" s="6" t="n">
        <v>97</v>
      </c>
      <c r="E27" s="4" t="n">
        <v>0</v>
      </c>
      <c r="F27" s="4" t="n">
        <v>8.464126984000004</v>
      </c>
      <c r="G27" s="4" t="n">
        <v>18.395555556</v>
      </c>
      <c r="H27" s="4" t="n">
        <v>26.85968254</v>
      </c>
      <c r="I27" s="4" t="n">
        <v>0.08725904107216498</v>
      </c>
      <c r="J27" s="4" t="n">
        <v>0.03243131004349472</v>
      </c>
      <c r="K27" s="7" t="n">
        <v>687.6078313808056</v>
      </c>
      <c r="L27" s="4" t="n">
        <v>4</v>
      </c>
      <c r="M27" s="4" t="n">
        <v>91.37015873000001</v>
      </c>
      <c r="N27" s="4" t="n">
        <v>109.765714286</v>
      </c>
      <c r="O27" s="4" t="n">
        <v>461.6157823130001</v>
      </c>
      <c r="P27" s="8" t="n">
        <v>43009.92200944192</v>
      </c>
      <c r="Q27" s="6" t="inlineStr">
        <is>
          <t>(under eastf 4)</t>
        </is>
      </c>
    </row>
    <row r="28">
      <c r="B28" s="6" t="inlineStr">
        <is>
          <t>4</t>
        </is>
      </c>
      <c r="C28" s="6" t="inlineStr">
        <is>
          <t>eastf</t>
        </is>
      </c>
      <c r="D28" s="6" t="n">
        <v>94</v>
      </c>
      <c r="E28" s="4" t="n">
        <v>20.008571429</v>
      </c>
      <c r="F28" s="4" t="n">
        <v>8.466938775000003</v>
      </c>
      <c r="G28" s="4" t="n">
        <v>109.765714286</v>
      </c>
      <c r="H28" s="4" t="n">
        <v>118.232653061</v>
      </c>
      <c r="I28" s="4" t="n">
        <v>0.09007381675531918</v>
      </c>
      <c r="J28" s="4" t="n">
        <v>0.03813137650857087</v>
      </c>
      <c r="K28" s="7" t="n">
        <v>666.1203239892328</v>
      </c>
      <c r="L28" s="4" t="n">
        <v>4</v>
      </c>
      <c r="M28" s="4" t="n">
        <v>0</v>
      </c>
      <c r="N28" s="4" t="n">
        <v>109.765714286</v>
      </c>
      <c r="O28" s="4" t="n">
        <v>461.615782313</v>
      </c>
      <c r="P28" s="8" t="n">
        <v>43009.92200944192</v>
      </c>
      <c r="Q28" s="6" t="inlineStr"/>
    </row>
    <row r="29">
      <c r="B29" s="6" t="inlineStr">
        <is>
          <t>5z</t>
        </is>
      </c>
      <c r="C29" s="6" t="inlineStr">
        <is>
          <t>front2</t>
        </is>
      </c>
      <c r="D29" s="6" t="n">
        <v>8</v>
      </c>
      <c r="E29" s="4" t="n">
        <v>2.610340137000009</v>
      </c>
      <c r="F29" s="4" t="n">
        <v>81.98448979499999</v>
      </c>
      <c r="G29" s="4" t="n">
        <v>102.120816327</v>
      </c>
      <c r="H29" s="4" t="n">
        <v>184.105306122</v>
      </c>
      <c r="I29" s="4" t="n">
        <v>10.248061224375</v>
      </c>
      <c r="J29" s="4" t="n">
        <v>13.57847661941181</v>
      </c>
      <c r="K29" s="7" t="n">
        <v>5.85476595878351</v>
      </c>
      <c r="L29" s="4" t="n">
        <v/>
      </c>
      <c r="M29" s="4" t="n">
        <v>18.718185941</v>
      </c>
      <c r="N29" s="4" t="n">
        <v>120.839002268</v>
      </c>
      <c r="O29" s="4" t="n">
        <v>472.689070295</v>
      </c>
      <c r="P29" s="8" t="n">
        <v>43009.92213760498</v>
      </c>
      <c r="Q29" s="6" t="inlineStr">
        <is>
          <t>(front2 eastf 2a)</t>
        </is>
      </c>
    </row>
    <row r="30">
      <c r="B30" s="6" t="inlineStr">
        <is>
          <t>5_1</t>
        </is>
      </c>
      <c r="C30" s="6" t="inlineStr">
        <is>
          <t>alt_elec</t>
        </is>
      </c>
      <c r="D30" s="6" t="n">
        <v>1</v>
      </c>
      <c r="E30" s="4" t="n">
        <v>17.53913832199997</v>
      </c>
      <c r="F30" s="4" t="n">
        <v>0</v>
      </c>
      <c r="G30" s="4" t="n">
        <v>129.496598639</v>
      </c>
      <c r="H30" s="4" t="n">
        <v>129.496598639</v>
      </c>
      <c r="I30" s="4" t="n">
        <v>0</v>
      </c>
      <c r="J30" s="4" t="n">
        <v/>
      </c>
      <c r="K30" s="7" t="n">
        <v/>
      </c>
      <c r="L30" s="4" t="n">
        <v/>
      </c>
      <c r="M30" s="4" t="n">
        <v>6.272108843999995</v>
      </c>
      <c r="N30" s="4" t="n">
        <v>135.768707483</v>
      </c>
      <c r="O30" s="4" t="n">
        <v>487.61877551</v>
      </c>
      <c r="P30" s="8" t="n">
        <v>43009.9223104025</v>
      </c>
      <c r="Q30" s="6" t="inlineStr">
        <is>
          <t>(alt_elec eastf 2a)</t>
        </is>
      </c>
    </row>
    <row r="31">
      <c r="B31" s="6" t="inlineStr">
        <is>
          <t>5_2</t>
        </is>
      </c>
      <c r="C31" s="6" t="inlineStr">
        <is>
          <t>alt_elec</t>
        </is>
      </c>
      <c r="D31" s="6" t="n">
        <v>1</v>
      </c>
      <c r="E31" s="4" t="n">
        <v>2.659410431000026</v>
      </c>
      <c r="F31" s="4" t="n">
        <v>0</v>
      </c>
      <c r="G31" s="4" t="n">
        <v>132.15600907</v>
      </c>
      <c r="H31" s="4" t="n">
        <v>132.15600907</v>
      </c>
      <c r="I31" s="4" t="n">
        <v>0</v>
      </c>
      <c r="J31" s="4" t="n">
        <v/>
      </c>
      <c r="K31" s="7" t="n">
        <v/>
      </c>
      <c r="L31" s="4" t="n">
        <v/>
      </c>
      <c r="M31" s="4" t="n">
        <v>6.272108843999995</v>
      </c>
      <c r="N31" s="4" t="n">
        <v>138.428117914</v>
      </c>
      <c r="O31" s="4" t="n">
        <v>490.2781859410001</v>
      </c>
      <c r="P31" s="8" t="n">
        <v>43009.92234118271</v>
      </c>
      <c r="Q31" s="6" t="inlineStr">
        <is>
          <t>(alt_elec eastf 2a)</t>
        </is>
      </c>
    </row>
    <row r="32">
      <c r="B32" s="6" t="inlineStr">
        <is>
          <t>5_3</t>
        </is>
      </c>
      <c r="C32" s="6" t="inlineStr">
        <is>
          <t>alt_elec</t>
        </is>
      </c>
      <c r="D32" s="6" t="n">
        <v>2</v>
      </c>
      <c r="E32" s="4" t="n">
        <v>15.10929705199999</v>
      </c>
      <c r="F32" s="4" t="n">
        <v>13.14920635000001</v>
      </c>
      <c r="G32" s="4" t="n">
        <v>147.265306122</v>
      </c>
      <c r="H32" s="4" t="n">
        <v>160.414512472</v>
      </c>
      <c r="I32" s="4" t="n">
        <v>6.574603175000007</v>
      </c>
      <c r="J32" s="4" t="n">
        <v>0</v>
      </c>
      <c r="K32" s="7" t="n">
        <v>9.126026073809379</v>
      </c>
      <c r="L32" s="4" t="n">
        <v/>
      </c>
      <c r="M32" s="4" t="n">
        <v>6.272108843999995</v>
      </c>
      <c r="N32" s="4" t="n">
        <v>153.537414966</v>
      </c>
      <c r="O32" s="4" t="n">
        <v>505.387482993</v>
      </c>
      <c r="P32" s="8" t="n">
        <v>43009.92251605883</v>
      </c>
      <c r="Q32" s="6" t="inlineStr">
        <is>
          <t>(alt_elec eastf 2a)</t>
        </is>
      </c>
    </row>
    <row r="33">
      <c r="B33" s="6" t="inlineStr">
        <is>
          <t>5_1</t>
        </is>
      </c>
      <c r="C33" s="6" t="inlineStr">
        <is>
          <t>under</t>
        </is>
      </c>
      <c r="D33" s="6" t="n">
        <v>1</v>
      </c>
      <c r="E33" s="4" t="n">
        <v>44.96072562299999</v>
      </c>
      <c r="F33" s="4" t="n">
        <v>0</v>
      </c>
      <c r="G33" s="4" t="n">
        <v>71.820408163</v>
      </c>
      <c r="H33" s="4" t="n">
        <v>71.820408163</v>
      </c>
      <c r="I33" s="4" t="n">
        <v>0</v>
      </c>
      <c r="J33" s="4" t="n">
        <v/>
      </c>
      <c r="K33" s="7" t="n">
        <v/>
      </c>
      <c r="L33" s="4" t="n">
        <v/>
      </c>
      <c r="M33" s="4" t="n">
        <v>91.37015873000001</v>
      </c>
      <c r="N33" s="4" t="n">
        <v>163.190566893</v>
      </c>
      <c r="O33" s="4" t="n">
        <v>515.04063492</v>
      </c>
      <c r="P33" s="8" t="n">
        <v>43009.92262778513</v>
      </c>
      <c r="Q33" s="6" t="inlineStr">
        <is>
          <t>(under eastf 4)</t>
        </is>
      </c>
    </row>
    <row r="34">
      <c r="B34" s="6" t="inlineStr">
        <is>
          <t>5z</t>
        </is>
      </c>
      <c r="C34" s="6" t="inlineStr">
        <is>
          <t>eastf</t>
        </is>
      </c>
      <c r="D34" s="6" t="n">
        <v>2</v>
      </c>
      <c r="E34" s="4" t="n">
        <v>48.45034013599999</v>
      </c>
      <c r="F34" s="4" t="n">
        <v>6.243083900999977</v>
      </c>
      <c r="G34" s="4" t="n">
        <v>166.682993197</v>
      </c>
      <c r="H34" s="4" t="n">
        <v>172.926077098</v>
      </c>
      <c r="I34" s="4" t="n">
        <v>3.121541950499989</v>
      </c>
      <c r="J34" s="4" t="n">
        <v>0</v>
      </c>
      <c r="K34" s="7" t="n">
        <v>19.22126979276687</v>
      </c>
      <c r="L34" s="4" t="n">
        <v/>
      </c>
      <c r="M34" s="4" t="n">
        <v>0</v>
      </c>
      <c r="N34" s="4" t="n">
        <v>166.682993197</v>
      </c>
      <c r="O34" s="4" t="n">
        <v>518.533061224</v>
      </c>
      <c r="P34" s="8" t="n">
        <v>43009.92266820672</v>
      </c>
      <c r="Q34" s="6" t="inlineStr"/>
    </row>
    <row r="35">
      <c r="B35" s="6" t="inlineStr">
        <is>
          <t>5_4</t>
        </is>
      </c>
      <c r="C35" s="6" t="inlineStr">
        <is>
          <t>alt_elec</t>
        </is>
      </c>
      <c r="D35" s="6" t="n">
        <v>1</v>
      </c>
      <c r="E35" s="4" t="n">
        <v>6.242358275999976</v>
      </c>
      <c r="F35" s="4" t="n">
        <v>0</v>
      </c>
      <c r="G35" s="4" t="n">
        <v>166.656870748</v>
      </c>
      <c r="H35" s="4" t="n">
        <v>166.656870748</v>
      </c>
      <c r="I35" s="4" t="n">
        <v>0</v>
      </c>
      <c r="J35" s="4" t="n">
        <v/>
      </c>
      <c r="K35" s="7" t="n">
        <v/>
      </c>
      <c r="L35" s="4" t="n">
        <v/>
      </c>
      <c r="M35" s="4" t="n">
        <v>6.272108843999995</v>
      </c>
      <c r="N35" s="4" t="n">
        <v>172.928979592</v>
      </c>
      <c r="O35" s="4" t="n">
        <v>524.779047619</v>
      </c>
      <c r="P35" s="8" t="n">
        <v>43009.92274049824</v>
      </c>
      <c r="Q35" s="6" t="inlineStr">
        <is>
          <t>(alt_elec eastf 2a)</t>
        </is>
      </c>
    </row>
    <row r="36">
      <c r="B36" s="6" t="inlineStr">
        <is>
          <t>5_2</t>
        </is>
      </c>
      <c r="C36" s="6" t="inlineStr">
        <is>
          <t>under</t>
        </is>
      </c>
      <c r="D36" s="6" t="n">
        <v>1</v>
      </c>
      <c r="E36" s="4" t="n">
        <v>9.776326530999995</v>
      </c>
      <c r="F36" s="4" t="n">
        <v>0</v>
      </c>
      <c r="G36" s="4" t="n">
        <v>81.59673469399999</v>
      </c>
      <c r="H36" s="4" t="n">
        <v>81.59673469399999</v>
      </c>
      <c r="I36" s="4" t="n">
        <v>0</v>
      </c>
      <c r="J36" s="4" t="n">
        <v/>
      </c>
      <c r="K36" s="7" t="n">
        <v/>
      </c>
      <c r="L36" s="4" t="n">
        <v/>
      </c>
      <c r="M36" s="4" t="n">
        <v>91.37015873000001</v>
      </c>
      <c r="N36" s="4" t="n">
        <v>172.966893424</v>
      </c>
      <c r="O36" s="4" t="n">
        <v>524.816961451</v>
      </c>
      <c r="P36" s="8" t="n">
        <v>43009.92274093705</v>
      </c>
      <c r="Q36" s="6" t="inlineStr">
        <is>
          <t>(under eastf 4)</t>
        </is>
      </c>
    </row>
    <row r="37">
      <c r="B37" s="6" t="inlineStr">
        <is>
          <t>5_3</t>
        </is>
      </c>
      <c r="C37" s="6" t="inlineStr">
        <is>
          <t>under</t>
        </is>
      </c>
      <c r="D37" s="6" t="n">
        <v>1</v>
      </c>
      <c r="E37" s="4" t="n">
        <v>9.613061224000006</v>
      </c>
      <c r="F37" s="4" t="n">
        <v>0</v>
      </c>
      <c r="G37" s="4" t="n">
        <v>91.209795918</v>
      </c>
      <c r="H37" s="4" t="n">
        <v>91.209795918</v>
      </c>
      <c r="I37" s="4" t="n">
        <v>0</v>
      </c>
      <c r="J37" s="4" t="n">
        <v/>
      </c>
      <c r="K37" s="7" t="n">
        <v/>
      </c>
      <c r="L37" s="4" t="n">
        <v/>
      </c>
      <c r="M37" s="4" t="n">
        <v>91.37015873000001</v>
      </c>
      <c r="N37" s="4" t="n">
        <v>182.579954648</v>
      </c>
      <c r="O37" s="4" t="n">
        <v>534.430022675</v>
      </c>
      <c r="P37" s="8" t="n">
        <v>43009.92285219934</v>
      </c>
      <c r="Q37" s="6" t="inlineStr">
        <is>
          <t>(under eastf 4)</t>
        </is>
      </c>
    </row>
    <row r="38">
      <c r="B38" s="6" t="inlineStr">
        <is>
          <t>5_5</t>
        </is>
      </c>
      <c r="C38" s="6" t="inlineStr">
        <is>
          <t>alt_elec</t>
        </is>
      </c>
      <c r="D38" s="6" t="n">
        <v>1</v>
      </c>
      <c r="E38" s="4" t="n">
        <v>14.874557823</v>
      </c>
      <c r="F38" s="4" t="n">
        <v>0</v>
      </c>
      <c r="G38" s="4" t="n">
        <v>181.531428571</v>
      </c>
      <c r="H38" s="4" t="n">
        <v>181.531428571</v>
      </c>
      <c r="I38" s="4" t="n">
        <v>0</v>
      </c>
      <c r="J38" s="4" t="n">
        <v/>
      </c>
      <c r="K38" s="7" t="n">
        <v/>
      </c>
      <c r="L38" s="4" t="n">
        <v/>
      </c>
      <c r="M38" s="4" t="n">
        <v>6.272108843999995</v>
      </c>
      <c r="N38" s="4" t="n">
        <v>187.803537415</v>
      </c>
      <c r="O38" s="4" t="n">
        <v>539.6536054420001</v>
      </c>
      <c r="P38" s="8" t="n">
        <v>43009.92291265746</v>
      </c>
      <c r="Q38" s="6" t="inlineStr">
        <is>
          <t>(alt_elec eastf 2a)</t>
        </is>
      </c>
    </row>
    <row r="39">
      <c r="B39" s="6" t="inlineStr">
        <is>
          <t>5_4</t>
        </is>
      </c>
      <c r="C39" s="6" t="inlineStr">
        <is>
          <t>under</t>
        </is>
      </c>
      <c r="D39" s="6" t="n">
        <v>1</v>
      </c>
      <c r="E39" s="4" t="n">
        <v>5.49006802800001</v>
      </c>
      <c r="F39" s="4" t="n">
        <v>0</v>
      </c>
      <c r="G39" s="4" t="n">
        <v>96.69986394600001</v>
      </c>
      <c r="H39" s="4" t="n">
        <v>96.69986394600001</v>
      </c>
      <c r="I39" s="4" t="n">
        <v>0</v>
      </c>
      <c r="J39" s="4" t="n">
        <v/>
      </c>
      <c r="K39" s="7" t="n">
        <v/>
      </c>
      <c r="L39" s="4" t="n">
        <v/>
      </c>
      <c r="M39" s="4" t="n">
        <v>91.37015873000001</v>
      </c>
      <c r="N39" s="4" t="n">
        <v>188.070022676</v>
      </c>
      <c r="O39" s="4" t="n">
        <v>539.920090703</v>
      </c>
      <c r="P39" s="8" t="n">
        <v>43009.92291574179</v>
      </c>
      <c r="Q39" s="6" t="inlineStr">
        <is>
          <t>(under eastf 4)</t>
        </is>
      </c>
    </row>
    <row r="40">
      <c r="B40" s="6" t="inlineStr">
        <is>
          <t>5_5</t>
        </is>
      </c>
      <c r="C40" s="6" t="inlineStr">
        <is>
          <t>under</t>
        </is>
      </c>
      <c r="D40" s="6" t="n">
        <v>1</v>
      </c>
      <c r="E40" s="4" t="n">
        <v>6.771156461999979</v>
      </c>
      <c r="F40" s="4" t="n">
        <v>0</v>
      </c>
      <c r="G40" s="4" t="n">
        <v>103.471020408</v>
      </c>
      <c r="H40" s="4" t="n">
        <v>103.471020408</v>
      </c>
      <c r="I40" s="4" t="n">
        <v>0</v>
      </c>
      <c r="J40" s="4" t="n">
        <v/>
      </c>
      <c r="K40" s="7" t="n">
        <v/>
      </c>
      <c r="L40" s="4" t="n">
        <v/>
      </c>
      <c r="M40" s="4" t="n">
        <v>91.37015873000001</v>
      </c>
      <c r="N40" s="4" t="n">
        <v>194.841179138</v>
      </c>
      <c r="O40" s="4" t="n">
        <v>546.691247165</v>
      </c>
      <c r="P40" s="8" t="n">
        <v>43009.92299411166</v>
      </c>
      <c r="Q40" s="6" t="inlineStr">
        <is>
          <t>(under eastf 4)</t>
        </is>
      </c>
    </row>
    <row r="41">
      <c r="B41" s="6" t="inlineStr">
        <is>
          <t>5_6</t>
        </is>
      </c>
      <c r="C41" s="6" t="inlineStr">
        <is>
          <t>alt_elec</t>
        </is>
      </c>
      <c r="D41" s="6" t="n">
        <v>1</v>
      </c>
      <c r="E41" s="4" t="n">
        <v>8.494149660000005</v>
      </c>
      <c r="F41" s="4" t="n">
        <v>0</v>
      </c>
      <c r="G41" s="4" t="n">
        <v>190.025578231</v>
      </c>
      <c r="H41" s="4" t="n">
        <v>190.025578231</v>
      </c>
      <c r="I41" s="4" t="n">
        <v>0</v>
      </c>
      <c r="J41" s="4" t="n">
        <v/>
      </c>
      <c r="K41" s="7" t="n">
        <v/>
      </c>
      <c r="L41" s="4" t="n">
        <v/>
      </c>
      <c r="M41" s="4" t="n">
        <v>6.272108843999995</v>
      </c>
      <c r="N41" s="4" t="n">
        <v>196.297687075</v>
      </c>
      <c r="O41" s="4" t="n">
        <v>548.147755102</v>
      </c>
      <c r="P41" s="8" t="n">
        <v>43009.92301096939</v>
      </c>
      <c r="Q41" s="6" t="inlineStr">
        <is>
          <t>(alt_elec eastf 2a)</t>
        </is>
      </c>
    </row>
    <row r="42">
      <c r="B42" s="6" t="inlineStr">
        <is>
          <t>5_6</t>
        </is>
      </c>
      <c r="C42" s="6" t="inlineStr">
        <is>
          <t>under</t>
        </is>
      </c>
      <c r="D42" s="6" t="n">
        <v>1</v>
      </c>
      <c r="E42" s="4" t="n">
        <v>8.092517007000012</v>
      </c>
      <c r="F42" s="4" t="n">
        <v>0</v>
      </c>
      <c r="G42" s="4" t="n">
        <v>111.563537415</v>
      </c>
      <c r="H42" s="4" t="n">
        <v>111.563537415</v>
      </c>
      <c r="I42" s="4" t="n">
        <v>0</v>
      </c>
      <c r="J42" s="4" t="n">
        <v/>
      </c>
      <c r="K42" s="7" t="n">
        <v/>
      </c>
      <c r="L42" s="4" t="n">
        <v/>
      </c>
      <c r="M42" s="4" t="n">
        <v>91.37015873000001</v>
      </c>
      <c r="N42" s="4" t="n">
        <v>202.933696145</v>
      </c>
      <c r="O42" s="4" t="n">
        <v>554.783764172</v>
      </c>
      <c r="P42" s="8" t="n">
        <v>43009.92308777505</v>
      </c>
      <c r="Q42" s="6" t="inlineStr">
        <is>
          <t>(under eastf 4)</t>
        </is>
      </c>
    </row>
    <row r="43">
      <c r="B43" s="6" t="inlineStr">
        <is>
          <t>b6</t>
        </is>
      </c>
      <c r="C43" s="6" t="inlineStr">
        <is>
          <t>alt_elec</t>
        </is>
      </c>
      <c r="D43" s="6" t="n">
        <v>6</v>
      </c>
      <c r="E43" s="4" t="n">
        <v>26.17687074900002</v>
      </c>
      <c r="F43" s="4" t="n">
        <v>2.982312924999974</v>
      </c>
      <c r="G43" s="4" t="n">
        <v>216.20244898</v>
      </c>
      <c r="H43" s="4" t="n">
        <v>219.184761905</v>
      </c>
      <c r="I43" s="4" t="n">
        <v>0.4970521541666623</v>
      </c>
      <c r="J43" s="4" t="n">
        <v>0.01966426522899632</v>
      </c>
      <c r="K43" s="7" t="n">
        <v>120.7116788390015</v>
      </c>
      <c r="L43" s="4" t="n">
        <v/>
      </c>
      <c r="M43" s="4" t="n">
        <v>6.272108843999995</v>
      </c>
      <c r="N43" s="4" t="n">
        <v>222.474557824</v>
      </c>
      <c r="O43" s="4" t="n">
        <v>574.3246258510001</v>
      </c>
      <c r="P43" s="8" t="n">
        <v>43009.92331394243</v>
      </c>
      <c r="Q43" s="6" t="inlineStr">
        <is>
          <t>(alt_elec eastf 2a)</t>
        </is>
      </c>
    </row>
    <row r="44">
      <c r="B44" s="6" t="inlineStr">
        <is>
          <t>b6</t>
        </is>
      </c>
      <c r="C44" s="6" t="inlineStr">
        <is>
          <t>under</t>
        </is>
      </c>
      <c r="D44" s="6" t="n">
        <v>6</v>
      </c>
      <c r="E44" s="4" t="n">
        <v>19.585668934</v>
      </c>
      <c r="F44" s="4" t="n">
        <v>2.981587302000008</v>
      </c>
      <c r="G44" s="4" t="n">
        <v>131.149206349</v>
      </c>
      <c r="H44" s="4" t="n">
        <v>134.130793651</v>
      </c>
      <c r="I44" s="4" t="n">
        <v>0.4969312170000014</v>
      </c>
      <c r="J44" s="4" t="n">
        <v>0.01672338020357566</v>
      </c>
      <c r="K44" s="7" t="n">
        <v>120.7410562013451</v>
      </c>
      <c r="L44" s="4" t="n">
        <v/>
      </c>
      <c r="M44" s="4" t="n">
        <v>91.37015873000001</v>
      </c>
      <c r="N44" s="4" t="n">
        <v>222.519365079</v>
      </c>
      <c r="O44" s="4" t="n">
        <v>574.3694331060001</v>
      </c>
      <c r="P44" s="8" t="n">
        <v>43009.92331446103</v>
      </c>
      <c r="Q44" s="6" t="inlineStr">
        <is>
          <t>(under eastf 4)</t>
        </is>
      </c>
    </row>
    <row r="45">
      <c r="B45" s="6" t="inlineStr">
        <is>
          <t>b6</t>
        </is>
      </c>
      <c r="C45" s="6" t="inlineStr">
        <is>
          <t>eastf</t>
        </is>
      </c>
      <c r="D45" s="6" t="n">
        <v>6</v>
      </c>
      <c r="E45" s="4" t="n">
        <v>49.62126984100004</v>
      </c>
      <c r="F45" s="4" t="n">
        <v>3.111156461999968</v>
      </c>
      <c r="G45" s="4" t="n">
        <v>222.547346939</v>
      </c>
      <c r="H45" s="4" t="n">
        <v>225.658503401</v>
      </c>
      <c r="I45" s="4" t="n">
        <v>0.5185260769999948</v>
      </c>
      <c r="J45" s="4" t="n">
        <v>0.0350673879101932</v>
      </c>
      <c r="K45" s="7" t="n">
        <v>115.7125989634666</v>
      </c>
      <c r="L45" s="4" t="n">
        <v/>
      </c>
      <c r="M45" s="4" t="n">
        <v>0</v>
      </c>
      <c r="N45" s="4" t="n">
        <v>222.547346939</v>
      </c>
      <c r="O45" s="4" t="n">
        <v>574.397414966</v>
      </c>
      <c r="P45" s="8" t="n">
        <v>43009.92331478489</v>
      </c>
      <c r="Q45" s="6" t="inlineStr"/>
    </row>
    <row r="46">
      <c r="B46" s="6" t="inlineStr">
        <is>
          <t>5</t>
        </is>
      </c>
      <c r="C46" s="6" t="inlineStr">
        <is>
          <t>ray</t>
        </is>
      </c>
      <c r="D46" s="6" t="n">
        <v>21</v>
      </c>
      <c r="E46" s="4" t="n">
        <v>108.831564626</v>
      </c>
      <c r="F46" s="4" t="n">
        <v>1.918548751999964</v>
      </c>
      <c r="G46" s="4" t="n">
        <v>134.056054422</v>
      </c>
      <c r="H46" s="4" t="n">
        <v>142.462403628</v>
      </c>
      <c r="I46" s="4" t="n">
        <v>0.1090508584285682</v>
      </c>
      <c r="J46" s="4" t="n">
        <v>0.08281191806246656</v>
      </c>
      <c r="K46" s="7" t="n">
        <v>550.201996248401</v>
      </c>
      <c r="L46" s="4" t="n">
        <v>14</v>
      </c>
      <c r="M46" s="4" t="n">
        <v>92.999818594</v>
      </c>
      <c r="N46" s="4" t="n">
        <v>227.055873016</v>
      </c>
      <c r="O46" s="4" t="n">
        <v>578.905941043</v>
      </c>
      <c r="P46" s="8" t="n">
        <v>43009.92336696691</v>
      </c>
      <c r="Q46" s="6" t="inlineStr">
        <is>
          <t>(ray eastf 4)</t>
        </is>
      </c>
    </row>
    <row r="47">
      <c r="B47" s="6" t="inlineStr">
        <is>
          <t>5</t>
        </is>
      </c>
      <c r="C47" s="6" t="inlineStr">
        <is>
          <t>under</t>
        </is>
      </c>
      <c r="D47" s="6" t="n">
        <v>21</v>
      </c>
      <c r="E47" s="4" t="n">
        <v>1.64834467099999</v>
      </c>
      <c r="F47" s="4" t="n">
        <v>1.918820860999972</v>
      </c>
      <c r="G47" s="4" t="n">
        <v>135.779138322</v>
      </c>
      <c r="H47" s="4" t="n">
        <v>144.183673469</v>
      </c>
      <c r="I47" s="4" t="n">
        <v>0.1091674765714288</v>
      </c>
      <c r="J47" s="4" t="n">
        <v>0.0829425501795409</v>
      </c>
      <c r="K47" s="7" t="n">
        <v>549.6142430364022</v>
      </c>
      <c r="L47" s="4" t="n">
        <v>14</v>
      </c>
      <c r="M47" s="4" t="n">
        <v>91.37015873000001</v>
      </c>
      <c r="N47" s="4" t="n">
        <v>227.149297052</v>
      </c>
      <c r="O47" s="4" t="n">
        <v>578.999365079</v>
      </c>
      <c r="P47" s="8" t="n">
        <v>43009.92336804821</v>
      </c>
      <c r="Q47" s="6" t="inlineStr">
        <is>
          <t>(under eastf 4)</t>
        </is>
      </c>
    </row>
    <row r="48">
      <c r="B48" s="6" t="inlineStr">
        <is>
          <t>5</t>
        </is>
      </c>
      <c r="C48" s="6" t="inlineStr">
        <is>
          <t>alt_elec</t>
        </is>
      </c>
      <c r="D48" s="6" t="n">
        <v>21</v>
      </c>
      <c r="E48" s="4" t="n">
        <v>1.711156462000019</v>
      </c>
      <c r="F48" s="4" t="n">
        <v>1.922312924999972</v>
      </c>
      <c r="G48" s="4" t="n">
        <v>220.895918367</v>
      </c>
      <c r="H48" s="4" t="n">
        <v>229.311156463</v>
      </c>
      <c r="I48" s="4" t="n">
        <v>0.1093294461428554</v>
      </c>
      <c r="J48" s="4" t="n">
        <v>0.08326370880702029</v>
      </c>
      <c r="K48" s="7" t="n">
        <v>548.7999996048727</v>
      </c>
      <c r="L48" s="4" t="n">
        <v>14</v>
      </c>
      <c r="M48" s="4" t="n">
        <v>6.272108843999995</v>
      </c>
      <c r="N48" s="4" t="n">
        <v>227.168027211</v>
      </c>
      <c r="O48" s="4" t="n">
        <v>579.018095238</v>
      </c>
      <c r="P48" s="8" t="n">
        <v>43009.92336826499</v>
      </c>
      <c r="Q48" s="6" t="inlineStr">
        <is>
          <t>(alt_elec eastf 2a)</t>
        </is>
      </c>
    </row>
    <row r="49">
      <c r="B49" s="6" t="inlineStr">
        <is>
          <t>5</t>
        </is>
      </c>
      <c r="C49" s="6" t="inlineStr">
        <is>
          <t>eastf</t>
        </is>
      </c>
      <c r="D49" s="6" t="n">
        <v>21</v>
      </c>
      <c r="E49" s="4" t="n">
        <v>1.701133787000003</v>
      </c>
      <c r="F49" s="4" t="n">
        <v>1.90113378700002</v>
      </c>
      <c r="G49" s="4" t="n">
        <v>227.359637188</v>
      </c>
      <c r="H49" s="4" t="n">
        <v>235.805895692</v>
      </c>
      <c r="I49" s="4" t="n">
        <v>0.1100874635714279</v>
      </c>
      <c r="J49" s="4" t="n">
        <v>0.08392593037174789</v>
      </c>
      <c r="K49" s="7" t="n">
        <v>545.0211863685122</v>
      </c>
      <c r="L49" s="4" t="n">
        <v>14</v>
      </c>
      <c r="M49" s="4" t="n">
        <v>0</v>
      </c>
      <c r="N49" s="4" t="n">
        <v>227.359637188</v>
      </c>
      <c r="O49" s="4" t="n">
        <v>579.209705215</v>
      </c>
      <c r="P49" s="8" t="n">
        <v>43009.9233704827</v>
      </c>
      <c r="Q49" s="6" t="inlineStr"/>
    </row>
    <row r="50">
      <c r="B50" s="6" t="inlineStr">
        <is>
          <t>5</t>
        </is>
      </c>
      <c r="C50" s="6" t="inlineStr">
        <is>
          <t>uber</t>
        </is>
      </c>
      <c r="D50" s="6" t="n">
        <v>14</v>
      </c>
      <c r="E50" s="4" t="n">
        <v>0</v>
      </c>
      <c r="F50" s="4" t="n">
        <v>1.152743763</v>
      </c>
      <c r="G50" s="4" t="n">
        <v>6.406394558</v>
      </c>
      <c r="H50" s="4" t="n">
        <v>12.600226757</v>
      </c>
      <c r="I50" s="4" t="n">
        <v>0.0788586545</v>
      </c>
      <c r="J50" s="4" t="n">
        <v>0.009396343666235558</v>
      </c>
      <c r="K50" s="7" t="n">
        <v>760.8549800960654</v>
      </c>
      <c r="L50" s="4" t="n">
        <v>14</v>
      </c>
      <c r="M50" s="4" t="n">
        <v>223.229297052</v>
      </c>
      <c r="N50" s="4" t="n">
        <v>229.63569161</v>
      </c>
      <c r="O50" s="4" t="n">
        <v>581.485759637</v>
      </c>
      <c r="P50" s="8" t="n">
        <v>43009.92339682593</v>
      </c>
      <c r="Q50" s="6" t="inlineStr">
        <is>
          <t>(uber eastf 5g)</t>
        </is>
      </c>
    </row>
    <row r="51">
      <c r="B51" s="6" t="inlineStr">
        <is>
          <t>5h</t>
        </is>
      </c>
      <c r="C51" s="6" t="inlineStr">
        <is>
          <t>uber</t>
        </is>
      </c>
      <c r="D51" s="6" t="n">
        <v>15</v>
      </c>
      <c r="E51" s="4" t="n">
        <v>41.306349207</v>
      </c>
      <c r="F51" s="4" t="n">
        <v>2.947482992999987</v>
      </c>
      <c r="G51" s="4" t="n">
        <v>53.906575964</v>
      </c>
      <c r="H51" s="4" t="n">
        <v>60.403809524</v>
      </c>
      <c r="I51" s="4" t="n">
        <v>0.2534240362499993</v>
      </c>
      <c r="J51" s="4" t="n">
        <v>0.2734269573373745</v>
      </c>
      <c r="K51" s="7" t="n">
        <v>236.7573371801672</v>
      </c>
      <c r="L51" s="4" t="n">
        <v>16.1</v>
      </c>
      <c r="M51" s="4" t="n">
        <v>223.229297052</v>
      </c>
      <c r="N51" s="4" t="n">
        <v>277.135873016</v>
      </c>
      <c r="O51" s="4" t="n">
        <v>628.985941043</v>
      </c>
      <c r="P51" s="8" t="n">
        <v>43009.92394659654</v>
      </c>
      <c r="Q51" s="6" t="inlineStr">
        <is>
          <t>(uber eastf 5g)</t>
        </is>
      </c>
    </row>
    <row r="52">
      <c r="B52" s="6" t="inlineStr">
        <is>
          <t>6</t>
        </is>
      </c>
      <c r="C52" s="6" t="inlineStr">
        <is>
          <t>ray</t>
        </is>
      </c>
      <c r="D52" s="6" t="n">
        <v>100</v>
      </c>
      <c r="E52" s="4" t="n">
        <v>63.24244897999998</v>
      </c>
      <c r="F52" s="4" t="n">
        <v>10.27918367200002</v>
      </c>
      <c r="G52" s="4" t="n">
        <v>205.704852608</v>
      </c>
      <c r="H52" s="4" t="n">
        <v>219.041088435</v>
      </c>
      <c r="I52" s="4" t="n">
        <v>0.1015354712857146</v>
      </c>
      <c r="J52" s="4" t="n">
        <v>0.01411744845510815</v>
      </c>
      <c r="K52" s="7" t="n">
        <v>590.9264933745535</v>
      </c>
      <c r="L52" s="4" t="n">
        <v>18</v>
      </c>
      <c r="M52" s="4" t="n">
        <v>92.999818594</v>
      </c>
      <c r="N52" s="4" t="n">
        <v>298.704671202</v>
      </c>
      <c r="O52" s="4" t="n">
        <v>650.554739229</v>
      </c>
      <c r="P52" s="8" t="n">
        <v>43009.92419623541</v>
      </c>
      <c r="Q52" s="6" t="inlineStr">
        <is>
          <t>(ray eastf 4)</t>
        </is>
      </c>
    </row>
    <row r="53">
      <c r="B53" s="6" t="inlineStr">
        <is>
          <t>6</t>
        </is>
      </c>
      <c r="C53" s="6" t="inlineStr">
        <is>
          <t>under</t>
        </is>
      </c>
      <c r="D53" s="6" t="n">
        <v>100</v>
      </c>
      <c r="E53" s="4" t="n">
        <v>63.24997732500003</v>
      </c>
      <c r="F53" s="4" t="n">
        <v>10.28571428499998</v>
      </c>
      <c r="G53" s="4" t="n">
        <v>207.433650794</v>
      </c>
      <c r="H53" s="4" t="n">
        <v>220.775238095</v>
      </c>
      <c r="I53" s="4" t="n">
        <v>0.109694749692306</v>
      </c>
      <c r="J53" s="4" t="n">
        <v>0.02620901480479316</v>
      </c>
      <c r="K53" s="7" t="n">
        <v>546.9723953817307</v>
      </c>
      <c r="L53" s="4" t="n">
        <v>18</v>
      </c>
      <c r="M53" s="4" t="n">
        <v>91.37015873000001</v>
      </c>
      <c r="N53" s="4" t="n">
        <v>298.803809524</v>
      </c>
      <c r="O53" s="4" t="n">
        <v>650.6538775510001</v>
      </c>
      <c r="P53" s="8" t="n">
        <v>43009.92419738285</v>
      </c>
      <c r="Q53" s="6" t="inlineStr">
        <is>
          <t>(under eastf 4)</t>
        </is>
      </c>
    </row>
    <row r="54">
      <c r="B54" s="6" t="inlineStr">
        <is>
          <t>6</t>
        </is>
      </c>
      <c r="C54" s="6" t="inlineStr">
        <is>
          <t>uber</t>
        </is>
      </c>
      <c r="D54" s="6" t="n">
        <v>101</v>
      </c>
      <c r="E54" s="4" t="n">
        <v>15.36852607700001</v>
      </c>
      <c r="F54" s="4" t="n">
        <v>10.284399093</v>
      </c>
      <c r="G54" s="4" t="n">
        <v>75.77233560100001</v>
      </c>
      <c r="H54" s="4" t="n">
        <v>89.11251700700001</v>
      </c>
      <c r="I54" s="4" t="n">
        <v>0.1094435723076915</v>
      </c>
      <c r="J54" s="4" t="n">
        <v>0.0262668019092166</v>
      </c>
      <c r="K54" s="7" t="n">
        <v>548.2277189501361</v>
      </c>
      <c r="L54" s="4" t="n">
        <v>18</v>
      </c>
      <c r="M54" s="4" t="n">
        <v>223.229297052</v>
      </c>
      <c r="N54" s="4" t="n">
        <v>299.001632653</v>
      </c>
      <c r="O54" s="4" t="n">
        <v>650.85170068</v>
      </c>
      <c r="P54" s="8" t="n">
        <v>43009.92419967247</v>
      </c>
      <c r="Q54" s="6" t="inlineStr">
        <is>
          <t>(uber eastf 5g)</t>
        </is>
      </c>
    </row>
    <row r="55">
      <c r="B55" s="6" t="inlineStr">
        <is>
          <t>6</t>
        </is>
      </c>
      <c r="C55" s="6" t="inlineStr">
        <is>
          <t>eastf</t>
        </is>
      </c>
      <c r="D55" s="6" t="n">
        <v>14</v>
      </c>
      <c r="E55" s="4" t="n">
        <v>63.29469387700001</v>
      </c>
      <c r="F55" s="4" t="n">
        <v>1.426575963999994</v>
      </c>
      <c r="G55" s="4" t="n">
        <v>299.100589569</v>
      </c>
      <c r="H55" s="4" t="n">
        <v>300.527165533</v>
      </c>
      <c r="I55" s="4" t="n">
        <v>0.1018982831428567</v>
      </c>
      <c r="J55" s="4" t="n">
        <v>0.008619375687512462</v>
      </c>
      <c r="K55" s="7" t="n">
        <v>588.8224820813001</v>
      </c>
      <c r="L55" s="4" t="n">
        <v>18</v>
      </c>
      <c r="M55" s="4" t="n">
        <v>0</v>
      </c>
      <c r="N55" s="4" t="n">
        <v>299.100589569</v>
      </c>
      <c r="O55" s="4" t="n">
        <v>650.950657596</v>
      </c>
      <c r="P55" s="8" t="n">
        <v>43009.9242008178</v>
      </c>
      <c r="Q55" s="6" t="inlineStr"/>
    </row>
    <row r="56">
      <c r="B56" s="6" t="inlineStr">
        <is>
          <t>7</t>
        </is>
      </c>
      <c r="C56" s="6" t="inlineStr">
        <is>
          <t>oasis</t>
        </is>
      </c>
      <c r="D56" s="6" t="n">
        <v>95</v>
      </c>
      <c r="E56" s="4" t="n">
        <v>0</v>
      </c>
      <c r="F56" s="4" t="n">
        <v>9.093718821</v>
      </c>
      <c r="G56" s="4" t="n">
        <v>18.415600907</v>
      </c>
      <c r="H56" s="4" t="n">
        <v>27.509319728</v>
      </c>
      <c r="I56" s="4" t="n">
        <v>0.09572335601052631</v>
      </c>
      <c r="J56" s="4" t="n">
        <v>0.01305132479345354</v>
      </c>
      <c r="K56" s="7" t="n">
        <v>626.8062727909586</v>
      </c>
      <c r="L56" s="4" t="n">
        <v>20</v>
      </c>
      <c r="M56" s="4" t="n">
        <v>315.020272109</v>
      </c>
      <c r="N56" s="4" t="n">
        <v>333.435873016</v>
      </c>
      <c r="O56" s="4" t="n">
        <v>685.2859410430001</v>
      </c>
      <c r="P56" s="8" t="n">
        <v>43009.92459821691</v>
      </c>
      <c r="Q56" s="6" t="inlineStr">
        <is>
          <t>(oasis ray 7)</t>
        </is>
      </c>
    </row>
    <row r="57">
      <c r="B57" s="6" t="inlineStr">
        <is>
          <t>7</t>
        </is>
      </c>
      <c r="C57" s="6" t="inlineStr">
        <is>
          <t>ray</t>
        </is>
      </c>
      <c r="D57" s="6" t="n">
        <v>95</v>
      </c>
      <c r="E57" s="4" t="n">
        <v>21.39496598700001</v>
      </c>
      <c r="F57" s="4" t="n">
        <v>9.086303854999983</v>
      </c>
      <c r="G57" s="4" t="n">
        <v>240.436054422</v>
      </c>
      <c r="H57" s="4" t="n">
        <v>249.522358277</v>
      </c>
      <c r="I57" s="4" t="n">
        <v>0.09564530373684192</v>
      </c>
      <c r="J57" s="4" t="n">
        <v>0.01329797217209576</v>
      </c>
      <c r="K57" s="7" t="n">
        <v>627.3177841024348</v>
      </c>
      <c r="L57" s="4" t="n">
        <v>20</v>
      </c>
      <c r="M57" s="4" t="n">
        <v>92.999818594</v>
      </c>
      <c r="N57" s="4" t="n">
        <v>333.435873016</v>
      </c>
      <c r="O57" s="4" t="n">
        <v>685.2859410430001</v>
      </c>
      <c r="P57" s="8" t="n">
        <v>43009.92459821691</v>
      </c>
      <c r="Q57" s="6" t="inlineStr">
        <is>
          <t>(ray eastf 4)</t>
        </is>
      </c>
    </row>
    <row r="58">
      <c r="B58" s="6" t="inlineStr">
        <is>
          <t>7</t>
        </is>
      </c>
      <c r="C58" s="6" t="inlineStr">
        <is>
          <t>34_1114</t>
        </is>
      </c>
      <c r="D58" s="6" t="n">
        <v>95</v>
      </c>
      <c r="E58" s="4" t="n">
        <v>271.294376417</v>
      </c>
      <c r="F58" s="4" t="n">
        <v>9.088163265000048</v>
      </c>
      <c r="G58" s="4" t="n">
        <v>337.486122449</v>
      </c>
      <c r="H58" s="4" t="n">
        <v>346.574285714</v>
      </c>
      <c r="I58" s="4" t="n">
        <v>0.09566487647368473</v>
      </c>
      <c r="J58" s="4" t="n">
        <v>0.013202695869998</v>
      </c>
      <c r="K58" s="7" t="n">
        <v>627.189436830608</v>
      </c>
      <c r="L58" s="4" t="n">
        <v>20</v>
      </c>
      <c r="M58" s="4" t="n">
        <v>-3.259501133000001</v>
      </c>
      <c r="N58" s="4" t="n">
        <v>334.226621316</v>
      </c>
      <c r="O58" s="4" t="n">
        <v>686.076689343</v>
      </c>
      <c r="P58" s="8" t="n">
        <v>43009.92460736909</v>
      </c>
      <c r="Q58" s="6" t="inlineStr">
        <is>
          <t>(34_1114 eastf 2a)</t>
        </is>
      </c>
    </row>
    <row r="59">
      <c r="B59" s="6" t="inlineStr">
        <is>
          <t>8</t>
        </is>
      </c>
      <c r="C59" s="6" t="inlineStr">
        <is>
          <t>oasis</t>
        </is>
      </c>
      <c r="D59" s="6" t="n">
        <v>100</v>
      </c>
      <c r="E59" s="4" t="n">
        <v>25.428843537</v>
      </c>
      <c r="F59" s="4" t="n">
        <v>10.05068027200002</v>
      </c>
      <c r="G59" s="4" t="n">
        <v>52.938163265</v>
      </c>
      <c r="H59" s="4" t="n">
        <v>63.85142857100001</v>
      </c>
      <c r="I59" s="4" t="n">
        <v>0.1016151866216217</v>
      </c>
      <c r="J59" s="4" t="n">
        <v>0.005795838095769184</v>
      </c>
      <c r="K59" s="7" t="n">
        <v>590.4629218801554</v>
      </c>
      <c r="L59" s="4" t="n">
        <v>22</v>
      </c>
      <c r="M59" s="4" t="n">
        <v>315.020272109</v>
      </c>
      <c r="N59" s="4" t="n">
        <v>367.958435374</v>
      </c>
      <c r="O59" s="4" t="n">
        <v>719.8085034010001</v>
      </c>
      <c r="P59" s="8" t="n">
        <v>43009.9249977836</v>
      </c>
      <c r="Q59" s="6" t="inlineStr">
        <is>
          <t>(oasis ray 7)</t>
        </is>
      </c>
    </row>
    <row r="60">
      <c r="B60" s="6" t="inlineStr">
        <is>
          <t>8</t>
        </is>
      </c>
      <c r="C60" s="6" t="inlineStr">
        <is>
          <t>ray</t>
        </is>
      </c>
      <c r="D60" s="6" t="n">
        <v>99</v>
      </c>
      <c r="E60" s="4" t="n">
        <v>25.44272108800001</v>
      </c>
      <c r="F60" s="4" t="n">
        <v>10.05215419499996</v>
      </c>
      <c r="G60" s="4" t="n">
        <v>274.965079365</v>
      </c>
      <c r="H60" s="4" t="n">
        <v>285.881768707</v>
      </c>
      <c r="I60" s="4" t="n">
        <v>0.1030602926164379</v>
      </c>
      <c r="J60" s="4" t="n">
        <v>0.0140408014141609</v>
      </c>
      <c r="K60" s="7" t="n">
        <v>582.1834818896109</v>
      </c>
      <c r="L60" s="4" t="n">
        <v>22</v>
      </c>
      <c r="M60" s="4" t="n">
        <v>92.999818594</v>
      </c>
      <c r="N60" s="4" t="n">
        <v>367.964897959</v>
      </c>
      <c r="O60" s="4" t="n">
        <v>719.8149659860001</v>
      </c>
      <c r="P60" s="8" t="n">
        <v>43009.9249978584</v>
      </c>
      <c r="Q60" s="6" t="inlineStr">
        <is>
          <t>(ray eastf 4)</t>
        </is>
      </c>
    </row>
    <row r="61">
      <c r="B61" s="6" t="inlineStr">
        <is>
          <t>9</t>
        </is>
      </c>
      <c r="C61" s="6" t="inlineStr">
        <is>
          <t>oasis</t>
        </is>
      </c>
      <c r="D61" s="6" t="n">
        <v>100</v>
      </c>
      <c r="E61" s="4" t="n">
        <v>15.36324263099998</v>
      </c>
      <c r="F61" s="4" t="n">
        <v>9.305328798000005</v>
      </c>
      <c r="G61" s="4" t="n">
        <v>79.21467120199999</v>
      </c>
      <c r="H61" s="4" t="n">
        <v>90.11079365100001</v>
      </c>
      <c r="I61" s="4" t="n">
        <v>0.1030903790000021</v>
      </c>
      <c r="J61" s="4" t="n">
        <v>0.02458076397427744</v>
      </c>
      <c r="K61" s="7" t="n">
        <v>582.0135747100007</v>
      </c>
      <c r="L61" s="4" t="n">
        <v>25</v>
      </c>
      <c r="M61" s="4" t="n">
        <v>315.020272109</v>
      </c>
      <c r="N61" s="4" t="n">
        <v>394.234943311</v>
      </c>
      <c r="O61" s="4" t="n">
        <v>746.085011338</v>
      </c>
      <c r="P61" s="8" t="n">
        <v>43009.92530190985</v>
      </c>
      <c r="Q61" s="6" t="inlineStr">
        <is>
          <t>(oasis ray 7)</t>
        </is>
      </c>
    </row>
    <row r="62">
      <c r="B62" s="6" t="inlineStr">
        <is>
          <t>9</t>
        </is>
      </c>
      <c r="C62" s="6" t="inlineStr">
        <is>
          <t>hebrew</t>
        </is>
      </c>
      <c r="D62" s="6" t="n">
        <v>100</v>
      </c>
      <c r="E62" s="4" t="n">
        <v>0</v>
      </c>
      <c r="F62" s="4" t="n">
        <v>9.303401361000002</v>
      </c>
      <c r="G62" s="4" t="n">
        <v>10.560136054</v>
      </c>
      <c r="H62" s="4" t="n">
        <v>21.453605442</v>
      </c>
      <c r="I62" s="4" t="n">
        <v>0.1029348882857144</v>
      </c>
      <c r="J62" s="4" t="n">
        <v>0.02449123382771158</v>
      </c>
      <c r="K62" s="7" t="n">
        <v>582.8927489915679</v>
      </c>
      <c r="L62" s="4" t="n">
        <v>25</v>
      </c>
      <c r="M62" s="4" t="n">
        <v>383.687029479</v>
      </c>
      <c r="N62" s="4" t="n">
        <v>394.247165533</v>
      </c>
      <c r="O62" s="4" t="n">
        <v>746.0972335599999</v>
      </c>
      <c r="P62" s="8" t="n">
        <v>43009.92530205132</v>
      </c>
      <c r="Q62" s="6" t="inlineStr">
        <is>
          <t>(hebrew ray 9a)</t>
        </is>
      </c>
    </row>
    <row r="63">
      <c r="B63" s="6" t="inlineStr">
        <is>
          <t>9</t>
        </is>
      </c>
      <c r="C63" s="6" t="inlineStr">
        <is>
          <t>ray</t>
        </is>
      </c>
      <c r="D63" s="6" t="n">
        <v>103</v>
      </c>
      <c r="E63" s="4" t="n">
        <v>15.36557823200002</v>
      </c>
      <c r="F63" s="4" t="n">
        <v>9.542562357999998</v>
      </c>
      <c r="G63" s="4" t="n">
        <v>301.247346939</v>
      </c>
      <c r="H63" s="4" t="n">
        <v>312.143877551</v>
      </c>
      <c r="I63" s="4" t="n">
        <v>0.1029867184285698</v>
      </c>
      <c r="J63" s="4" t="n">
        <v>0.02409210200936708</v>
      </c>
      <c r="K63" s="7" t="n">
        <v>582.5993964611582</v>
      </c>
      <c r="L63" s="4" t="n">
        <v>25</v>
      </c>
      <c r="M63" s="4" t="n">
        <v>92.999818594</v>
      </c>
      <c r="N63" s="4" t="n">
        <v>394.247165533</v>
      </c>
      <c r="O63" s="4" t="n">
        <v>746.0972335600001</v>
      </c>
      <c r="P63" s="8" t="n">
        <v>43009.92530205132</v>
      </c>
      <c r="Q63" s="6" t="inlineStr">
        <is>
          <t>(ray eastf 4)</t>
        </is>
      </c>
    </row>
    <row r="64">
      <c r="B64" s="6" t="inlineStr">
        <is>
          <t>10</t>
        </is>
      </c>
      <c r="C64" s="6" t="inlineStr">
        <is>
          <t>ray</t>
        </is>
      </c>
      <c r="D64" s="6" t="n">
        <v>98</v>
      </c>
      <c r="E64" s="4" t="n">
        <v>44.77294784599997</v>
      </c>
      <c r="F64" s="4" t="n">
        <v>9.674013605000027</v>
      </c>
      <c r="G64" s="4" t="n">
        <v>356.916825397</v>
      </c>
      <c r="H64" s="4" t="n">
        <v>366.590839002</v>
      </c>
      <c r="I64" s="4" t="n">
        <v>0.09871442454081661</v>
      </c>
      <c r="J64" s="4" t="n">
        <v>0.02936171716944252</v>
      </c>
      <c r="K64" s="7" t="n">
        <v>607.8139064184192</v>
      </c>
      <c r="L64" s="4" t="n">
        <v>28</v>
      </c>
      <c r="M64" s="4" t="n">
        <v>92.999818594</v>
      </c>
      <c r="N64" s="4" t="n">
        <v>449.916643991</v>
      </c>
      <c r="O64" s="4" t="n">
        <v>801.766712018</v>
      </c>
      <c r="P64" s="8" t="n">
        <v>43009.92594637398</v>
      </c>
      <c r="Q64" s="6" t="inlineStr">
        <is>
          <t>(ray eastf 4)</t>
        </is>
      </c>
    </row>
    <row r="65">
      <c r="B65" s="6" t="inlineStr">
        <is>
          <t>10</t>
        </is>
      </c>
      <c r="C65" s="6" t="inlineStr">
        <is>
          <t>oasis</t>
        </is>
      </c>
      <c r="D65" s="6" t="n">
        <v>100</v>
      </c>
      <c r="E65" s="4" t="n">
        <v>44.95174603199997</v>
      </c>
      <c r="F65" s="4" t="n">
        <v>9.497528344000017</v>
      </c>
      <c r="G65" s="4" t="n">
        <v>135.062539683</v>
      </c>
      <c r="H65" s="4" t="n">
        <v>144.560068027</v>
      </c>
      <c r="I65" s="4" t="n">
        <v>0.09497528344000017</v>
      </c>
      <c r="J65" s="4" t="n">
        <v>0.02406913919895518</v>
      </c>
      <c r="K65" s="7" t="n">
        <v>631.7433107520494</v>
      </c>
      <c r="L65" s="4" t="n">
        <v>28</v>
      </c>
      <c r="M65" s="4" t="n">
        <v>315.020272109</v>
      </c>
      <c r="N65" s="4" t="n">
        <v>450.082811792</v>
      </c>
      <c r="O65" s="4" t="n">
        <v>801.932879819</v>
      </c>
      <c r="P65" s="8" t="n">
        <v>43009.92594829722</v>
      </c>
      <c r="Q65" s="6" t="inlineStr">
        <is>
          <t>(oasis ray 7)</t>
        </is>
      </c>
    </row>
    <row r="66">
      <c r="B66" s="6" t="inlineStr">
        <is>
          <t>10</t>
        </is>
      </c>
      <c r="C66" s="6" t="inlineStr">
        <is>
          <t>under</t>
        </is>
      </c>
      <c r="D66" s="6" t="n">
        <v>100</v>
      </c>
      <c r="E66" s="4" t="n">
        <v>138.058412699</v>
      </c>
      <c r="F66" s="4" t="n">
        <v>9.497142856999972</v>
      </c>
      <c r="G66" s="4" t="n">
        <v>358.833650794</v>
      </c>
      <c r="H66" s="4" t="n">
        <v>368.330793651</v>
      </c>
      <c r="I66" s="4" t="n">
        <v>0.09497142856999971</v>
      </c>
      <c r="J66" s="4" t="n">
        <v>0.02421930991687278</v>
      </c>
      <c r="K66" s="7" t="n">
        <v>631.7689530780971</v>
      </c>
      <c r="L66" s="4" t="n">
        <v>28</v>
      </c>
      <c r="M66" s="4" t="n">
        <v>91.37015873000001</v>
      </c>
      <c r="N66" s="4" t="n">
        <v>450.203809524</v>
      </c>
      <c r="O66" s="4" t="n">
        <v>802.053877551</v>
      </c>
      <c r="P66" s="8" t="n">
        <v>43009.92594969766</v>
      </c>
      <c r="Q66" s="6" t="inlineStr">
        <is>
          <t>(under eastf 4)</t>
        </is>
      </c>
    </row>
    <row r="67">
      <c r="B67" s="6" t="inlineStr">
        <is>
          <t>11</t>
        </is>
      </c>
      <c r="C67" s="6" t="inlineStr">
        <is>
          <t>ray</t>
        </is>
      </c>
      <c r="D67" s="6" t="n">
        <v>57</v>
      </c>
      <c r="E67" s="4" t="n">
        <v>69.65913832200005</v>
      </c>
      <c r="F67" s="4" t="n">
        <v>5.990748299999893</v>
      </c>
      <c r="G67" s="4" t="n">
        <v>436.249977324</v>
      </c>
      <c r="H67" s="4" t="n">
        <v>444.096870748</v>
      </c>
      <c r="I67" s="4" t="n">
        <v>0.08977414967999721</v>
      </c>
      <c r="J67" s="4" t="n">
        <v>0.04381133920547933</v>
      </c>
      <c r="K67" s="7" t="n">
        <v>668.3438407812482</v>
      </c>
      <c r="L67" s="4" t="n">
        <v>30</v>
      </c>
      <c r="M67" s="4" t="n">
        <v>92.999818594</v>
      </c>
      <c r="N67" s="4" t="n">
        <v>529.249795918</v>
      </c>
      <c r="O67" s="4" t="n">
        <v>881.099863945</v>
      </c>
      <c r="P67" s="8" t="n">
        <v>43009.92686458176</v>
      </c>
      <c r="Q67" s="6" t="inlineStr">
        <is>
          <t>(ray eastf 4)</t>
        </is>
      </c>
    </row>
    <row r="68">
      <c r="B68" s="6" t="inlineStr">
        <is>
          <t>13</t>
        </is>
      </c>
      <c r="C68" s="6" t="inlineStr">
        <is>
          <t>ray</t>
        </is>
      </c>
      <c r="D68" s="6" t="n">
        <v>44</v>
      </c>
      <c r="E68" s="4" t="n">
        <v>18.56761904799998</v>
      </c>
      <c r="F68" s="4" t="n">
        <v>4.764671202000045</v>
      </c>
      <c r="G68" s="4" t="n">
        <v>462.664489796</v>
      </c>
      <c r="H68" s="4" t="n">
        <v>467.429160998</v>
      </c>
      <c r="I68" s="4" t="n">
        <v>0.1082879818636374</v>
      </c>
      <c r="J68" s="4" t="n">
        <v>0.02459285102638547</v>
      </c>
      <c r="K68" s="7" t="n">
        <v>554.078106982874</v>
      </c>
      <c r="L68" s="4" t="n">
        <v>33</v>
      </c>
      <c r="M68" s="4" t="n">
        <v>92.999818594</v>
      </c>
      <c r="N68" s="4" t="n">
        <v>555.66430839</v>
      </c>
      <c r="O68" s="4" t="n">
        <v>907.514376417</v>
      </c>
      <c r="P68" s="8" t="n">
        <v>43009.92717030528</v>
      </c>
      <c r="Q68" s="6" t="inlineStr">
        <is>
          <t>(ray eastf 4)</t>
        </is>
      </c>
    </row>
    <row r="69">
      <c r="B69" s="6" t="inlineStr">
        <is>
          <t>13</t>
        </is>
      </c>
      <c r="C69" s="6" t="inlineStr">
        <is>
          <t>34_1114</t>
        </is>
      </c>
      <c r="D69" s="6" t="n">
        <v>42</v>
      </c>
      <c r="E69" s="4" t="n">
        <v>213.1742857149999</v>
      </c>
      <c r="F69" s="4" t="n">
        <v>4.397959183000012</v>
      </c>
      <c r="G69" s="4" t="n">
        <v>559.748571429</v>
      </c>
      <c r="H69" s="4" t="n">
        <v>564.146530612</v>
      </c>
      <c r="I69" s="4" t="n">
        <v>0.1047133138809527</v>
      </c>
      <c r="J69" s="4" t="n">
        <v>0.01481878282107512</v>
      </c>
      <c r="K69" s="7" t="n">
        <v>572.9930395308976</v>
      </c>
      <c r="L69" s="4" t="n">
        <v>33</v>
      </c>
      <c r="M69" s="4" t="n">
        <v>-3.259501133000001</v>
      </c>
      <c r="N69" s="4" t="n">
        <v>556.489070296</v>
      </c>
      <c r="O69" s="4" t="n">
        <v>908.339138323</v>
      </c>
      <c r="P69" s="8" t="n">
        <v>43009.92717985113</v>
      </c>
      <c r="Q69" s="6" t="inlineStr">
        <is>
          <t>(34_1114 eastf 2a)</t>
        </is>
      </c>
    </row>
    <row r="70">
      <c r="B70" s="6" t="inlineStr">
        <is>
          <t>14</t>
        </is>
      </c>
      <c r="C70" s="6" t="inlineStr">
        <is>
          <t>ray</t>
        </is>
      </c>
      <c r="D70" s="6" t="n">
        <v>2</v>
      </c>
      <c r="E70" s="4" t="n">
        <v>38.66589569099995</v>
      </c>
      <c r="F70" s="4" t="n">
        <v>10.29659864000007</v>
      </c>
      <c r="G70" s="4" t="n">
        <v>506.095056689</v>
      </c>
      <c r="H70" s="4" t="n">
        <v>516.3916553290001</v>
      </c>
      <c r="I70" s="4" t="n">
        <v>5.148299320000035</v>
      </c>
      <c r="J70" s="4" t="n">
        <v>0</v>
      </c>
      <c r="K70" s="7" t="n">
        <v>11.65433403743891</v>
      </c>
      <c r="L70" s="4" t="n">
        <v>34</v>
      </c>
      <c r="M70" s="4" t="n">
        <v>92.999818594</v>
      </c>
      <c r="N70" s="4" t="n">
        <v>599.094875283</v>
      </c>
      <c r="O70" s="4" t="n">
        <v>950.94494331</v>
      </c>
      <c r="P70" s="8" t="n">
        <v>43009.92767297388</v>
      </c>
      <c r="Q70" s="6" t="inlineStr">
        <is>
          <t>(ray eastf 4)</t>
        </is>
      </c>
    </row>
    <row r="74">
      <c r="B74" s="5" t="inlineStr">
        <is>
          <t>Id.</t>
        </is>
      </c>
      <c r="C74" s="5" t="inlineStr">
        <is>
          <t>Video</t>
        </is>
      </c>
      <c r="D74" s="5" t="inlineStr">
        <is>
          <t>G. Time</t>
        </is>
      </c>
      <c r="E74" s="5" t="inlineStr">
        <is>
          <t>Cnt</t>
        </is>
      </c>
    </row>
    <row r="75">
      <c r="B75" s="6" t="inlineStr">
        <is>
          <t>0</t>
        </is>
      </c>
      <c r="C75" s="6" t="inlineStr">
        <is>
          <t>bar5</t>
        </is>
      </c>
      <c r="D75" s="8" t="n">
        <v>43009.92035750163</v>
      </c>
      <c r="E75" s="6" t="n">
        <v>12</v>
      </c>
    </row>
    <row r="76">
      <c r="B76" s="6" t="inlineStr">
        <is>
          <t>0</t>
        </is>
      </c>
      <c r="C76" s="6" t="inlineStr">
        <is>
          <t>stage_right</t>
        </is>
      </c>
      <c r="D76" s="8" t="n">
        <v>43009.92036042979</v>
      </c>
      <c r="E76" s="6" t="n">
        <v>6</v>
      </c>
    </row>
    <row r="77">
      <c r="B77" s="6" t="inlineStr">
        <is>
          <t>0_6</t>
        </is>
      </c>
      <c r="C77" s="6" t="inlineStr">
        <is>
          <t>bar5</t>
        </is>
      </c>
      <c r="D77" s="8" t="n">
        <v>43009.92044351011</v>
      </c>
      <c r="E77" s="6" t="n">
        <v>1</v>
      </c>
    </row>
    <row r="78">
      <c r="B78" s="6" t="inlineStr">
        <is>
          <t>0_6</t>
        </is>
      </c>
      <c r="C78" s="6" t="inlineStr">
        <is>
          <t>booth_se</t>
        </is>
      </c>
      <c r="D78" s="8" t="n">
        <v>43009.92044351011</v>
      </c>
      <c r="E78" s="6" t="n">
        <v>1</v>
      </c>
    </row>
    <row r="79">
      <c r="B79" s="6" t="inlineStr">
        <is>
          <t>1</t>
        </is>
      </c>
      <c r="C79" s="6" t="inlineStr">
        <is>
          <t>bar5</t>
        </is>
      </c>
      <c r="D79" s="8" t="n">
        <v>43009.92080870811</v>
      </c>
      <c r="E79" s="6" t="n">
        <v>1</v>
      </c>
    </row>
    <row r="80">
      <c r="B80" s="6" t="inlineStr">
        <is>
          <t>1</t>
        </is>
      </c>
      <c r="C80" s="6" t="inlineStr">
        <is>
          <t>stage_right</t>
        </is>
      </c>
      <c r="D80" s="8" t="n">
        <v>43009.92080870811</v>
      </c>
      <c r="E80" s="6" t="n">
        <v>99</v>
      </c>
    </row>
    <row r="81">
      <c r="B81" s="6" t="inlineStr">
        <is>
          <t>1</t>
        </is>
      </c>
      <c r="C81" s="6" t="inlineStr">
        <is>
          <t>middle</t>
        </is>
      </c>
      <c r="D81" s="8" t="n">
        <v>43009.92080870811</v>
      </c>
      <c r="E81" s="6" t="n">
        <v>100</v>
      </c>
    </row>
    <row r="82">
      <c r="B82" s="6" t="inlineStr">
        <is>
          <t>1</t>
        </is>
      </c>
      <c r="C82" s="6" t="inlineStr">
        <is>
          <t>eastf</t>
        </is>
      </c>
      <c r="D82" s="8" t="n">
        <v>43009.92080870811</v>
      </c>
      <c r="E82" s="6" t="n">
        <v>100</v>
      </c>
    </row>
    <row r="83">
      <c r="B83" s="6" t="inlineStr">
        <is>
          <t>2</t>
        </is>
      </c>
      <c r="C83" s="6" t="inlineStr">
        <is>
          <t>middle</t>
        </is>
      </c>
      <c r="D83" s="8" t="n">
        <v>43009.92135044459</v>
      </c>
      <c r="E83" s="6" t="n">
        <v>95</v>
      </c>
    </row>
    <row r="84">
      <c r="B84" s="6" t="inlineStr">
        <is>
          <t>2</t>
        </is>
      </c>
      <c r="C84" s="6" t="inlineStr">
        <is>
          <t>34_1114</t>
        </is>
      </c>
      <c r="D84" s="8" t="n">
        <v>43009.92135078841</v>
      </c>
      <c r="E84" s="6" t="n">
        <v>91</v>
      </c>
    </row>
    <row r="85">
      <c r="B85" s="6" t="inlineStr">
        <is>
          <t>2</t>
        </is>
      </c>
      <c r="C85" s="6" t="inlineStr">
        <is>
          <t>alt_elec</t>
        </is>
      </c>
      <c r="D85" s="8" t="n">
        <v>43009.92135078841</v>
      </c>
      <c r="E85" s="6" t="n">
        <v>94</v>
      </c>
    </row>
    <row r="86">
      <c r="B86" s="6" t="inlineStr">
        <is>
          <t>2</t>
        </is>
      </c>
      <c r="C86" s="6" t="inlineStr">
        <is>
          <t>eastf</t>
        </is>
      </c>
      <c r="D86" s="8" t="n">
        <v>43009.92135078841</v>
      </c>
      <c r="E86" s="6" t="n">
        <v>95</v>
      </c>
    </row>
    <row r="87">
      <c r="B87" s="6" t="inlineStr">
        <is>
          <t>2</t>
        </is>
      </c>
      <c r="C87" s="6" t="inlineStr">
        <is>
          <t>front2</t>
        </is>
      </c>
      <c r="D87" s="8" t="n">
        <v>43009.92135078841</v>
      </c>
      <c r="E87" s="6" t="n">
        <v>95</v>
      </c>
    </row>
    <row r="88">
      <c r="B88" s="6" t="inlineStr">
        <is>
          <t>2</t>
        </is>
      </c>
      <c r="C88" s="6" t="inlineStr">
        <is>
          <t>stage_right</t>
        </is>
      </c>
      <c r="D88" s="8" t="n">
        <v>43009.92135087133</v>
      </c>
      <c r="E88" s="6" t="n">
        <v>95</v>
      </c>
    </row>
    <row r="89">
      <c r="B89" s="6" t="inlineStr">
        <is>
          <t>3</t>
        </is>
      </c>
      <c r="C89" s="6" t="inlineStr">
        <is>
          <t>alt_elec</t>
        </is>
      </c>
      <c r="D89" s="8" t="n">
        <v>43009.92166905943</v>
      </c>
      <c r="E89" s="6" t="n">
        <v>100</v>
      </c>
    </row>
    <row r="90">
      <c r="B90" s="6" t="inlineStr">
        <is>
          <t>3</t>
        </is>
      </c>
      <c r="C90" s="6" t="inlineStr">
        <is>
          <t>front2</t>
        </is>
      </c>
      <c r="D90" s="8" t="n">
        <v>43009.92166907596</v>
      </c>
      <c r="E90" s="6" t="n">
        <v>100</v>
      </c>
    </row>
    <row r="91">
      <c r="B91" s="6" t="inlineStr">
        <is>
          <t>3</t>
        </is>
      </c>
      <c r="C91" s="6" t="inlineStr">
        <is>
          <t>middle</t>
        </is>
      </c>
      <c r="D91" s="8" t="n">
        <v>43009.92166911008</v>
      </c>
      <c r="E91" s="6" t="n">
        <v>100</v>
      </c>
    </row>
    <row r="92">
      <c r="B92" s="6" t="inlineStr">
        <is>
          <t>3</t>
        </is>
      </c>
      <c r="C92" s="6" t="inlineStr">
        <is>
          <t>eastf</t>
        </is>
      </c>
      <c r="D92" s="8" t="n">
        <v>43009.92166912164</v>
      </c>
      <c r="E92" s="6" t="n">
        <v>100</v>
      </c>
    </row>
    <row r="93">
      <c r="B93" s="6" t="inlineStr">
        <is>
          <t>3</t>
        </is>
      </c>
      <c r="C93" s="6" t="inlineStr">
        <is>
          <t>stage_right</t>
        </is>
      </c>
      <c r="D93" s="8" t="n">
        <v>43009.92166926913</v>
      </c>
      <c r="E93" s="6" t="n">
        <v>100</v>
      </c>
    </row>
    <row r="94">
      <c r="B94" s="6" t="inlineStr">
        <is>
          <t>3z</t>
        </is>
      </c>
      <c r="C94" s="6" t="inlineStr">
        <is>
          <t>front2</t>
        </is>
      </c>
      <c r="D94" s="8" t="n">
        <v>43009.92193594839</v>
      </c>
      <c r="E94" s="6" t="n">
        <v>1</v>
      </c>
    </row>
    <row r="95">
      <c r="B95" s="6" t="inlineStr">
        <is>
          <t>4</t>
        </is>
      </c>
      <c r="C95" s="6" t="inlineStr">
        <is>
          <t>alt_elec</t>
        </is>
      </c>
      <c r="D95" s="8" t="n">
        <v>43009.92200939888</v>
      </c>
      <c r="E95" s="6" t="n">
        <v>94</v>
      </c>
    </row>
    <row r="96">
      <c r="B96" s="6" t="inlineStr">
        <is>
          <t>4</t>
        </is>
      </c>
      <c r="C96" s="6" t="inlineStr">
        <is>
          <t>front2</t>
        </is>
      </c>
      <c r="D96" s="8" t="n">
        <v>43009.92200942827</v>
      </c>
      <c r="E96" s="6" t="n">
        <v>95</v>
      </c>
    </row>
    <row r="97">
      <c r="B97" s="6" t="inlineStr">
        <is>
          <t>4</t>
        </is>
      </c>
      <c r="C97" s="6" t="inlineStr">
        <is>
          <t>ray</t>
        </is>
      </c>
      <c r="D97" s="8" t="n">
        <v>43009.92200944192</v>
      </c>
      <c r="E97" s="6" t="n">
        <v>96</v>
      </c>
    </row>
    <row r="98">
      <c r="B98" s="6" t="inlineStr">
        <is>
          <t>4</t>
        </is>
      </c>
      <c r="C98" s="6" t="inlineStr">
        <is>
          <t>under</t>
        </is>
      </c>
      <c r="D98" s="8" t="n">
        <v>43009.92200944192</v>
      </c>
      <c r="E98" s="6" t="n">
        <v>97</v>
      </c>
    </row>
    <row r="99">
      <c r="B99" s="6" t="inlineStr">
        <is>
          <t>4</t>
        </is>
      </c>
      <c r="C99" s="6" t="inlineStr">
        <is>
          <t>eastf</t>
        </is>
      </c>
      <c r="D99" s="8" t="n">
        <v>43009.92200944192</v>
      </c>
      <c r="E99" s="6" t="n">
        <v>94</v>
      </c>
    </row>
    <row r="100">
      <c r="B100" s="6" t="inlineStr">
        <is>
          <t>5z</t>
        </is>
      </c>
      <c r="C100" s="6" t="inlineStr">
        <is>
          <t>front2</t>
        </is>
      </c>
      <c r="D100" s="8" t="n">
        <v>43009.92213760498</v>
      </c>
      <c r="E100" s="6" t="n">
        <v>8</v>
      </c>
    </row>
    <row r="101">
      <c r="B101" s="6" t="inlineStr">
        <is>
          <t>5_1</t>
        </is>
      </c>
      <c r="C101" s="6" t="inlineStr">
        <is>
          <t>alt_elec</t>
        </is>
      </c>
      <c r="D101" s="8" t="n">
        <v>43009.9223104025</v>
      </c>
      <c r="E101" s="6" t="n">
        <v>1</v>
      </c>
    </row>
    <row r="102">
      <c r="B102" s="6" t="inlineStr">
        <is>
          <t>5_2</t>
        </is>
      </c>
      <c r="C102" s="6" t="inlineStr">
        <is>
          <t>alt_elec</t>
        </is>
      </c>
      <c r="D102" s="8" t="n">
        <v>43009.92234118271</v>
      </c>
      <c r="E102" s="6" t="n">
        <v>1</v>
      </c>
    </row>
    <row r="103">
      <c r="B103" s="6" t="inlineStr">
        <is>
          <t>5_3</t>
        </is>
      </c>
      <c r="C103" s="6" t="inlineStr">
        <is>
          <t>alt_elec</t>
        </is>
      </c>
      <c r="D103" s="8" t="n">
        <v>43009.92251605883</v>
      </c>
      <c r="E103" s="6" t="n">
        <v>2</v>
      </c>
    </row>
    <row r="104">
      <c r="B104" s="6" t="inlineStr">
        <is>
          <t>5_1</t>
        </is>
      </c>
      <c r="C104" s="6" t="inlineStr">
        <is>
          <t>under</t>
        </is>
      </c>
      <c r="D104" s="8" t="n">
        <v>43009.92262778513</v>
      </c>
      <c r="E104" s="6" t="n">
        <v>1</v>
      </c>
    </row>
    <row r="105">
      <c r="B105" s="6" t="inlineStr">
        <is>
          <t>5z</t>
        </is>
      </c>
      <c r="C105" s="6" t="inlineStr">
        <is>
          <t>eastf</t>
        </is>
      </c>
      <c r="D105" s="8" t="n">
        <v>43009.92266820672</v>
      </c>
      <c r="E105" s="6" t="n">
        <v>2</v>
      </c>
    </row>
    <row r="106">
      <c r="B106" s="6" t="inlineStr">
        <is>
          <t>5_4</t>
        </is>
      </c>
      <c r="C106" s="6" t="inlineStr">
        <is>
          <t>alt_elec</t>
        </is>
      </c>
      <c r="D106" s="8" t="n">
        <v>43009.92274049824</v>
      </c>
      <c r="E106" s="6" t="n">
        <v>1</v>
      </c>
    </row>
    <row r="107">
      <c r="B107" s="6" t="inlineStr">
        <is>
          <t>5_2</t>
        </is>
      </c>
      <c r="C107" s="6" t="inlineStr">
        <is>
          <t>under</t>
        </is>
      </c>
      <c r="D107" s="8" t="n">
        <v>43009.92274093705</v>
      </c>
      <c r="E107" s="6" t="n">
        <v>1</v>
      </c>
    </row>
    <row r="108">
      <c r="B108" s="6" t="inlineStr">
        <is>
          <t>5_3</t>
        </is>
      </c>
      <c r="C108" s="6" t="inlineStr">
        <is>
          <t>under</t>
        </is>
      </c>
      <c r="D108" s="8" t="n">
        <v>43009.92285219934</v>
      </c>
      <c r="E108" s="6" t="n">
        <v>1</v>
      </c>
    </row>
    <row r="109">
      <c r="B109" s="6" t="inlineStr">
        <is>
          <t>5_5</t>
        </is>
      </c>
      <c r="C109" s="6" t="inlineStr">
        <is>
          <t>alt_elec</t>
        </is>
      </c>
      <c r="D109" s="8" t="n">
        <v>43009.92291265746</v>
      </c>
      <c r="E109" s="6" t="n">
        <v>1</v>
      </c>
    </row>
    <row r="110">
      <c r="B110" s="6" t="inlineStr">
        <is>
          <t>5_4</t>
        </is>
      </c>
      <c r="C110" s="6" t="inlineStr">
        <is>
          <t>under</t>
        </is>
      </c>
      <c r="D110" s="8" t="n">
        <v>43009.92291574179</v>
      </c>
      <c r="E110" s="6" t="n">
        <v>1</v>
      </c>
    </row>
    <row r="111">
      <c r="B111" s="6" t="inlineStr">
        <is>
          <t>5_5</t>
        </is>
      </c>
      <c r="C111" s="6" t="inlineStr">
        <is>
          <t>under</t>
        </is>
      </c>
      <c r="D111" s="8" t="n">
        <v>43009.92299411166</v>
      </c>
      <c r="E111" s="6" t="n">
        <v>1</v>
      </c>
    </row>
    <row r="112">
      <c r="B112" s="6" t="inlineStr">
        <is>
          <t>5_6</t>
        </is>
      </c>
      <c r="C112" s="6" t="inlineStr">
        <is>
          <t>alt_elec</t>
        </is>
      </c>
      <c r="D112" s="8" t="n">
        <v>43009.92301096939</v>
      </c>
      <c r="E112" s="6" t="n">
        <v>1</v>
      </c>
    </row>
    <row r="113">
      <c r="B113" s="6" t="inlineStr">
        <is>
          <t>5_6</t>
        </is>
      </c>
      <c r="C113" s="6" t="inlineStr">
        <is>
          <t>under</t>
        </is>
      </c>
      <c r="D113" s="8" t="n">
        <v>43009.92308777505</v>
      </c>
      <c r="E113" s="6" t="n">
        <v>1</v>
      </c>
    </row>
    <row r="114">
      <c r="B114" s="6" t="inlineStr">
        <is>
          <t>b6</t>
        </is>
      </c>
      <c r="C114" s="6" t="inlineStr">
        <is>
          <t>alt_elec</t>
        </is>
      </c>
      <c r="D114" s="8" t="n">
        <v>43009.92331394243</v>
      </c>
      <c r="E114" s="6" t="n">
        <v>6</v>
      </c>
    </row>
    <row r="115">
      <c r="B115" s="6" t="inlineStr">
        <is>
          <t>b6</t>
        </is>
      </c>
      <c r="C115" s="6" t="inlineStr">
        <is>
          <t>under</t>
        </is>
      </c>
      <c r="D115" s="8" t="n">
        <v>43009.92331446103</v>
      </c>
      <c r="E115" s="6" t="n">
        <v>6</v>
      </c>
    </row>
    <row r="116">
      <c r="B116" s="6" t="inlineStr">
        <is>
          <t>b6</t>
        </is>
      </c>
      <c r="C116" s="6" t="inlineStr">
        <is>
          <t>eastf</t>
        </is>
      </c>
      <c r="D116" s="8" t="n">
        <v>43009.92331478489</v>
      </c>
      <c r="E116" s="6" t="n">
        <v>6</v>
      </c>
    </row>
    <row r="117">
      <c r="B117" s="6" t="inlineStr">
        <is>
          <t>5</t>
        </is>
      </c>
      <c r="C117" s="6" t="inlineStr">
        <is>
          <t>ray</t>
        </is>
      </c>
      <c r="D117" s="8" t="n">
        <v>43009.92336696691</v>
      </c>
      <c r="E117" s="6" t="n">
        <v>21</v>
      </c>
    </row>
    <row r="118">
      <c r="B118" s="6" t="inlineStr">
        <is>
          <t>5</t>
        </is>
      </c>
      <c r="C118" s="6" t="inlineStr">
        <is>
          <t>under</t>
        </is>
      </c>
      <c r="D118" s="8" t="n">
        <v>43009.92336804821</v>
      </c>
      <c r="E118" s="6" t="n">
        <v>21</v>
      </c>
    </row>
    <row r="119">
      <c r="B119" s="6" t="inlineStr">
        <is>
          <t>5</t>
        </is>
      </c>
      <c r="C119" s="6" t="inlineStr">
        <is>
          <t>alt_elec</t>
        </is>
      </c>
      <c r="D119" s="8" t="n">
        <v>43009.92336826499</v>
      </c>
      <c r="E119" s="6" t="n">
        <v>21</v>
      </c>
    </row>
    <row r="120">
      <c r="B120" s="6" t="inlineStr">
        <is>
          <t>5</t>
        </is>
      </c>
      <c r="C120" s="6" t="inlineStr">
        <is>
          <t>eastf</t>
        </is>
      </c>
      <c r="D120" s="8" t="n">
        <v>43009.9233704827</v>
      </c>
      <c r="E120" s="6" t="n">
        <v>21</v>
      </c>
    </row>
    <row r="121">
      <c r="B121" s="6" t="inlineStr">
        <is>
          <t>5</t>
        </is>
      </c>
      <c r="C121" s="6" t="inlineStr">
        <is>
          <t>uber</t>
        </is>
      </c>
      <c r="D121" s="8" t="n">
        <v>43009.92339682593</v>
      </c>
      <c r="E121" s="6" t="n">
        <v>14</v>
      </c>
    </row>
    <row r="122">
      <c r="B122" s="6" t="inlineStr">
        <is>
          <t>5h</t>
        </is>
      </c>
      <c r="C122" s="6" t="inlineStr">
        <is>
          <t>uber</t>
        </is>
      </c>
      <c r="D122" s="8" t="n">
        <v>43009.92394659654</v>
      </c>
      <c r="E122" s="6" t="n">
        <v>15</v>
      </c>
    </row>
    <row r="123">
      <c r="B123" s="6" t="inlineStr">
        <is>
          <t>6</t>
        </is>
      </c>
      <c r="C123" s="6" t="inlineStr">
        <is>
          <t>ray</t>
        </is>
      </c>
      <c r="D123" s="8" t="n">
        <v>43009.92419623541</v>
      </c>
      <c r="E123" s="6" t="n">
        <v>100</v>
      </c>
    </row>
    <row r="124">
      <c r="B124" s="6" t="inlineStr">
        <is>
          <t>6</t>
        </is>
      </c>
      <c r="C124" s="6" t="inlineStr">
        <is>
          <t>under</t>
        </is>
      </c>
      <c r="D124" s="8" t="n">
        <v>43009.92419738285</v>
      </c>
      <c r="E124" s="6" t="n">
        <v>100</v>
      </c>
    </row>
    <row r="125">
      <c r="B125" s="6" t="inlineStr">
        <is>
          <t>6</t>
        </is>
      </c>
      <c r="C125" s="6" t="inlineStr">
        <is>
          <t>uber</t>
        </is>
      </c>
      <c r="D125" s="8" t="n">
        <v>43009.92419967247</v>
      </c>
      <c r="E125" s="6" t="n">
        <v>101</v>
      </c>
    </row>
    <row r="126">
      <c r="B126" s="6" t="inlineStr">
        <is>
          <t>6</t>
        </is>
      </c>
      <c r="C126" s="6" t="inlineStr">
        <is>
          <t>eastf</t>
        </is>
      </c>
      <c r="D126" s="8" t="n">
        <v>43009.9242008178</v>
      </c>
      <c r="E126" s="6" t="n">
        <v>14</v>
      </c>
    </row>
    <row r="127">
      <c r="B127" s="6" t="inlineStr">
        <is>
          <t>7</t>
        </is>
      </c>
      <c r="C127" s="6" t="inlineStr">
        <is>
          <t>oasis</t>
        </is>
      </c>
      <c r="D127" s="8" t="n">
        <v>43009.92459821691</v>
      </c>
      <c r="E127" s="6" t="n">
        <v>95</v>
      </c>
    </row>
    <row r="128">
      <c r="B128" s="6" t="inlineStr">
        <is>
          <t>7</t>
        </is>
      </c>
      <c r="C128" s="6" t="inlineStr">
        <is>
          <t>ray</t>
        </is>
      </c>
      <c r="D128" s="8" t="n">
        <v>43009.92459821691</v>
      </c>
      <c r="E128" s="6" t="n">
        <v>95</v>
      </c>
    </row>
    <row r="129">
      <c r="B129" s="6" t="inlineStr">
        <is>
          <t>7</t>
        </is>
      </c>
      <c r="C129" s="6" t="inlineStr">
        <is>
          <t>34_1114</t>
        </is>
      </c>
      <c r="D129" s="8" t="n">
        <v>43009.92460736909</v>
      </c>
      <c r="E129" s="6" t="n">
        <v>95</v>
      </c>
    </row>
    <row r="130">
      <c r="B130" s="6" t="inlineStr">
        <is>
          <t>8</t>
        </is>
      </c>
      <c r="C130" s="6" t="inlineStr">
        <is>
          <t>oasis</t>
        </is>
      </c>
      <c r="D130" s="8" t="n">
        <v>43009.9249977836</v>
      </c>
      <c r="E130" s="6" t="n">
        <v>100</v>
      </c>
    </row>
    <row r="131">
      <c r="B131" s="6" t="inlineStr">
        <is>
          <t>8</t>
        </is>
      </c>
      <c r="C131" s="6" t="inlineStr">
        <is>
          <t>ray</t>
        </is>
      </c>
      <c r="D131" s="8" t="n">
        <v>43009.9249978584</v>
      </c>
      <c r="E131" s="6" t="n">
        <v>99</v>
      </c>
    </row>
    <row r="132">
      <c r="B132" s="6" t="inlineStr">
        <is>
          <t>9</t>
        </is>
      </c>
      <c r="C132" s="6" t="inlineStr">
        <is>
          <t>oasis</t>
        </is>
      </c>
      <c r="D132" s="8" t="n">
        <v>43009.92530190985</v>
      </c>
      <c r="E132" s="6" t="n">
        <v>100</v>
      </c>
    </row>
    <row r="133">
      <c r="B133" s="6" t="inlineStr">
        <is>
          <t>9</t>
        </is>
      </c>
      <c r="C133" s="6" t="inlineStr">
        <is>
          <t>hebrew</t>
        </is>
      </c>
      <c r="D133" s="8" t="n">
        <v>43009.92530205132</v>
      </c>
      <c r="E133" s="6" t="n">
        <v>100</v>
      </c>
    </row>
    <row r="134">
      <c r="B134" s="6" t="inlineStr">
        <is>
          <t>9</t>
        </is>
      </c>
      <c r="C134" s="6" t="inlineStr">
        <is>
          <t>ray</t>
        </is>
      </c>
      <c r="D134" s="8" t="n">
        <v>43009.92530205132</v>
      </c>
      <c r="E134" s="6" t="n">
        <v>103</v>
      </c>
    </row>
    <row r="135">
      <c r="B135" s="6" t="inlineStr">
        <is>
          <t>10</t>
        </is>
      </c>
      <c r="C135" s="6" t="inlineStr">
        <is>
          <t>ray</t>
        </is>
      </c>
      <c r="D135" s="8" t="n">
        <v>43009.92594637398</v>
      </c>
      <c r="E135" s="6" t="n">
        <v>98</v>
      </c>
    </row>
    <row r="136">
      <c r="B136" s="6" t="inlineStr">
        <is>
          <t>10</t>
        </is>
      </c>
      <c r="C136" s="6" t="inlineStr">
        <is>
          <t>oasis</t>
        </is>
      </c>
      <c r="D136" s="8" t="n">
        <v>43009.92594829722</v>
      </c>
      <c r="E136" s="6" t="n">
        <v>100</v>
      </c>
    </row>
    <row r="137">
      <c r="B137" s="6" t="inlineStr">
        <is>
          <t>10</t>
        </is>
      </c>
      <c r="C137" s="6" t="inlineStr">
        <is>
          <t>under</t>
        </is>
      </c>
      <c r="D137" s="8" t="n">
        <v>43009.92594969766</v>
      </c>
      <c r="E137" s="6" t="n">
        <v>100</v>
      </c>
    </row>
    <row r="138">
      <c r="B138" s="6" t="inlineStr">
        <is>
          <t>11</t>
        </is>
      </c>
      <c r="C138" s="6" t="inlineStr">
        <is>
          <t>ray</t>
        </is>
      </c>
      <c r="D138" s="8" t="n">
        <v>43009.92686458176</v>
      </c>
      <c r="E138" s="6" t="n">
        <v>57</v>
      </c>
    </row>
    <row r="139">
      <c r="B139" s="6" t="inlineStr">
        <is>
          <t>13</t>
        </is>
      </c>
      <c r="C139" s="6" t="inlineStr">
        <is>
          <t>ray</t>
        </is>
      </c>
      <c r="D139" s="8" t="n">
        <v>43009.92717030528</v>
      </c>
      <c r="E139" s="6" t="n">
        <v>44</v>
      </c>
    </row>
    <row r="140">
      <c r="B140" s="6" t="inlineStr">
        <is>
          <t>13</t>
        </is>
      </c>
      <c r="C140" s="6" t="inlineStr">
        <is>
          <t>34_1114</t>
        </is>
      </c>
      <c r="D140" s="8" t="n">
        <v>43009.92717985113</v>
      </c>
      <c r="E140" s="6" t="n">
        <v>42</v>
      </c>
    </row>
    <row r="141">
      <c r="B141" s="6" t="inlineStr">
        <is>
          <t>14</t>
        </is>
      </c>
      <c r="C141" s="6" t="inlineStr">
        <is>
          <t>ray</t>
        </is>
      </c>
      <c r="D141" s="8" t="n">
        <v>43009.92767297388</v>
      </c>
      <c r="E141" s="6" t="n">
        <v>2</v>
      </c>
    </row>
  </sheetData>
  <pageMargins bottom="1" footer="0.5" header="0.5" left="0.75" right="0.75" top="1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g7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m240_fn_mag</t>
        </is>
      </c>
      <c r="C4" t="n">
        <v>6</v>
      </c>
      <c r="D4" s="4" t="n">
        <v>0.8757142860000044</v>
      </c>
      <c r="E4" s="4" t="n">
        <v>0.3890476189999958</v>
      </c>
      <c r="F4" s="4" t="n">
        <v>233.22984127</v>
      </c>
      <c r="G4" s="4" t="n">
        <v>233.618888889</v>
      </c>
      <c r="H4" s="4" t="n">
        <v>0.06484126983333265</v>
      </c>
      <c r="I4" s="4" t="n">
        <v>0.001163828598813806</v>
      </c>
      <c r="J4" s="7" t="n">
        <v>925.3365974204917</v>
      </c>
      <c r="K4" s="4" t="n">
        <v/>
      </c>
      <c r="L4" s="4" t="n">
        <v>0</v>
      </c>
      <c r="M4" s="4" t="n">
        <v>233.22984127</v>
      </c>
      <c r="N4" s="4" t="n">
        <v>585.0799092970001</v>
      </c>
      <c r="O4" s="8" t="n">
        <v>43009.92343842487</v>
      </c>
      <c r="P4" t="inlineStr"/>
    </row>
  </sheetData>
  <pageMargins bottom="1" footer="0.5" header="0.5" left="0.75" right="0.75" top="1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g8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m240_fn_mag</t>
        </is>
      </c>
      <c r="C4" t="n">
        <v>6</v>
      </c>
      <c r="D4" s="4" t="n">
        <v>0.9811111109999899</v>
      </c>
      <c r="E4" s="4" t="n">
        <v>0.4041269840000155</v>
      </c>
      <c r="F4" s="4" t="n">
        <v>234.6</v>
      </c>
      <c r="G4" s="4" t="n">
        <v>235.004126984</v>
      </c>
      <c r="H4" s="4" t="n">
        <v>0.06735449733333591</v>
      </c>
      <c r="I4" s="4" t="n">
        <v>0.003010688899061529</v>
      </c>
      <c r="J4" s="7" t="n">
        <v>890.8091126129459</v>
      </c>
      <c r="K4" s="4" t="n">
        <v/>
      </c>
      <c r="L4" s="4" t="n">
        <v>0</v>
      </c>
      <c r="M4" s="4" t="n">
        <v>234.6</v>
      </c>
      <c r="N4" s="4" t="n">
        <v>586.450068027</v>
      </c>
      <c r="O4" s="8" t="n">
        <v>43009.92345428319</v>
      </c>
      <c r="P4" t="inlineStr"/>
    </row>
  </sheetData>
  <pageMargins bottom="1" footer="0.5" header="0.5" left="0.75" right="0.75" top="1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g9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m240_fn_mag</t>
        </is>
      </c>
      <c r="C4" t="n">
        <v>6</v>
      </c>
      <c r="D4" s="4" t="n">
        <v>0.8393650789999754</v>
      </c>
      <c r="E4" s="4" t="n">
        <v>0.3966666670000052</v>
      </c>
      <c r="F4" s="4" t="n">
        <v>235.843492063</v>
      </c>
      <c r="G4" s="4" t="n">
        <v>236.24015873</v>
      </c>
      <c r="H4" s="4" t="n">
        <v>0.06611111116666753</v>
      </c>
      <c r="I4" s="4" t="n">
        <v>0.005033923682125348</v>
      </c>
      <c r="J4" s="7" t="n">
        <v>907.5630244474143</v>
      </c>
      <c r="K4" s="4" t="n">
        <v/>
      </c>
      <c r="L4" s="4" t="n">
        <v>0</v>
      </c>
      <c r="M4" s="4" t="n">
        <v>235.843492063</v>
      </c>
      <c r="N4" s="4" t="n">
        <v>587.69356009</v>
      </c>
      <c r="O4" s="8" t="n">
        <v>43009.92346867546</v>
      </c>
      <c r="P4" t="inlineStr"/>
    </row>
  </sheetData>
  <pageMargins bottom="1" footer="0.5" header="0.5" left="0.75" right="0.75" top="1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g10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m240_fn_mag</t>
        </is>
      </c>
      <c r="C4" t="n">
        <v>6</v>
      </c>
      <c r="D4" s="4" t="n">
        <v>0.8682539680000048</v>
      </c>
      <c r="E4" s="4" t="n">
        <v>0.3938095240000052</v>
      </c>
      <c r="F4" s="4" t="n">
        <v>237.108412698</v>
      </c>
      <c r="G4" s="4" t="n">
        <v>237.502222222</v>
      </c>
      <c r="H4" s="4" t="n">
        <v>0.06563492066666754</v>
      </c>
      <c r="I4" s="4" t="n">
        <v>0.003687735494844645</v>
      </c>
      <c r="J4" s="7" t="n">
        <v>914.1475207186589</v>
      </c>
      <c r="K4" s="4" t="n">
        <v/>
      </c>
      <c r="L4" s="4" t="n">
        <v>0</v>
      </c>
      <c r="M4" s="4" t="n">
        <v>237.108412698</v>
      </c>
      <c r="N4" s="4" t="n">
        <v>588.9584807250001</v>
      </c>
      <c r="O4" s="8" t="n">
        <v>43009.92348331575</v>
      </c>
      <c r="P4" t="inlineStr"/>
    </row>
  </sheetData>
  <pageMargins bottom="1" footer="0.5" header="0.5" left="0.75" right="0.75" top="1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a1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m240_afgan</t>
        </is>
      </c>
      <c r="C4" t="n">
        <v>10</v>
      </c>
      <c r="D4" s="4" t="n">
        <v>0</v>
      </c>
      <c r="E4" s="4" t="n">
        <v>0.8108843539999999</v>
      </c>
      <c r="F4" s="4" t="n">
        <v>1.380680272</v>
      </c>
      <c r="G4" s="4" t="n">
        <v>2.191564626</v>
      </c>
      <c r="H4" s="4" t="n">
        <v>0.08108843539999999</v>
      </c>
      <c r="I4" s="4" t="n">
        <v>0.000784928552569679</v>
      </c>
      <c r="J4" s="7" t="n">
        <v>739.9328856701557</v>
      </c>
      <c r="K4" s="4" t="n">
        <v/>
      </c>
      <c r="L4" s="4" t="n">
        <v>0</v>
      </c>
      <c r="M4" s="4" t="n">
        <v>1.380680272</v>
      </c>
      <c r="N4" s="4" t="n">
        <v>353.230748299</v>
      </c>
      <c r="O4" s="8" t="n">
        <v>43009.92075498551</v>
      </c>
      <c r="P4" t="inlineStr"/>
    </row>
  </sheetData>
  <pageMargins bottom="1" footer="0.5" header="0.5" left="0.75" right="0.75" top="1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a2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m240_afgan</t>
        </is>
      </c>
      <c r="C4" t="n">
        <v>9</v>
      </c>
      <c r="D4" s="4" t="n">
        <v>10.139863945</v>
      </c>
      <c r="E4" s="4" t="n">
        <v>0.7229931980000028</v>
      </c>
      <c r="F4" s="4" t="n">
        <v>12.331428571</v>
      </c>
      <c r="G4" s="4" t="n">
        <v>13.054421769</v>
      </c>
      <c r="H4" s="4" t="n">
        <v>0.08033257755555587</v>
      </c>
      <c r="I4" s="4" t="n">
        <v>0.0008268875270787839</v>
      </c>
      <c r="J4" s="7" t="n">
        <v>746.8949936096051</v>
      </c>
      <c r="K4" s="4" t="n">
        <v/>
      </c>
      <c r="L4" s="4" t="n">
        <v>0</v>
      </c>
      <c r="M4" s="4" t="n">
        <v>12.331428571</v>
      </c>
      <c r="N4" s="4" t="n">
        <v>364.181496598</v>
      </c>
      <c r="O4" s="8" t="n">
        <v>43009.92088173029</v>
      </c>
      <c r="P4" t="inlineStr"/>
    </row>
  </sheetData>
  <pageMargins bottom="1" footer="0.5" header="0.5" left="0.75" right="0.75" top="1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a3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m240_afgan</t>
        </is>
      </c>
      <c r="C4" t="n">
        <v>9</v>
      </c>
      <c r="D4" s="4" t="n">
        <v>2.366394558</v>
      </c>
      <c r="E4" s="4" t="n">
        <v>0.7380952379999997</v>
      </c>
      <c r="F4" s="4" t="n">
        <v>15.420816327</v>
      </c>
      <c r="G4" s="4" t="n">
        <v>16.158911565</v>
      </c>
      <c r="H4" s="4" t="n">
        <v>0.08201058199999996</v>
      </c>
      <c r="I4" s="4" t="n">
        <v>0.001291509842625313</v>
      </c>
      <c r="J4" s="7" t="n">
        <v>731.6129033202085</v>
      </c>
      <c r="K4" s="4" t="n">
        <v/>
      </c>
      <c r="L4" s="4" t="n">
        <v>0</v>
      </c>
      <c r="M4" s="4" t="n">
        <v>15.420816327</v>
      </c>
      <c r="N4" s="4" t="n">
        <v>367.270884354</v>
      </c>
      <c r="O4" s="8" t="n">
        <v>43009.92091748708</v>
      </c>
      <c r="P4" t="inlineStr"/>
    </row>
  </sheetData>
  <pageMargins bottom="1" footer="0.5" header="0.5" left="0.75" right="0.75" top="1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a4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m240_afgan</t>
        </is>
      </c>
      <c r="C4" t="n">
        <v>18</v>
      </c>
      <c r="D4" s="4" t="n">
        <v>1.862176869999999</v>
      </c>
      <c r="E4" s="4" t="n">
        <v>1.584081633</v>
      </c>
      <c r="F4" s="4" t="n">
        <v>18.021088435</v>
      </c>
      <c r="G4" s="4" t="n">
        <v>19.605170068</v>
      </c>
      <c r="H4" s="4" t="n">
        <v>0.08800453516666668</v>
      </c>
      <c r="I4" s="4" t="n">
        <v>0.0008385430325565853</v>
      </c>
      <c r="J4" s="7" t="n">
        <v>681.7830454574811</v>
      </c>
      <c r="K4" s="4" t="n">
        <v/>
      </c>
      <c r="L4" s="4" t="n">
        <v>0</v>
      </c>
      <c r="M4" s="4" t="n">
        <v>18.021088435</v>
      </c>
      <c r="N4" s="4" t="n">
        <v>369.871156462</v>
      </c>
      <c r="O4" s="8" t="n">
        <v>43009.92094758282</v>
      </c>
      <c r="P4" t="inlineStr"/>
    </row>
  </sheetData>
  <pageMargins bottom="1" footer="0.5" header="0.5" left="0.75" right="0.75" top="1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a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m240b_shoulder</t>
        </is>
      </c>
      <c r="C4" t="n">
        <v>17</v>
      </c>
      <c r="D4" s="4" t="n">
        <v>0</v>
      </c>
      <c r="E4" s="4" t="n">
        <v>1.582947845</v>
      </c>
      <c r="F4" s="4" t="n">
        <v>0.065646259</v>
      </c>
      <c r="G4" s="4" t="n">
        <v>1.648594104</v>
      </c>
      <c r="H4" s="4" t="n">
        <v>0.09311457911764706</v>
      </c>
      <c r="I4" s="4" t="n">
        <v>0.00394136525470594</v>
      </c>
      <c r="J4" s="7" t="n">
        <v>644.3674080746482</v>
      </c>
      <c r="K4" s="4" t="n">
        <v/>
      </c>
      <c r="L4" s="4" t="n">
        <v>0</v>
      </c>
      <c r="M4" s="4" t="n">
        <v>0.065646259</v>
      </c>
      <c r="N4" s="4" t="n">
        <v>351.915714286</v>
      </c>
      <c r="O4" s="8" t="n">
        <v>43009.92073976521</v>
      </c>
      <c r="P4" t="inlineStr"/>
    </row>
  </sheetData>
  <pageMargins bottom="1" footer="0.5" header="0.5" left="0.75" right="0.75" top="1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b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m240b_shoulder</t>
        </is>
      </c>
      <c r="C4" t="n">
        <v>4</v>
      </c>
      <c r="D4" s="4" t="n">
        <v>1.256802721</v>
      </c>
      <c r="E4" s="4" t="n">
        <v>0.3040362819999998</v>
      </c>
      <c r="F4" s="4" t="n">
        <v>2.905396825</v>
      </c>
      <c r="G4" s="4" t="n">
        <v>3.209433107</v>
      </c>
      <c r="H4" s="4" t="n">
        <v>0.07600907049999994</v>
      </c>
      <c r="I4" s="4" t="n">
        <v>0.001399950068643194</v>
      </c>
      <c r="J4" s="7" t="n">
        <v>789.3794728091043</v>
      </c>
      <c r="K4" s="4" t="n">
        <v/>
      </c>
      <c r="L4" s="4" t="n">
        <v>0</v>
      </c>
      <c r="M4" s="4" t="n">
        <v>2.905396825</v>
      </c>
      <c r="N4" s="4" t="n">
        <v>354.755464852</v>
      </c>
      <c r="O4" s="8" t="n">
        <v>43009.9207726327</v>
      </c>
      <c r="P4" t="inlineStr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O16"/>
  <sheetViews>
    <sheetView workbookViewId="0">
      <selection activeCell="A1" sqref="A1"/>
    </sheetView>
  </sheetViews>
  <sheetFormatPr baseColWidth="8" defaultRowHeight="15"/>
  <cols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  <col customWidth="1" max="38" min="38" width="4"/>
    <col customWidth="1" max="39" min="39" width="4"/>
    <col customWidth="1" max="40" min="40" width="4"/>
    <col customWidth="1" max="41" min="41" width="4"/>
  </cols>
  <sheetData>
    <row customHeight="1" ht="35" r="1">
      <c r="B1" s="1" t="inlineStr">
        <is>
          <t>Venue Timeline Xref</t>
        </is>
      </c>
    </row>
    <row r="2">
      <c r="A2">
        <f>HYPERLINK("#T.O.C.", "T.O.C.")</f>
        <v/>
      </c>
    </row>
    <row r="3">
      <c r="C3" t="inlineStr">
        <is>
          <t>0</t>
        </is>
      </c>
      <c r="D3" t="inlineStr">
        <is>
          <t>0_6</t>
        </is>
      </c>
      <c r="E3" t="inlineStr">
        <is>
          <t>1</t>
        </is>
      </c>
      <c r="F3" t="inlineStr">
        <is>
          <t>2a</t>
        </is>
      </c>
      <c r="G3" t="inlineStr">
        <is>
          <t>2b</t>
        </is>
      </c>
      <c r="H3" t="inlineStr">
        <is>
          <t>2c</t>
        </is>
      </c>
      <c r="I3" t="inlineStr">
        <is>
          <t>2d</t>
        </is>
      </c>
      <c r="J3" t="inlineStr">
        <is>
          <t>3a</t>
        </is>
      </c>
      <c r="K3" t="inlineStr">
        <is>
          <t>3b</t>
        </is>
      </c>
      <c r="L3" t="inlineStr">
        <is>
          <t>3z</t>
        </is>
      </c>
      <c r="M3" t="inlineStr">
        <is>
          <t>4</t>
        </is>
      </c>
      <c r="N3" t="inlineStr">
        <is>
          <t>5z</t>
        </is>
      </c>
      <c r="O3" t="inlineStr">
        <is>
          <t>5_1</t>
        </is>
      </c>
      <c r="P3" t="inlineStr">
        <is>
          <t>5_2</t>
        </is>
      </c>
      <c r="Q3" t="inlineStr">
        <is>
          <t>5_3</t>
        </is>
      </c>
      <c r="R3" t="inlineStr">
        <is>
          <t>5_4</t>
        </is>
      </c>
      <c r="S3" t="inlineStr">
        <is>
          <t>5_5</t>
        </is>
      </c>
      <c r="T3" t="inlineStr">
        <is>
          <t>5_6</t>
        </is>
      </c>
      <c r="U3" t="inlineStr">
        <is>
          <t>b6</t>
        </is>
      </c>
      <c r="V3" t="inlineStr">
        <is>
          <t>5e</t>
        </is>
      </c>
      <c r="W3" t="inlineStr">
        <is>
          <t>5f</t>
        </is>
      </c>
      <c r="X3" t="inlineStr">
        <is>
          <t>5g</t>
        </is>
      </c>
      <c r="Y3" t="inlineStr">
        <is>
          <t>5h2</t>
        </is>
      </c>
      <c r="Z3" t="inlineStr">
        <is>
          <t>5h3</t>
        </is>
      </c>
      <c r="AA3" t="inlineStr">
        <is>
          <t>5h4</t>
        </is>
      </c>
      <c r="AB3" t="inlineStr">
        <is>
          <t>6a</t>
        </is>
      </c>
      <c r="AC3" t="inlineStr">
        <is>
          <t>6b</t>
        </is>
      </c>
      <c r="AD3" t="inlineStr">
        <is>
          <t>7</t>
        </is>
      </c>
      <c r="AE3" t="inlineStr">
        <is>
          <t>8a</t>
        </is>
      </c>
      <c r="AF3" t="inlineStr">
        <is>
          <t>8b</t>
        </is>
      </c>
      <c r="AG3" t="inlineStr">
        <is>
          <t>9a</t>
        </is>
      </c>
      <c r="AH3" t="inlineStr">
        <is>
          <t>9b</t>
        </is>
      </c>
      <c r="AI3" t="inlineStr">
        <is>
          <t>9c</t>
        </is>
      </c>
      <c r="AJ3" t="inlineStr">
        <is>
          <t>10</t>
        </is>
      </c>
      <c r="AK3" t="inlineStr">
        <is>
          <t>11a</t>
        </is>
      </c>
      <c r="AL3" t="inlineStr">
        <is>
          <t>11b</t>
        </is>
      </c>
      <c r="AM3" t="inlineStr">
        <is>
          <t>12</t>
        </is>
      </c>
      <c r="AN3" t="inlineStr">
        <is>
          <t>13</t>
        </is>
      </c>
      <c r="AO3" t="inlineStr">
        <is>
          <t>14</t>
        </is>
      </c>
    </row>
    <row r="4">
      <c r="B4" t="inlineStr">
        <is>
          <t>bar5</t>
        </is>
      </c>
      <c r="C4" t="inlineStr">
        <is>
          <t>X</t>
        </is>
      </c>
      <c r="D4" t="inlineStr">
        <is>
          <t>X</t>
        </is>
      </c>
      <c r="E4" t="inlineStr">
        <is>
          <t>X</t>
        </is>
      </c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  <c r="AD4" t="inlineStr"/>
      <c r="AE4" t="inlineStr"/>
      <c r="AF4" t="inlineStr"/>
      <c r="AG4" t="inlineStr"/>
      <c r="AH4" t="inlineStr"/>
      <c r="AI4" t="inlineStr"/>
      <c r="AJ4" t="inlineStr"/>
      <c r="AK4" t="inlineStr"/>
      <c r="AL4" t="inlineStr"/>
      <c r="AM4" t="inlineStr"/>
      <c r="AN4" t="inlineStr"/>
      <c r="AO4" t="inlineStr"/>
    </row>
    <row r="5">
      <c r="B5" t="inlineStr">
        <is>
          <t>stage_right</t>
        </is>
      </c>
      <c r="C5" t="inlineStr">
        <is>
          <t>X</t>
        </is>
      </c>
      <c r="D5" t="inlineStr"/>
      <c r="E5" t="inlineStr">
        <is>
          <t>X</t>
        </is>
      </c>
      <c r="F5" t="inlineStr">
        <is>
          <t>X</t>
        </is>
      </c>
      <c r="G5" t="inlineStr">
        <is>
          <t>X</t>
        </is>
      </c>
      <c r="H5" t="inlineStr">
        <is>
          <t>X</t>
        </is>
      </c>
      <c r="I5" t="inlineStr">
        <is>
          <t>X</t>
        </is>
      </c>
      <c r="J5" t="inlineStr">
        <is>
          <t>X</t>
        </is>
      </c>
      <c r="K5" t="inlineStr">
        <is>
          <t>X</t>
        </is>
      </c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  <c r="Y5" t="inlineStr"/>
      <c r="Z5" t="inlineStr"/>
      <c r="AA5" t="inlineStr"/>
      <c r="AB5" t="inlineStr"/>
      <c r="AC5" t="inlineStr"/>
      <c r="AD5" t="inlineStr"/>
      <c r="AE5" t="inlineStr"/>
      <c r="AF5" t="inlineStr"/>
      <c r="AG5" t="inlineStr"/>
      <c r="AH5" t="inlineStr"/>
      <c r="AI5" t="inlineStr"/>
      <c r="AJ5" t="inlineStr"/>
      <c r="AK5" t="inlineStr"/>
      <c r="AL5" t="inlineStr"/>
      <c r="AM5" t="inlineStr"/>
      <c r="AN5" t="inlineStr"/>
      <c r="AO5" t="inlineStr"/>
    </row>
    <row r="6">
      <c r="B6" t="inlineStr">
        <is>
          <t>booth_se</t>
        </is>
      </c>
      <c r="C6" t="inlineStr"/>
      <c r="D6" t="inlineStr">
        <is>
          <t>X</t>
        </is>
      </c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  <c r="AC6" t="inlineStr"/>
      <c r="AD6" t="inlineStr"/>
      <c r="AE6" t="inlineStr"/>
      <c r="AF6" t="inlineStr"/>
      <c r="AG6" t="inlineStr"/>
      <c r="AH6" t="inlineStr"/>
      <c r="AI6" t="inlineStr"/>
      <c r="AJ6" t="inlineStr"/>
      <c r="AK6" t="inlineStr"/>
      <c r="AL6" t="inlineStr"/>
      <c r="AM6" t="inlineStr"/>
      <c r="AN6" t="inlineStr"/>
      <c r="AO6" t="inlineStr"/>
    </row>
    <row r="7">
      <c r="B7" t="inlineStr">
        <is>
          <t>eastf</t>
        </is>
      </c>
      <c r="C7" t="inlineStr"/>
      <c r="D7" t="inlineStr"/>
      <c r="E7" t="inlineStr">
        <is>
          <t>X</t>
        </is>
      </c>
      <c r="F7" t="inlineStr">
        <is>
          <t>X</t>
        </is>
      </c>
      <c r="G7" t="inlineStr">
        <is>
          <t>X</t>
        </is>
      </c>
      <c r="H7" t="inlineStr">
        <is>
          <t>X</t>
        </is>
      </c>
      <c r="I7" t="inlineStr">
        <is>
          <t>X</t>
        </is>
      </c>
      <c r="J7" t="inlineStr">
        <is>
          <t>X</t>
        </is>
      </c>
      <c r="K7" t="inlineStr">
        <is>
          <t>X</t>
        </is>
      </c>
      <c r="L7" t="inlineStr"/>
      <c r="M7" t="inlineStr">
        <is>
          <t>X</t>
        </is>
      </c>
      <c r="N7" t="inlineStr">
        <is>
          <t>X</t>
        </is>
      </c>
      <c r="O7" t="inlineStr"/>
      <c r="P7" t="inlineStr"/>
      <c r="Q7" t="inlineStr"/>
      <c r="R7" t="inlineStr"/>
      <c r="S7" t="inlineStr"/>
      <c r="T7" t="inlineStr"/>
      <c r="U7" t="inlineStr">
        <is>
          <t>X</t>
        </is>
      </c>
      <c r="V7" t="inlineStr">
        <is>
          <t>X</t>
        </is>
      </c>
      <c r="W7" t="inlineStr">
        <is>
          <t>X</t>
        </is>
      </c>
      <c r="X7" t="inlineStr">
        <is>
          <t>X</t>
        </is>
      </c>
      <c r="Y7" t="inlineStr"/>
      <c r="Z7" t="inlineStr"/>
      <c r="AA7" t="inlineStr"/>
      <c r="AB7" t="inlineStr">
        <is>
          <t>X</t>
        </is>
      </c>
      <c r="AC7" t="inlineStr"/>
      <c r="AD7" t="inlineStr"/>
      <c r="AE7" t="inlineStr"/>
      <c r="AF7" t="inlineStr"/>
      <c r="AG7" t="inlineStr"/>
      <c r="AH7" t="inlineStr"/>
      <c r="AI7" t="inlineStr"/>
      <c r="AJ7" t="inlineStr"/>
      <c r="AK7" t="inlineStr"/>
      <c r="AL7" t="inlineStr"/>
      <c r="AM7" t="inlineStr"/>
      <c r="AN7" t="inlineStr"/>
      <c r="AO7" t="inlineStr"/>
    </row>
    <row r="8">
      <c r="B8" t="inlineStr">
        <is>
          <t>middle</t>
        </is>
      </c>
      <c r="C8" t="inlineStr"/>
      <c r="D8" t="inlineStr"/>
      <c r="E8" t="inlineStr">
        <is>
          <t>X</t>
        </is>
      </c>
      <c r="F8" t="inlineStr">
        <is>
          <t>X</t>
        </is>
      </c>
      <c r="G8" t="inlineStr">
        <is>
          <t>X</t>
        </is>
      </c>
      <c r="H8" t="inlineStr">
        <is>
          <t>X</t>
        </is>
      </c>
      <c r="I8" t="inlineStr">
        <is>
          <t>X</t>
        </is>
      </c>
      <c r="J8" t="inlineStr">
        <is>
          <t>X</t>
        </is>
      </c>
      <c r="K8" t="inlineStr">
        <is>
          <t>X</t>
        </is>
      </c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Z8" t="inlineStr"/>
      <c r="AA8" t="inlineStr"/>
      <c r="AB8" t="inlineStr"/>
      <c r="AC8" t="inlineStr"/>
      <c r="AD8" t="inlineStr"/>
      <c r="AE8" t="inlineStr"/>
      <c r="AF8" t="inlineStr"/>
      <c r="AG8" t="inlineStr"/>
      <c r="AH8" t="inlineStr"/>
      <c r="AI8" t="inlineStr"/>
      <c r="AJ8" t="inlineStr"/>
      <c r="AK8" t="inlineStr"/>
      <c r="AL8" t="inlineStr"/>
      <c r="AM8" t="inlineStr"/>
      <c r="AN8" t="inlineStr"/>
      <c r="AO8" t="inlineStr"/>
    </row>
    <row r="9">
      <c r="B9" t="inlineStr">
        <is>
          <t>front2</t>
        </is>
      </c>
      <c r="C9" t="inlineStr"/>
      <c r="D9" t="inlineStr"/>
      <c r="E9" t="inlineStr"/>
      <c r="F9" t="inlineStr">
        <is>
          <t>X</t>
        </is>
      </c>
      <c r="G9" t="inlineStr">
        <is>
          <t>X</t>
        </is>
      </c>
      <c r="H9" t="inlineStr">
        <is>
          <t>X</t>
        </is>
      </c>
      <c r="I9" t="inlineStr">
        <is>
          <t>X</t>
        </is>
      </c>
      <c r="J9" t="inlineStr">
        <is>
          <t>X</t>
        </is>
      </c>
      <c r="K9" t="inlineStr">
        <is>
          <t>X</t>
        </is>
      </c>
      <c r="L9" t="inlineStr">
        <is>
          <t>X</t>
        </is>
      </c>
      <c r="M9" t="inlineStr">
        <is>
          <t>X</t>
        </is>
      </c>
      <c r="N9" t="inlineStr">
        <is>
          <t>X</t>
        </is>
      </c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Z9" t="inlineStr"/>
      <c r="AA9" t="inlineStr"/>
      <c r="AB9" t="inlineStr"/>
      <c r="AC9" t="inlineStr"/>
      <c r="AD9" t="inlineStr"/>
      <c r="AE9" t="inlineStr"/>
      <c r="AF9" t="inlineStr"/>
      <c r="AG9" t="inlineStr"/>
      <c r="AH9" t="inlineStr"/>
      <c r="AI9" t="inlineStr"/>
      <c r="AJ9" t="inlineStr"/>
      <c r="AK9" t="inlineStr"/>
      <c r="AL9" t="inlineStr"/>
      <c r="AM9" t="inlineStr"/>
      <c r="AN9" t="inlineStr"/>
      <c r="AO9" t="inlineStr"/>
    </row>
    <row r="10">
      <c r="B10" t="inlineStr">
        <is>
          <t>alt_elec</t>
        </is>
      </c>
      <c r="C10" t="inlineStr"/>
      <c r="D10" t="inlineStr"/>
      <c r="E10" t="inlineStr"/>
      <c r="F10" t="inlineStr">
        <is>
          <t>X</t>
        </is>
      </c>
      <c r="G10" t="inlineStr">
        <is>
          <t>X</t>
        </is>
      </c>
      <c r="H10" t="inlineStr">
        <is>
          <t>X</t>
        </is>
      </c>
      <c r="I10" t="inlineStr">
        <is>
          <t>X</t>
        </is>
      </c>
      <c r="J10" t="inlineStr">
        <is>
          <t>X</t>
        </is>
      </c>
      <c r="K10" t="inlineStr">
        <is>
          <t>X</t>
        </is>
      </c>
      <c r="L10" t="inlineStr"/>
      <c r="M10" t="inlineStr">
        <is>
          <t>X</t>
        </is>
      </c>
      <c r="N10" t="inlineStr"/>
      <c r="O10" t="inlineStr">
        <is>
          <t>X</t>
        </is>
      </c>
      <c r="P10" t="inlineStr">
        <is>
          <t>X</t>
        </is>
      </c>
      <c r="Q10" t="inlineStr">
        <is>
          <t>X</t>
        </is>
      </c>
      <c r="R10" t="inlineStr">
        <is>
          <t>X</t>
        </is>
      </c>
      <c r="S10" t="inlineStr">
        <is>
          <t>X</t>
        </is>
      </c>
      <c r="T10" t="inlineStr">
        <is>
          <t>X</t>
        </is>
      </c>
      <c r="U10" t="inlineStr">
        <is>
          <t>X</t>
        </is>
      </c>
      <c r="V10" t="inlineStr">
        <is>
          <t>X</t>
        </is>
      </c>
      <c r="W10" t="inlineStr">
        <is>
          <t>X</t>
        </is>
      </c>
      <c r="X10" t="inlineStr">
        <is>
          <t>X</t>
        </is>
      </c>
      <c r="Y10" t="inlineStr"/>
      <c r="Z10" t="inlineStr"/>
      <c r="AA10" t="inlineStr"/>
      <c r="AB10" t="inlineStr"/>
      <c r="AC10" t="inlineStr"/>
      <c r="AD10" t="inlineStr"/>
      <c r="AE10" t="inlineStr"/>
      <c r="AF10" t="inlineStr"/>
      <c r="AG10" t="inlineStr"/>
      <c r="AH10" t="inlineStr"/>
      <c r="AI10" t="inlineStr"/>
      <c r="AJ10" t="inlineStr"/>
      <c r="AK10" t="inlineStr"/>
      <c r="AL10" t="inlineStr"/>
      <c r="AM10" t="inlineStr"/>
      <c r="AN10" t="inlineStr"/>
      <c r="AO10" t="inlineStr"/>
    </row>
    <row r="11">
      <c r="B11" t="inlineStr">
        <is>
          <t>34_1114</t>
        </is>
      </c>
      <c r="C11" t="inlineStr"/>
      <c r="D11" t="inlineStr"/>
      <c r="E11" t="inlineStr"/>
      <c r="F11" t="inlineStr">
        <is>
          <t>X</t>
        </is>
      </c>
      <c r="G11" t="inlineStr">
        <is>
          <t>X</t>
        </is>
      </c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  <c r="AC11" t="inlineStr"/>
      <c r="AD11" t="inlineStr">
        <is>
          <t>X</t>
        </is>
      </c>
      <c r="AE11" t="inlineStr"/>
      <c r="AF11" t="inlineStr"/>
      <c r="AG11" t="inlineStr"/>
      <c r="AH11" t="inlineStr"/>
      <c r="AI11" t="inlineStr"/>
      <c r="AJ11" t="inlineStr"/>
      <c r="AK11" t="inlineStr"/>
      <c r="AL11" t="inlineStr"/>
      <c r="AM11" t="inlineStr"/>
      <c r="AN11" t="inlineStr">
        <is>
          <t>X</t>
        </is>
      </c>
      <c r="AO11" t="inlineStr"/>
    </row>
    <row r="12">
      <c r="B12" t="inlineStr">
        <is>
          <t>under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>
        <is>
          <t>X</t>
        </is>
      </c>
      <c r="N12" t="inlineStr"/>
      <c r="O12" t="inlineStr">
        <is>
          <t>X</t>
        </is>
      </c>
      <c r="P12" t="inlineStr">
        <is>
          <t>X</t>
        </is>
      </c>
      <c r="Q12" t="inlineStr">
        <is>
          <t>X</t>
        </is>
      </c>
      <c r="R12" t="inlineStr">
        <is>
          <t>X</t>
        </is>
      </c>
      <c r="S12" t="inlineStr">
        <is>
          <t>X</t>
        </is>
      </c>
      <c r="T12" t="inlineStr">
        <is>
          <t>X</t>
        </is>
      </c>
      <c r="U12" t="inlineStr">
        <is>
          <t>X</t>
        </is>
      </c>
      <c r="V12" t="inlineStr">
        <is>
          <t>X</t>
        </is>
      </c>
      <c r="W12" t="inlineStr">
        <is>
          <t>X</t>
        </is>
      </c>
      <c r="X12" t="inlineStr">
        <is>
          <t>X</t>
        </is>
      </c>
      <c r="Y12" t="inlineStr"/>
      <c r="Z12" t="inlineStr"/>
      <c r="AA12" t="inlineStr"/>
      <c r="AB12" t="inlineStr">
        <is>
          <t>X</t>
        </is>
      </c>
      <c r="AC12" t="inlineStr">
        <is>
          <t>X</t>
        </is>
      </c>
      <c r="AD12" t="inlineStr"/>
      <c r="AE12" t="inlineStr"/>
      <c r="AF12" t="inlineStr"/>
      <c r="AG12" t="inlineStr"/>
      <c r="AH12" t="inlineStr"/>
      <c r="AI12" t="inlineStr"/>
      <c r="AJ12" t="inlineStr">
        <is>
          <t>X</t>
        </is>
      </c>
      <c r="AK12" t="inlineStr"/>
      <c r="AL12" t="inlineStr"/>
      <c r="AM12" t="inlineStr"/>
      <c r="AN12" t="inlineStr"/>
      <c r="AO12" t="inlineStr"/>
    </row>
    <row r="13">
      <c r="B13" t="inlineStr">
        <is>
          <t>ray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>
        <is>
          <t>X</t>
        </is>
      </c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>
        <is>
          <t>X</t>
        </is>
      </c>
      <c r="W13" t="inlineStr">
        <is>
          <t>X</t>
        </is>
      </c>
      <c r="X13" t="inlineStr">
        <is>
          <t>X</t>
        </is>
      </c>
      <c r="Y13" t="inlineStr"/>
      <c r="Z13" t="inlineStr"/>
      <c r="AA13" t="inlineStr"/>
      <c r="AB13" t="inlineStr">
        <is>
          <t>X</t>
        </is>
      </c>
      <c r="AC13" t="inlineStr">
        <is>
          <t>X</t>
        </is>
      </c>
      <c r="AD13" t="inlineStr">
        <is>
          <t>X</t>
        </is>
      </c>
      <c r="AE13" t="inlineStr">
        <is>
          <t>X</t>
        </is>
      </c>
      <c r="AF13" t="inlineStr">
        <is>
          <t>X</t>
        </is>
      </c>
      <c r="AG13" t="inlineStr">
        <is>
          <t>X</t>
        </is>
      </c>
      <c r="AH13" t="inlineStr">
        <is>
          <t>X</t>
        </is>
      </c>
      <c r="AI13" t="inlineStr">
        <is>
          <t>X</t>
        </is>
      </c>
      <c r="AJ13" t="inlineStr">
        <is>
          <t>X</t>
        </is>
      </c>
      <c r="AK13" t="inlineStr">
        <is>
          <t>X</t>
        </is>
      </c>
      <c r="AL13" t="inlineStr">
        <is>
          <t>X</t>
        </is>
      </c>
      <c r="AM13" t="inlineStr">
        <is>
          <t>X</t>
        </is>
      </c>
      <c r="AN13" t="inlineStr">
        <is>
          <t>X</t>
        </is>
      </c>
      <c r="AO13" t="inlineStr">
        <is>
          <t>X</t>
        </is>
      </c>
    </row>
    <row r="14">
      <c r="B14" t="inlineStr">
        <is>
          <t>uber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  <c r="V14" t="inlineStr">
        <is>
          <t>X</t>
        </is>
      </c>
      <c r="W14" t="inlineStr"/>
      <c r="X14" t="inlineStr">
        <is>
          <t>X</t>
        </is>
      </c>
      <c r="Y14" t="inlineStr">
        <is>
          <t>X</t>
        </is>
      </c>
      <c r="Z14" t="inlineStr">
        <is>
          <t>X</t>
        </is>
      </c>
      <c r="AA14" t="inlineStr">
        <is>
          <t>X</t>
        </is>
      </c>
      <c r="AB14" t="inlineStr">
        <is>
          <t>X</t>
        </is>
      </c>
      <c r="AC14" t="inlineStr">
        <is>
          <t>X</t>
        </is>
      </c>
      <c r="AD14" t="inlineStr"/>
      <c r="AE14" t="inlineStr"/>
      <c r="AF14" t="inlineStr"/>
      <c r="AG14" t="inlineStr"/>
      <c r="AH14" t="inlineStr"/>
      <c r="AI14" t="inlineStr"/>
      <c r="AJ14" t="inlineStr"/>
      <c r="AK14" t="inlineStr"/>
      <c r="AL14" t="inlineStr"/>
      <c r="AM14" t="inlineStr"/>
      <c r="AN14" t="inlineStr"/>
      <c r="AO14" t="inlineStr"/>
    </row>
    <row r="15">
      <c r="B15" t="inlineStr">
        <is>
          <t>oasis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t="inlineStr"/>
      <c r="AD15" t="inlineStr">
        <is>
          <t>X</t>
        </is>
      </c>
      <c r="AE15" t="inlineStr">
        <is>
          <t>X</t>
        </is>
      </c>
      <c r="AF15" t="inlineStr">
        <is>
          <t>X</t>
        </is>
      </c>
      <c r="AG15" t="inlineStr">
        <is>
          <t>X</t>
        </is>
      </c>
      <c r="AH15" t="inlineStr">
        <is>
          <t>X</t>
        </is>
      </c>
      <c r="AI15" t="inlineStr">
        <is>
          <t>X</t>
        </is>
      </c>
      <c r="AJ15" t="inlineStr">
        <is>
          <t>X</t>
        </is>
      </c>
      <c r="AK15" t="inlineStr"/>
      <c r="AL15" t="inlineStr"/>
      <c r="AM15" t="inlineStr"/>
      <c r="AN15" t="inlineStr"/>
      <c r="AO15" t="inlineStr"/>
    </row>
    <row r="16">
      <c r="B16" t="inlineStr">
        <is>
          <t>hebrew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  <c r="Y16" t="inlineStr"/>
      <c r="Z16" t="inlineStr"/>
      <c r="AA16" t="inlineStr"/>
      <c r="AB16" t="inlineStr"/>
      <c r="AC16" t="inlineStr"/>
      <c r="AD16" t="inlineStr"/>
      <c r="AE16" t="inlineStr"/>
      <c r="AF16" t="inlineStr"/>
      <c r="AG16" t="inlineStr">
        <is>
          <t>X</t>
        </is>
      </c>
      <c r="AH16" t="inlineStr">
        <is>
          <t>X</t>
        </is>
      </c>
      <c r="AI16" t="inlineStr">
        <is>
          <t>X</t>
        </is>
      </c>
      <c r="AJ16" t="inlineStr"/>
      <c r="AK16" t="inlineStr"/>
      <c r="AL16" t="inlineStr"/>
      <c r="AM16" t="inlineStr"/>
      <c r="AN16" t="inlineStr"/>
      <c r="AO16" t="inlineStr"/>
    </row>
  </sheetData>
  <pageMargins bottom="1" footer="0.5" header="0.5" left="0.75" right="0.75" top="1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c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m240b_shoulder</t>
        </is>
      </c>
      <c r="C4" t="n">
        <v>16</v>
      </c>
      <c r="D4" s="4" t="n">
        <v>1.838004535</v>
      </c>
      <c r="E4" s="4" t="n">
        <v>1.493333333</v>
      </c>
      <c r="F4" s="4" t="n">
        <v>5.047437642</v>
      </c>
      <c r="G4" s="4" t="n">
        <v>6.540770975</v>
      </c>
      <c r="H4" s="4" t="n">
        <v>0.09333333331249999</v>
      </c>
      <c r="I4" s="4" t="n">
        <v>0.001814659804131761</v>
      </c>
      <c r="J4" s="7" t="n">
        <v>642.8571430006378</v>
      </c>
      <c r="K4" s="4" t="n">
        <v/>
      </c>
      <c r="L4" s="4" t="n">
        <v>0</v>
      </c>
      <c r="M4" s="4" t="n">
        <v>5.047437642</v>
      </c>
      <c r="N4" s="4" t="n">
        <v>356.897505669</v>
      </c>
      <c r="O4" s="8" t="n">
        <v>43009.92079742483</v>
      </c>
      <c r="P4" t="inlineStr"/>
    </row>
  </sheetData>
  <pageMargins bottom="1" footer="0.5" header="0.5" left="0.75" right="0.75" top="1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psa_ar15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psa_ar15</t>
        </is>
      </c>
      <c r="C4" t="n">
        <v>22</v>
      </c>
      <c r="D4" s="4" t="n">
        <v>0</v>
      </c>
      <c r="E4" s="4" t="n">
        <v>1.637188208</v>
      </c>
      <c r="F4" s="4" t="n">
        <v>9.789773242999999</v>
      </c>
      <c r="G4" s="4" t="n">
        <v>11.426961451</v>
      </c>
      <c r="H4" s="4" t="n">
        <v>0.07441764581818179</v>
      </c>
      <c r="I4" s="4" t="n">
        <v>0.005678471214141221</v>
      </c>
      <c r="J4" s="7" t="n">
        <v>806.2603881153782</v>
      </c>
      <c r="K4" s="4" t="n">
        <v/>
      </c>
      <c r="L4" s="4" t="n">
        <v>0</v>
      </c>
      <c r="M4" s="4" t="n">
        <v>9.789773242999999</v>
      </c>
      <c r="N4" s="4" t="n">
        <v>361.63984127</v>
      </c>
      <c r="O4" s="8" t="n">
        <v>43009.92085231297</v>
      </c>
      <c r="P4" t="inlineStr"/>
    </row>
  </sheetData>
  <pageMargins bottom="1" footer="0.5" header="0.5" left="0.75" right="0.75" top="1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37.475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240v249</t>
        </is>
      </c>
      <c r="C4" t="n">
        <v>19</v>
      </c>
      <c r="D4" s="4" t="n">
        <v>0</v>
      </c>
      <c r="E4" s="4" t="n">
        <v>1.720657596999999</v>
      </c>
      <c r="F4" s="4" t="n">
        <v>35.475487528</v>
      </c>
      <c r="G4" s="4" t="n">
        <v>37.196145125</v>
      </c>
      <c r="H4" s="4" t="n">
        <v>0.09056092615789468</v>
      </c>
      <c r="I4" s="4" t="n">
        <v>0.0008001082519909985</v>
      </c>
      <c r="J4" s="7" t="n">
        <v>662.537393835713</v>
      </c>
      <c r="K4" s="4" t="n">
        <v/>
      </c>
      <c r="L4" s="4" t="n">
        <v>0</v>
      </c>
      <c r="M4" s="4" t="n">
        <v>35.475487528</v>
      </c>
      <c r="N4" s="4" t="n">
        <v>387.3255555550001</v>
      </c>
      <c r="O4" s="8" t="n">
        <v>43009.92114960134</v>
      </c>
      <c r="P4" t="inlineStr"/>
    </row>
  </sheetData>
  <pageMargins bottom="1" footer="0.5" header="0.5" left="0.75" right="0.75" top="1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39.628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240v249</t>
        </is>
      </c>
      <c r="C4" t="n">
        <v>9</v>
      </c>
      <c r="D4" s="4" t="n">
        <v>2.431065758999999</v>
      </c>
      <c r="E4" s="4" t="n">
        <v>0.6045578230000004</v>
      </c>
      <c r="F4" s="4" t="n">
        <v>39.627210884</v>
      </c>
      <c r="G4" s="4" t="n">
        <v>40.231768707</v>
      </c>
      <c r="H4" s="4" t="n">
        <v>0.06717309144444449</v>
      </c>
      <c r="I4" s="4" t="n">
        <v>0.0006033553467981529</v>
      </c>
      <c r="J4" s="7" t="n">
        <v>893.2148083376959</v>
      </c>
      <c r="K4" s="4" t="n">
        <v/>
      </c>
      <c r="L4" s="4" t="n">
        <v>0</v>
      </c>
      <c r="M4" s="4" t="n">
        <v>39.627210884</v>
      </c>
      <c r="N4" s="4" t="n">
        <v>391.477278911</v>
      </c>
      <c r="O4" s="8" t="n">
        <v>43009.92119765369</v>
      </c>
      <c r="P4" t="inlineStr"/>
    </row>
  </sheetData>
  <pageMargins bottom="1" footer="0.5" header="0.5" left="0.75" right="0.75" top="1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40.50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240v249</t>
        </is>
      </c>
      <c r="C4" t="n">
        <v>9</v>
      </c>
      <c r="D4" s="4" t="n">
        <v>0.272222223</v>
      </c>
      <c r="E4" s="4" t="n">
        <v>0.7742176869999966</v>
      </c>
      <c r="F4" s="4" t="n">
        <v>40.50399093</v>
      </c>
      <c r="G4" s="4" t="n">
        <v>41.278208617</v>
      </c>
      <c r="H4" s="4" t="n">
        <v>0.08602418744444407</v>
      </c>
      <c r="I4" s="4" t="n">
        <v>0.0005332942432596611</v>
      </c>
      <c r="J4" s="7" t="n">
        <v>697.478253296482</v>
      </c>
      <c r="K4" s="4" t="n">
        <v/>
      </c>
      <c r="L4" s="4" t="n">
        <v>0</v>
      </c>
      <c r="M4" s="4" t="n">
        <v>40.50399093</v>
      </c>
      <c r="N4" s="4" t="n">
        <v>392.354058957</v>
      </c>
      <c r="O4" s="8" t="n">
        <v>43009.92120780161</v>
      </c>
      <c r="P4" t="inlineStr"/>
    </row>
  </sheetData>
  <pageMargins bottom="1" footer="0.5" header="0.5" left="0.75" right="0.75" top="1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41.98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240v249</t>
        </is>
      </c>
      <c r="C4" t="n">
        <v>6</v>
      </c>
      <c r="D4" s="4" t="n">
        <v>0.7057823130000003</v>
      </c>
      <c r="E4" s="4" t="n">
        <v>0.3875283440000032</v>
      </c>
      <c r="F4" s="4" t="n">
        <v>41.98399093</v>
      </c>
      <c r="G4" s="4" t="n">
        <v>42.371519274</v>
      </c>
      <c r="H4" s="4" t="n">
        <v>0.06458805733333388</v>
      </c>
      <c r="I4" s="4" t="n">
        <v>0.0001483484023567616</v>
      </c>
      <c r="J4" s="7" t="n">
        <v>928.9643082210187</v>
      </c>
      <c r="K4" s="4" t="n">
        <v/>
      </c>
      <c r="L4" s="4" t="n">
        <v>0</v>
      </c>
      <c r="M4" s="4" t="n">
        <v>41.98399093</v>
      </c>
      <c r="N4" s="4" t="n">
        <v>393.834058957</v>
      </c>
      <c r="O4" s="8" t="n">
        <v>43009.92122493124</v>
      </c>
      <c r="P4" t="inlineStr"/>
    </row>
  </sheetData>
  <pageMargins bottom="1" footer="0.5" header="0.5" left="0.75" right="0.75" top="1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43.409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240v249</t>
        </is>
      </c>
      <c r="C4" t="n">
        <v>7</v>
      </c>
      <c r="D4" s="4" t="n">
        <v>1.037732427000002</v>
      </c>
      <c r="E4" s="4" t="n">
        <v>0.4616099770000019</v>
      </c>
      <c r="F4" s="4" t="n">
        <v>43.409251701</v>
      </c>
      <c r="G4" s="4" t="n">
        <v>43.870861678</v>
      </c>
      <c r="H4" s="4" t="n">
        <v>0.06594428242857171</v>
      </c>
      <c r="I4" s="4" t="n">
        <v>0.0004982502856076666</v>
      </c>
      <c r="J4" s="7" t="n">
        <v>909.8590171936388</v>
      </c>
      <c r="K4" s="4" t="n">
        <v/>
      </c>
      <c r="L4" s="4" t="n">
        <v>0</v>
      </c>
      <c r="M4" s="4" t="n">
        <v>43.409251701</v>
      </c>
      <c r="N4" s="4" t="n">
        <v>395.259319728</v>
      </c>
      <c r="O4" s="8" t="n">
        <v>43009.92124142731</v>
      </c>
      <c r="P4" t="inlineStr"/>
    </row>
  </sheetData>
  <pageMargins bottom="1" footer="0.5" header="0.5" left="0.75" right="0.75" top="1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HK_mp5_10mm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43</t>
        </is>
      </c>
      <c r="C4" t="n">
        <v>31</v>
      </c>
      <c r="D4" s="4" t="n">
        <v>0</v>
      </c>
      <c r="E4" s="4" t="n">
        <v>2.255804987999994</v>
      </c>
      <c r="F4" s="4" t="n">
        <v>203.406417234</v>
      </c>
      <c r="G4" s="4" t="n">
        <v>205.662222222</v>
      </c>
      <c r="H4" s="4" t="n">
        <v>0.07276790283870949</v>
      </c>
      <c r="I4" s="4" t="n">
        <v>0.002376409140140149</v>
      </c>
      <c r="J4" s="7" t="n">
        <v>824.5393595166591</v>
      </c>
      <c r="K4" s="4" t="n">
        <v/>
      </c>
      <c r="L4" s="4" t="n">
        <v>0</v>
      </c>
      <c r="M4" s="4" t="n">
        <v>203.406417234</v>
      </c>
      <c r="N4" s="4" t="n">
        <v>555.2564852610001</v>
      </c>
      <c r="O4" s="8" t="n">
        <v>43009.92309324635</v>
      </c>
      <c r="P4" t="inlineStr"/>
    </row>
  </sheetData>
  <pageMargins bottom="1" footer="0.5" header="0.5" left="0.75" right="0.75" top="1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HK_ump_40sw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43</t>
        </is>
      </c>
      <c r="C4" t="n">
        <v>31</v>
      </c>
      <c r="D4" s="4" t="n">
        <v>7.537301587999991</v>
      </c>
      <c r="E4" s="4" t="n">
        <v>2.817732425999992</v>
      </c>
      <c r="F4" s="4" t="n">
        <v>213.19952381</v>
      </c>
      <c r="G4" s="4" t="n">
        <v>216.017256236</v>
      </c>
      <c r="H4" s="4" t="n">
        <v>0.09089459438709652</v>
      </c>
      <c r="I4" s="4" t="n">
        <v>0.002199460236598288</v>
      </c>
      <c r="J4" s="7" t="n">
        <v>660.1052615348671</v>
      </c>
      <c r="K4" s="4" t="n">
        <v/>
      </c>
      <c r="L4" s="4" t="n">
        <v>0</v>
      </c>
      <c r="M4" s="4" t="n">
        <v>213.19952381</v>
      </c>
      <c r="N4" s="4" t="n">
        <v>565.049591837</v>
      </c>
      <c r="O4" s="8" t="n">
        <v>43009.9232065925</v>
      </c>
      <c r="P4" t="inlineStr"/>
    </row>
  </sheetData>
  <pageMargins bottom="1" footer="0.5" header="0.5" left="0.75" right="0.75" top="1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HK_ump_45acp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43</t>
        </is>
      </c>
      <c r="C4" t="n">
        <v>26</v>
      </c>
      <c r="D4" s="4" t="n">
        <v>7.332244898000027</v>
      </c>
      <c r="E4" s="4" t="n">
        <v>2.131156461999979</v>
      </c>
      <c r="F4" s="4" t="n">
        <v>223.349501134</v>
      </c>
      <c r="G4" s="4" t="n">
        <v>225.480657596</v>
      </c>
      <c r="H4" s="4" t="n">
        <v>0.0819675562307684</v>
      </c>
      <c r="I4" s="4" t="n">
        <v>0.0008026027953358834</v>
      </c>
      <c r="J4" s="7" t="n">
        <v>731.9969358495724</v>
      </c>
      <c r="K4" s="4" t="n">
        <v/>
      </c>
      <c r="L4" s="4" t="n">
        <v>0</v>
      </c>
      <c r="M4" s="4" t="n">
        <v>223.349501134</v>
      </c>
      <c r="N4" s="4" t="n">
        <v>575.199569161</v>
      </c>
      <c r="O4" s="8" t="n">
        <v>43009.92332406909</v>
      </c>
      <c r="P4" t="inlineStr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115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Numeric Venue Timeline</t>
        </is>
      </c>
    </row>
    <row r="2">
      <c r="A2">
        <f>HYPERLINK("#T.O.C.", "T.O.C.")</f>
        <v/>
      </c>
    </row>
    <row r="3">
      <c r="A3" s="3" t="n"/>
      <c r="B3" s="3" t="inlineStr">
        <is>
          <t>Event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0</t>
        </is>
      </c>
      <c r="C4" t="n">
        <v>12</v>
      </c>
      <c r="D4" s="4" t="n">
        <v>0</v>
      </c>
      <c r="E4" s="4" t="n">
        <v>6.798390022999996</v>
      </c>
      <c r="F4" s="4" t="n">
        <v>230.763061224</v>
      </c>
      <c r="G4" s="4" t="n">
        <v>237.561451247</v>
      </c>
      <c r="H4" s="4" t="n">
        <v>0.5665325019166664</v>
      </c>
      <c r="I4" s="4" t="n">
        <v>1.244300144024212</v>
      </c>
      <c r="J4" s="7" t="n">
        <v>105.907427723936</v>
      </c>
      <c r="K4" s="4" t="n">
        <v>0</v>
      </c>
      <c r="L4" s="4" t="n">
        <v>-263.724988662</v>
      </c>
      <c r="M4" s="4" t="n">
        <v>-32.96192743799998</v>
      </c>
      <c r="N4" s="4" t="n">
        <v>318.888140589</v>
      </c>
      <c r="O4" s="8" t="n">
        <v>43009.92035750163</v>
      </c>
      <c r="P4" t="inlineStr">
        <is>
          <t>(bar5 eastf 1)</t>
        </is>
      </c>
    </row>
    <row r="5">
      <c r="B5" t="inlineStr">
        <is>
          <t>0</t>
        </is>
      </c>
      <c r="C5" t="n">
        <v>6</v>
      </c>
      <c r="D5" s="4" t="n">
        <v>0</v>
      </c>
      <c r="E5" s="4" t="n">
        <v>7.175328798999999</v>
      </c>
      <c r="F5" s="4" t="n">
        <v>111.547210884</v>
      </c>
      <c r="G5" s="4" t="n">
        <v>118.722539683</v>
      </c>
      <c r="H5" s="4" t="n">
        <v>1.195888133166666</v>
      </c>
      <c r="I5" s="4" t="n">
        <v>1.636713271929496</v>
      </c>
      <c r="J5" s="7" t="n">
        <v>50.17191686744334</v>
      </c>
      <c r="K5" s="4" t="n">
        <v>0</v>
      </c>
      <c r="L5" s="4" t="n">
        <v>-144.256145125</v>
      </c>
      <c r="M5" s="4" t="n">
        <v>-32.70893424100002</v>
      </c>
      <c r="N5" s="4" t="n">
        <v>319.141133786</v>
      </c>
      <c r="O5" s="8" t="n">
        <v>43009.92036042979</v>
      </c>
      <c r="P5" t="inlineStr">
        <is>
          <t>(stage_right eastf 1)</t>
        </is>
      </c>
    </row>
    <row r="6">
      <c r="B6" t="inlineStr">
        <is>
          <t>0_6</t>
        </is>
      </c>
      <c r="C6" t="n">
        <v>1</v>
      </c>
      <c r="D6" s="4" t="n">
        <v>0.6327437639999687</v>
      </c>
      <c r="E6" s="4" t="n">
        <v>0</v>
      </c>
      <c r="F6" s="4" t="n">
        <v>238.194195011</v>
      </c>
      <c r="G6" s="4" t="n">
        <v>238.194195011</v>
      </c>
      <c r="H6" s="4" t="n">
        <v>0</v>
      </c>
      <c r="I6" s="4" t="n">
        <v/>
      </c>
      <c r="J6" s="7" t="n">
        <v/>
      </c>
      <c r="K6" s="4" t="n">
        <v>0.6</v>
      </c>
      <c r="L6" s="4" t="n">
        <v>-263.724988662</v>
      </c>
      <c r="M6" s="4" t="n">
        <v>-25.53079365100001</v>
      </c>
      <c r="N6" s="4" t="n">
        <v>326.319274376</v>
      </c>
      <c r="O6" s="8" t="n">
        <v>43009.92044351011</v>
      </c>
      <c r="P6" t="inlineStr">
        <is>
          <t>(bar5 eastf 1)</t>
        </is>
      </c>
    </row>
    <row r="7">
      <c r="B7" t="inlineStr">
        <is>
          <t>0_6</t>
        </is>
      </c>
      <c r="C7" t="n">
        <v>1</v>
      </c>
      <c r="D7" s="4" t="n">
        <v>0</v>
      </c>
      <c r="E7" s="4" t="n">
        <v>0</v>
      </c>
      <c r="F7" s="4" t="n">
        <v>202.340136054</v>
      </c>
      <c r="G7" s="4" t="n">
        <v>202.340136054</v>
      </c>
      <c r="H7" s="4" t="n">
        <v>0</v>
      </c>
      <c r="I7" s="4" t="n">
        <v/>
      </c>
      <c r="J7" s="7" t="n">
        <v/>
      </c>
      <c r="K7" s="4" t="n">
        <v>0.6</v>
      </c>
      <c r="L7" s="4" t="n">
        <v>-227.870929705</v>
      </c>
      <c r="M7" s="4" t="n">
        <v>-25.53079365100001</v>
      </c>
      <c r="N7" s="4" t="n">
        <v>326.319274376</v>
      </c>
      <c r="O7" s="8" t="n">
        <v>43009.92044351011</v>
      </c>
      <c r="P7" t="inlineStr">
        <is>
          <t>(booth_se bar5 0_6)</t>
        </is>
      </c>
    </row>
    <row r="8">
      <c r="B8" t="inlineStr">
        <is>
          <t>1</t>
        </is>
      </c>
      <c r="C8" t="n">
        <v>1</v>
      </c>
      <c r="D8" s="4" t="n">
        <v>31.553106576</v>
      </c>
      <c r="E8" s="4" t="n">
        <v>0</v>
      </c>
      <c r="F8" s="4" t="n">
        <v>269.747301587</v>
      </c>
      <c r="G8" s="4" t="n">
        <v>269.747301587</v>
      </c>
      <c r="H8" s="4" t="n">
        <v>0</v>
      </c>
      <c r="I8" s="4" t="n">
        <v/>
      </c>
      <c r="J8" s="7" t="n">
        <v/>
      </c>
      <c r="K8" s="4" t="n">
        <v>1</v>
      </c>
      <c r="L8" s="4" t="n">
        <v>-263.724988662</v>
      </c>
      <c r="M8" s="4" t="n">
        <v>6.022312924999994</v>
      </c>
      <c r="N8" s="4" t="n">
        <v>357.872380952</v>
      </c>
      <c r="O8" s="8" t="n">
        <v>43009.92080870811</v>
      </c>
      <c r="P8" t="inlineStr">
        <is>
          <t>(bar5 eastf 1)</t>
        </is>
      </c>
    </row>
    <row r="9">
      <c r="B9" t="inlineStr">
        <is>
          <t>1</t>
        </is>
      </c>
      <c r="C9" t="n">
        <v>100</v>
      </c>
      <c r="D9" s="4" t="n">
        <v>0</v>
      </c>
      <c r="E9" s="4" t="n">
        <v>9.687346939000001</v>
      </c>
      <c r="F9" s="4" t="n">
        <v>6.022312925</v>
      </c>
      <c r="G9" s="4" t="n">
        <v>15.709659864</v>
      </c>
      <c r="H9" s="4" t="n">
        <v>0.09687346939000001</v>
      </c>
      <c r="I9" s="4" t="n">
        <v>0.006760848842844254</v>
      </c>
      <c r="J9" s="7" t="n">
        <v>619.364624574844</v>
      </c>
      <c r="K9" s="4" t="n">
        <v>1</v>
      </c>
      <c r="L9" s="4" t="n">
        <v>0</v>
      </c>
      <c r="M9" s="4" t="n">
        <v>6.022312925</v>
      </c>
      <c r="N9" s="4" t="n">
        <v>357.872380952</v>
      </c>
      <c r="O9" s="8" t="n">
        <v>43009.92080870811</v>
      </c>
      <c r="P9" t="inlineStr"/>
    </row>
    <row r="10">
      <c r="B10" t="inlineStr">
        <is>
          <t>1</t>
        </is>
      </c>
      <c r="C10" t="n">
        <v>100</v>
      </c>
      <c r="D10" s="4" t="n">
        <v>0</v>
      </c>
      <c r="E10" s="4" t="n">
        <v>9.686666667000001</v>
      </c>
      <c r="F10" s="4" t="n">
        <v>6.458412697999999</v>
      </c>
      <c r="G10" s="4" t="n">
        <v>16.145079365</v>
      </c>
      <c r="H10" s="4" t="n">
        <v>0.09686666667</v>
      </c>
      <c r="I10" s="4" t="n">
        <v>0.006347512345286458</v>
      </c>
      <c r="J10" s="7" t="n">
        <v>619.4081211073844</v>
      </c>
      <c r="K10" s="4" t="n">
        <v>1</v>
      </c>
      <c r="L10" s="4" t="n">
        <v>-0.4360997729999996</v>
      </c>
      <c r="M10" s="4" t="n">
        <v>6.022312925</v>
      </c>
      <c r="N10" s="4" t="n">
        <v>357.872380952</v>
      </c>
      <c r="O10" s="8" t="n">
        <v>43009.92080870811</v>
      </c>
      <c r="P10" t="inlineStr">
        <is>
          <t>(middle eastf 1)</t>
        </is>
      </c>
    </row>
    <row r="11">
      <c r="B11" t="inlineStr">
        <is>
          <t>1</t>
        </is>
      </c>
      <c r="C11" t="n">
        <v>99</v>
      </c>
      <c r="D11" s="4" t="n">
        <v>31.55591836700002</v>
      </c>
      <c r="E11" s="4" t="n">
        <v>9.688163264999986</v>
      </c>
      <c r="F11" s="4" t="n">
        <v>150.27845805</v>
      </c>
      <c r="G11" s="4" t="n">
        <v>159.966621315</v>
      </c>
      <c r="H11" s="4" t="n">
        <v>0.09786023499999985</v>
      </c>
      <c r="I11" s="4" t="n">
        <v>0.01208625891033233</v>
      </c>
      <c r="J11" s="7" t="n">
        <v>613.1193124561788</v>
      </c>
      <c r="K11" s="4" t="n">
        <v>1</v>
      </c>
      <c r="L11" s="4" t="n">
        <v>-144.256145125</v>
      </c>
      <c r="M11" s="4" t="n">
        <v>6.022312924999994</v>
      </c>
      <c r="N11" s="4" t="n">
        <v>357.872380952</v>
      </c>
      <c r="O11" s="8" t="n">
        <v>43009.92080870811</v>
      </c>
      <c r="P11" t="inlineStr">
        <is>
          <t>(stage_right eastf 1)</t>
        </is>
      </c>
    </row>
    <row r="12">
      <c r="B12" t="inlineStr">
        <is>
          <t>2a</t>
        </is>
      </c>
      <c r="C12" t="n">
        <v>15</v>
      </c>
      <c r="D12" s="4" t="n">
        <v>37.119365079</v>
      </c>
      <c r="E12" s="4" t="n">
        <v>1.370793651</v>
      </c>
      <c r="F12" s="4" t="n">
        <v>53.264444444</v>
      </c>
      <c r="G12" s="4" t="n">
        <v>54.635238095</v>
      </c>
      <c r="H12" s="4" t="n">
        <v>0.09138624339999997</v>
      </c>
      <c r="I12" s="4" t="n">
        <v>0.00948724211711015</v>
      </c>
      <c r="J12" s="7" t="n">
        <v>656.5539600679112</v>
      </c>
      <c r="K12" s="4" t="n">
        <v>2.2</v>
      </c>
      <c r="L12" s="4" t="n">
        <v>-0.4360997729999996</v>
      </c>
      <c r="M12" s="4" t="n">
        <v>52.828344671</v>
      </c>
      <c r="N12" s="4" t="n">
        <v>404.678412698</v>
      </c>
      <c r="O12" s="8" t="n">
        <v>43009.92135044459</v>
      </c>
      <c r="P12" t="inlineStr">
        <is>
          <t>(middle eastf 1)</t>
        </is>
      </c>
    </row>
    <row r="13">
      <c r="B13" t="inlineStr">
        <is>
          <t>2a</t>
        </is>
      </c>
      <c r="C13" t="n">
        <v>15</v>
      </c>
      <c r="D13" s="4" t="n">
        <v>0</v>
      </c>
      <c r="E13" s="4" t="n">
        <v>1.375238095</v>
      </c>
      <c r="F13" s="4" t="n">
        <v>34.139863946</v>
      </c>
      <c r="G13" s="4" t="n">
        <v>35.515102041</v>
      </c>
      <c r="H13" s="4" t="n">
        <v>0.09168253966666669</v>
      </c>
      <c r="I13" s="4" t="n">
        <v>0.009483742116107705</v>
      </c>
      <c r="J13" s="7" t="n">
        <v>654.4321330772907</v>
      </c>
      <c r="K13" s="4" t="n">
        <v>2.2</v>
      </c>
      <c r="L13" s="4" t="n">
        <v>18.718185941</v>
      </c>
      <c r="M13" s="4" t="n">
        <v>52.858049887</v>
      </c>
      <c r="N13" s="4" t="n">
        <v>404.708117914</v>
      </c>
      <c r="O13" s="8" t="n">
        <v>43009.92135078841</v>
      </c>
      <c r="P13" t="inlineStr">
        <is>
          <t>(front2 eastf 2a)</t>
        </is>
      </c>
    </row>
    <row r="14">
      <c r="B14" t="inlineStr">
        <is>
          <t>2a</t>
        </is>
      </c>
      <c r="C14" t="n">
        <v>15</v>
      </c>
      <c r="D14" s="4" t="n">
        <v>0</v>
      </c>
      <c r="E14" s="4" t="n">
        <v>1.37505668899999</v>
      </c>
      <c r="F14" s="4" t="n">
        <v>46.58594104300001</v>
      </c>
      <c r="G14" s="4" t="n">
        <v>47.960997732</v>
      </c>
      <c r="H14" s="4" t="n">
        <v>0.09167044593333268</v>
      </c>
      <c r="I14" s="4" t="n">
        <v>0.009355280377721327</v>
      </c>
      <c r="J14" s="7" t="n">
        <v>654.5184698199788</v>
      </c>
      <c r="K14" s="4" t="n">
        <v>2.2</v>
      </c>
      <c r="L14" s="4" t="n">
        <v>6.272108843999995</v>
      </c>
      <c r="M14" s="4" t="n">
        <v>52.858049887</v>
      </c>
      <c r="N14" s="4" t="n">
        <v>404.708117914</v>
      </c>
      <c r="O14" s="8" t="n">
        <v>43009.92135078841</v>
      </c>
      <c r="P14" t="inlineStr">
        <is>
          <t>(alt_elec eastf 2a)</t>
        </is>
      </c>
    </row>
    <row r="15">
      <c r="B15" t="inlineStr">
        <is>
          <t>2a</t>
        </is>
      </c>
      <c r="C15" t="n">
        <v>32</v>
      </c>
      <c r="D15" s="4" t="n">
        <v>0</v>
      </c>
      <c r="E15" s="4" t="n">
        <v>3.817142858000004</v>
      </c>
      <c r="F15" s="4" t="n">
        <v>56.11755102</v>
      </c>
      <c r="G15" s="4" t="n">
        <v>59.934693878</v>
      </c>
      <c r="H15" s="4" t="n">
        <v>0.1192857143125001</v>
      </c>
      <c r="I15" s="4" t="n">
        <v>0.04859036785728435</v>
      </c>
      <c r="J15" s="7" t="n">
        <v>502.9940118630996</v>
      </c>
      <c r="K15" s="4" t="n">
        <v>2.2</v>
      </c>
      <c r="L15" s="4" t="n">
        <v>-3.259501133000001</v>
      </c>
      <c r="M15" s="4" t="n">
        <v>52.858049887</v>
      </c>
      <c r="N15" s="4" t="n">
        <v>404.708117914</v>
      </c>
      <c r="O15" s="8" t="n">
        <v>43009.92135078841</v>
      </c>
      <c r="P15" t="inlineStr">
        <is>
          <t>(34_1114 eastf 2a)</t>
        </is>
      </c>
    </row>
    <row r="16">
      <c r="B16" t="inlineStr">
        <is>
          <t>2a</t>
        </is>
      </c>
      <c r="C16" t="n">
        <v>15</v>
      </c>
      <c r="D16" s="4" t="n">
        <v>37.148390023</v>
      </c>
      <c r="E16" s="4" t="n">
        <v>1.374693876999999</v>
      </c>
      <c r="F16" s="4" t="n">
        <v>52.858049887</v>
      </c>
      <c r="G16" s="4" t="n">
        <v>54.232743764</v>
      </c>
      <c r="H16" s="4" t="n">
        <v>0.09164625846666657</v>
      </c>
      <c r="I16" s="4" t="n">
        <v>0.01043746851187596</v>
      </c>
      <c r="J16" s="7" t="n">
        <v>654.6912116638466</v>
      </c>
      <c r="K16" s="4" t="n">
        <v>2.2</v>
      </c>
      <c r="L16" s="4" t="n">
        <v>0</v>
      </c>
      <c r="M16" s="4" t="n">
        <v>52.858049887</v>
      </c>
      <c r="N16" s="4" t="n">
        <v>404.708117914</v>
      </c>
      <c r="O16" s="8" t="n">
        <v>43009.92135078841</v>
      </c>
      <c r="P16" t="inlineStr"/>
    </row>
    <row r="17">
      <c r="B17" t="inlineStr">
        <is>
          <t>2a</t>
        </is>
      </c>
      <c r="C17" t="n">
        <v>15</v>
      </c>
      <c r="D17" s="4" t="n">
        <v>37.15473922900003</v>
      </c>
      <c r="E17" s="4" t="n">
        <v>1.376961450999971</v>
      </c>
      <c r="F17" s="4" t="n">
        <v>197.121360544</v>
      </c>
      <c r="G17" s="4" t="n">
        <v>198.498321995</v>
      </c>
      <c r="H17" s="4" t="n">
        <v>0.09179743006666476</v>
      </c>
      <c r="I17" s="4" t="n">
        <v>0.009532851242124449</v>
      </c>
      <c r="J17" s="7" t="n">
        <v>653.6130690851263</v>
      </c>
      <c r="K17" s="4" t="n">
        <v>2.2</v>
      </c>
      <c r="L17" s="4" t="n">
        <v>-144.256145125</v>
      </c>
      <c r="M17" s="4" t="n">
        <v>52.86521541900001</v>
      </c>
      <c r="N17" s="4" t="n">
        <v>404.7152834460001</v>
      </c>
      <c r="O17" s="8" t="n">
        <v>43009.92135087133</v>
      </c>
      <c r="P17" t="inlineStr">
        <is>
          <t>(stage_right eastf 1)</t>
        </is>
      </c>
    </row>
    <row r="18">
      <c r="B18" t="inlineStr">
        <is>
          <t>2b</t>
        </is>
      </c>
      <c r="C18" t="n">
        <v>10</v>
      </c>
      <c r="D18" s="4" t="n">
        <v>0.2698412700000006</v>
      </c>
      <c r="E18" s="4" t="n">
        <v>1.055873016000007</v>
      </c>
      <c r="F18" s="4" t="n">
        <v>54.905079365</v>
      </c>
      <c r="G18" s="4" t="n">
        <v>55.96095238100001</v>
      </c>
      <c r="H18" s="4" t="n">
        <v>0.1055873016000007</v>
      </c>
      <c r="I18" s="4" t="n">
        <v>0.04086851698951555</v>
      </c>
      <c r="J18" s="7" t="n">
        <v>568.2501502623836</v>
      </c>
      <c r="K18" s="4" t="n">
        <v>2.3</v>
      </c>
      <c r="L18" s="4" t="n">
        <v>-0.4360997729999996</v>
      </c>
      <c r="M18" s="4" t="n">
        <v>54.468979592</v>
      </c>
      <c r="N18" s="4" t="n">
        <v>406.319047619</v>
      </c>
      <c r="O18" s="8" t="n">
        <v>43009.92136943342</v>
      </c>
      <c r="P18" t="inlineStr">
        <is>
          <t>(middle eastf 1)</t>
        </is>
      </c>
    </row>
    <row r="19">
      <c r="B19" t="inlineStr">
        <is>
          <t>2b</t>
        </is>
      </c>
      <c r="C19" t="n">
        <v>10</v>
      </c>
      <c r="D19" s="4" t="n">
        <v>0.2664852609999997</v>
      </c>
      <c r="E19" s="4" t="n">
        <v>1.061950113000002</v>
      </c>
      <c r="F19" s="4" t="n">
        <v>35.781587302</v>
      </c>
      <c r="G19" s="4" t="n">
        <v>36.843537415</v>
      </c>
      <c r="H19" s="4" t="n">
        <v>0.1061950113000002</v>
      </c>
      <c r="I19" s="4" t="n">
        <v>0.03956692370516193</v>
      </c>
      <c r="J19" s="7" t="n">
        <v>564.9982919677876</v>
      </c>
      <c r="K19" s="4" t="n">
        <v>2.3</v>
      </c>
      <c r="L19" s="4" t="n">
        <v>18.718185941</v>
      </c>
      <c r="M19" s="4" t="n">
        <v>54.499773243</v>
      </c>
      <c r="N19" s="4" t="n">
        <v>406.34984127</v>
      </c>
      <c r="O19" s="8" t="n">
        <v>43009.92136978982</v>
      </c>
      <c r="P19" t="inlineStr">
        <is>
          <t>(front2 eastf 2a)</t>
        </is>
      </c>
    </row>
    <row r="20">
      <c r="B20" t="inlineStr">
        <is>
          <t>2b</t>
        </is>
      </c>
      <c r="C20" t="n">
        <v>10</v>
      </c>
      <c r="D20" s="4" t="n">
        <v>0.2699319729999843</v>
      </c>
      <c r="E20" s="4" t="n">
        <v>1.05868480800001</v>
      </c>
      <c r="F20" s="4" t="n">
        <v>198.768253968</v>
      </c>
      <c r="G20" s="4" t="n">
        <v>199.826938776</v>
      </c>
      <c r="H20" s="4" t="n">
        <v>0.105868480800001</v>
      </c>
      <c r="I20" s="4" t="n">
        <v>0.03925593695102696</v>
      </c>
      <c r="J20" s="7" t="n">
        <v>566.7409180391248</v>
      </c>
      <c r="K20" s="4" t="n">
        <v>2.3</v>
      </c>
      <c r="L20" s="4" t="n">
        <v>-144.256145125</v>
      </c>
      <c r="M20" s="4" t="n">
        <v>54.51210884299996</v>
      </c>
      <c r="N20" s="4" t="n">
        <v>406.36217687</v>
      </c>
      <c r="O20" s="8" t="n">
        <v>43009.92136993261</v>
      </c>
      <c r="P20" t="inlineStr">
        <is>
          <t>(stage_right eastf 1)</t>
        </is>
      </c>
    </row>
    <row r="21">
      <c r="B21" t="inlineStr">
        <is>
          <t>2b</t>
        </is>
      </c>
      <c r="C21" t="n">
        <v>10</v>
      </c>
      <c r="D21" s="4" t="n">
        <v>0.2815419499999976</v>
      </c>
      <c r="E21" s="4" t="n">
        <v>1.047437642000006</v>
      </c>
      <c r="F21" s="4" t="n">
        <v>54.514285714</v>
      </c>
      <c r="G21" s="4" t="n">
        <v>55.561723356</v>
      </c>
      <c r="H21" s="4" t="n">
        <v>0.1047437642000006</v>
      </c>
      <c r="I21" s="4" t="n">
        <v>0.03557725920733638</v>
      </c>
      <c r="J21" s="7" t="n">
        <v>572.8264633055805</v>
      </c>
      <c r="K21" s="4" t="n">
        <v>2.3</v>
      </c>
      <c r="L21" s="4" t="n">
        <v>0</v>
      </c>
      <c r="M21" s="4" t="n">
        <v>54.514285714</v>
      </c>
      <c r="N21" s="4" t="n">
        <v>406.364353741</v>
      </c>
      <c r="O21" s="8" t="n">
        <v>43009.9213699578</v>
      </c>
      <c r="P21" t="inlineStr"/>
    </row>
    <row r="22">
      <c r="B22" t="inlineStr">
        <is>
          <t>2b</t>
        </is>
      </c>
      <c r="C22" t="n">
        <v>9</v>
      </c>
      <c r="D22" s="4" t="n">
        <v>0.494331066000008</v>
      </c>
      <c r="E22" s="4" t="n">
        <v>0.8331065759999916</v>
      </c>
      <c r="F22" s="4" t="n">
        <v>48.455328798</v>
      </c>
      <c r="G22" s="4" t="n">
        <v>49.288435374</v>
      </c>
      <c r="H22" s="4" t="n">
        <v>0.0925673973333324</v>
      </c>
      <c r="I22" s="4" t="n">
        <v>0.01079169161774439</v>
      </c>
      <c r="J22" s="7" t="n">
        <v>648.1763744954588</v>
      </c>
      <c r="K22" s="4" t="n">
        <v>2.3</v>
      </c>
      <c r="L22" s="4" t="n">
        <v>6.272108843999995</v>
      </c>
      <c r="M22" s="4" t="n">
        <v>54.727437642</v>
      </c>
      <c r="N22" s="4" t="n">
        <v>406.577505669</v>
      </c>
      <c r="O22" s="8" t="n">
        <v>43009.92137242484</v>
      </c>
      <c r="P22" t="inlineStr">
        <is>
          <t>(alt_elec eastf 2a)</t>
        </is>
      </c>
    </row>
    <row r="23">
      <c r="B23" t="inlineStr">
        <is>
          <t>2c</t>
        </is>
      </c>
      <c r="C23" t="n">
        <v>7</v>
      </c>
      <c r="D23" s="4" t="n">
        <v>0.1768253969999947</v>
      </c>
      <c r="E23" s="4" t="n">
        <v>0.6422222220000009</v>
      </c>
      <c r="F23" s="4" t="n">
        <v>56.137777778</v>
      </c>
      <c r="G23" s="4" t="n">
        <v>56.78</v>
      </c>
      <c r="H23" s="4" t="n">
        <v>0.09174603171428584</v>
      </c>
      <c r="I23" s="4" t="n">
        <v>0.01010803599568045</v>
      </c>
      <c r="J23" s="7" t="n">
        <v>653.9792389806147</v>
      </c>
      <c r="K23" s="4" t="n">
        <v>2.4</v>
      </c>
      <c r="L23" s="4" t="n">
        <v>-0.4360997729999996</v>
      </c>
      <c r="M23" s="4" t="n">
        <v>55.701678005</v>
      </c>
      <c r="N23" s="4" t="n">
        <v>407.551746032</v>
      </c>
      <c r="O23" s="8" t="n">
        <v>43009.92138370076</v>
      </c>
      <c r="P23" t="inlineStr">
        <is>
          <t>(middle eastf 1)</t>
        </is>
      </c>
    </row>
    <row r="24">
      <c r="B24" t="inlineStr">
        <is>
          <t>2c</t>
        </is>
      </c>
      <c r="C24" t="n">
        <v>7</v>
      </c>
      <c r="D24" s="4" t="n">
        <v>0.1719727890000016</v>
      </c>
      <c r="E24" s="4" t="n">
        <v>0.6454421769999996</v>
      </c>
      <c r="F24" s="4" t="n">
        <v>37.015510204</v>
      </c>
      <c r="G24" s="4" t="n">
        <v>37.660952381</v>
      </c>
      <c r="H24" s="4" t="n">
        <v>0.09220602528571423</v>
      </c>
      <c r="I24" s="4" t="n">
        <v>0.01081459142840152</v>
      </c>
      <c r="J24" s="7" t="n">
        <v>650.7166946420365</v>
      </c>
      <c r="K24" s="4" t="n">
        <v>2.4</v>
      </c>
      <c r="L24" s="4" t="n">
        <v>18.718185941</v>
      </c>
      <c r="M24" s="4" t="n">
        <v>55.733696145</v>
      </c>
      <c r="N24" s="4" t="n">
        <v>407.583764172</v>
      </c>
      <c r="O24" s="8" t="n">
        <v>43009.92138407134</v>
      </c>
      <c r="P24" t="inlineStr">
        <is>
          <t>(front2 eastf 2a)</t>
        </is>
      </c>
    </row>
    <row r="25">
      <c r="B25" t="inlineStr">
        <is>
          <t>2c</t>
        </is>
      </c>
      <c r="C25" t="n">
        <v>7</v>
      </c>
      <c r="D25" s="4" t="n">
        <v>0.1741496599999977</v>
      </c>
      <c r="E25" s="4" t="n">
        <v>0.6453514740000088</v>
      </c>
      <c r="F25" s="4" t="n">
        <v>49.46258503399999</v>
      </c>
      <c r="G25" s="4" t="n">
        <v>50.107936508</v>
      </c>
      <c r="H25" s="4" t="n">
        <v>0.09219306771428697</v>
      </c>
      <c r="I25" s="4" t="n">
        <v>0.01045190496752811</v>
      </c>
      <c r="J25" s="7" t="n">
        <v>650.8081517142306</v>
      </c>
      <c r="K25" s="4" t="n">
        <v>2.4</v>
      </c>
      <c r="L25" s="4" t="n">
        <v>6.272108843999995</v>
      </c>
      <c r="M25" s="4" t="n">
        <v>55.73469387799999</v>
      </c>
      <c r="N25" s="4" t="n">
        <v>407.584761905</v>
      </c>
      <c r="O25" s="8" t="n">
        <v>43009.9213840829</v>
      </c>
      <c r="P25" t="inlineStr">
        <is>
          <t>(alt_elec eastf 2a)</t>
        </is>
      </c>
    </row>
    <row r="26">
      <c r="B26" t="inlineStr">
        <is>
          <t>2c</t>
        </is>
      </c>
      <c r="C26" t="n">
        <v>7</v>
      </c>
      <c r="D26" s="4" t="n">
        <v>0.1748752829999916</v>
      </c>
      <c r="E26" s="4" t="n">
        <v>0.6432653070000072</v>
      </c>
      <c r="F26" s="4" t="n">
        <v>55.73659863899999</v>
      </c>
      <c r="G26" s="4" t="n">
        <v>56.379863946</v>
      </c>
      <c r="H26" s="4" t="n">
        <v>0.09189504385714388</v>
      </c>
      <c r="I26" s="4" t="n">
        <v>0.01061650781149271</v>
      </c>
      <c r="J26" s="7" t="n">
        <v>652.9187808351606</v>
      </c>
      <c r="K26" s="4" t="n">
        <v>2.4</v>
      </c>
      <c r="L26" s="4" t="n">
        <v>0</v>
      </c>
      <c r="M26" s="4" t="n">
        <v>55.73659863899999</v>
      </c>
      <c r="N26" s="4" t="n">
        <v>407.586666666</v>
      </c>
      <c r="O26" s="8" t="n">
        <v>43009.92138410494</v>
      </c>
      <c r="P26" t="inlineStr"/>
    </row>
    <row r="27">
      <c r="B27" t="inlineStr">
        <is>
          <t>2c</t>
        </is>
      </c>
      <c r="C27" t="n">
        <v>7</v>
      </c>
      <c r="D27" s="4" t="n">
        <v>0.1741496590000224</v>
      </c>
      <c r="E27" s="4" t="n">
        <v>0.6458049889999984</v>
      </c>
      <c r="F27" s="4" t="n">
        <v>200.001088435</v>
      </c>
      <c r="G27" s="4" t="n">
        <v>200.646893424</v>
      </c>
      <c r="H27" s="4" t="n">
        <v>0.09225785557142833</v>
      </c>
      <c r="I27" s="4" t="n">
        <v>0.01033146868990878</v>
      </c>
      <c r="J27" s="7" t="n">
        <v>650.3511232552604</v>
      </c>
      <c r="K27" s="4" t="n">
        <v>2.4</v>
      </c>
      <c r="L27" s="4" t="n">
        <v>-144.256145125</v>
      </c>
      <c r="M27" s="4" t="n">
        <v>55.74494331</v>
      </c>
      <c r="N27" s="4" t="n">
        <v>407.595011337</v>
      </c>
      <c r="O27" s="8" t="n">
        <v>43009.92138420152</v>
      </c>
      <c r="P27" t="inlineStr">
        <is>
          <t>(stage_right eastf 1)</t>
        </is>
      </c>
    </row>
    <row r="28">
      <c r="B28" t="inlineStr">
        <is>
          <t>2d</t>
        </is>
      </c>
      <c r="C28" t="n">
        <v>63</v>
      </c>
      <c r="D28" s="4" t="n">
        <v>0.626666666999995</v>
      </c>
      <c r="E28" s="4" t="n">
        <v>5.619365079000005</v>
      </c>
      <c r="F28" s="4" t="n">
        <v>57.406666667</v>
      </c>
      <c r="G28" s="4" t="n">
        <v>63.026031746</v>
      </c>
      <c r="H28" s="4" t="n">
        <v>0.08919627109523817</v>
      </c>
      <c r="I28" s="4" t="n">
        <v>0.005635932042468018</v>
      </c>
      <c r="J28" s="7" t="n">
        <v>672.6738602775869</v>
      </c>
      <c r="K28" s="4" t="n">
        <v>2.5</v>
      </c>
      <c r="L28" s="4" t="n">
        <v>-0.4360997729999996</v>
      </c>
      <c r="M28" s="4" t="n">
        <v>56.97056689399999</v>
      </c>
      <c r="N28" s="4" t="n">
        <v>408.820634921</v>
      </c>
      <c r="O28" s="8" t="n">
        <v>43009.92139838698</v>
      </c>
      <c r="P28" t="inlineStr">
        <is>
          <t>(middle eastf 1)</t>
        </is>
      </c>
    </row>
    <row r="29">
      <c r="B29" t="inlineStr">
        <is>
          <t>2d</t>
        </is>
      </c>
      <c r="C29" t="n">
        <v>63</v>
      </c>
      <c r="D29" s="4" t="n">
        <v>0.6236734689999963</v>
      </c>
      <c r="E29" s="4" t="n">
        <v>5.623401361000006</v>
      </c>
      <c r="F29" s="4" t="n">
        <v>38.28462585</v>
      </c>
      <c r="G29" s="4" t="n">
        <v>43.908027211</v>
      </c>
      <c r="H29" s="4" t="n">
        <v>0.08926033906349216</v>
      </c>
      <c r="I29" s="4" t="n">
        <v>0.005211658151754386</v>
      </c>
      <c r="J29" s="7" t="n">
        <v>672.1910383661117</v>
      </c>
      <c r="K29" s="4" t="n">
        <v>2.5</v>
      </c>
      <c r="L29" s="4" t="n">
        <v>18.718185941</v>
      </c>
      <c r="M29" s="4" t="n">
        <v>57.002811791</v>
      </c>
      <c r="N29" s="4" t="n">
        <v>408.852879818</v>
      </c>
      <c r="O29" s="8" t="n">
        <v>43009.92139876018</v>
      </c>
      <c r="P29" t="inlineStr">
        <is>
          <t>(front2 eastf 2a)</t>
        </is>
      </c>
    </row>
    <row r="30">
      <c r="B30" t="inlineStr">
        <is>
          <t>2d</t>
        </is>
      </c>
      <c r="C30" t="n">
        <v>63</v>
      </c>
      <c r="D30" s="4" t="n">
        <v>0.6263038550000033</v>
      </c>
      <c r="E30" s="4" t="n">
        <v>5.618049885999994</v>
      </c>
      <c r="F30" s="4" t="n">
        <v>50.734240363</v>
      </c>
      <c r="G30" s="4" t="n">
        <v>56.352290249</v>
      </c>
      <c r="H30" s="4" t="n">
        <v>0.08917539501587293</v>
      </c>
      <c r="I30" s="4" t="n">
        <v>0.005607706668813842</v>
      </c>
      <c r="J30" s="7" t="n">
        <v>672.8313341288838</v>
      </c>
      <c r="K30" s="4" t="n">
        <v>2.5</v>
      </c>
      <c r="L30" s="4" t="n">
        <v>6.272108843999995</v>
      </c>
      <c r="M30" s="4" t="n">
        <v>57.006349207</v>
      </c>
      <c r="N30" s="4" t="n">
        <v>408.856417234</v>
      </c>
      <c r="O30" s="8" t="n">
        <v>43009.92139880113</v>
      </c>
      <c r="P30" t="inlineStr">
        <is>
          <t>(alt_elec eastf 2a)</t>
        </is>
      </c>
    </row>
    <row r="31">
      <c r="B31" t="inlineStr">
        <is>
          <t>2d</t>
        </is>
      </c>
      <c r="C31" t="n">
        <v>63</v>
      </c>
      <c r="D31" s="4" t="n">
        <v>0.6265759629999934</v>
      </c>
      <c r="E31" s="4" t="n">
        <v>5.622426304000008</v>
      </c>
      <c r="F31" s="4" t="n">
        <v>57.00643990899999</v>
      </c>
      <c r="G31" s="4" t="n">
        <v>62.628866213</v>
      </c>
      <c r="H31" s="4" t="n">
        <v>0.0892448619682541</v>
      </c>
      <c r="I31" s="4" t="n">
        <v>0.005900061308036317</v>
      </c>
      <c r="J31" s="7" t="n">
        <v>672.3076116285889</v>
      </c>
      <c r="K31" s="4" t="n">
        <v>2.5</v>
      </c>
      <c r="L31" s="4" t="n">
        <v>0</v>
      </c>
      <c r="M31" s="4" t="n">
        <v>57.00643990899999</v>
      </c>
      <c r="N31" s="4" t="n">
        <v>408.856507936</v>
      </c>
      <c r="O31" s="8" t="n">
        <v>43009.92139880217</v>
      </c>
      <c r="P31" t="inlineStr"/>
    </row>
    <row r="32">
      <c r="B32" t="inlineStr">
        <is>
          <t>2d</t>
        </is>
      </c>
      <c r="C32" t="n">
        <v>63</v>
      </c>
      <c r="D32" s="4" t="n">
        <v>0.6243990929999939</v>
      </c>
      <c r="E32" s="4" t="n">
        <v>5.621768707000001</v>
      </c>
      <c r="F32" s="4" t="n">
        <v>201.271292517</v>
      </c>
      <c r="G32" s="4" t="n">
        <v>206.893061224</v>
      </c>
      <c r="H32" s="4" t="n">
        <v>0.08923442392063494</v>
      </c>
      <c r="I32" s="4" t="n">
        <v>0.00524563483144976</v>
      </c>
      <c r="J32" s="7" t="n">
        <v>672.3862536879711</v>
      </c>
      <c r="K32" s="4" t="n">
        <v>2.5</v>
      </c>
      <c r="L32" s="4" t="n">
        <v>-144.256145125</v>
      </c>
      <c r="M32" s="4" t="n">
        <v>57.01514739199999</v>
      </c>
      <c r="N32" s="4" t="n">
        <v>408.865215419</v>
      </c>
      <c r="O32" s="8" t="n">
        <v>43009.92139890295</v>
      </c>
      <c r="P32" t="inlineStr">
        <is>
          <t>(stage_right eastf 1)</t>
        </is>
      </c>
    </row>
    <row r="33">
      <c r="B33" t="inlineStr">
        <is>
          <t>2b</t>
        </is>
      </c>
      <c r="C33" t="n">
        <v>59</v>
      </c>
      <c r="D33" s="4" t="n">
        <v>0.6254875280000007</v>
      </c>
      <c r="E33" s="4" t="n">
        <v>5.631564625999992</v>
      </c>
      <c r="F33" s="4" t="n">
        <v>60.56018140600001</v>
      </c>
      <c r="G33" s="4" t="n">
        <v>66.191746032</v>
      </c>
      <c r="H33" s="4" t="n">
        <v>0.09545024789830496</v>
      </c>
      <c r="I33" s="4" t="n">
        <v>0.03030149453147058</v>
      </c>
      <c r="J33" s="7" t="n">
        <v>628.599729399608</v>
      </c>
      <c r="K33" s="4" t="n">
        <v>2.3</v>
      </c>
      <c r="L33" s="4" t="n">
        <v>-3.259501133000001</v>
      </c>
      <c r="M33" s="4" t="n">
        <v>57.300680273</v>
      </c>
      <c r="N33" s="4" t="n">
        <v>409.1507483</v>
      </c>
      <c r="O33" s="8" t="n">
        <v>43009.92140220773</v>
      </c>
      <c r="P33" t="inlineStr">
        <is>
          <t>(34_1114 eastf 2a)</t>
        </is>
      </c>
    </row>
    <row r="34">
      <c r="B34" t="inlineStr">
        <is>
          <t>3a</t>
        </is>
      </c>
      <c r="C34" t="n">
        <v>13</v>
      </c>
      <c r="D34" s="4" t="n">
        <v>17.732267574</v>
      </c>
      <c r="E34" s="4" t="n">
        <v>1.019795918</v>
      </c>
      <c r="F34" s="4" t="n">
        <v>74.084557823</v>
      </c>
      <c r="G34" s="4" t="n">
        <v>75.104353741</v>
      </c>
      <c r="H34" s="4" t="n">
        <v>0.07844583984615383</v>
      </c>
      <c r="I34" s="4" t="n">
        <v>0.007278888648191097</v>
      </c>
      <c r="J34" s="7" t="n">
        <v>764.8589156247242</v>
      </c>
      <c r="K34" s="4" t="n">
        <v>3.1</v>
      </c>
      <c r="L34" s="4" t="n">
        <v>6.272108843999995</v>
      </c>
      <c r="M34" s="4" t="n">
        <v>80.35666666699998</v>
      </c>
      <c r="N34" s="4" t="n">
        <v>432.206734694</v>
      </c>
      <c r="O34" s="8" t="n">
        <v>43009.92166905943</v>
      </c>
      <c r="P34" t="inlineStr">
        <is>
          <t>(alt_elec eastf 2a)</t>
        </is>
      </c>
    </row>
    <row r="35">
      <c r="B35" t="inlineStr">
        <is>
          <t>3a</t>
        </is>
      </c>
      <c r="C35" t="n">
        <v>13</v>
      </c>
      <c r="D35" s="4" t="n">
        <v>17.73188208599999</v>
      </c>
      <c r="E35" s="4" t="n">
        <v>1.022222222000003</v>
      </c>
      <c r="F35" s="4" t="n">
        <v>61.639909297</v>
      </c>
      <c r="G35" s="4" t="n">
        <v>62.662131519</v>
      </c>
      <c r="H35" s="4" t="n">
        <v>0.07863247861538489</v>
      </c>
      <c r="I35" s="4" t="n">
        <v>0.006710979568638551</v>
      </c>
      <c r="J35" s="7" t="n">
        <v>763.043478426746</v>
      </c>
      <c r="K35" s="4" t="n">
        <v>3.1</v>
      </c>
      <c r="L35" s="4" t="n">
        <v>18.718185941</v>
      </c>
      <c r="M35" s="4" t="n">
        <v>80.358095238</v>
      </c>
      <c r="N35" s="4" t="n">
        <v>432.2081632650001</v>
      </c>
      <c r="O35" s="8" t="n">
        <v>43009.92166907596</v>
      </c>
      <c r="P35" t="inlineStr">
        <is>
          <t>(front2 eastf 2a)</t>
        </is>
      </c>
    </row>
    <row r="36">
      <c r="B36" t="inlineStr">
        <is>
          <t>3a</t>
        </is>
      </c>
      <c r="C36" t="n">
        <v>13</v>
      </c>
      <c r="D36" s="4" t="n">
        <v>17.771111111</v>
      </c>
      <c r="E36" s="4" t="n">
        <v>1.020544217999998</v>
      </c>
      <c r="F36" s="4" t="n">
        <v>80.797142857</v>
      </c>
      <c r="G36" s="4" t="n">
        <v>81.81768707499999</v>
      </c>
      <c r="H36" s="4" t="n">
        <v>0.07850340138461522</v>
      </c>
      <c r="I36" s="4" t="n">
        <v>0.01077165346141565</v>
      </c>
      <c r="J36" s="7" t="n">
        <v>764.2980933531699</v>
      </c>
      <c r="K36" s="4" t="n">
        <v>3.1</v>
      </c>
      <c r="L36" s="4" t="n">
        <v>-0.4360997729999996</v>
      </c>
      <c r="M36" s="4" t="n">
        <v>80.361043084</v>
      </c>
      <c r="N36" s="4" t="n">
        <v>432.211111111</v>
      </c>
      <c r="O36" s="8" t="n">
        <v>43009.92166911008</v>
      </c>
      <c r="P36" t="inlineStr">
        <is>
          <t>(middle eastf 1)</t>
        </is>
      </c>
    </row>
    <row r="37">
      <c r="B37" t="inlineStr">
        <is>
          <t>3a</t>
        </is>
      </c>
      <c r="C37" t="n">
        <v>13</v>
      </c>
      <c r="D37" s="4" t="n">
        <v>17.733174603</v>
      </c>
      <c r="E37" s="4" t="n">
        <v>1.018367346999995</v>
      </c>
      <c r="F37" s="4" t="n">
        <v>80.362040816</v>
      </c>
      <c r="G37" s="4" t="n">
        <v>81.380408163</v>
      </c>
      <c r="H37" s="4" t="n">
        <v>0.07833594976923035</v>
      </c>
      <c r="I37" s="4" t="n">
        <v>0.007243590603575881</v>
      </c>
      <c r="J37" s="7" t="n">
        <v>765.9318636814111</v>
      </c>
      <c r="K37" s="4" t="n">
        <v>3.1</v>
      </c>
      <c r="L37" s="4" t="n">
        <v>0</v>
      </c>
      <c r="M37" s="4" t="n">
        <v>80.362040816</v>
      </c>
      <c r="N37" s="4" t="n">
        <v>432.212108843</v>
      </c>
      <c r="O37" s="8" t="n">
        <v>43009.92166912164</v>
      </c>
      <c r="P37" t="inlineStr"/>
    </row>
    <row r="38">
      <c r="B38" t="inlineStr">
        <is>
          <t>3a</t>
        </is>
      </c>
      <c r="C38" t="n">
        <v>13</v>
      </c>
      <c r="D38" s="4" t="n">
        <v>17.73786848099999</v>
      </c>
      <c r="E38" s="4" t="n">
        <v>1.017687074999998</v>
      </c>
      <c r="F38" s="4" t="n">
        <v>224.630929705</v>
      </c>
      <c r="G38" s="4" t="n">
        <v>225.64861678</v>
      </c>
      <c r="H38" s="4" t="n">
        <v>0.07828362115384599</v>
      </c>
      <c r="I38" s="4" t="n">
        <v>0.008069504429365458</v>
      </c>
      <c r="J38" s="7" t="n">
        <v>766.4438501392991</v>
      </c>
      <c r="K38" s="4" t="n">
        <v>3.1</v>
      </c>
      <c r="L38" s="4" t="n">
        <v>-144.256145125</v>
      </c>
      <c r="M38" s="4" t="n">
        <v>80.37478457999998</v>
      </c>
      <c r="N38" s="4" t="n">
        <v>432.224852607</v>
      </c>
      <c r="O38" s="8" t="n">
        <v>43009.92166926913</v>
      </c>
      <c r="P38" t="inlineStr">
        <is>
          <t>(stage_right eastf 1)</t>
        </is>
      </c>
    </row>
    <row r="39">
      <c r="B39" t="inlineStr">
        <is>
          <t>3b</t>
        </is>
      </c>
      <c r="C39" t="n">
        <v>87</v>
      </c>
      <c r="D39" s="4" t="n">
        <v>0.07981859400001667</v>
      </c>
      <c r="E39" s="4" t="n">
        <v>7.978594103999967</v>
      </c>
      <c r="F39" s="4" t="n">
        <v>225.728435374</v>
      </c>
      <c r="G39" s="4" t="n">
        <v>233.707029478</v>
      </c>
      <c r="H39" s="4" t="n">
        <v>0.09170797820689618</v>
      </c>
      <c r="I39" s="4" t="n">
        <v>0.04825206082968685</v>
      </c>
      <c r="J39" s="7" t="n">
        <v>654.2506025445033</v>
      </c>
      <c r="K39" s="4" t="n">
        <v>3.2</v>
      </c>
      <c r="L39" s="4" t="n">
        <v>-144.256145125</v>
      </c>
      <c r="M39" s="4" t="n">
        <v>81.472290249</v>
      </c>
      <c r="N39" s="4" t="n">
        <v>433.322358276</v>
      </c>
      <c r="O39" s="8" t="n">
        <v>43009.92168197173</v>
      </c>
      <c r="P39" t="inlineStr">
        <is>
          <t>(stage_right eastf 1)</t>
        </is>
      </c>
    </row>
    <row r="40">
      <c r="B40" t="inlineStr">
        <is>
          <t>3b</t>
        </is>
      </c>
      <c r="C40" t="n">
        <v>87</v>
      </c>
      <c r="D40" s="4" t="n">
        <v>0.7876643990000005</v>
      </c>
      <c r="E40" s="4" t="n">
        <v>7.587029479000002</v>
      </c>
      <c r="F40" s="4" t="n">
        <v>63.449795918</v>
      </c>
      <c r="G40" s="4" t="n">
        <v>71.036825397</v>
      </c>
      <c r="H40" s="4" t="n">
        <v>0.08720723539080462</v>
      </c>
      <c r="I40" s="4" t="n">
        <v>0.005919789219408354</v>
      </c>
      <c r="J40" s="7" t="n">
        <v>688.0163065727293</v>
      </c>
      <c r="K40" s="4" t="n">
        <v>3.2</v>
      </c>
      <c r="L40" s="4" t="n">
        <v>18.718185941</v>
      </c>
      <c r="M40" s="4" t="n">
        <v>82.16798185900001</v>
      </c>
      <c r="N40" s="4" t="n">
        <v>434.018049886</v>
      </c>
      <c r="O40" s="8" t="n">
        <v>43009.92169002373</v>
      </c>
      <c r="P40" t="inlineStr">
        <is>
          <t>(front2 eastf 2a)</t>
        </is>
      </c>
    </row>
    <row r="41">
      <c r="B41" t="inlineStr">
        <is>
          <t>3b</t>
        </is>
      </c>
      <c r="C41" t="n">
        <v>87</v>
      </c>
      <c r="D41" s="4" t="n">
        <v>0.789206348999997</v>
      </c>
      <c r="E41" s="4" t="n">
        <v>7.58752834500001</v>
      </c>
      <c r="F41" s="4" t="n">
        <v>82.169614512</v>
      </c>
      <c r="G41" s="4" t="n">
        <v>89.75714285700001</v>
      </c>
      <c r="H41" s="4" t="n">
        <v>0.08721296948275874</v>
      </c>
      <c r="I41" s="4" t="n">
        <v>0.006931172670315295</v>
      </c>
      <c r="J41" s="7" t="n">
        <v>687.9710707690269</v>
      </c>
      <c r="K41" s="4" t="n">
        <v>3.2</v>
      </c>
      <c r="L41" s="4" t="n">
        <v>0</v>
      </c>
      <c r="M41" s="4" t="n">
        <v>82.169614512</v>
      </c>
      <c r="N41" s="4" t="n">
        <v>434.019682539</v>
      </c>
      <c r="O41" s="8" t="n">
        <v>43009.92169004263</v>
      </c>
      <c r="P41" t="inlineStr"/>
    </row>
    <row r="42">
      <c r="B42" t="inlineStr">
        <is>
          <t>3b</t>
        </is>
      </c>
      <c r="C42" t="n">
        <v>87</v>
      </c>
      <c r="D42" s="4" t="n">
        <v>0.7934693880000054</v>
      </c>
      <c r="E42" s="4" t="n">
        <v>7.585306122999995</v>
      </c>
      <c r="F42" s="4" t="n">
        <v>75.897823129</v>
      </c>
      <c r="G42" s="4" t="n">
        <v>83.483129252</v>
      </c>
      <c r="H42" s="4" t="n">
        <v>0.08718742670114937</v>
      </c>
      <c r="I42" s="4" t="n">
        <v>0.007235349715909267</v>
      </c>
      <c r="J42" s="7" t="n">
        <v>688.1726215599965</v>
      </c>
      <c r="K42" s="4" t="n">
        <v>3.2</v>
      </c>
      <c r="L42" s="4" t="n">
        <v>6.272108843999995</v>
      </c>
      <c r="M42" s="4" t="n">
        <v>82.16993197299999</v>
      </c>
      <c r="N42" s="4" t="n">
        <v>434.02</v>
      </c>
      <c r="O42" s="8" t="n">
        <v>43009.9216900463</v>
      </c>
      <c r="P42" t="inlineStr">
        <is>
          <t>(alt_elec eastf 2a)</t>
        </is>
      </c>
    </row>
    <row r="43">
      <c r="B43" t="inlineStr">
        <is>
          <t>3b</t>
        </is>
      </c>
      <c r="C43" t="n">
        <v>87</v>
      </c>
      <c r="D43" s="4" t="n">
        <v>0.7937414960000098</v>
      </c>
      <c r="E43" s="4" t="n">
        <v>7.588571428999998</v>
      </c>
      <c r="F43" s="4" t="n">
        <v>82.611428571</v>
      </c>
      <c r="G43" s="4" t="n">
        <v>90.2</v>
      </c>
      <c r="H43" s="4" t="n">
        <v>0.08722495895402296</v>
      </c>
      <c r="I43" s="4" t="n">
        <v>0.007365825374961513</v>
      </c>
      <c r="J43" s="7" t="n">
        <v>687.8765059852482</v>
      </c>
      <c r="K43" s="4" t="n">
        <v>3.2</v>
      </c>
      <c r="L43" s="4" t="n">
        <v>-0.4360997729999996</v>
      </c>
      <c r="M43" s="4" t="n">
        <v>82.17532879800001</v>
      </c>
      <c r="N43" s="4" t="n">
        <v>434.025396825</v>
      </c>
      <c r="O43" s="8" t="n">
        <v>43009.92169010876</v>
      </c>
      <c r="P43" t="inlineStr">
        <is>
          <t>(middle eastf 1)</t>
        </is>
      </c>
    </row>
    <row r="44">
      <c r="B44" t="inlineStr">
        <is>
          <t>3z</t>
        </is>
      </c>
      <c r="C44" t="n">
        <v>1</v>
      </c>
      <c r="D44" s="4" t="n">
        <v>13.660861678</v>
      </c>
      <c r="E44" s="4" t="n">
        <v>0</v>
      </c>
      <c r="F44" s="4" t="n">
        <v>84.697687075</v>
      </c>
      <c r="G44" s="4" t="n">
        <v>84.697687075</v>
      </c>
      <c r="H44" s="4" t="n">
        <v>0</v>
      </c>
      <c r="I44" s="4" t="n">
        <v/>
      </c>
      <c r="J44" s="7" t="n">
        <v/>
      </c>
      <c r="K44" s="4" t="n">
        <v/>
      </c>
      <c r="L44" s="4" t="n">
        <v>18.718185941</v>
      </c>
      <c r="M44" s="4" t="n">
        <v>103.415873016</v>
      </c>
      <c r="N44" s="4" t="n">
        <v>455.265941043</v>
      </c>
      <c r="O44" s="8" t="n">
        <v>43009.92193594839</v>
      </c>
      <c r="P44" t="inlineStr">
        <is>
          <t>(front2 eastf 2a)</t>
        </is>
      </c>
    </row>
    <row r="45">
      <c r="B45" t="inlineStr">
        <is>
          <t>4</t>
        </is>
      </c>
      <c r="C45" t="n">
        <v>94</v>
      </c>
      <c r="D45" s="4" t="n">
        <v>20.00675736900001</v>
      </c>
      <c r="E45" s="4" t="n">
        <v>8.467573696000002</v>
      </c>
      <c r="F45" s="4" t="n">
        <v>103.489886621</v>
      </c>
      <c r="G45" s="4" t="n">
        <v>111.957460317</v>
      </c>
      <c r="H45" s="4" t="n">
        <v>0.09008057123404258</v>
      </c>
      <c r="I45" s="4" t="n">
        <v>0.03847834629484807</v>
      </c>
      <c r="J45" s="7" t="n">
        <v>666.0703765311521</v>
      </c>
      <c r="K45" s="4" t="n">
        <v>4</v>
      </c>
      <c r="L45" s="4" t="n">
        <v>6.272108843999995</v>
      </c>
      <c r="M45" s="4" t="n">
        <v>109.761995465</v>
      </c>
      <c r="N45" s="4" t="n">
        <v>461.6120634920001</v>
      </c>
      <c r="O45" s="8" t="n">
        <v>43009.92200939888</v>
      </c>
      <c r="P45" t="inlineStr">
        <is>
          <t>(alt_elec eastf 2a)</t>
        </is>
      </c>
    </row>
    <row r="46">
      <c r="B46" t="inlineStr">
        <is>
          <t>4</t>
        </is>
      </c>
      <c r="C46" t="n">
        <v>95</v>
      </c>
      <c r="D46" s="4" t="n">
        <v>6.348662130999998</v>
      </c>
      <c r="E46" s="4" t="n">
        <v>8.464126984000004</v>
      </c>
      <c r="F46" s="4" t="n">
        <v>91.046349206</v>
      </c>
      <c r="G46" s="4" t="n">
        <v>99.51047619000001</v>
      </c>
      <c r="H46" s="4" t="n">
        <v>0.08909607351578951</v>
      </c>
      <c r="I46" s="4" t="n">
        <v>0.03661304573484173</v>
      </c>
      <c r="J46" s="7" t="n">
        <v>673.4303503214074</v>
      </c>
      <c r="K46" s="4" t="n">
        <v>4</v>
      </c>
      <c r="L46" s="4" t="n">
        <v>18.718185941</v>
      </c>
      <c r="M46" s="4" t="n">
        <v>109.764535147</v>
      </c>
      <c r="N46" s="4" t="n">
        <v>461.614603174</v>
      </c>
      <c r="O46" s="8" t="n">
        <v>43009.92200942827</v>
      </c>
      <c r="P46" t="inlineStr">
        <is>
          <t>(front2 eastf 2a)</t>
        </is>
      </c>
    </row>
    <row r="47">
      <c r="B47" t="inlineStr">
        <is>
          <t>4</t>
        </is>
      </c>
      <c r="C47" t="n">
        <v>97</v>
      </c>
      <c r="D47" s="4" t="n">
        <v>0</v>
      </c>
      <c r="E47" s="4" t="n">
        <v>8.464126984000004</v>
      </c>
      <c r="F47" s="4" t="n">
        <v>18.395555556</v>
      </c>
      <c r="G47" s="4" t="n">
        <v>26.85968254</v>
      </c>
      <c r="H47" s="4" t="n">
        <v>0.08725904107216498</v>
      </c>
      <c r="I47" s="4" t="n">
        <v>0.03243131004349472</v>
      </c>
      <c r="J47" s="7" t="n">
        <v>687.6078313808056</v>
      </c>
      <c r="K47" s="4" t="n">
        <v>4</v>
      </c>
      <c r="L47" s="4" t="n">
        <v>91.37015873000001</v>
      </c>
      <c r="M47" s="4" t="n">
        <v>109.765714286</v>
      </c>
      <c r="N47" s="4" t="n">
        <v>461.6157823130001</v>
      </c>
      <c r="O47" s="8" t="n">
        <v>43009.92200944192</v>
      </c>
      <c r="P47" t="inlineStr">
        <is>
          <t>(under eastf 4)</t>
        </is>
      </c>
    </row>
    <row r="48">
      <c r="B48" t="inlineStr">
        <is>
          <t>4</t>
        </is>
      </c>
      <c r="C48" t="n">
        <v>96</v>
      </c>
      <c r="D48" s="4" t="n">
        <v>0</v>
      </c>
      <c r="E48" s="4" t="n">
        <v>8.458594103999999</v>
      </c>
      <c r="F48" s="4" t="n">
        <v>16.765895692</v>
      </c>
      <c r="G48" s="4" t="n">
        <v>25.224489796</v>
      </c>
      <c r="H48" s="4" t="n">
        <v>0.08811035524999999</v>
      </c>
      <c r="I48" s="4" t="n">
        <v>0.03326631016064358</v>
      </c>
      <c r="J48" s="7" t="n">
        <v>680.9642275276152</v>
      </c>
      <c r="K48" s="4" t="n">
        <v>4</v>
      </c>
      <c r="L48" s="4" t="n">
        <v>92.999818594</v>
      </c>
      <c r="M48" s="4" t="n">
        <v>109.765714286</v>
      </c>
      <c r="N48" s="4" t="n">
        <v>461.615782313</v>
      </c>
      <c r="O48" s="8" t="n">
        <v>43009.92200944192</v>
      </c>
      <c r="P48" t="inlineStr">
        <is>
          <t>(ray eastf 4)</t>
        </is>
      </c>
    </row>
    <row r="49">
      <c r="B49" t="inlineStr">
        <is>
          <t>4</t>
        </is>
      </c>
      <c r="C49" t="n">
        <v>94</v>
      </c>
      <c r="D49" s="4" t="n">
        <v>20.008571429</v>
      </c>
      <c r="E49" s="4" t="n">
        <v>8.466938775000003</v>
      </c>
      <c r="F49" s="4" t="n">
        <v>109.765714286</v>
      </c>
      <c r="G49" s="4" t="n">
        <v>118.232653061</v>
      </c>
      <c r="H49" s="4" t="n">
        <v>0.09007381675531918</v>
      </c>
      <c r="I49" s="4" t="n">
        <v>0.03813137650857087</v>
      </c>
      <c r="J49" s="7" t="n">
        <v>666.1203239892328</v>
      </c>
      <c r="K49" s="4" t="n">
        <v>4</v>
      </c>
      <c r="L49" s="4" t="n">
        <v>0</v>
      </c>
      <c r="M49" s="4" t="n">
        <v>109.765714286</v>
      </c>
      <c r="N49" s="4" t="n">
        <v>461.615782313</v>
      </c>
      <c r="O49" s="8" t="n">
        <v>43009.92200944192</v>
      </c>
      <c r="P49" t="inlineStr"/>
    </row>
    <row r="50">
      <c r="B50" t="inlineStr">
        <is>
          <t>5z</t>
        </is>
      </c>
      <c r="C50" t="n">
        <v>8</v>
      </c>
      <c r="D50" s="4" t="n">
        <v>2.610340137000009</v>
      </c>
      <c r="E50" s="4" t="n">
        <v>81.98448979499999</v>
      </c>
      <c r="F50" s="4" t="n">
        <v>102.120816327</v>
      </c>
      <c r="G50" s="4" t="n">
        <v>184.105306122</v>
      </c>
      <c r="H50" s="4" t="n">
        <v>10.248061224375</v>
      </c>
      <c r="I50" s="4" t="n">
        <v>13.57847661941181</v>
      </c>
      <c r="J50" s="7" t="n">
        <v>5.85476595878351</v>
      </c>
      <c r="K50" s="4" t="n">
        <v/>
      </c>
      <c r="L50" s="4" t="n">
        <v>18.718185941</v>
      </c>
      <c r="M50" s="4" t="n">
        <v>120.839002268</v>
      </c>
      <c r="N50" s="4" t="n">
        <v>472.689070295</v>
      </c>
      <c r="O50" s="8" t="n">
        <v>43009.92213760498</v>
      </c>
      <c r="P50" t="inlineStr">
        <is>
          <t>(front2 eastf 2a)</t>
        </is>
      </c>
    </row>
    <row r="51">
      <c r="B51" t="inlineStr">
        <is>
          <t>5_1</t>
        </is>
      </c>
      <c r="C51" t="n">
        <v>1</v>
      </c>
      <c r="D51" s="4" t="n">
        <v>17.53913832199997</v>
      </c>
      <c r="E51" s="4" t="n">
        <v>0</v>
      </c>
      <c r="F51" s="4" t="n">
        <v>129.496598639</v>
      </c>
      <c r="G51" s="4" t="n">
        <v>129.496598639</v>
      </c>
      <c r="H51" s="4" t="n">
        <v>0</v>
      </c>
      <c r="I51" s="4" t="n">
        <v/>
      </c>
      <c r="J51" s="7" t="n">
        <v/>
      </c>
      <c r="K51" s="4" t="n">
        <v/>
      </c>
      <c r="L51" s="4" t="n">
        <v>6.272108843999995</v>
      </c>
      <c r="M51" s="4" t="n">
        <v>135.768707483</v>
      </c>
      <c r="N51" s="4" t="n">
        <v>487.61877551</v>
      </c>
      <c r="O51" s="8" t="n">
        <v>43009.9223104025</v>
      </c>
      <c r="P51" t="inlineStr">
        <is>
          <t>(alt_elec eastf 2a)</t>
        </is>
      </c>
    </row>
    <row r="52">
      <c r="B52" t="inlineStr">
        <is>
          <t>5_2</t>
        </is>
      </c>
      <c r="C52" t="n">
        <v>1</v>
      </c>
      <c r="D52" s="4" t="n">
        <v>2.659410431000026</v>
      </c>
      <c r="E52" s="4" t="n">
        <v>0</v>
      </c>
      <c r="F52" s="4" t="n">
        <v>132.15600907</v>
      </c>
      <c r="G52" s="4" t="n">
        <v>132.15600907</v>
      </c>
      <c r="H52" s="4" t="n">
        <v>0</v>
      </c>
      <c r="I52" s="4" t="n">
        <v/>
      </c>
      <c r="J52" s="7" t="n">
        <v/>
      </c>
      <c r="K52" s="4" t="n">
        <v/>
      </c>
      <c r="L52" s="4" t="n">
        <v>6.272108843999995</v>
      </c>
      <c r="M52" s="4" t="n">
        <v>138.428117914</v>
      </c>
      <c r="N52" s="4" t="n">
        <v>490.2781859410001</v>
      </c>
      <c r="O52" s="8" t="n">
        <v>43009.92234118271</v>
      </c>
      <c r="P52" t="inlineStr">
        <is>
          <t>(alt_elec eastf 2a)</t>
        </is>
      </c>
    </row>
    <row r="53">
      <c r="B53" t="inlineStr">
        <is>
          <t>5_3</t>
        </is>
      </c>
      <c r="C53" t="n">
        <v>2</v>
      </c>
      <c r="D53" s="4" t="n">
        <v>15.10929705199999</v>
      </c>
      <c r="E53" s="4" t="n">
        <v>13.14920635000001</v>
      </c>
      <c r="F53" s="4" t="n">
        <v>147.265306122</v>
      </c>
      <c r="G53" s="4" t="n">
        <v>160.414512472</v>
      </c>
      <c r="H53" s="4" t="n">
        <v>6.574603175000007</v>
      </c>
      <c r="I53" s="4" t="n">
        <v>0</v>
      </c>
      <c r="J53" s="7" t="n">
        <v>9.126026073809379</v>
      </c>
      <c r="K53" s="4" t="n">
        <v/>
      </c>
      <c r="L53" s="4" t="n">
        <v>6.272108843999995</v>
      </c>
      <c r="M53" s="4" t="n">
        <v>153.537414966</v>
      </c>
      <c r="N53" s="4" t="n">
        <v>505.387482993</v>
      </c>
      <c r="O53" s="8" t="n">
        <v>43009.92251605883</v>
      </c>
      <c r="P53" t="inlineStr">
        <is>
          <t>(alt_elec eastf 2a)</t>
        </is>
      </c>
    </row>
    <row r="54">
      <c r="B54" t="inlineStr">
        <is>
          <t>5_1</t>
        </is>
      </c>
      <c r="C54" t="n">
        <v>1</v>
      </c>
      <c r="D54" s="4" t="n">
        <v>44.96072562299999</v>
      </c>
      <c r="E54" s="4" t="n">
        <v>0</v>
      </c>
      <c r="F54" s="4" t="n">
        <v>71.820408163</v>
      </c>
      <c r="G54" s="4" t="n">
        <v>71.820408163</v>
      </c>
      <c r="H54" s="4" t="n">
        <v>0</v>
      </c>
      <c r="I54" s="4" t="n">
        <v/>
      </c>
      <c r="J54" s="7" t="n">
        <v/>
      </c>
      <c r="K54" s="4" t="n">
        <v/>
      </c>
      <c r="L54" s="4" t="n">
        <v>91.37015873000001</v>
      </c>
      <c r="M54" s="4" t="n">
        <v>163.190566893</v>
      </c>
      <c r="N54" s="4" t="n">
        <v>515.04063492</v>
      </c>
      <c r="O54" s="8" t="n">
        <v>43009.92262778513</v>
      </c>
      <c r="P54" t="inlineStr">
        <is>
          <t>(under eastf 4)</t>
        </is>
      </c>
    </row>
    <row r="55">
      <c r="B55" t="inlineStr">
        <is>
          <t>5z</t>
        </is>
      </c>
      <c r="C55" t="n">
        <v>2</v>
      </c>
      <c r="D55" s="4" t="n">
        <v>48.45034013599999</v>
      </c>
      <c r="E55" s="4" t="n">
        <v>6.243083900999977</v>
      </c>
      <c r="F55" s="4" t="n">
        <v>166.682993197</v>
      </c>
      <c r="G55" s="4" t="n">
        <v>172.926077098</v>
      </c>
      <c r="H55" s="4" t="n">
        <v>3.121541950499989</v>
      </c>
      <c r="I55" s="4" t="n">
        <v>0</v>
      </c>
      <c r="J55" s="7" t="n">
        <v>19.22126979276687</v>
      </c>
      <c r="K55" s="4" t="n">
        <v/>
      </c>
      <c r="L55" s="4" t="n">
        <v>0</v>
      </c>
      <c r="M55" s="4" t="n">
        <v>166.682993197</v>
      </c>
      <c r="N55" s="4" t="n">
        <v>518.533061224</v>
      </c>
      <c r="O55" s="8" t="n">
        <v>43009.92266820672</v>
      </c>
      <c r="P55" t="inlineStr"/>
    </row>
    <row r="56">
      <c r="B56" t="inlineStr">
        <is>
          <t>5_4</t>
        </is>
      </c>
      <c r="C56" t="n">
        <v>1</v>
      </c>
      <c r="D56" s="4" t="n">
        <v>6.242358275999976</v>
      </c>
      <c r="E56" s="4" t="n">
        <v>0</v>
      </c>
      <c r="F56" s="4" t="n">
        <v>166.656870748</v>
      </c>
      <c r="G56" s="4" t="n">
        <v>166.656870748</v>
      </c>
      <c r="H56" s="4" t="n">
        <v>0</v>
      </c>
      <c r="I56" s="4" t="n">
        <v/>
      </c>
      <c r="J56" s="7" t="n">
        <v/>
      </c>
      <c r="K56" s="4" t="n">
        <v/>
      </c>
      <c r="L56" s="4" t="n">
        <v>6.272108843999995</v>
      </c>
      <c r="M56" s="4" t="n">
        <v>172.928979592</v>
      </c>
      <c r="N56" s="4" t="n">
        <v>524.779047619</v>
      </c>
      <c r="O56" s="8" t="n">
        <v>43009.92274049824</v>
      </c>
      <c r="P56" t="inlineStr">
        <is>
          <t>(alt_elec eastf 2a)</t>
        </is>
      </c>
    </row>
    <row r="57">
      <c r="B57" t="inlineStr">
        <is>
          <t>5_2</t>
        </is>
      </c>
      <c r="C57" t="n">
        <v>1</v>
      </c>
      <c r="D57" s="4" t="n">
        <v>9.776326530999995</v>
      </c>
      <c r="E57" s="4" t="n">
        <v>0</v>
      </c>
      <c r="F57" s="4" t="n">
        <v>81.59673469399999</v>
      </c>
      <c r="G57" s="4" t="n">
        <v>81.59673469399999</v>
      </c>
      <c r="H57" s="4" t="n">
        <v>0</v>
      </c>
      <c r="I57" s="4" t="n">
        <v/>
      </c>
      <c r="J57" s="7" t="n">
        <v/>
      </c>
      <c r="K57" s="4" t="n">
        <v/>
      </c>
      <c r="L57" s="4" t="n">
        <v>91.37015873000001</v>
      </c>
      <c r="M57" s="4" t="n">
        <v>172.966893424</v>
      </c>
      <c r="N57" s="4" t="n">
        <v>524.816961451</v>
      </c>
      <c r="O57" s="8" t="n">
        <v>43009.92274093705</v>
      </c>
      <c r="P57" t="inlineStr">
        <is>
          <t>(under eastf 4)</t>
        </is>
      </c>
    </row>
    <row r="58">
      <c r="B58" t="inlineStr">
        <is>
          <t>5_3</t>
        </is>
      </c>
      <c r="C58" t="n">
        <v>1</v>
      </c>
      <c r="D58" s="4" t="n">
        <v>9.613061224000006</v>
      </c>
      <c r="E58" s="4" t="n">
        <v>0</v>
      </c>
      <c r="F58" s="4" t="n">
        <v>91.209795918</v>
      </c>
      <c r="G58" s="4" t="n">
        <v>91.209795918</v>
      </c>
      <c r="H58" s="4" t="n">
        <v>0</v>
      </c>
      <c r="I58" s="4" t="n">
        <v/>
      </c>
      <c r="J58" s="7" t="n">
        <v/>
      </c>
      <c r="K58" s="4" t="n">
        <v/>
      </c>
      <c r="L58" s="4" t="n">
        <v>91.37015873000001</v>
      </c>
      <c r="M58" s="4" t="n">
        <v>182.579954648</v>
      </c>
      <c r="N58" s="4" t="n">
        <v>534.430022675</v>
      </c>
      <c r="O58" s="8" t="n">
        <v>43009.92285219934</v>
      </c>
      <c r="P58" t="inlineStr">
        <is>
          <t>(under eastf 4)</t>
        </is>
      </c>
    </row>
    <row r="59">
      <c r="B59" t="inlineStr">
        <is>
          <t>5_5</t>
        </is>
      </c>
      <c r="C59" t="n">
        <v>1</v>
      </c>
      <c r="D59" s="4" t="n">
        <v>14.874557823</v>
      </c>
      <c r="E59" s="4" t="n">
        <v>0</v>
      </c>
      <c r="F59" s="4" t="n">
        <v>181.531428571</v>
      </c>
      <c r="G59" s="4" t="n">
        <v>181.531428571</v>
      </c>
      <c r="H59" s="4" t="n">
        <v>0</v>
      </c>
      <c r="I59" s="4" t="n">
        <v/>
      </c>
      <c r="J59" s="7" t="n">
        <v/>
      </c>
      <c r="K59" s="4" t="n">
        <v/>
      </c>
      <c r="L59" s="4" t="n">
        <v>6.272108843999995</v>
      </c>
      <c r="M59" s="4" t="n">
        <v>187.803537415</v>
      </c>
      <c r="N59" s="4" t="n">
        <v>539.6536054420001</v>
      </c>
      <c r="O59" s="8" t="n">
        <v>43009.92291265746</v>
      </c>
      <c r="P59" t="inlineStr">
        <is>
          <t>(alt_elec eastf 2a)</t>
        </is>
      </c>
    </row>
    <row r="60">
      <c r="B60" t="inlineStr">
        <is>
          <t>5_4</t>
        </is>
      </c>
      <c r="C60" t="n">
        <v>1</v>
      </c>
      <c r="D60" s="4" t="n">
        <v>5.49006802800001</v>
      </c>
      <c r="E60" s="4" t="n">
        <v>0</v>
      </c>
      <c r="F60" s="4" t="n">
        <v>96.69986394600001</v>
      </c>
      <c r="G60" s="4" t="n">
        <v>96.69986394600001</v>
      </c>
      <c r="H60" s="4" t="n">
        <v>0</v>
      </c>
      <c r="I60" s="4" t="n">
        <v/>
      </c>
      <c r="J60" s="7" t="n">
        <v/>
      </c>
      <c r="K60" s="4" t="n">
        <v/>
      </c>
      <c r="L60" s="4" t="n">
        <v>91.37015873000001</v>
      </c>
      <c r="M60" s="4" t="n">
        <v>188.070022676</v>
      </c>
      <c r="N60" s="4" t="n">
        <v>539.920090703</v>
      </c>
      <c r="O60" s="8" t="n">
        <v>43009.92291574179</v>
      </c>
      <c r="P60" t="inlineStr">
        <is>
          <t>(under eastf 4)</t>
        </is>
      </c>
    </row>
    <row r="61">
      <c r="B61" t="inlineStr">
        <is>
          <t>5_5</t>
        </is>
      </c>
      <c r="C61" t="n">
        <v>1</v>
      </c>
      <c r="D61" s="4" t="n">
        <v>6.771156461999979</v>
      </c>
      <c r="E61" s="4" t="n">
        <v>0</v>
      </c>
      <c r="F61" s="4" t="n">
        <v>103.471020408</v>
      </c>
      <c r="G61" s="4" t="n">
        <v>103.471020408</v>
      </c>
      <c r="H61" s="4" t="n">
        <v>0</v>
      </c>
      <c r="I61" s="4" t="n">
        <v/>
      </c>
      <c r="J61" s="7" t="n">
        <v/>
      </c>
      <c r="K61" s="4" t="n">
        <v/>
      </c>
      <c r="L61" s="4" t="n">
        <v>91.37015873000001</v>
      </c>
      <c r="M61" s="4" t="n">
        <v>194.841179138</v>
      </c>
      <c r="N61" s="4" t="n">
        <v>546.691247165</v>
      </c>
      <c r="O61" s="8" t="n">
        <v>43009.92299411166</v>
      </c>
      <c r="P61" t="inlineStr">
        <is>
          <t>(under eastf 4)</t>
        </is>
      </c>
    </row>
    <row r="62">
      <c r="B62" t="inlineStr">
        <is>
          <t>5_6</t>
        </is>
      </c>
      <c r="C62" t="n">
        <v>1</v>
      </c>
      <c r="D62" s="4" t="n">
        <v>8.494149660000005</v>
      </c>
      <c r="E62" s="4" t="n">
        <v>0</v>
      </c>
      <c r="F62" s="4" t="n">
        <v>190.025578231</v>
      </c>
      <c r="G62" s="4" t="n">
        <v>190.025578231</v>
      </c>
      <c r="H62" s="4" t="n">
        <v>0</v>
      </c>
      <c r="I62" s="4" t="n">
        <v/>
      </c>
      <c r="J62" s="7" t="n">
        <v/>
      </c>
      <c r="K62" s="4" t="n">
        <v/>
      </c>
      <c r="L62" s="4" t="n">
        <v>6.272108843999995</v>
      </c>
      <c r="M62" s="4" t="n">
        <v>196.297687075</v>
      </c>
      <c r="N62" s="4" t="n">
        <v>548.147755102</v>
      </c>
      <c r="O62" s="8" t="n">
        <v>43009.92301096939</v>
      </c>
      <c r="P62" t="inlineStr">
        <is>
          <t>(alt_elec eastf 2a)</t>
        </is>
      </c>
    </row>
    <row r="63">
      <c r="B63" t="inlineStr">
        <is>
          <t>5_6</t>
        </is>
      </c>
      <c r="C63" t="n">
        <v>1</v>
      </c>
      <c r="D63" s="4" t="n">
        <v>8.092517007000012</v>
      </c>
      <c r="E63" s="4" t="n">
        <v>0</v>
      </c>
      <c r="F63" s="4" t="n">
        <v>111.563537415</v>
      </c>
      <c r="G63" s="4" t="n">
        <v>111.563537415</v>
      </c>
      <c r="H63" s="4" t="n">
        <v>0</v>
      </c>
      <c r="I63" s="4" t="n">
        <v/>
      </c>
      <c r="J63" s="7" t="n">
        <v/>
      </c>
      <c r="K63" s="4" t="n">
        <v/>
      </c>
      <c r="L63" s="4" t="n">
        <v>91.37015873000001</v>
      </c>
      <c r="M63" s="4" t="n">
        <v>202.933696145</v>
      </c>
      <c r="N63" s="4" t="n">
        <v>554.783764172</v>
      </c>
      <c r="O63" s="8" t="n">
        <v>43009.92308777505</v>
      </c>
      <c r="P63" t="inlineStr">
        <is>
          <t>(under eastf 4)</t>
        </is>
      </c>
    </row>
    <row r="64">
      <c r="B64" t="inlineStr">
        <is>
          <t>b6</t>
        </is>
      </c>
      <c r="C64" t="n">
        <v>6</v>
      </c>
      <c r="D64" s="4" t="n">
        <v>26.17687074900002</v>
      </c>
      <c r="E64" s="4" t="n">
        <v>2.982312924999974</v>
      </c>
      <c r="F64" s="4" t="n">
        <v>216.20244898</v>
      </c>
      <c r="G64" s="4" t="n">
        <v>219.184761905</v>
      </c>
      <c r="H64" s="4" t="n">
        <v>0.4970521541666623</v>
      </c>
      <c r="I64" s="4" t="n">
        <v>0.01966426522899632</v>
      </c>
      <c r="J64" s="7" t="n">
        <v>120.7116788390015</v>
      </c>
      <c r="K64" s="4" t="n">
        <v/>
      </c>
      <c r="L64" s="4" t="n">
        <v>6.272108843999995</v>
      </c>
      <c r="M64" s="4" t="n">
        <v>222.474557824</v>
      </c>
      <c r="N64" s="4" t="n">
        <v>574.3246258510001</v>
      </c>
      <c r="O64" s="8" t="n">
        <v>43009.92331394243</v>
      </c>
      <c r="P64" t="inlineStr">
        <is>
          <t>(alt_elec eastf 2a)</t>
        </is>
      </c>
    </row>
    <row r="65">
      <c r="B65" t="inlineStr">
        <is>
          <t>b6</t>
        </is>
      </c>
      <c r="C65" t="n">
        <v>6</v>
      </c>
      <c r="D65" s="4" t="n">
        <v>19.585668934</v>
      </c>
      <c r="E65" s="4" t="n">
        <v>2.981587302000008</v>
      </c>
      <c r="F65" s="4" t="n">
        <v>131.149206349</v>
      </c>
      <c r="G65" s="4" t="n">
        <v>134.130793651</v>
      </c>
      <c r="H65" s="4" t="n">
        <v>0.4969312170000014</v>
      </c>
      <c r="I65" s="4" t="n">
        <v>0.01672338020357566</v>
      </c>
      <c r="J65" s="7" t="n">
        <v>120.7410562013451</v>
      </c>
      <c r="K65" s="4" t="n">
        <v/>
      </c>
      <c r="L65" s="4" t="n">
        <v>91.37015873000001</v>
      </c>
      <c r="M65" s="4" t="n">
        <v>222.519365079</v>
      </c>
      <c r="N65" s="4" t="n">
        <v>574.3694331060001</v>
      </c>
      <c r="O65" s="8" t="n">
        <v>43009.92331446103</v>
      </c>
      <c r="P65" t="inlineStr">
        <is>
          <t>(under eastf 4)</t>
        </is>
      </c>
    </row>
    <row r="66">
      <c r="B66" t="inlineStr">
        <is>
          <t>b6</t>
        </is>
      </c>
      <c r="C66" t="n">
        <v>6</v>
      </c>
      <c r="D66" s="4" t="n">
        <v>49.62126984100004</v>
      </c>
      <c r="E66" s="4" t="n">
        <v>3.111156461999968</v>
      </c>
      <c r="F66" s="4" t="n">
        <v>222.547346939</v>
      </c>
      <c r="G66" s="4" t="n">
        <v>225.658503401</v>
      </c>
      <c r="H66" s="4" t="n">
        <v>0.5185260769999948</v>
      </c>
      <c r="I66" s="4" t="n">
        <v>0.0350673879101932</v>
      </c>
      <c r="J66" s="7" t="n">
        <v>115.7125989634666</v>
      </c>
      <c r="K66" s="4" t="n">
        <v/>
      </c>
      <c r="L66" s="4" t="n">
        <v>0</v>
      </c>
      <c r="M66" s="4" t="n">
        <v>222.547346939</v>
      </c>
      <c r="N66" s="4" t="n">
        <v>574.397414966</v>
      </c>
      <c r="O66" s="8" t="n">
        <v>43009.92331478489</v>
      </c>
      <c r="P66" t="inlineStr"/>
    </row>
    <row r="67">
      <c r="B67" t="inlineStr">
        <is>
          <t>5e</t>
        </is>
      </c>
      <c r="C67" t="n">
        <v>7</v>
      </c>
      <c r="D67" s="4" t="n">
        <v>108.831564626</v>
      </c>
      <c r="E67" s="4" t="n">
        <v>0.7633560089999776</v>
      </c>
      <c r="F67" s="4" t="n">
        <v>134.056054422</v>
      </c>
      <c r="G67" s="4" t="n">
        <v>134.819410431</v>
      </c>
      <c r="H67" s="4" t="n">
        <v>0.1090508584285682</v>
      </c>
      <c r="I67" s="4" t="n">
        <v>0.08281191806246656</v>
      </c>
      <c r="J67" s="7" t="n">
        <v>550.201996248401</v>
      </c>
      <c r="K67" s="4" t="n">
        <v>14</v>
      </c>
      <c r="L67" s="4" t="n">
        <v>92.999818594</v>
      </c>
      <c r="M67" s="4" t="n">
        <v>227.055873016</v>
      </c>
      <c r="N67" s="4" t="n">
        <v>578.905941043</v>
      </c>
      <c r="O67" s="8" t="n">
        <v>43009.92336696691</v>
      </c>
      <c r="P67" t="inlineStr">
        <is>
          <t>(ray eastf 4)</t>
        </is>
      </c>
    </row>
    <row r="68">
      <c r="B68" t="inlineStr">
        <is>
          <t>5e</t>
        </is>
      </c>
      <c r="C68" t="n">
        <v>7</v>
      </c>
      <c r="D68" s="4" t="n">
        <v>1.64834467099999</v>
      </c>
      <c r="E68" s="4" t="n">
        <v>0.7641723360000015</v>
      </c>
      <c r="F68" s="4" t="n">
        <v>135.779138322</v>
      </c>
      <c r="G68" s="4" t="n">
        <v>136.543310658</v>
      </c>
      <c r="H68" s="4" t="n">
        <v>0.1091674765714288</v>
      </c>
      <c r="I68" s="4" t="n">
        <v>0.0829425501795409</v>
      </c>
      <c r="J68" s="7" t="n">
        <v>549.6142430364022</v>
      </c>
      <c r="K68" s="4" t="n">
        <v>14</v>
      </c>
      <c r="L68" s="4" t="n">
        <v>91.37015873000001</v>
      </c>
      <c r="M68" s="4" t="n">
        <v>227.149297052</v>
      </c>
      <c r="N68" s="4" t="n">
        <v>578.999365079</v>
      </c>
      <c r="O68" s="8" t="n">
        <v>43009.92336804821</v>
      </c>
      <c r="P68" t="inlineStr">
        <is>
          <t>(under eastf 4)</t>
        </is>
      </c>
    </row>
    <row r="69">
      <c r="B69" t="inlineStr">
        <is>
          <t>5e</t>
        </is>
      </c>
      <c r="C69" t="n">
        <v>7</v>
      </c>
      <c r="D69" s="4" t="n">
        <v>1.711156462000019</v>
      </c>
      <c r="E69" s="4" t="n">
        <v>0.7653061229999878</v>
      </c>
      <c r="F69" s="4" t="n">
        <v>220.895918367</v>
      </c>
      <c r="G69" s="4" t="n">
        <v>221.66122449</v>
      </c>
      <c r="H69" s="4" t="n">
        <v>0.1093294461428554</v>
      </c>
      <c r="I69" s="4" t="n">
        <v>0.08326370880702029</v>
      </c>
      <c r="J69" s="7" t="n">
        <v>548.7999996048727</v>
      </c>
      <c r="K69" s="4" t="n">
        <v>14</v>
      </c>
      <c r="L69" s="4" t="n">
        <v>6.272108843999995</v>
      </c>
      <c r="M69" s="4" t="n">
        <v>227.168027211</v>
      </c>
      <c r="N69" s="4" t="n">
        <v>579.018095238</v>
      </c>
      <c r="O69" s="8" t="n">
        <v>43009.92336826499</v>
      </c>
      <c r="P69" t="inlineStr">
        <is>
          <t>(alt_elec eastf 2a)</t>
        </is>
      </c>
    </row>
    <row r="70">
      <c r="B70" t="inlineStr">
        <is>
          <t>5e</t>
        </is>
      </c>
      <c r="C70" t="n">
        <v>7</v>
      </c>
      <c r="D70" s="4" t="n">
        <v>1.701133787000003</v>
      </c>
      <c r="E70" s="4" t="n">
        <v>0.7706122449999953</v>
      </c>
      <c r="F70" s="4" t="n">
        <v>227.359637188</v>
      </c>
      <c r="G70" s="4" t="n">
        <v>228.130249433</v>
      </c>
      <c r="H70" s="4" t="n">
        <v>0.1100874635714279</v>
      </c>
      <c r="I70" s="4" t="n">
        <v>0.08392593037174789</v>
      </c>
      <c r="J70" s="7" t="n">
        <v>545.0211863685122</v>
      </c>
      <c r="K70" s="4" t="n">
        <v>14</v>
      </c>
      <c r="L70" s="4" t="n">
        <v>0</v>
      </c>
      <c r="M70" s="4" t="n">
        <v>227.359637188</v>
      </c>
      <c r="N70" s="4" t="n">
        <v>579.209705215</v>
      </c>
      <c r="O70" s="8" t="n">
        <v>43009.9233704827</v>
      </c>
      <c r="P70" t="inlineStr"/>
    </row>
    <row r="71">
      <c r="B71" t="inlineStr">
        <is>
          <t>5f</t>
        </is>
      </c>
      <c r="C71" t="n">
        <v>6</v>
      </c>
      <c r="D71" s="4" t="n">
        <v>1.443990930000012</v>
      </c>
      <c r="E71" s="4" t="n">
        <v>0.4752834459999917</v>
      </c>
      <c r="F71" s="4" t="n">
        <v>136.263401361</v>
      </c>
      <c r="G71" s="4" t="n">
        <v>136.738684807</v>
      </c>
      <c r="H71" s="4" t="n">
        <v>0.07921390766666529</v>
      </c>
      <c r="I71" s="4" t="n">
        <v>0.003403476241215718</v>
      </c>
      <c r="J71" s="7" t="n">
        <v>757.4427492263349</v>
      </c>
      <c r="K71" s="4" t="n">
        <v>15</v>
      </c>
      <c r="L71" s="4" t="n">
        <v>92.999818594</v>
      </c>
      <c r="M71" s="4" t="n">
        <v>229.263219955</v>
      </c>
      <c r="N71" s="4" t="n">
        <v>581.113287982</v>
      </c>
      <c r="O71" s="8" t="n">
        <v>43009.92339251491</v>
      </c>
      <c r="P71" t="inlineStr">
        <is>
          <t>(ray eastf 4)</t>
        </is>
      </c>
    </row>
    <row r="72">
      <c r="B72" t="inlineStr">
        <is>
          <t>5f</t>
        </is>
      </c>
      <c r="C72" t="n">
        <v>6</v>
      </c>
      <c r="D72" s="4" t="n">
        <v>1.445351474000006</v>
      </c>
      <c r="E72" s="4" t="n">
        <v>0.474376417000002</v>
      </c>
      <c r="F72" s="4" t="n">
        <v>137.988662132</v>
      </c>
      <c r="G72" s="4" t="n">
        <v>138.463038549</v>
      </c>
      <c r="H72" s="4" t="n">
        <v>0.07906273616666699</v>
      </c>
      <c r="I72" s="4" t="n">
        <v>0.005189920511560681</v>
      </c>
      <c r="J72" s="7" t="n">
        <v>758.8910137579594</v>
      </c>
      <c r="K72" s="4" t="n">
        <v>15</v>
      </c>
      <c r="L72" s="4" t="n">
        <v>91.37015873000001</v>
      </c>
      <c r="M72" s="4" t="n">
        <v>229.358820862</v>
      </c>
      <c r="N72" s="4" t="n">
        <v>581.208888889</v>
      </c>
      <c r="O72" s="8" t="n">
        <v>43009.9233936214</v>
      </c>
      <c r="P72" t="inlineStr">
        <is>
          <t>(under eastf 4)</t>
        </is>
      </c>
    </row>
    <row r="73">
      <c r="B73" t="inlineStr">
        <is>
          <t>5f</t>
        </is>
      </c>
      <c r="C73" t="n">
        <v>6</v>
      </c>
      <c r="D73" s="4" t="n">
        <v>1.447346939000028</v>
      </c>
      <c r="E73" s="4" t="n">
        <v>0.4760544209999864</v>
      </c>
      <c r="F73" s="4" t="n">
        <v>223.108571429</v>
      </c>
      <c r="G73" s="4" t="n">
        <v>223.58462585</v>
      </c>
      <c r="H73" s="4" t="n">
        <v>0.07934240349999773</v>
      </c>
      <c r="I73" s="4" t="n">
        <v>0.00635908527692116</v>
      </c>
      <c r="J73" s="7" t="n">
        <v>756.2160629530428</v>
      </c>
      <c r="K73" s="4" t="n">
        <v>15</v>
      </c>
      <c r="L73" s="4" t="n">
        <v>6.272108843999995</v>
      </c>
      <c r="M73" s="4" t="n">
        <v>229.380680273</v>
      </c>
      <c r="N73" s="4" t="n">
        <v>581.2307483000001</v>
      </c>
      <c r="O73" s="8" t="n">
        <v>43009.9233938744</v>
      </c>
      <c r="P73" t="inlineStr">
        <is>
          <t>(alt_elec eastf 2a)</t>
        </is>
      </c>
    </row>
    <row r="74">
      <c r="B74" t="inlineStr">
        <is>
          <t>5f</t>
        </is>
      </c>
      <c r="C74" t="n">
        <v>6</v>
      </c>
      <c r="D74" s="4" t="n">
        <v>1.445442177000018</v>
      </c>
      <c r="E74" s="4" t="n">
        <v>0.4745578229999978</v>
      </c>
      <c r="F74" s="4" t="n">
        <v>229.57569161</v>
      </c>
      <c r="G74" s="4" t="n">
        <v>230.050249433</v>
      </c>
      <c r="H74" s="4" t="n">
        <v>0.07909297049999964</v>
      </c>
      <c r="I74" s="4" t="n">
        <v>0.007518524600495957</v>
      </c>
      <c r="J74" s="7" t="n">
        <v>758.6009176378105</v>
      </c>
      <c r="K74" s="4" t="n">
        <v>15</v>
      </c>
      <c r="L74" s="4" t="n">
        <v>0</v>
      </c>
      <c r="M74" s="4" t="n">
        <v>229.57569161</v>
      </c>
      <c r="N74" s="4" t="n">
        <v>581.4257596370001</v>
      </c>
      <c r="O74" s="8" t="n">
        <v>43009.92339613148</v>
      </c>
      <c r="P74" t="inlineStr"/>
    </row>
    <row r="75">
      <c r="B75" t="inlineStr">
        <is>
          <t>5e</t>
        </is>
      </c>
      <c r="C75" t="n">
        <v>6</v>
      </c>
      <c r="D75" s="4" t="n">
        <v>0</v>
      </c>
      <c r="E75" s="4" t="n">
        <v>0.473151927</v>
      </c>
      <c r="F75" s="4" t="n">
        <v>6.406394558</v>
      </c>
      <c r="G75" s="4" t="n">
        <v>6.879546485</v>
      </c>
      <c r="H75" s="4" t="n">
        <v>0.0788586545</v>
      </c>
      <c r="I75" s="4" t="n">
        <v>0.009396343666235558</v>
      </c>
      <c r="J75" s="7" t="n">
        <v>760.8549800960654</v>
      </c>
      <c r="K75" s="4" t="n">
        <v>14</v>
      </c>
      <c r="L75" s="4" t="n">
        <v>223.229297052</v>
      </c>
      <c r="M75" s="4" t="n">
        <v>229.63569161</v>
      </c>
      <c r="N75" s="4" t="n">
        <v>581.485759637</v>
      </c>
      <c r="O75" s="8" t="n">
        <v>43009.92339682593</v>
      </c>
      <c r="P75" t="inlineStr">
        <is>
          <t>(uber eastf 5g)</t>
        </is>
      </c>
    </row>
    <row r="76">
      <c r="B76" t="inlineStr">
        <is>
          <t>5g</t>
        </is>
      </c>
      <c r="C76" t="n">
        <v>8</v>
      </c>
      <c r="D76" s="4" t="n">
        <v>5.043809524000011</v>
      </c>
      <c r="E76" s="4" t="n">
        <v>0.6799092969999947</v>
      </c>
      <c r="F76" s="4" t="n">
        <v>141.782494331</v>
      </c>
      <c r="G76" s="4" t="n">
        <v>142.462403628</v>
      </c>
      <c r="H76" s="4" t="n">
        <v>0.08498866212499934</v>
      </c>
      <c r="I76" s="4" t="n">
        <v>0.006666587974183752</v>
      </c>
      <c r="J76" s="7" t="n">
        <v>705.9765208652585</v>
      </c>
      <c r="K76" s="4" t="n">
        <v>16</v>
      </c>
      <c r="L76" s="4" t="n">
        <v>92.999818594</v>
      </c>
      <c r="M76" s="4" t="n">
        <v>234.782312925</v>
      </c>
      <c r="N76" s="4" t="n">
        <v>586.6323809520001</v>
      </c>
      <c r="O76" s="8" t="n">
        <v>43009.9234563933</v>
      </c>
      <c r="P76" t="inlineStr">
        <is>
          <t>(ray eastf 4)</t>
        </is>
      </c>
    </row>
    <row r="77">
      <c r="B77" t="inlineStr">
        <is>
          <t>5g</t>
        </is>
      </c>
      <c r="C77" t="n">
        <v>8</v>
      </c>
      <c r="D77" s="4" t="n">
        <v>5.040362812000012</v>
      </c>
      <c r="E77" s="4" t="n">
        <v>0.6802721079999685</v>
      </c>
      <c r="F77" s="4" t="n">
        <v>143.503401361</v>
      </c>
      <c r="G77" s="4" t="n">
        <v>144.183673469</v>
      </c>
      <c r="H77" s="4" t="n">
        <v>0.08503401349999606</v>
      </c>
      <c r="I77" s="4" t="n">
        <v>0.007078791847940954</v>
      </c>
      <c r="J77" s="7" t="n">
        <v>705.6000008749767</v>
      </c>
      <c r="K77" s="4" t="n">
        <v>16</v>
      </c>
      <c r="L77" s="4" t="n">
        <v>91.37015873000001</v>
      </c>
      <c r="M77" s="4" t="n">
        <v>234.873560091</v>
      </c>
      <c r="N77" s="4" t="n">
        <v>586.7236281180001</v>
      </c>
      <c r="O77" s="8" t="n">
        <v>43009.9234574494</v>
      </c>
      <c r="P77" t="inlineStr">
        <is>
          <t>(under eastf 4)</t>
        </is>
      </c>
    </row>
    <row r="78">
      <c r="B78" t="inlineStr">
        <is>
          <t>5g</t>
        </is>
      </c>
      <c r="C78" t="n">
        <v>8</v>
      </c>
      <c r="D78" s="4" t="n">
        <v>5.045578231999997</v>
      </c>
      <c r="E78" s="4" t="n">
        <v>0.6809523809999973</v>
      </c>
      <c r="F78" s="4" t="n">
        <v>228.630204082</v>
      </c>
      <c r="G78" s="4" t="n">
        <v>229.311156463</v>
      </c>
      <c r="H78" s="4" t="n">
        <v>0.08511904762499967</v>
      </c>
      <c r="I78" s="4" t="n">
        <v>0.006711339411480288</v>
      </c>
      <c r="J78" s="7" t="n">
        <v>704.8951048458143</v>
      </c>
      <c r="K78" s="4" t="n">
        <v>16</v>
      </c>
      <c r="L78" s="4" t="n">
        <v>6.272108843999995</v>
      </c>
      <c r="M78" s="4" t="n">
        <v>234.902312926</v>
      </c>
      <c r="N78" s="4" t="n">
        <v>586.7523809530001</v>
      </c>
      <c r="O78" s="8" t="n">
        <v>43009.92345778218</v>
      </c>
      <c r="P78" t="inlineStr">
        <is>
          <t>(alt_elec eastf 2a)</t>
        </is>
      </c>
    </row>
    <row r="79">
      <c r="B79" t="inlineStr">
        <is>
          <t>5g</t>
        </is>
      </c>
      <c r="C79" t="n">
        <v>8</v>
      </c>
      <c r="D79" s="4" t="n">
        <v>5.041088436</v>
      </c>
      <c r="E79" s="4" t="n">
        <v>0.6795918360000002</v>
      </c>
      <c r="F79" s="4" t="n">
        <v>11.920634921</v>
      </c>
      <c r="G79" s="4" t="n">
        <v>12.600226757</v>
      </c>
      <c r="H79" s="4" t="n">
        <v>0.08494897950000002</v>
      </c>
      <c r="I79" s="4" t="n">
        <v>0.007014371178007948</v>
      </c>
      <c r="J79" s="7" t="n">
        <v>706.3063070698805</v>
      </c>
      <c r="K79" s="4" t="n">
        <v>16</v>
      </c>
      <c r="L79" s="4" t="n">
        <v>223.229297052</v>
      </c>
      <c r="M79" s="4" t="n">
        <v>235.149931973</v>
      </c>
      <c r="N79" s="4" t="n">
        <v>587</v>
      </c>
      <c r="O79" s="8" t="n">
        <v>43009.92346064815</v>
      </c>
      <c r="P79" t="inlineStr">
        <is>
          <t>(uber eastf 5g)</t>
        </is>
      </c>
    </row>
    <row r="80">
      <c r="B80" t="inlineStr">
        <is>
          <t>5g</t>
        </is>
      </c>
      <c r="C80" t="n">
        <v>8</v>
      </c>
      <c r="D80" s="4" t="n">
        <v>5.099682539999975</v>
      </c>
      <c r="E80" s="4" t="n">
        <v>0.6559637190000274</v>
      </c>
      <c r="F80" s="4" t="n">
        <v>235.149931973</v>
      </c>
      <c r="G80" s="4" t="n">
        <v>235.805895692</v>
      </c>
      <c r="H80" s="4" t="n">
        <v>0.08199546487500342</v>
      </c>
      <c r="I80" s="4" t="n">
        <v>0.004725373002195517</v>
      </c>
      <c r="J80" s="7" t="n">
        <v>731.7477874107547</v>
      </c>
      <c r="K80" s="4" t="n">
        <v>16</v>
      </c>
      <c r="L80" s="4" t="n">
        <v>0</v>
      </c>
      <c r="M80" s="4" t="n">
        <v>235.149931973</v>
      </c>
      <c r="N80" s="4" t="n">
        <v>587</v>
      </c>
      <c r="O80" s="8" t="n">
        <v>43009.92346064815</v>
      </c>
      <c r="P80" t="inlineStr"/>
    </row>
    <row r="81">
      <c r="B81" t="inlineStr">
        <is>
          <t>5h2</t>
        </is>
      </c>
      <c r="C81" t="n">
        <v>8</v>
      </c>
      <c r="D81" s="4" t="n">
        <v>41.306349207</v>
      </c>
      <c r="E81" s="4" t="n">
        <v>2.027392289999995</v>
      </c>
      <c r="F81" s="4" t="n">
        <v>53.906575964</v>
      </c>
      <c r="G81" s="4" t="n">
        <v>55.93396825399999</v>
      </c>
      <c r="H81" s="4" t="n">
        <v>0.2534240362499993</v>
      </c>
      <c r="I81" s="4" t="n">
        <v>0.2734269573373745</v>
      </c>
      <c r="J81" s="7" t="n">
        <v>236.7573371801672</v>
      </c>
      <c r="K81" s="4" t="n">
        <v>16.1</v>
      </c>
      <c r="L81" s="4" t="n">
        <v>223.229297052</v>
      </c>
      <c r="M81" s="4" t="n">
        <v>277.135873016</v>
      </c>
      <c r="N81" s="4" t="n">
        <v>628.985941043</v>
      </c>
      <c r="O81" s="8" t="n">
        <v>43009.92394659654</v>
      </c>
      <c r="P81" t="inlineStr">
        <is>
          <t>(uber eastf 5g)</t>
        </is>
      </c>
    </row>
    <row r="82">
      <c r="B82" t="inlineStr">
        <is>
          <t>5h3</t>
        </is>
      </c>
      <c r="C82" t="n">
        <v>4</v>
      </c>
      <c r="D82" s="4" t="n">
        <v>3.094058957000009</v>
      </c>
      <c r="E82" s="4" t="n">
        <v>0.5369614509999963</v>
      </c>
      <c r="F82" s="4" t="n">
        <v>59.028027211</v>
      </c>
      <c r="G82" s="4" t="n">
        <v>59.564988662</v>
      </c>
      <c r="H82" s="4" t="n">
        <v>0.1342403627499991</v>
      </c>
      <c r="I82" s="4" t="n">
        <v>0.03200064903254318</v>
      </c>
      <c r="J82" s="7" t="n">
        <v>446.9594596651998</v>
      </c>
      <c r="K82" s="4" t="n">
        <v>16.2</v>
      </c>
      <c r="L82" s="4" t="n">
        <v>223.229297052</v>
      </c>
      <c r="M82" s="4" t="n">
        <v>282.257324263</v>
      </c>
      <c r="N82" s="4" t="n">
        <v>634.10739229</v>
      </c>
      <c r="O82" s="8" t="n">
        <v>43009.92400587259</v>
      </c>
      <c r="P82" t="inlineStr">
        <is>
          <t>(uber eastf 5g)</t>
        </is>
      </c>
    </row>
    <row r="83">
      <c r="B83" t="inlineStr">
        <is>
          <t>5h4</t>
        </is>
      </c>
      <c r="C83" t="n">
        <v>3</v>
      </c>
      <c r="D83" s="4" t="n">
        <v>0.4556916100000024</v>
      </c>
      <c r="E83" s="4" t="n">
        <v>0.3831292519999963</v>
      </c>
      <c r="F83" s="4" t="n">
        <v>60.020680272</v>
      </c>
      <c r="G83" s="4" t="n">
        <v>60.403809524</v>
      </c>
      <c r="H83" s="4" t="n">
        <v>0.1277097506666654</v>
      </c>
      <c r="I83" s="4" t="n">
        <v>0.002902494000000644</v>
      </c>
      <c r="J83" s="7" t="n">
        <v>469.8153405420522</v>
      </c>
      <c r="K83" s="4" t="n">
        <v>16.3</v>
      </c>
      <c r="L83" s="4" t="n">
        <v>223.229297052</v>
      </c>
      <c r="M83" s="4" t="n">
        <v>283.249977324</v>
      </c>
      <c r="N83" s="4" t="n">
        <v>635.1000453510001</v>
      </c>
      <c r="O83" s="8" t="n">
        <v>43009.92401736163</v>
      </c>
      <c r="P83" t="inlineStr">
        <is>
          <t>(uber eastf 5g)</t>
        </is>
      </c>
    </row>
    <row r="84">
      <c r="B84" t="inlineStr">
        <is>
          <t>6a</t>
        </is>
      </c>
      <c r="C84" t="n">
        <v>14</v>
      </c>
      <c r="D84" s="4" t="n">
        <v>63.24244897999998</v>
      </c>
      <c r="E84" s="4" t="n">
        <v>1.421496598000004</v>
      </c>
      <c r="F84" s="4" t="n">
        <v>205.704852608</v>
      </c>
      <c r="G84" s="4" t="n">
        <v>207.126349206</v>
      </c>
      <c r="H84" s="4" t="n">
        <v>0.1015354712857146</v>
      </c>
      <c r="I84" s="4" t="n">
        <v>0.01411744845510815</v>
      </c>
      <c r="J84" s="7" t="n">
        <v>590.9264933745535</v>
      </c>
      <c r="K84" s="4" t="n">
        <v>18</v>
      </c>
      <c r="L84" s="4" t="n">
        <v>92.999818594</v>
      </c>
      <c r="M84" s="4" t="n">
        <v>298.704671202</v>
      </c>
      <c r="N84" s="4" t="n">
        <v>650.554739229</v>
      </c>
      <c r="O84" s="8" t="n">
        <v>43009.92419623541</v>
      </c>
      <c r="P84" t="inlineStr">
        <is>
          <t>(ray eastf 4)</t>
        </is>
      </c>
    </row>
    <row r="85">
      <c r="B85" t="inlineStr">
        <is>
          <t>6a</t>
        </is>
      </c>
      <c r="C85" t="n">
        <v>13</v>
      </c>
      <c r="D85" s="4" t="n">
        <v>63.24997732500003</v>
      </c>
      <c r="E85" s="4" t="n">
        <v>1.426031745999978</v>
      </c>
      <c r="F85" s="4" t="n">
        <v>207.433650794</v>
      </c>
      <c r="G85" s="4" t="n">
        <v>208.85968254</v>
      </c>
      <c r="H85" s="4" t="n">
        <v>0.109694749692306</v>
      </c>
      <c r="I85" s="4" t="n">
        <v>0.02620901480479316</v>
      </c>
      <c r="J85" s="7" t="n">
        <v>546.9723953817307</v>
      </c>
      <c r="K85" s="4" t="n">
        <v>18</v>
      </c>
      <c r="L85" s="4" t="n">
        <v>91.37015873000001</v>
      </c>
      <c r="M85" s="4" t="n">
        <v>298.803809524</v>
      </c>
      <c r="N85" s="4" t="n">
        <v>650.6538775510001</v>
      </c>
      <c r="O85" s="8" t="n">
        <v>43009.92419738285</v>
      </c>
      <c r="P85" t="inlineStr">
        <is>
          <t>(under eastf 4)</t>
        </is>
      </c>
    </row>
    <row r="86">
      <c r="B86" t="inlineStr">
        <is>
          <t>6a</t>
        </is>
      </c>
      <c r="C86" t="n">
        <v>13</v>
      </c>
      <c r="D86" s="4" t="n">
        <v>15.36852607700001</v>
      </c>
      <c r="E86" s="4" t="n">
        <v>1.42276643999999</v>
      </c>
      <c r="F86" s="4" t="n">
        <v>75.77233560100001</v>
      </c>
      <c r="G86" s="4" t="n">
        <v>77.195102041</v>
      </c>
      <c r="H86" s="4" t="n">
        <v>0.1094435723076915</v>
      </c>
      <c r="I86" s="4" t="n">
        <v>0.0262668019092166</v>
      </c>
      <c r="J86" s="7" t="n">
        <v>548.2277189501361</v>
      </c>
      <c r="K86" s="4" t="n">
        <v>18</v>
      </c>
      <c r="L86" s="4" t="n">
        <v>223.229297052</v>
      </c>
      <c r="M86" s="4" t="n">
        <v>299.001632653</v>
      </c>
      <c r="N86" s="4" t="n">
        <v>650.85170068</v>
      </c>
      <c r="O86" s="8" t="n">
        <v>43009.92419967247</v>
      </c>
      <c r="P86" t="inlineStr">
        <is>
          <t>(uber eastf 5g)</t>
        </is>
      </c>
    </row>
    <row r="87">
      <c r="B87" t="inlineStr">
        <is>
          <t>6a</t>
        </is>
      </c>
      <c r="C87" t="n">
        <v>14</v>
      </c>
      <c r="D87" s="4" t="n">
        <v>63.29469387700001</v>
      </c>
      <c r="E87" s="4" t="n">
        <v>1.426575963999994</v>
      </c>
      <c r="F87" s="4" t="n">
        <v>299.100589569</v>
      </c>
      <c r="G87" s="4" t="n">
        <v>300.527165533</v>
      </c>
      <c r="H87" s="4" t="n">
        <v>0.1018982831428567</v>
      </c>
      <c r="I87" s="4" t="n">
        <v>0.008619375687512462</v>
      </c>
      <c r="J87" s="7" t="n">
        <v>588.8224820813001</v>
      </c>
      <c r="K87" s="4" t="n">
        <v>18</v>
      </c>
      <c r="L87" s="4" t="n">
        <v>0</v>
      </c>
      <c r="M87" s="4" t="n">
        <v>299.100589569</v>
      </c>
      <c r="N87" s="4" t="n">
        <v>650.950657596</v>
      </c>
      <c r="O87" s="8" t="n">
        <v>43009.9242008178</v>
      </c>
      <c r="P87" t="inlineStr"/>
    </row>
    <row r="88">
      <c r="B88" t="inlineStr">
        <is>
          <t>6b</t>
        </is>
      </c>
      <c r="C88" t="n">
        <v>86</v>
      </c>
      <c r="D88" s="4" t="n">
        <v>3.057052155000008</v>
      </c>
      <c r="E88" s="4" t="n">
        <v>8.857687074000012</v>
      </c>
      <c r="F88" s="4" t="n">
        <v>210.183401361</v>
      </c>
      <c r="G88" s="4" t="n">
        <v>219.041088435</v>
      </c>
      <c r="H88" s="4" t="n">
        <v>0.1029963613255815</v>
      </c>
      <c r="I88" s="4" t="n">
        <v>0.02470183824316425</v>
      </c>
      <c r="J88" s="7" t="n">
        <v>582.5448513694009</v>
      </c>
      <c r="K88" s="4" t="n">
        <v>19</v>
      </c>
      <c r="L88" s="4" t="n">
        <v>92.999818594</v>
      </c>
      <c r="M88" s="4" t="n">
        <v>303.183219955</v>
      </c>
      <c r="N88" s="4" t="n">
        <v>655.033287982</v>
      </c>
      <c r="O88" s="8" t="n">
        <v>43009.92424807046</v>
      </c>
      <c r="P88" t="inlineStr">
        <is>
          <t>(ray eastf 4)</t>
        </is>
      </c>
    </row>
    <row r="89">
      <c r="B89" t="inlineStr">
        <is>
          <t>6b</t>
        </is>
      </c>
      <c r="C89" t="n">
        <v>87</v>
      </c>
      <c r="D89" s="4" t="n">
        <v>3.055873015999993</v>
      </c>
      <c r="E89" s="4" t="n">
        <v>8.859682539000005</v>
      </c>
      <c r="F89" s="4" t="n">
        <v>211.915555556</v>
      </c>
      <c r="G89" s="4" t="n">
        <v>220.775238095</v>
      </c>
      <c r="H89" s="4" t="n">
        <v>0.1018354314827587</v>
      </c>
      <c r="I89" s="4" t="n">
        <v>0.02307292953830635</v>
      </c>
      <c r="J89" s="7" t="n">
        <v>589.1858965625177</v>
      </c>
      <c r="K89" s="4" t="n">
        <v>19</v>
      </c>
      <c r="L89" s="4" t="n">
        <v>91.37015873000001</v>
      </c>
      <c r="M89" s="4" t="n">
        <v>303.285714286</v>
      </c>
      <c r="N89" s="4" t="n">
        <v>655.135782313</v>
      </c>
      <c r="O89" s="8" t="n">
        <v>43009.92424925674</v>
      </c>
      <c r="P89" t="inlineStr">
        <is>
          <t>(under eastf 4)</t>
        </is>
      </c>
    </row>
    <row r="90">
      <c r="B90" t="inlineStr">
        <is>
          <t>6b</t>
        </is>
      </c>
      <c r="C90" t="n">
        <v>88</v>
      </c>
      <c r="D90" s="4" t="n">
        <v>3.055782312999995</v>
      </c>
      <c r="E90" s="4" t="n">
        <v>8.861632653000015</v>
      </c>
      <c r="F90" s="4" t="n">
        <v>80.25088435399999</v>
      </c>
      <c r="G90" s="4" t="n">
        <v>89.11251700700001</v>
      </c>
      <c r="H90" s="4" t="n">
        <v>0.1007003710568184</v>
      </c>
      <c r="I90" s="4" t="n">
        <v>0.02496109247626195</v>
      </c>
      <c r="J90" s="7" t="n">
        <v>595.8270001422943</v>
      </c>
      <c r="K90" s="4" t="n">
        <v>19</v>
      </c>
      <c r="L90" s="4" t="n">
        <v>223.229297052</v>
      </c>
      <c r="M90" s="4" t="n">
        <v>303.480181406</v>
      </c>
      <c r="N90" s="4" t="n">
        <v>655.3302494330001</v>
      </c>
      <c r="O90" s="8" t="n">
        <v>43009.92425150751</v>
      </c>
      <c r="P90" t="inlineStr">
        <is>
          <t>(uber eastf 5g)</t>
        </is>
      </c>
    </row>
    <row r="91">
      <c r="B91" t="inlineStr">
        <is>
          <t>7</t>
        </is>
      </c>
      <c r="C91" t="n">
        <v>95</v>
      </c>
      <c r="D91" s="4" t="n">
        <v>0</v>
      </c>
      <c r="E91" s="4" t="n">
        <v>9.093718821</v>
      </c>
      <c r="F91" s="4" t="n">
        <v>18.415600907</v>
      </c>
      <c r="G91" s="4" t="n">
        <v>27.509319728</v>
      </c>
      <c r="H91" s="4" t="n">
        <v>0.09572335601052631</v>
      </c>
      <c r="I91" s="4" t="n">
        <v>0.01305132479345354</v>
      </c>
      <c r="J91" s="7" t="n">
        <v>626.8062727909586</v>
      </c>
      <c r="K91" s="4" t="n">
        <v>20</v>
      </c>
      <c r="L91" s="4" t="n">
        <v>315.020272109</v>
      </c>
      <c r="M91" s="4" t="n">
        <v>333.435873016</v>
      </c>
      <c r="N91" s="4" t="n">
        <v>685.2859410430001</v>
      </c>
      <c r="O91" s="8" t="n">
        <v>43009.92459821691</v>
      </c>
      <c r="P91" t="inlineStr">
        <is>
          <t>(oasis ray 7)</t>
        </is>
      </c>
    </row>
    <row r="92">
      <c r="B92" t="inlineStr">
        <is>
          <t>7</t>
        </is>
      </c>
      <c r="C92" t="n">
        <v>95</v>
      </c>
      <c r="D92" s="4" t="n">
        <v>21.39496598700001</v>
      </c>
      <c r="E92" s="4" t="n">
        <v>9.086303854999983</v>
      </c>
      <c r="F92" s="4" t="n">
        <v>240.436054422</v>
      </c>
      <c r="G92" s="4" t="n">
        <v>249.522358277</v>
      </c>
      <c r="H92" s="4" t="n">
        <v>0.09564530373684192</v>
      </c>
      <c r="I92" s="4" t="n">
        <v>0.01329797217209576</v>
      </c>
      <c r="J92" s="7" t="n">
        <v>627.3177841024348</v>
      </c>
      <c r="K92" s="4" t="n">
        <v>20</v>
      </c>
      <c r="L92" s="4" t="n">
        <v>92.999818594</v>
      </c>
      <c r="M92" s="4" t="n">
        <v>333.435873016</v>
      </c>
      <c r="N92" s="4" t="n">
        <v>685.2859410430001</v>
      </c>
      <c r="O92" s="8" t="n">
        <v>43009.92459821691</v>
      </c>
      <c r="P92" t="inlineStr">
        <is>
          <t>(ray eastf 4)</t>
        </is>
      </c>
    </row>
    <row r="93">
      <c r="B93" t="inlineStr">
        <is>
          <t>7</t>
        </is>
      </c>
      <c r="C93" t="n">
        <v>95</v>
      </c>
      <c r="D93" s="4" t="n">
        <v>271.294376417</v>
      </c>
      <c r="E93" s="4" t="n">
        <v>9.088163265000048</v>
      </c>
      <c r="F93" s="4" t="n">
        <v>337.486122449</v>
      </c>
      <c r="G93" s="4" t="n">
        <v>346.574285714</v>
      </c>
      <c r="H93" s="4" t="n">
        <v>0.09566487647368473</v>
      </c>
      <c r="I93" s="4" t="n">
        <v>0.013202695869998</v>
      </c>
      <c r="J93" s="7" t="n">
        <v>627.189436830608</v>
      </c>
      <c r="K93" s="4" t="n">
        <v>20</v>
      </c>
      <c r="L93" s="4" t="n">
        <v>-3.259501133000001</v>
      </c>
      <c r="M93" s="4" t="n">
        <v>334.226621316</v>
      </c>
      <c r="N93" s="4" t="n">
        <v>686.076689343</v>
      </c>
      <c r="O93" s="8" t="n">
        <v>43009.92460736909</v>
      </c>
      <c r="P93" t="inlineStr">
        <is>
          <t>(34_1114 eastf 2a)</t>
        </is>
      </c>
    </row>
    <row r="94">
      <c r="B94" t="inlineStr">
        <is>
          <t>8a</t>
        </is>
      </c>
      <c r="C94" t="n">
        <v>74</v>
      </c>
      <c r="D94" s="4" t="n">
        <v>25.428843537</v>
      </c>
      <c r="E94" s="4" t="n">
        <v>7.519523810000003</v>
      </c>
      <c r="F94" s="4" t="n">
        <v>52.938163265</v>
      </c>
      <c r="G94" s="4" t="n">
        <v>60.457687075</v>
      </c>
      <c r="H94" s="4" t="n">
        <v>0.1016151866216217</v>
      </c>
      <c r="I94" s="4" t="n">
        <v>0.005795838095769184</v>
      </c>
      <c r="J94" s="7" t="n">
        <v>590.4629218801554</v>
      </c>
      <c r="K94" s="4" t="n">
        <v>22</v>
      </c>
      <c r="L94" s="4" t="n">
        <v>315.020272109</v>
      </c>
      <c r="M94" s="4" t="n">
        <v>367.958435374</v>
      </c>
      <c r="N94" s="4" t="n">
        <v>719.8085034010001</v>
      </c>
      <c r="O94" s="8" t="n">
        <v>43009.9249977836</v>
      </c>
      <c r="P94" t="inlineStr">
        <is>
          <t>(oasis ray 7)</t>
        </is>
      </c>
    </row>
    <row r="95">
      <c r="B95" t="inlineStr">
        <is>
          <t>8a</t>
        </is>
      </c>
      <c r="C95" t="n">
        <v>73</v>
      </c>
      <c r="D95" s="4" t="n">
        <v>25.44272108800001</v>
      </c>
      <c r="E95" s="4" t="n">
        <v>7.523401360999969</v>
      </c>
      <c r="F95" s="4" t="n">
        <v>274.965079365</v>
      </c>
      <c r="G95" s="4" t="n">
        <v>282.488480726</v>
      </c>
      <c r="H95" s="4" t="n">
        <v>0.1030602926164379</v>
      </c>
      <c r="I95" s="4" t="n">
        <v>0.0140408014141609</v>
      </c>
      <c r="J95" s="7" t="n">
        <v>582.1834818896109</v>
      </c>
      <c r="K95" s="4" t="n">
        <v>22</v>
      </c>
      <c r="L95" s="4" t="n">
        <v>92.999818594</v>
      </c>
      <c r="M95" s="4" t="n">
        <v>367.964897959</v>
      </c>
      <c r="N95" s="4" t="n">
        <v>719.8149659860001</v>
      </c>
      <c r="O95" s="8" t="n">
        <v>43009.9249978584</v>
      </c>
      <c r="P95" t="inlineStr">
        <is>
          <t>(ray eastf 4)</t>
        </is>
      </c>
    </row>
    <row r="96">
      <c r="B96" t="inlineStr">
        <is>
          <t>8b</t>
        </is>
      </c>
      <c r="C96" t="n">
        <v>26</v>
      </c>
      <c r="D96" s="4" t="n">
        <v>0.8625850339999914</v>
      </c>
      <c r="E96" s="4" t="n">
        <v>2.531156462000013</v>
      </c>
      <c r="F96" s="4" t="n">
        <v>61.32027210899999</v>
      </c>
      <c r="G96" s="4" t="n">
        <v>63.85142857100001</v>
      </c>
      <c r="H96" s="4" t="n">
        <v>0.09735217161538511</v>
      </c>
      <c r="I96" s="4" t="n">
        <v>0.004558166026102421</v>
      </c>
      <c r="J96" s="7" t="n">
        <v>616.3190713099395</v>
      </c>
      <c r="K96" s="4" t="n">
        <v>23</v>
      </c>
      <c r="L96" s="4" t="n">
        <v>315.020272109</v>
      </c>
      <c r="M96" s="4" t="n">
        <v>376.340544218</v>
      </c>
      <c r="N96" s="4" t="n">
        <v>728.190612245</v>
      </c>
      <c r="O96" s="8" t="n">
        <v>43009.92509479875</v>
      </c>
      <c r="P96" t="inlineStr">
        <is>
          <t>(oasis ray 7)</t>
        </is>
      </c>
    </row>
    <row r="97">
      <c r="B97" t="inlineStr">
        <is>
          <t>8b</t>
        </is>
      </c>
      <c r="C97" t="n">
        <v>26</v>
      </c>
      <c r="D97" s="4" t="n">
        <v>0.8645351470000264</v>
      </c>
      <c r="E97" s="4" t="n">
        <v>2.528752833999988</v>
      </c>
      <c r="F97" s="4" t="n">
        <v>283.353015873</v>
      </c>
      <c r="G97" s="4" t="n">
        <v>285.881768707</v>
      </c>
      <c r="H97" s="4" t="n">
        <v>0.09725972438461493</v>
      </c>
      <c r="I97" s="4" t="n">
        <v>0.005349334864299271</v>
      </c>
      <c r="J97" s="7" t="n">
        <v>616.9048943911168</v>
      </c>
      <c r="K97" s="4" t="n">
        <v>23</v>
      </c>
      <c r="L97" s="4" t="n">
        <v>92.999818594</v>
      </c>
      <c r="M97" s="4" t="n">
        <v>376.352834467</v>
      </c>
      <c r="N97" s="4" t="n">
        <v>728.202902494</v>
      </c>
      <c r="O97" s="8" t="n">
        <v>43009.925094941</v>
      </c>
      <c r="P97" t="inlineStr">
        <is>
          <t>(ray eastf 4)</t>
        </is>
      </c>
    </row>
    <row r="98">
      <c r="B98" t="inlineStr">
        <is>
          <t>9a</t>
        </is>
      </c>
      <c r="C98" t="n">
        <v>7</v>
      </c>
      <c r="D98" s="4" t="n">
        <v>15.36324263099998</v>
      </c>
      <c r="E98" s="4" t="n">
        <v>0.7216326530000146</v>
      </c>
      <c r="F98" s="4" t="n">
        <v>79.21467120199999</v>
      </c>
      <c r="G98" s="4" t="n">
        <v>79.93630385500001</v>
      </c>
      <c r="H98" s="4" t="n">
        <v>0.1030903790000021</v>
      </c>
      <c r="I98" s="4" t="n">
        <v>0.02458076397427744</v>
      </c>
      <c r="J98" s="7" t="n">
        <v>582.0135747100007</v>
      </c>
      <c r="K98" s="4" t="n">
        <v>25</v>
      </c>
      <c r="L98" s="4" t="n">
        <v>315.020272109</v>
      </c>
      <c r="M98" s="4" t="n">
        <v>394.234943311</v>
      </c>
      <c r="N98" s="4" t="n">
        <v>746.085011338</v>
      </c>
      <c r="O98" s="8" t="n">
        <v>43009.92530190985</v>
      </c>
      <c r="P98" t="inlineStr">
        <is>
          <t>(oasis ray 7)</t>
        </is>
      </c>
    </row>
    <row r="99">
      <c r="B99" t="inlineStr">
        <is>
          <t>9a</t>
        </is>
      </c>
      <c r="C99" t="n">
        <v>7</v>
      </c>
      <c r="D99" s="4" t="n">
        <v>0</v>
      </c>
      <c r="E99" s="4" t="n">
        <v>0.7205442180000006</v>
      </c>
      <c r="F99" s="4" t="n">
        <v>10.560136054</v>
      </c>
      <c r="G99" s="4" t="n">
        <v>11.280680272</v>
      </c>
      <c r="H99" s="4" t="n">
        <v>0.1029348882857144</v>
      </c>
      <c r="I99" s="4" t="n">
        <v>0.02449123382771158</v>
      </c>
      <c r="J99" s="7" t="n">
        <v>582.8927489915679</v>
      </c>
      <c r="K99" s="4" t="n">
        <v>25</v>
      </c>
      <c r="L99" s="4" t="n">
        <v>383.687029479</v>
      </c>
      <c r="M99" s="4" t="n">
        <v>394.247165533</v>
      </c>
      <c r="N99" s="4" t="n">
        <v>746.0972335599999</v>
      </c>
      <c r="O99" s="8" t="n">
        <v>43009.92530205132</v>
      </c>
      <c r="P99" t="inlineStr">
        <is>
          <t>(hebrew ray 9a)</t>
        </is>
      </c>
    </row>
    <row r="100">
      <c r="B100" t="inlineStr">
        <is>
          <t>9a</t>
        </is>
      </c>
      <c r="C100" t="n">
        <v>7</v>
      </c>
      <c r="D100" s="4" t="n">
        <v>15.36557823200002</v>
      </c>
      <c r="E100" s="4" t="n">
        <v>0.7209070289999886</v>
      </c>
      <c r="F100" s="4" t="n">
        <v>301.247346939</v>
      </c>
      <c r="G100" s="4" t="n">
        <v>301.968253968</v>
      </c>
      <c r="H100" s="4" t="n">
        <v>0.1029867184285698</v>
      </c>
      <c r="I100" s="4" t="n">
        <v>0.02409210200936708</v>
      </c>
      <c r="J100" s="7" t="n">
        <v>582.5993964611582</v>
      </c>
      <c r="K100" s="4" t="n">
        <v>25</v>
      </c>
      <c r="L100" s="4" t="n">
        <v>92.999818594</v>
      </c>
      <c r="M100" s="4" t="n">
        <v>394.247165533</v>
      </c>
      <c r="N100" s="4" t="n">
        <v>746.0972335600001</v>
      </c>
      <c r="O100" s="8" t="n">
        <v>43009.92530205132</v>
      </c>
      <c r="P100" t="inlineStr">
        <is>
          <t>(ray eastf 4)</t>
        </is>
      </c>
    </row>
    <row r="101">
      <c r="B101" t="inlineStr">
        <is>
          <t>9b</t>
        </is>
      </c>
      <c r="C101" t="n">
        <v>74</v>
      </c>
      <c r="D101" s="4" t="n">
        <v>0.5788888889999839</v>
      </c>
      <c r="E101" s="4" t="n">
        <v>6.809410431000003</v>
      </c>
      <c r="F101" s="4" t="n">
        <v>302.547142857</v>
      </c>
      <c r="G101" s="4" t="n">
        <v>309.356553288</v>
      </c>
      <c r="H101" s="4" t="n">
        <v>0.09201905987837843</v>
      </c>
      <c r="I101" s="4" t="n">
        <v>0.01050847446071361</v>
      </c>
      <c r="J101" s="7" t="n">
        <v>652.038828469906</v>
      </c>
      <c r="K101" s="4" t="n">
        <v>26</v>
      </c>
      <c r="L101" s="4" t="n">
        <v>92.999818594</v>
      </c>
      <c r="M101" s="4" t="n">
        <v>395.546961451</v>
      </c>
      <c r="N101" s="4" t="n">
        <v>747.397029478</v>
      </c>
      <c r="O101" s="8" t="n">
        <v>43009.92531709524</v>
      </c>
      <c r="P101" t="inlineStr">
        <is>
          <t>(ray eastf 4)</t>
        </is>
      </c>
    </row>
    <row r="102">
      <c r="B102" t="inlineStr">
        <is>
          <t>9b</t>
        </is>
      </c>
      <c r="C102" t="n">
        <v>71</v>
      </c>
      <c r="D102" s="4" t="n">
        <v>0.8177777779999928</v>
      </c>
      <c r="E102" s="4" t="n">
        <v>6.572199545999993</v>
      </c>
      <c r="F102" s="4" t="n">
        <v>80.754081633</v>
      </c>
      <c r="G102" s="4" t="n">
        <v>87.32628117899999</v>
      </c>
      <c r="H102" s="4" t="n">
        <v>0.09256619078873229</v>
      </c>
      <c r="I102" s="4" t="n">
        <v>0.009702614346641733</v>
      </c>
      <c r="J102" s="7" t="n">
        <v>648.1848230844944</v>
      </c>
      <c r="K102" s="4" t="n">
        <v>26</v>
      </c>
      <c r="L102" s="4" t="n">
        <v>315.020272109</v>
      </c>
      <c r="M102" s="4" t="n">
        <v>395.774353742</v>
      </c>
      <c r="N102" s="4" t="n">
        <v>747.624421769</v>
      </c>
      <c r="O102" s="8" t="n">
        <v>43009.92531972711</v>
      </c>
      <c r="P102" t="inlineStr">
        <is>
          <t>(oasis ray 7)</t>
        </is>
      </c>
    </row>
    <row r="103">
      <c r="B103" t="inlineStr">
        <is>
          <t>9b</t>
        </is>
      </c>
      <c r="C103" t="n">
        <v>71</v>
      </c>
      <c r="D103" s="4" t="n">
        <v>0.8170068029999999</v>
      </c>
      <c r="E103" s="4" t="n">
        <v>6.571655329000002</v>
      </c>
      <c r="F103" s="4" t="n">
        <v>12.097687075</v>
      </c>
      <c r="G103" s="4" t="n">
        <v>18.669342404</v>
      </c>
      <c r="H103" s="4" t="n">
        <v>0.09255852576056341</v>
      </c>
      <c r="I103" s="4" t="n">
        <v>0.009078322725228679</v>
      </c>
      <c r="J103" s="7" t="n">
        <v>648.2385010670116</v>
      </c>
      <c r="K103" s="4" t="n">
        <v>26</v>
      </c>
      <c r="L103" s="4" t="n">
        <v>383.687029479</v>
      </c>
      <c r="M103" s="4" t="n">
        <v>395.784716554</v>
      </c>
      <c r="N103" s="4" t="n">
        <v>747.6347845810001</v>
      </c>
      <c r="O103" s="8" t="n">
        <v>43009.92531984705</v>
      </c>
      <c r="P103" t="inlineStr">
        <is>
          <t>(hebrew ray 9a)</t>
        </is>
      </c>
    </row>
    <row r="104">
      <c r="B104" t="inlineStr">
        <is>
          <t>9c</t>
        </is>
      </c>
      <c r="C104" t="n">
        <v>22</v>
      </c>
      <c r="D104" s="4" t="n">
        <v>0.7730158730000198</v>
      </c>
      <c r="E104" s="4" t="n">
        <v>2.011496598999997</v>
      </c>
      <c r="F104" s="4" t="n">
        <v>88.09929705200001</v>
      </c>
      <c r="G104" s="4" t="n">
        <v>90.11079365100001</v>
      </c>
      <c r="H104" s="4" t="n">
        <v>0.09143166359090897</v>
      </c>
      <c r="I104" s="4" t="n">
        <v>0.009649164675288788</v>
      </c>
      <c r="J104" s="7" t="n">
        <v>656.2278060307084</v>
      </c>
      <c r="K104" s="4" t="n">
        <v>27</v>
      </c>
      <c r="L104" s="4" t="n">
        <v>315.020272109</v>
      </c>
      <c r="M104" s="4" t="n">
        <v>403.119569161</v>
      </c>
      <c r="N104" s="4" t="n">
        <v>754.969637188</v>
      </c>
      <c r="O104" s="8" t="n">
        <v>43009.92540474117</v>
      </c>
      <c r="P104" t="inlineStr">
        <is>
          <t>(oasis ray 7)</t>
        </is>
      </c>
    </row>
    <row r="105">
      <c r="B105" t="inlineStr">
        <is>
          <t>9c</t>
        </is>
      </c>
      <c r="C105" t="n">
        <v>22</v>
      </c>
      <c r="D105" s="4" t="n">
        <v>0.7730612239999992</v>
      </c>
      <c r="E105" s="4" t="n">
        <v>2.011201814</v>
      </c>
      <c r="F105" s="4" t="n">
        <v>19.442403628</v>
      </c>
      <c r="G105" s="4" t="n">
        <v>21.453605442</v>
      </c>
      <c r="H105" s="4" t="n">
        <v>0.09141826427272726</v>
      </c>
      <c r="I105" s="4" t="n">
        <v>0.009290633391084742</v>
      </c>
      <c r="J105" s="7" t="n">
        <v>656.3239903680796</v>
      </c>
      <c r="K105" s="4" t="n">
        <v>27</v>
      </c>
      <c r="L105" s="4" t="n">
        <v>383.687029479</v>
      </c>
      <c r="M105" s="4" t="n">
        <v>403.129433107</v>
      </c>
      <c r="N105" s="4" t="n">
        <v>754.979501134</v>
      </c>
      <c r="O105" s="8" t="n">
        <v>43009.92540485533</v>
      </c>
      <c r="P105" t="inlineStr">
        <is>
          <t>(hebrew ray 9a)</t>
        </is>
      </c>
    </row>
    <row r="106">
      <c r="B106" t="inlineStr">
        <is>
          <t>9c</t>
        </is>
      </c>
      <c r="C106" t="n">
        <v>22</v>
      </c>
      <c r="D106" s="4" t="n">
        <v>0.7750793650000105</v>
      </c>
      <c r="E106" s="4" t="n">
        <v>2.012244898000006</v>
      </c>
      <c r="F106" s="4" t="n">
        <v>310.131632653</v>
      </c>
      <c r="G106" s="4" t="n">
        <v>312.143877551</v>
      </c>
      <c r="H106" s="4" t="n">
        <v>0.09146567718181844</v>
      </c>
      <c r="I106" s="4" t="n">
        <v>0.009478083773445608</v>
      </c>
      <c r="J106" s="7" t="n">
        <v>655.9837728061648</v>
      </c>
      <c r="K106" s="4" t="n">
        <v>27</v>
      </c>
      <c r="L106" s="4" t="n">
        <v>92.999818594</v>
      </c>
      <c r="M106" s="4" t="n">
        <v>403.131451247</v>
      </c>
      <c r="N106" s="4" t="n">
        <v>754.981519274</v>
      </c>
      <c r="O106" s="8" t="n">
        <v>43009.92540487869</v>
      </c>
      <c r="P106" t="inlineStr">
        <is>
          <t>(ray eastf 4)</t>
        </is>
      </c>
    </row>
    <row r="107">
      <c r="B107" t="inlineStr">
        <is>
          <t>10</t>
        </is>
      </c>
      <c r="C107" t="n">
        <v>98</v>
      </c>
      <c r="D107" s="4" t="n">
        <v>44.77294784599997</v>
      </c>
      <c r="E107" s="4" t="n">
        <v>9.674013605000027</v>
      </c>
      <c r="F107" s="4" t="n">
        <v>356.916825397</v>
      </c>
      <c r="G107" s="4" t="n">
        <v>366.590839002</v>
      </c>
      <c r="H107" s="4" t="n">
        <v>0.09871442454081661</v>
      </c>
      <c r="I107" s="4" t="n">
        <v>0.02936171716944252</v>
      </c>
      <c r="J107" s="7" t="n">
        <v>607.8139064184192</v>
      </c>
      <c r="K107" s="4" t="n">
        <v>28</v>
      </c>
      <c r="L107" s="4" t="n">
        <v>92.999818594</v>
      </c>
      <c r="M107" s="4" t="n">
        <v>449.916643991</v>
      </c>
      <c r="N107" s="4" t="n">
        <v>801.766712018</v>
      </c>
      <c r="O107" s="8" t="n">
        <v>43009.92594637398</v>
      </c>
      <c r="P107" t="inlineStr">
        <is>
          <t>(ray eastf 4)</t>
        </is>
      </c>
    </row>
    <row r="108">
      <c r="B108" t="inlineStr">
        <is>
          <t>10</t>
        </is>
      </c>
      <c r="C108" t="n">
        <v>100</v>
      </c>
      <c r="D108" s="4" t="n">
        <v>44.95174603199997</v>
      </c>
      <c r="E108" s="4" t="n">
        <v>9.497528344000017</v>
      </c>
      <c r="F108" s="4" t="n">
        <v>135.062539683</v>
      </c>
      <c r="G108" s="4" t="n">
        <v>144.560068027</v>
      </c>
      <c r="H108" s="4" t="n">
        <v>0.09497528344000017</v>
      </c>
      <c r="I108" s="4" t="n">
        <v>0.02406913919895518</v>
      </c>
      <c r="J108" s="7" t="n">
        <v>631.7433107520494</v>
      </c>
      <c r="K108" s="4" t="n">
        <v>28</v>
      </c>
      <c r="L108" s="4" t="n">
        <v>315.020272109</v>
      </c>
      <c r="M108" s="4" t="n">
        <v>450.082811792</v>
      </c>
      <c r="N108" s="4" t="n">
        <v>801.932879819</v>
      </c>
      <c r="O108" s="8" t="n">
        <v>43009.92594829722</v>
      </c>
      <c r="P108" t="inlineStr">
        <is>
          <t>(oasis ray 7)</t>
        </is>
      </c>
    </row>
    <row r="109">
      <c r="B109" t="inlineStr">
        <is>
          <t>10</t>
        </is>
      </c>
      <c r="C109" t="n">
        <v>100</v>
      </c>
      <c r="D109" s="4" t="n">
        <v>138.058412699</v>
      </c>
      <c r="E109" s="4" t="n">
        <v>9.497142856999972</v>
      </c>
      <c r="F109" s="4" t="n">
        <v>358.833650794</v>
      </c>
      <c r="G109" s="4" t="n">
        <v>368.330793651</v>
      </c>
      <c r="H109" s="4" t="n">
        <v>0.09497142856999971</v>
      </c>
      <c r="I109" s="4" t="n">
        <v>0.02421930991687278</v>
      </c>
      <c r="J109" s="7" t="n">
        <v>631.7689530780971</v>
      </c>
      <c r="K109" s="4" t="n">
        <v>28</v>
      </c>
      <c r="L109" s="4" t="n">
        <v>91.37015873000001</v>
      </c>
      <c r="M109" s="4" t="n">
        <v>450.203809524</v>
      </c>
      <c r="N109" s="4" t="n">
        <v>802.053877551</v>
      </c>
      <c r="O109" s="8" t="n">
        <v>43009.92594969766</v>
      </c>
      <c r="P109" t="inlineStr">
        <is>
          <t>(under eastf 4)</t>
        </is>
      </c>
    </row>
    <row r="110">
      <c r="B110" t="inlineStr">
        <is>
          <t>11a</t>
        </is>
      </c>
      <c r="C110" t="n">
        <v>25</v>
      </c>
      <c r="D110" s="4" t="n">
        <v>69.65913832200005</v>
      </c>
      <c r="E110" s="4" t="n">
        <v>2.24435374199993</v>
      </c>
      <c r="F110" s="4" t="n">
        <v>436.249977324</v>
      </c>
      <c r="G110" s="4" t="n">
        <v>438.494331066</v>
      </c>
      <c r="H110" s="4" t="n">
        <v>0.08977414967999721</v>
      </c>
      <c r="I110" s="4" t="n">
        <v>0.04381133920547933</v>
      </c>
      <c r="J110" s="7" t="n">
        <v>668.3438407812482</v>
      </c>
      <c r="K110" s="4" t="n">
        <v>30</v>
      </c>
      <c r="L110" s="4" t="n">
        <v>92.999818594</v>
      </c>
      <c r="M110" s="4" t="n">
        <v>529.249795918</v>
      </c>
      <c r="N110" s="4" t="n">
        <v>881.099863945</v>
      </c>
      <c r="O110" s="8" t="n">
        <v>43009.92686458176</v>
      </c>
      <c r="P110" t="inlineStr">
        <is>
          <t>(ray eastf 4)</t>
        </is>
      </c>
    </row>
    <row r="111">
      <c r="B111" t="inlineStr">
        <is>
          <t>11b</t>
        </is>
      </c>
      <c r="C111" t="n">
        <v>5</v>
      </c>
      <c r="D111" s="4" t="n">
        <v>0.5819501130000617</v>
      </c>
      <c r="E111" s="4" t="n">
        <v>0.7590022679999606</v>
      </c>
      <c r="F111" s="4" t="n">
        <v>439.076281179</v>
      </c>
      <c r="G111" s="4" t="n">
        <v>439.835283447</v>
      </c>
      <c r="H111" s="4" t="n">
        <v>0.1518004535999921</v>
      </c>
      <c r="I111" s="4" t="n">
        <v>0.09017241689856613</v>
      </c>
      <c r="J111" s="7" t="n">
        <v>395.2557359156871</v>
      </c>
      <c r="K111" s="4" t="n">
        <v>31</v>
      </c>
      <c r="L111" s="4" t="n">
        <v>92.999818594</v>
      </c>
      <c r="M111" s="4" t="n">
        <v>532.076099773</v>
      </c>
      <c r="N111" s="4" t="n">
        <v>883.9261678</v>
      </c>
      <c r="O111" s="8" t="n">
        <v>43009.92689729361</v>
      </c>
      <c r="P111" t="inlineStr">
        <is>
          <t>(ray eastf 4)</t>
        </is>
      </c>
    </row>
    <row r="112">
      <c r="B112" t="inlineStr">
        <is>
          <t>12</t>
        </is>
      </c>
      <c r="C112" t="n">
        <v>27</v>
      </c>
      <c r="D112" s="4" t="n">
        <v>1.274195011000018</v>
      </c>
      <c r="E112" s="4" t="n">
        <v>2.987392290000003</v>
      </c>
      <c r="F112" s="4" t="n">
        <v>441.109478458</v>
      </c>
      <c r="G112" s="4" t="n">
        <v>444.096870748</v>
      </c>
      <c r="H112" s="4" t="n">
        <v>0.110644158888889</v>
      </c>
      <c r="I112" s="4" t="n">
        <v>0.1109381706728043</v>
      </c>
      <c r="J112" s="7" t="n">
        <v>542.2789653112476</v>
      </c>
      <c r="K112" s="4" t="n">
        <v>32</v>
      </c>
      <c r="L112" s="4" t="n">
        <v>92.999818594</v>
      </c>
      <c r="M112" s="4" t="n">
        <v>534.109297052</v>
      </c>
      <c r="N112" s="4" t="n">
        <v>885.959365079</v>
      </c>
      <c r="O112" s="8" t="n">
        <v>43009.92692082599</v>
      </c>
      <c r="P112" t="inlineStr">
        <is>
          <t>(ray eastf 4)</t>
        </is>
      </c>
    </row>
    <row r="113">
      <c r="B113" t="inlineStr">
        <is>
          <t>13</t>
        </is>
      </c>
      <c r="C113" t="n">
        <v>44</v>
      </c>
      <c r="D113" s="4" t="n">
        <v>18.56761904799998</v>
      </c>
      <c r="E113" s="4" t="n">
        <v>4.764671202000045</v>
      </c>
      <c r="F113" s="4" t="n">
        <v>462.664489796</v>
      </c>
      <c r="G113" s="4" t="n">
        <v>467.429160998</v>
      </c>
      <c r="H113" s="4" t="n">
        <v>0.1082879818636374</v>
      </c>
      <c r="I113" s="4" t="n">
        <v>0.02459285102638547</v>
      </c>
      <c r="J113" s="7" t="n">
        <v>554.078106982874</v>
      </c>
      <c r="K113" s="4" t="n">
        <v>33</v>
      </c>
      <c r="L113" s="4" t="n">
        <v>92.999818594</v>
      </c>
      <c r="M113" s="4" t="n">
        <v>555.66430839</v>
      </c>
      <c r="N113" s="4" t="n">
        <v>907.514376417</v>
      </c>
      <c r="O113" s="8" t="n">
        <v>43009.92717030528</v>
      </c>
      <c r="P113" t="inlineStr">
        <is>
          <t>(ray eastf 4)</t>
        </is>
      </c>
    </row>
    <row r="114">
      <c r="B114" t="inlineStr">
        <is>
          <t>13</t>
        </is>
      </c>
      <c r="C114" t="n">
        <v>42</v>
      </c>
      <c r="D114" s="4" t="n">
        <v>213.1742857149999</v>
      </c>
      <c r="E114" s="4" t="n">
        <v>4.397959183000012</v>
      </c>
      <c r="F114" s="4" t="n">
        <v>559.748571429</v>
      </c>
      <c r="G114" s="4" t="n">
        <v>564.146530612</v>
      </c>
      <c r="H114" s="4" t="n">
        <v>0.1047133138809527</v>
      </c>
      <c r="I114" s="4" t="n">
        <v>0.01481878282107512</v>
      </c>
      <c r="J114" s="7" t="n">
        <v>572.9930395308976</v>
      </c>
      <c r="K114" s="4" t="n">
        <v>33</v>
      </c>
      <c r="L114" s="4" t="n">
        <v>-3.259501133000001</v>
      </c>
      <c r="M114" s="4" t="n">
        <v>556.489070296</v>
      </c>
      <c r="N114" s="4" t="n">
        <v>908.339138323</v>
      </c>
      <c r="O114" s="8" t="n">
        <v>43009.92717985113</v>
      </c>
      <c r="P114" t="inlineStr">
        <is>
          <t>(34_1114 eastf 2a)</t>
        </is>
      </c>
    </row>
    <row r="115">
      <c r="B115" t="inlineStr">
        <is>
          <t>14</t>
        </is>
      </c>
      <c r="C115" t="n">
        <v>2</v>
      </c>
      <c r="D115" s="4" t="n">
        <v>38.66589569099995</v>
      </c>
      <c r="E115" s="4" t="n">
        <v>10.29659864000007</v>
      </c>
      <c r="F115" s="4" t="n">
        <v>506.095056689</v>
      </c>
      <c r="G115" s="4" t="n">
        <v>516.3916553290001</v>
      </c>
      <c r="H115" s="4" t="n">
        <v>5.148299320000035</v>
      </c>
      <c r="I115" s="4" t="n">
        <v>0</v>
      </c>
      <c r="J115" s="7" t="n">
        <v>11.65433403743891</v>
      </c>
      <c r="K115" s="4" t="n">
        <v>34</v>
      </c>
      <c r="L115" s="4" t="n">
        <v>92.999818594</v>
      </c>
      <c r="M115" s="4" t="n">
        <v>599.094875283</v>
      </c>
      <c r="N115" s="4" t="n">
        <v>950.94494331</v>
      </c>
      <c r="O115" s="8" t="n">
        <v>43009.92767297388</v>
      </c>
      <c r="P115" t="inlineStr">
        <is>
          <t>(ray eastf 4)</t>
        </is>
      </c>
    </row>
  </sheetData>
  <pageMargins bottom="1" footer="0.5" header="0.5" left="0.75" right="0.75" top="1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M15_1_556nato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43</t>
        </is>
      </c>
      <c r="C4" t="n">
        <v>30</v>
      </c>
      <c r="D4" s="4" t="n">
        <v>8.63065759700001</v>
      </c>
      <c r="E4" s="4" t="n">
        <v>1.741564626000013</v>
      </c>
      <c r="F4" s="4" t="n">
        <v>234.111315193</v>
      </c>
      <c r="G4" s="4" t="n">
        <v>235.852879819</v>
      </c>
      <c r="H4" s="4" t="n">
        <v>0.05805215420000043</v>
      </c>
      <c r="I4" s="4" t="n">
        <v>0.002183729579325412</v>
      </c>
      <c r="J4" s="7" t="n">
        <v>1033.553376732393</v>
      </c>
      <c r="K4" s="4" t="n">
        <v/>
      </c>
      <c r="L4" s="4" t="n">
        <v>0</v>
      </c>
      <c r="M4" s="4" t="n">
        <v>234.111315193</v>
      </c>
      <c r="N4" s="4" t="n">
        <v>585.96138322</v>
      </c>
      <c r="O4" s="8" t="n">
        <v>43009.92344862712</v>
      </c>
      <c r="P4" t="inlineStr"/>
    </row>
  </sheetData>
  <pageMargins bottom="1" footer="0.5" header="0.5" left="0.75" right="0.75" top="1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m16_2_556nato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43</t>
        </is>
      </c>
      <c r="C4" t="n">
        <v>27</v>
      </c>
      <c r="D4" s="4" t="n">
        <v>17.57551020399998</v>
      </c>
      <c r="E4" s="4" t="n">
        <v>1.680181406000031</v>
      </c>
      <c r="F4" s="4" t="n">
        <v>253.428390023</v>
      </c>
      <c r="G4" s="4" t="n">
        <v>255.108571429</v>
      </c>
      <c r="H4" s="4" t="n">
        <v>0.06222894096296411</v>
      </c>
      <c r="I4" s="4" t="n">
        <v>0.0116478397007888</v>
      </c>
      <c r="J4" s="7" t="n">
        <v>964.1816021858594</v>
      </c>
      <c r="K4" s="4" t="n">
        <v/>
      </c>
      <c r="L4" s="4" t="n">
        <v>0</v>
      </c>
      <c r="M4" s="4" t="n">
        <v>253.428390023</v>
      </c>
      <c r="N4" s="4" t="n">
        <v>605.27845805</v>
      </c>
      <c r="O4" s="8" t="n">
        <v>43009.92367220437</v>
      </c>
      <c r="P4" t="inlineStr"/>
    </row>
  </sheetData>
  <pageMargins bottom="1" footer="0.5" header="0.5" left="0.75" right="0.75" top="1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M16_3_556nato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43</t>
        </is>
      </c>
      <c r="C4" t="n">
        <v>30</v>
      </c>
      <c r="D4" s="4" t="n">
        <v>7.572607708999982</v>
      </c>
      <c r="E4" s="4" t="n">
        <v>2.184013606000008</v>
      </c>
      <c r="F4" s="4" t="n">
        <v>262.681179138</v>
      </c>
      <c r="G4" s="4" t="n">
        <v>264.865192744</v>
      </c>
      <c r="H4" s="4" t="n">
        <v>0.07280045353333359</v>
      </c>
      <c r="I4" s="4" t="n">
        <v>0.001876905804290637</v>
      </c>
      <c r="J4" s="7" t="n">
        <v>824.170689713182</v>
      </c>
      <c r="K4" s="4" t="n">
        <v/>
      </c>
      <c r="L4" s="4" t="n">
        <v>0</v>
      </c>
      <c r="M4" s="4" t="n">
        <v>262.681179138</v>
      </c>
      <c r="N4" s="4" t="n">
        <v>614.531247165</v>
      </c>
      <c r="O4" s="8" t="n">
        <v>43009.92377929684</v>
      </c>
      <c r="P4" t="inlineStr"/>
    </row>
  </sheetData>
  <pageMargins bottom="1" footer="0.5" header="0.5" left="0.75" right="0.75" top="1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FN_SCAR-17_762_51nato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43</t>
        </is>
      </c>
      <c r="C4" t="n">
        <v>20</v>
      </c>
      <c r="D4" s="4" t="n">
        <v>36.87092970499998</v>
      </c>
      <c r="E4" s="4" t="n">
        <v>1.854489795999996</v>
      </c>
      <c r="F4" s="4" t="n">
        <v>301.736122449</v>
      </c>
      <c r="G4" s="4" t="n">
        <v>303.590612245</v>
      </c>
      <c r="H4" s="4" t="n">
        <v>0.09272448979999978</v>
      </c>
      <c r="I4" s="4" t="n">
        <v>0.00728456702047619</v>
      </c>
      <c r="J4" s="7" t="n">
        <v>647.0782436162851</v>
      </c>
      <c r="K4" s="4" t="n">
        <v/>
      </c>
      <c r="L4" s="4" t="n">
        <v>0</v>
      </c>
      <c r="M4" s="4" t="n">
        <v>301.736122449</v>
      </c>
      <c r="N4" s="4" t="n">
        <v>653.586190476</v>
      </c>
      <c r="O4" s="8" t="n">
        <v>43009.92423132165</v>
      </c>
      <c r="P4" t="inlineStr"/>
    </row>
  </sheetData>
  <pageMargins bottom="1" footer="0.5" header="0.5" left="0.75" right="0.75" top="1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DSA_FAL_762x51nato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43</t>
        </is>
      </c>
      <c r="C4" t="n">
        <v>20</v>
      </c>
      <c r="D4" s="4" t="n">
        <v>11.76049886599998</v>
      </c>
      <c r="E4" s="4" t="n">
        <v>1.541972789000056</v>
      </c>
      <c r="F4" s="4" t="n">
        <v>315.351111111</v>
      </c>
      <c r="G4" s="4" t="n">
        <v>316.8930839</v>
      </c>
      <c r="H4" s="4" t="n">
        <v>0.0770986394500028</v>
      </c>
      <c r="I4" s="4" t="n">
        <v>0.001854207237327415</v>
      </c>
      <c r="J4" s="7" t="n">
        <v>778.2238497076075</v>
      </c>
      <c r="K4" s="4" t="n">
        <v/>
      </c>
      <c r="L4" s="4" t="n">
        <v>0</v>
      </c>
      <c r="M4" s="4" t="n">
        <v>315.351111111</v>
      </c>
      <c r="N4" s="4" t="n">
        <v>667.201179138</v>
      </c>
      <c r="O4" s="8" t="n">
        <v>43009.92438890254</v>
      </c>
      <c r="P4" t="inlineStr"/>
    </row>
  </sheetData>
  <pageMargins bottom="1" footer="0.5" header="0.5" left="0.75" right="0.75" top="1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M16_5_9mm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43</t>
        </is>
      </c>
      <c r="C4" t="n">
        <v>28</v>
      </c>
      <c r="D4" s="4" t="n">
        <v>9.560158729999955</v>
      </c>
      <c r="E4" s="4" t="n">
        <v>1.902585034000026</v>
      </c>
      <c r="F4" s="4" t="n">
        <v>326.45324263</v>
      </c>
      <c r="G4" s="4" t="n">
        <v>328.355827664</v>
      </c>
      <c r="H4" s="4" t="n">
        <v>0.06794946550000093</v>
      </c>
      <c r="I4" s="4" t="n">
        <v>0.0021312274194112</v>
      </c>
      <c r="J4" s="7" t="n">
        <v>883.0091533243801</v>
      </c>
      <c r="K4" s="4" t="n">
        <v/>
      </c>
      <c r="L4" s="4" t="n">
        <v>0</v>
      </c>
      <c r="M4" s="4" t="n">
        <v>326.45324263</v>
      </c>
      <c r="N4" s="4" t="n">
        <v>678.303310657</v>
      </c>
      <c r="O4" s="8" t="n">
        <v>43009.92451739943</v>
      </c>
      <c r="P4" t="inlineStr"/>
    </row>
  </sheetData>
  <pageMargins bottom="1" footer="0.5" header="0.5" left="0.75" right="0.75" top="1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M16_6_556nato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43</t>
        </is>
      </c>
      <c r="C4" t="n">
        <v>30</v>
      </c>
      <c r="D4" s="4" t="n">
        <v>8.712607709999986</v>
      </c>
      <c r="E4" s="4" t="n">
        <v>1.969659863999993</v>
      </c>
      <c r="F4" s="4" t="n">
        <v>337.068435374</v>
      </c>
      <c r="G4" s="4" t="n">
        <v>339.038095238</v>
      </c>
      <c r="H4" s="4" t="n">
        <v>0.06565532879999977</v>
      </c>
      <c r="I4" s="4" t="n">
        <v>0.00218196090886894</v>
      </c>
      <c r="J4" s="7" t="n">
        <v>913.8633694573807</v>
      </c>
      <c r="K4" s="4" t="n">
        <v/>
      </c>
      <c r="L4" s="4" t="n">
        <v>0</v>
      </c>
      <c r="M4" s="4" t="n">
        <v>337.068435374</v>
      </c>
      <c r="N4" s="4" t="n">
        <v>688.918503401</v>
      </c>
      <c r="O4" s="8" t="n">
        <v>43009.92464026045</v>
      </c>
      <c r="P4" t="inlineStr"/>
    </row>
  </sheetData>
  <pageMargins bottom="1" footer="0.5" header="0.5" left="0.75" right="0.75" top="1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M16_7_458socom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43</t>
        </is>
      </c>
      <c r="C4" t="n">
        <v>8</v>
      </c>
      <c r="D4" s="4" t="n">
        <v>8.589365079000004</v>
      </c>
      <c r="E4" s="4" t="n">
        <v>0.6272335610000255</v>
      </c>
      <c r="F4" s="4" t="n">
        <v>347.627460317</v>
      </c>
      <c r="G4" s="4" t="n">
        <v>348.254693878</v>
      </c>
      <c r="H4" s="4" t="n">
        <v>0.07840419512500318</v>
      </c>
      <c r="I4" s="4" t="n">
        <v>0.01262058986080078</v>
      </c>
      <c r="J4" s="7" t="n">
        <v>765.2651736854057</v>
      </c>
      <c r="K4" s="4" t="n">
        <v/>
      </c>
      <c r="L4" s="4" t="n">
        <v>0</v>
      </c>
      <c r="M4" s="4" t="n">
        <v>347.627460317</v>
      </c>
      <c r="N4" s="4" t="n">
        <v>699.477528344</v>
      </c>
      <c r="O4" s="8" t="n">
        <v>43009.92476247139</v>
      </c>
      <c r="P4" t="inlineStr"/>
    </row>
  </sheetData>
  <pageMargins bottom="1" footer="0.5" header="0.5" left="0.75" right="0.75" top="1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M16_8_5_56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43</t>
        </is>
      </c>
      <c r="C4" t="n">
        <v>29</v>
      </c>
      <c r="D4" s="4" t="n">
        <v>7.750068026999998</v>
      </c>
      <c r="E4" s="4" t="n">
        <v>1.753401359999998</v>
      </c>
      <c r="F4" s="4" t="n">
        <v>356.004761905</v>
      </c>
      <c r="G4" s="4" t="n">
        <v>357.758163265</v>
      </c>
      <c r="H4" s="4" t="n">
        <v>0.0604621158620689</v>
      </c>
      <c r="I4" s="4" t="n">
        <v>0.001623633657903247</v>
      </c>
      <c r="J4" s="7" t="n">
        <v>992.3569353225561</v>
      </c>
      <c r="K4" s="4" t="n">
        <v/>
      </c>
      <c r="L4" s="4" t="n">
        <v>0</v>
      </c>
      <c r="M4" s="4" t="n">
        <v>356.004761905</v>
      </c>
      <c r="N4" s="4" t="n">
        <v>707.854829932</v>
      </c>
      <c r="O4" s="8" t="n">
        <v>43009.9248594309</v>
      </c>
      <c r="P4" t="inlineStr"/>
    </row>
  </sheetData>
  <pageMargins bottom="1" footer="0.5" header="0.5" left="0.75" right="0.75" top="1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15" min="15" width="15"/>
  </cols>
  <sheetData>
    <row customHeight="1" ht="35" r="1">
      <c r="B1" s="1" t="inlineStr">
        <is>
          <t>Comparison of event: Bar_30_06_jam</t>
        </is>
      </c>
    </row>
    <row r="2">
      <c r="A2">
        <f>HYPERLINK("#T.O.C.", "T.O.C.")</f>
        <v/>
      </c>
    </row>
    <row r="3">
      <c r="A3" s="3" t="n"/>
      <c r="B3" s="3" t="inlineStr">
        <is>
          <t>Video Id.</t>
        </is>
      </c>
      <c r="C3" s="3" t="inlineStr">
        <is>
          <t>Cnt.</t>
        </is>
      </c>
      <c r="D3" s="3" t="inlineStr">
        <is>
          <t>Gap</t>
        </is>
      </c>
      <c r="E3" s="3" t="inlineStr">
        <is>
          <t>Dur.</t>
        </is>
      </c>
      <c r="F3" s="3" t="inlineStr">
        <is>
          <t>Beg</t>
        </is>
      </c>
      <c r="G3" s="3" t="inlineStr">
        <is>
          <t>End</t>
        </is>
      </c>
      <c r="H3" s="3" t="inlineStr">
        <is>
          <t>avg_delta</t>
        </is>
      </c>
      <c r="I3" s="3" t="inlineStr">
        <is>
          <t>std</t>
        </is>
      </c>
      <c r="J3" s="3" t="inlineStr">
        <is>
          <t>rpm</t>
        </is>
      </c>
      <c r="K3" s="3" t="inlineStr">
        <is>
          <t>rank</t>
        </is>
      </c>
      <c r="L3" s="3" t="inlineStr">
        <is>
          <t>align_adj</t>
        </is>
      </c>
      <c r="M3" s="3" t="inlineStr">
        <is>
          <t>start</t>
        </is>
      </c>
      <c r="N3" s="3" t="inlineStr">
        <is>
          <t>gstart</t>
        </is>
      </c>
      <c r="O3" s="3" t="inlineStr">
        <is>
          <t>tglobal</t>
        </is>
      </c>
      <c r="P3" s="3" t="inlineStr">
        <is>
          <t>align_trace</t>
        </is>
      </c>
    </row>
    <row r="4">
      <c r="B4" t="inlineStr">
        <is>
          <t>43</t>
        </is>
      </c>
      <c r="C4" t="n">
        <v>5</v>
      </c>
      <c r="D4" s="4" t="n">
        <v>12.78102040800002</v>
      </c>
      <c r="E4" s="4" t="n">
        <v>0.4808163269999568</v>
      </c>
      <c r="F4" s="4" t="n">
        <v>370.539183673</v>
      </c>
      <c r="G4" s="4" t="n">
        <v>371.02</v>
      </c>
      <c r="H4" s="4" t="n">
        <v>0.09616326539999136</v>
      </c>
      <c r="I4" s="4" t="n">
        <v>0.005449400368011935</v>
      </c>
      <c r="J4" s="7" t="n">
        <v>623.938878847654</v>
      </c>
      <c r="K4" s="4" t="n">
        <v/>
      </c>
      <c r="L4" s="4" t="n">
        <v>0</v>
      </c>
      <c r="M4" s="4" t="n">
        <v>370.539183673</v>
      </c>
      <c r="N4" s="4" t="n">
        <v>722.3892517</v>
      </c>
      <c r="O4" s="8" t="n">
        <v>43009.92502765338</v>
      </c>
      <c r="P4" t="inlineStr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2019-06-21T11:26:45Z</dcterms:created>
  <dcterms:modified xmlns:dcterms="http://purl.org/dc/terms/" xmlns:xsi="http://www.w3.org/2001/XMLSchema-instance" xsi:type="dcterms:W3CDTF">2019-06-21T11:26:45Z</dcterms:modified>
</cp:coreProperties>
</file>