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DATA ANALYTICS\Excel\"/>
    </mc:Choice>
  </mc:AlternateContent>
  <xr:revisionPtr revIDLastSave="0" documentId="13_ncr:1_{41695631-8C1F-4FE0-960C-94C4DD09EF14}" xr6:coauthVersionLast="47" xr6:coauthVersionMax="47" xr10:uidLastSave="{00000000-0000-0000-0000-000000000000}"/>
  <bookViews>
    <workbookView xWindow="-108" yWindow="-108" windowWidth="23256" windowHeight="12456" firstSheet="6" activeTab="10" xr2:uid="{26D4546B-D2A1-4444-8EAF-A6228F96F0C1}"/>
  </bookViews>
  <sheets>
    <sheet name="Data" sheetId="1" r:id="rId1"/>
    <sheet name="Sales" sheetId="2" r:id="rId2"/>
    <sheet name="sumprod" sheetId="7" r:id="rId3"/>
    <sheet name="cost" sheetId="3" r:id="rId4"/>
    <sheet name="Quick stats " sheetId="4" r:id="rId5"/>
    <sheet name="Color grading " sheetId="5" r:id="rId6"/>
    <sheet name="Pivot" sheetId="6" r:id="rId7"/>
    <sheet name="PIVOTt" sheetId="8" r:id="rId8"/>
    <sheet name="Scenario Summary" sheetId="16" r:id="rId9"/>
    <sheet name="What-if" sheetId="9" r:id="rId10"/>
    <sheet name="solver" sheetId="15" r:id="rId11"/>
  </sheets>
  <definedNames>
    <definedName name="_xlnm._FilterDatabase" localSheetId="0" hidden="1">Data!$C$11:$G$11</definedName>
    <definedName name="_xlcn.WorksheetConnection_beginnerDAcourseblank.xlsxSales1" hidden="1">Sales[]</definedName>
    <definedName name="Slicer_Geography">#N/A</definedName>
    <definedName name="solver_adj" localSheetId="10" hidden="1">solver!$B$2:$E$5</definedName>
    <definedName name="solver_cvg" localSheetId="10" hidden="1">0.0001</definedName>
    <definedName name="solver_drv" localSheetId="10" hidden="1">1</definedName>
    <definedName name="solver_eng" localSheetId="10" hidden="1">1</definedName>
    <definedName name="solver_est" localSheetId="10" hidden="1">1</definedName>
    <definedName name="solver_itr" localSheetId="10" hidden="1">2147483647</definedName>
    <definedName name="solver_lhs1" localSheetId="10" hidden="1">solver!$B$2:$E$2</definedName>
    <definedName name="solver_lhs2" localSheetId="10" hidden="1">solver!$B$2:$E$5</definedName>
    <definedName name="solver_lhs3" localSheetId="10" hidden="1">solver!$B$3:$E$3</definedName>
    <definedName name="solver_lhs4" localSheetId="10" hidden="1">solver!$B$4:$E$4</definedName>
    <definedName name="solver_lhs5" localSheetId="10" hidden="1">solver!$B$5:$E$5</definedName>
    <definedName name="solver_lhs6" localSheetId="10" hidden="1">solver!$B$6:$E$6</definedName>
    <definedName name="solver_lhs7" localSheetId="10" hidden="1">solver!$B$5:$E$6</definedName>
    <definedName name="solver_lhs8" localSheetId="10" hidden="1">solver!$B$6:$E$6</definedName>
    <definedName name="solver_lhs9" localSheetId="10" hidden="1">solver!$B$6:$E$6</definedName>
    <definedName name="solver_mip" localSheetId="10" hidden="1">2147483647</definedName>
    <definedName name="solver_mni" localSheetId="10" hidden="1">30</definedName>
    <definedName name="solver_mrt" localSheetId="10" hidden="1">0.075</definedName>
    <definedName name="solver_msl" localSheetId="10" hidden="1">2</definedName>
    <definedName name="solver_neg" localSheetId="10" hidden="1">1</definedName>
    <definedName name="solver_nod" localSheetId="10" hidden="1">2147483647</definedName>
    <definedName name="solver_num" localSheetId="10" hidden="1">6</definedName>
    <definedName name="solver_nwt" localSheetId="10" hidden="1">1</definedName>
    <definedName name="solver_opt" localSheetId="10" hidden="1">solver!$J$6</definedName>
    <definedName name="solver_pre" localSheetId="10" hidden="1">0.000001</definedName>
    <definedName name="solver_rbv" localSheetId="10" hidden="1">1</definedName>
    <definedName name="solver_rel1" localSheetId="10" hidden="1">1</definedName>
    <definedName name="solver_rel2" localSheetId="10" hidden="1">3</definedName>
    <definedName name="solver_rel3" localSheetId="10" hidden="1">1</definedName>
    <definedName name="solver_rel4" localSheetId="10" hidden="1">1</definedName>
    <definedName name="solver_rel5" localSheetId="10" hidden="1">1</definedName>
    <definedName name="solver_rel6" localSheetId="10" hidden="1">2</definedName>
    <definedName name="solver_rel7" localSheetId="10" hidden="1">3</definedName>
    <definedName name="solver_rel8" localSheetId="10" hidden="1">2</definedName>
    <definedName name="solver_rel9" localSheetId="10" hidden="1">2</definedName>
    <definedName name="solver_rhs1" localSheetId="10" hidden="1">100</definedName>
    <definedName name="solver_rhs2" localSheetId="10" hidden="1">20</definedName>
    <definedName name="solver_rhs3" localSheetId="10" hidden="1">50</definedName>
    <definedName name="solver_rhs4" localSheetId="10" hidden="1">75</definedName>
    <definedName name="solver_rhs5" localSheetId="10" hidden="1">80</definedName>
    <definedName name="solver_rhs6" localSheetId="10" hidden="1">solver!$B$7:$E$7</definedName>
    <definedName name="solver_rhs7" localSheetId="10" hidden="1">solver!$P$5</definedName>
    <definedName name="solver_rhs8" localSheetId="10" hidden="1">solver!$B$7:$E$7</definedName>
    <definedName name="solver_rhs9" localSheetId="10" hidden="1">solver!$B$7:$E$7</definedName>
    <definedName name="solver_rlx" localSheetId="10" hidden="1">2</definedName>
    <definedName name="solver_rsd" localSheetId="10" hidden="1">0</definedName>
    <definedName name="solver_scl" localSheetId="10" hidden="1">1</definedName>
    <definedName name="solver_sho" localSheetId="10" hidden="1">2</definedName>
    <definedName name="solver_ssz" localSheetId="10" hidden="1">100</definedName>
    <definedName name="solver_tim" localSheetId="10" hidden="1">2147483647</definedName>
    <definedName name="solver_tol" localSheetId="10" hidden="1">0.01</definedName>
    <definedName name="solver_typ" localSheetId="10" hidden="1">2</definedName>
    <definedName name="solver_val" localSheetId="10" hidden="1">0</definedName>
    <definedName name="solver_ver" localSheetId="10" hidden="1">3</definedName>
  </definedNames>
  <calcPr calcId="191029"/>
  <pivotCaches>
    <pivotCache cacheId="0" r:id="rId12"/>
    <pivotCache cacheId="1" r:id="rId13"/>
  </pivotCaches>
  <extLst>
    <ext xmlns:x14="http://schemas.microsoft.com/office/spreadsheetml/2009/9/main" uri="{BBE1A952-AA13-448e-AADC-164F8A28A991}">
      <x14:slicerCaches>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 name="Sales" connection="WorksheetConnection_beginner-DA-course-blank.xlsx!Sales"/>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5" l="1"/>
  <c r="J3" i="15" s="1"/>
  <c r="F4" i="15"/>
  <c r="J4" i="15" s="1"/>
  <c r="F5" i="15"/>
  <c r="J5" i="15" s="1"/>
  <c r="F2" i="15"/>
  <c r="J2" i="15" s="1"/>
  <c r="B49" i="9"/>
  <c r="O33" i="9"/>
  <c r="N33" i="9"/>
  <c r="M33" i="9"/>
  <c r="L33" i="9"/>
  <c r="B47" i="9"/>
  <c r="M31" i="9"/>
  <c r="L31" i="9"/>
  <c r="B45" i="9"/>
  <c r="B33" i="9"/>
  <c r="C12" i="9"/>
  <c r="B7" i="9"/>
  <c r="C6" i="15"/>
  <c r="D6" i="15"/>
  <c r="E6" i="15"/>
  <c r="B6" i="15"/>
  <c r="I6" i="15"/>
  <c r="F19" i="9"/>
  <c r="B24" i="9"/>
  <c r="L2" i="9"/>
  <c r="G2" i="9"/>
  <c r="L13" i="7"/>
  <c r="F6" i="15" l="1"/>
  <c r="F7" i="15" s="1"/>
  <c r="J6" i="15"/>
  <c r="L8" i="7"/>
  <c r="R8" i="2"/>
  <c r="R4" i="2"/>
  <c r="R9" i="2"/>
  <c r="R3" i="2"/>
  <c r="R5" i="2"/>
  <c r="R7" i="2"/>
  <c r="R11" i="2"/>
  <c r="R10" i="2"/>
  <c r="R6" i="2"/>
  <c r="R2" i="2"/>
  <c r="Q8" i="2"/>
  <c r="Q2" i="2"/>
  <c r="Q6" i="2"/>
  <c r="Q7" i="2"/>
  <c r="Q10" i="2"/>
  <c r="Q5" i="2"/>
  <c r="Q4" i="2"/>
  <c r="Q9" i="2"/>
  <c r="Q11" i="2"/>
  <c r="Q3" i="2"/>
  <c r="Z3" i="2" l="1"/>
  <c r="Z4" i="2"/>
  <c r="Z5" i="2"/>
  <c r="Z6" i="2"/>
  <c r="Z7" i="2"/>
  <c r="Z8" i="2"/>
  <c r="Z9" i="2"/>
  <c r="Z10" i="2"/>
  <c r="Z11" i="2"/>
  <c r="Z2" i="2"/>
  <c r="X2" i="2"/>
  <c r="X3" i="2"/>
  <c r="X4" i="2"/>
  <c r="X5" i="2"/>
  <c r="X6" i="2"/>
  <c r="X7" i="2"/>
  <c r="X8" i="2"/>
  <c r="X9" i="2"/>
  <c r="X10" i="2"/>
  <c r="X11"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P6" i="2" l="1"/>
  <c r="P3" i="2"/>
  <c r="P5" i="2"/>
  <c r="P2" i="2"/>
  <c r="P11" i="2"/>
  <c r="P10" i="2"/>
  <c r="P8" i="2"/>
  <c r="P9" i="2"/>
  <c r="P7" i="2"/>
  <c r="P4" i="2"/>
  <c r="B8" i="4"/>
  <c r="B7" i="4"/>
  <c r="C4" i="4"/>
  <c r="C3" i="4"/>
  <c r="B4" i="4"/>
  <c r="B3" i="4"/>
  <c r="C2" i="4"/>
  <c r="B2" i="4"/>
  <c r="F2" i="2"/>
  <c r="G2" i="2" s="1"/>
  <c r="I2" i="2" s="1"/>
  <c r="F3" i="2"/>
  <c r="G3" i="2" s="1"/>
  <c r="I3" i="2" s="1"/>
  <c r="F4" i="2"/>
  <c r="G4" i="2" s="1"/>
  <c r="I4" i="2" s="1"/>
  <c r="F5" i="2"/>
  <c r="G5" i="2" s="1"/>
  <c r="I5" i="2" s="1"/>
  <c r="F6" i="2"/>
  <c r="G6" i="2" s="1"/>
  <c r="I6" i="2" s="1"/>
  <c r="F7" i="2"/>
  <c r="G7" i="2" s="1"/>
  <c r="I7" i="2" s="1"/>
  <c r="F8" i="2"/>
  <c r="G8" i="2" s="1"/>
  <c r="I8" i="2" s="1"/>
  <c r="F9" i="2"/>
  <c r="G9" i="2" s="1"/>
  <c r="I9" i="2" s="1"/>
  <c r="F10" i="2"/>
  <c r="G10" i="2" s="1"/>
  <c r="I10" i="2" s="1"/>
  <c r="F11" i="2"/>
  <c r="G11" i="2" s="1"/>
  <c r="I11" i="2" s="1"/>
  <c r="F12" i="2"/>
  <c r="G12" i="2" s="1"/>
  <c r="I12" i="2" s="1"/>
  <c r="F13" i="2"/>
  <c r="G13" i="2" s="1"/>
  <c r="I13" i="2" s="1"/>
  <c r="F14" i="2"/>
  <c r="G14" i="2" s="1"/>
  <c r="I14" i="2" s="1"/>
  <c r="F15" i="2"/>
  <c r="G15" i="2" s="1"/>
  <c r="I15" i="2" s="1"/>
  <c r="F16" i="2"/>
  <c r="G16" i="2" s="1"/>
  <c r="I16" i="2" s="1"/>
  <c r="F17" i="2"/>
  <c r="G17" i="2" s="1"/>
  <c r="I17" i="2" s="1"/>
  <c r="F18" i="2"/>
  <c r="G18" i="2" s="1"/>
  <c r="I18" i="2" s="1"/>
  <c r="F19" i="2"/>
  <c r="G19" i="2" s="1"/>
  <c r="I19" i="2" s="1"/>
  <c r="F20" i="2"/>
  <c r="G20" i="2" s="1"/>
  <c r="I20" i="2" s="1"/>
  <c r="F21" i="2"/>
  <c r="G21" i="2" s="1"/>
  <c r="I21" i="2" s="1"/>
  <c r="F22" i="2"/>
  <c r="G22" i="2" s="1"/>
  <c r="I22" i="2" s="1"/>
  <c r="F23" i="2"/>
  <c r="G23" i="2" s="1"/>
  <c r="I23" i="2" s="1"/>
  <c r="F24" i="2"/>
  <c r="G24" i="2" s="1"/>
  <c r="I24" i="2" s="1"/>
  <c r="F25" i="2"/>
  <c r="G25" i="2" s="1"/>
  <c r="I25" i="2" s="1"/>
  <c r="F26" i="2"/>
  <c r="G26" i="2" s="1"/>
  <c r="I26" i="2" s="1"/>
  <c r="F27" i="2"/>
  <c r="G27" i="2" s="1"/>
  <c r="I27" i="2" s="1"/>
  <c r="F28" i="2"/>
  <c r="G28" i="2" s="1"/>
  <c r="I28" i="2" s="1"/>
  <c r="F29" i="2"/>
  <c r="G29" i="2" s="1"/>
  <c r="I29" i="2" s="1"/>
  <c r="F30" i="2"/>
  <c r="G30" i="2" s="1"/>
  <c r="I30" i="2" s="1"/>
  <c r="F31" i="2"/>
  <c r="G31" i="2" s="1"/>
  <c r="I31" i="2" s="1"/>
  <c r="F32" i="2"/>
  <c r="G32" i="2" s="1"/>
  <c r="I32" i="2" s="1"/>
  <c r="F33" i="2"/>
  <c r="G33" i="2" s="1"/>
  <c r="I33" i="2" s="1"/>
  <c r="F34" i="2"/>
  <c r="G34" i="2" s="1"/>
  <c r="I34" i="2" s="1"/>
  <c r="F35" i="2"/>
  <c r="G35" i="2" s="1"/>
  <c r="I35" i="2" s="1"/>
  <c r="F36" i="2"/>
  <c r="G36" i="2" s="1"/>
  <c r="I36" i="2" s="1"/>
  <c r="F37" i="2"/>
  <c r="G37" i="2" s="1"/>
  <c r="I37" i="2" s="1"/>
  <c r="F38" i="2"/>
  <c r="G38" i="2" s="1"/>
  <c r="I38" i="2" s="1"/>
  <c r="F39" i="2"/>
  <c r="G39" i="2" s="1"/>
  <c r="I39" i="2" s="1"/>
  <c r="F40" i="2"/>
  <c r="G40" i="2" s="1"/>
  <c r="I40" i="2" s="1"/>
  <c r="F41" i="2"/>
  <c r="G41" i="2" s="1"/>
  <c r="I41" i="2" s="1"/>
  <c r="F42" i="2"/>
  <c r="G42" i="2" s="1"/>
  <c r="I42" i="2" s="1"/>
  <c r="F43" i="2"/>
  <c r="G43" i="2" s="1"/>
  <c r="I43" i="2" s="1"/>
  <c r="F44" i="2"/>
  <c r="G44" i="2" s="1"/>
  <c r="I44" i="2" s="1"/>
  <c r="F45" i="2"/>
  <c r="G45" i="2" s="1"/>
  <c r="I45" i="2" s="1"/>
  <c r="F46" i="2"/>
  <c r="G46" i="2" s="1"/>
  <c r="I46" i="2" s="1"/>
  <c r="F47" i="2"/>
  <c r="G47" i="2" s="1"/>
  <c r="I47" i="2" s="1"/>
  <c r="F48" i="2"/>
  <c r="G48" i="2" s="1"/>
  <c r="I48" i="2" s="1"/>
  <c r="F49" i="2"/>
  <c r="G49" i="2" s="1"/>
  <c r="I49" i="2" s="1"/>
  <c r="F50" i="2"/>
  <c r="G50" i="2" s="1"/>
  <c r="I50" i="2" s="1"/>
  <c r="F51" i="2"/>
  <c r="G51" i="2" s="1"/>
  <c r="I51" i="2" s="1"/>
  <c r="F52" i="2"/>
  <c r="G52" i="2" s="1"/>
  <c r="I52" i="2" s="1"/>
  <c r="F53" i="2"/>
  <c r="G53" i="2" s="1"/>
  <c r="I53" i="2" s="1"/>
  <c r="F54" i="2"/>
  <c r="G54" i="2" s="1"/>
  <c r="I54" i="2" s="1"/>
  <c r="F55" i="2"/>
  <c r="G55" i="2" s="1"/>
  <c r="I55" i="2" s="1"/>
  <c r="F56" i="2"/>
  <c r="G56" i="2" s="1"/>
  <c r="I56" i="2" s="1"/>
  <c r="F57" i="2"/>
  <c r="G57" i="2" s="1"/>
  <c r="I57" i="2" s="1"/>
  <c r="F58" i="2"/>
  <c r="G58" i="2" s="1"/>
  <c r="I58" i="2" s="1"/>
  <c r="F59" i="2"/>
  <c r="G59" i="2" s="1"/>
  <c r="I59" i="2" s="1"/>
  <c r="F60" i="2"/>
  <c r="G60" i="2" s="1"/>
  <c r="I60" i="2" s="1"/>
  <c r="F61" i="2"/>
  <c r="G61" i="2" s="1"/>
  <c r="I61" i="2" s="1"/>
  <c r="F62" i="2"/>
  <c r="G62" i="2" s="1"/>
  <c r="I62" i="2" s="1"/>
  <c r="F63" i="2"/>
  <c r="G63" i="2" s="1"/>
  <c r="I63" i="2" s="1"/>
  <c r="F64" i="2"/>
  <c r="G64" i="2" s="1"/>
  <c r="I64" i="2" s="1"/>
  <c r="F65" i="2"/>
  <c r="G65" i="2" s="1"/>
  <c r="I65" i="2" s="1"/>
  <c r="F66" i="2"/>
  <c r="G66" i="2" s="1"/>
  <c r="I66" i="2" s="1"/>
  <c r="F67" i="2"/>
  <c r="G67" i="2" s="1"/>
  <c r="I67" i="2" s="1"/>
  <c r="F68" i="2"/>
  <c r="G68" i="2" s="1"/>
  <c r="I68" i="2" s="1"/>
  <c r="F69" i="2"/>
  <c r="G69" i="2" s="1"/>
  <c r="I69" i="2" s="1"/>
  <c r="F70" i="2"/>
  <c r="G70" i="2" s="1"/>
  <c r="I70" i="2" s="1"/>
  <c r="F71" i="2"/>
  <c r="G71" i="2" s="1"/>
  <c r="I71" i="2" s="1"/>
  <c r="F72" i="2"/>
  <c r="G72" i="2" s="1"/>
  <c r="I72" i="2" s="1"/>
  <c r="F73" i="2"/>
  <c r="G73" i="2" s="1"/>
  <c r="I73" i="2" s="1"/>
  <c r="F74" i="2"/>
  <c r="G74" i="2" s="1"/>
  <c r="I74" i="2" s="1"/>
  <c r="F75" i="2"/>
  <c r="G75" i="2" s="1"/>
  <c r="I75" i="2" s="1"/>
  <c r="F76" i="2"/>
  <c r="G76" i="2" s="1"/>
  <c r="I76" i="2" s="1"/>
  <c r="F77" i="2"/>
  <c r="G77" i="2" s="1"/>
  <c r="I77" i="2" s="1"/>
  <c r="F78" i="2"/>
  <c r="G78" i="2" s="1"/>
  <c r="I78" i="2" s="1"/>
  <c r="F79" i="2"/>
  <c r="G79" i="2" s="1"/>
  <c r="I79" i="2" s="1"/>
  <c r="F80" i="2"/>
  <c r="G80" i="2" s="1"/>
  <c r="I80" i="2" s="1"/>
  <c r="F81" i="2"/>
  <c r="G81" i="2" s="1"/>
  <c r="I81" i="2" s="1"/>
  <c r="F82" i="2"/>
  <c r="G82" i="2" s="1"/>
  <c r="I82" i="2" s="1"/>
  <c r="F83" i="2"/>
  <c r="G83" i="2" s="1"/>
  <c r="I83" i="2" s="1"/>
  <c r="F84" i="2"/>
  <c r="G84" i="2" s="1"/>
  <c r="I84" i="2" s="1"/>
  <c r="F85" i="2"/>
  <c r="G85" i="2" s="1"/>
  <c r="I85" i="2" s="1"/>
  <c r="F86" i="2"/>
  <c r="G86" i="2" s="1"/>
  <c r="I86" i="2" s="1"/>
  <c r="F87" i="2"/>
  <c r="G87" i="2" s="1"/>
  <c r="I87" i="2" s="1"/>
  <c r="F88" i="2"/>
  <c r="G88" i="2" s="1"/>
  <c r="I88" i="2" s="1"/>
  <c r="F89" i="2"/>
  <c r="G89" i="2" s="1"/>
  <c r="I89" i="2" s="1"/>
  <c r="F90" i="2"/>
  <c r="G90" i="2" s="1"/>
  <c r="I90" i="2" s="1"/>
  <c r="F91" i="2"/>
  <c r="G91" i="2" s="1"/>
  <c r="I91" i="2" s="1"/>
  <c r="F92" i="2"/>
  <c r="G92" i="2" s="1"/>
  <c r="I92" i="2" s="1"/>
  <c r="F93" i="2"/>
  <c r="G93" i="2" s="1"/>
  <c r="I93" i="2" s="1"/>
  <c r="F94" i="2"/>
  <c r="G94" i="2" s="1"/>
  <c r="I94" i="2" s="1"/>
  <c r="F95" i="2"/>
  <c r="G95" i="2" s="1"/>
  <c r="I95" i="2" s="1"/>
  <c r="F96" i="2"/>
  <c r="G96" i="2" s="1"/>
  <c r="I96" i="2" s="1"/>
  <c r="F97" i="2"/>
  <c r="G97" i="2" s="1"/>
  <c r="I97" i="2" s="1"/>
  <c r="F98" i="2"/>
  <c r="G98" i="2" s="1"/>
  <c r="I98" i="2" s="1"/>
  <c r="F99" i="2"/>
  <c r="G99" i="2" s="1"/>
  <c r="I99" i="2" s="1"/>
  <c r="F100" i="2"/>
  <c r="G100" i="2" s="1"/>
  <c r="I100" i="2" s="1"/>
  <c r="F101" i="2"/>
  <c r="G101" i="2" s="1"/>
  <c r="I101" i="2" s="1"/>
  <c r="F102" i="2"/>
  <c r="G102" i="2" s="1"/>
  <c r="I102" i="2" s="1"/>
  <c r="F103" i="2"/>
  <c r="G103" i="2" s="1"/>
  <c r="I103" i="2" s="1"/>
  <c r="F104" i="2"/>
  <c r="G104" i="2" s="1"/>
  <c r="I104" i="2" s="1"/>
  <c r="F105" i="2"/>
  <c r="G105" i="2" s="1"/>
  <c r="I105" i="2" s="1"/>
  <c r="F106" i="2"/>
  <c r="G106" i="2" s="1"/>
  <c r="I106" i="2" s="1"/>
  <c r="F107" i="2"/>
  <c r="G107" i="2" s="1"/>
  <c r="I107" i="2" s="1"/>
  <c r="F108" i="2"/>
  <c r="G108" i="2" s="1"/>
  <c r="I108" i="2" s="1"/>
  <c r="F109" i="2"/>
  <c r="G109" i="2" s="1"/>
  <c r="I109" i="2" s="1"/>
  <c r="F110" i="2"/>
  <c r="G110" i="2" s="1"/>
  <c r="I110" i="2" s="1"/>
  <c r="F111" i="2"/>
  <c r="G111" i="2" s="1"/>
  <c r="I111" i="2" s="1"/>
  <c r="F112" i="2"/>
  <c r="G112" i="2" s="1"/>
  <c r="I112" i="2" s="1"/>
  <c r="F113" i="2"/>
  <c r="G113" i="2" s="1"/>
  <c r="I113" i="2" s="1"/>
  <c r="F114" i="2"/>
  <c r="G114" i="2" s="1"/>
  <c r="I114" i="2" s="1"/>
  <c r="F115" i="2"/>
  <c r="G115" i="2" s="1"/>
  <c r="I115" i="2" s="1"/>
  <c r="F116" i="2"/>
  <c r="G116" i="2" s="1"/>
  <c r="I116" i="2" s="1"/>
  <c r="F117" i="2"/>
  <c r="G117" i="2" s="1"/>
  <c r="I117" i="2" s="1"/>
  <c r="F118" i="2"/>
  <c r="G118" i="2" s="1"/>
  <c r="I118" i="2" s="1"/>
  <c r="F119" i="2"/>
  <c r="G119" i="2" s="1"/>
  <c r="I119" i="2" s="1"/>
  <c r="F120" i="2"/>
  <c r="G120" i="2" s="1"/>
  <c r="I120" i="2" s="1"/>
  <c r="F121" i="2"/>
  <c r="G121" i="2" s="1"/>
  <c r="I121" i="2" s="1"/>
  <c r="F122" i="2"/>
  <c r="G122" i="2" s="1"/>
  <c r="I122" i="2" s="1"/>
  <c r="F123" i="2"/>
  <c r="G123" i="2" s="1"/>
  <c r="I123" i="2" s="1"/>
  <c r="F124" i="2"/>
  <c r="G124" i="2" s="1"/>
  <c r="I124" i="2" s="1"/>
  <c r="F125" i="2"/>
  <c r="G125" i="2" s="1"/>
  <c r="I125" i="2" s="1"/>
  <c r="F126" i="2"/>
  <c r="G126" i="2" s="1"/>
  <c r="I126" i="2" s="1"/>
  <c r="F127" i="2"/>
  <c r="G127" i="2" s="1"/>
  <c r="I127" i="2" s="1"/>
  <c r="F128" i="2"/>
  <c r="G128" i="2" s="1"/>
  <c r="I128" i="2" s="1"/>
  <c r="F129" i="2"/>
  <c r="G129" i="2" s="1"/>
  <c r="I129" i="2" s="1"/>
  <c r="F130" i="2"/>
  <c r="G130" i="2" s="1"/>
  <c r="I130" i="2" s="1"/>
  <c r="F131" i="2"/>
  <c r="G131" i="2" s="1"/>
  <c r="I131" i="2" s="1"/>
  <c r="F132" i="2"/>
  <c r="G132" i="2" s="1"/>
  <c r="I132" i="2" s="1"/>
  <c r="F133" i="2"/>
  <c r="G133" i="2" s="1"/>
  <c r="I133" i="2" s="1"/>
  <c r="F134" i="2"/>
  <c r="G134" i="2" s="1"/>
  <c r="I134" i="2" s="1"/>
  <c r="F135" i="2"/>
  <c r="G135" i="2" s="1"/>
  <c r="I135" i="2" s="1"/>
  <c r="F136" i="2"/>
  <c r="G136" i="2" s="1"/>
  <c r="I136" i="2" s="1"/>
  <c r="F137" i="2"/>
  <c r="G137" i="2" s="1"/>
  <c r="I137" i="2" s="1"/>
  <c r="F138" i="2"/>
  <c r="G138" i="2" s="1"/>
  <c r="I138" i="2" s="1"/>
  <c r="F139" i="2"/>
  <c r="G139" i="2" s="1"/>
  <c r="I139" i="2" s="1"/>
  <c r="F140" i="2"/>
  <c r="G140" i="2" s="1"/>
  <c r="I140" i="2" s="1"/>
  <c r="F141" i="2"/>
  <c r="G141" i="2" s="1"/>
  <c r="I141" i="2" s="1"/>
  <c r="F142" i="2"/>
  <c r="G142" i="2" s="1"/>
  <c r="I142" i="2" s="1"/>
  <c r="F143" i="2"/>
  <c r="G143" i="2" s="1"/>
  <c r="I143" i="2" s="1"/>
  <c r="F144" i="2"/>
  <c r="G144" i="2" s="1"/>
  <c r="I144" i="2" s="1"/>
  <c r="F145" i="2"/>
  <c r="G145" i="2" s="1"/>
  <c r="I145" i="2" s="1"/>
  <c r="F146" i="2"/>
  <c r="G146" i="2" s="1"/>
  <c r="I146" i="2" s="1"/>
  <c r="F147" i="2"/>
  <c r="G147" i="2" s="1"/>
  <c r="I147" i="2" s="1"/>
  <c r="F148" i="2"/>
  <c r="G148" i="2" s="1"/>
  <c r="I148" i="2" s="1"/>
  <c r="F149" i="2"/>
  <c r="G149" i="2" s="1"/>
  <c r="I149" i="2" s="1"/>
  <c r="F150" i="2"/>
  <c r="G150" i="2" s="1"/>
  <c r="I150" i="2" s="1"/>
  <c r="F151" i="2"/>
  <c r="G151" i="2" s="1"/>
  <c r="I151" i="2" s="1"/>
  <c r="F152" i="2"/>
  <c r="G152" i="2" s="1"/>
  <c r="I152" i="2" s="1"/>
  <c r="F153" i="2"/>
  <c r="G153" i="2" s="1"/>
  <c r="I153" i="2" s="1"/>
  <c r="F154" i="2"/>
  <c r="G154" i="2" s="1"/>
  <c r="I154" i="2" s="1"/>
  <c r="F155" i="2"/>
  <c r="G155" i="2" s="1"/>
  <c r="I155" i="2" s="1"/>
  <c r="F156" i="2"/>
  <c r="G156" i="2" s="1"/>
  <c r="I156" i="2" s="1"/>
  <c r="F157" i="2"/>
  <c r="G157" i="2" s="1"/>
  <c r="I157" i="2" s="1"/>
  <c r="F158" i="2"/>
  <c r="G158" i="2" s="1"/>
  <c r="I158" i="2" s="1"/>
  <c r="F159" i="2"/>
  <c r="G159" i="2" s="1"/>
  <c r="I159" i="2" s="1"/>
  <c r="F160" i="2"/>
  <c r="G160" i="2" s="1"/>
  <c r="I160" i="2" s="1"/>
  <c r="F161" i="2"/>
  <c r="G161" i="2" s="1"/>
  <c r="I161" i="2" s="1"/>
  <c r="F162" i="2"/>
  <c r="G162" i="2" s="1"/>
  <c r="I162" i="2" s="1"/>
  <c r="F163" i="2"/>
  <c r="G163" i="2" s="1"/>
  <c r="I163" i="2" s="1"/>
  <c r="F164" i="2"/>
  <c r="G164" i="2" s="1"/>
  <c r="I164" i="2" s="1"/>
  <c r="F165" i="2"/>
  <c r="G165" i="2" s="1"/>
  <c r="I165" i="2" s="1"/>
  <c r="F166" i="2"/>
  <c r="G166" i="2" s="1"/>
  <c r="I166" i="2" s="1"/>
  <c r="F167" i="2"/>
  <c r="G167" i="2" s="1"/>
  <c r="I167" i="2" s="1"/>
  <c r="F168" i="2"/>
  <c r="G168" i="2" s="1"/>
  <c r="I168" i="2" s="1"/>
  <c r="F169" i="2"/>
  <c r="G169" i="2" s="1"/>
  <c r="I169" i="2" s="1"/>
  <c r="F170" i="2"/>
  <c r="G170" i="2" s="1"/>
  <c r="I170" i="2" s="1"/>
  <c r="F171" i="2"/>
  <c r="G171" i="2" s="1"/>
  <c r="I171" i="2" s="1"/>
  <c r="F172" i="2"/>
  <c r="G172" i="2" s="1"/>
  <c r="I172" i="2" s="1"/>
  <c r="F173" i="2"/>
  <c r="G173" i="2" s="1"/>
  <c r="I173" i="2" s="1"/>
  <c r="F174" i="2"/>
  <c r="G174" i="2" s="1"/>
  <c r="I174" i="2" s="1"/>
  <c r="F175" i="2"/>
  <c r="G175" i="2" s="1"/>
  <c r="I175" i="2" s="1"/>
  <c r="F176" i="2"/>
  <c r="G176" i="2" s="1"/>
  <c r="I176" i="2" s="1"/>
  <c r="F177" i="2"/>
  <c r="G177" i="2" s="1"/>
  <c r="I177" i="2" s="1"/>
  <c r="F178" i="2"/>
  <c r="G178" i="2" s="1"/>
  <c r="I178" i="2" s="1"/>
  <c r="F179" i="2"/>
  <c r="G179" i="2" s="1"/>
  <c r="I179" i="2" s="1"/>
  <c r="F180" i="2"/>
  <c r="G180" i="2" s="1"/>
  <c r="I180" i="2" s="1"/>
  <c r="F181" i="2"/>
  <c r="G181" i="2" s="1"/>
  <c r="I181" i="2" s="1"/>
  <c r="F182" i="2"/>
  <c r="G182" i="2" s="1"/>
  <c r="I182" i="2" s="1"/>
  <c r="F183" i="2"/>
  <c r="G183" i="2" s="1"/>
  <c r="I183" i="2" s="1"/>
  <c r="F184" i="2"/>
  <c r="G184" i="2" s="1"/>
  <c r="I184" i="2" s="1"/>
  <c r="F185" i="2"/>
  <c r="G185" i="2" s="1"/>
  <c r="I185" i="2" s="1"/>
  <c r="F186" i="2"/>
  <c r="G186" i="2" s="1"/>
  <c r="I186" i="2" s="1"/>
  <c r="F187" i="2"/>
  <c r="G187" i="2" s="1"/>
  <c r="I187" i="2" s="1"/>
  <c r="F188" i="2"/>
  <c r="G188" i="2" s="1"/>
  <c r="I188" i="2" s="1"/>
  <c r="F189" i="2"/>
  <c r="G189" i="2" s="1"/>
  <c r="I189" i="2" s="1"/>
  <c r="F190" i="2"/>
  <c r="G190" i="2" s="1"/>
  <c r="I190" i="2" s="1"/>
  <c r="F191" i="2"/>
  <c r="G191" i="2" s="1"/>
  <c r="I191" i="2" s="1"/>
  <c r="F192" i="2"/>
  <c r="G192" i="2" s="1"/>
  <c r="I192" i="2" s="1"/>
  <c r="F193" i="2"/>
  <c r="G193" i="2" s="1"/>
  <c r="I193" i="2" s="1"/>
  <c r="F194" i="2"/>
  <c r="G194" i="2" s="1"/>
  <c r="I194" i="2" s="1"/>
  <c r="F195" i="2"/>
  <c r="G195" i="2" s="1"/>
  <c r="I195" i="2" s="1"/>
  <c r="F196" i="2"/>
  <c r="G196" i="2" s="1"/>
  <c r="I196" i="2" s="1"/>
  <c r="F197" i="2"/>
  <c r="G197" i="2" s="1"/>
  <c r="I197" i="2" s="1"/>
  <c r="F198" i="2"/>
  <c r="G198" i="2" s="1"/>
  <c r="I198" i="2" s="1"/>
  <c r="F199" i="2"/>
  <c r="G199" i="2" s="1"/>
  <c r="I199" i="2" s="1"/>
  <c r="F200" i="2"/>
  <c r="G200" i="2" s="1"/>
  <c r="I200" i="2" s="1"/>
  <c r="F201" i="2"/>
  <c r="G201" i="2" s="1"/>
  <c r="I201" i="2" s="1"/>
  <c r="F202" i="2"/>
  <c r="G202" i="2" s="1"/>
  <c r="I202" i="2" s="1"/>
  <c r="F203" i="2"/>
  <c r="G203" i="2" s="1"/>
  <c r="I203" i="2" s="1"/>
  <c r="F204" i="2"/>
  <c r="G204" i="2" s="1"/>
  <c r="I204" i="2" s="1"/>
  <c r="F205" i="2"/>
  <c r="G205" i="2" s="1"/>
  <c r="I205" i="2" s="1"/>
  <c r="F206" i="2"/>
  <c r="G206" i="2" s="1"/>
  <c r="I206" i="2" s="1"/>
  <c r="F207" i="2"/>
  <c r="G207" i="2" s="1"/>
  <c r="I207" i="2" s="1"/>
  <c r="F208" i="2"/>
  <c r="G208" i="2" s="1"/>
  <c r="I208" i="2" s="1"/>
  <c r="F209" i="2"/>
  <c r="G209" i="2" s="1"/>
  <c r="I209" i="2" s="1"/>
  <c r="F210" i="2"/>
  <c r="G210" i="2" s="1"/>
  <c r="I210" i="2" s="1"/>
  <c r="F211" i="2"/>
  <c r="G211" i="2" s="1"/>
  <c r="I211" i="2" s="1"/>
  <c r="F212" i="2"/>
  <c r="G212" i="2" s="1"/>
  <c r="I212" i="2" s="1"/>
  <c r="F213" i="2"/>
  <c r="G213" i="2" s="1"/>
  <c r="I213" i="2" s="1"/>
  <c r="F214" i="2"/>
  <c r="G214" i="2" s="1"/>
  <c r="I214" i="2" s="1"/>
  <c r="F215" i="2"/>
  <c r="G215" i="2" s="1"/>
  <c r="I215" i="2" s="1"/>
  <c r="F216" i="2"/>
  <c r="G216" i="2" s="1"/>
  <c r="I216" i="2" s="1"/>
  <c r="F217" i="2"/>
  <c r="G217" i="2" s="1"/>
  <c r="I217" i="2" s="1"/>
  <c r="F218" i="2"/>
  <c r="G218" i="2" s="1"/>
  <c r="I218" i="2" s="1"/>
  <c r="F219" i="2"/>
  <c r="G219" i="2" s="1"/>
  <c r="I219" i="2" s="1"/>
  <c r="F220" i="2"/>
  <c r="G220" i="2" s="1"/>
  <c r="I220" i="2" s="1"/>
  <c r="F221" i="2"/>
  <c r="G221" i="2" s="1"/>
  <c r="I221" i="2" s="1"/>
  <c r="F222" i="2"/>
  <c r="G222" i="2" s="1"/>
  <c r="I222" i="2" s="1"/>
  <c r="F223" i="2"/>
  <c r="G223" i="2" s="1"/>
  <c r="I223" i="2" s="1"/>
  <c r="F224" i="2"/>
  <c r="G224" i="2" s="1"/>
  <c r="I224" i="2" s="1"/>
  <c r="F225" i="2"/>
  <c r="G225" i="2" s="1"/>
  <c r="I225" i="2" s="1"/>
  <c r="F226" i="2"/>
  <c r="G226" i="2" s="1"/>
  <c r="I226" i="2" s="1"/>
  <c r="F227" i="2"/>
  <c r="G227" i="2" s="1"/>
  <c r="I227" i="2" s="1"/>
  <c r="F228" i="2"/>
  <c r="G228" i="2" s="1"/>
  <c r="I228" i="2" s="1"/>
  <c r="F229" i="2"/>
  <c r="G229" i="2" s="1"/>
  <c r="I229" i="2" s="1"/>
  <c r="F230" i="2"/>
  <c r="G230" i="2" s="1"/>
  <c r="I230" i="2" s="1"/>
  <c r="F231" i="2"/>
  <c r="G231" i="2" s="1"/>
  <c r="I231" i="2" s="1"/>
  <c r="F232" i="2"/>
  <c r="G232" i="2" s="1"/>
  <c r="I232" i="2" s="1"/>
  <c r="F233" i="2"/>
  <c r="G233" i="2" s="1"/>
  <c r="I233" i="2" s="1"/>
  <c r="F234" i="2"/>
  <c r="G234" i="2" s="1"/>
  <c r="I234" i="2" s="1"/>
  <c r="F235" i="2"/>
  <c r="G235" i="2" s="1"/>
  <c r="I235" i="2" s="1"/>
  <c r="F236" i="2"/>
  <c r="G236" i="2" s="1"/>
  <c r="I236" i="2" s="1"/>
  <c r="F237" i="2"/>
  <c r="G237" i="2" s="1"/>
  <c r="I237" i="2" s="1"/>
  <c r="F238" i="2"/>
  <c r="G238" i="2" s="1"/>
  <c r="I238" i="2" s="1"/>
  <c r="F239" i="2"/>
  <c r="G239" i="2" s="1"/>
  <c r="I239" i="2" s="1"/>
  <c r="F240" i="2"/>
  <c r="G240" i="2" s="1"/>
  <c r="I240" i="2" s="1"/>
  <c r="F241" i="2"/>
  <c r="G241" i="2" s="1"/>
  <c r="I241" i="2" s="1"/>
  <c r="F242" i="2"/>
  <c r="G242" i="2" s="1"/>
  <c r="I242" i="2" s="1"/>
  <c r="F243" i="2"/>
  <c r="G243" i="2" s="1"/>
  <c r="I243" i="2" s="1"/>
  <c r="F244" i="2"/>
  <c r="G244" i="2" s="1"/>
  <c r="I244" i="2" s="1"/>
  <c r="F245" i="2"/>
  <c r="G245" i="2" s="1"/>
  <c r="I245" i="2" s="1"/>
  <c r="F246" i="2"/>
  <c r="G246" i="2" s="1"/>
  <c r="I246" i="2" s="1"/>
  <c r="F247" i="2"/>
  <c r="G247" i="2" s="1"/>
  <c r="I247" i="2" s="1"/>
  <c r="F248" i="2"/>
  <c r="G248" i="2" s="1"/>
  <c r="I248" i="2" s="1"/>
  <c r="F249" i="2"/>
  <c r="G249" i="2" s="1"/>
  <c r="I249" i="2" s="1"/>
  <c r="F250" i="2"/>
  <c r="G250" i="2" s="1"/>
  <c r="I250" i="2" s="1"/>
  <c r="F251" i="2"/>
  <c r="G251" i="2" s="1"/>
  <c r="I251" i="2" s="1"/>
  <c r="F252" i="2"/>
  <c r="G252" i="2" s="1"/>
  <c r="I252" i="2" s="1"/>
  <c r="F253" i="2"/>
  <c r="G253" i="2" s="1"/>
  <c r="I253" i="2" s="1"/>
  <c r="F254" i="2"/>
  <c r="G254" i="2" s="1"/>
  <c r="I254" i="2" s="1"/>
  <c r="F255" i="2"/>
  <c r="G255" i="2" s="1"/>
  <c r="I255" i="2" s="1"/>
  <c r="F256" i="2"/>
  <c r="G256" i="2" s="1"/>
  <c r="I256" i="2" s="1"/>
  <c r="F257" i="2"/>
  <c r="G257" i="2" s="1"/>
  <c r="I257" i="2" s="1"/>
  <c r="F258" i="2"/>
  <c r="G258" i="2" s="1"/>
  <c r="I258" i="2" s="1"/>
  <c r="F259" i="2"/>
  <c r="G259" i="2" s="1"/>
  <c r="I259" i="2" s="1"/>
  <c r="F260" i="2"/>
  <c r="G260" i="2" s="1"/>
  <c r="I260" i="2" s="1"/>
  <c r="F261" i="2"/>
  <c r="G261" i="2" s="1"/>
  <c r="I261" i="2" s="1"/>
  <c r="F262" i="2"/>
  <c r="G262" i="2" s="1"/>
  <c r="I262" i="2" s="1"/>
  <c r="F263" i="2"/>
  <c r="G263" i="2" s="1"/>
  <c r="I263" i="2" s="1"/>
  <c r="F264" i="2"/>
  <c r="G264" i="2" s="1"/>
  <c r="I264" i="2" s="1"/>
  <c r="F265" i="2"/>
  <c r="G265" i="2" s="1"/>
  <c r="I265" i="2" s="1"/>
  <c r="F266" i="2"/>
  <c r="G266" i="2" s="1"/>
  <c r="I266" i="2" s="1"/>
  <c r="F267" i="2"/>
  <c r="G267" i="2" s="1"/>
  <c r="I267" i="2" s="1"/>
  <c r="F268" i="2"/>
  <c r="G268" i="2" s="1"/>
  <c r="I268" i="2" s="1"/>
  <c r="F269" i="2"/>
  <c r="G269" i="2" s="1"/>
  <c r="I269" i="2" s="1"/>
  <c r="F270" i="2"/>
  <c r="G270" i="2" s="1"/>
  <c r="I270" i="2" s="1"/>
  <c r="F271" i="2"/>
  <c r="G271" i="2" s="1"/>
  <c r="I271" i="2" s="1"/>
  <c r="F272" i="2"/>
  <c r="G272" i="2" s="1"/>
  <c r="I272" i="2" s="1"/>
  <c r="F273" i="2"/>
  <c r="G273" i="2" s="1"/>
  <c r="I273" i="2" s="1"/>
  <c r="F274" i="2"/>
  <c r="G274" i="2" s="1"/>
  <c r="I274" i="2" s="1"/>
  <c r="F275" i="2"/>
  <c r="G275" i="2" s="1"/>
  <c r="I275" i="2" s="1"/>
  <c r="F276" i="2"/>
  <c r="G276" i="2" s="1"/>
  <c r="I276" i="2" s="1"/>
  <c r="F277" i="2"/>
  <c r="G277" i="2" s="1"/>
  <c r="I277" i="2" s="1"/>
  <c r="F278" i="2"/>
  <c r="G278" i="2" s="1"/>
  <c r="I278" i="2" s="1"/>
  <c r="F279" i="2"/>
  <c r="G279" i="2" s="1"/>
  <c r="I279" i="2" s="1"/>
  <c r="F280" i="2"/>
  <c r="G280" i="2" s="1"/>
  <c r="I280" i="2" s="1"/>
  <c r="F281" i="2"/>
  <c r="G281" i="2" s="1"/>
  <c r="I281" i="2" s="1"/>
  <c r="F282" i="2"/>
  <c r="G282" i="2" s="1"/>
  <c r="I282" i="2" s="1"/>
  <c r="F283" i="2"/>
  <c r="G283" i="2" s="1"/>
  <c r="I283" i="2" s="1"/>
  <c r="F284" i="2"/>
  <c r="G284" i="2" s="1"/>
  <c r="I284" i="2" s="1"/>
  <c r="F285" i="2"/>
  <c r="G285" i="2" s="1"/>
  <c r="I285" i="2" s="1"/>
  <c r="F286" i="2"/>
  <c r="G286" i="2" s="1"/>
  <c r="I286" i="2" s="1"/>
  <c r="F287" i="2"/>
  <c r="G287" i="2" s="1"/>
  <c r="I287" i="2" s="1"/>
  <c r="F288" i="2"/>
  <c r="G288" i="2" s="1"/>
  <c r="I288" i="2" s="1"/>
  <c r="F289" i="2"/>
  <c r="G289" i="2" s="1"/>
  <c r="I289" i="2" s="1"/>
  <c r="F290" i="2"/>
  <c r="G290" i="2" s="1"/>
  <c r="I290" i="2" s="1"/>
  <c r="F291" i="2"/>
  <c r="G291" i="2" s="1"/>
  <c r="I291" i="2" s="1"/>
  <c r="F292" i="2"/>
  <c r="G292" i="2" s="1"/>
  <c r="I292" i="2" s="1"/>
  <c r="F293" i="2"/>
  <c r="G293" i="2" s="1"/>
  <c r="I293" i="2" s="1"/>
  <c r="F294" i="2"/>
  <c r="G294" i="2" s="1"/>
  <c r="I294" i="2" s="1"/>
  <c r="F295" i="2"/>
  <c r="G295" i="2" s="1"/>
  <c r="I295" i="2" s="1"/>
  <c r="F296" i="2"/>
  <c r="G296" i="2" s="1"/>
  <c r="I296" i="2" s="1"/>
  <c r="F297" i="2"/>
  <c r="G297" i="2" s="1"/>
  <c r="I297" i="2" s="1"/>
  <c r="F298" i="2"/>
  <c r="G298" i="2" s="1"/>
  <c r="I298" i="2" s="1"/>
  <c r="F299" i="2"/>
  <c r="G299" i="2" s="1"/>
  <c r="I299" i="2" s="1"/>
  <c r="F300" i="2"/>
  <c r="G300" i="2" s="1"/>
  <c r="I300" i="2" s="1"/>
  <c r="F301" i="2"/>
  <c r="G301" i="2" s="1"/>
  <c r="I301" i="2" s="1"/>
  <c r="B12" i="4" l="1"/>
  <c r="B11" i="4"/>
  <c r="D4" i="4"/>
  <c r="D3" i="4"/>
  <c r="D2" i="4"/>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E0B3077-F174-44F0-8E5A-17F2414EE928}" keepAlive="1" name="ThisWorkbookDataModel" description="Data Model" type="5" refreshedVersion="6"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99C97AC1-B2E0-4C35-A143-0297200ACFA2}" name="WorksheetConnection_beginner-DA-course-blank.xlsx!Sales" type="102" refreshedVersion="6" minRefreshableVersion="5">
    <extLst>
      <ext xmlns:x15="http://schemas.microsoft.com/office/spreadsheetml/2010/11/main" uri="{DE250136-89BD-433C-8126-D09CA5730AF9}">
        <x15:connection id="Sales" autoDelete="1">
          <x15:rangePr sourceName="_xlcn.WorksheetConnection_beginnerDAcourseblank.xlsxSales1"/>
        </x15:connection>
      </ext>
    </extLst>
  </connection>
</connections>
</file>

<file path=xl/sharedStrings.xml><?xml version="1.0" encoding="utf-8"?>
<sst xmlns="http://schemas.openxmlformats.org/spreadsheetml/2006/main" count="2942" uniqueCount="147">
  <si>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</si>
  <si>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</si>
  <si>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</si>
  <si>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</si>
  <si>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</si>
  <si>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</si>
  <si>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</si>
  <si>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</si>
  <si>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</si>
  <si>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</si>
  <si>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</si>
  <si>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</si>
  <si>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</si>
  <si>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</si>
  <si>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</si>
  <si>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</si>
  <si>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</si>
  <si>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</si>
  <si>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</si>
  <si>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</si>
  <si>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</si>
  <si>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</si>
  <si>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</si>
  <si>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</si>
  <si>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</si>
  <si>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</si>
  <si>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</si>
  <si>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</si>
  <si>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</si>
  <si>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</si>
  <si>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</si>
  <si>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</si>
  <si>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</si>
  <si>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</si>
  <si>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</si>
  <si>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</si>
  <si>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</si>
  <si>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</si>
  <si>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</si>
  <si>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</si>
  <si>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</si>
  <si>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</si>
  <si>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</si>
  <si>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</si>
  <si>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</si>
  <si>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</si>
  <si>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</si>
  <si>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</si>
  <si>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</si>
  <si>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</si>
  <si>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</si>
  <si>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</si>
  <si>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</si>
  <si>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</si>
  <si>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</si>
  <si>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</si>
  <si>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 xml:space="preserve">Average </t>
  </si>
  <si>
    <t>cost / unit</t>
  </si>
  <si>
    <t xml:space="preserve">Total cost </t>
  </si>
  <si>
    <t xml:space="preserve">MAX </t>
  </si>
  <si>
    <t>MIN</t>
  </si>
  <si>
    <t xml:space="preserve">Q1 </t>
  </si>
  <si>
    <t>Q3</t>
  </si>
  <si>
    <t>Row Labels</t>
  </si>
  <si>
    <t>Sum of Amount</t>
  </si>
  <si>
    <t>Sum of Total cost</t>
  </si>
  <si>
    <t>Profit/Loss</t>
  </si>
  <si>
    <t>Profit/Loss2</t>
  </si>
  <si>
    <t xml:space="preserve">A </t>
  </si>
  <si>
    <t>Condition</t>
  </si>
  <si>
    <t>profit</t>
  </si>
  <si>
    <t>if Amount  &gt; 2000 geo is USA, print valid else invalid</t>
  </si>
  <si>
    <t xml:space="preserve">IF + OR </t>
  </si>
  <si>
    <t>Agent</t>
  </si>
  <si>
    <t>Revenue</t>
  </si>
  <si>
    <t>Grand Total</t>
  </si>
  <si>
    <t>Averge if</t>
  </si>
  <si>
    <t>number</t>
  </si>
  <si>
    <t>randbw</t>
  </si>
  <si>
    <t>Monday</t>
  </si>
  <si>
    <t>Tuesday</t>
  </si>
  <si>
    <t>Wednesday</t>
  </si>
  <si>
    <t>Thursday</t>
  </si>
  <si>
    <t>Friday</t>
  </si>
  <si>
    <t>Saturday</t>
  </si>
  <si>
    <t>Sunday</t>
  </si>
  <si>
    <t>Sum of Test cost</t>
  </si>
  <si>
    <t xml:space="preserve">sales </t>
  </si>
  <si>
    <t>units</t>
  </si>
  <si>
    <t>amount</t>
  </si>
  <si>
    <t>per unit</t>
  </si>
  <si>
    <t>Month</t>
  </si>
  <si>
    <t>month</t>
  </si>
  <si>
    <t>ROI</t>
  </si>
  <si>
    <t>DATA TABLE</t>
  </si>
  <si>
    <t>SCENARIO MANAGER</t>
  </si>
  <si>
    <t>Profit</t>
  </si>
  <si>
    <t>$B$29</t>
  </si>
  <si>
    <t>$B$30</t>
  </si>
  <si>
    <t>$B$31</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</si>
  <si>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</si>
  <si>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</si>
  <si>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</si>
  <si>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</si>
  <si>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</si>
  <si>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</si>
  <si>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</si>
  <si>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 xml:space="preserve">cost </t>
  </si>
  <si>
    <t>discount</t>
  </si>
  <si>
    <t xml:space="preserve">selling price </t>
  </si>
  <si>
    <t xml:space="preserve">units </t>
  </si>
  <si>
    <t xml:space="preserve">Revenue </t>
  </si>
  <si>
    <t>$B$28</t>
  </si>
  <si>
    <t>$B$33</t>
  </si>
  <si>
    <t>Cloud Kitchen</t>
  </si>
  <si>
    <t>GOAL SEEK</t>
  </si>
  <si>
    <t>CLOUD KITCHEN</t>
  </si>
  <si>
    <t>Rent</t>
  </si>
  <si>
    <t>raw</t>
  </si>
  <si>
    <t>labour</t>
  </si>
  <si>
    <t>Total expense</t>
  </si>
  <si>
    <t xml:space="preserve">wastage </t>
  </si>
  <si>
    <t>F.profit</t>
  </si>
  <si>
    <t xml:space="preserve">Neladri </t>
  </si>
  <si>
    <t>Kudlu</t>
  </si>
  <si>
    <t>Jigani</t>
  </si>
  <si>
    <t>HSR</t>
  </si>
  <si>
    <t>Q1</t>
  </si>
  <si>
    <t>Q2</t>
  </si>
  <si>
    <t>Q4</t>
  </si>
  <si>
    <t>Cloud kitchen - Jigani</t>
  </si>
  <si>
    <t>Total</t>
  </si>
  <si>
    <t>demand</t>
  </si>
  <si>
    <t>Total ship cost / plant/ year</t>
  </si>
  <si>
    <t xml:space="preserve"> </t>
  </si>
  <si>
    <t>cost/trip</t>
  </si>
  <si>
    <t xml:space="preserve"> per plate </t>
  </si>
  <si>
    <t xml:space="preserve"> per hour</t>
  </si>
  <si>
    <t>Low cost</t>
  </si>
  <si>
    <t>Created by vikas kumar on 12-06-2024
Modified by vikas kumar on 12-06-2024</t>
  </si>
  <si>
    <t>high cost</t>
  </si>
  <si>
    <t>Created by vikas kumar on 12-06-2024</t>
  </si>
  <si>
    <t xml:space="preserve">Demand </t>
  </si>
  <si>
    <t xml:space="preserve">plant 1 </t>
  </si>
  <si>
    <t xml:space="preserve">plant 2 </t>
  </si>
  <si>
    <t>plant 3</t>
  </si>
  <si>
    <t>plant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</si>
</sst>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_);[Red]\(&quot;$&quot;#,##0\)"/>
    <numFmt numFmtId="165" formatCode="&quot;$&quot;#,##0.00_);[Red]\(&quot;$&quot;#,##0.00\)"/>
    <numFmt numFmtId="166" formatCode="_(&quot;$&quot;* #,##0.00_);_(&quot;$&quot;* \(#,##0.00\);_(&quot;$&quot;* &quot;-&quot;??_);_(@_)"/>
    <numFmt numFmtId="167" formatCode="_(&quot;$&quot;* #,##0_);_(&quot;$&quot;* \(#,##0\);_(&quot;$&quot;* &quot;-&quot;??_);_(@_)"/>
  </numFmts>
  <fonts count="10" x14ac:knownFonts="1">
    <font>
      <sz val="11"/>
      <color theme="1"/>
      <name val="Calibri"/>
      <family val="2"/>
      <scheme val="minor"/>
    </font>
    <font>
      <sz val="28"/>
      <color theme="1"/>
      <name val="Segoe UI Light"/>
      <family val="2"/>
    </font>
    <font>
      <b/>
      <sz val="11"/>
      <color theme="1"/>
      <name val="Calibri"/>
      <family val="2"/>
      <scheme val="minor"/>
    </font>
    <font>
      <sz val="11"/>
      <color theme="1"/>
      <name val="Calibri"/>
      <family val="2"/>
      <scheme val="minor"/>
    </font>
    <font>
      <b/>
      <sz val="11"/>
      <color theme="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s>
  <fills count="14">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bgColor theme="4"/>
      </patternFill>
    </fill>
    <fill>
      <patternFill patternType="solid">
        <fgColor theme="0" tint="-0.14999847407452621"/>
        <bgColor indexed="64"/>
      </patternFill>
    </fill>
    <fill>
      <patternFill patternType="solid">
        <fgColor theme="4" tint="0.79998168889431442"/>
        <bgColor theme="4" tint="0.79998168889431442"/>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
      <patternFill patternType="solid">
        <fgColor rgb="FFFFFF00"/>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5"/>
        <bgColor indexed="64"/>
      </patternFill>
    </fill>
  </fills>
  <borders count="23">
    <border>
      <left/>
      <right/>
      <top/>
      <bottom/>
      <diagonal/>
    </border>
    <border>
      <left/>
      <right/>
      <top style="dotted">
        <color theme="0" tint="-0.24994659260841701"/>
      </top>
      <bottom style="dotted">
        <color theme="0" tint="-0.2499465926084170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top style="thin">
        <color indexed="64"/>
      </top>
      <bottom style="thin">
        <color indexed="64"/>
      </bottom>
      <diagonal/>
    </border>
    <border>
      <left/>
      <right style="thin">
        <color indexed="64"/>
      </right>
      <top/>
      <bottom/>
      <diagonal/>
    </border>
  </borders>
  <cellStyleXfs count="2">
    <xf numFmtId="0" fontId="0" fillId="0" borderId="0"/>
    <xf numFmtId="166" fontId="3" fillId="0" borderId="0" applyFont="0" applyFill="0" applyBorder="0" applyAlignment="0" applyProtection="0"/>
  </cellStyleXfs>
  <cellXfs count="65">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4" fillId="4" borderId="3" xfId="0" applyFont="1" applyFill="1" applyBorder="1" applyAlignment="1">
      <alignment horizontal="right"/>
    </xf>
    <xf numFmtId="167" fontId="2" fillId="0" borderId="0" xfId="1" applyNumberFormat="1" applyFont="1"/>
    <xf numFmtId="167" fontId="0" fillId="0" borderId="0" xfId="1" applyNumberFormat="1" applyFont="1"/>
    <xf numFmtId="167" fontId="4" fillId="4" borderId="2" xfId="1" applyNumberFormat="1" applyFont="1" applyFill="1" applyBorder="1"/>
    <xf numFmtId="0" fontId="2" fillId="5" borderId="4" xfId="0" applyFont="1" applyFill="1" applyBorder="1"/>
    <xf numFmtId="0" fontId="2" fillId="5" borderId="5" xfId="0" applyFont="1" applyFill="1" applyBorder="1"/>
    <xf numFmtId="0" fontId="2" fillId="5" borderId="6" xfId="0" applyFont="1" applyFill="1" applyBorder="1" applyAlignment="1">
      <alignment horizontal="right"/>
    </xf>
    <xf numFmtId="0" fontId="0" fillId="0" borderId="7" xfId="0" applyBorder="1"/>
    <xf numFmtId="3" fontId="0" fillId="0" borderId="8" xfId="0" applyNumberFormat="1" applyBorder="1"/>
    <xf numFmtId="0" fontId="0" fillId="0" borderId="9" xfId="0" applyBorder="1"/>
    <xf numFmtId="0" fontId="0" fillId="0" borderId="10" xfId="0" applyBorder="1"/>
    <xf numFmtId="3" fontId="0" fillId="0" borderId="11" xfId="0" applyNumberFormat="1" applyBorder="1"/>
    <xf numFmtId="0" fontId="0" fillId="0" borderId="8" xfId="0" applyBorder="1"/>
    <xf numFmtId="0" fontId="0" fillId="0" borderId="11" xfId="0" applyBorder="1"/>
    <xf numFmtId="0" fontId="0" fillId="0" borderId="0" xfId="0" pivotButton="1"/>
    <xf numFmtId="0" fontId="0" fillId="0" borderId="0" xfId="0" applyAlignment="1">
      <alignment horizontal="left"/>
    </xf>
    <xf numFmtId="0" fontId="0" fillId="0" borderId="12" xfId="0" applyBorder="1"/>
    <xf numFmtId="0" fontId="0" fillId="6" borderId="12" xfId="0" applyFill="1" applyBorder="1"/>
    <xf numFmtId="0" fontId="2" fillId="6" borderId="12" xfId="0" applyFont="1" applyFill="1" applyBorder="1"/>
    <xf numFmtId="0" fontId="0" fillId="0" borderId="12" xfId="0" applyBorder="1" applyAlignment="1">
      <alignment horizontal="left"/>
    </xf>
    <xf numFmtId="10" fontId="0" fillId="0" borderId="0" xfId="0" applyNumberFormat="1"/>
    <xf numFmtId="0" fontId="0" fillId="0" borderId="4" xfId="0" applyBorder="1"/>
    <xf numFmtId="0" fontId="0" fillId="0" borderId="5" xfId="0" applyBorder="1"/>
    <xf numFmtId="0" fontId="0" fillId="0" borderId="6" xfId="0" applyBorder="1"/>
    <xf numFmtId="0" fontId="0" fillId="0" borderId="13" xfId="0" pivotButton="1" applyBorder="1"/>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xf numFmtId="0" fontId="0" fillId="0" borderId="17" xfId="0" applyBorder="1"/>
    <xf numFmtId="0" fontId="0" fillId="0" borderId="18" xfId="0" applyBorder="1"/>
    <xf numFmtId="0" fontId="0" fillId="0" borderId="19" xfId="0" applyBorder="1"/>
    <xf numFmtId="9" fontId="0" fillId="0" borderId="0" xfId="0" applyNumberFormat="1"/>
    <xf numFmtId="0" fontId="5" fillId="7" borderId="20" xfId="0" applyFont="1" applyFill="1" applyBorder="1" applyAlignment="1">
      <alignment horizontal="left"/>
    </xf>
    <xf numFmtId="0" fontId="5" fillId="7" borderId="5" xfId="0" applyFont="1" applyFill="1" applyBorder="1" applyAlignment="1">
      <alignment horizontal="left"/>
    </xf>
    <xf numFmtId="0" fontId="7" fillId="8" borderId="21" xfId="0" applyFont="1" applyFill="1" applyBorder="1" applyAlignment="1">
      <alignment horizontal="left"/>
    </xf>
    <xf numFmtId="0" fontId="6" fillId="8" borderId="10" xfId="0" applyFont="1" applyFill="1" applyBorder="1" applyAlignment="1">
      <alignment horizontal="left"/>
    </xf>
    <xf numFmtId="0" fontId="8" fillId="7" borderId="5" xfId="0" applyFont="1" applyFill="1" applyBorder="1" applyAlignment="1">
      <alignment horizontal="right"/>
    </xf>
    <xf numFmtId="0" fontId="8" fillId="7" borderId="20" xfId="0" applyFont="1" applyFill="1" applyBorder="1" applyAlignment="1">
      <alignment horizontal="right"/>
    </xf>
    <xf numFmtId="0" fontId="2" fillId="10" borderId="12" xfId="0" applyFont="1" applyFill="1" applyBorder="1"/>
    <xf numFmtId="0" fontId="0" fillId="11" borderId="12" xfId="0" applyFill="1" applyBorder="1"/>
    <xf numFmtId="0" fontId="0" fillId="12" borderId="0" xfId="0" applyFill="1"/>
    <xf numFmtId="0" fontId="0" fillId="10" borderId="12" xfId="0" applyFill="1" applyBorder="1"/>
    <xf numFmtId="0" fontId="2" fillId="11" borderId="12" xfId="0" applyFont="1" applyFill="1" applyBorder="1"/>
    <xf numFmtId="0" fontId="2" fillId="0" borderId="12" xfId="0" applyFont="1" applyBorder="1"/>
    <xf numFmtId="0" fontId="2" fillId="0" borderId="22" xfId="0" applyFont="1" applyBorder="1"/>
    <xf numFmtId="0" fontId="0" fillId="10" borderId="0" xfId="0" applyFill="1"/>
    <xf numFmtId="9" fontId="2" fillId="0" borderId="0" xfId="0" applyNumberFormat="1" applyFont="1"/>
    <xf numFmtId="0" fontId="0" fillId="0" borderId="21" xfId="0" applyBorder="1"/>
    <xf numFmtId="0" fontId="6" fillId="8" borderId="0" xfId="0" applyFont="1" applyFill="1" applyAlignment="1">
      <alignment horizontal="left"/>
    </xf>
    <xf numFmtId="0" fontId="0" fillId="9" borderId="0" xfId="0" applyFill="1"/>
    <xf numFmtId="9" fontId="0" fillId="9" borderId="0" xfId="0" applyNumberFormat="1" applyFill="1"/>
    <xf numFmtId="0" fontId="9" fillId="0" borderId="0" xfId="0" applyFont="1" applyAlignment="1">
      <alignment vertical="top" wrapText="1"/>
    </xf>
    <xf numFmtId="0" fontId="2" fillId="13" borderId="0" xfId="0" applyFont="1" applyFill="1"/>
  </cellXfs>
  <cellStyles count="2">
    <cellStyle name="Currency" xfId="1" builtinId="4"/>
    <cellStyle name="Normal" xfId="0" builtinId="0"/>
  </cellStyles>
  <dxfs count="16">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numFmt numFmtId="165" formatCode="&quot;$&quot;#,##0.00_);[Red]\(&quot;$&quot;#,##0.00\)"/>
    </dxf>
    <dxf>
      <numFmt numFmtId="0" formatCode="General"/>
    </dxf>
    <dxf>
      <numFmt numFmtId="0" formatCode="General"/>
    </dxf>
    <dxf>
      <numFmt numFmtId="0" formatCode="General"/>
    </dxf>
    <dxf>
      <numFmt numFmtId="0" formatCode="General"/>
    </dxf>
    <dxf>
      <numFmt numFmtId="167" formatCode="_(&quot;$&quot;* #,##0_);_(&quot;$&quot;* \(#,##0\);_(&quot;$&quot;* &quot;-&quot;??_);_(@_)"/>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[beginner-DA-course-blank_solution.xlsx]PIVOTt!PivotTable1</c:name>
    <c:fmtId val="0"/>
  </c:pivotSource>
  <c:chart>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pivotFmt>
    </c:pivotFmts>
    <c:plotArea>
      <c:layout>
        <c:manualLayout>
          <c:layoutTarget val="inner"/>
          <c:xMode val="edge"/>
          <c:yMode val="edge"/>
          <c:x val="0.17158092738407696"/>
          <c:y val="0.18416447944007"/>
          <c:w val="0.60752471566054245"/>
          <c:h val="0.46777559055118112"/>
        </c:manualLayout>
      </c:layout>
      <c:barChart>
        <c:barDir val="col"/>
        <c:grouping val="clustered"/>
        <c:varyColors val="0"/>
        <c:ser>
          <c:idx val="0"/>
          <c:order val="0"/>
          <c:tx>
            <c:strRef>
              <c:f>PIVOTt!$B$2</c:f>
              <c:strCache>
                <c:ptCount val="1"/>
                <c:pt idx="0">
                  <c:v>Sum of Amount</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PIVOTt!$A$3:$A$12</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PIVOTt!$B$3:$B$12</c:f>
              <c:numCache>
                <c:formatCode>General</c:formatCode>
                <c:ptCount val="10"/>
                <c:pt idx="0">
                  <c:v>7763</c:v>
                </c:pt>
                <c:pt idx="1">
                  <c:v>5516</c:v>
                </c:pt>
                <c:pt idx="2">
                  <c:v>15855</c:v>
                </c:pt>
                <c:pt idx="3">
                  <c:v>31661</c:v>
                </c:pt>
                <c:pt idx="4">
                  <c:v>33670</c:v>
                </c:pt>
                <c:pt idx="5">
                  <c:v>41559</c:v>
                </c:pt>
                <c:pt idx="6">
                  <c:v>35847</c:v>
                </c:pt>
                <c:pt idx="7">
                  <c:v>39424</c:v>
                </c:pt>
                <c:pt idx="8">
                  <c:v>16527</c:v>
                </c:pt>
                <c:pt idx="9">
                  <c:v>24647</c:v>
                </c:pt>
              </c:numCache>
            </c:numRef>
          </c:val>
          <c:extLst>
            <c:ext xmlns:c16="http://schemas.microsoft.com/office/drawing/2014/chart" uri="{C3380CC4-5D6E-409C-BE32-E72D297353CC}">
              <c16:uniqueId val="{00000000-2C56-47DB-9476-62C173C335EE}"/>
            </c:ext>
          </c:extLst>
        </c:ser>
        <c:ser>
          <c:idx val="1"/>
          <c:order val="1"/>
          <c:tx>
            <c:strRef>
              <c:f>PIVOTt!$C$2</c:f>
              <c:strCache>
                <c:ptCount val="1"/>
                <c:pt idx="0">
                  <c:v>Sum of Test cost</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PIVOTt!$A$3:$A$12</c:f>
              <c:strCache>
                <c:ptCount val="10"/>
                <c:pt idx="0">
                  <c:v>Barr Faughny</c:v>
                </c:pt>
                <c:pt idx="1">
                  <c:v>Brien Boise</c:v>
                </c:pt>
                <c:pt idx="2">
                  <c:v>Carla Molina</c:v>
                </c:pt>
                <c:pt idx="3">
                  <c:v>Ches Bonnell</c:v>
                </c:pt>
                <c:pt idx="4">
                  <c:v>Curtice Advani</c:v>
                </c:pt>
                <c:pt idx="5">
                  <c:v>Gigi Bohling</c:v>
                </c:pt>
                <c:pt idx="6">
                  <c:v>Gunar Cockshoot</c:v>
                </c:pt>
                <c:pt idx="7">
                  <c:v>Husein Augar</c:v>
                </c:pt>
                <c:pt idx="8">
                  <c:v>Oby Sorrel</c:v>
                </c:pt>
                <c:pt idx="9">
                  <c:v>Ram Mahesh</c:v>
                </c:pt>
              </c:strCache>
            </c:strRef>
          </c:cat>
          <c:val>
            <c:numRef>
              <c:f>PIVOTt!$C$3:$C$12</c:f>
              <c:numCache>
                <c:formatCode>#,##0</c:formatCode>
                <c:ptCount val="10"/>
                <c:pt idx="0">
                  <c:v>2952.7799999999997</c:v>
                </c:pt>
                <c:pt idx="1">
                  <c:v>7392.0599999999995</c:v>
                </c:pt>
                <c:pt idx="2">
                  <c:v>28695.239999999994</c:v>
                </c:pt>
                <c:pt idx="3">
                  <c:v>74621.399999999994</c:v>
                </c:pt>
                <c:pt idx="4">
                  <c:v>133532.1</c:v>
                </c:pt>
                <c:pt idx="5">
                  <c:v>90311.76</c:v>
                </c:pt>
                <c:pt idx="6">
                  <c:v>98695.2</c:v>
                </c:pt>
                <c:pt idx="7">
                  <c:v>54293.58</c:v>
                </c:pt>
                <c:pt idx="8">
                  <c:v>16375.589999999998</c:v>
                </c:pt>
                <c:pt idx="9">
                  <c:v>38175.9</c:v>
                </c:pt>
              </c:numCache>
            </c:numRef>
          </c:val>
          <c:extLst>
            <c:ext xmlns:c16="http://schemas.microsoft.com/office/drawing/2014/chart" uri="{C3380CC4-5D6E-409C-BE32-E72D297353CC}">
              <c16:uniqueId val="{00000001-2C56-47DB-9476-62C173C335EE}"/>
            </c:ext>
          </c:extLst>
        </c:ser>
        <c:dLbls>
          <c:showLegendKey val="0"/>
          <c:showVal val="0"/>
          <c:showCatName val="0"/>
          <c:showSerName val="0"/>
          <c:showPercent val="0"/>
          <c:showBubbleSize val="0"/>
        </c:dLbls>
        <c:gapWidth val="100"/>
        <c:overlap val="-24"/>
        <c:axId val="638674815"/>
        <c:axId val="586752015"/>
      </c:barChart>
      <c:catAx>
        <c:axId val="638674815"/>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586752015"/>
        <c:crosses val="autoZero"/>
        <c:auto val="1"/>
        <c:lblAlgn val="ctr"/>
        <c:lblOffset val="100"/>
        <c:noMultiLvlLbl val="0"/>
      </c:catAx>
      <c:valAx>
        <c:axId val="586752015"/>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3867481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190500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261937</xdr:colOff>
      <xdr:row>0</xdr:row>
      <xdr:rowOff>61912</xdr:rowOff>
    </xdr:from>
    <xdr:to>
      <xdr:col>10</xdr:col>
      <xdr:colOff>566737</xdr:colOff>
      <xdr:row>14</xdr:row>
      <xdr:rowOff>138112</xdr:rowOff>
    </xdr:to>
    <xdr:graphicFrame macro="">
      <xdr:nvGraphicFramePr>
        <xdr:cNvPr id="2" name="Chart 1">
          <a:extLst>
            <a:ext uri="{FF2B5EF4-FFF2-40B4-BE49-F238E27FC236}">
              <a16:creationId xmlns:a16="http://schemas.microsoft.com/office/drawing/2014/main" id="{9D67940D-9CE4-440F-BB97-D11F8AEDE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171450</xdr:colOff>
      <xdr:row>1</xdr:row>
      <xdr:rowOff>66675</xdr:rowOff>
    </xdr:from>
    <xdr:to>
      <xdr:col>14</xdr:col>
      <xdr:colOff>171450</xdr:colOff>
      <xdr:row>14</xdr:row>
      <xdr:rowOff>114300</xdr:rowOff>
    </xdr:to>
    <mc:AlternateContent xmlns:mc="http://schemas.openxmlformats.org/markup-compatibility/2006" xmlns:a14="http://schemas.microsoft.com/office/drawing/2010/main">
      <mc:Choice Requires="a14">
        <xdr:graphicFrame macro="">
          <xdr:nvGraphicFramePr>
            <xdr:cNvPr id="3" name="Geography">
              <a:extLst>
                <a:ext uri="{FF2B5EF4-FFF2-40B4-BE49-F238E27FC236}">
                  <a16:creationId xmlns:a16="http://schemas.microsoft.com/office/drawing/2014/main" id="{41AD6B1E-2345-4515-9E5F-669784DB8E7D}"/>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8362950" y="2571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5433.642488773148" backgroundQuery="1" createdVersion="6" refreshedVersion="6" minRefreshableVersion="3" recordCount="0" supportSubquery="1" supportAdvancedDrill="1" xr:uid="{8CECF318-39C8-405D-BA01-CD9248235E9C}">
  <cacheSource type="external" connectionId="1"/>
  <cacheFields count="5">
    <cacheField name="[Sales].[Geography].[Geography]" caption="Geography" numFmtId="0" hierarchy="1" level="1">
      <sharedItems count="6">
        <s v="Australia"/>
        <s v="Canada"/>
        <s v="India"/>
        <s v="New Zealand"/>
        <s v="UK"/>
        <s v="USA"/>
      </sharedItems>
    </cacheField>
    <cacheField name="[Measures].[Sum of Amount]" caption="Sum of Amount" numFmtId="0" hierarchy="11" level="32767"/>
    <cacheField name="[Measures].[Sum of Total cost]" caption="Sum of Total cost" numFmtId="0" hierarchy="12" level="32767"/>
    <cacheField name="[Measures].[Profit/Loss]" caption="Profit/Loss" numFmtId="0" hierarchy="13" level="32767"/>
    <cacheField name="Dummy0" numFmtId="0" hierarchy="16" level="32767">
      <extLst>
        <ext xmlns:x14="http://schemas.microsoft.com/office/spreadsheetml/2009/9/main" uri="{63CAB8AC-B538-458d-9737-405883B0398D}">
          <x14:cacheField ignore="1"/>
        </ext>
      </extLst>
    </cacheField>
  </cacheFields>
  <cacheHierarchies count="17">
    <cacheHierarchy uniqueName="[Sales].[Sales Person]" caption="Sales Person" attribute="1" defaultMemberUniqueName="[Sales].[Sales Person].[All]" allUniqueName="[Sales].[Sales Person].[All]" dimensionUniqueName="[Sales]" displayFolder="" count="0" memberValueDatatype="130" unbalanced="0"/>
    <cacheHierarchy uniqueName="[Sales].[Geography]" caption="Geography" attribute="1" defaultMemberUniqueName="[Sales].[Geography].[All]" allUniqueName="[Sales].[Geography].[All]" dimensionUniqueName="[Sales]" displayFolder="" count="2" memberValueDatatype="130" unbalanced="0">
      <fieldsUsage count="2">
        <fieldUsage x="-1"/>
        <fieldUsage x="0"/>
      </fieldsUsage>
    </cacheHierarchy>
    <cacheHierarchy uniqueName="[Sales].[Product]" caption="Product" attribute="1" defaultMemberUniqueName="[Sales].[Product].[All]" allUniqueName="[Sales].[Product].[All]" dimensionUniqueName="[Sales]" displayFolder="" count="0" memberValueDatatype="130" unbalanced="0"/>
    <cacheHierarchy uniqueName="[Sales].[Amount]" caption="Amount" attribute="1" defaultMemberUniqueName="[Sales].[Amount].[All]" allUniqueName="[Sales].[Amount].[All]" dimensionUniqueName="[Sales]" displayFolder="" count="0" memberValueDatatype="20" unbalanced="0"/>
    <cacheHierarchy uniqueName="[Sales].[Units]" caption="Units" attribute="1" defaultMemberUniqueName="[Sales].[Units].[All]" allUniqueName="[Sales].[Units].[All]" dimensionUniqueName="[Sales]" displayFolder="" count="0" memberValueDatatype="20" unbalanced="0"/>
    <cacheHierarchy uniqueName="[Sales].[cost / unit]" caption="cost / unit" attribute="1" defaultMemberUniqueName="[Sales].[cost / unit].[All]" allUniqueName="[Sales].[cost / unit].[All]" dimensionUniqueName="[Sales]" displayFolder="" count="0" memberValueDatatype="5" unbalanced="0"/>
    <cacheHierarchy uniqueName="[Sales].[Total cost]" caption="Total cost" attribute="1" defaultMemberUniqueName="[Sales].[Total cost].[All]" allUniqueName="[Sales].[Total cost].[All]" dimensionUniqueName="[Sales]" displayFolder="" count="0" memberValueDatatype="5" unbalanced="0"/>
    <cacheHierarchy uniqueName="[Sales].[Condition]" caption="Condition" attribute="1" defaultMemberUniqueName="[Sales].[Condition].[All]" allUniqueName="[Sales].[Condition].[All]" dimensionUniqueName="[Sales]" displayFolder="" count="0" memberValueDatatype="130" unbalanced="0"/>
    <cacheHierarchy uniqueName="[Sales].[profit]" caption="profit" attribute="1" defaultMemberUniqueName="[Sales].[profit].[All]" allUniqueName="[Sales].[profit].[All]" dimensionUniqueName="[Sales]" displayFolder="" count="0" memberValueDatatype="5" unbalanced="0"/>
    <cacheHierarchy uniqueName="[Sales].[if Amount  &gt; 2000 geo is USA, print valid else invalid]" caption="if Amount  &gt; 2000 geo is USA, print valid else invalid" attribute="1" defaultMemberUniqueName="[Sales].[if Amount  &gt; 2000 geo is USA, print valid else invalid].[All]" allUniqueName="[Sales].[if Amount  &gt; 2000 geo is USA, print valid else invalid].[All]" dimensionUniqueName="[Sales]" displayFolder="" count="0" memberValueDatatype="130" unbalanced="0"/>
    <cacheHierarchy uniqueName="[Sales].[IF + OR]" caption="IF + OR" attribute="1" defaultMemberUniqueName="[Sales].[IF + OR].[All]" allUniqueName="[Sales].[IF + OR].[All]" dimensionUniqueName="[Sales]" displayFolder="" count="0" memberValueDatatype="130" unbalanced="0"/>
    <cacheHierarchy uniqueName="[Measures].[Sum of Amount]" caption="Sum of Amount" measure="1" displayFolder="" measureGroup="Sales" count="0" oneField="1">
      <fieldsUsage count="1">
        <fieldUsage x="1"/>
      </fieldsUsage>
      <extLst>
        <ext xmlns:x15="http://schemas.microsoft.com/office/spreadsheetml/2010/11/main" uri="{B97F6D7D-B522-45F9-BDA1-12C45D357490}">
          <x15:cacheHierarchy aggregatedColumn="3"/>
        </ext>
      </extLst>
    </cacheHierarchy>
    <cacheHierarchy uniqueName="[Measures].[Sum of Total cost]" caption="Sum of Total cost" measure="1" displayFolder="" measureGroup="Sales" count="0" oneField="1">
      <fieldsUsage count="1">
        <fieldUsage x="2"/>
      </fieldsUsage>
      <extLst>
        <ext xmlns:x15="http://schemas.microsoft.com/office/spreadsheetml/2010/11/main" uri="{B97F6D7D-B522-45F9-BDA1-12C45D357490}">
          <x15:cacheHierarchy aggregatedColumn="6"/>
        </ext>
      </extLst>
    </cacheHierarchy>
    <cacheHierarchy uniqueName="[Measures].[Profit/Loss]" caption="Profit/Loss" measure="1" displayFolder="" measureGroup="Sales" count="0" oneField="1">
      <fieldsUsage count="1">
        <fieldUsage x="3"/>
      </fieldsUsage>
    </cacheHierarchy>
    <cacheHierarchy uniqueName="[Measures].[__XL_Count Sales]" caption="__XL_Count Sales" measure="1" displayFolder="" measureGroup="Sales"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measure="1" name="Measures" uniqueName="[Measures]" caption="Measures"/>
    <dimension name="Sales" uniqueName="[Sales]" caption="Sales"/>
  </dimensions>
  <measureGroups count="1">
    <measureGroup name="Sales" caption="Sales"/>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433.642490393519" createdVersion="6" refreshedVersion="6" minRefreshableVersion="3" recordCount="300" xr:uid="{AC8957DD-CA2D-453D-BD75-6D08FB0739B0}">
  <cacheSource type="worksheet">
    <worksheetSource name="Sales"/>
  </cacheSource>
  <cacheFields count="12">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 name="cost / unit" numFmtId="0">
      <sharedItems containsSemiMixedTypes="0" containsString="0" containsNumber="1" minValue="3.11" maxValue="16.73"/>
    </cacheField>
    <cacheField name="Total cost " numFmtId="167">
      <sharedItems containsSemiMixedTypes="0" containsString="0" containsNumber="1" minValue="0" maxValue="8682.8700000000008"/>
    </cacheField>
    <cacheField name="Condition" numFmtId="0">
      <sharedItems/>
    </cacheField>
    <cacheField name="profit" numFmtId="0">
      <sharedItems containsSemiMixedTypes="0" containsString="0" containsNumber="1" minValue="-15841.19" maxValue="7884.8700000000008"/>
    </cacheField>
    <cacheField name="if Amount  &gt; 2000 geo is USA, print valid else invalid" numFmtId="0">
      <sharedItems/>
    </cacheField>
    <cacheField name="IF + OR " numFmtId="0">
      <sharedItems/>
    </cacheField>
    <cacheField name="Test cost" numFmtId="0" formula="Units*'cost / unit'" databaseField="0"/>
  </cacheFields>
  <extLst>
    <ext xmlns:x14="http://schemas.microsoft.com/office/spreadsheetml/2009/9/main" uri="{725AE2AE-9491-48be-B2B4-4EB974FC3084}">
      <x14:pivotCacheDefinition pivotCacheId="146604368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n v="14.49"/>
    <n v="1651.8600000000001"/>
    <s v="INVALID"/>
    <n v="27.860000000000127"/>
    <s v="Invalid"/>
    <s v="Invalid"/>
  </r>
  <r>
    <x v="1"/>
    <x v="1"/>
    <s v="Choco Coated Almonds"/>
    <n v="6706"/>
    <n v="459"/>
    <n v="8.65"/>
    <n v="3970.3500000000004"/>
    <s v="INVALID"/>
    <n v="-2735.6499999999996"/>
    <s v="Valid"/>
    <s v="Valid"/>
  </r>
  <r>
    <x v="2"/>
    <x v="1"/>
    <s v="Almond Choco"/>
    <n v="959"/>
    <n v="147"/>
    <n v="11.88"/>
    <n v="1746.3600000000001"/>
    <s v="INVALID"/>
    <n v="787.36000000000013"/>
    <s v="Invalid"/>
    <s v="Valid"/>
  </r>
  <r>
    <x v="3"/>
    <x v="2"/>
    <s v="Drinking Coco"/>
    <n v="9632"/>
    <n v="288"/>
    <n v="6.47"/>
    <n v="1863.36"/>
    <s v="INVALID"/>
    <n v="-7768.64"/>
    <s v="Invalid"/>
    <s v="Invalid"/>
  </r>
  <r>
    <x v="4"/>
    <x v="3"/>
    <s v="White Choc"/>
    <n v="2100"/>
    <n v="414"/>
    <n v="13.15"/>
    <n v="5444.1"/>
    <s v="INVALID"/>
    <n v="3344.1000000000004"/>
    <s v="Invalid"/>
    <s v="Valid"/>
  </r>
  <r>
    <x v="0"/>
    <x v="1"/>
    <s v="Peanut Butter Cubes"/>
    <n v="8869"/>
    <n v="432"/>
    <n v="12.37"/>
    <n v="5343.8399999999992"/>
    <s v="INVALID"/>
    <n v="-3525.1600000000008"/>
    <s v="Valid"/>
    <s v="Valid"/>
  </r>
  <r>
    <x v="4"/>
    <x v="4"/>
    <s v="Smooth Sliky Salty"/>
    <n v="2681"/>
    <n v="54"/>
    <n v="5.79"/>
    <n v="312.66000000000003"/>
    <s v="INVALID"/>
    <n v="-2368.34"/>
    <s v="Invalid"/>
    <s v="Invalid"/>
  </r>
  <r>
    <x v="1"/>
    <x v="1"/>
    <s v="After Nines"/>
    <n v="5012"/>
    <n v="210"/>
    <n v="9.77"/>
    <n v="2051.6999999999998"/>
    <s v="INVALID"/>
    <n v="-2960.3"/>
    <s v="Valid"/>
    <s v="Valid"/>
  </r>
  <r>
    <x v="5"/>
    <x v="4"/>
    <s v="50% Dark Bites"/>
    <n v="1281"/>
    <n v="75"/>
    <n v="11.7"/>
    <n v="877.5"/>
    <s v="INVALID"/>
    <n v="-403.5"/>
    <s v="Invalid"/>
    <s v="Invalid"/>
  </r>
  <r>
    <x v="6"/>
    <x v="0"/>
    <s v="50% Dark Bites"/>
    <n v="4991"/>
    <n v="12"/>
    <n v="11.7"/>
    <n v="140.39999999999998"/>
    <s v="INVALID"/>
    <n v="-4850.6000000000004"/>
    <s v="Invalid"/>
    <s v="Invalid"/>
  </r>
  <r>
    <x v="7"/>
    <x v="3"/>
    <s v="White Choc"/>
    <n v="1785"/>
    <n v="462"/>
    <n v="13.15"/>
    <n v="6075.3"/>
    <s v="INVALID"/>
    <n v="4290.3"/>
    <s v="Invalid"/>
    <s v="Valid"/>
  </r>
  <r>
    <x v="8"/>
    <x v="0"/>
    <s v="Eclairs"/>
    <n v="3983"/>
    <n v="144"/>
    <n v="3.11"/>
    <n v="447.84"/>
    <s v="INVALID"/>
    <n v="-3535.16"/>
    <s v="Invalid"/>
    <s v="Invalid"/>
  </r>
  <r>
    <x v="2"/>
    <x v="4"/>
    <s v="Mint Chip Choco"/>
    <n v="2646"/>
    <n v="120"/>
    <n v="8.7899999999999991"/>
    <n v="1054.8"/>
    <s v="INVALID"/>
    <n v="-1591.2"/>
    <s v="Invalid"/>
    <s v="Invalid"/>
  </r>
  <r>
    <x v="7"/>
    <x v="5"/>
    <s v="Milk Bars"/>
    <n v="252"/>
    <n v="54"/>
    <n v="9.33"/>
    <n v="503.82"/>
    <s v="INVALID"/>
    <n v="251.82"/>
    <s v="Invalid"/>
    <s v="Invalid"/>
  </r>
  <r>
    <x v="8"/>
    <x v="1"/>
    <s v="White Choc"/>
    <n v="2464"/>
    <n v="234"/>
    <n v="13.15"/>
    <n v="3077.1"/>
    <s v="INVALID"/>
    <n v="613.09999999999991"/>
    <s v="Valid"/>
    <s v="Valid"/>
  </r>
  <r>
    <x v="8"/>
    <x v="1"/>
    <s v="Manuka Honey Choco"/>
    <n v="2114"/>
    <n v="66"/>
    <n v="7.16"/>
    <n v="472.56"/>
    <s v="INVALID"/>
    <n v="-1641.44"/>
    <s v="Valid"/>
    <s v="Valid"/>
  </r>
  <r>
    <x v="4"/>
    <x v="0"/>
    <s v="Smooth Sliky Salty"/>
    <n v="7693"/>
    <n v="87"/>
    <n v="5.79"/>
    <n v="503.73"/>
    <s v="INVALID"/>
    <n v="-7189.27"/>
    <s v="Invalid"/>
    <s v="Invalid"/>
  </r>
  <r>
    <x v="6"/>
    <x v="5"/>
    <s v="Orange Choco"/>
    <n v="15610"/>
    <n v="339"/>
    <n v="10.62"/>
    <n v="3600.18"/>
    <s v="India"/>
    <n v="-12009.82"/>
    <s v="Invalid"/>
    <s v="Invalid"/>
  </r>
  <r>
    <x v="3"/>
    <x v="5"/>
    <s v="After Nines"/>
    <n v="336"/>
    <n v="144"/>
    <n v="9.77"/>
    <n v="1406.8799999999999"/>
    <s v="INVALID"/>
    <n v="1070.8799999999999"/>
    <s v="Invalid"/>
    <s v="Invalid"/>
  </r>
  <r>
    <x v="7"/>
    <x v="3"/>
    <s v="Orange Choco"/>
    <n v="9443"/>
    <n v="162"/>
    <n v="10.62"/>
    <n v="1720.4399999999998"/>
    <s v="INVALID"/>
    <n v="-7722.56"/>
    <s v="Invalid"/>
    <s v="Invalid"/>
  </r>
  <r>
    <x v="2"/>
    <x v="5"/>
    <s v="Fruit &amp; Nut Bars"/>
    <n v="8155"/>
    <n v="90"/>
    <n v="6.49"/>
    <n v="584.1"/>
    <s v="INVALID"/>
    <n v="-7570.9"/>
    <s v="Invalid"/>
    <s v="Invalid"/>
  </r>
  <r>
    <x v="1"/>
    <x v="4"/>
    <s v="Fruit &amp; Nut Bars"/>
    <n v="1701"/>
    <n v="234"/>
    <n v="6.49"/>
    <n v="1518.66"/>
    <s v="INVALID"/>
    <n v="-182.33999999999992"/>
    <s v="Invalid"/>
    <s v="Invalid"/>
  </r>
  <r>
    <x v="9"/>
    <x v="4"/>
    <s v="After Nines"/>
    <n v="2205"/>
    <n v="141"/>
    <n v="9.77"/>
    <n v="1377.57"/>
    <s v="INVALID"/>
    <n v="-827.43000000000006"/>
    <s v="Invalid"/>
    <s v="Invalid"/>
  </r>
  <r>
    <x v="1"/>
    <x v="0"/>
    <s v="99% Dark &amp; Pure"/>
    <n v="1771"/>
    <n v="204"/>
    <n v="7.64"/>
    <n v="1558.56"/>
    <s v="INVALID"/>
    <n v="-212.44000000000005"/>
    <s v="Invalid"/>
    <s v="Invalid"/>
  </r>
  <r>
    <x v="3"/>
    <x v="1"/>
    <s v="Raspberry Choco"/>
    <n v="2114"/>
    <n v="186"/>
    <n v="11.73"/>
    <n v="2181.7800000000002"/>
    <s v="INVALID"/>
    <n v="67.7800000000002"/>
    <s v="Valid"/>
    <s v="Valid"/>
  </r>
  <r>
    <x v="3"/>
    <x v="2"/>
    <s v="Milk Bars"/>
    <n v="10311"/>
    <n v="231"/>
    <n v="9.33"/>
    <n v="2155.23"/>
    <s v="Canada"/>
    <n v="-8155.77"/>
    <s v="Invalid"/>
    <s v="Invalid"/>
  </r>
  <r>
    <x v="8"/>
    <x v="3"/>
    <s v="Mint Chip Choco"/>
    <n v="21"/>
    <n v="168"/>
    <n v="8.7899999999999991"/>
    <n v="1476.7199999999998"/>
    <s v="INVALID"/>
    <n v="1455.7199999999998"/>
    <s v="Invalid"/>
    <s v="Invalid"/>
  </r>
  <r>
    <x v="9"/>
    <x v="1"/>
    <s v="Orange Choco"/>
    <n v="1974"/>
    <n v="195"/>
    <n v="10.62"/>
    <n v="2070.8999999999996"/>
    <s v="INVALID"/>
    <n v="96.899999999999636"/>
    <s v="Invalid"/>
    <s v="Valid"/>
  </r>
  <r>
    <x v="6"/>
    <x v="2"/>
    <s v="Fruit &amp; Nut Bars"/>
    <n v="6314"/>
    <n v="15"/>
    <n v="6.49"/>
    <n v="97.350000000000009"/>
    <s v="INVALID"/>
    <n v="-6216.65"/>
    <s v="Invalid"/>
    <s v="Invalid"/>
  </r>
  <r>
    <x v="9"/>
    <x v="0"/>
    <s v="Fruit &amp; Nut Bars"/>
    <n v="4683"/>
    <n v="30"/>
    <n v="6.49"/>
    <n v="194.70000000000002"/>
    <s v="INVALID"/>
    <n v="-4488.3"/>
    <s v="Invalid"/>
    <s v="Invalid"/>
  </r>
  <r>
    <x v="3"/>
    <x v="0"/>
    <s v="85% Dark Bars"/>
    <n v="6398"/>
    <n v="102"/>
    <n v="4.97"/>
    <n v="506.94"/>
    <s v="INVALID"/>
    <n v="-5891.06"/>
    <s v="Invalid"/>
    <s v="Invalid"/>
  </r>
  <r>
    <x v="7"/>
    <x v="1"/>
    <s v="99% Dark &amp; Pure"/>
    <n v="553"/>
    <n v="15"/>
    <n v="7.64"/>
    <n v="114.6"/>
    <s v="INVALID"/>
    <n v="-438.4"/>
    <s v="Invalid"/>
    <s v="Valid"/>
  </r>
  <r>
    <x v="1"/>
    <x v="3"/>
    <s v="70% Dark Bites"/>
    <n v="7021"/>
    <n v="183"/>
    <n v="14.49"/>
    <n v="2651.67"/>
    <s v="INVALID"/>
    <n v="-4369.33"/>
    <s v="Invalid"/>
    <s v="Invalid"/>
  </r>
  <r>
    <x v="0"/>
    <x v="3"/>
    <s v="After Nines"/>
    <n v="5817"/>
    <n v="12"/>
    <n v="9.77"/>
    <n v="117.24"/>
    <s v="INVALID"/>
    <n v="-5699.76"/>
    <s v="Invalid"/>
    <s v="Invalid"/>
  </r>
  <r>
    <x v="3"/>
    <x v="3"/>
    <s v="50% Dark Bites"/>
    <n v="3976"/>
    <n v="72"/>
    <n v="11.7"/>
    <n v="842.4"/>
    <s v="INVALID"/>
    <n v="-3133.6"/>
    <s v="Invalid"/>
    <s v="Invalid"/>
  </r>
  <r>
    <x v="4"/>
    <x v="4"/>
    <s v="Organic Choco Syrup"/>
    <n v="1134"/>
    <n v="282"/>
    <n v="16.73"/>
    <n v="4717.8599999999997"/>
    <s v="INVALID"/>
    <n v="3583.8599999999997"/>
    <s v="Invalid"/>
    <s v="Invalid"/>
  </r>
  <r>
    <x v="7"/>
    <x v="3"/>
    <s v="Caramel Stuffed Bars"/>
    <n v="6027"/>
    <n v="144"/>
    <n v="10.38"/>
    <n v="1494.72"/>
    <s v="INVALID"/>
    <n v="-4532.28"/>
    <s v="Invalid"/>
    <s v="Invalid"/>
  </r>
  <r>
    <x v="4"/>
    <x v="0"/>
    <s v="Mint Chip Choco"/>
    <n v="1904"/>
    <n v="405"/>
    <n v="8.7899999999999991"/>
    <n v="3559.95"/>
    <s v="INVALID"/>
    <n v="1655.9499999999998"/>
    <s v="Invalid"/>
    <s v="Invalid"/>
  </r>
  <r>
    <x v="5"/>
    <x v="5"/>
    <s v="Choco Coated Almonds"/>
    <n v="3262"/>
    <n v="75"/>
    <n v="8.65"/>
    <n v="648.75"/>
    <s v="INVALID"/>
    <n v="-2613.25"/>
    <s v="Invalid"/>
    <s v="Invalid"/>
  </r>
  <r>
    <x v="0"/>
    <x v="5"/>
    <s v="Organic Choco Syrup"/>
    <n v="2289"/>
    <n v="135"/>
    <n v="16.73"/>
    <n v="2258.5500000000002"/>
    <s v="INVALID"/>
    <n v="-30.449999999999818"/>
    <s v="Invalid"/>
    <s v="Invalid"/>
  </r>
  <r>
    <x v="6"/>
    <x v="5"/>
    <s v="Organic Choco Syrup"/>
    <n v="6986"/>
    <n v="21"/>
    <n v="16.73"/>
    <n v="351.33"/>
    <s v="INVALID"/>
    <n v="-6634.67"/>
    <s v="Invalid"/>
    <s v="Invalid"/>
  </r>
  <r>
    <x v="7"/>
    <x v="4"/>
    <s v="Fruit &amp; Nut Bars"/>
    <n v="4417"/>
    <n v="153"/>
    <n v="6.49"/>
    <n v="992.97"/>
    <s v="INVALID"/>
    <n v="-3424.0299999999997"/>
    <s v="Invalid"/>
    <s v="Invalid"/>
  </r>
  <r>
    <x v="4"/>
    <x v="5"/>
    <s v="Raspberry Choco"/>
    <n v="1442"/>
    <n v="15"/>
    <n v="11.73"/>
    <n v="175.95000000000002"/>
    <s v="INVALID"/>
    <n v="-1266.05"/>
    <s v="Invalid"/>
    <s v="Invalid"/>
  </r>
  <r>
    <x v="8"/>
    <x v="1"/>
    <s v="50% Dark Bites"/>
    <n v="2415"/>
    <n v="255"/>
    <n v="11.7"/>
    <n v="2983.5"/>
    <s v="INVALID"/>
    <n v="568.5"/>
    <s v="Valid"/>
    <s v="Valid"/>
  </r>
  <r>
    <x v="7"/>
    <x v="0"/>
    <s v="99% Dark &amp; Pure"/>
    <n v="238"/>
    <n v="18"/>
    <n v="7.64"/>
    <n v="137.51999999999998"/>
    <s v="INVALID"/>
    <n v="-100.48000000000002"/>
    <s v="Invalid"/>
    <s v="Invalid"/>
  </r>
  <r>
    <x v="4"/>
    <x v="0"/>
    <s v="Fruit &amp; Nut Bars"/>
    <n v="4949"/>
    <n v="189"/>
    <n v="6.49"/>
    <n v="1226.6100000000001"/>
    <s v="INVALID"/>
    <n v="-3722.39"/>
    <s v="Invalid"/>
    <s v="Invalid"/>
  </r>
  <r>
    <x v="6"/>
    <x v="4"/>
    <s v="Choco Coated Almonds"/>
    <n v="5075"/>
    <n v="21"/>
    <n v="8.65"/>
    <n v="181.65"/>
    <s v="INVALID"/>
    <n v="-4893.3500000000004"/>
    <s v="Invalid"/>
    <s v="Invalid"/>
  </r>
  <r>
    <x v="8"/>
    <x v="2"/>
    <s v="Mint Chip Choco"/>
    <n v="9198"/>
    <n v="36"/>
    <n v="8.7899999999999991"/>
    <n v="316.43999999999994"/>
    <s v="INVALID"/>
    <n v="-8881.56"/>
    <s v="Invalid"/>
    <s v="Invalid"/>
  </r>
  <r>
    <x v="4"/>
    <x v="5"/>
    <s v="Manuka Honey Choco"/>
    <n v="3339"/>
    <n v="75"/>
    <n v="7.16"/>
    <n v="537"/>
    <s v="INVALID"/>
    <n v="-2802"/>
    <s v="Invalid"/>
    <s v="Invalid"/>
  </r>
  <r>
    <x v="0"/>
    <x v="5"/>
    <s v="Eclairs"/>
    <n v="5019"/>
    <n v="156"/>
    <n v="3.11"/>
    <n v="485.15999999999997"/>
    <s v="INVALID"/>
    <n v="-4533.84"/>
    <s v="Invalid"/>
    <s v="Invalid"/>
  </r>
  <r>
    <x v="6"/>
    <x v="2"/>
    <s v="Mint Chip Choco"/>
    <n v="16184"/>
    <n v="39"/>
    <n v="8.7899999999999991"/>
    <n v="342.80999999999995"/>
    <s v="Canada"/>
    <n v="-15841.19"/>
    <s v="Invalid"/>
    <s v="Invalid"/>
  </r>
  <r>
    <x v="4"/>
    <x v="2"/>
    <s v="Spicy Special Slims"/>
    <n v="497"/>
    <n v="63"/>
    <n v="9"/>
    <n v="567"/>
    <s v="INVALID"/>
    <n v="70"/>
    <s v="Invalid"/>
    <s v="Invalid"/>
  </r>
  <r>
    <x v="7"/>
    <x v="2"/>
    <s v="Manuka Honey Choco"/>
    <n v="8211"/>
    <n v="75"/>
    <n v="7.16"/>
    <n v="537"/>
    <s v="INVALID"/>
    <n v="-7674"/>
    <s v="Invalid"/>
    <s v="Invalid"/>
  </r>
  <r>
    <x v="7"/>
    <x v="4"/>
    <s v="Caramel Stuffed Bars"/>
    <n v="6580"/>
    <n v="183"/>
    <n v="10.38"/>
    <n v="1899.5400000000002"/>
    <s v="INVALID"/>
    <n v="-4680.46"/>
    <s v="Invalid"/>
    <s v="Invalid"/>
  </r>
  <r>
    <x v="3"/>
    <x v="1"/>
    <s v="Milk Bars"/>
    <n v="4760"/>
    <n v="69"/>
    <n v="9.33"/>
    <n v="643.77"/>
    <s v="INVALID"/>
    <n v="-4116.2299999999996"/>
    <s v="Valid"/>
    <s v="Valid"/>
  </r>
  <r>
    <x v="0"/>
    <x v="2"/>
    <s v="White Choc"/>
    <n v="5439"/>
    <n v="30"/>
    <n v="13.15"/>
    <n v="394.5"/>
    <s v="INVALID"/>
    <n v="-5044.5"/>
    <s v="Invalid"/>
    <s v="Valid"/>
  </r>
  <r>
    <x v="3"/>
    <x v="5"/>
    <s v="Eclairs"/>
    <n v="1463"/>
    <n v="39"/>
    <n v="3.11"/>
    <n v="121.28999999999999"/>
    <s v="INVALID"/>
    <n v="-1341.71"/>
    <s v="Invalid"/>
    <s v="Invalid"/>
  </r>
  <r>
    <x v="8"/>
    <x v="5"/>
    <s v="Choco Coated Almonds"/>
    <n v="7777"/>
    <n v="504"/>
    <n v="8.65"/>
    <n v="4359.6000000000004"/>
    <s v="INVALID"/>
    <n v="-3417.3999999999996"/>
    <s v="Invalid"/>
    <s v="Invalid"/>
  </r>
  <r>
    <x v="2"/>
    <x v="0"/>
    <s v="Manuka Honey Choco"/>
    <n v="1085"/>
    <n v="273"/>
    <n v="7.16"/>
    <n v="1954.68"/>
    <s v="INVALID"/>
    <n v="869.68000000000006"/>
    <s v="Invalid"/>
    <s v="Invalid"/>
  </r>
  <r>
    <x v="6"/>
    <x v="0"/>
    <s v="Smooth Sliky Salty"/>
    <n v="182"/>
    <n v="48"/>
    <n v="5.79"/>
    <n v="277.92"/>
    <s v="INVALID"/>
    <n v="95.920000000000016"/>
    <s v="Invalid"/>
    <s v="Invalid"/>
  </r>
  <r>
    <x v="4"/>
    <x v="5"/>
    <s v="Organic Choco Syrup"/>
    <n v="4242"/>
    <n v="207"/>
    <n v="16.73"/>
    <n v="3463.11"/>
    <s v="INVALID"/>
    <n v="-778.88999999999987"/>
    <s v="Invalid"/>
    <s v="Invalid"/>
  </r>
  <r>
    <x v="4"/>
    <x v="2"/>
    <s v="Choco Coated Almonds"/>
    <n v="6118"/>
    <n v="9"/>
    <n v="8.65"/>
    <n v="77.850000000000009"/>
    <s v="INVALID"/>
    <n v="-6040.15"/>
    <s v="Invalid"/>
    <s v="Invalid"/>
  </r>
  <r>
    <x v="9"/>
    <x v="2"/>
    <s v="Fruit &amp; Nut Bars"/>
    <n v="2317"/>
    <n v="261"/>
    <n v="6.49"/>
    <n v="1693.89"/>
    <s v="INVALID"/>
    <n v="-623.1099999999999"/>
    <s v="Invalid"/>
    <s v="Invalid"/>
  </r>
  <r>
    <x v="4"/>
    <x v="4"/>
    <s v="Mint Chip Choco"/>
    <n v="938"/>
    <n v="6"/>
    <n v="8.7899999999999991"/>
    <n v="52.739999999999995"/>
    <s v="INVALID"/>
    <n v="-885.26"/>
    <s v="Invalid"/>
    <s v="Invalid"/>
  </r>
  <r>
    <x v="1"/>
    <x v="0"/>
    <s v="Raspberry Choco"/>
    <n v="9709"/>
    <n v="30"/>
    <n v="11.73"/>
    <n v="351.90000000000003"/>
    <s v="INVALID"/>
    <n v="-9357.1"/>
    <s v="Invalid"/>
    <s v="Invalid"/>
  </r>
  <r>
    <x v="5"/>
    <x v="5"/>
    <s v="Orange Choco"/>
    <n v="2205"/>
    <n v="138"/>
    <n v="10.62"/>
    <n v="1465.56"/>
    <s v="INVALID"/>
    <n v="-739.44"/>
    <s v="Invalid"/>
    <s v="Invalid"/>
  </r>
  <r>
    <x v="5"/>
    <x v="0"/>
    <s v="Eclairs"/>
    <n v="4487"/>
    <n v="111"/>
    <n v="3.11"/>
    <n v="345.21"/>
    <s v="INVALID"/>
    <n v="-4141.79"/>
    <s v="Invalid"/>
    <s v="Invalid"/>
  </r>
  <r>
    <x v="6"/>
    <x v="1"/>
    <s v="Drinking Coco"/>
    <n v="2415"/>
    <n v="15"/>
    <n v="6.47"/>
    <n v="97.05"/>
    <s v="INVALID"/>
    <n v="-2317.9499999999998"/>
    <s v="Valid"/>
    <s v="Valid"/>
  </r>
  <r>
    <x v="0"/>
    <x v="5"/>
    <s v="99% Dark &amp; Pure"/>
    <n v="4018"/>
    <n v="162"/>
    <n v="7.64"/>
    <n v="1237.6799999999998"/>
    <s v="INVALID"/>
    <n v="-2780.32"/>
    <s v="Invalid"/>
    <s v="Invalid"/>
  </r>
  <r>
    <x v="6"/>
    <x v="5"/>
    <s v="99% Dark &amp; Pure"/>
    <n v="861"/>
    <n v="195"/>
    <n v="7.64"/>
    <n v="1489.8"/>
    <s v="INVALID"/>
    <n v="628.79999999999995"/>
    <s v="Invalid"/>
    <s v="Invalid"/>
  </r>
  <r>
    <x v="9"/>
    <x v="4"/>
    <s v="50% Dark Bites"/>
    <n v="5586"/>
    <n v="525"/>
    <n v="11.7"/>
    <n v="6142.5"/>
    <s v="INVALID"/>
    <n v="556.5"/>
    <s v="Invalid"/>
    <s v="Invalid"/>
  </r>
  <r>
    <x v="5"/>
    <x v="5"/>
    <s v="Peanut Butter Cubes"/>
    <n v="2226"/>
    <n v="48"/>
    <n v="12.37"/>
    <n v="593.76"/>
    <s v="INVALID"/>
    <n v="-1632.24"/>
    <s v="Invalid"/>
    <s v="Invalid"/>
  </r>
  <r>
    <x v="2"/>
    <x v="5"/>
    <s v="Caramel Stuffed Bars"/>
    <n v="14329"/>
    <n v="150"/>
    <n v="10.38"/>
    <n v="1557.0000000000002"/>
    <s v="India"/>
    <n v="-12772"/>
    <s v="Invalid"/>
    <s v="Invalid"/>
  </r>
  <r>
    <x v="2"/>
    <x v="5"/>
    <s v="Orange Choco"/>
    <n v="8463"/>
    <n v="492"/>
    <n v="10.62"/>
    <n v="5225.04"/>
    <s v="INVALID"/>
    <n v="-3237.96"/>
    <s v="Invalid"/>
    <s v="Invalid"/>
  </r>
  <r>
    <x v="6"/>
    <x v="5"/>
    <s v="Manuka Honey Choco"/>
    <n v="2891"/>
    <n v="102"/>
    <n v="7.16"/>
    <n v="730.32"/>
    <s v="INVALID"/>
    <n v="-2160.6799999999998"/>
    <s v="Invalid"/>
    <s v="Invalid"/>
  </r>
  <r>
    <x v="8"/>
    <x v="2"/>
    <s v="Fruit &amp; Nut Bars"/>
    <n v="3773"/>
    <n v="165"/>
    <n v="6.49"/>
    <n v="1070.8500000000001"/>
    <s v="INVALID"/>
    <n v="-2702.1499999999996"/>
    <s v="Invalid"/>
    <s v="Invalid"/>
  </r>
  <r>
    <x v="3"/>
    <x v="2"/>
    <s v="Caramel Stuffed Bars"/>
    <n v="854"/>
    <n v="309"/>
    <n v="10.38"/>
    <n v="3207.42"/>
    <s v="INVALID"/>
    <n v="2353.42"/>
    <s v="Invalid"/>
    <s v="Invalid"/>
  </r>
  <r>
    <x v="4"/>
    <x v="2"/>
    <s v="Eclairs"/>
    <n v="4970"/>
    <n v="156"/>
    <n v="3.11"/>
    <n v="485.15999999999997"/>
    <s v="INVALID"/>
    <n v="-4484.84"/>
    <s v="Invalid"/>
    <s v="Invalid"/>
  </r>
  <r>
    <x v="2"/>
    <x v="1"/>
    <s v="Baker's Choco Chips"/>
    <n v="98"/>
    <n v="159"/>
    <n v="5.6"/>
    <n v="890.4"/>
    <s v="INVALID"/>
    <n v="792.4"/>
    <s v="Invalid"/>
    <s v="Valid"/>
  </r>
  <r>
    <x v="6"/>
    <x v="1"/>
    <s v="Raspberry Choco"/>
    <n v="13391"/>
    <n v="201"/>
    <n v="11.73"/>
    <n v="2357.73"/>
    <s v="USA"/>
    <n v="-11033.27"/>
    <s v="Valid"/>
    <s v="Valid"/>
  </r>
  <r>
    <x v="1"/>
    <x v="3"/>
    <s v="Smooth Sliky Salty"/>
    <n v="8890"/>
    <n v="210"/>
    <n v="5.79"/>
    <n v="1215.9000000000001"/>
    <s v="INVALID"/>
    <n v="-7674.1"/>
    <s v="Invalid"/>
    <s v="Invalid"/>
  </r>
  <r>
    <x v="7"/>
    <x v="4"/>
    <s v="Milk Bars"/>
    <n v="56"/>
    <n v="51"/>
    <n v="9.33"/>
    <n v="475.83"/>
    <s v="INVALID"/>
    <n v="419.83"/>
    <s v="Invalid"/>
    <s v="Invalid"/>
  </r>
  <r>
    <x v="8"/>
    <x v="2"/>
    <s v="White Choc"/>
    <n v="3339"/>
    <n v="39"/>
    <n v="13.15"/>
    <n v="512.85"/>
    <s v="INVALID"/>
    <n v="-2826.15"/>
    <s v="Invalid"/>
    <s v="Valid"/>
  </r>
  <r>
    <x v="9"/>
    <x v="1"/>
    <s v="Drinking Coco"/>
    <n v="3808"/>
    <n v="279"/>
    <n v="6.47"/>
    <n v="1805.1299999999999"/>
    <s v="INVALID"/>
    <n v="-2002.8700000000001"/>
    <s v="Valid"/>
    <s v="Valid"/>
  </r>
  <r>
    <x v="9"/>
    <x v="4"/>
    <s v="Milk Bars"/>
    <n v="63"/>
    <n v="123"/>
    <n v="9.33"/>
    <n v="1147.5899999999999"/>
    <s v="INVALID"/>
    <n v="1084.5899999999999"/>
    <s v="Invalid"/>
    <s v="Invalid"/>
  </r>
  <r>
    <x v="7"/>
    <x v="3"/>
    <s v="Organic Choco Syrup"/>
    <n v="7812"/>
    <n v="81"/>
    <n v="16.73"/>
    <n v="1355.13"/>
    <s v="INVALID"/>
    <n v="-6456.87"/>
    <s v="Invalid"/>
    <s v="Invalid"/>
  </r>
  <r>
    <x v="0"/>
    <x v="0"/>
    <s v="99% Dark &amp; Pure"/>
    <n v="7693"/>
    <n v="21"/>
    <n v="7.64"/>
    <n v="160.44"/>
    <s v="INVALID"/>
    <n v="-7532.56"/>
    <s v="Invalid"/>
    <s v="Invalid"/>
  </r>
  <r>
    <x v="8"/>
    <x v="2"/>
    <s v="Caramel Stuffed Bars"/>
    <n v="973"/>
    <n v="162"/>
    <n v="10.38"/>
    <n v="1681.5600000000002"/>
    <s v="INVALID"/>
    <n v="708.56000000000017"/>
    <s v="Invalid"/>
    <s v="Invalid"/>
  </r>
  <r>
    <x v="9"/>
    <x v="1"/>
    <s v="Spicy Special Slims"/>
    <n v="567"/>
    <n v="228"/>
    <n v="9"/>
    <n v="2052"/>
    <s v="INVALID"/>
    <n v="1485"/>
    <s v="Invalid"/>
    <s v="Valid"/>
  </r>
  <r>
    <x v="9"/>
    <x v="2"/>
    <s v="Manuka Honey Choco"/>
    <n v="2471"/>
    <n v="342"/>
    <n v="7.16"/>
    <n v="2448.7200000000003"/>
    <s v="INVALID"/>
    <n v="-22.279999999999745"/>
    <s v="Invalid"/>
    <s v="Invalid"/>
  </r>
  <r>
    <x v="6"/>
    <x v="4"/>
    <s v="Milk Bars"/>
    <n v="7189"/>
    <n v="54"/>
    <n v="9.33"/>
    <n v="503.82"/>
    <s v="INVALID"/>
    <n v="-6685.18"/>
    <s v="Invalid"/>
    <s v="Invalid"/>
  </r>
  <r>
    <x v="3"/>
    <x v="1"/>
    <s v="Caramel Stuffed Bars"/>
    <n v="7455"/>
    <n v="216"/>
    <n v="10.38"/>
    <n v="2242.0800000000004"/>
    <s v="INVALID"/>
    <n v="-5212.92"/>
    <s v="Valid"/>
    <s v="Valid"/>
  </r>
  <r>
    <x v="8"/>
    <x v="5"/>
    <s v="Baker's Choco Chips"/>
    <n v="3108"/>
    <n v="54"/>
    <n v="5.6"/>
    <n v="302.39999999999998"/>
    <s v="INVALID"/>
    <n v="-2805.6"/>
    <s v="Invalid"/>
    <s v="Invalid"/>
  </r>
  <r>
    <x v="4"/>
    <x v="4"/>
    <s v="White Choc"/>
    <n v="469"/>
    <n v="75"/>
    <n v="13.15"/>
    <n v="986.25"/>
    <s v="INVALID"/>
    <n v="517.25"/>
    <s v="Invalid"/>
    <s v="Valid"/>
  </r>
  <r>
    <x v="2"/>
    <x v="0"/>
    <s v="Fruit &amp; Nut Bars"/>
    <n v="2737"/>
    <n v="93"/>
    <n v="6.49"/>
    <n v="603.57000000000005"/>
    <s v="INVALID"/>
    <n v="-2133.4299999999998"/>
    <s v="Invalid"/>
    <s v="Invalid"/>
  </r>
  <r>
    <x v="2"/>
    <x v="0"/>
    <s v="White Choc"/>
    <n v="4305"/>
    <n v="156"/>
    <n v="13.15"/>
    <n v="2051.4"/>
    <s v="INVALID"/>
    <n v="-2253.6"/>
    <s v="Invalid"/>
    <s v="Valid"/>
  </r>
  <r>
    <x v="2"/>
    <x v="4"/>
    <s v="Eclairs"/>
    <n v="2408"/>
    <n v="9"/>
    <n v="3.11"/>
    <n v="27.99"/>
    <s v="INVALID"/>
    <n v="-2380.0100000000002"/>
    <s v="Invalid"/>
    <s v="Invalid"/>
  </r>
  <r>
    <x v="8"/>
    <x v="2"/>
    <s v="99% Dark &amp; Pure"/>
    <n v="1281"/>
    <n v="18"/>
    <n v="7.64"/>
    <n v="137.51999999999998"/>
    <s v="INVALID"/>
    <n v="-1143.48"/>
    <s v="Invalid"/>
    <s v="Invalid"/>
  </r>
  <r>
    <x v="0"/>
    <x v="1"/>
    <s v="Choco Coated Almonds"/>
    <n v="12348"/>
    <n v="234"/>
    <n v="8.65"/>
    <n v="2024.1000000000001"/>
    <s v="USA"/>
    <n v="-10323.9"/>
    <s v="Valid"/>
    <s v="Valid"/>
  </r>
  <r>
    <x v="8"/>
    <x v="5"/>
    <s v="Caramel Stuffed Bars"/>
    <n v="3689"/>
    <n v="312"/>
    <n v="10.38"/>
    <n v="3238.5600000000004"/>
    <s v="INVALID"/>
    <n v="-450.4399999999996"/>
    <s v="Invalid"/>
    <s v="Invalid"/>
  </r>
  <r>
    <x v="5"/>
    <x v="2"/>
    <s v="99% Dark &amp; Pure"/>
    <n v="2870"/>
    <n v="300"/>
    <n v="7.64"/>
    <n v="2292"/>
    <s v="INVALID"/>
    <n v="-578"/>
    <s v="Invalid"/>
    <s v="Invalid"/>
  </r>
  <r>
    <x v="7"/>
    <x v="2"/>
    <s v="Organic Choco Syrup"/>
    <n v="798"/>
    <n v="519"/>
    <n v="16.73"/>
    <n v="8682.8700000000008"/>
    <s v="INVALID"/>
    <n v="7884.8700000000008"/>
    <s v="Invalid"/>
    <s v="Invalid"/>
  </r>
  <r>
    <x v="3"/>
    <x v="0"/>
    <s v="Spicy Special Slims"/>
    <n v="2933"/>
    <n v="9"/>
    <n v="9"/>
    <n v="81"/>
    <s v="INVALID"/>
    <n v="-2852"/>
    <s v="Invalid"/>
    <s v="Invalid"/>
  </r>
  <r>
    <x v="6"/>
    <x v="1"/>
    <s v="Almond Choco"/>
    <n v="2744"/>
    <n v="9"/>
    <n v="11.88"/>
    <n v="106.92"/>
    <s v="INVALID"/>
    <n v="-2637.08"/>
    <s v="Valid"/>
    <s v="Valid"/>
  </r>
  <r>
    <x v="0"/>
    <x v="2"/>
    <s v="Peanut Butter Cubes"/>
    <n v="9772"/>
    <n v="90"/>
    <n v="12.37"/>
    <n v="1113.3"/>
    <s v="INVALID"/>
    <n v="-8658.7000000000007"/>
    <s v="Invalid"/>
    <s v="Invalid"/>
  </r>
  <r>
    <x v="5"/>
    <x v="5"/>
    <s v="White Choc"/>
    <n v="1568"/>
    <n v="96"/>
    <n v="13.15"/>
    <n v="1262.4000000000001"/>
    <s v="INVALID"/>
    <n v="-305.59999999999991"/>
    <s v="Invalid"/>
    <s v="Valid"/>
  </r>
  <r>
    <x v="7"/>
    <x v="2"/>
    <s v="Mint Chip Choco"/>
    <n v="11417"/>
    <n v="21"/>
    <n v="8.7899999999999991"/>
    <n v="184.58999999999997"/>
    <s v="Canada"/>
    <n v="-11232.41"/>
    <s v="Invalid"/>
    <s v="Invalid"/>
  </r>
  <r>
    <x v="0"/>
    <x v="5"/>
    <s v="Baker's Choco Chips"/>
    <n v="6748"/>
    <n v="48"/>
    <n v="5.6"/>
    <n v="268.79999999999995"/>
    <s v="INVALID"/>
    <n v="-6479.2"/>
    <s v="Invalid"/>
    <s v="Invalid"/>
  </r>
  <r>
    <x v="9"/>
    <x v="2"/>
    <s v="Organic Choco Syrup"/>
    <n v="1407"/>
    <n v="72"/>
    <n v="16.73"/>
    <n v="1204.56"/>
    <s v="INVALID"/>
    <n v="-202.44000000000005"/>
    <s v="Invalid"/>
    <s v="Invalid"/>
  </r>
  <r>
    <x v="1"/>
    <x v="1"/>
    <s v="Manuka Honey Choco"/>
    <n v="2023"/>
    <n v="168"/>
    <n v="7.16"/>
    <n v="1202.8800000000001"/>
    <s v="INVALID"/>
    <n v="-820.11999999999989"/>
    <s v="Valid"/>
    <s v="Valid"/>
  </r>
  <r>
    <x v="6"/>
    <x v="3"/>
    <s v="Baker's Choco Chips"/>
    <n v="5236"/>
    <n v="51"/>
    <n v="5.6"/>
    <n v="285.59999999999997"/>
    <s v="INVALID"/>
    <n v="-4950.3999999999996"/>
    <s v="Invalid"/>
    <s v="Invalid"/>
  </r>
  <r>
    <x v="3"/>
    <x v="2"/>
    <s v="99% Dark &amp; Pure"/>
    <n v="1925"/>
    <n v="192"/>
    <n v="7.64"/>
    <n v="1466.8799999999999"/>
    <s v="INVALID"/>
    <n v="-458.12000000000012"/>
    <s v="Invalid"/>
    <s v="Invalid"/>
  </r>
  <r>
    <x v="5"/>
    <x v="0"/>
    <s v="50% Dark Bites"/>
    <n v="6608"/>
    <n v="225"/>
    <n v="11.7"/>
    <n v="2632.5"/>
    <s v="INVALID"/>
    <n v="-3975.5"/>
    <s v="Invalid"/>
    <s v="Invalid"/>
  </r>
  <r>
    <x v="4"/>
    <x v="5"/>
    <s v="Baker's Choco Chips"/>
    <n v="8008"/>
    <n v="456"/>
    <n v="5.6"/>
    <n v="2553.6"/>
    <s v="INVALID"/>
    <n v="-5454.4"/>
    <s v="Invalid"/>
    <s v="Invalid"/>
  </r>
  <r>
    <x v="9"/>
    <x v="5"/>
    <s v="White Choc"/>
    <n v="1428"/>
    <n v="93"/>
    <n v="13.15"/>
    <n v="1222.95"/>
    <s v="INVALID"/>
    <n v="-205.04999999999995"/>
    <s v="Invalid"/>
    <s v="Valid"/>
  </r>
  <r>
    <x v="4"/>
    <x v="5"/>
    <s v="Almond Choco"/>
    <n v="525"/>
    <n v="48"/>
    <n v="11.88"/>
    <n v="570.24"/>
    <s v="INVALID"/>
    <n v="45.240000000000009"/>
    <s v="Invalid"/>
    <s v="Invalid"/>
  </r>
  <r>
    <x v="4"/>
    <x v="0"/>
    <s v="Drinking Coco"/>
    <n v="1505"/>
    <n v="102"/>
    <n v="6.47"/>
    <n v="659.93999999999994"/>
    <s v="INVALID"/>
    <n v="-845.06000000000006"/>
    <s v="Invalid"/>
    <s v="Invalid"/>
  </r>
  <r>
    <x v="5"/>
    <x v="1"/>
    <s v="70% Dark Bites"/>
    <n v="6755"/>
    <n v="252"/>
    <n v="14.49"/>
    <n v="3651.48"/>
    <s v="INVALID"/>
    <n v="-3103.52"/>
    <s v="Valid"/>
    <s v="Valid"/>
  </r>
  <r>
    <x v="7"/>
    <x v="0"/>
    <s v="Drinking Coco"/>
    <n v="11571"/>
    <n v="138"/>
    <n v="6.47"/>
    <n v="892.86"/>
    <s v="New Zealand"/>
    <n v="-10678.14"/>
    <s v="Invalid"/>
    <s v="Invalid"/>
  </r>
  <r>
    <x v="0"/>
    <x v="4"/>
    <s v="White Choc"/>
    <n v="2541"/>
    <n v="90"/>
    <n v="13.15"/>
    <n v="1183.5"/>
    <s v="INVALID"/>
    <n v="-1357.5"/>
    <s v="Invalid"/>
    <s v="Valid"/>
  </r>
  <r>
    <x v="3"/>
    <x v="0"/>
    <s v="70% Dark Bites"/>
    <n v="1526"/>
    <n v="240"/>
    <n v="14.49"/>
    <n v="3477.6"/>
    <s v="INVALID"/>
    <n v="1951.6"/>
    <s v="Invalid"/>
    <s v="Invalid"/>
  </r>
  <r>
    <x v="0"/>
    <x v="4"/>
    <s v="Almond Choco"/>
    <n v="6125"/>
    <n v="102"/>
    <n v="11.88"/>
    <n v="1211.76"/>
    <s v="INVALID"/>
    <n v="-4913.24"/>
    <s v="Invalid"/>
    <s v="Invalid"/>
  </r>
  <r>
    <x v="3"/>
    <x v="1"/>
    <s v="Organic Choco Syrup"/>
    <n v="847"/>
    <n v="129"/>
    <n v="16.73"/>
    <n v="2158.17"/>
    <s v="INVALID"/>
    <n v="1311.17"/>
    <s v="Invalid"/>
    <s v="Valid"/>
  </r>
  <r>
    <x v="1"/>
    <x v="1"/>
    <s v="Organic Choco Syrup"/>
    <n v="4753"/>
    <n v="300"/>
    <n v="16.73"/>
    <n v="5019"/>
    <s v="INVALID"/>
    <n v="266"/>
    <s v="Valid"/>
    <s v="Valid"/>
  </r>
  <r>
    <x v="4"/>
    <x v="4"/>
    <s v="Peanut Butter Cubes"/>
    <n v="959"/>
    <n v="135"/>
    <n v="12.37"/>
    <n v="1669.9499999999998"/>
    <s v="INVALID"/>
    <n v="710.94999999999982"/>
    <s v="Invalid"/>
    <s v="Invalid"/>
  </r>
  <r>
    <x v="5"/>
    <x v="1"/>
    <s v="85% Dark Bars"/>
    <n v="2793"/>
    <n v="114"/>
    <n v="4.97"/>
    <n v="566.57999999999993"/>
    <s v="INVALID"/>
    <n v="-2226.42"/>
    <s v="Valid"/>
    <s v="Valid"/>
  </r>
  <r>
    <x v="5"/>
    <x v="1"/>
    <s v="50% Dark Bites"/>
    <n v="4606"/>
    <n v="63"/>
    <n v="11.7"/>
    <n v="737.09999999999991"/>
    <s v="INVALID"/>
    <n v="-3868.9"/>
    <s v="Valid"/>
    <s v="Valid"/>
  </r>
  <r>
    <x v="5"/>
    <x v="2"/>
    <s v="Manuka Honey Choco"/>
    <n v="5551"/>
    <n v="252"/>
    <n v="7.16"/>
    <n v="1804.32"/>
    <s v="INVALID"/>
    <n v="-3746.6800000000003"/>
    <s v="Invalid"/>
    <s v="Invalid"/>
  </r>
  <r>
    <x v="9"/>
    <x v="2"/>
    <s v="Choco Coated Almonds"/>
    <n v="6657"/>
    <n v="303"/>
    <n v="8.65"/>
    <n v="2620.9500000000003"/>
    <s v="INVALID"/>
    <n v="-4036.0499999999997"/>
    <s v="Invalid"/>
    <s v="Invalid"/>
  </r>
  <r>
    <x v="5"/>
    <x v="3"/>
    <s v="Eclairs"/>
    <n v="4438"/>
    <n v="246"/>
    <n v="3.11"/>
    <n v="765.06"/>
    <s v="INVALID"/>
    <n v="-3672.94"/>
    <s v="Invalid"/>
    <s v="Invalid"/>
  </r>
  <r>
    <x v="1"/>
    <x v="4"/>
    <s v="After Nines"/>
    <n v="168"/>
    <n v="84"/>
    <n v="9.77"/>
    <n v="820.68"/>
    <s v="INVALID"/>
    <n v="652.67999999999995"/>
    <s v="Invalid"/>
    <s v="Invalid"/>
  </r>
  <r>
    <x v="5"/>
    <x v="5"/>
    <s v="Eclairs"/>
    <n v="7777"/>
    <n v="39"/>
    <n v="3.11"/>
    <n v="121.28999999999999"/>
    <s v="INVALID"/>
    <n v="-7655.71"/>
    <s v="Invalid"/>
    <s v="Invalid"/>
  </r>
  <r>
    <x v="6"/>
    <x v="2"/>
    <s v="Eclairs"/>
    <n v="3339"/>
    <n v="348"/>
    <n v="3.11"/>
    <n v="1082.28"/>
    <s v="INVALID"/>
    <n v="-2256.7200000000003"/>
    <s v="Invalid"/>
    <s v="Invalid"/>
  </r>
  <r>
    <x v="5"/>
    <x v="0"/>
    <s v="Peanut Butter Cubes"/>
    <n v="6391"/>
    <n v="48"/>
    <n v="12.37"/>
    <n v="593.76"/>
    <s v="INVALID"/>
    <n v="-5797.24"/>
    <s v="Invalid"/>
    <s v="Invalid"/>
  </r>
  <r>
    <x v="6"/>
    <x v="0"/>
    <s v="After Nines"/>
    <n v="518"/>
    <n v="75"/>
    <n v="9.77"/>
    <n v="732.75"/>
    <s v="INVALID"/>
    <n v="214.75"/>
    <s v="Invalid"/>
    <s v="Invalid"/>
  </r>
  <r>
    <x v="5"/>
    <x v="4"/>
    <s v="Caramel Stuffed Bars"/>
    <n v="5677"/>
    <n v="258"/>
    <n v="10.38"/>
    <n v="2678.0400000000004"/>
    <s v="INVALID"/>
    <n v="-2998.9599999999996"/>
    <s v="Invalid"/>
    <s v="Invalid"/>
  </r>
  <r>
    <x v="4"/>
    <x v="3"/>
    <s v="Eclairs"/>
    <n v="6048"/>
    <n v="27"/>
    <n v="3.11"/>
    <n v="83.97"/>
    <s v="INVALID"/>
    <n v="-5964.03"/>
    <s v="Invalid"/>
    <s v="Invalid"/>
  </r>
  <r>
    <x v="1"/>
    <x v="4"/>
    <s v="Choco Coated Almonds"/>
    <n v="3752"/>
    <n v="213"/>
    <n v="8.65"/>
    <n v="1842.45"/>
    <s v="INVALID"/>
    <n v="-1909.55"/>
    <s v="Invalid"/>
    <s v="Invalid"/>
  </r>
  <r>
    <x v="6"/>
    <x v="1"/>
    <s v="Manuka Honey Choco"/>
    <n v="4480"/>
    <n v="357"/>
    <n v="7.16"/>
    <n v="2556.12"/>
    <s v="INVALID"/>
    <n v="-1923.88"/>
    <s v="Valid"/>
    <s v="Valid"/>
  </r>
  <r>
    <x v="2"/>
    <x v="0"/>
    <s v="Almond Choco"/>
    <n v="259"/>
    <n v="207"/>
    <n v="11.88"/>
    <n v="2459.1600000000003"/>
    <s v="INVALID"/>
    <n v="2200.1600000000003"/>
    <s v="Invalid"/>
    <s v="Invalid"/>
  </r>
  <r>
    <x v="1"/>
    <x v="0"/>
    <s v="70% Dark Bites"/>
    <n v="42"/>
    <n v="150"/>
    <n v="14.49"/>
    <n v="2173.5"/>
    <s v="INVALID"/>
    <n v="2131.5"/>
    <s v="Invalid"/>
    <s v="Invalid"/>
  </r>
  <r>
    <x v="3"/>
    <x v="2"/>
    <s v="Baker's Choco Chips"/>
    <n v="98"/>
    <n v="204"/>
    <n v="5.6"/>
    <n v="1142.3999999999999"/>
    <s v="INVALID"/>
    <n v="1044.3999999999999"/>
    <s v="Invalid"/>
    <s v="Invalid"/>
  </r>
  <r>
    <x v="5"/>
    <x v="1"/>
    <s v="Organic Choco Syrup"/>
    <n v="2478"/>
    <n v="21"/>
    <n v="16.73"/>
    <n v="351.33"/>
    <s v="INVALID"/>
    <n v="-2126.67"/>
    <s v="Valid"/>
    <s v="Valid"/>
  </r>
  <r>
    <x v="3"/>
    <x v="5"/>
    <s v="Peanut Butter Cubes"/>
    <n v="7847"/>
    <n v="174"/>
    <n v="12.37"/>
    <n v="2152.3799999999997"/>
    <s v="INVALID"/>
    <n v="-5694.6200000000008"/>
    <s v="Invalid"/>
    <s v="Invalid"/>
  </r>
  <r>
    <x v="7"/>
    <x v="0"/>
    <s v="Eclairs"/>
    <n v="9926"/>
    <n v="201"/>
    <n v="3.11"/>
    <n v="625.11"/>
    <s v="INVALID"/>
    <n v="-9300.89"/>
    <s v="Invalid"/>
    <s v="Invalid"/>
  </r>
  <r>
    <x v="1"/>
    <x v="4"/>
    <s v="Milk Bars"/>
    <n v="819"/>
    <n v="510"/>
    <n v="9.33"/>
    <n v="4758.3"/>
    <s v="INVALID"/>
    <n v="3939.3"/>
    <s v="Invalid"/>
    <s v="Invalid"/>
  </r>
  <r>
    <x v="4"/>
    <x v="3"/>
    <s v="Manuka Honey Choco"/>
    <n v="3052"/>
    <n v="378"/>
    <n v="7.16"/>
    <n v="2706.48"/>
    <s v="INVALID"/>
    <n v="-345.52"/>
    <s v="Invalid"/>
    <s v="Invalid"/>
  </r>
  <r>
    <x v="2"/>
    <x v="5"/>
    <s v="Spicy Special Slims"/>
    <n v="6832"/>
    <n v="27"/>
    <n v="9"/>
    <n v="243"/>
    <s v="INVALID"/>
    <n v="-6589"/>
    <s v="Invalid"/>
    <s v="Invalid"/>
  </r>
  <r>
    <x v="7"/>
    <x v="3"/>
    <s v="Mint Chip Choco"/>
    <n v="2016"/>
    <n v="117"/>
    <n v="8.7899999999999991"/>
    <n v="1028.4299999999998"/>
    <s v="INVALID"/>
    <n v="-987.57000000000016"/>
    <s v="Invalid"/>
    <s v="Invalid"/>
  </r>
  <r>
    <x v="4"/>
    <x v="4"/>
    <s v="Spicy Special Slims"/>
    <n v="7322"/>
    <n v="36"/>
    <n v="9"/>
    <n v="324"/>
    <s v="INVALID"/>
    <n v="-6998"/>
    <s v="Invalid"/>
    <s v="Invalid"/>
  </r>
  <r>
    <x v="1"/>
    <x v="1"/>
    <s v="Peanut Butter Cubes"/>
    <n v="357"/>
    <n v="126"/>
    <n v="12.37"/>
    <n v="1558.62"/>
    <s v="INVALID"/>
    <n v="1201.6199999999999"/>
    <s v="Invalid"/>
    <s v="Valid"/>
  </r>
  <r>
    <x v="2"/>
    <x v="3"/>
    <s v="White Choc"/>
    <n v="3192"/>
    <n v="72"/>
    <n v="13.15"/>
    <n v="946.80000000000007"/>
    <s v="INVALID"/>
    <n v="-2245.1999999999998"/>
    <s v="Invalid"/>
    <s v="Valid"/>
  </r>
  <r>
    <x v="5"/>
    <x v="2"/>
    <s v="After Nines"/>
    <n v="8435"/>
    <n v="42"/>
    <n v="9.77"/>
    <n v="410.34"/>
    <s v="INVALID"/>
    <n v="-8024.66"/>
    <s v="Invalid"/>
    <s v="Invalid"/>
  </r>
  <r>
    <x v="0"/>
    <x v="3"/>
    <s v="Manuka Honey Choco"/>
    <n v="0"/>
    <n v="135"/>
    <n v="7.16"/>
    <n v="966.6"/>
    <s v="INVALID"/>
    <n v="966.6"/>
    <s v="Invalid"/>
    <s v="Invalid"/>
  </r>
  <r>
    <x v="5"/>
    <x v="5"/>
    <s v="85% Dark Bars"/>
    <n v="8862"/>
    <n v="189"/>
    <n v="4.97"/>
    <n v="939.32999999999993"/>
    <s v="INVALID"/>
    <n v="-7922.67"/>
    <s v="Invalid"/>
    <s v="Invalid"/>
  </r>
  <r>
    <x v="4"/>
    <x v="0"/>
    <s v="Caramel Stuffed Bars"/>
    <n v="3556"/>
    <n v="459"/>
    <n v="10.38"/>
    <n v="4764.42"/>
    <s v="INVALID"/>
    <n v="1208.42"/>
    <s v="Invalid"/>
    <s v="Invalid"/>
  </r>
  <r>
    <x v="6"/>
    <x v="5"/>
    <s v="Raspberry Choco"/>
    <n v="7280"/>
    <n v="201"/>
    <n v="11.73"/>
    <n v="2357.73"/>
    <s v="INVALID"/>
    <n v="-4922.2700000000004"/>
    <s v="Invalid"/>
    <s v="Invalid"/>
  </r>
  <r>
    <x v="4"/>
    <x v="5"/>
    <s v="70% Dark Bites"/>
    <n v="3402"/>
    <n v="366"/>
    <n v="14.49"/>
    <n v="5303.34"/>
    <s v="INVALID"/>
    <n v="1901.3400000000001"/>
    <s v="Invalid"/>
    <s v="Invalid"/>
  </r>
  <r>
    <x v="8"/>
    <x v="0"/>
    <s v="Manuka Honey Choco"/>
    <n v="4592"/>
    <n v="324"/>
    <n v="7.16"/>
    <n v="2319.84"/>
    <s v="INVALID"/>
    <n v="-2272.16"/>
    <s v="Invalid"/>
    <s v="Invalid"/>
  </r>
  <r>
    <x v="2"/>
    <x v="1"/>
    <s v="Raspberry Choco"/>
    <n v="7833"/>
    <n v="243"/>
    <n v="11.73"/>
    <n v="2850.3900000000003"/>
    <s v="INVALID"/>
    <n v="-4982.6099999999997"/>
    <s v="Valid"/>
    <s v="Valid"/>
  </r>
  <r>
    <x v="7"/>
    <x v="3"/>
    <s v="Spicy Special Slims"/>
    <n v="7651"/>
    <n v="213"/>
    <n v="9"/>
    <n v="1917"/>
    <s v="INVALID"/>
    <n v="-5734"/>
    <s v="Invalid"/>
    <s v="Invalid"/>
  </r>
  <r>
    <x v="0"/>
    <x v="1"/>
    <s v="70% Dark Bites"/>
    <n v="2275"/>
    <n v="447"/>
    <n v="14.49"/>
    <n v="6477.03"/>
    <s v="INVALID"/>
    <n v="4202.03"/>
    <s v="Valid"/>
    <s v="Valid"/>
  </r>
  <r>
    <x v="0"/>
    <x v="4"/>
    <s v="Milk Bars"/>
    <n v="5670"/>
    <n v="297"/>
    <n v="9.33"/>
    <n v="2771.01"/>
    <s v="INVALID"/>
    <n v="-2898.99"/>
    <s v="Invalid"/>
    <s v="Invalid"/>
  </r>
  <r>
    <x v="5"/>
    <x v="1"/>
    <s v="Mint Chip Choco"/>
    <n v="2135"/>
    <n v="27"/>
    <n v="8.7899999999999991"/>
    <n v="237.32999999999998"/>
    <s v="INVALID"/>
    <n v="-1897.67"/>
    <s v="Valid"/>
    <s v="Valid"/>
  </r>
  <r>
    <x v="0"/>
    <x v="5"/>
    <s v="Fruit &amp; Nut Bars"/>
    <n v="2779"/>
    <n v="75"/>
    <n v="6.49"/>
    <n v="486.75"/>
    <s v="INVALID"/>
    <n v="-2292.25"/>
    <s v="Invalid"/>
    <s v="Invalid"/>
  </r>
  <r>
    <x v="9"/>
    <x v="3"/>
    <s v="Peanut Butter Cubes"/>
    <n v="12950"/>
    <n v="30"/>
    <n v="12.37"/>
    <n v="371.09999999999997"/>
    <s v="UK"/>
    <n v="-12578.9"/>
    <s v="Invalid"/>
    <s v="Invalid"/>
  </r>
  <r>
    <x v="5"/>
    <x v="2"/>
    <s v="Drinking Coco"/>
    <n v="2646"/>
    <n v="177"/>
    <n v="6.47"/>
    <n v="1145.19"/>
    <s v="INVALID"/>
    <n v="-1500.81"/>
    <s v="Invalid"/>
    <s v="Invalid"/>
  </r>
  <r>
    <x v="0"/>
    <x v="5"/>
    <s v="Peanut Butter Cubes"/>
    <n v="3794"/>
    <n v="159"/>
    <n v="12.37"/>
    <n v="1966.83"/>
    <s v="INVALID"/>
    <n v="-1827.17"/>
    <s v="Invalid"/>
    <s v="Invalid"/>
  </r>
  <r>
    <x v="8"/>
    <x v="1"/>
    <s v="Peanut Butter Cubes"/>
    <n v="819"/>
    <n v="306"/>
    <n v="12.37"/>
    <n v="3785.22"/>
    <s v="INVALID"/>
    <n v="2966.22"/>
    <s v="Invalid"/>
    <s v="Valid"/>
  </r>
  <r>
    <x v="8"/>
    <x v="5"/>
    <s v="Orange Choco"/>
    <n v="2583"/>
    <n v="18"/>
    <n v="10.62"/>
    <n v="191.16"/>
    <s v="INVALID"/>
    <n v="-2391.84"/>
    <s v="Invalid"/>
    <s v="Invalid"/>
  </r>
  <r>
    <x v="5"/>
    <x v="1"/>
    <s v="99% Dark &amp; Pure"/>
    <n v="4585"/>
    <n v="240"/>
    <n v="7.64"/>
    <n v="1833.6"/>
    <s v="INVALID"/>
    <n v="-2751.4"/>
    <s v="Valid"/>
    <s v="Valid"/>
  </r>
  <r>
    <x v="6"/>
    <x v="5"/>
    <s v="Peanut Butter Cubes"/>
    <n v="1652"/>
    <n v="93"/>
    <n v="12.37"/>
    <n v="1150.4099999999999"/>
    <s v="INVALID"/>
    <n v="-501.59000000000015"/>
    <s v="Invalid"/>
    <s v="Invalid"/>
  </r>
  <r>
    <x v="9"/>
    <x v="5"/>
    <s v="Baker's Choco Chips"/>
    <n v="4991"/>
    <n v="9"/>
    <n v="5.6"/>
    <n v="50.4"/>
    <s v="INVALID"/>
    <n v="-4940.6000000000004"/>
    <s v="Invalid"/>
    <s v="Invalid"/>
  </r>
  <r>
    <x v="1"/>
    <x v="5"/>
    <s v="Mint Chip Choco"/>
    <n v="2009"/>
    <n v="219"/>
    <n v="8.7899999999999991"/>
    <n v="1925.0099999999998"/>
    <s v="INVALID"/>
    <n v="-83.990000000000236"/>
    <s v="Invalid"/>
    <s v="Invalid"/>
  </r>
  <r>
    <x v="7"/>
    <x v="3"/>
    <s v="After Nines"/>
    <n v="1568"/>
    <n v="141"/>
    <n v="9.77"/>
    <n v="1377.57"/>
    <s v="INVALID"/>
    <n v="-190.43000000000006"/>
    <s v="Invalid"/>
    <s v="Invalid"/>
  </r>
  <r>
    <x v="3"/>
    <x v="0"/>
    <s v="Orange Choco"/>
    <n v="3388"/>
    <n v="123"/>
    <n v="10.62"/>
    <n v="1306.26"/>
    <s v="INVALID"/>
    <n v="-2081.7399999999998"/>
    <s v="Invalid"/>
    <s v="Invalid"/>
  </r>
  <r>
    <x v="0"/>
    <x v="4"/>
    <s v="85% Dark Bars"/>
    <n v="623"/>
    <n v="51"/>
    <n v="4.97"/>
    <n v="253.47"/>
    <s v="INVALID"/>
    <n v="-369.53"/>
    <s v="Invalid"/>
    <s v="Invalid"/>
  </r>
  <r>
    <x v="4"/>
    <x v="2"/>
    <s v="Almond Choco"/>
    <n v="10073"/>
    <n v="120"/>
    <n v="11.88"/>
    <n v="1425.6000000000001"/>
    <s v="Canada"/>
    <n v="-8647.4"/>
    <s v="Invalid"/>
    <s v="Invalid"/>
  </r>
  <r>
    <x v="1"/>
    <x v="3"/>
    <s v="Baker's Choco Chips"/>
    <n v="1561"/>
    <n v="27"/>
    <n v="5.6"/>
    <n v="151.19999999999999"/>
    <s v="INVALID"/>
    <n v="-1409.8"/>
    <s v="Invalid"/>
    <s v="Invalid"/>
  </r>
  <r>
    <x v="2"/>
    <x v="2"/>
    <s v="Organic Choco Syrup"/>
    <n v="11522"/>
    <n v="204"/>
    <n v="16.73"/>
    <n v="3412.92"/>
    <s v="Canada"/>
    <n v="-8109.08"/>
    <s v="Invalid"/>
    <s v="Invalid"/>
  </r>
  <r>
    <x v="4"/>
    <x v="4"/>
    <s v="Milk Bars"/>
    <n v="2317"/>
    <n v="123"/>
    <n v="9.33"/>
    <n v="1147.5899999999999"/>
    <s v="INVALID"/>
    <n v="-1169.4100000000001"/>
    <s v="Invalid"/>
    <s v="Invalid"/>
  </r>
  <r>
    <x v="9"/>
    <x v="0"/>
    <s v="Caramel Stuffed Bars"/>
    <n v="3059"/>
    <n v="27"/>
    <n v="10.38"/>
    <n v="280.26000000000005"/>
    <s v="INVALID"/>
    <n v="-2778.74"/>
    <s v="Invalid"/>
    <s v="Invalid"/>
  </r>
  <r>
    <x v="3"/>
    <x v="0"/>
    <s v="Baker's Choco Chips"/>
    <n v="2324"/>
    <n v="177"/>
    <n v="5.6"/>
    <n v="991.19999999999993"/>
    <s v="INVALID"/>
    <n v="-1332.8000000000002"/>
    <s v="Invalid"/>
    <s v="Invalid"/>
  </r>
  <r>
    <x v="8"/>
    <x v="3"/>
    <s v="Baker's Choco Chips"/>
    <n v="4956"/>
    <n v="171"/>
    <n v="5.6"/>
    <n v="957.59999999999991"/>
    <s v="INVALID"/>
    <n v="-3998.4"/>
    <s v="Invalid"/>
    <s v="Invalid"/>
  </r>
  <r>
    <x v="9"/>
    <x v="5"/>
    <s v="99% Dark &amp; Pure"/>
    <n v="5355"/>
    <n v="204"/>
    <n v="7.64"/>
    <n v="1558.56"/>
    <s v="INVALID"/>
    <n v="-3796.44"/>
    <s v="Invalid"/>
    <s v="Invalid"/>
  </r>
  <r>
    <x v="8"/>
    <x v="5"/>
    <s v="50% Dark Bites"/>
    <n v="7259"/>
    <n v="276"/>
    <n v="11.7"/>
    <n v="3229.2"/>
    <s v="INVALID"/>
    <n v="-4029.8"/>
    <s v="Invalid"/>
    <s v="Invalid"/>
  </r>
  <r>
    <x v="1"/>
    <x v="0"/>
    <s v="Baker's Choco Chips"/>
    <n v="6279"/>
    <n v="45"/>
    <n v="5.6"/>
    <n v="251.99999999999997"/>
    <s v="INVALID"/>
    <n v="-6027"/>
    <s v="Invalid"/>
    <s v="Invalid"/>
  </r>
  <r>
    <x v="0"/>
    <x v="4"/>
    <s v="Manuka Honey Choco"/>
    <n v="2541"/>
    <n v="45"/>
    <n v="7.16"/>
    <n v="322.2"/>
    <s v="INVALID"/>
    <n v="-2218.8000000000002"/>
    <s v="Invalid"/>
    <s v="Invalid"/>
  </r>
  <r>
    <x v="4"/>
    <x v="1"/>
    <s v="Organic Choco Syrup"/>
    <n v="3864"/>
    <n v="177"/>
    <n v="16.73"/>
    <n v="2961.21"/>
    <s v="INVALID"/>
    <n v="-902.79"/>
    <s v="Valid"/>
    <s v="Valid"/>
  </r>
  <r>
    <x v="6"/>
    <x v="2"/>
    <s v="Milk Bars"/>
    <n v="6146"/>
    <n v="63"/>
    <n v="9.33"/>
    <n v="587.79"/>
    <s v="INVALID"/>
    <n v="-5558.21"/>
    <s v="Invalid"/>
    <s v="Invalid"/>
  </r>
  <r>
    <x v="2"/>
    <x v="3"/>
    <s v="Drinking Coco"/>
    <n v="2639"/>
    <n v="204"/>
    <n v="6.47"/>
    <n v="1319.8799999999999"/>
    <s v="INVALID"/>
    <n v="-1319.1200000000001"/>
    <s v="Invalid"/>
    <s v="Invalid"/>
  </r>
  <r>
    <x v="1"/>
    <x v="0"/>
    <s v="After Nines"/>
    <n v="1890"/>
    <n v="195"/>
    <n v="9.77"/>
    <n v="1905.1499999999999"/>
    <s v="INVALID"/>
    <n v="15.149999999999864"/>
    <s v="Invalid"/>
    <s v="Invalid"/>
  </r>
  <r>
    <x v="5"/>
    <x v="5"/>
    <s v="50% Dark Bites"/>
    <n v="1932"/>
    <n v="369"/>
    <n v="11.7"/>
    <n v="4317.3"/>
    <s v="INVALID"/>
    <n v="2385.3000000000002"/>
    <s v="Invalid"/>
    <s v="Invalid"/>
  </r>
  <r>
    <x v="8"/>
    <x v="5"/>
    <s v="White Choc"/>
    <n v="6300"/>
    <n v="42"/>
    <n v="13.15"/>
    <n v="552.30000000000007"/>
    <s v="INVALID"/>
    <n v="-5747.7"/>
    <s v="Invalid"/>
    <s v="Valid"/>
  </r>
  <r>
    <x v="4"/>
    <x v="0"/>
    <s v="70% Dark Bites"/>
    <n v="560"/>
    <n v="81"/>
    <n v="14.49"/>
    <n v="1173.69"/>
    <s v="INVALID"/>
    <n v="613.69000000000005"/>
    <s v="Invalid"/>
    <s v="Invalid"/>
  </r>
  <r>
    <x v="2"/>
    <x v="0"/>
    <s v="Baker's Choco Chips"/>
    <n v="2856"/>
    <n v="246"/>
    <n v="5.6"/>
    <n v="1377.6"/>
    <s v="INVALID"/>
    <n v="-1478.4"/>
    <s v="Invalid"/>
    <s v="Invalid"/>
  </r>
  <r>
    <x v="2"/>
    <x v="5"/>
    <s v="Eclairs"/>
    <n v="707"/>
    <n v="174"/>
    <n v="3.11"/>
    <n v="541.14"/>
    <s v="INVALID"/>
    <n v="-165.86"/>
    <s v="Invalid"/>
    <s v="Invalid"/>
  </r>
  <r>
    <x v="1"/>
    <x v="1"/>
    <s v="70% Dark Bites"/>
    <n v="3598"/>
    <n v="81"/>
    <n v="14.49"/>
    <n v="1173.69"/>
    <s v="INVALID"/>
    <n v="-2424.31"/>
    <s v="Valid"/>
    <s v="Valid"/>
  </r>
  <r>
    <x v="0"/>
    <x v="1"/>
    <s v="After Nines"/>
    <n v="6853"/>
    <n v="372"/>
    <n v="9.77"/>
    <n v="3634.44"/>
    <s v="INVALID"/>
    <n v="-3218.56"/>
    <s v="Valid"/>
    <s v="Valid"/>
  </r>
  <r>
    <x v="0"/>
    <x v="1"/>
    <s v="Mint Chip Choco"/>
    <n v="4725"/>
    <n v="174"/>
    <n v="8.7899999999999991"/>
    <n v="1529.4599999999998"/>
    <s v="INVALID"/>
    <n v="-3195.54"/>
    <s v="Valid"/>
    <s v="Valid"/>
  </r>
  <r>
    <x v="3"/>
    <x v="2"/>
    <s v="Choco Coated Almonds"/>
    <n v="10304"/>
    <n v="84"/>
    <n v="8.65"/>
    <n v="726.6"/>
    <s v="Canada"/>
    <n v="-9577.4"/>
    <s v="Invalid"/>
    <s v="Invalid"/>
  </r>
  <r>
    <x v="3"/>
    <x v="5"/>
    <s v="Mint Chip Choco"/>
    <n v="1274"/>
    <n v="225"/>
    <n v="8.7899999999999991"/>
    <n v="1977.7499999999998"/>
    <s v="INVALID"/>
    <n v="703.74999999999977"/>
    <s v="Invalid"/>
    <s v="Invalid"/>
  </r>
  <r>
    <x v="6"/>
    <x v="2"/>
    <s v="70% Dark Bites"/>
    <n v="1526"/>
    <n v="105"/>
    <n v="14.49"/>
    <n v="1521.45"/>
    <s v="INVALID"/>
    <n v="-4.5499999999999545"/>
    <s v="Invalid"/>
    <s v="Invalid"/>
  </r>
  <r>
    <x v="0"/>
    <x v="3"/>
    <s v="Caramel Stuffed Bars"/>
    <n v="3101"/>
    <n v="225"/>
    <n v="10.38"/>
    <n v="2335.5"/>
    <s v="INVALID"/>
    <n v="-765.5"/>
    <s v="Invalid"/>
    <s v="Invalid"/>
  </r>
  <r>
    <x v="7"/>
    <x v="0"/>
    <s v="50% Dark Bites"/>
    <n v="1057"/>
    <n v="54"/>
    <n v="11.7"/>
    <n v="631.79999999999995"/>
    <s v="INVALID"/>
    <n v="-425.20000000000005"/>
    <s v="Invalid"/>
    <s v="Invalid"/>
  </r>
  <r>
    <x v="5"/>
    <x v="0"/>
    <s v="Baker's Choco Chips"/>
    <n v="5306"/>
    <n v="0"/>
    <n v="5.6"/>
    <n v="0"/>
    <s v="INVALID"/>
    <n v="-5306"/>
    <s v="Invalid"/>
    <s v="Invalid"/>
  </r>
  <r>
    <x v="6"/>
    <x v="3"/>
    <s v="85% Dark Bars"/>
    <n v="4018"/>
    <n v="171"/>
    <n v="4.97"/>
    <n v="849.87"/>
    <s v="INVALID"/>
    <n v="-3168.13"/>
    <s v="Invalid"/>
    <s v="Invalid"/>
  </r>
  <r>
    <x v="2"/>
    <x v="5"/>
    <s v="Mint Chip Choco"/>
    <n v="938"/>
    <n v="189"/>
    <n v="8.7899999999999991"/>
    <n v="1661.31"/>
    <s v="INVALID"/>
    <n v="723.31"/>
    <s v="Invalid"/>
    <s v="Invalid"/>
  </r>
  <r>
    <x v="5"/>
    <x v="4"/>
    <s v="Drinking Coco"/>
    <n v="1778"/>
    <n v="270"/>
    <n v="6.47"/>
    <n v="1746.8999999999999"/>
    <s v="INVALID"/>
    <n v="-31.100000000000136"/>
    <s v="Invalid"/>
    <s v="Invalid"/>
  </r>
  <r>
    <x v="4"/>
    <x v="3"/>
    <s v="70% Dark Bites"/>
    <n v="1638"/>
    <n v="63"/>
    <n v="14.49"/>
    <n v="912.87"/>
    <s v="INVALID"/>
    <n v="-725.13"/>
    <s v="Invalid"/>
    <s v="Invalid"/>
  </r>
  <r>
    <x v="3"/>
    <x v="4"/>
    <s v="White Choc"/>
    <n v="154"/>
    <n v="21"/>
    <n v="13.15"/>
    <n v="276.15000000000003"/>
    <s v="INVALID"/>
    <n v="122.15000000000003"/>
    <s v="Invalid"/>
    <s v="Valid"/>
  </r>
  <r>
    <x v="5"/>
    <x v="0"/>
    <s v="After Nines"/>
    <n v="9835"/>
    <n v="207"/>
    <n v="9.77"/>
    <n v="2022.3899999999999"/>
    <s v="INVALID"/>
    <n v="-7812.6100000000006"/>
    <s v="Invalid"/>
    <s v="Invalid"/>
  </r>
  <r>
    <x v="2"/>
    <x v="0"/>
    <s v="Orange Choco"/>
    <n v="7273"/>
    <n v="96"/>
    <n v="10.62"/>
    <n v="1019.52"/>
    <s v="INVALID"/>
    <n v="-6253.48"/>
    <s v="Invalid"/>
    <s v="Invalid"/>
  </r>
  <r>
    <x v="6"/>
    <x v="3"/>
    <s v="After Nines"/>
    <n v="6909"/>
    <n v="81"/>
    <n v="9.77"/>
    <n v="791.37"/>
    <s v="INVALID"/>
    <n v="-6117.63"/>
    <s v="Invalid"/>
    <s v="Invalid"/>
  </r>
  <r>
    <x v="2"/>
    <x v="3"/>
    <s v="85% Dark Bars"/>
    <n v="3920"/>
    <n v="306"/>
    <n v="4.97"/>
    <n v="1520.82"/>
    <s v="INVALID"/>
    <n v="-2399.1800000000003"/>
    <s v="Invalid"/>
    <s v="Invalid"/>
  </r>
  <r>
    <x v="9"/>
    <x v="3"/>
    <s v="Spicy Special Slims"/>
    <n v="4858"/>
    <n v="279"/>
    <n v="9"/>
    <n v="2511"/>
    <s v="INVALID"/>
    <n v="-2347"/>
    <s v="Invalid"/>
    <s v="Invalid"/>
  </r>
  <r>
    <x v="7"/>
    <x v="4"/>
    <s v="Almond Choco"/>
    <n v="3549"/>
    <n v="3"/>
    <n v="11.88"/>
    <n v="35.64"/>
    <s v="INVALID"/>
    <n v="-3513.36"/>
    <s v="Invalid"/>
    <s v="Invalid"/>
  </r>
  <r>
    <x v="5"/>
    <x v="3"/>
    <s v="Organic Choco Syrup"/>
    <n v="966"/>
    <n v="198"/>
    <n v="16.73"/>
    <n v="3312.54"/>
    <s v="INVALID"/>
    <n v="2346.54"/>
    <s v="Invalid"/>
    <s v="Invalid"/>
  </r>
  <r>
    <x v="6"/>
    <x v="3"/>
    <s v="Drinking Coco"/>
    <n v="385"/>
    <n v="249"/>
    <n v="6.47"/>
    <n v="1611.03"/>
    <s v="INVALID"/>
    <n v="1226.03"/>
    <s v="Invalid"/>
    <s v="Invalid"/>
  </r>
  <r>
    <x v="4"/>
    <x v="5"/>
    <s v="Mint Chip Choco"/>
    <n v="2219"/>
    <n v="75"/>
    <n v="8.7899999999999991"/>
    <n v="659.24999999999989"/>
    <s v="INVALID"/>
    <n v="-1559.75"/>
    <s v="Invalid"/>
    <s v="Invalid"/>
  </r>
  <r>
    <x v="2"/>
    <x v="2"/>
    <s v="Choco Coated Almonds"/>
    <n v="2954"/>
    <n v="189"/>
    <n v="8.65"/>
    <n v="1634.8500000000001"/>
    <s v="INVALID"/>
    <n v="-1319.1499999999999"/>
    <s v="Invalid"/>
    <s v="Invalid"/>
  </r>
  <r>
    <x v="5"/>
    <x v="2"/>
    <s v="Choco Coated Almonds"/>
    <n v="280"/>
    <n v="87"/>
    <n v="8.65"/>
    <n v="752.55000000000007"/>
    <s v="INVALID"/>
    <n v="472.55000000000007"/>
    <s v="Invalid"/>
    <s v="Invalid"/>
  </r>
  <r>
    <x v="3"/>
    <x v="2"/>
    <s v="70% Dark Bites"/>
    <n v="6118"/>
    <n v="174"/>
    <n v="14.49"/>
    <n v="2521.2600000000002"/>
    <s v="INVALID"/>
    <n v="-3596.74"/>
    <s v="Invalid"/>
    <s v="Invalid"/>
  </r>
  <r>
    <x v="7"/>
    <x v="3"/>
    <s v="Raspberry Choco"/>
    <n v="4802"/>
    <n v="36"/>
    <n v="11.73"/>
    <n v="422.28000000000003"/>
    <s v="INVALID"/>
    <n v="-4379.72"/>
    <s v="Invalid"/>
    <s v="Invalid"/>
  </r>
  <r>
    <x v="2"/>
    <x v="4"/>
    <s v="85% Dark Bars"/>
    <n v="4137"/>
    <n v="60"/>
    <n v="4.97"/>
    <n v="298.2"/>
    <s v="INVALID"/>
    <n v="-3838.8"/>
    <s v="Invalid"/>
    <s v="Invalid"/>
  </r>
  <r>
    <x v="8"/>
    <x v="1"/>
    <s v="Fruit &amp; Nut Bars"/>
    <n v="2023"/>
    <n v="78"/>
    <n v="6.49"/>
    <n v="506.22"/>
    <s v="INVALID"/>
    <n v="-1516.78"/>
    <s v="Valid"/>
    <s v="Valid"/>
  </r>
  <r>
    <x v="2"/>
    <x v="2"/>
    <s v="70% Dark Bites"/>
    <n v="9051"/>
    <n v="57"/>
    <n v="14.49"/>
    <n v="825.93000000000006"/>
    <s v="INVALID"/>
    <n v="-8225.07"/>
    <s v="Invalid"/>
    <s v="Invalid"/>
  </r>
  <r>
    <x v="2"/>
    <x v="0"/>
    <s v="Caramel Stuffed Bars"/>
    <n v="2919"/>
    <n v="45"/>
    <n v="10.38"/>
    <n v="467.1"/>
    <s v="INVALID"/>
    <n v="-2451.9"/>
    <s v="Invalid"/>
    <s v="Invalid"/>
  </r>
  <r>
    <x v="3"/>
    <x v="4"/>
    <s v="After Nines"/>
    <n v="5915"/>
    <n v="3"/>
    <n v="9.77"/>
    <n v="29.31"/>
    <s v="INVALID"/>
    <n v="-5885.69"/>
    <s v="Invalid"/>
    <s v="Invalid"/>
  </r>
  <r>
    <x v="9"/>
    <x v="1"/>
    <s v="Raspberry Choco"/>
    <n v="2562"/>
    <n v="6"/>
    <n v="11.73"/>
    <n v="70.38"/>
    <s v="INVALID"/>
    <n v="-2491.62"/>
    <s v="Valid"/>
    <s v="Valid"/>
  </r>
  <r>
    <x v="6"/>
    <x v="0"/>
    <s v="White Choc"/>
    <n v="8813"/>
    <n v="21"/>
    <n v="13.15"/>
    <n v="276.15000000000003"/>
    <s v="INVALID"/>
    <n v="-8536.85"/>
    <s v="Invalid"/>
    <s v="Valid"/>
  </r>
  <r>
    <x v="6"/>
    <x v="2"/>
    <s v="Drinking Coco"/>
    <n v="6111"/>
    <n v="3"/>
    <n v="6.47"/>
    <n v="19.41"/>
    <s v="INVALID"/>
    <n v="-6091.59"/>
    <s v="Invalid"/>
    <s v="Invalid"/>
  </r>
  <r>
    <x v="1"/>
    <x v="5"/>
    <s v="Smooth Sliky Salty"/>
    <n v="3507"/>
    <n v="288"/>
    <n v="5.79"/>
    <n v="1667.52"/>
    <s v="INVALID"/>
    <n v="-1839.48"/>
    <s v="Invalid"/>
    <s v="Invalid"/>
  </r>
  <r>
    <x v="4"/>
    <x v="2"/>
    <s v="Milk Bars"/>
    <n v="4319"/>
    <n v="30"/>
    <n v="9.33"/>
    <n v="279.89999999999998"/>
    <s v="INVALID"/>
    <n v="-4039.1"/>
    <s v="Invalid"/>
    <s v="Invalid"/>
  </r>
  <r>
    <x v="0"/>
    <x v="4"/>
    <s v="Baker's Choco Chips"/>
    <n v="609"/>
    <n v="87"/>
    <n v="5.6"/>
    <n v="487.2"/>
    <s v="INVALID"/>
    <n v="-121.80000000000001"/>
    <s v="Invalid"/>
    <s v="Invalid"/>
  </r>
  <r>
    <x v="0"/>
    <x v="3"/>
    <s v="Organic Choco Syrup"/>
    <n v="6370"/>
    <n v="30"/>
    <n v="16.73"/>
    <n v="501.90000000000003"/>
    <s v="INVALID"/>
    <n v="-5868.1"/>
    <s v="Invalid"/>
    <s v="Invalid"/>
  </r>
  <r>
    <x v="6"/>
    <x v="4"/>
    <s v="99% Dark &amp; Pure"/>
    <n v="5474"/>
    <n v="168"/>
    <n v="7.64"/>
    <n v="1283.52"/>
    <s v="INVALID"/>
    <n v="-4190.4799999999996"/>
    <s v="Invalid"/>
    <s v="Invalid"/>
  </r>
  <r>
    <x v="0"/>
    <x v="2"/>
    <s v="Organic Choco Syrup"/>
    <n v="3164"/>
    <n v="306"/>
    <n v="16.73"/>
    <n v="5119.38"/>
    <s v="INVALID"/>
    <n v="1955.38"/>
    <s v="Invalid"/>
    <s v="Invalid"/>
  </r>
  <r>
    <x v="4"/>
    <x v="1"/>
    <s v="Almond Choco"/>
    <n v="1302"/>
    <n v="402"/>
    <n v="11.88"/>
    <n v="4775.76"/>
    <s v="INVALID"/>
    <n v="3473.76"/>
    <s v="Invalid"/>
    <s v="Valid"/>
  </r>
  <r>
    <x v="8"/>
    <x v="0"/>
    <s v="Caramel Stuffed Bars"/>
    <n v="7308"/>
    <n v="327"/>
    <n v="10.38"/>
    <n v="3394.26"/>
    <s v="INVALID"/>
    <n v="-3913.74"/>
    <s v="Invalid"/>
    <s v="Invalid"/>
  </r>
  <r>
    <x v="0"/>
    <x v="0"/>
    <s v="Organic Choco Syrup"/>
    <n v="6132"/>
    <n v="93"/>
    <n v="16.73"/>
    <n v="1555.89"/>
    <s v="INVALID"/>
    <n v="-4576.1099999999997"/>
    <s v="Invalid"/>
    <s v="Invalid"/>
  </r>
  <r>
    <x v="9"/>
    <x v="1"/>
    <s v="50% Dark Bites"/>
    <n v="3472"/>
    <n v="96"/>
    <n v="11.7"/>
    <n v="1123.1999999999998"/>
    <s v="INVALID"/>
    <n v="-2348.8000000000002"/>
    <s v="Valid"/>
    <s v="Valid"/>
  </r>
  <r>
    <x v="1"/>
    <x v="3"/>
    <s v="Drinking Coco"/>
    <n v="9660"/>
    <n v="27"/>
    <n v="6.47"/>
    <n v="174.69"/>
    <s v="INVALID"/>
    <n v="-9485.31"/>
    <s v="Invalid"/>
    <s v="Invalid"/>
  </r>
  <r>
    <x v="2"/>
    <x v="4"/>
    <s v="Baker's Choco Chips"/>
    <n v="2436"/>
    <n v="99"/>
    <n v="5.6"/>
    <n v="554.4"/>
    <s v="INVALID"/>
    <n v="-1881.6"/>
    <s v="Invalid"/>
    <s v="Invalid"/>
  </r>
  <r>
    <x v="2"/>
    <x v="4"/>
    <s v="Peanut Butter Cubes"/>
    <n v="9506"/>
    <n v="87"/>
    <n v="12.37"/>
    <n v="1076.1899999999998"/>
    <s v="INVALID"/>
    <n v="-8429.81"/>
    <s v="Invalid"/>
    <s v="Invalid"/>
  </r>
  <r>
    <x v="9"/>
    <x v="0"/>
    <s v="Spicy Special Slims"/>
    <n v="245"/>
    <n v="288"/>
    <n v="9"/>
    <n v="2592"/>
    <s v="INVALID"/>
    <n v="2347"/>
    <s v="Invalid"/>
    <s v="Invalid"/>
  </r>
  <r>
    <x v="1"/>
    <x v="1"/>
    <s v="Orange Choco"/>
    <n v="2702"/>
    <n v="363"/>
    <n v="10.62"/>
    <n v="3855.0599999999995"/>
    <s v="INVALID"/>
    <n v="1153.0599999999995"/>
    <s v="Valid"/>
    <s v="Valid"/>
  </r>
  <r>
    <x v="9"/>
    <x v="5"/>
    <s v="Eclairs"/>
    <n v="700"/>
    <n v="87"/>
    <n v="3.11"/>
    <n v="270.57"/>
    <s v="INVALID"/>
    <n v="-429.43"/>
    <s v="Invalid"/>
    <s v="Invalid"/>
  </r>
  <r>
    <x v="4"/>
    <x v="5"/>
    <s v="Eclairs"/>
    <n v="3759"/>
    <n v="150"/>
    <n v="3.11"/>
    <n v="466.5"/>
    <s v="INVALID"/>
    <n v="-3292.5"/>
    <s v="Invalid"/>
    <s v="Invalid"/>
  </r>
  <r>
    <x v="7"/>
    <x v="1"/>
    <s v="Eclairs"/>
    <n v="1589"/>
    <n v="303"/>
    <n v="3.11"/>
    <n v="942.32999999999993"/>
    <s v="INVALID"/>
    <n v="-646.67000000000007"/>
    <s v="Invalid"/>
    <s v="Valid"/>
  </r>
  <r>
    <x v="5"/>
    <x v="1"/>
    <s v="Caramel Stuffed Bars"/>
    <n v="5194"/>
    <n v="288"/>
    <n v="10.38"/>
    <n v="2989.44"/>
    <s v="INVALID"/>
    <n v="-2204.56"/>
    <s v="Valid"/>
    <s v="Valid"/>
  </r>
  <r>
    <x v="9"/>
    <x v="2"/>
    <s v="Milk Bars"/>
    <n v="945"/>
    <n v="75"/>
    <n v="9.33"/>
    <n v="699.75"/>
    <s v="INVALID"/>
    <n v="-245.25"/>
    <s v="Invalid"/>
    <s v="Invalid"/>
  </r>
  <r>
    <x v="0"/>
    <x v="4"/>
    <s v="Smooth Sliky Salty"/>
    <n v="1988"/>
    <n v="39"/>
    <n v="5.79"/>
    <n v="225.81"/>
    <s v="INVALID"/>
    <n v="-1762.19"/>
    <s v="Invalid"/>
    <s v="Invalid"/>
  </r>
  <r>
    <x v="4"/>
    <x v="5"/>
    <s v="Choco Coated Almonds"/>
    <n v="6734"/>
    <n v="123"/>
    <n v="8.65"/>
    <n v="1063.95"/>
    <s v="INVALID"/>
    <n v="-5670.05"/>
    <s v="Invalid"/>
    <s v="Invalid"/>
  </r>
  <r>
    <x v="0"/>
    <x v="2"/>
    <s v="Almond Choco"/>
    <n v="217"/>
    <n v="36"/>
    <n v="11.88"/>
    <n v="427.68"/>
    <s v="INVALID"/>
    <n v="210.68"/>
    <s v="Invalid"/>
    <s v="Invalid"/>
  </r>
  <r>
    <x v="6"/>
    <x v="5"/>
    <s v="After Nines"/>
    <n v="6279"/>
    <n v="237"/>
    <n v="9.77"/>
    <n v="2315.4899999999998"/>
    <s v="INVALID"/>
    <n v="-3963.51"/>
    <s v="Invalid"/>
    <s v="Invalid"/>
  </r>
  <r>
    <x v="0"/>
    <x v="2"/>
    <s v="Milk Bars"/>
    <n v="4424"/>
    <n v="201"/>
    <n v="9.33"/>
    <n v="1875.33"/>
    <s v="INVALID"/>
    <n v="-2548.67"/>
    <s v="Invalid"/>
    <s v="Invalid"/>
  </r>
  <r>
    <x v="7"/>
    <x v="2"/>
    <s v="Eclairs"/>
    <n v="189"/>
    <n v="48"/>
    <n v="3.11"/>
    <n v="149.28"/>
    <s v="INVALID"/>
    <n v="-39.72"/>
    <s v="Invalid"/>
    <s v="Invalid"/>
  </r>
  <r>
    <x v="6"/>
    <x v="1"/>
    <s v="After Nines"/>
    <n v="490"/>
    <n v="84"/>
    <n v="9.77"/>
    <n v="820.68"/>
    <s v="INVALID"/>
    <n v="330.67999999999995"/>
    <s v="Invalid"/>
    <s v="Valid"/>
  </r>
  <r>
    <x v="1"/>
    <x v="0"/>
    <s v="Spicy Special Slims"/>
    <n v="434"/>
    <n v="87"/>
    <n v="9"/>
    <n v="783"/>
    <s v="INVALID"/>
    <n v="349"/>
    <s v="Invalid"/>
    <s v="Invalid"/>
  </r>
  <r>
    <x v="5"/>
    <x v="4"/>
    <s v="70% Dark Bites"/>
    <n v="10129"/>
    <n v="312"/>
    <n v="14.49"/>
    <n v="4520.88"/>
    <s v="Australia"/>
    <n v="-5608.12"/>
    <s v="Invalid"/>
    <s v="Invalid"/>
  </r>
  <r>
    <x v="8"/>
    <x v="3"/>
    <s v="Caramel Stuffed Bars"/>
    <n v="1652"/>
    <n v="102"/>
    <n v="10.38"/>
    <n v="1058.76"/>
    <s v="INVALID"/>
    <n v="-593.24"/>
    <s v="Invalid"/>
    <s v="Invalid"/>
  </r>
  <r>
    <x v="1"/>
    <x v="4"/>
    <s v="Spicy Special Slims"/>
    <n v="6433"/>
    <n v="78"/>
    <n v="9"/>
    <n v="702"/>
    <s v="INVALID"/>
    <n v="-5731"/>
    <s v="Invalid"/>
    <s v="Invalid"/>
  </r>
  <r>
    <x v="8"/>
    <x v="5"/>
    <s v="Fruit &amp; Nut Bars"/>
    <n v="2212"/>
    <n v="117"/>
    <n v="6.49"/>
    <n v="759.33"/>
    <s v="INVALID"/>
    <n v="-1452.67"/>
    <s v="Invalid"/>
    <s v="Invalid"/>
  </r>
  <r>
    <x v="3"/>
    <x v="1"/>
    <s v="99% Dark &amp; Pure"/>
    <n v="609"/>
    <n v="99"/>
    <n v="7.64"/>
    <n v="756.36"/>
    <s v="INVALID"/>
    <n v="147.36000000000001"/>
    <s v="Invalid"/>
    <s v="Valid"/>
  </r>
  <r>
    <x v="0"/>
    <x v="1"/>
    <s v="85% Dark Bars"/>
    <n v="1638"/>
    <n v="48"/>
    <n v="4.97"/>
    <n v="238.56"/>
    <s v="INVALID"/>
    <n v="-1399.44"/>
    <s v="Invalid"/>
    <s v="Valid"/>
  </r>
  <r>
    <x v="5"/>
    <x v="5"/>
    <s v="Raspberry Choco"/>
    <n v="3829"/>
    <n v="24"/>
    <n v="11.73"/>
    <n v="281.52"/>
    <s v="INVALID"/>
    <n v="-3547.48"/>
    <s v="Invalid"/>
    <s v="Invalid"/>
  </r>
  <r>
    <x v="0"/>
    <x v="3"/>
    <s v="Raspberry Choco"/>
    <n v="5775"/>
    <n v="42"/>
    <n v="11.73"/>
    <n v="492.66"/>
    <s v="INVALID"/>
    <n v="-5282.34"/>
    <s v="Invalid"/>
    <s v="Invalid"/>
  </r>
  <r>
    <x v="4"/>
    <x v="1"/>
    <s v="Orange Choco"/>
    <n v="1071"/>
    <n v="270"/>
    <n v="10.62"/>
    <n v="2867.3999999999996"/>
    <s v="INVALID"/>
    <n v="1796.3999999999996"/>
    <s v="Invalid"/>
    <s v="Valid"/>
  </r>
  <r>
    <x v="1"/>
    <x v="2"/>
    <s v="Fruit &amp; Nut Bars"/>
    <n v="5019"/>
    <n v="150"/>
    <n v="6.49"/>
    <n v="973.5"/>
    <s v="INVALID"/>
    <n v="-4045.5"/>
    <s v="Invalid"/>
    <s v="Invalid"/>
  </r>
  <r>
    <x v="7"/>
    <x v="0"/>
    <s v="Raspberry Choco"/>
    <n v="2863"/>
    <n v="42"/>
    <n v="11.73"/>
    <n v="492.66"/>
    <s v="INVALID"/>
    <n v="-2370.34"/>
    <s v="Invalid"/>
    <s v="Invalid"/>
  </r>
  <r>
    <x v="0"/>
    <x v="1"/>
    <s v="Manuka Honey Choco"/>
    <n v="1617"/>
    <n v="126"/>
    <n v="7.16"/>
    <n v="902.16"/>
    <s v="INVALID"/>
    <n v="-714.84"/>
    <s v="Invalid"/>
    <s v="Valid"/>
  </r>
  <r>
    <x v="4"/>
    <x v="0"/>
    <s v="Baker's Choco Chips"/>
    <n v="6818"/>
    <n v="6"/>
    <n v="5.6"/>
    <n v="33.599999999999994"/>
    <s v="INVALID"/>
    <n v="-6784.4"/>
    <s v="Invalid"/>
    <s v="Invalid"/>
  </r>
  <r>
    <x v="8"/>
    <x v="1"/>
    <s v="Raspberry Choco"/>
    <n v="6657"/>
    <n v="276"/>
    <n v="11.73"/>
    <n v="3237.48"/>
    <s v="INVALID"/>
    <n v="-3419.52"/>
    <s v="Valid"/>
    <s v="Valid"/>
  </r>
  <r>
    <x v="8"/>
    <x v="5"/>
    <s v="Eclairs"/>
    <n v="2919"/>
    <n v="93"/>
    <n v="3.11"/>
    <n v="289.22999999999996"/>
    <s v="INVALID"/>
    <n v="-2629.77"/>
    <s v="Invalid"/>
    <s v="Invalid"/>
  </r>
  <r>
    <x v="7"/>
    <x v="2"/>
    <s v="Smooth Sliky Salty"/>
    <n v="3094"/>
    <n v="246"/>
    <n v="5.79"/>
    <n v="1424.34"/>
    <s v="INVALID"/>
    <n v="-1669.66"/>
    <s v="Invalid"/>
    <s v="Invalid"/>
  </r>
  <r>
    <x v="4"/>
    <x v="3"/>
    <s v="85% Dark Bars"/>
    <n v="2989"/>
    <n v="3"/>
    <n v="4.97"/>
    <n v="14.91"/>
    <s v="INVALID"/>
    <n v="-2974.09"/>
    <s v="Invalid"/>
    <s v="Invalid"/>
  </r>
  <r>
    <x v="1"/>
    <x v="4"/>
    <s v="Organic Choco Syrup"/>
    <n v="2268"/>
    <n v="63"/>
    <n v="16.73"/>
    <n v="1053.99"/>
    <s v="INVALID"/>
    <n v="-1214.01"/>
    <s v="Invalid"/>
    <s v="Invalid"/>
  </r>
  <r>
    <x v="6"/>
    <x v="1"/>
    <s v="Smooth Sliky Salty"/>
    <n v="4753"/>
    <n v="246"/>
    <n v="5.79"/>
    <n v="1424.34"/>
    <s v="INVALID"/>
    <n v="-3328.66"/>
    <s v="Valid"/>
    <s v="Valid"/>
  </r>
  <r>
    <x v="7"/>
    <x v="5"/>
    <s v="99% Dark &amp; Pure"/>
    <n v="7511"/>
    <n v="120"/>
    <n v="7.64"/>
    <n v="916.8"/>
    <s v="INVALID"/>
    <n v="-6594.2"/>
    <s v="Invalid"/>
    <s v="Invalid"/>
  </r>
  <r>
    <x v="7"/>
    <x v="4"/>
    <s v="Smooth Sliky Salty"/>
    <n v="4326"/>
    <n v="348"/>
    <n v="5.79"/>
    <n v="2014.92"/>
    <s v="INVALID"/>
    <n v="-2311.08"/>
    <s v="Invalid"/>
    <s v="Invalid"/>
  </r>
  <r>
    <x v="3"/>
    <x v="5"/>
    <s v="Fruit &amp; Nut Bars"/>
    <n v="4935"/>
    <n v="126"/>
    <n v="6.49"/>
    <n v="817.74"/>
    <s v="INVALID"/>
    <n v="-4117.26"/>
    <s v="Invalid"/>
    <s v="Invalid"/>
  </r>
  <r>
    <x v="4"/>
    <x v="1"/>
    <s v="70% Dark Bites"/>
    <n v="4781"/>
    <n v="123"/>
    <n v="14.49"/>
    <n v="1782.27"/>
    <s v="INVALID"/>
    <n v="-2998.73"/>
    <s v="Valid"/>
    <s v="Valid"/>
  </r>
  <r>
    <x v="6"/>
    <x v="4"/>
    <s v="White Choc"/>
    <n v="7483"/>
    <n v="45"/>
    <n v="13.15"/>
    <n v="591.75"/>
    <s v="INVALID"/>
    <n v="-6891.25"/>
    <s v="Invalid"/>
    <s v="Valid"/>
  </r>
  <r>
    <x v="9"/>
    <x v="4"/>
    <s v="Almond Choco"/>
    <n v="6860"/>
    <n v="126"/>
    <n v="11.88"/>
    <n v="1496.88"/>
    <s v="INVALID"/>
    <n v="-5363.12"/>
    <s v="Invalid"/>
    <s v="Invalid"/>
  </r>
  <r>
    <x v="0"/>
    <x v="0"/>
    <s v="Manuka Honey Choco"/>
    <n v="9002"/>
    <n v="72"/>
    <n v="7.16"/>
    <n v="515.52"/>
    <s v="INVALID"/>
    <n v="-8486.48"/>
    <s v="Invalid"/>
    <s v="Invalid"/>
  </r>
  <r>
    <x v="4"/>
    <x v="2"/>
    <s v="Manuka Honey Choco"/>
    <n v="1400"/>
    <n v="135"/>
    <n v="7.16"/>
    <n v="966.6"/>
    <s v="INVALID"/>
    <n v="-433.4"/>
    <s v="Invalid"/>
    <s v="Invalid"/>
  </r>
  <r>
    <x v="9"/>
    <x v="5"/>
    <s v="After Nines"/>
    <n v="4053"/>
    <n v="24"/>
    <n v="9.77"/>
    <n v="234.48"/>
    <s v="INVALID"/>
    <n v="-3818.52"/>
    <s v="Invalid"/>
    <s v="Invalid"/>
  </r>
  <r>
    <x v="5"/>
    <x v="2"/>
    <s v="Smooth Sliky Salty"/>
    <n v="2149"/>
    <n v="117"/>
    <n v="5.79"/>
    <n v="677.43"/>
    <s v="INVALID"/>
    <n v="-1471.5700000000002"/>
    <s v="Invalid"/>
    <s v="Invalid"/>
  </r>
  <r>
    <x v="8"/>
    <x v="3"/>
    <s v="Manuka Honey Choco"/>
    <n v="3640"/>
    <n v="51"/>
    <n v="7.16"/>
    <n v="365.16"/>
    <s v="INVALID"/>
    <n v="-3274.84"/>
    <s v="Invalid"/>
    <s v="Invalid"/>
  </r>
  <r>
    <x v="7"/>
    <x v="3"/>
    <s v="Fruit &amp; Nut Bars"/>
    <n v="630"/>
    <n v="36"/>
    <n v="6.49"/>
    <n v="233.64000000000001"/>
    <s v="INVALID"/>
    <n v="-396.36"/>
    <s v="Invalid"/>
    <s v="Invalid"/>
  </r>
  <r>
    <x v="2"/>
    <x v="1"/>
    <s v="Organic Choco Syrup"/>
    <n v="2429"/>
    <n v="144"/>
    <n v="16.73"/>
    <n v="2409.12"/>
    <s v="INVALID"/>
    <n v="-19.880000000000109"/>
    <s v="Valid"/>
    <s v="Valid"/>
  </r>
  <r>
    <x v="2"/>
    <x v="2"/>
    <s v="White Choc"/>
    <n v="2142"/>
    <n v="114"/>
    <n v="13.15"/>
    <n v="1499.1000000000001"/>
    <s v="INVALID"/>
    <n v="-642.89999999999986"/>
    <s v="Invalid"/>
    <s v="Valid"/>
  </r>
  <r>
    <x v="5"/>
    <x v="0"/>
    <s v="70% Dark Bites"/>
    <n v="6454"/>
    <n v="54"/>
    <n v="14.49"/>
    <n v="782.46"/>
    <s v="INVALID"/>
    <n v="-5671.54"/>
    <s v="Invalid"/>
    <s v="Invalid"/>
  </r>
  <r>
    <x v="5"/>
    <x v="0"/>
    <s v="Mint Chip Choco"/>
    <n v="4487"/>
    <n v="333"/>
    <n v="8.7899999999999991"/>
    <n v="2927.0699999999997"/>
    <s v="INVALID"/>
    <n v="-1559.9300000000003"/>
    <s v="Invalid"/>
    <s v="Invalid"/>
  </r>
  <r>
    <x v="8"/>
    <x v="0"/>
    <s v="Almond Choco"/>
    <n v="938"/>
    <n v="366"/>
    <n v="11.88"/>
    <n v="4348.08"/>
    <s v="INVALID"/>
    <n v="3410.08"/>
    <s v="Invalid"/>
    <s v="Invalid"/>
  </r>
  <r>
    <x v="8"/>
    <x v="4"/>
    <s v="Baker's Choco Chips"/>
    <n v="8841"/>
    <n v="303"/>
    <n v="5.6"/>
    <n v="1696.8"/>
    <s v="INVALID"/>
    <n v="-7144.2"/>
    <s v="Invalid"/>
    <s v="Invalid"/>
  </r>
  <r>
    <x v="7"/>
    <x v="3"/>
    <s v="Peanut Butter Cubes"/>
    <n v="4018"/>
    <n v="126"/>
    <n v="12.37"/>
    <n v="1558.62"/>
    <s v="INVALID"/>
    <n v="-2459.38"/>
    <s v="Invalid"/>
    <s v="Invalid"/>
  </r>
  <r>
    <x v="3"/>
    <x v="0"/>
    <s v="Raspberry Choco"/>
    <n v="714"/>
    <n v="231"/>
    <n v="11.73"/>
    <n v="2709.63"/>
    <s v="INVALID"/>
    <n v="1995.63"/>
    <s v="Invalid"/>
    <s v="Invalid"/>
  </r>
  <r>
    <x v="2"/>
    <x v="4"/>
    <s v="White Choc"/>
    <n v="3850"/>
    <n v="102"/>
    <n v="13.15"/>
    <n v="1341.3"/>
    <s v="INVALID"/>
    <n v="-2508.6999999999998"/>
    <s v="Invalid"/>
    <s v="Valid"/>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AFBF93B-161E-44B1-93FA-260E38957B48}" name="PivotTable1"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G3:H14" firstHeaderRow="1" firstDataRow="1" firstDataCol="1"/>
  <pivotFields count="12">
    <pivotField axis="axisRow" showAll="0">
      <items count="11">
        <item x="7"/>
        <item x="1"/>
        <item x="3"/>
        <item x="5"/>
        <item x="4"/>
        <item x="6"/>
        <item x="8"/>
        <item x="2"/>
        <item x="9"/>
        <item x="0"/>
        <item t="default"/>
      </items>
    </pivotField>
    <pivotField showAll="0"/>
    <pivotField showAll="0"/>
    <pivotField dataField="1" numFmtId="164" showAll="0"/>
    <pivotField numFmtId="3" showAll="0"/>
    <pivotField showAll="0"/>
    <pivotField numFmtId="167" showAll="0"/>
    <pivotField showAll="0"/>
    <pivotField showAll="0"/>
    <pivotField showAll="0"/>
    <pivotField showAll="0"/>
    <pivotField dragToRow="0" dragToCol="0" dragToPage="0" showAll="0" defaultSubtotal="0"/>
  </pivotFields>
  <rowFields count="1">
    <field x="0"/>
  </rowFields>
  <rowItems count="11">
    <i>
      <x/>
    </i>
    <i>
      <x v="1"/>
    </i>
    <i>
      <x v="2"/>
    </i>
    <i>
      <x v="3"/>
    </i>
    <i>
      <x v="4"/>
    </i>
    <i>
      <x v="5"/>
    </i>
    <i>
      <x v="6"/>
    </i>
    <i>
      <x v="7"/>
    </i>
    <i>
      <x v="8"/>
    </i>
    <i>
      <x v="9"/>
    </i>
    <i t="grand">
      <x/>
    </i>
  </rowItems>
  <colItems count="1">
    <i/>
  </colItems>
  <dataFields count="1">
    <dataField name="Sum of Amount"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D12C981-9F68-49C7-97AD-46B984BEB5BD}" name="PivotTable2" cacheId="0"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location ref="A1:E7" firstHeaderRow="0" firstDataRow="1" firstDataCol="1"/>
  <pivotFields count="5">
    <pivotField axis="axisRow" allDrilled="1" subtotalTop="0" showAll="0" dataSourceSort="1" defaultSubtotal="0" defaultAttributeDrillState="1">
      <items count="6">
        <item x="0"/>
        <item x="1"/>
        <item x="2"/>
        <item x="3"/>
        <item x="4"/>
        <item x="5"/>
      </items>
    </pivotField>
    <pivotField dataField="1" subtotalTop="0" showAll="0" defaultSubtotal="0"/>
    <pivotField dataField="1" subtotalTop="0" showAll="0" defaultSubtotal="0"/>
    <pivotField dataField="1" subtotalTop="0" showAll="0" defaultSubtotal="0"/>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6">
    <i>
      <x/>
    </i>
    <i>
      <x v="1"/>
    </i>
    <i>
      <x v="2"/>
    </i>
    <i>
      <x v="3"/>
    </i>
    <i>
      <x v="4"/>
    </i>
    <i>
      <x v="5"/>
    </i>
  </rowItems>
  <colFields count="1">
    <field x="-2"/>
  </colFields>
  <colItems count="4">
    <i>
      <x/>
    </i>
    <i i="1">
      <x v="1"/>
    </i>
    <i i="2">
      <x v="2"/>
    </i>
    <i i="3">
      <x v="3"/>
    </i>
  </colItems>
  <dataFields count="4">
    <dataField name="Sum of Amount" fld="1" baseField="0" baseItem="0"/>
    <dataField name="Sum of Total cost" fld="2" baseField="0" baseItem="0"/>
    <dataField fld="3" subtotal="count" baseField="0" baseItem="0"/>
    <dataField name="Profit/Loss2" fld="4" subtotal="count" baseField="0" baseItem="0">
      <extLst>
        <ext xmlns:x14="http://schemas.microsoft.com/office/spreadsheetml/2009/9/main" uri="{E15A36E0-9728-4e99-A89B-3F7291B0FE68}">
          <x14:dataField sourceField="3" uniqueName="[__Xl2].[Measures].[Profit/Loss]"/>
        </ext>
      </extLst>
    </dataField>
  </dataFields>
  <formats count="5">
    <format dxfId="4">
      <pivotArea type="all" dataOnly="0" outline="0" fieldPosition="0"/>
    </format>
    <format dxfId="3">
      <pivotArea outline="0" collapsedLevelsAreSubtotals="1" fieldPosition="0"/>
    </format>
    <format dxfId="2">
      <pivotArea field="0" type="button" dataOnly="0" labelOnly="1" outline="0" axis="axisRow" fieldPosition="0"/>
    </format>
    <format dxfId="1">
      <pivotArea dataOnly="0" labelOnly="1" fieldPosition="0">
        <references count="1">
          <reference field="0" count="0"/>
        </references>
      </pivotArea>
    </format>
    <format dxfId="0">
      <pivotArea dataOnly="0" labelOnly="1" outline="0" fieldPosition="0">
        <references count="1">
          <reference field="4294967294" count="4">
            <x v="0"/>
            <x v="1"/>
            <x v="2"/>
            <x v="3"/>
          </reference>
        </references>
      </pivotArea>
    </format>
  </formats>
  <pivotHierarchies count="1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Medium19" showRowHeaders="1" showColHeaders="1" showRowStripes="0" showColStripes="0" showLastColumn="1"/>
  <rowHierarchiesUsage count="1">
    <rowHierarchyUsage hierarchyUsage="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Sales">
        <x15:activeTabTopLevelEntity name="[Sales]"/>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0FA255A-0FF3-4C59-9B86-5732F4613388}" name="PivotTable1" cacheId="1"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location ref="A2:C12" firstHeaderRow="0" firstDataRow="1" firstDataCol="1"/>
  <pivotFields count="12">
    <pivotField axis="axisRow" showAll="0">
      <items count="11">
        <item x="7"/>
        <item x="1"/>
        <item x="3"/>
        <item x="5"/>
        <item x="4"/>
        <item x="6"/>
        <item x="8"/>
        <item x="2"/>
        <item x="9"/>
        <item x="0"/>
        <item t="default"/>
      </items>
    </pivotField>
    <pivotField showAll="0">
      <items count="7">
        <item h="1" x="4"/>
        <item h="1" x="2"/>
        <item x="5"/>
        <item h="1" x="0"/>
        <item h="1" x="3"/>
        <item h="1" x="1"/>
        <item t="default"/>
      </items>
    </pivotField>
    <pivotField showAll="0"/>
    <pivotField dataField="1" numFmtId="164" showAll="0"/>
    <pivotField numFmtId="3" showAll="0"/>
    <pivotField showAll="0"/>
    <pivotField numFmtId="167" showAll="0"/>
    <pivotField showAll="0"/>
    <pivotField showAll="0"/>
    <pivotField showAll="0"/>
    <pivotField showAll="0"/>
    <pivotField dataField="1" dragToRow="0" dragToCol="0" dragToPage="0" showAll="0" defaultSubtotal="0"/>
  </pivotFields>
  <rowFields count="1">
    <field x="0"/>
  </rowFields>
  <rowItems count="10">
    <i>
      <x/>
    </i>
    <i>
      <x v="1"/>
    </i>
    <i>
      <x v="2"/>
    </i>
    <i>
      <x v="3"/>
    </i>
    <i>
      <x v="4"/>
    </i>
    <i>
      <x v="5"/>
    </i>
    <i>
      <x v="6"/>
    </i>
    <i>
      <x v="7"/>
    </i>
    <i>
      <x v="8"/>
    </i>
    <i>
      <x v="9"/>
    </i>
  </rowItems>
  <colFields count="1">
    <field x="-2"/>
  </colFields>
  <colItems count="2">
    <i>
      <x/>
    </i>
    <i i="1">
      <x v="1"/>
    </i>
  </colItems>
  <dataFields count="2">
    <dataField name="Sum of Amount" fld="3" baseField="0" baseItem="0"/>
    <dataField name="Sum of Test cost" fld="11" baseField="0" baseItem="0" numFmtId="3"/>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35BF1330-8258-4962-B5EF-35B186C8366A}" sourceName="Geography">
  <pivotTables>
    <pivotTable tabId="8" name="PivotTable1"/>
  </pivotTables>
  <data>
    <tabular pivotCacheId="1466043683">
      <items count="6">
        <i x="4"/>
        <i x="2"/>
        <i x="5" s="1"/>
        <i x="0"/>
        <i x="3"/>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3C34481A-1683-4FE4-BEF8-AFFD43BCC9A0}" cache="Slicer_Geography" caption="Geography"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BC2786-553A-4F8C-B526-28A534E98579}" name="Sales" displayName="Sales" ref="A1:K301" totalsRowShown="0" headerRowDxfId="14">
  <autoFilter ref="A1:K301" xr:uid="{364C0547-9956-472C-8A25-2290FFBCAA00}"/>
  <tableColumns count="11">
    <tableColumn id="1" xr3:uid="{BC9E9A50-2E77-4CD3-82FF-3A239D768FDC}" name="Sales Person"/>
    <tableColumn id="2" xr3:uid="{392CED62-0018-4E88-AA63-34EAB7B79CA9}" name="Geography"/>
    <tableColumn id="3" xr3:uid="{FBF0BCFB-9318-486B-80E1-4B882468A03B}" name="Product"/>
    <tableColumn id="4" xr3:uid="{C5AA0E8E-0CAB-4EC1-91FA-4328BE2F7629}" name="Amount" dataDxfId="13"/>
    <tableColumn id="5" xr3:uid="{6A060ABE-2109-4396-B045-F77425A5DAB3}" name="Units" dataDxfId="12"/>
    <tableColumn id="7" xr3:uid="{1A49F6D3-BE45-49BE-AFD3-7154EB24FB48}" name="cost / unit" dataDxfId="11">
      <calculatedColumnFormula>VLOOKUP(Sales[[#This Row],[Product]],'cost'!A:B,2,FALSE)</calculatedColumnFormula>
    </tableColumn>
    <tableColumn id="8" xr3:uid="{85C09B90-6F09-4343-9A9F-11B7926920BB}" name="Total cost " dataDxfId="10" dataCellStyle="Currency">
      <calculatedColumnFormula>Sales[[#This Row],[cost / unit]]*Sales[[#This Row],[Units]]</calculatedColumnFormula>
    </tableColumn>
    <tableColumn id="11" xr3:uid="{AAF6F2F0-5711-4DC7-83D3-D1D791558F28}" name="Condition" dataDxfId="9">
      <calculatedColumnFormula>IF(D:D&gt;10000, B:B,"INVALID")</calculatedColumnFormula>
    </tableColumn>
    <tableColumn id="6" xr3:uid="{FEDC72D7-74AC-4EB3-AAFF-BBED60F16DFD}" name="profit" dataDxfId="8">
      <calculatedColumnFormula>Sales[[#This Row],[Total cost ]]-Sales[[#This Row],[Amount]]</calculatedColumnFormula>
    </tableColumn>
    <tableColumn id="9" xr3:uid="{B2F5A58E-C6AB-4BEE-9611-6A1F9F7F3D13}" name="if Amount  &gt; 2000 geo is USA, print valid else invalid" dataDxfId="7">
      <calculatedColumnFormula>IF(AND(D:D&gt;2000,B:B="USA"),"Valid", "Invalid")</calculatedColumnFormula>
    </tableColumn>
    <tableColumn id="12" xr3:uid="{4D3CB545-10F5-4775-8A05-948E86AFA936}" name="IF + OR " dataDxfId="6">
      <calculatedColumnFormula>IF(OR(B:B = "USA", C:C = "White Choc"), "Valid", "Invalid")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23D5C10-F373-4879-872B-2A852B096D7C}" name="cost" displayName="cost" ref="A1:B23" totalsRowShown="0">
  <autoFilter ref="A1:B23" xr:uid="{D2A9C2C0-89AB-4337-938B-33C928A4D7A8}"/>
  <tableColumns count="2">
    <tableColumn id="1" xr3:uid="{DB2507C4-E6C4-4B8F-944D-11BD59D5FF94}" name="Product"/>
    <tableColumn id="2" xr3:uid="{90B64FD9-906D-4C39-86F2-FFC84D3E0EAA}" name="Cost per unit" data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297" zoomScale="145" zoomScaleNormal="145" workbookViewId="0">
      <selection activeCell="D308" sqref="D30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J11" s="9" t="s">
        <v>43</v>
      </c>
      <c r="K11" s="2"/>
      <c r="Y11" t="s">
        <v>0</v>
      </c>
      <c r="Z11" t="s">
        <v>51</v>
      </c>
    </row>
    <row r="12" spans="1:26" x14ac:dyDescent="0.3">
      <c r="C12" t="s">
        <v>40</v>
      </c>
      <c r="D12" t="s">
        <v>37</v>
      </c>
      <c r="E12" t="s">
        <v>30</v>
      </c>
      <c r="F12" s="4">
        <v>1624</v>
      </c>
      <c r="G12" s="5">
        <v>114</v>
      </c>
      <c r="J12" s="7">
        <v>1</v>
      </c>
      <c r="K12" s="8" t="s">
        <v>44</v>
      </c>
      <c r="Y12" t="s">
        <v>13</v>
      </c>
      <c r="Z12" s="11">
        <v>9.33</v>
      </c>
    </row>
    <row r="13" spans="1:26" x14ac:dyDescent="0.3">
      <c r="C13" t="s">
        <v>8</v>
      </c>
      <c r="D13" t="s">
        <v>35</v>
      </c>
      <c r="E13" t="s">
        <v>32</v>
      </c>
      <c r="F13" s="4">
        <v>6706</v>
      </c>
      <c r="G13" s="5">
        <v>459</v>
      </c>
      <c r="J13" s="7">
        <v>2</v>
      </c>
      <c r="K13" s="8" t="s">
        <v>53</v>
      </c>
      <c r="Y13" t="s">
        <v>14</v>
      </c>
      <c r="Z13" s="11">
        <v>11.7</v>
      </c>
    </row>
    <row r="14" spans="1:26" x14ac:dyDescent="0.3">
      <c r="C14" t="s">
        <v>9</v>
      </c>
      <c r="D14" t="s">
        <v>35</v>
      </c>
      <c r="E14" t="s">
        <v>4</v>
      </c>
      <c r="F14" s="4">
        <v>959</v>
      </c>
      <c r="G14" s="5">
        <v>147</v>
      </c>
      <c r="J14" s="7">
        <v>3</v>
      </c>
      <c r="K14" s="8" t="s">
        <v>45</v>
      </c>
      <c r="Y14" t="s">
        <v>4</v>
      </c>
      <c r="Z14" s="11">
        <v>11.88</v>
      </c>
    </row>
    <row r="15" spans="1:26" x14ac:dyDescent="0.3">
      <c r="C15" t="s">
        <v>41</v>
      </c>
      <c r="D15" t="s">
        <v>36</v>
      </c>
      <c r="E15" t="s">
        <v>18</v>
      </c>
      <c r="F15" s="4">
        <v>9632</v>
      </c>
      <c r="G15" s="5">
        <v>288</v>
      </c>
      <c r="J15" s="7">
        <v>4</v>
      </c>
      <c r="K15" s="8" t="s">
        <v>46</v>
      </c>
      <c r="Y15" t="s">
        <v>15</v>
      </c>
      <c r="Z15" s="11">
        <v>11.73</v>
      </c>
    </row>
    <row r="16" spans="1:26" x14ac:dyDescent="0.3">
      <c r="C16" t="s">
        <v>6</v>
      </c>
      <c r="D16" t="s">
        <v>39</v>
      </c>
      <c r="E16" t="s">
        <v>25</v>
      </c>
      <c r="F16" s="4">
        <v>2100</v>
      </c>
      <c r="G16" s="5">
        <v>414</v>
      </c>
      <c r="J16" s="7">
        <v>5</v>
      </c>
      <c r="K16" s="8" t="s">
        <v>54</v>
      </c>
      <c r="Y16" t="s">
        <v>16</v>
      </c>
      <c r="Z16" s="11">
        <v>8.7899999999999991</v>
      </c>
    </row>
    <row r="17" spans="3:26" x14ac:dyDescent="0.3">
      <c r="C17" t="s">
        <v>40</v>
      </c>
      <c r="D17" t="s">
        <v>35</v>
      </c>
      <c r="E17" t="s">
        <v>33</v>
      </c>
      <c r="F17" s="4">
        <v>8869</v>
      </c>
      <c r="G17" s="5">
        <v>432</v>
      </c>
      <c r="J17" s="7">
        <v>6</v>
      </c>
      <c r="K17" s="8" t="s">
        <v>55</v>
      </c>
      <c r="Y17" t="s">
        <v>17</v>
      </c>
      <c r="Z17" s="11">
        <v>3.11</v>
      </c>
    </row>
    <row r="18" spans="3:26" x14ac:dyDescent="0.3">
      <c r="C18" t="s">
        <v>6</v>
      </c>
      <c r="D18" t="s">
        <v>38</v>
      </c>
      <c r="E18" t="s">
        <v>31</v>
      </c>
      <c r="F18" s="4">
        <v>2681</v>
      </c>
      <c r="G18" s="5">
        <v>54</v>
      </c>
      <c r="J18" s="7">
        <v>7</v>
      </c>
      <c r="K18" s="8" t="s">
        <v>49</v>
      </c>
      <c r="Y18" t="s">
        <v>18</v>
      </c>
      <c r="Z18" s="11">
        <v>6.47</v>
      </c>
    </row>
    <row r="19" spans="3:26" x14ac:dyDescent="0.3">
      <c r="C19" t="s">
        <v>8</v>
      </c>
      <c r="D19" t="s">
        <v>35</v>
      </c>
      <c r="E19" t="s">
        <v>22</v>
      </c>
      <c r="F19" s="4">
        <v>5012</v>
      </c>
      <c r="G19" s="5">
        <v>210</v>
      </c>
      <c r="J19" s="7">
        <v>8</v>
      </c>
      <c r="K19" s="8" t="s">
        <v>52</v>
      </c>
      <c r="Y19" t="s">
        <v>19</v>
      </c>
      <c r="Z19" s="11">
        <v>7.64</v>
      </c>
    </row>
    <row r="20" spans="3:26" x14ac:dyDescent="0.3">
      <c r="C20" t="s">
        <v>7</v>
      </c>
      <c r="D20" t="s">
        <v>38</v>
      </c>
      <c r="E20" t="s">
        <v>14</v>
      </c>
      <c r="F20" s="4">
        <v>1281</v>
      </c>
      <c r="G20" s="5">
        <v>75</v>
      </c>
      <c r="J20" s="7">
        <v>9</v>
      </c>
      <c r="K20" s="8" t="s">
        <v>47</v>
      </c>
      <c r="Y20" t="s">
        <v>20</v>
      </c>
      <c r="Z20" s="11">
        <v>10.62</v>
      </c>
    </row>
    <row r="21" spans="3:26" x14ac:dyDescent="0.3">
      <c r="C21" t="s">
        <v>5</v>
      </c>
      <c r="D21" t="s">
        <v>37</v>
      </c>
      <c r="E21" t="s">
        <v>14</v>
      </c>
      <c r="F21" s="4">
        <v>4991</v>
      </c>
      <c r="G21" s="5">
        <v>12</v>
      </c>
      <c r="J21" s="7">
        <v>10</v>
      </c>
      <c r="K21" s="8" t="s">
        <v>48</v>
      </c>
      <c r="Y21" t="s">
        <v>21</v>
      </c>
      <c r="Z21" s="11">
        <v>9</v>
      </c>
    </row>
    <row r="22" spans="3:26" x14ac:dyDescent="0.3">
      <c r="C22" t="s">
        <v>2</v>
      </c>
      <c r="D22" t="s">
        <v>39</v>
      </c>
      <c r="E22" t="s">
        <v>25</v>
      </c>
      <c r="F22" s="4">
        <v>1785</v>
      </c>
      <c r="G22" s="5">
        <v>462</v>
      </c>
      <c r="Y22" t="s">
        <v>22</v>
      </c>
      <c r="Z22" s="11">
        <v>9.77</v>
      </c>
    </row>
    <row r="23" spans="3:26" x14ac:dyDescent="0.3">
      <c r="C23" t="s">
        <v>3</v>
      </c>
      <c r="D23" t="s">
        <v>37</v>
      </c>
      <c r="E23" t="s">
        <v>17</v>
      </c>
      <c r="F23" s="4">
        <v>3983</v>
      </c>
      <c r="G23" s="5">
        <v>144</v>
      </c>
      <c r="Y23" t="s">
        <v>23</v>
      </c>
      <c r="Z23" s="11">
        <v>6.49</v>
      </c>
    </row>
    <row r="24" spans="3:26" x14ac:dyDescent="0.3">
      <c r="C24" t="s">
        <v>9</v>
      </c>
      <c r="D24" t="s">
        <v>38</v>
      </c>
      <c r="E24" t="s">
        <v>16</v>
      </c>
      <c r="F24" s="4">
        <v>2646</v>
      </c>
      <c r="G24" s="5">
        <v>120</v>
      </c>
      <c r="Y24" t="s">
        <v>24</v>
      </c>
      <c r="Z24" s="11">
        <v>4.97</v>
      </c>
    </row>
    <row r="25" spans="3:26" x14ac:dyDescent="0.3">
      <c r="C25" t="s">
        <v>2</v>
      </c>
      <c r="D25" t="s">
        <v>34</v>
      </c>
      <c r="E25" t="s">
        <v>13</v>
      </c>
      <c r="F25" s="4">
        <v>252</v>
      </c>
      <c r="G25" s="5">
        <v>54</v>
      </c>
      <c r="Y25" t="s">
        <v>25</v>
      </c>
      <c r="Z25" s="11">
        <v>13.15</v>
      </c>
    </row>
    <row r="26" spans="3:26" x14ac:dyDescent="0.3">
      <c r="C26" t="s">
        <v>3</v>
      </c>
      <c r="D26" t="s">
        <v>35</v>
      </c>
      <c r="E26" t="s">
        <v>25</v>
      </c>
      <c r="F26" s="4">
        <v>2464</v>
      </c>
      <c r="G26" s="5">
        <v>234</v>
      </c>
      <c r="Y26" t="s">
        <v>26</v>
      </c>
      <c r="Z26" s="11">
        <v>5.6</v>
      </c>
    </row>
    <row r="27" spans="3:26" x14ac:dyDescent="0.3">
      <c r="C27" t="s">
        <v>3</v>
      </c>
      <c r="D27" t="s">
        <v>35</v>
      </c>
      <c r="E27" t="s">
        <v>29</v>
      </c>
      <c r="F27" s="4">
        <v>2114</v>
      </c>
      <c r="G27" s="5">
        <v>66</v>
      </c>
      <c r="Y27" t="s">
        <v>27</v>
      </c>
      <c r="Z27" s="11">
        <v>16.73</v>
      </c>
    </row>
    <row r="28" spans="3:26" x14ac:dyDescent="0.3">
      <c r="C28" t="s">
        <v>6</v>
      </c>
      <c r="D28" t="s">
        <v>37</v>
      </c>
      <c r="E28" t="s">
        <v>31</v>
      </c>
      <c r="F28" s="4">
        <v>7693</v>
      </c>
      <c r="G28" s="5">
        <v>87</v>
      </c>
      <c r="Y28" t="s">
        <v>28</v>
      </c>
      <c r="Z28" s="11">
        <v>10.38</v>
      </c>
    </row>
    <row r="29" spans="3:26" x14ac:dyDescent="0.3">
      <c r="C29" t="s">
        <v>5</v>
      </c>
      <c r="D29" t="s">
        <v>34</v>
      </c>
      <c r="E29" t="s">
        <v>20</v>
      </c>
      <c r="F29" s="4">
        <v>15610</v>
      </c>
      <c r="G29" s="5">
        <v>339</v>
      </c>
      <c r="Y29" t="s">
        <v>29</v>
      </c>
      <c r="Z29" s="11">
        <v>7.16</v>
      </c>
    </row>
    <row r="30" spans="3:26" x14ac:dyDescent="0.3">
      <c r="C30" t="s">
        <v>41</v>
      </c>
      <c r="D30" t="s">
        <v>34</v>
      </c>
      <c r="E30" t="s">
        <v>22</v>
      </c>
      <c r="F30" s="4">
        <v>336</v>
      </c>
      <c r="G30" s="5">
        <v>144</v>
      </c>
      <c r="Y30" t="s">
        <v>30</v>
      </c>
      <c r="Z30" s="11">
        <v>14.49</v>
      </c>
    </row>
    <row r="31" spans="3:26" x14ac:dyDescent="0.3">
      <c r="C31" t="s">
        <v>2</v>
      </c>
      <c r="D31" t="s">
        <v>39</v>
      </c>
      <c r="E31" t="s">
        <v>20</v>
      </c>
      <c r="F31" s="4">
        <v>9443</v>
      </c>
      <c r="G31" s="5">
        <v>162</v>
      </c>
      <c r="Y31" t="s">
        <v>31</v>
      </c>
      <c r="Z31" s="11">
        <v>5.79</v>
      </c>
    </row>
    <row r="32" spans="3:26" x14ac:dyDescent="0.3">
      <c r="C32" t="s">
        <v>9</v>
      </c>
      <c r="D32" t="s">
        <v>34</v>
      </c>
      <c r="E32" t="s">
        <v>23</v>
      </c>
      <c r="F32" s="4">
        <v>8155</v>
      </c>
      <c r="G32" s="5">
        <v>90</v>
      </c>
      <c r="Y32" t="s">
        <v>32</v>
      </c>
      <c r="Z32" s="11">
        <v>8.65</v>
      </c>
    </row>
    <row r="33" spans="3:26" x14ac:dyDescent="0.3">
      <c r="C33" t="s">
        <v>8</v>
      </c>
      <c r="D33" t="s">
        <v>38</v>
      </c>
      <c r="E33" t="s">
        <v>23</v>
      </c>
      <c r="F33" s="4">
        <v>1701</v>
      </c>
      <c r="G33" s="5">
        <v>234</v>
      </c>
      <c r="Y33" t="s">
        <v>33</v>
      </c>
      <c r="Z33" s="11">
        <v>12.37</v>
      </c>
    </row>
    <row r="34" spans="3:26" x14ac:dyDescent="0.3">
      <c r="C34" t="s">
        <v>10</v>
      </c>
      <c r="D34" t="s">
        <v>38</v>
      </c>
      <c r="E34" t="s">
        <v>22</v>
      </c>
      <c r="F34" s="4">
        <v>2205</v>
      </c>
      <c r="G34" s="5">
        <v>141</v>
      </c>
    </row>
    <row r="35" spans="3:26" x14ac:dyDescent="0.3">
      <c r="C35" t="s">
        <v>8</v>
      </c>
      <c r="D35" t="s">
        <v>37</v>
      </c>
      <c r="E35" t="s">
        <v>19</v>
      </c>
      <c r="F35" s="4">
        <v>1771</v>
      </c>
      <c r="G35" s="5">
        <v>204</v>
      </c>
    </row>
    <row r="36" spans="3:26" x14ac:dyDescent="0.3">
      <c r="C36" t="s">
        <v>41</v>
      </c>
      <c r="D36" t="s">
        <v>35</v>
      </c>
      <c r="E36" t="s">
        <v>15</v>
      </c>
      <c r="F36" s="4">
        <v>2114</v>
      </c>
      <c r="G36" s="5">
        <v>186</v>
      </c>
    </row>
    <row r="37" spans="3:26" x14ac:dyDescent="0.3">
      <c r="C37" t="s">
        <v>41</v>
      </c>
      <c r="D37" t="s">
        <v>36</v>
      </c>
      <c r="E37" t="s">
        <v>13</v>
      </c>
      <c r="F37" s="4">
        <v>10311</v>
      </c>
      <c r="G37" s="5">
        <v>231</v>
      </c>
    </row>
    <row r="38" spans="3:26" x14ac:dyDescent="0.3">
      <c r="C38" t="s">
        <v>3</v>
      </c>
      <c r="D38" t="s">
        <v>39</v>
      </c>
      <c r="E38" t="s">
        <v>16</v>
      </c>
      <c r="F38" s="4">
        <v>21</v>
      </c>
      <c r="G38" s="5">
        <v>168</v>
      </c>
    </row>
    <row r="39" spans="3:26" x14ac:dyDescent="0.3">
      <c r="C39" t="s">
        <v>10</v>
      </c>
      <c r="D39" t="s">
        <v>35</v>
      </c>
      <c r="E39" t="s">
        <v>20</v>
      </c>
      <c r="F39" s="4">
        <v>1974</v>
      </c>
      <c r="G39" s="5">
        <v>195</v>
      </c>
    </row>
    <row r="40" spans="3:26" x14ac:dyDescent="0.3">
      <c r="C40" t="s">
        <v>5</v>
      </c>
      <c r="D40" t="s">
        <v>36</v>
      </c>
      <c r="E40" t="s">
        <v>23</v>
      </c>
      <c r="F40" s="4">
        <v>6314</v>
      </c>
      <c r="G40" s="5">
        <v>15</v>
      </c>
    </row>
    <row r="41" spans="3:26" x14ac:dyDescent="0.3">
      <c r="C41" t="s">
        <v>10</v>
      </c>
      <c r="D41" t="s">
        <v>37</v>
      </c>
      <c r="E41" t="s">
        <v>23</v>
      </c>
      <c r="F41" s="4">
        <v>4683</v>
      </c>
      <c r="G41" s="5">
        <v>30</v>
      </c>
    </row>
    <row r="42" spans="3:26" x14ac:dyDescent="0.3">
      <c r="C42" t="s">
        <v>41</v>
      </c>
      <c r="D42" t="s">
        <v>37</v>
      </c>
      <c r="E42" t="s">
        <v>24</v>
      </c>
      <c r="F42" s="4">
        <v>6398</v>
      </c>
      <c r="G42" s="5">
        <v>102</v>
      </c>
    </row>
    <row r="43" spans="3:26" x14ac:dyDescent="0.3">
      <c r="C43" t="s">
        <v>2</v>
      </c>
      <c r="D43" t="s">
        <v>35</v>
      </c>
      <c r="E43" t="s">
        <v>19</v>
      </c>
      <c r="F43" s="4">
        <v>553</v>
      </c>
      <c r="G43" s="5">
        <v>15</v>
      </c>
    </row>
    <row r="44" spans="3:26" x14ac:dyDescent="0.3">
      <c r="C44" t="s">
        <v>8</v>
      </c>
      <c r="D44" t="s">
        <v>39</v>
      </c>
      <c r="E44" t="s">
        <v>30</v>
      </c>
      <c r="F44" s="4">
        <v>7021</v>
      </c>
      <c r="G44" s="5">
        <v>183</v>
      </c>
    </row>
    <row r="45" spans="3:26" x14ac:dyDescent="0.3">
      <c r="C45" t="s">
        <v>40</v>
      </c>
      <c r="D45" t="s">
        <v>39</v>
      </c>
      <c r="E45" t="s">
        <v>22</v>
      </c>
      <c r="F45" s="4">
        <v>5817</v>
      </c>
      <c r="G45" s="5">
        <v>12</v>
      </c>
    </row>
    <row r="46" spans="3:26" x14ac:dyDescent="0.3">
      <c r="C46" t="s">
        <v>41</v>
      </c>
      <c r="D46" t="s">
        <v>39</v>
      </c>
      <c r="E46" t="s">
        <v>14</v>
      </c>
      <c r="F46" s="4">
        <v>3976</v>
      </c>
      <c r="G46" s="5">
        <v>72</v>
      </c>
    </row>
    <row r="47" spans="3:26" x14ac:dyDescent="0.3">
      <c r="C47" t="s">
        <v>6</v>
      </c>
      <c r="D47" t="s">
        <v>38</v>
      </c>
      <c r="E47" t="s">
        <v>27</v>
      </c>
      <c r="F47" s="4">
        <v>1134</v>
      </c>
      <c r="G47" s="5">
        <v>282</v>
      </c>
    </row>
    <row r="48" spans="3:26" x14ac:dyDescent="0.3">
      <c r="C48" t="s">
        <v>2</v>
      </c>
      <c r="D48" t="s">
        <v>39</v>
      </c>
      <c r="E48" t="s">
        <v>28</v>
      </c>
      <c r="F48" s="4">
        <v>6027</v>
      </c>
      <c r="G48" s="5">
        <v>144</v>
      </c>
    </row>
    <row r="49" spans="3:7" x14ac:dyDescent="0.3">
      <c r="C49" t="s">
        <v>6</v>
      </c>
      <c r="D49" t="s">
        <v>37</v>
      </c>
      <c r="E49" t="s">
        <v>16</v>
      </c>
      <c r="F49" s="4">
        <v>1904</v>
      </c>
      <c r="G49" s="5">
        <v>405</v>
      </c>
    </row>
    <row r="50" spans="3:7" x14ac:dyDescent="0.3">
      <c r="C50" t="s">
        <v>7</v>
      </c>
      <c r="D50" t="s">
        <v>34</v>
      </c>
      <c r="E50" t="s">
        <v>32</v>
      </c>
      <c r="F50" s="4">
        <v>3262</v>
      </c>
      <c r="G50" s="5">
        <v>75</v>
      </c>
    </row>
    <row r="51" spans="3:7" x14ac:dyDescent="0.3">
      <c r="C51" t="s">
        <v>40</v>
      </c>
      <c r="D51" t="s">
        <v>34</v>
      </c>
      <c r="E51" t="s">
        <v>27</v>
      </c>
      <c r="F51" s="4">
        <v>2289</v>
      </c>
      <c r="G51" s="5">
        <v>135</v>
      </c>
    </row>
    <row r="52" spans="3:7" x14ac:dyDescent="0.3">
      <c r="C52" t="s">
        <v>5</v>
      </c>
      <c r="D52" t="s">
        <v>34</v>
      </c>
      <c r="E52" t="s">
        <v>27</v>
      </c>
      <c r="F52" s="4">
        <v>6986</v>
      </c>
      <c r="G52" s="5">
        <v>21</v>
      </c>
    </row>
    <row r="53" spans="3:7" x14ac:dyDescent="0.3">
      <c r="C53" t="s">
        <v>2</v>
      </c>
      <c r="D53" t="s">
        <v>38</v>
      </c>
      <c r="E53" t="s">
        <v>23</v>
      </c>
      <c r="F53" s="4">
        <v>4417</v>
      </c>
      <c r="G53" s="5">
        <v>153</v>
      </c>
    </row>
    <row r="54" spans="3:7" x14ac:dyDescent="0.3">
      <c r="C54" t="s">
        <v>6</v>
      </c>
      <c r="D54" t="s">
        <v>34</v>
      </c>
      <c r="E54" t="s">
        <v>15</v>
      </c>
      <c r="F54" s="4">
        <v>1442</v>
      </c>
      <c r="G54" s="5">
        <v>15</v>
      </c>
    </row>
    <row r="55" spans="3:7" x14ac:dyDescent="0.3">
      <c r="C55" t="s">
        <v>3</v>
      </c>
      <c r="D55" t="s">
        <v>35</v>
      </c>
      <c r="E55" t="s">
        <v>14</v>
      </c>
      <c r="F55" s="4">
        <v>2415</v>
      </c>
      <c r="G55" s="5">
        <v>255</v>
      </c>
    </row>
    <row r="56" spans="3:7" x14ac:dyDescent="0.3">
      <c r="C56" t="s">
        <v>2</v>
      </c>
      <c r="D56" t="s">
        <v>37</v>
      </c>
      <c r="E56" t="s">
        <v>19</v>
      </c>
      <c r="F56" s="4">
        <v>238</v>
      </c>
      <c r="G56" s="5">
        <v>18</v>
      </c>
    </row>
    <row r="57" spans="3:7" x14ac:dyDescent="0.3">
      <c r="C57" t="s">
        <v>6</v>
      </c>
      <c r="D57" t="s">
        <v>37</v>
      </c>
      <c r="E57" t="s">
        <v>23</v>
      </c>
      <c r="F57" s="4">
        <v>4949</v>
      </c>
      <c r="G57" s="5">
        <v>189</v>
      </c>
    </row>
    <row r="58" spans="3:7" x14ac:dyDescent="0.3">
      <c r="C58" t="s">
        <v>5</v>
      </c>
      <c r="D58" t="s">
        <v>38</v>
      </c>
      <c r="E58" t="s">
        <v>32</v>
      </c>
      <c r="F58" s="4">
        <v>5075</v>
      </c>
      <c r="G58" s="5">
        <v>21</v>
      </c>
    </row>
    <row r="59" spans="3:7" x14ac:dyDescent="0.3">
      <c r="C59" t="s">
        <v>3</v>
      </c>
      <c r="D59" t="s">
        <v>36</v>
      </c>
      <c r="E59" t="s">
        <v>16</v>
      </c>
      <c r="F59" s="4">
        <v>9198</v>
      </c>
      <c r="G59" s="5">
        <v>36</v>
      </c>
    </row>
    <row r="60" spans="3:7" x14ac:dyDescent="0.3">
      <c r="C60" t="s">
        <v>6</v>
      </c>
      <c r="D60" t="s">
        <v>34</v>
      </c>
      <c r="E60" t="s">
        <v>29</v>
      </c>
      <c r="F60" s="4">
        <v>3339</v>
      </c>
      <c r="G60" s="5">
        <v>75</v>
      </c>
    </row>
    <row r="61" spans="3:7" x14ac:dyDescent="0.3">
      <c r="C61" t="s">
        <v>40</v>
      </c>
      <c r="D61" t="s">
        <v>34</v>
      </c>
      <c r="E61" t="s">
        <v>17</v>
      </c>
      <c r="F61" s="4">
        <v>5019</v>
      </c>
      <c r="G61" s="5">
        <v>156</v>
      </c>
    </row>
    <row r="62" spans="3:7" x14ac:dyDescent="0.3">
      <c r="C62" t="s">
        <v>5</v>
      </c>
      <c r="D62" t="s">
        <v>36</v>
      </c>
      <c r="E62" t="s">
        <v>16</v>
      </c>
      <c r="F62" s="4">
        <v>16184</v>
      </c>
      <c r="G62" s="5">
        <v>39</v>
      </c>
    </row>
    <row r="63" spans="3:7" x14ac:dyDescent="0.3">
      <c r="C63" t="s">
        <v>6</v>
      </c>
      <c r="D63" t="s">
        <v>36</v>
      </c>
      <c r="E63" t="s">
        <v>21</v>
      </c>
      <c r="F63" s="4">
        <v>497</v>
      </c>
      <c r="G63" s="5">
        <v>63</v>
      </c>
    </row>
    <row r="64" spans="3:7" x14ac:dyDescent="0.3">
      <c r="C64" t="s">
        <v>2</v>
      </c>
      <c r="D64" t="s">
        <v>36</v>
      </c>
      <c r="E64" t="s">
        <v>29</v>
      </c>
      <c r="F64" s="4">
        <v>8211</v>
      </c>
      <c r="G64" s="5">
        <v>75</v>
      </c>
    </row>
    <row r="65" spans="3:7" x14ac:dyDescent="0.3">
      <c r="C65" t="s">
        <v>2</v>
      </c>
      <c r="D65" t="s">
        <v>38</v>
      </c>
      <c r="E65" t="s">
        <v>28</v>
      </c>
      <c r="F65" s="4">
        <v>6580</v>
      </c>
      <c r="G65" s="5">
        <v>183</v>
      </c>
    </row>
    <row r="66" spans="3:7" x14ac:dyDescent="0.3">
      <c r="C66" t="s">
        <v>41</v>
      </c>
      <c r="D66" t="s">
        <v>35</v>
      </c>
      <c r="E66" t="s">
        <v>13</v>
      </c>
      <c r="F66" s="4">
        <v>4760</v>
      </c>
      <c r="G66" s="5">
        <v>69</v>
      </c>
    </row>
    <row r="67" spans="3:7" x14ac:dyDescent="0.3">
      <c r="C67" t="s">
        <v>40</v>
      </c>
      <c r="D67" t="s">
        <v>36</v>
      </c>
      <c r="E67" t="s">
        <v>25</v>
      </c>
      <c r="F67" s="4">
        <v>5439</v>
      </c>
      <c r="G67" s="5">
        <v>30</v>
      </c>
    </row>
    <row r="68" spans="3:7" x14ac:dyDescent="0.3">
      <c r="C68" t="s">
        <v>41</v>
      </c>
      <c r="D68" t="s">
        <v>34</v>
      </c>
      <c r="E68" t="s">
        <v>17</v>
      </c>
      <c r="F68" s="4">
        <v>1463</v>
      </c>
      <c r="G68" s="5">
        <v>39</v>
      </c>
    </row>
    <row r="69" spans="3:7" x14ac:dyDescent="0.3">
      <c r="C69" t="s">
        <v>3</v>
      </c>
      <c r="D69" t="s">
        <v>34</v>
      </c>
      <c r="E69" t="s">
        <v>32</v>
      </c>
      <c r="F69" s="4">
        <v>7777</v>
      </c>
      <c r="G69" s="5">
        <v>504</v>
      </c>
    </row>
    <row r="70" spans="3:7" x14ac:dyDescent="0.3">
      <c r="C70" t="s">
        <v>9</v>
      </c>
      <c r="D70" t="s">
        <v>37</v>
      </c>
      <c r="E70" t="s">
        <v>29</v>
      </c>
      <c r="F70" s="4">
        <v>1085</v>
      </c>
      <c r="G70" s="5">
        <v>273</v>
      </c>
    </row>
    <row r="71" spans="3:7" x14ac:dyDescent="0.3">
      <c r="C71" t="s">
        <v>5</v>
      </c>
      <c r="D71" t="s">
        <v>37</v>
      </c>
      <c r="E71" t="s">
        <v>31</v>
      </c>
      <c r="F71" s="4">
        <v>182</v>
      </c>
      <c r="G71" s="5">
        <v>48</v>
      </c>
    </row>
    <row r="72" spans="3:7" x14ac:dyDescent="0.3">
      <c r="C72" t="s">
        <v>6</v>
      </c>
      <c r="D72" t="s">
        <v>34</v>
      </c>
      <c r="E72" t="s">
        <v>27</v>
      </c>
      <c r="F72" s="4">
        <v>4242</v>
      </c>
      <c r="G72" s="5">
        <v>207</v>
      </c>
    </row>
    <row r="73" spans="3:7" x14ac:dyDescent="0.3">
      <c r="C73" t="s">
        <v>6</v>
      </c>
      <c r="D73" t="s">
        <v>36</v>
      </c>
      <c r="E73" t="s">
        <v>32</v>
      </c>
      <c r="F73" s="4">
        <v>6118</v>
      </c>
      <c r="G73" s="5">
        <v>9</v>
      </c>
    </row>
    <row r="74" spans="3:7" x14ac:dyDescent="0.3">
      <c r="C74" t="s">
        <v>10</v>
      </c>
      <c r="D74" t="s">
        <v>36</v>
      </c>
      <c r="E74" t="s">
        <v>23</v>
      </c>
      <c r="F74" s="4">
        <v>2317</v>
      </c>
      <c r="G74" s="5">
        <v>261</v>
      </c>
    </row>
    <row r="75" spans="3:7" x14ac:dyDescent="0.3">
      <c r="C75" t="s">
        <v>6</v>
      </c>
      <c r="D75" t="s">
        <v>38</v>
      </c>
      <c r="E75" t="s">
        <v>16</v>
      </c>
      <c r="F75" s="4">
        <v>938</v>
      </c>
      <c r="G75" s="5">
        <v>6</v>
      </c>
    </row>
    <row r="76" spans="3:7" x14ac:dyDescent="0.3">
      <c r="C76" t="s">
        <v>8</v>
      </c>
      <c r="D76" t="s">
        <v>37</v>
      </c>
      <c r="E76" t="s">
        <v>15</v>
      </c>
      <c r="F76" s="4">
        <v>9709</v>
      </c>
      <c r="G76" s="5">
        <v>30</v>
      </c>
    </row>
    <row r="77" spans="3:7" x14ac:dyDescent="0.3">
      <c r="C77" t="s">
        <v>7</v>
      </c>
      <c r="D77" t="s">
        <v>34</v>
      </c>
      <c r="E77" t="s">
        <v>20</v>
      </c>
      <c r="F77" s="4">
        <v>2205</v>
      </c>
      <c r="G77" s="5">
        <v>138</v>
      </c>
    </row>
    <row r="78" spans="3:7" x14ac:dyDescent="0.3">
      <c r="C78" t="s">
        <v>7</v>
      </c>
      <c r="D78" t="s">
        <v>37</v>
      </c>
      <c r="E78" t="s">
        <v>17</v>
      </c>
      <c r="F78" s="4">
        <v>4487</v>
      </c>
      <c r="G78" s="5">
        <v>111</v>
      </c>
    </row>
    <row r="79" spans="3:7" x14ac:dyDescent="0.3">
      <c r="C79" t="s">
        <v>5</v>
      </c>
      <c r="D79" t="s">
        <v>35</v>
      </c>
      <c r="E79" t="s">
        <v>18</v>
      </c>
      <c r="F79" s="4">
        <v>2415</v>
      </c>
      <c r="G79" s="5">
        <v>15</v>
      </c>
    </row>
    <row r="80" spans="3:7" x14ac:dyDescent="0.3">
      <c r="C80" t="s">
        <v>40</v>
      </c>
      <c r="D80" t="s">
        <v>34</v>
      </c>
      <c r="E80" t="s">
        <v>19</v>
      </c>
      <c r="F80" s="4">
        <v>4018</v>
      </c>
      <c r="G80" s="5">
        <v>162</v>
      </c>
    </row>
    <row r="81" spans="3:7" x14ac:dyDescent="0.3">
      <c r="C81" t="s">
        <v>5</v>
      </c>
      <c r="D81" t="s">
        <v>34</v>
      </c>
      <c r="E81" t="s">
        <v>19</v>
      </c>
      <c r="F81" s="4">
        <v>861</v>
      </c>
      <c r="G81" s="5">
        <v>195</v>
      </c>
    </row>
    <row r="82" spans="3:7" x14ac:dyDescent="0.3">
      <c r="C82" t="s">
        <v>10</v>
      </c>
      <c r="D82" t="s">
        <v>38</v>
      </c>
      <c r="E82" t="s">
        <v>14</v>
      </c>
      <c r="F82" s="4">
        <v>5586</v>
      </c>
      <c r="G82" s="5">
        <v>525</v>
      </c>
    </row>
    <row r="83" spans="3:7" x14ac:dyDescent="0.3">
      <c r="C83" t="s">
        <v>7</v>
      </c>
      <c r="D83" t="s">
        <v>34</v>
      </c>
      <c r="E83" t="s">
        <v>33</v>
      </c>
      <c r="F83" s="4">
        <v>2226</v>
      </c>
      <c r="G83" s="5">
        <v>48</v>
      </c>
    </row>
    <row r="84" spans="3:7" x14ac:dyDescent="0.3">
      <c r="C84" t="s">
        <v>9</v>
      </c>
      <c r="D84" t="s">
        <v>34</v>
      </c>
      <c r="E84" t="s">
        <v>28</v>
      </c>
      <c r="F84" s="4">
        <v>14329</v>
      </c>
      <c r="G84" s="5">
        <v>150</v>
      </c>
    </row>
    <row r="85" spans="3:7" x14ac:dyDescent="0.3">
      <c r="C85" t="s">
        <v>9</v>
      </c>
      <c r="D85" t="s">
        <v>34</v>
      </c>
      <c r="E85" t="s">
        <v>20</v>
      </c>
      <c r="F85" s="4">
        <v>8463</v>
      </c>
      <c r="G85" s="5">
        <v>492</v>
      </c>
    </row>
    <row r="86" spans="3:7" x14ac:dyDescent="0.3">
      <c r="C86" t="s">
        <v>5</v>
      </c>
      <c r="D86" t="s">
        <v>34</v>
      </c>
      <c r="E86" t="s">
        <v>29</v>
      </c>
      <c r="F86" s="4">
        <v>2891</v>
      </c>
      <c r="G86" s="5">
        <v>102</v>
      </c>
    </row>
    <row r="87" spans="3:7" x14ac:dyDescent="0.3">
      <c r="C87" t="s">
        <v>3</v>
      </c>
      <c r="D87" t="s">
        <v>36</v>
      </c>
      <c r="E87" t="s">
        <v>23</v>
      </c>
      <c r="F87" s="4">
        <v>3773</v>
      </c>
      <c r="G87" s="5">
        <v>165</v>
      </c>
    </row>
    <row r="88" spans="3:7" x14ac:dyDescent="0.3">
      <c r="C88" t="s">
        <v>41</v>
      </c>
      <c r="D88" t="s">
        <v>36</v>
      </c>
      <c r="E88" t="s">
        <v>28</v>
      </c>
      <c r="F88" s="4">
        <v>854</v>
      </c>
      <c r="G88" s="5">
        <v>309</v>
      </c>
    </row>
    <row r="89" spans="3:7" x14ac:dyDescent="0.3">
      <c r="C89" t="s">
        <v>6</v>
      </c>
      <c r="D89" t="s">
        <v>36</v>
      </c>
      <c r="E89" t="s">
        <v>17</v>
      </c>
      <c r="F89" s="4">
        <v>4970</v>
      </c>
      <c r="G89" s="5">
        <v>156</v>
      </c>
    </row>
    <row r="90" spans="3:7" x14ac:dyDescent="0.3">
      <c r="C90" t="s">
        <v>9</v>
      </c>
      <c r="D90" t="s">
        <v>35</v>
      </c>
      <c r="E90" t="s">
        <v>26</v>
      </c>
      <c r="F90" s="4">
        <v>98</v>
      </c>
      <c r="G90" s="5">
        <v>159</v>
      </c>
    </row>
    <row r="91" spans="3:7" x14ac:dyDescent="0.3">
      <c r="C91" t="s">
        <v>5</v>
      </c>
      <c r="D91" t="s">
        <v>35</v>
      </c>
      <c r="E91" t="s">
        <v>15</v>
      </c>
      <c r="F91" s="4">
        <v>13391</v>
      </c>
      <c r="G91" s="5">
        <v>201</v>
      </c>
    </row>
    <row r="92" spans="3:7" x14ac:dyDescent="0.3">
      <c r="C92" t="s">
        <v>8</v>
      </c>
      <c r="D92" t="s">
        <v>39</v>
      </c>
      <c r="E92" t="s">
        <v>31</v>
      </c>
      <c r="F92" s="4">
        <v>8890</v>
      </c>
      <c r="G92" s="5">
        <v>210</v>
      </c>
    </row>
    <row r="93" spans="3:7" x14ac:dyDescent="0.3">
      <c r="C93" t="s">
        <v>2</v>
      </c>
      <c r="D93" t="s">
        <v>38</v>
      </c>
      <c r="E93" t="s">
        <v>13</v>
      </c>
      <c r="F93" s="4">
        <v>56</v>
      </c>
      <c r="G93" s="5">
        <v>51</v>
      </c>
    </row>
    <row r="94" spans="3:7" x14ac:dyDescent="0.3">
      <c r="C94" t="s">
        <v>3</v>
      </c>
      <c r="D94" t="s">
        <v>36</v>
      </c>
      <c r="E94" t="s">
        <v>25</v>
      </c>
      <c r="F94" s="4">
        <v>3339</v>
      </c>
      <c r="G94" s="5">
        <v>39</v>
      </c>
    </row>
    <row r="95" spans="3:7" x14ac:dyDescent="0.3">
      <c r="C95" t="s">
        <v>10</v>
      </c>
      <c r="D95" t="s">
        <v>35</v>
      </c>
      <c r="E95" t="s">
        <v>18</v>
      </c>
      <c r="F95" s="4">
        <v>3808</v>
      </c>
      <c r="G95" s="5">
        <v>279</v>
      </c>
    </row>
    <row r="96" spans="3:7" x14ac:dyDescent="0.3">
      <c r="C96" t="s">
        <v>10</v>
      </c>
      <c r="D96" t="s">
        <v>38</v>
      </c>
      <c r="E96" t="s">
        <v>13</v>
      </c>
      <c r="F96" s="4">
        <v>63</v>
      </c>
      <c r="G96" s="5">
        <v>123</v>
      </c>
    </row>
    <row r="97" spans="3:7" x14ac:dyDescent="0.3">
      <c r="C97" t="s">
        <v>2</v>
      </c>
      <c r="D97" t="s">
        <v>39</v>
      </c>
      <c r="E97" t="s">
        <v>27</v>
      </c>
      <c r="F97" s="4">
        <v>7812</v>
      </c>
      <c r="G97" s="5">
        <v>81</v>
      </c>
    </row>
    <row r="98" spans="3:7" x14ac:dyDescent="0.3">
      <c r="C98" t="s">
        <v>40</v>
      </c>
      <c r="D98" t="s">
        <v>37</v>
      </c>
      <c r="E98" t="s">
        <v>19</v>
      </c>
      <c r="F98" s="4">
        <v>7693</v>
      </c>
      <c r="G98" s="5">
        <v>21</v>
      </c>
    </row>
    <row r="99" spans="3:7" x14ac:dyDescent="0.3">
      <c r="C99" t="s">
        <v>3</v>
      </c>
      <c r="D99" t="s">
        <v>36</v>
      </c>
      <c r="E99" t="s">
        <v>28</v>
      </c>
      <c r="F99" s="4">
        <v>973</v>
      </c>
      <c r="G99" s="5">
        <v>162</v>
      </c>
    </row>
    <row r="100" spans="3:7" x14ac:dyDescent="0.3">
      <c r="C100" t="s">
        <v>10</v>
      </c>
      <c r="D100" t="s">
        <v>35</v>
      </c>
      <c r="E100" t="s">
        <v>21</v>
      </c>
      <c r="F100" s="4">
        <v>567</v>
      </c>
      <c r="G100" s="5">
        <v>228</v>
      </c>
    </row>
    <row r="101" spans="3:7" x14ac:dyDescent="0.3">
      <c r="C101" t="s">
        <v>10</v>
      </c>
      <c r="D101" t="s">
        <v>36</v>
      </c>
      <c r="E101" t="s">
        <v>29</v>
      </c>
      <c r="F101" s="4">
        <v>2471</v>
      </c>
      <c r="G101" s="5">
        <v>342</v>
      </c>
    </row>
    <row r="102" spans="3:7" x14ac:dyDescent="0.3">
      <c r="C102" t="s">
        <v>5</v>
      </c>
      <c r="D102" t="s">
        <v>38</v>
      </c>
      <c r="E102" t="s">
        <v>13</v>
      </c>
      <c r="F102" s="4">
        <v>7189</v>
      </c>
      <c r="G102" s="5">
        <v>54</v>
      </c>
    </row>
    <row r="103" spans="3:7" x14ac:dyDescent="0.3">
      <c r="C103" t="s">
        <v>41</v>
      </c>
      <c r="D103" t="s">
        <v>35</v>
      </c>
      <c r="E103" t="s">
        <v>28</v>
      </c>
      <c r="F103" s="4">
        <v>7455</v>
      </c>
      <c r="G103" s="5">
        <v>216</v>
      </c>
    </row>
    <row r="104" spans="3:7" x14ac:dyDescent="0.3">
      <c r="C104" t="s">
        <v>3</v>
      </c>
      <c r="D104" t="s">
        <v>34</v>
      </c>
      <c r="E104" t="s">
        <v>26</v>
      </c>
      <c r="F104" s="4">
        <v>3108</v>
      </c>
      <c r="G104" s="5">
        <v>54</v>
      </c>
    </row>
    <row r="105" spans="3:7" x14ac:dyDescent="0.3">
      <c r="C105" t="s">
        <v>6</v>
      </c>
      <c r="D105" t="s">
        <v>38</v>
      </c>
      <c r="E105" t="s">
        <v>25</v>
      </c>
      <c r="F105" s="4">
        <v>469</v>
      </c>
      <c r="G105" s="5">
        <v>75</v>
      </c>
    </row>
    <row r="106" spans="3:7" x14ac:dyDescent="0.3">
      <c r="C106" t="s">
        <v>9</v>
      </c>
      <c r="D106" t="s">
        <v>37</v>
      </c>
      <c r="E106" t="s">
        <v>23</v>
      </c>
      <c r="F106" s="4">
        <v>2737</v>
      </c>
      <c r="G106" s="5">
        <v>93</v>
      </c>
    </row>
    <row r="107" spans="3:7" x14ac:dyDescent="0.3">
      <c r="C107" t="s">
        <v>9</v>
      </c>
      <c r="D107" t="s">
        <v>37</v>
      </c>
      <c r="E107" t="s">
        <v>25</v>
      </c>
      <c r="F107" s="4">
        <v>4305</v>
      </c>
      <c r="G107" s="5">
        <v>156</v>
      </c>
    </row>
    <row r="108" spans="3:7" x14ac:dyDescent="0.3">
      <c r="C108" t="s">
        <v>9</v>
      </c>
      <c r="D108" t="s">
        <v>38</v>
      </c>
      <c r="E108" t="s">
        <v>17</v>
      </c>
      <c r="F108" s="4">
        <v>2408</v>
      </c>
      <c r="G108" s="5">
        <v>9</v>
      </c>
    </row>
    <row r="109" spans="3:7" x14ac:dyDescent="0.3">
      <c r="C109" t="s">
        <v>3</v>
      </c>
      <c r="D109" t="s">
        <v>36</v>
      </c>
      <c r="E109" t="s">
        <v>19</v>
      </c>
      <c r="F109" s="4">
        <v>1281</v>
      </c>
      <c r="G109" s="5">
        <v>18</v>
      </c>
    </row>
    <row r="110" spans="3:7" x14ac:dyDescent="0.3">
      <c r="C110" t="s">
        <v>40</v>
      </c>
      <c r="D110" t="s">
        <v>35</v>
      </c>
      <c r="E110" t="s">
        <v>32</v>
      </c>
      <c r="F110" s="4">
        <v>12348</v>
      </c>
      <c r="G110" s="5">
        <v>234</v>
      </c>
    </row>
    <row r="111" spans="3:7" x14ac:dyDescent="0.3">
      <c r="C111" t="s">
        <v>3</v>
      </c>
      <c r="D111" t="s">
        <v>34</v>
      </c>
      <c r="E111" t="s">
        <v>28</v>
      </c>
      <c r="F111" s="4">
        <v>3689</v>
      </c>
      <c r="G111" s="5">
        <v>312</v>
      </c>
    </row>
    <row r="112" spans="3:7" x14ac:dyDescent="0.3">
      <c r="C112" t="s">
        <v>7</v>
      </c>
      <c r="D112" t="s">
        <v>36</v>
      </c>
      <c r="E112" t="s">
        <v>19</v>
      </c>
      <c r="F112" s="4">
        <v>2870</v>
      </c>
      <c r="G112" s="5">
        <v>300</v>
      </c>
    </row>
    <row r="113" spans="3:7" x14ac:dyDescent="0.3">
      <c r="C113" t="s">
        <v>2</v>
      </c>
      <c r="D113" t="s">
        <v>36</v>
      </c>
      <c r="E113" t="s">
        <v>27</v>
      </c>
      <c r="F113" s="4">
        <v>798</v>
      </c>
      <c r="G113" s="5">
        <v>519</v>
      </c>
    </row>
    <row r="114" spans="3:7" x14ac:dyDescent="0.3">
      <c r="C114" t="s">
        <v>41</v>
      </c>
      <c r="D114" t="s">
        <v>37</v>
      </c>
      <c r="E114" t="s">
        <v>21</v>
      </c>
      <c r="F114" s="4">
        <v>2933</v>
      </c>
      <c r="G114" s="5">
        <v>9</v>
      </c>
    </row>
    <row r="115" spans="3:7" x14ac:dyDescent="0.3">
      <c r="C115" t="s">
        <v>5</v>
      </c>
      <c r="D115" t="s">
        <v>35</v>
      </c>
      <c r="E115" t="s">
        <v>4</v>
      </c>
      <c r="F115" s="4">
        <v>2744</v>
      </c>
      <c r="G115" s="5">
        <v>9</v>
      </c>
    </row>
    <row r="116" spans="3:7" x14ac:dyDescent="0.3">
      <c r="C116" t="s">
        <v>40</v>
      </c>
      <c r="D116" t="s">
        <v>36</v>
      </c>
      <c r="E116" t="s">
        <v>33</v>
      </c>
      <c r="F116" s="4">
        <v>9772</v>
      </c>
      <c r="G116" s="5">
        <v>90</v>
      </c>
    </row>
    <row r="117" spans="3:7" x14ac:dyDescent="0.3">
      <c r="C117" t="s">
        <v>7</v>
      </c>
      <c r="D117" t="s">
        <v>34</v>
      </c>
      <c r="E117" t="s">
        <v>25</v>
      </c>
      <c r="F117" s="4">
        <v>1568</v>
      </c>
      <c r="G117" s="5">
        <v>96</v>
      </c>
    </row>
    <row r="118" spans="3:7" x14ac:dyDescent="0.3">
      <c r="C118" t="s">
        <v>2</v>
      </c>
      <c r="D118" t="s">
        <v>36</v>
      </c>
      <c r="E118" t="s">
        <v>16</v>
      </c>
      <c r="F118" s="4">
        <v>11417</v>
      </c>
      <c r="G118" s="5">
        <v>21</v>
      </c>
    </row>
    <row r="119" spans="3:7" x14ac:dyDescent="0.3">
      <c r="C119" t="s">
        <v>40</v>
      </c>
      <c r="D119" t="s">
        <v>34</v>
      </c>
      <c r="E119" t="s">
        <v>26</v>
      </c>
      <c r="F119" s="4">
        <v>6748</v>
      </c>
      <c r="G119" s="5">
        <v>48</v>
      </c>
    </row>
    <row r="120" spans="3:7" x14ac:dyDescent="0.3">
      <c r="C120" t="s">
        <v>10</v>
      </c>
      <c r="D120" t="s">
        <v>36</v>
      </c>
      <c r="E120" t="s">
        <v>27</v>
      </c>
      <c r="F120" s="4">
        <v>1407</v>
      </c>
      <c r="G120" s="5">
        <v>72</v>
      </c>
    </row>
    <row r="121" spans="3:7" x14ac:dyDescent="0.3">
      <c r="C121" t="s">
        <v>8</v>
      </c>
      <c r="D121" t="s">
        <v>35</v>
      </c>
      <c r="E121" t="s">
        <v>29</v>
      </c>
      <c r="F121" s="4">
        <v>2023</v>
      </c>
      <c r="G121" s="5">
        <v>168</v>
      </c>
    </row>
    <row r="122" spans="3:7" x14ac:dyDescent="0.3">
      <c r="C122" t="s">
        <v>5</v>
      </c>
      <c r="D122" t="s">
        <v>39</v>
      </c>
      <c r="E122" t="s">
        <v>26</v>
      </c>
      <c r="F122" s="4">
        <v>5236</v>
      </c>
      <c r="G122" s="5">
        <v>51</v>
      </c>
    </row>
    <row r="123" spans="3:7" x14ac:dyDescent="0.3">
      <c r="C123" t="s">
        <v>41</v>
      </c>
      <c r="D123" t="s">
        <v>36</v>
      </c>
      <c r="E123" t="s">
        <v>19</v>
      </c>
      <c r="F123" s="4">
        <v>1925</v>
      </c>
      <c r="G123" s="5">
        <v>192</v>
      </c>
    </row>
    <row r="124" spans="3:7" x14ac:dyDescent="0.3">
      <c r="C124" t="s">
        <v>7</v>
      </c>
      <c r="D124" t="s">
        <v>37</v>
      </c>
      <c r="E124" t="s">
        <v>14</v>
      </c>
      <c r="F124" s="4">
        <v>6608</v>
      </c>
      <c r="G124" s="5">
        <v>225</v>
      </c>
    </row>
    <row r="125" spans="3:7" x14ac:dyDescent="0.3">
      <c r="C125" t="s">
        <v>6</v>
      </c>
      <c r="D125" t="s">
        <v>34</v>
      </c>
      <c r="E125" t="s">
        <v>26</v>
      </c>
      <c r="F125" s="4">
        <v>8008</v>
      </c>
      <c r="G125" s="5">
        <v>456</v>
      </c>
    </row>
    <row r="126" spans="3:7" x14ac:dyDescent="0.3">
      <c r="C126" t="s">
        <v>10</v>
      </c>
      <c r="D126" t="s">
        <v>34</v>
      </c>
      <c r="E126" t="s">
        <v>25</v>
      </c>
      <c r="F126" s="4">
        <v>1428</v>
      </c>
      <c r="G126" s="5">
        <v>93</v>
      </c>
    </row>
    <row r="127" spans="3:7" x14ac:dyDescent="0.3">
      <c r="C127" t="s">
        <v>6</v>
      </c>
      <c r="D127" t="s">
        <v>34</v>
      </c>
      <c r="E127" t="s">
        <v>4</v>
      </c>
      <c r="F127" s="4">
        <v>525</v>
      </c>
      <c r="G127" s="5">
        <v>48</v>
      </c>
    </row>
    <row r="128" spans="3:7" x14ac:dyDescent="0.3">
      <c r="C128" t="s">
        <v>6</v>
      </c>
      <c r="D128" t="s">
        <v>37</v>
      </c>
      <c r="E128" t="s">
        <v>18</v>
      </c>
      <c r="F128" s="4">
        <v>1505</v>
      </c>
      <c r="G128" s="5">
        <v>102</v>
      </c>
    </row>
    <row r="129" spans="3:7" x14ac:dyDescent="0.3">
      <c r="C129" t="s">
        <v>7</v>
      </c>
      <c r="D129" t="s">
        <v>35</v>
      </c>
      <c r="E129" t="s">
        <v>30</v>
      </c>
      <c r="F129" s="4">
        <v>6755</v>
      </c>
      <c r="G129" s="5">
        <v>252</v>
      </c>
    </row>
    <row r="130" spans="3:7" x14ac:dyDescent="0.3">
      <c r="C130" t="s">
        <v>2</v>
      </c>
      <c r="D130" t="s">
        <v>37</v>
      </c>
      <c r="E130" t="s">
        <v>18</v>
      </c>
      <c r="F130" s="4">
        <v>11571</v>
      </c>
      <c r="G130" s="5">
        <v>138</v>
      </c>
    </row>
    <row r="131" spans="3:7" x14ac:dyDescent="0.3">
      <c r="C131" t="s">
        <v>40</v>
      </c>
      <c r="D131" t="s">
        <v>38</v>
      </c>
      <c r="E131" t="s">
        <v>25</v>
      </c>
      <c r="F131" s="4">
        <v>2541</v>
      </c>
      <c r="G131" s="5">
        <v>90</v>
      </c>
    </row>
    <row r="132" spans="3:7" x14ac:dyDescent="0.3">
      <c r="C132" t="s">
        <v>41</v>
      </c>
      <c r="D132" t="s">
        <v>37</v>
      </c>
      <c r="E132" t="s">
        <v>30</v>
      </c>
      <c r="F132" s="4">
        <v>1526</v>
      </c>
      <c r="G132" s="5">
        <v>240</v>
      </c>
    </row>
    <row r="133" spans="3:7" x14ac:dyDescent="0.3">
      <c r="C133" t="s">
        <v>40</v>
      </c>
      <c r="D133" t="s">
        <v>38</v>
      </c>
      <c r="E133" t="s">
        <v>4</v>
      </c>
      <c r="F133" s="4">
        <v>6125</v>
      </c>
      <c r="G133" s="5">
        <v>102</v>
      </c>
    </row>
    <row r="134" spans="3:7" x14ac:dyDescent="0.3">
      <c r="C134" t="s">
        <v>41</v>
      </c>
      <c r="D134" t="s">
        <v>35</v>
      </c>
      <c r="E134" t="s">
        <v>27</v>
      </c>
      <c r="F134" s="4">
        <v>847</v>
      </c>
      <c r="G134" s="5">
        <v>129</v>
      </c>
    </row>
    <row r="135" spans="3:7" x14ac:dyDescent="0.3">
      <c r="C135" t="s">
        <v>8</v>
      </c>
      <c r="D135" t="s">
        <v>35</v>
      </c>
      <c r="E135" t="s">
        <v>27</v>
      </c>
      <c r="F135" s="4">
        <v>4753</v>
      </c>
      <c r="G135" s="5">
        <v>300</v>
      </c>
    </row>
    <row r="136" spans="3:7" x14ac:dyDescent="0.3">
      <c r="C136" t="s">
        <v>6</v>
      </c>
      <c r="D136" t="s">
        <v>38</v>
      </c>
      <c r="E136" t="s">
        <v>33</v>
      </c>
      <c r="F136" s="4">
        <v>959</v>
      </c>
      <c r="G136" s="5">
        <v>135</v>
      </c>
    </row>
    <row r="137" spans="3:7" x14ac:dyDescent="0.3">
      <c r="C137" t="s">
        <v>7</v>
      </c>
      <c r="D137" t="s">
        <v>35</v>
      </c>
      <c r="E137" t="s">
        <v>24</v>
      </c>
      <c r="F137" s="4">
        <v>2793</v>
      </c>
      <c r="G137" s="5">
        <v>114</v>
      </c>
    </row>
    <row r="138" spans="3:7" x14ac:dyDescent="0.3">
      <c r="C138" t="s">
        <v>7</v>
      </c>
      <c r="D138" t="s">
        <v>35</v>
      </c>
      <c r="E138" t="s">
        <v>14</v>
      </c>
      <c r="F138" s="4">
        <v>4606</v>
      </c>
      <c r="G138" s="5">
        <v>63</v>
      </c>
    </row>
    <row r="139" spans="3:7" x14ac:dyDescent="0.3">
      <c r="C139" t="s">
        <v>7</v>
      </c>
      <c r="D139" t="s">
        <v>36</v>
      </c>
      <c r="E139" t="s">
        <v>29</v>
      </c>
      <c r="F139" s="4">
        <v>5551</v>
      </c>
      <c r="G139" s="5">
        <v>252</v>
      </c>
    </row>
    <row r="140" spans="3:7" x14ac:dyDescent="0.3">
      <c r="C140" t="s">
        <v>10</v>
      </c>
      <c r="D140" t="s">
        <v>36</v>
      </c>
      <c r="E140" t="s">
        <v>32</v>
      </c>
      <c r="F140" s="4">
        <v>6657</v>
      </c>
      <c r="G140" s="5">
        <v>303</v>
      </c>
    </row>
    <row r="141" spans="3:7" x14ac:dyDescent="0.3">
      <c r="C141" t="s">
        <v>7</v>
      </c>
      <c r="D141" t="s">
        <v>39</v>
      </c>
      <c r="E141" t="s">
        <v>17</v>
      </c>
      <c r="F141" s="4">
        <v>4438</v>
      </c>
      <c r="G141" s="5">
        <v>246</v>
      </c>
    </row>
    <row r="142" spans="3:7" x14ac:dyDescent="0.3">
      <c r="C142" t="s">
        <v>8</v>
      </c>
      <c r="D142" t="s">
        <v>38</v>
      </c>
      <c r="E142" t="s">
        <v>22</v>
      </c>
      <c r="F142" s="4">
        <v>168</v>
      </c>
      <c r="G142" s="5">
        <v>84</v>
      </c>
    </row>
    <row r="143" spans="3:7" x14ac:dyDescent="0.3">
      <c r="C143" t="s">
        <v>7</v>
      </c>
      <c r="D143" t="s">
        <v>34</v>
      </c>
      <c r="E143" t="s">
        <v>17</v>
      </c>
      <c r="F143" s="4">
        <v>7777</v>
      </c>
      <c r="G143" s="5">
        <v>39</v>
      </c>
    </row>
    <row r="144" spans="3:7" x14ac:dyDescent="0.3">
      <c r="C144" t="s">
        <v>5</v>
      </c>
      <c r="D144" t="s">
        <v>36</v>
      </c>
      <c r="E144" t="s">
        <v>17</v>
      </c>
      <c r="F144" s="4">
        <v>3339</v>
      </c>
      <c r="G144" s="5">
        <v>348</v>
      </c>
    </row>
    <row r="145" spans="3:7" x14ac:dyDescent="0.3">
      <c r="C145" t="s">
        <v>7</v>
      </c>
      <c r="D145" t="s">
        <v>37</v>
      </c>
      <c r="E145" t="s">
        <v>33</v>
      </c>
      <c r="F145" s="4">
        <v>6391</v>
      </c>
      <c r="G145" s="5">
        <v>48</v>
      </c>
    </row>
    <row r="146" spans="3:7" x14ac:dyDescent="0.3">
      <c r="C146" t="s">
        <v>5</v>
      </c>
      <c r="D146" t="s">
        <v>37</v>
      </c>
      <c r="E146" t="s">
        <v>22</v>
      </c>
      <c r="F146" s="4">
        <v>518</v>
      </c>
      <c r="G146" s="5">
        <v>75</v>
      </c>
    </row>
    <row r="147" spans="3:7" x14ac:dyDescent="0.3">
      <c r="C147" t="s">
        <v>7</v>
      </c>
      <c r="D147" t="s">
        <v>38</v>
      </c>
      <c r="E147" t="s">
        <v>28</v>
      </c>
      <c r="F147" s="4">
        <v>5677</v>
      </c>
      <c r="G147" s="5">
        <v>258</v>
      </c>
    </row>
    <row r="148" spans="3:7" x14ac:dyDescent="0.3">
      <c r="C148" t="s">
        <v>6</v>
      </c>
      <c r="D148" t="s">
        <v>39</v>
      </c>
      <c r="E148" t="s">
        <v>17</v>
      </c>
      <c r="F148" s="4">
        <v>6048</v>
      </c>
      <c r="G148" s="5">
        <v>27</v>
      </c>
    </row>
    <row r="149" spans="3:7" x14ac:dyDescent="0.3">
      <c r="C149" t="s">
        <v>8</v>
      </c>
      <c r="D149" t="s">
        <v>38</v>
      </c>
      <c r="E149" t="s">
        <v>32</v>
      </c>
      <c r="F149" s="4">
        <v>3752</v>
      </c>
      <c r="G149" s="5">
        <v>213</v>
      </c>
    </row>
    <row r="150" spans="3:7" x14ac:dyDescent="0.3">
      <c r="C150" t="s">
        <v>5</v>
      </c>
      <c r="D150" t="s">
        <v>35</v>
      </c>
      <c r="E150" t="s">
        <v>29</v>
      </c>
      <c r="F150" s="4">
        <v>4480</v>
      </c>
      <c r="G150" s="5">
        <v>357</v>
      </c>
    </row>
    <row r="151" spans="3:7" x14ac:dyDescent="0.3">
      <c r="C151" t="s">
        <v>9</v>
      </c>
      <c r="D151" t="s">
        <v>37</v>
      </c>
      <c r="E151" t="s">
        <v>4</v>
      </c>
      <c r="F151" s="4">
        <v>259</v>
      </c>
      <c r="G151" s="5">
        <v>207</v>
      </c>
    </row>
    <row r="152" spans="3:7" x14ac:dyDescent="0.3">
      <c r="C152" t="s">
        <v>8</v>
      </c>
      <c r="D152" t="s">
        <v>37</v>
      </c>
      <c r="E152" t="s">
        <v>30</v>
      </c>
      <c r="F152" s="4">
        <v>42</v>
      </c>
      <c r="G152" s="5">
        <v>150</v>
      </c>
    </row>
    <row r="153" spans="3:7" x14ac:dyDescent="0.3">
      <c r="C153" t="s">
        <v>41</v>
      </c>
      <c r="D153" t="s">
        <v>36</v>
      </c>
      <c r="E153" t="s">
        <v>26</v>
      </c>
      <c r="F153" s="4">
        <v>98</v>
      </c>
      <c r="G153" s="5">
        <v>204</v>
      </c>
    </row>
    <row r="154" spans="3:7" x14ac:dyDescent="0.3">
      <c r="C154" t="s">
        <v>7</v>
      </c>
      <c r="D154" t="s">
        <v>35</v>
      </c>
      <c r="E154" t="s">
        <v>27</v>
      </c>
      <c r="F154" s="4">
        <v>2478</v>
      </c>
      <c r="G154" s="5">
        <v>21</v>
      </c>
    </row>
    <row r="155" spans="3:7" x14ac:dyDescent="0.3">
      <c r="C155" t="s">
        <v>41</v>
      </c>
      <c r="D155" t="s">
        <v>34</v>
      </c>
      <c r="E155" t="s">
        <v>33</v>
      </c>
      <c r="F155" s="4">
        <v>7847</v>
      </c>
      <c r="G155" s="5">
        <v>174</v>
      </c>
    </row>
    <row r="156" spans="3:7" x14ac:dyDescent="0.3">
      <c r="C156" t="s">
        <v>2</v>
      </c>
      <c r="D156" t="s">
        <v>37</v>
      </c>
      <c r="E156" t="s">
        <v>17</v>
      </c>
      <c r="F156" s="4">
        <v>9926</v>
      </c>
      <c r="G156" s="5">
        <v>201</v>
      </c>
    </row>
    <row r="157" spans="3:7" x14ac:dyDescent="0.3">
      <c r="C157" t="s">
        <v>8</v>
      </c>
      <c r="D157" t="s">
        <v>38</v>
      </c>
      <c r="E157" t="s">
        <v>13</v>
      </c>
      <c r="F157" s="4">
        <v>819</v>
      </c>
      <c r="G157" s="5">
        <v>510</v>
      </c>
    </row>
    <row r="158" spans="3:7" x14ac:dyDescent="0.3">
      <c r="C158" t="s">
        <v>6</v>
      </c>
      <c r="D158" t="s">
        <v>39</v>
      </c>
      <c r="E158" t="s">
        <v>29</v>
      </c>
      <c r="F158" s="4">
        <v>3052</v>
      </c>
      <c r="G158" s="5">
        <v>378</v>
      </c>
    </row>
    <row r="159" spans="3:7" x14ac:dyDescent="0.3">
      <c r="C159" t="s">
        <v>9</v>
      </c>
      <c r="D159" t="s">
        <v>34</v>
      </c>
      <c r="E159" t="s">
        <v>21</v>
      </c>
      <c r="F159" s="4">
        <v>6832</v>
      </c>
      <c r="G159" s="5">
        <v>27</v>
      </c>
    </row>
    <row r="160" spans="3:7" x14ac:dyDescent="0.3">
      <c r="C160" t="s">
        <v>2</v>
      </c>
      <c r="D160" t="s">
        <v>39</v>
      </c>
      <c r="E160" t="s">
        <v>16</v>
      </c>
      <c r="F160" s="4">
        <v>2016</v>
      </c>
      <c r="G160" s="5">
        <v>117</v>
      </c>
    </row>
    <row r="161" spans="3:7" x14ac:dyDescent="0.3">
      <c r="C161" t="s">
        <v>6</v>
      </c>
      <c r="D161" t="s">
        <v>38</v>
      </c>
      <c r="E161" t="s">
        <v>21</v>
      </c>
      <c r="F161" s="4">
        <v>7322</v>
      </c>
      <c r="G161" s="5">
        <v>36</v>
      </c>
    </row>
    <row r="162" spans="3:7" x14ac:dyDescent="0.3">
      <c r="C162" t="s">
        <v>8</v>
      </c>
      <c r="D162" t="s">
        <v>35</v>
      </c>
      <c r="E162" t="s">
        <v>33</v>
      </c>
      <c r="F162" s="4">
        <v>357</v>
      </c>
      <c r="G162" s="5">
        <v>126</v>
      </c>
    </row>
    <row r="163" spans="3:7" x14ac:dyDescent="0.3">
      <c r="C163" t="s">
        <v>9</v>
      </c>
      <c r="D163" t="s">
        <v>39</v>
      </c>
      <c r="E163" t="s">
        <v>25</v>
      </c>
      <c r="F163" s="4">
        <v>3192</v>
      </c>
      <c r="G163" s="5">
        <v>72</v>
      </c>
    </row>
    <row r="164" spans="3:7" x14ac:dyDescent="0.3">
      <c r="C164" t="s">
        <v>7</v>
      </c>
      <c r="D164" t="s">
        <v>36</v>
      </c>
      <c r="E164" t="s">
        <v>22</v>
      </c>
      <c r="F164" s="4">
        <v>8435</v>
      </c>
      <c r="G164" s="5">
        <v>42</v>
      </c>
    </row>
    <row r="165" spans="3:7" x14ac:dyDescent="0.3">
      <c r="C165" t="s">
        <v>40</v>
      </c>
      <c r="D165" t="s">
        <v>39</v>
      </c>
      <c r="E165" t="s">
        <v>29</v>
      </c>
      <c r="F165" s="4">
        <v>0</v>
      </c>
      <c r="G165" s="5">
        <v>135</v>
      </c>
    </row>
    <row r="166" spans="3:7" x14ac:dyDescent="0.3">
      <c r="C166" t="s">
        <v>7</v>
      </c>
      <c r="D166" t="s">
        <v>34</v>
      </c>
      <c r="E166" t="s">
        <v>24</v>
      </c>
      <c r="F166" s="4">
        <v>8862</v>
      </c>
      <c r="G166" s="5">
        <v>189</v>
      </c>
    </row>
    <row r="167" spans="3:7" x14ac:dyDescent="0.3">
      <c r="C167" t="s">
        <v>6</v>
      </c>
      <c r="D167" t="s">
        <v>37</v>
      </c>
      <c r="E167" t="s">
        <v>28</v>
      </c>
      <c r="F167" s="4">
        <v>3556</v>
      </c>
      <c r="G167" s="5">
        <v>459</v>
      </c>
    </row>
    <row r="168" spans="3:7" x14ac:dyDescent="0.3">
      <c r="C168" t="s">
        <v>5</v>
      </c>
      <c r="D168" t="s">
        <v>34</v>
      </c>
      <c r="E168" t="s">
        <v>15</v>
      </c>
      <c r="F168" s="4">
        <v>7280</v>
      </c>
      <c r="G168" s="5">
        <v>201</v>
      </c>
    </row>
    <row r="169" spans="3:7" x14ac:dyDescent="0.3">
      <c r="C169" t="s">
        <v>6</v>
      </c>
      <c r="D169" t="s">
        <v>34</v>
      </c>
      <c r="E169" t="s">
        <v>30</v>
      </c>
      <c r="F169" s="4">
        <v>3402</v>
      </c>
      <c r="G169" s="5">
        <v>366</v>
      </c>
    </row>
    <row r="170" spans="3:7" x14ac:dyDescent="0.3">
      <c r="C170" t="s">
        <v>3</v>
      </c>
      <c r="D170" t="s">
        <v>37</v>
      </c>
      <c r="E170" t="s">
        <v>29</v>
      </c>
      <c r="F170" s="4">
        <v>4592</v>
      </c>
      <c r="G170" s="5">
        <v>324</v>
      </c>
    </row>
    <row r="171" spans="3:7" x14ac:dyDescent="0.3">
      <c r="C171" t="s">
        <v>9</v>
      </c>
      <c r="D171" t="s">
        <v>35</v>
      </c>
      <c r="E171" t="s">
        <v>15</v>
      </c>
      <c r="F171" s="4">
        <v>7833</v>
      </c>
      <c r="G171" s="5">
        <v>243</v>
      </c>
    </row>
    <row r="172" spans="3:7" x14ac:dyDescent="0.3">
      <c r="C172" t="s">
        <v>2</v>
      </c>
      <c r="D172" t="s">
        <v>39</v>
      </c>
      <c r="E172" t="s">
        <v>21</v>
      </c>
      <c r="F172" s="4">
        <v>7651</v>
      </c>
      <c r="G172" s="5">
        <v>213</v>
      </c>
    </row>
    <row r="173" spans="3:7" x14ac:dyDescent="0.3">
      <c r="C173" t="s">
        <v>40</v>
      </c>
      <c r="D173" t="s">
        <v>35</v>
      </c>
      <c r="E173" t="s">
        <v>30</v>
      </c>
      <c r="F173" s="4">
        <v>2275</v>
      </c>
      <c r="G173" s="5">
        <v>447</v>
      </c>
    </row>
    <row r="174" spans="3:7" x14ac:dyDescent="0.3">
      <c r="C174" t="s">
        <v>40</v>
      </c>
      <c r="D174" t="s">
        <v>38</v>
      </c>
      <c r="E174" t="s">
        <v>13</v>
      </c>
      <c r="F174" s="4">
        <v>5670</v>
      </c>
      <c r="G174" s="5">
        <v>297</v>
      </c>
    </row>
    <row r="175" spans="3:7" x14ac:dyDescent="0.3">
      <c r="C175" t="s">
        <v>7</v>
      </c>
      <c r="D175" t="s">
        <v>35</v>
      </c>
      <c r="E175" t="s">
        <v>16</v>
      </c>
      <c r="F175" s="4">
        <v>2135</v>
      </c>
      <c r="G175" s="5">
        <v>27</v>
      </c>
    </row>
    <row r="176" spans="3:7" x14ac:dyDescent="0.3">
      <c r="C176" t="s">
        <v>40</v>
      </c>
      <c r="D176" t="s">
        <v>34</v>
      </c>
      <c r="E176" t="s">
        <v>23</v>
      </c>
      <c r="F176" s="4">
        <v>2779</v>
      </c>
      <c r="G176" s="5">
        <v>75</v>
      </c>
    </row>
    <row r="177" spans="3:7" x14ac:dyDescent="0.3">
      <c r="C177" t="s">
        <v>10</v>
      </c>
      <c r="D177" t="s">
        <v>39</v>
      </c>
      <c r="E177" t="s">
        <v>33</v>
      </c>
      <c r="F177" s="4">
        <v>12950</v>
      </c>
      <c r="G177" s="5">
        <v>30</v>
      </c>
    </row>
    <row r="178" spans="3:7" x14ac:dyDescent="0.3">
      <c r="C178" t="s">
        <v>7</v>
      </c>
      <c r="D178" t="s">
        <v>36</v>
      </c>
      <c r="E178" t="s">
        <v>18</v>
      </c>
      <c r="F178" s="4">
        <v>2646</v>
      </c>
      <c r="G178" s="5">
        <v>177</v>
      </c>
    </row>
    <row r="179" spans="3:7" x14ac:dyDescent="0.3">
      <c r="C179" t="s">
        <v>40</v>
      </c>
      <c r="D179" t="s">
        <v>34</v>
      </c>
      <c r="E179" t="s">
        <v>33</v>
      </c>
      <c r="F179" s="4">
        <v>3794</v>
      </c>
      <c r="G179" s="5">
        <v>159</v>
      </c>
    </row>
    <row r="180" spans="3:7" x14ac:dyDescent="0.3">
      <c r="C180" t="s">
        <v>3</v>
      </c>
      <c r="D180" t="s">
        <v>35</v>
      </c>
      <c r="E180" t="s">
        <v>33</v>
      </c>
      <c r="F180" s="4">
        <v>819</v>
      </c>
      <c r="G180" s="5">
        <v>306</v>
      </c>
    </row>
    <row r="181" spans="3:7" x14ac:dyDescent="0.3">
      <c r="C181" t="s">
        <v>3</v>
      </c>
      <c r="D181" t="s">
        <v>34</v>
      </c>
      <c r="E181" t="s">
        <v>20</v>
      </c>
      <c r="F181" s="4">
        <v>2583</v>
      </c>
      <c r="G181" s="5">
        <v>18</v>
      </c>
    </row>
    <row r="182" spans="3:7" x14ac:dyDescent="0.3">
      <c r="C182" t="s">
        <v>7</v>
      </c>
      <c r="D182" t="s">
        <v>35</v>
      </c>
      <c r="E182" t="s">
        <v>19</v>
      </c>
      <c r="F182" s="4">
        <v>4585</v>
      </c>
      <c r="G182" s="5">
        <v>240</v>
      </c>
    </row>
    <row r="183" spans="3:7" x14ac:dyDescent="0.3">
      <c r="C183" t="s">
        <v>5</v>
      </c>
      <c r="D183" t="s">
        <v>34</v>
      </c>
      <c r="E183" t="s">
        <v>33</v>
      </c>
      <c r="F183" s="4">
        <v>1652</v>
      </c>
      <c r="G183" s="5">
        <v>93</v>
      </c>
    </row>
    <row r="184" spans="3:7" x14ac:dyDescent="0.3">
      <c r="C184" t="s">
        <v>10</v>
      </c>
      <c r="D184" t="s">
        <v>34</v>
      </c>
      <c r="E184" t="s">
        <v>26</v>
      </c>
      <c r="F184" s="4">
        <v>4991</v>
      </c>
      <c r="G184" s="5">
        <v>9</v>
      </c>
    </row>
    <row r="185" spans="3:7" x14ac:dyDescent="0.3">
      <c r="C185" t="s">
        <v>8</v>
      </c>
      <c r="D185" t="s">
        <v>34</v>
      </c>
      <c r="E185" t="s">
        <v>16</v>
      </c>
      <c r="F185" s="4">
        <v>2009</v>
      </c>
      <c r="G185" s="5">
        <v>219</v>
      </c>
    </row>
    <row r="186" spans="3:7" x14ac:dyDescent="0.3">
      <c r="C186" t="s">
        <v>2</v>
      </c>
      <c r="D186" t="s">
        <v>39</v>
      </c>
      <c r="E186" t="s">
        <v>22</v>
      </c>
      <c r="F186" s="4">
        <v>1568</v>
      </c>
      <c r="G186" s="5">
        <v>141</v>
      </c>
    </row>
    <row r="187" spans="3:7" x14ac:dyDescent="0.3">
      <c r="C187" t="s">
        <v>41</v>
      </c>
      <c r="D187" t="s">
        <v>37</v>
      </c>
      <c r="E187" t="s">
        <v>20</v>
      </c>
      <c r="F187" s="4">
        <v>3388</v>
      </c>
      <c r="G187" s="5">
        <v>123</v>
      </c>
    </row>
    <row r="188" spans="3:7" x14ac:dyDescent="0.3">
      <c r="C188" t="s">
        <v>40</v>
      </c>
      <c r="D188" t="s">
        <v>38</v>
      </c>
      <c r="E188" t="s">
        <v>24</v>
      </c>
      <c r="F188" s="4">
        <v>623</v>
      </c>
      <c r="G188" s="5">
        <v>51</v>
      </c>
    </row>
    <row r="189" spans="3:7" x14ac:dyDescent="0.3">
      <c r="C189" t="s">
        <v>6</v>
      </c>
      <c r="D189" t="s">
        <v>36</v>
      </c>
      <c r="E189" t="s">
        <v>4</v>
      </c>
      <c r="F189" s="4">
        <v>10073</v>
      </c>
      <c r="G189" s="5">
        <v>120</v>
      </c>
    </row>
    <row r="190" spans="3:7" x14ac:dyDescent="0.3">
      <c r="C190" t="s">
        <v>8</v>
      </c>
      <c r="D190" t="s">
        <v>39</v>
      </c>
      <c r="E190" t="s">
        <v>26</v>
      </c>
      <c r="F190" s="4">
        <v>1561</v>
      </c>
      <c r="G190" s="5">
        <v>27</v>
      </c>
    </row>
    <row r="191" spans="3:7" x14ac:dyDescent="0.3">
      <c r="C191" t="s">
        <v>9</v>
      </c>
      <c r="D191" t="s">
        <v>36</v>
      </c>
      <c r="E191" t="s">
        <v>27</v>
      </c>
      <c r="F191" s="4">
        <v>11522</v>
      </c>
      <c r="G191" s="5">
        <v>204</v>
      </c>
    </row>
    <row r="192" spans="3:7" x14ac:dyDescent="0.3">
      <c r="C192" t="s">
        <v>6</v>
      </c>
      <c r="D192" t="s">
        <v>38</v>
      </c>
      <c r="E192" t="s">
        <v>13</v>
      </c>
      <c r="F192" s="4">
        <v>2317</v>
      </c>
      <c r="G192" s="5">
        <v>123</v>
      </c>
    </row>
    <row r="193" spans="3:7" x14ac:dyDescent="0.3">
      <c r="C193" t="s">
        <v>10</v>
      </c>
      <c r="D193" t="s">
        <v>37</v>
      </c>
      <c r="E193" t="s">
        <v>28</v>
      </c>
      <c r="F193" s="4">
        <v>3059</v>
      </c>
      <c r="G193" s="5">
        <v>27</v>
      </c>
    </row>
    <row r="194" spans="3:7" x14ac:dyDescent="0.3">
      <c r="C194" t="s">
        <v>41</v>
      </c>
      <c r="D194" t="s">
        <v>37</v>
      </c>
      <c r="E194" t="s">
        <v>26</v>
      </c>
      <c r="F194" s="4">
        <v>2324</v>
      </c>
      <c r="G194" s="5">
        <v>177</v>
      </c>
    </row>
    <row r="195" spans="3:7" x14ac:dyDescent="0.3">
      <c r="C195" t="s">
        <v>3</v>
      </c>
      <c r="D195" t="s">
        <v>39</v>
      </c>
      <c r="E195" t="s">
        <v>26</v>
      </c>
      <c r="F195" s="4">
        <v>4956</v>
      </c>
      <c r="G195" s="5">
        <v>171</v>
      </c>
    </row>
    <row r="196" spans="3:7" x14ac:dyDescent="0.3">
      <c r="C196" t="s">
        <v>10</v>
      </c>
      <c r="D196" t="s">
        <v>34</v>
      </c>
      <c r="E196" t="s">
        <v>19</v>
      </c>
      <c r="F196" s="4">
        <v>5355</v>
      </c>
      <c r="G196" s="5">
        <v>204</v>
      </c>
    </row>
    <row r="197" spans="3:7" x14ac:dyDescent="0.3">
      <c r="C197" t="s">
        <v>3</v>
      </c>
      <c r="D197" t="s">
        <v>34</v>
      </c>
      <c r="E197" t="s">
        <v>14</v>
      </c>
      <c r="F197" s="4">
        <v>7259</v>
      </c>
      <c r="G197" s="5">
        <v>276</v>
      </c>
    </row>
    <row r="198" spans="3:7" x14ac:dyDescent="0.3">
      <c r="C198" t="s">
        <v>8</v>
      </c>
      <c r="D198" t="s">
        <v>37</v>
      </c>
      <c r="E198" t="s">
        <v>26</v>
      </c>
      <c r="F198" s="4">
        <v>6279</v>
      </c>
      <c r="G198" s="5">
        <v>45</v>
      </c>
    </row>
    <row r="199" spans="3:7" x14ac:dyDescent="0.3">
      <c r="C199" t="s">
        <v>40</v>
      </c>
      <c r="D199" t="s">
        <v>38</v>
      </c>
      <c r="E199" t="s">
        <v>29</v>
      </c>
      <c r="F199" s="4">
        <v>2541</v>
      </c>
      <c r="G199" s="5">
        <v>45</v>
      </c>
    </row>
    <row r="200" spans="3:7" x14ac:dyDescent="0.3">
      <c r="C200" t="s">
        <v>6</v>
      </c>
      <c r="D200" t="s">
        <v>35</v>
      </c>
      <c r="E200" t="s">
        <v>27</v>
      </c>
      <c r="F200" s="4">
        <v>3864</v>
      </c>
      <c r="G200" s="5">
        <v>177</v>
      </c>
    </row>
    <row r="201" spans="3:7" x14ac:dyDescent="0.3">
      <c r="C201" t="s">
        <v>5</v>
      </c>
      <c r="D201" t="s">
        <v>36</v>
      </c>
      <c r="E201" t="s">
        <v>13</v>
      </c>
      <c r="F201" s="4">
        <v>6146</v>
      </c>
      <c r="G201" s="5">
        <v>63</v>
      </c>
    </row>
    <row r="202" spans="3:7" x14ac:dyDescent="0.3">
      <c r="C202" t="s">
        <v>9</v>
      </c>
      <c r="D202" t="s">
        <v>39</v>
      </c>
      <c r="E202" t="s">
        <v>18</v>
      </c>
      <c r="F202" s="4">
        <v>2639</v>
      </c>
      <c r="G202" s="5">
        <v>204</v>
      </c>
    </row>
    <row r="203" spans="3:7" x14ac:dyDescent="0.3">
      <c r="C203" t="s">
        <v>8</v>
      </c>
      <c r="D203" t="s">
        <v>37</v>
      </c>
      <c r="E203" t="s">
        <v>22</v>
      </c>
      <c r="F203" s="4">
        <v>1890</v>
      </c>
      <c r="G203" s="5">
        <v>195</v>
      </c>
    </row>
    <row r="204" spans="3:7" x14ac:dyDescent="0.3">
      <c r="C204" t="s">
        <v>7</v>
      </c>
      <c r="D204" t="s">
        <v>34</v>
      </c>
      <c r="E204" t="s">
        <v>14</v>
      </c>
      <c r="F204" s="4">
        <v>1932</v>
      </c>
      <c r="G204" s="5">
        <v>369</v>
      </c>
    </row>
    <row r="205" spans="3:7" x14ac:dyDescent="0.3">
      <c r="C205" t="s">
        <v>3</v>
      </c>
      <c r="D205" t="s">
        <v>34</v>
      </c>
      <c r="E205" t="s">
        <v>25</v>
      </c>
      <c r="F205" s="4">
        <v>6300</v>
      </c>
      <c r="G205" s="5">
        <v>42</v>
      </c>
    </row>
    <row r="206" spans="3:7" x14ac:dyDescent="0.3">
      <c r="C206" t="s">
        <v>6</v>
      </c>
      <c r="D206" t="s">
        <v>37</v>
      </c>
      <c r="E206" t="s">
        <v>30</v>
      </c>
      <c r="F206" s="4">
        <v>560</v>
      </c>
      <c r="G206" s="5">
        <v>81</v>
      </c>
    </row>
    <row r="207" spans="3:7" x14ac:dyDescent="0.3">
      <c r="C207" t="s">
        <v>9</v>
      </c>
      <c r="D207" t="s">
        <v>37</v>
      </c>
      <c r="E207" t="s">
        <v>26</v>
      </c>
      <c r="F207" s="4">
        <v>2856</v>
      </c>
      <c r="G207" s="5">
        <v>246</v>
      </c>
    </row>
    <row r="208" spans="3:7" x14ac:dyDescent="0.3">
      <c r="C208" t="s">
        <v>9</v>
      </c>
      <c r="D208" t="s">
        <v>34</v>
      </c>
      <c r="E208" t="s">
        <v>17</v>
      </c>
      <c r="F208" s="4">
        <v>707</v>
      </c>
      <c r="G208" s="5">
        <v>174</v>
      </c>
    </row>
    <row r="209" spans="3:7" x14ac:dyDescent="0.3">
      <c r="C209" t="s">
        <v>8</v>
      </c>
      <c r="D209" t="s">
        <v>35</v>
      </c>
      <c r="E209" t="s">
        <v>30</v>
      </c>
      <c r="F209" s="4">
        <v>3598</v>
      </c>
      <c r="G209" s="5">
        <v>81</v>
      </c>
    </row>
    <row r="210" spans="3:7" x14ac:dyDescent="0.3">
      <c r="C210" t="s">
        <v>40</v>
      </c>
      <c r="D210" t="s">
        <v>35</v>
      </c>
      <c r="E210" t="s">
        <v>22</v>
      </c>
      <c r="F210" s="4">
        <v>6853</v>
      </c>
      <c r="G210" s="5">
        <v>372</v>
      </c>
    </row>
    <row r="211" spans="3:7" x14ac:dyDescent="0.3">
      <c r="C211" t="s">
        <v>40</v>
      </c>
      <c r="D211" t="s">
        <v>35</v>
      </c>
      <c r="E211" t="s">
        <v>16</v>
      </c>
      <c r="F211" s="4">
        <v>4725</v>
      </c>
      <c r="G211" s="5">
        <v>174</v>
      </c>
    </row>
    <row r="212" spans="3:7" x14ac:dyDescent="0.3">
      <c r="C212" t="s">
        <v>41</v>
      </c>
      <c r="D212" t="s">
        <v>36</v>
      </c>
      <c r="E212" t="s">
        <v>32</v>
      </c>
      <c r="F212" s="4">
        <v>10304</v>
      </c>
      <c r="G212" s="5">
        <v>84</v>
      </c>
    </row>
    <row r="213" spans="3:7" x14ac:dyDescent="0.3">
      <c r="C213" t="s">
        <v>41</v>
      </c>
      <c r="D213" t="s">
        <v>34</v>
      </c>
      <c r="E213" t="s">
        <v>16</v>
      </c>
      <c r="F213" s="4">
        <v>1274</v>
      </c>
      <c r="G213" s="5">
        <v>225</v>
      </c>
    </row>
    <row r="214" spans="3:7" x14ac:dyDescent="0.3">
      <c r="C214" t="s">
        <v>5</v>
      </c>
      <c r="D214" t="s">
        <v>36</v>
      </c>
      <c r="E214" t="s">
        <v>30</v>
      </c>
      <c r="F214" s="4">
        <v>1526</v>
      </c>
      <c r="G214" s="5">
        <v>105</v>
      </c>
    </row>
    <row r="215" spans="3:7" x14ac:dyDescent="0.3">
      <c r="C215" t="s">
        <v>40</v>
      </c>
      <c r="D215" t="s">
        <v>39</v>
      </c>
      <c r="E215" t="s">
        <v>28</v>
      </c>
      <c r="F215" s="4">
        <v>3101</v>
      </c>
      <c r="G215" s="5">
        <v>225</v>
      </c>
    </row>
    <row r="216" spans="3:7" x14ac:dyDescent="0.3">
      <c r="C216" t="s">
        <v>2</v>
      </c>
      <c r="D216" t="s">
        <v>37</v>
      </c>
      <c r="E216" t="s">
        <v>14</v>
      </c>
      <c r="F216" s="4">
        <v>1057</v>
      </c>
      <c r="G216" s="5">
        <v>54</v>
      </c>
    </row>
    <row r="217" spans="3:7" x14ac:dyDescent="0.3">
      <c r="C217" t="s">
        <v>7</v>
      </c>
      <c r="D217" t="s">
        <v>37</v>
      </c>
      <c r="E217" t="s">
        <v>26</v>
      </c>
      <c r="F217" s="4">
        <v>5306</v>
      </c>
      <c r="G217" s="5">
        <v>0</v>
      </c>
    </row>
    <row r="218" spans="3:7" x14ac:dyDescent="0.3">
      <c r="C218" t="s">
        <v>5</v>
      </c>
      <c r="D218" t="s">
        <v>39</v>
      </c>
      <c r="E218" t="s">
        <v>24</v>
      </c>
      <c r="F218" s="4">
        <v>4018</v>
      </c>
      <c r="G218" s="5">
        <v>171</v>
      </c>
    </row>
    <row r="219" spans="3:7" x14ac:dyDescent="0.3">
      <c r="C219" t="s">
        <v>9</v>
      </c>
      <c r="D219" t="s">
        <v>34</v>
      </c>
      <c r="E219" t="s">
        <v>16</v>
      </c>
      <c r="F219" s="4">
        <v>938</v>
      </c>
      <c r="G219" s="5">
        <v>189</v>
      </c>
    </row>
    <row r="220" spans="3:7" x14ac:dyDescent="0.3">
      <c r="C220" t="s">
        <v>7</v>
      </c>
      <c r="D220" t="s">
        <v>38</v>
      </c>
      <c r="E220" t="s">
        <v>18</v>
      </c>
      <c r="F220" s="4">
        <v>1778</v>
      </c>
      <c r="G220" s="5">
        <v>270</v>
      </c>
    </row>
    <row r="221" spans="3:7" x14ac:dyDescent="0.3">
      <c r="C221" t="s">
        <v>6</v>
      </c>
      <c r="D221" t="s">
        <v>39</v>
      </c>
      <c r="E221" t="s">
        <v>30</v>
      </c>
      <c r="F221" s="4">
        <v>1638</v>
      </c>
      <c r="G221" s="5">
        <v>63</v>
      </c>
    </row>
    <row r="222" spans="3:7" x14ac:dyDescent="0.3">
      <c r="C222" t="s">
        <v>41</v>
      </c>
      <c r="D222" t="s">
        <v>38</v>
      </c>
      <c r="E222" t="s">
        <v>25</v>
      </c>
      <c r="F222" s="4">
        <v>154</v>
      </c>
      <c r="G222" s="5">
        <v>21</v>
      </c>
    </row>
    <row r="223" spans="3:7" x14ac:dyDescent="0.3">
      <c r="C223" t="s">
        <v>7</v>
      </c>
      <c r="D223" t="s">
        <v>37</v>
      </c>
      <c r="E223" t="s">
        <v>22</v>
      </c>
      <c r="F223" s="4">
        <v>9835</v>
      </c>
      <c r="G223" s="5">
        <v>207</v>
      </c>
    </row>
    <row r="224" spans="3:7" x14ac:dyDescent="0.3">
      <c r="C224" t="s">
        <v>9</v>
      </c>
      <c r="D224" t="s">
        <v>37</v>
      </c>
      <c r="E224" t="s">
        <v>20</v>
      </c>
      <c r="F224" s="4">
        <v>7273</v>
      </c>
      <c r="G224" s="5">
        <v>96</v>
      </c>
    </row>
    <row r="225" spans="3:7" x14ac:dyDescent="0.3">
      <c r="C225" t="s">
        <v>5</v>
      </c>
      <c r="D225" t="s">
        <v>39</v>
      </c>
      <c r="E225" t="s">
        <v>22</v>
      </c>
      <c r="F225" s="4">
        <v>6909</v>
      </c>
      <c r="G225" s="5">
        <v>81</v>
      </c>
    </row>
    <row r="226" spans="3:7" x14ac:dyDescent="0.3">
      <c r="C226" t="s">
        <v>9</v>
      </c>
      <c r="D226" t="s">
        <v>39</v>
      </c>
      <c r="E226" t="s">
        <v>24</v>
      </c>
      <c r="F226" s="4">
        <v>3920</v>
      </c>
      <c r="G226" s="5">
        <v>306</v>
      </c>
    </row>
    <row r="227" spans="3:7" x14ac:dyDescent="0.3">
      <c r="C227" t="s">
        <v>10</v>
      </c>
      <c r="D227" t="s">
        <v>39</v>
      </c>
      <c r="E227" t="s">
        <v>21</v>
      </c>
      <c r="F227" s="4">
        <v>4858</v>
      </c>
      <c r="G227" s="5">
        <v>279</v>
      </c>
    </row>
    <row r="228" spans="3:7" x14ac:dyDescent="0.3">
      <c r="C228" t="s">
        <v>2</v>
      </c>
      <c r="D228" t="s">
        <v>38</v>
      </c>
      <c r="E228" t="s">
        <v>4</v>
      </c>
      <c r="F228" s="4">
        <v>3549</v>
      </c>
      <c r="G228" s="5">
        <v>3</v>
      </c>
    </row>
    <row r="229" spans="3:7" x14ac:dyDescent="0.3">
      <c r="C229" t="s">
        <v>7</v>
      </c>
      <c r="D229" t="s">
        <v>39</v>
      </c>
      <c r="E229" t="s">
        <v>27</v>
      </c>
      <c r="F229" s="4">
        <v>966</v>
      </c>
      <c r="G229" s="5">
        <v>198</v>
      </c>
    </row>
    <row r="230" spans="3:7" x14ac:dyDescent="0.3">
      <c r="C230" t="s">
        <v>5</v>
      </c>
      <c r="D230" t="s">
        <v>39</v>
      </c>
      <c r="E230" t="s">
        <v>18</v>
      </c>
      <c r="F230" s="4">
        <v>385</v>
      </c>
      <c r="G230" s="5">
        <v>249</v>
      </c>
    </row>
    <row r="231" spans="3:7" x14ac:dyDescent="0.3">
      <c r="C231" t="s">
        <v>6</v>
      </c>
      <c r="D231" t="s">
        <v>34</v>
      </c>
      <c r="E231" t="s">
        <v>16</v>
      </c>
      <c r="F231" s="4">
        <v>2219</v>
      </c>
      <c r="G231" s="5">
        <v>75</v>
      </c>
    </row>
    <row r="232" spans="3:7" x14ac:dyDescent="0.3">
      <c r="C232" t="s">
        <v>9</v>
      </c>
      <c r="D232" t="s">
        <v>36</v>
      </c>
      <c r="E232" t="s">
        <v>32</v>
      </c>
      <c r="F232" s="4">
        <v>2954</v>
      </c>
      <c r="G232" s="5">
        <v>189</v>
      </c>
    </row>
    <row r="233" spans="3:7" x14ac:dyDescent="0.3">
      <c r="C233" t="s">
        <v>7</v>
      </c>
      <c r="D233" t="s">
        <v>36</v>
      </c>
      <c r="E233" t="s">
        <v>32</v>
      </c>
      <c r="F233" s="4">
        <v>280</v>
      </c>
      <c r="G233" s="5">
        <v>87</v>
      </c>
    </row>
    <row r="234" spans="3:7" x14ac:dyDescent="0.3">
      <c r="C234" t="s">
        <v>41</v>
      </c>
      <c r="D234" t="s">
        <v>36</v>
      </c>
      <c r="E234" t="s">
        <v>30</v>
      </c>
      <c r="F234" s="4">
        <v>6118</v>
      </c>
      <c r="G234" s="5">
        <v>174</v>
      </c>
    </row>
    <row r="235" spans="3:7" x14ac:dyDescent="0.3">
      <c r="C235" t="s">
        <v>2</v>
      </c>
      <c r="D235" t="s">
        <v>39</v>
      </c>
      <c r="E235" t="s">
        <v>15</v>
      </c>
      <c r="F235" s="4">
        <v>4802</v>
      </c>
      <c r="G235" s="5">
        <v>36</v>
      </c>
    </row>
    <row r="236" spans="3:7" x14ac:dyDescent="0.3">
      <c r="C236" t="s">
        <v>9</v>
      </c>
      <c r="D236" t="s">
        <v>38</v>
      </c>
      <c r="E236" t="s">
        <v>24</v>
      </c>
      <c r="F236" s="4">
        <v>4137</v>
      </c>
      <c r="G236" s="5">
        <v>60</v>
      </c>
    </row>
    <row r="237" spans="3:7" x14ac:dyDescent="0.3">
      <c r="C237" t="s">
        <v>3</v>
      </c>
      <c r="D237" t="s">
        <v>35</v>
      </c>
      <c r="E237" t="s">
        <v>23</v>
      </c>
      <c r="F237" s="4">
        <v>2023</v>
      </c>
      <c r="G237" s="5">
        <v>78</v>
      </c>
    </row>
    <row r="238" spans="3:7" x14ac:dyDescent="0.3">
      <c r="C238" t="s">
        <v>9</v>
      </c>
      <c r="D238" t="s">
        <v>36</v>
      </c>
      <c r="E238" t="s">
        <v>30</v>
      </c>
      <c r="F238" s="4">
        <v>9051</v>
      </c>
      <c r="G238" s="5">
        <v>57</v>
      </c>
    </row>
    <row r="239" spans="3:7" x14ac:dyDescent="0.3">
      <c r="C239" t="s">
        <v>9</v>
      </c>
      <c r="D239" t="s">
        <v>37</v>
      </c>
      <c r="E239" t="s">
        <v>28</v>
      </c>
      <c r="F239" s="4">
        <v>2919</v>
      </c>
      <c r="G239" s="5">
        <v>45</v>
      </c>
    </row>
    <row r="240" spans="3:7" x14ac:dyDescent="0.3">
      <c r="C240" t="s">
        <v>41</v>
      </c>
      <c r="D240" t="s">
        <v>38</v>
      </c>
      <c r="E240" t="s">
        <v>22</v>
      </c>
      <c r="F240" s="4">
        <v>5915</v>
      </c>
      <c r="G240" s="5">
        <v>3</v>
      </c>
    </row>
    <row r="241" spans="3:7" x14ac:dyDescent="0.3">
      <c r="C241" t="s">
        <v>10</v>
      </c>
      <c r="D241" t="s">
        <v>35</v>
      </c>
      <c r="E241" t="s">
        <v>15</v>
      </c>
      <c r="F241" s="4">
        <v>2562</v>
      </c>
      <c r="G241" s="5">
        <v>6</v>
      </c>
    </row>
    <row r="242" spans="3:7" x14ac:dyDescent="0.3">
      <c r="C242" t="s">
        <v>5</v>
      </c>
      <c r="D242" t="s">
        <v>37</v>
      </c>
      <c r="E242" t="s">
        <v>25</v>
      </c>
      <c r="F242" s="4">
        <v>8813</v>
      </c>
      <c r="G242" s="5">
        <v>21</v>
      </c>
    </row>
    <row r="243" spans="3:7" x14ac:dyDescent="0.3">
      <c r="C243" t="s">
        <v>5</v>
      </c>
      <c r="D243" t="s">
        <v>36</v>
      </c>
      <c r="E243" t="s">
        <v>18</v>
      </c>
      <c r="F243" s="4">
        <v>6111</v>
      </c>
      <c r="G243" s="5">
        <v>3</v>
      </c>
    </row>
    <row r="244" spans="3:7" x14ac:dyDescent="0.3">
      <c r="C244" t="s">
        <v>8</v>
      </c>
      <c r="D244" t="s">
        <v>34</v>
      </c>
      <c r="E244" t="s">
        <v>31</v>
      </c>
      <c r="F244" s="4">
        <v>3507</v>
      </c>
      <c r="G244" s="5">
        <v>288</v>
      </c>
    </row>
    <row r="245" spans="3:7" x14ac:dyDescent="0.3">
      <c r="C245" t="s">
        <v>6</v>
      </c>
      <c r="D245" t="s">
        <v>36</v>
      </c>
      <c r="E245" t="s">
        <v>13</v>
      </c>
      <c r="F245" s="4">
        <v>4319</v>
      </c>
      <c r="G245" s="5">
        <v>30</v>
      </c>
    </row>
    <row r="246" spans="3:7" x14ac:dyDescent="0.3">
      <c r="C246" t="s">
        <v>40</v>
      </c>
      <c r="D246" t="s">
        <v>38</v>
      </c>
      <c r="E246" t="s">
        <v>26</v>
      </c>
      <c r="F246" s="4">
        <v>609</v>
      </c>
      <c r="G246" s="5">
        <v>87</v>
      </c>
    </row>
    <row r="247" spans="3:7" x14ac:dyDescent="0.3">
      <c r="C247" t="s">
        <v>40</v>
      </c>
      <c r="D247" t="s">
        <v>39</v>
      </c>
      <c r="E247" t="s">
        <v>27</v>
      </c>
      <c r="F247" s="4">
        <v>6370</v>
      </c>
      <c r="G247" s="5">
        <v>30</v>
      </c>
    </row>
    <row r="248" spans="3:7" x14ac:dyDescent="0.3">
      <c r="C248" t="s">
        <v>5</v>
      </c>
      <c r="D248" t="s">
        <v>38</v>
      </c>
      <c r="E248" t="s">
        <v>19</v>
      </c>
      <c r="F248" s="4">
        <v>5474</v>
      </c>
      <c r="G248" s="5">
        <v>168</v>
      </c>
    </row>
    <row r="249" spans="3:7" x14ac:dyDescent="0.3">
      <c r="C249" t="s">
        <v>40</v>
      </c>
      <c r="D249" t="s">
        <v>36</v>
      </c>
      <c r="E249" t="s">
        <v>27</v>
      </c>
      <c r="F249" s="4">
        <v>3164</v>
      </c>
      <c r="G249" s="5">
        <v>306</v>
      </c>
    </row>
    <row r="250" spans="3:7" x14ac:dyDescent="0.3">
      <c r="C250" t="s">
        <v>6</v>
      </c>
      <c r="D250" t="s">
        <v>35</v>
      </c>
      <c r="E250" t="s">
        <v>4</v>
      </c>
      <c r="F250" s="4">
        <v>1302</v>
      </c>
      <c r="G250" s="5">
        <v>402</v>
      </c>
    </row>
    <row r="251" spans="3:7" x14ac:dyDescent="0.3">
      <c r="C251" t="s">
        <v>3</v>
      </c>
      <c r="D251" t="s">
        <v>37</v>
      </c>
      <c r="E251" t="s">
        <v>28</v>
      </c>
      <c r="F251" s="4">
        <v>7308</v>
      </c>
      <c r="G251" s="5">
        <v>327</v>
      </c>
    </row>
    <row r="252" spans="3:7" x14ac:dyDescent="0.3">
      <c r="C252" t="s">
        <v>40</v>
      </c>
      <c r="D252" t="s">
        <v>37</v>
      </c>
      <c r="E252" t="s">
        <v>27</v>
      </c>
      <c r="F252" s="4">
        <v>6132</v>
      </c>
      <c r="G252" s="5">
        <v>93</v>
      </c>
    </row>
    <row r="253" spans="3:7" x14ac:dyDescent="0.3">
      <c r="C253" t="s">
        <v>10</v>
      </c>
      <c r="D253" t="s">
        <v>35</v>
      </c>
      <c r="E253" t="s">
        <v>14</v>
      </c>
      <c r="F253" s="4">
        <v>3472</v>
      </c>
      <c r="G253" s="5">
        <v>96</v>
      </c>
    </row>
    <row r="254" spans="3:7" x14ac:dyDescent="0.3">
      <c r="C254" t="s">
        <v>8</v>
      </c>
      <c r="D254" t="s">
        <v>39</v>
      </c>
      <c r="E254" t="s">
        <v>18</v>
      </c>
      <c r="F254" s="4">
        <v>9660</v>
      </c>
      <c r="G254" s="5">
        <v>27</v>
      </c>
    </row>
    <row r="255" spans="3:7" x14ac:dyDescent="0.3">
      <c r="C255" t="s">
        <v>9</v>
      </c>
      <c r="D255" t="s">
        <v>38</v>
      </c>
      <c r="E255" t="s">
        <v>26</v>
      </c>
      <c r="F255" s="4">
        <v>2436</v>
      </c>
      <c r="G255" s="5">
        <v>99</v>
      </c>
    </row>
    <row r="256" spans="3:7" x14ac:dyDescent="0.3">
      <c r="C256" t="s">
        <v>9</v>
      </c>
      <c r="D256" t="s">
        <v>38</v>
      </c>
      <c r="E256" t="s">
        <v>33</v>
      </c>
      <c r="F256" s="4">
        <v>9506</v>
      </c>
      <c r="G256" s="5">
        <v>87</v>
      </c>
    </row>
    <row r="257" spans="3:7" x14ac:dyDescent="0.3">
      <c r="C257" t="s">
        <v>10</v>
      </c>
      <c r="D257" t="s">
        <v>37</v>
      </c>
      <c r="E257" t="s">
        <v>21</v>
      </c>
      <c r="F257" s="4">
        <v>245</v>
      </c>
      <c r="G257" s="5">
        <v>288</v>
      </c>
    </row>
    <row r="258" spans="3:7" x14ac:dyDescent="0.3">
      <c r="C258" t="s">
        <v>8</v>
      </c>
      <c r="D258" t="s">
        <v>35</v>
      </c>
      <c r="E258" t="s">
        <v>20</v>
      </c>
      <c r="F258" s="4">
        <v>2702</v>
      </c>
      <c r="G258" s="5">
        <v>363</v>
      </c>
    </row>
    <row r="259" spans="3:7" x14ac:dyDescent="0.3">
      <c r="C259" t="s">
        <v>10</v>
      </c>
      <c r="D259" t="s">
        <v>34</v>
      </c>
      <c r="E259" t="s">
        <v>17</v>
      </c>
      <c r="F259" s="4">
        <v>700</v>
      </c>
      <c r="G259" s="5">
        <v>87</v>
      </c>
    </row>
    <row r="260" spans="3:7" x14ac:dyDescent="0.3">
      <c r="C260" t="s">
        <v>6</v>
      </c>
      <c r="D260" t="s">
        <v>34</v>
      </c>
      <c r="E260" t="s">
        <v>17</v>
      </c>
      <c r="F260" s="4">
        <v>3759</v>
      </c>
      <c r="G260" s="5">
        <v>150</v>
      </c>
    </row>
    <row r="261" spans="3:7" x14ac:dyDescent="0.3">
      <c r="C261" t="s">
        <v>2</v>
      </c>
      <c r="D261" t="s">
        <v>35</v>
      </c>
      <c r="E261" t="s">
        <v>17</v>
      </c>
      <c r="F261" s="4">
        <v>1589</v>
      </c>
      <c r="G261" s="5">
        <v>303</v>
      </c>
    </row>
    <row r="262" spans="3:7" x14ac:dyDescent="0.3">
      <c r="C262" t="s">
        <v>7</v>
      </c>
      <c r="D262" t="s">
        <v>35</v>
      </c>
      <c r="E262" t="s">
        <v>28</v>
      </c>
      <c r="F262" s="4">
        <v>5194</v>
      </c>
      <c r="G262" s="5">
        <v>288</v>
      </c>
    </row>
    <row r="263" spans="3:7" x14ac:dyDescent="0.3">
      <c r="C263" t="s">
        <v>10</v>
      </c>
      <c r="D263" t="s">
        <v>36</v>
      </c>
      <c r="E263" t="s">
        <v>13</v>
      </c>
      <c r="F263" s="4">
        <v>945</v>
      </c>
      <c r="G263" s="5">
        <v>75</v>
      </c>
    </row>
    <row r="264" spans="3:7" x14ac:dyDescent="0.3">
      <c r="C264" t="s">
        <v>40</v>
      </c>
      <c r="D264" t="s">
        <v>38</v>
      </c>
      <c r="E264" t="s">
        <v>31</v>
      </c>
      <c r="F264" s="4">
        <v>1988</v>
      </c>
      <c r="G264" s="5">
        <v>39</v>
      </c>
    </row>
    <row r="265" spans="3:7" x14ac:dyDescent="0.3">
      <c r="C265" t="s">
        <v>6</v>
      </c>
      <c r="D265" t="s">
        <v>34</v>
      </c>
      <c r="E265" t="s">
        <v>32</v>
      </c>
      <c r="F265" s="4">
        <v>6734</v>
      </c>
      <c r="G265" s="5">
        <v>123</v>
      </c>
    </row>
    <row r="266" spans="3:7" x14ac:dyDescent="0.3">
      <c r="C266" t="s">
        <v>40</v>
      </c>
      <c r="D266" t="s">
        <v>36</v>
      </c>
      <c r="E266" t="s">
        <v>4</v>
      </c>
      <c r="F266" s="4">
        <v>217</v>
      </c>
      <c r="G266" s="5">
        <v>36</v>
      </c>
    </row>
    <row r="267" spans="3:7" x14ac:dyDescent="0.3">
      <c r="C267" t="s">
        <v>5</v>
      </c>
      <c r="D267" t="s">
        <v>34</v>
      </c>
      <c r="E267" t="s">
        <v>22</v>
      </c>
      <c r="F267" s="4">
        <v>6279</v>
      </c>
      <c r="G267" s="5">
        <v>237</v>
      </c>
    </row>
    <row r="268" spans="3:7" x14ac:dyDescent="0.3">
      <c r="C268" t="s">
        <v>40</v>
      </c>
      <c r="D268" t="s">
        <v>36</v>
      </c>
      <c r="E268" t="s">
        <v>13</v>
      </c>
      <c r="F268" s="4">
        <v>4424</v>
      </c>
      <c r="G268" s="5">
        <v>201</v>
      </c>
    </row>
    <row r="269" spans="3:7" x14ac:dyDescent="0.3">
      <c r="C269" t="s">
        <v>2</v>
      </c>
      <c r="D269" t="s">
        <v>36</v>
      </c>
      <c r="E269" t="s">
        <v>17</v>
      </c>
      <c r="F269" s="4">
        <v>189</v>
      </c>
      <c r="G269" s="5">
        <v>48</v>
      </c>
    </row>
    <row r="270" spans="3:7" x14ac:dyDescent="0.3">
      <c r="C270" t="s">
        <v>5</v>
      </c>
      <c r="D270" t="s">
        <v>35</v>
      </c>
      <c r="E270" t="s">
        <v>22</v>
      </c>
      <c r="F270" s="4">
        <v>490</v>
      </c>
      <c r="G270" s="5">
        <v>84</v>
      </c>
    </row>
    <row r="271" spans="3:7" x14ac:dyDescent="0.3">
      <c r="C271" t="s">
        <v>8</v>
      </c>
      <c r="D271" t="s">
        <v>37</v>
      </c>
      <c r="E271" t="s">
        <v>21</v>
      </c>
      <c r="F271" s="4">
        <v>434</v>
      </c>
      <c r="G271" s="5">
        <v>87</v>
      </c>
    </row>
    <row r="272" spans="3:7" x14ac:dyDescent="0.3">
      <c r="C272" t="s">
        <v>7</v>
      </c>
      <c r="D272" t="s">
        <v>38</v>
      </c>
      <c r="E272" t="s">
        <v>30</v>
      </c>
      <c r="F272" s="4">
        <v>10129</v>
      </c>
      <c r="G272" s="5">
        <v>312</v>
      </c>
    </row>
    <row r="273" spans="3:7" x14ac:dyDescent="0.3">
      <c r="C273" t="s">
        <v>3</v>
      </c>
      <c r="D273" t="s">
        <v>39</v>
      </c>
      <c r="E273" t="s">
        <v>28</v>
      </c>
      <c r="F273" s="4">
        <v>1652</v>
      </c>
      <c r="G273" s="5">
        <v>102</v>
      </c>
    </row>
    <row r="274" spans="3:7" x14ac:dyDescent="0.3">
      <c r="C274" t="s">
        <v>8</v>
      </c>
      <c r="D274" t="s">
        <v>38</v>
      </c>
      <c r="E274" t="s">
        <v>21</v>
      </c>
      <c r="F274" s="4">
        <v>6433</v>
      </c>
      <c r="G274" s="5">
        <v>78</v>
      </c>
    </row>
    <row r="275" spans="3:7" x14ac:dyDescent="0.3">
      <c r="C275" t="s">
        <v>3</v>
      </c>
      <c r="D275" t="s">
        <v>34</v>
      </c>
      <c r="E275" t="s">
        <v>23</v>
      </c>
      <c r="F275" s="4">
        <v>2212</v>
      </c>
      <c r="G275" s="5">
        <v>117</v>
      </c>
    </row>
    <row r="276" spans="3:7" x14ac:dyDescent="0.3">
      <c r="C276" t="s">
        <v>41</v>
      </c>
      <c r="D276" t="s">
        <v>35</v>
      </c>
      <c r="E276" t="s">
        <v>19</v>
      </c>
      <c r="F276" s="4">
        <v>609</v>
      </c>
      <c r="G276" s="5">
        <v>99</v>
      </c>
    </row>
    <row r="277" spans="3:7" x14ac:dyDescent="0.3">
      <c r="C277" t="s">
        <v>40</v>
      </c>
      <c r="D277" t="s">
        <v>35</v>
      </c>
      <c r="E277" t="s">
        <v>24</v>
      </c>
      <c r="F277" s="4">
        <v>1638</v>
      </c>
      <c r="G277" s="5">
        <v>48</v>
      </c>
    </row>
    <row r="278" spans="3:7" x14ac:dyDescent="0.3">
      <c r="C278" t="s">
        <v>7</v>
      </c>
      <c r="D278" t="s">
        <v>34</v>
      </c>
      <c r="E278" t="s">
        <v>15</v>
      </c>
      <c r="F278" s="4">
        <v>3829</v>
      </c>
      <c r="G278" s="5">
        <v>24</v>
      </c>
    </row>
    <row r="279" spans="3:7" x14ac:dyDescent="0.3">
      <c r="C279" t="s">
        <v>40</v>
      </c>
      <c r="D279" t="s">
        <v>39</v>
      </c>
      <c r="E279" t="s">
        <v>15</v>
      </c>
      <c r="F279" s="4">
        <v>5775</v>
      </c>
      <c r="G279" s="5">
        <v>42</v>
      </c>
    </row>
    <row r="280" spans="3:7" x14ac:dyDescent="0.3">
      <c r="C280" t="s">
        <v>6</v>
      </c>
      <c r="D280" t="s">
        <v>35</v>
      </c>
      <c r="E280" t="s">
        <v>20</v>
      </c>
      <c r="F280" s="4">
        <v>1071</v>
      </c>
      <c r="G280" s="5">
        <v>270</v>
      </c>
    </row>
    <row r="281" spans="3:7" x14ac:dyDescent="0.3">
      <c r="C281" t="s">
        <v>8</v>
      </c>
      <c r="D281" t="s">
        <v>36</v>
      </c>
      <c r="E281" t="s">
        <v>23</v>
      </c>
      <c r="F281" s="4">
        <v>5019</v>
      </c>
      <c r="G281" s="5">
        <v>150</v>
      </c>
    </row>
    <row r="282" spans="3:7" x14ac:dyDescent="0.3">
      <c r="C282" t="s">
        <v>2</v>
      </c>
      <c r="D282" t="s">
        <v>37</v>
      </c>
      <c r="E282" t="s">
        <v>15</v>
      </c>
      <c r="F282" s="4">
        <v>2863</v>
      </c>
      <c r="G282" s="5">
        <v>42</v>
      </c>
    </row>
    <row r="283" spans="3:7" x14ac:dyDescent="0.3">
      <c r="C283" t="s">
        <v>40</v>
      </c>
      <c r="D283" t="s">
        <v>35</v>
      </c>
      <c r="E283" t="s">
        <v>29</v>
      </c>
      <c r="F283" s="4">
        <v>1617</v>
      </c>
      <c r="G283" s="5">
        <v>126</v>
      </c>
    </row>
    <row r="284" spans="3:7" x14ac:dyDescent="0.3">
      <c r="C284" t="s">
        <v>6</v>
      </c>
      <c r="D284" t="s">
        <v>37</v>
      </c>
      <c r="E284" t="s">
        <v>26</v>
      </c>
      <c r="F284" s="4">
        <v>6818</v>
      </c>
      <c r="G284" s="5">
        <v>6</v>
      </c>
    </row>
    <row r="285" spans="3:7" x14ac:dyDescent="0.3">
      <c r="C285" t="s">
        <v>3</v>
      </c>
      <c r="D285" t="s">
        <v>35</v>
      </c>
      <c r="E285" t="s">
        <v>15</v>
      </c>
      <c r="F285" s="4">
        <v>6657</v>
      </c>
      <c r="G285" s="5">
        <v>276</v>
      </c>
    </row>
    <row r="286" spans="3:7" x14ac:dyDescent="0.3">
      <c r="C286" t="s">
        <v>3</v>
      </c>
      <c r="D286" t="s">
        <v>34</v>
      </c>
      <c r="E286" t="s">
        <v>17</v>
      </c>
      <c r="F286" s="4">
        <v>2919</v>
      </c>
      <c r="G286" s="5">
        <v>93</v>
      </c>
    </row>
    <row r="287" spans="3:7" x14ac:dyDescent="0.3">
      <c r="C287" t="s">
        <v>2</v>
      </c>
      <c r="D287" t="s">
        <v>36</v>
      </c>
      <c r="E287" t="s">
        <v>31</v>
      </c>
      <c r="F287" s="4">
        <v>3094</v>
      </c>
      <c r="G287" s="5">
        <v>246</v>
      </c>
    </row>
    <row r="288" spans="3:7" x14ac:dyDescent="0.3">
      <c r="C288" t="s">
        <v>6</v>
      </c>
      <c r="D288" t="s">
        <v>39</v>
      </c>
      <c r="E288" t="s">
        <v>24</v>
      </c>
      <c r="F288" s="4">
        <v>2989</v>
      </c>
      <c r="G288" s="5">
        <v>3</v>
      </c>
    </row>
    <row r="289" spans="3:7" x14ac:dyDescent="0.3">
      <c r="C289" t="s">
        <v>8</v>
      </c>
      <c r="D289" t="s">
        <v>38</v>
      </c>
      <c r="E289" t="s">
        <v>27</v>
      </c>
      <c r="F289" s="4">
        <v>2268</v>
      </c>
      <c r="G289" s="5">
        <v>63</v>
      </c>
    </row>
    <row r="290" spans="3:7" x14ac:dyDescent="0.3">
      <c r="C290" t="s">
        <v>5</v>
      </c>
      <c r="D290" t="s">
        <v>35</v>
      </c>
      <c r="E290" t="s">
        <v>31</v>
      </c>
      <c r="F290" s="4">
        <v>4753</v>
      </c>
      <c r="G290" s="5">
        <v>246</v>
      </c>
    </row>
    <row r="291" spans="3:7" x14ac:dyDescent="0.3">
      <c r="C291" t="s">
        <v>2</v>
      </c>
      <c r="D291" t="s">
        <v>34</v>
      </c>
      <c r="E291" t="s">
        <v>19</v>
      </c>
      <c r="F291" s="4">
        <v>7511</v>
      </c>
      <c r="G291" s="5">
        <v>120</v>
      </c>
    </row>
    <row r="292" spans="3:7" x14ac:dyDescent="0.3">
      <c r="C292" t="s">
        <v>2</v>
      </c>
      <c r="D292" t="s">
        <v>38</v>
      </c>
      <c r="E292" t="s">
        <v>31</v>
      </c>
      <c r="F292" s="4">
        <v>4326</v>
      </c>
      <c r="G292" s="5">
        <v>348</v>
      </c>
    </row>
    <row r="293" spans="3:7" x14ac:dyDescent="0.3">
      <c r="C293" t="s">
        <v>41</v>
      </c>
      <c r="D293" t="s">
        <v>34</v>
      </c>
      <c r="E293" t="s">
        <v>23</v>
      </c>
      <c r="F293" s="4">
        <v>4935</v>
      </c>
      <c r="G293" s="5">
        <v>126</v>
      </c>
    </row>
    <row r="294" spans="3:7" x14ac:dyDescent="0.3">
      <c r="C294" t="s">
        <v>6</v>
      </c>
      <c r="D294" t="s">
        <v>35</v>
      </c>
      <c r="E294" t="s">
        <v>30</v>
      </c>
      <c r="F294" s="4">
        <v>4781</v>
      </c>
      <c r="G294" s="5">
        <v>123</v>
      </c>
    </row>
    <row r="295" spans="3:7" x14ac:dyDescent="0.3">
      <c r="C295" t="s">
        <v>5</v>
      </c>
      <c r="D295" t="s">
        <v>38</v>
      </c>
      <c r="E295" t="s">
        <v>25</v>
      </c>
      <c r="F295" s="4">
        <v>7483</v>
      </c>
      <c r="G295" s="5">
        <v>45</v>
      </c>
    </row>
    <row r="296" spans="3:7" x14ac:dyDescent="0.3">
      <c r="C296" t="s">
        <v>10</v>
      </c>
      <c r="D296" t="s">
        <v>38</v>
      </c>
      <c r="E296" t="s">
        <v>4</v>
      </c>
      <c r="F296" s="4">
        <v>6860</v>
      </c>
      <c r="G296" s="5">
        <v>126</v>
      </c>
    </row>
    <row r="297" spans="3:7" x14ac:dyDescent="0.3">
      <c r="C297" t="s">
        <v>40</v>
      </c>
      <c r="D297" t="s">
        <v>37</v>
      </c>
      <c r="E297" t="s">
        <v>29</v>
      </c>
      <c r="F297" s="4">
        <v>9002</v>
      </c>
      <c r="G297" s="5">
        <v>72</v>
      </c>
    </row>
    <row r="298" spans="3:7" x14ac:dyDescent="0.3">
      <c r="C298" t="s">
        <v>6</v>
      </c>
      <c r="D298" t="s">
        <v>36</v>
      </c>
      <c r="E298" t="s">
        <v>29</v>
      </c>
      <c r="F298" s="4">
        <v>1400</v>
      </c>
      <c r="G298" s="5">
        <v>135</v>
      </c>
    </row>
    <row r="299" spans="3:7" x14ac:dyDescent="0.3">
      <c r="C299" t="s">
        <v>10</v>
      </c>
      <c r="D299" t="s">
        <v>34</v>
      </c>
      <c r="E299" t="s">
        <v>22</v>
      </c>
      <c r="F299" s="4">
        <v>4053</v>
      </c>
      <c r="G299" s="5">
        <v>24</v>
      </c>
    </row>
    <row r="300" spans="3:7" x14ac:dyDescent="0.3">
      <c r="C300" t="s">
        <v>7</v>
      </c>
      <c r="D300" t="s">
        <v>36</v>
      </c>
      <c r="E300" t="s">
        <v>31</v>
      </c>
      <c r="F300" s="4">
        <v>2149</v>
      </c>
      <c r="G300" s="5">
        <v>117</v>
      </c>
    </row>
    <row r="301" spans="3:7" x14ac:dyDescent="0.3">
      <c r="C301" t="s">
        <v>3</v>
      </c>
      <c r="D301" t="s">
        <v>39</v>
      </c>
      <c r="E301" t="s">
        <v>29</v>
      </c>
      <c r="F301" s="4">
        <v>3640</v>
      </c>
      <c r="G301" s="5">
        <v>51</v>
      </c>
    </row>
    <row r="302" spans="3:7" x14ac:dyDescent="0.3">
      <c r="C302" t="s">
        <v>2</v>
      </c>
      <c r="D302" t="s">
        <v>39</v>
      </c>
      <c r="E302" t="s">
        <v>23</v>
      </c>
      <c r="F302" s="4">
        <v>630</v>
      </c>
      <c r="G302" s="5">
        <v>36</v>
      </c>
    </row>
    <row r="303" spans="3:7" x14ac:dyDescent="0.3">
      <c r="C303" t="s">
        <v>9</v>
      </c>
      <c r="D303" t="s">
        <v>35</v>
      </c>
      <c r="E303" t="s">
        <v>27</v>
      </c>
      <c r="F303" s="4">
        <v>2429</v>
      </c>
      <c r="G303" s="5">
        <v>144</v>
      </c>
    </row>
    <row r="304" spans="3:7" x14ac:dyDescent="0.3">
      <c r="C304" t="s">
        <v>9</v>
      </c>
      <c r="D304" t="s">
        <v>36</v>
      </c>
      <c r="E304" t="s">
        <v>25</v>
      </c>
      <c r="F304" s="4">
        <v>2142</v>
      </c>
      <c r="G304" s="5">
        <v>114</v>
      </c>
    </row>
    <row r="305" spans="3:7" x14ac:dyDescent="0.3">
      <c r="C305" t="s">
        <v>7</v>
      </c>
      <c r="D305" t="s">
        <v>37</v>
      </c>
      <c r="E305" t="s">
        <v>30</v>
      </c>
      <c r="F305" s="4">
        <v>6454</v>
      </c>
      <c r="G305" s="5">
        <v>54</v>
      </c>
    </row>
    <row r="306" spans="3:7" x14ac:dyDescent="0.3">
      <c r="C306" t="s">
        <v>7</v>
      </c>
      <c r="D306" t="s">
        <v>37</v>
      </c>
      <c r="E306" t="s">
        <v>16</v>
      </c>
      <c r="F306" s="4">
        <v>4487</v>
      </c>
      <c r="G306" s="5">
        <v>333</v>
      </c>
    </row>
    <row r="307" spans="3:7" x14ac:dyDescent="0.3">
      <c r="C307" t="s">
        <v>3</v>
      </c>
      <c r="D307" t="s">
        <v>37</v>
      </c>
      <c r="E307" t="s">
        <v>4</v>
      </c>
      <c r="F307" s="4">
        <v>938</v>
      </c>
      <c r="G307" s="5">
        <v>366</v>
      </c>
    </row>
    <row r="308" spans="3:7" x14ac:dyDescent="0.3">
      <c r="C308" t="s">
        <v>3</v>
      </c>
      <c r="D308" t="s">
        <v>38</v>
      </c>
      <c r="E308" t="s">
        <v>26</v>
      </c>
      <c r="F308" s="4">
        <v>8841</v>
      </c>
      <c r="G308" s="5">
        <v>303</v>
      </c>
    </row>
    <row r="309" spans="3:7" x14ac:dyDescent="0.3">
      <c r="C309" t="s">
        <v>2</v>
      </c>
      <c r="D309" t="s">
        <v>39</v>
      </c>
      <c r="E309" t="s">
        <v>33</v>
      </c>
      <c r="F309" s="4">
        <v>4018</v>
      </c>
      <c r="G309" s="5">
        <v>126</v>
      </c>
    </row>
    <row r="310" spans="3:7" x14ac:dyDescent="0.3">
      <c r="C310" t="s">
        <v>41</v>
      </c>
      <c r="D310" t="s">
        <v>37</v>
      </c>
      <c r="E310" t="s">
        <v>15</v>
      </c>
      <c r="F310" s="4">
        <v>714</v>
      </c>
      <c r="G310" s="5">
        <v>231</v>
      </c>
    </row>
    <row r="311" spans="3:7" x14ac:dyDescent="0.3">
      <c r="C311" t="s">
        <v>9</v>
      </c>
      <c r="D311" t="s">
        <v>38</v>
      </c>
      <c r="E311" t="s">
        <v>25</v>
      </c>
      <c r="F311" s="4">
        <v>3850</v>
      </c>
      <c r="G311" s="5">
        <v>102</v>
      </c>
    </row>
    <row r="312" spans="3:7" x14ac:dyDescent="0.3">
      <c r="F312" s="4"/>
      <c r="G312" s="5"/>
    </row>
    <row r="313" spans="3:7" x14ac:dyDescent="0.3">
      <c r="F313" s="4"/>
      <c r="G313" s="5"/>
    </row>
    <row r="314" spans="3:7" x14ac:dyDescent="0.3">
      <c r="F314" s="4"/>
      <c r="G314" s="5"/>
    </row>
    <row r="315" spans="3:7" x14ac:dyDescent="0.3">
      <c r="F315" s="4"/>
      <c r="G315" s="5"/>
    </row>
    <row r="316" spans="3:7" x14ac:dyDescent="0.3">
      <c r="F316" s="4"/>
      <c r="G316" s="5"/>
    </row>
    <row r="317" spans="3:7" x14ac:dyDescent="0.3">
      <c r="F317" s="4"/>
      <c r="G317" s="5"/>
    </row>
    <row r="318" spans="3:7" x14ac:dyDescent="0.3">
      <c r="F318" s="4"/>
      <c r="G318" s="5"/>
    </row>
    <row r="319" spans="3:7" x14ac:dyDescent="0.3">
      <c r="F319" s="4"/>
      <c r="G319" s="5"/>
    </row>
    <row r="320" spans="3:7"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C1B4C1-DA6C-4ACC-A033-2EF5B4FD37DD}">
  <dimension ref="A1:Z301"/>
  <sheetViews>
    <sheetView workbookViewId="0">
      <selection activeCell="M16" sqref="M16"/>
    </sheetView>
  </sheetViews>
  <sheetFormatPr defaultRowHeight="14.4" x14ac:dyDescent="0.3"/>
  <cols>
    <col min="1" max="1" width="16" bestFit="1" customWidth="1"/>
    <col min="2" max="2" width="13" bestFit="1" customWidth="1"/>
    <col min="3" max="3" width="21.88671875" bestFit="1" customWidth="1"/>
    <col min="4" max="4" width="8.33203125" bestFit="1" customWidth="1"/>
    <col min="5" max="5" width="5.6640625" bestFit="1" customWidth="1"/>
    <col min="6" max="6" width="12.109375" bestFit="1" customWidth="1"/>
    <col min="7" max="7" width="12.109375" style="14" bestFit="1" customWidth="1"/>
    <col min="8" max="8" width="12.5546875" bestFit="1" customWidth="1"/>
    <col min="14" max="14" width="16" bestFit="1" customWidth="1"/>
    <col min="16" max="16" width="16" bestFit="1" customWidth="1"/>
    <col min="24" max="24" width="16" bestFit="1" customWidth="1"/>
  </cols>
  <sheetData>
    <row r="1" spans="1:26" x14ac:dyDescent="0.3">
      <c r="A1" s="6" t="s">
        <v>11</v>
      </c>
      <c r="B1" s="6" t="s">
        <v>12</v>
      </c>
      <c r="C1" s="6" t="s">
        <v>0</v>
      </c>
      <c r="D1" s="10" t="s">
        <v>1</v>
      </c>
      <c r="E1" s="10" t="s">
        <v>50</v>
      </c>
      <c r="F1" s="6" t="s">
        <v>57</v>
      </c>
      <c r="G1" s="13" t="s">
        <v>58</v>
      </c>
      <c r="H1" s="6" t="s">
        <v>69</v>
      </c>
      <c r="I1" s="6" t="s">
        <v>70</v>
      </c>
      <c r="J1" s="6" t="s">
        <v>71</v>
      </c>
      <c r="K1" s="6" t="s">
        <v>72</v>
      </c>
      <c r="L1" s="6"/>
      <c r="M1" s="6"/>
      <c r="N1" s="30" t="s">
        <v>63</v>
      </c>
      <c r="O1" s="30" t="s">
        <v>64</v>
      </c>
      <c r="P1" s="28" t="s">
        <v>73</v>
      </c>
      <c r="Q1" t="s">
        <v>77</v>
      </c>
      <c r="R1" t="s">
        <v>78</v>
      </c>
      <c r="X1" s="28" t="s">
        <v>74</v>
      </c>
      <c r="Y1" s="28" t="s">
        <v>73</v>
      </c>
      <c r="Z1" s="28" t="s">
        <v>76</v>
      </c>
    </row>
    <row r="2" spans="1:26" x14ac:dyDescent="0.3">
      <c r="A2" t="s">
        <v>40</v>
      </c>
      <c r="B2" t="s">
        <v>37</v>
      </c>
      <c r="C2" t="s">
        <v>30</v>
      </c>
      <c r="D2" s="4">
        <v>1624</v>
      </c>
      <c r="E2" s="5">
        <v>114</v>
      </c>
      <c r="F2">
        <f>VLOOKUP(Sales[[#This Row],[Product]],'cost'!A:B,2,FALSE)</f>
        <v>14.49</v>
      </c>
      <c r="G2" s="14">
        <f>Sales[[#This Row],[cost / unit]]*Sales[[#This Row],[Units]]</f>
        <v>1651.8600000000001</v>
      </c>
      <c r="H2" t="str">
        <f t="shared" ref="H2:H65" si="0">IF(D:D&gt;10000, B:B,"INVALID")</f>
        <v>INVALID</v>
      </c>
      <c r="I2">
        <f>Sales[[#This Row],[Total cost ]]-Sales[[#This Row],[Amount]]</f>
        <v>27.860000000000127</v>
      </c>
      <c r="J2" t="str">
        <f t="shared" ref="J2:J65" si="1">IF(AND(D:D&gt;2000,B:B="USA"),"Valid", "Invalid")</f>
        <v>Invalid</v>
      </c>
      <c r="K2" t="str">
        <f t="shared" ref="K2:K65" si="2">IF(OR(B:B = "USA", C:C = "White Choc"), "Valid", "Invalid")</f>
        <v>Invalid</v>
      </c>
      <c r="N2" s="31" t="s">
        <v>41</v>
      </c>
      <c r="O2" s="28">
        <v>98210</v>
      </c>
      <c r="P2" s="28" t="str">
        <f t="shared" ref="P2:P11" si="3">VLOOKUP(O2,X:Y,2,0)</f>
        <v>Carla Molina</v>
      </c>
      <c r="Q2">
        <f t="shared" ref="Q2:Q11" ca="1" si="4">RAND()</f>
        <v>0.49401452980177929</v>
      </c>
      <c r="R2">
        <f t="shared" ref="R2:R11" ca="1" si="5">RANDBETWEEN(1,10)</f>
        <v>3</v>
      </c>
      <c r="X2" s="28">
        <f>SUMIFS(Sales!D:D,Sales!A:A,Y2)</f>
        <v>151599</v>
      </c>
      <c r="Y2" s="29" t="s">
        <v>40</v>
      </c>
      <c r="Z2" s="28">
        <f>AVERAGEIFS(D:D,A:A,Sales[[#This Row],[Sales Person]])</f>
        <v>4458.7941176470586</v>
      </c>
    </row>
    <row r="3" spans="1:26" x14ac:dyDescent="0.3">
      <c r="A3" t="s">
        <v>8</v>
      </c>
      <c r="B3" t="s">
        <v>35</v>
      </c>
      <c r="C3" t="s">
        <v>32</v>
      </c>
      <c r="D3" s="4">
        <v>6706</v>
      </c>
      <c r="E3" s="5">
        <v>459</v>
      </c>
      <c r="F3">
        <f>VLOOKUP(Sales[[#This Row],[Product]],'cost'!A:B,2,FALSE)</f>
        <v>8.65</v>
      </c>
      <c r="G3" s="14">
        <f>Sales[[#This Row],[cost / unit]]*Sales[[#This Row],[Units]]</f>
        <v>3970.3500000000004</v>
      </c>
      <c r="H3" t="str">
        <f t="shared" si="0"/>
        <v>INVALID</v>
      </c>
      <c r="I3">
        <f>Sales[[#This Row],[Total cost ]]-Sales[[#This Row],[Amount]]</f>
        <v>-2735.6499999999996</v>
      </c>
      <c r="J3" t="str">
        <f t="shared" si="1"/>
        <v>Valid</v>
      </c>
      <c r="K3" t="str">
        <f t="shared" si="2"/>
        <v>Valid</v>
      </c>
      <c r="N3" s="31" t="s">
        <v>2</v>
      </c>
      <c r="O3" s="28">
        <v>123949</v>
      </c>
      <c r="P3" s="28" t="str">
        <f t="shared" si="3"/>
        <v>Barr Faughny</v>
      </c>
      <c r="Q3">
        <f t="shared" ca="1" si="4"/>
        <v>0.69020045987100809</v>
      </c>
      <c r="R3">
        <f t="shared" ca="1" si="5"/>
        <v>1</v>
      </c>
      <c r="X3" s="28">
        <f>SUMIFS(Sales!D:D,Sales!A:A,Y3)</f>
        <v>98084</v>
      </c>
      <c r="Y3" s="28" t="s">
        <v>8</v>
      </c>
      <c r="Z3" s="28">
        <f>AVERAGEIFS(D:D,A:A,Sales[[#This Row],[Sales Person]])</f>
        <v>3772.4615384615386</v>
      </c>
    </row>
    <row r="4" spans="1:26" x14ac:dyDescent="0.3">
      <c r="A4" t="s">
        <v>9</v>
      </c>
      <c r="B4" t="s">
        <v>35</v>
      </c>
      <c r="C4" t="s">
        <v>4</v>
      </c>
      <c r="D4" s="4">
        <v>959</v>
      </c>
      <c r="E4" s="5">
        <v>147</v>
      </c>
      <c r="F4">
        <f>VLOOKUP(Sales[[#This Row],[Product]],'cost'!A:B,2,FALSE)</f>
        <v>11.88</v>
      </c>
      <c r="G4" s="14">
        <f>Sales[[#This Row],[cost / unit]]*Sales[[#This Row],[Units]]</f>
        <v>1746.3600000000001</v>
      </c>
      <c r="H4" t="str">
        <f t="shared" si="0"/>
        <v>INVALID</v>
      </c>
      <c r="I4">
        <f>Sales[[#This Row],[Total cost ]]-Sales[[#This Row],[Amount]]</f>
        <v>787.36000000000013</v>
      </c>
      <c r="J4" t="str">
        <f t="shared" si="1"/>
        <v>Invalid</v>
      </c>
      <c r="K4" t="str">
        <f t="shared" si="2"/>
        <v>Valid</v>
      </c>
      <c r="N4" s="31" t="s">
        <v>9</v>
      </c>
      <c r="O4" s="28">
        <v>132580</v>
      </c>
      <c r="P4" s="28" t="str">
        <f t="shared" si="3"/>
        <v>Husein Augar</v>
      </c>
      <c r="Q4">
        <f t="shared" ca="1" si="4"/>
        <v>0.7862738558659238</v>
      </c>
      <c r="R4">
        <f t="shared" ca="1" si="5"/>
        <v>8</v>
      </c>
      <c r="X4" s="28">
        <f>SUMIFS(Sales!D:D,Sales!A:A,Y4)</f>
        <v>132580</v>
      </c>
      <c r="Y4" s="29" t="s">
        <v>9</v>
      </c>
      <c r="Z4" s="28">
        <f>AVERAGEIFS(D:D,A:A,Sales[[#This Row],[Sales Person]])</f>
        <v>4419.333333333333</v>
      </c>
    </row>
    <row r="5" spans="1:26" x14ac:dyDescent="0.3">
      <c r="A5" t="s">
        <v>41</v>
      </c>
      <c r="B5" t="s">
        <v>36</v>
      </c>
      <c r="C5" t="s">
        <v>18</v>
      </c>
      <c r="D5" s="4">
        <v>9632</v>
      </c>
      <c r="E5" s="5">
        <v>288</v>
      </c>
      <c r="F5">
        <f>VLOOKUP(Sales[[#This Row],[Product]],'cost'!A:B,2,FALSE)</f>
        <v>6.47</v>
      </c>
      <c r="G5" s="14">
        <f>Sales[[#This Row],[cost / unit]]*Sales[[#This Row],[Units]]</f>
        <v>1863.36</v>
      </c>
      <c r="H5" t="str">
        <f t="shared" si="0"/>
        <v>INVALID</v>
      </c>
      <c r="I5">
        <f>Sales[[#This Row],[Total cost ]]-Sales[[#This Row],[Amount]]</f>
        <v>-7768.64</v>
      </c>
      <c r="J5" t="str">
        <f t="shared" si="1"/>
        <v>Invalid</v>
      </c>
      <c r="K5" t="str">
        <f t="shared" si="2"/>
        <v>Invalid</v>
      </c>
      <c r="N5" s="31" t="s">
        <v>3</v>
      </c>
      <c r="O5" s="28">
        <v>106834</v>
      </c>
      <c r="P5" s="28" t="str">
        <f t="shared" si="3"/>
        <v>Gunar Cockshoot</v>
      </c>
      <c r="Q5">
        <f t="shared" ca="1" si="4"/>
        <v>2.0909952354309258E-2</v>
      </c>
      <c r="R5">
        <f t="shared" ca="1" si="5"/>
        <v>3</v>
      </c>
      <c r="X5" s="28">
        <f>SUMIFS(Sales!D:D,Sales!A:A,Y5)</f>
        <v>98210</v>
      </c>
      <c r="Y5" s="28" t="s">
        <v>41</v>
      </c>
      <c r="Z5" s="28">
        <f>AVERAGEIFS(D:D,A:A,Sales[[#This Row],[Sales Person]])</f>
        <v>3777.3076923076924</v>
      </c>
    </row>
    <row r="6" spans="1:26" x14ac:dyDescent="0.3">
      <c r="A6" t="s">
        <v>6</v>
      </c>
      <c r="B6" t="s">
        <v>39</v>
      </c>
      <c r="C6" t="s">
        <v>25</v>
      </c>
      <c r="D6" s="4">
        <v>2100</v>
      </c>
      <c r="E6" s="5">
        <v>414</v>
      </c>
      <c r="F6">
        <f>VLOOKUP(Sales[[#This Row],[Product]],'cost'!A:B,2,FALSE)</f>
        <v>13.15</v>
      </c>
      <c r="G6" s="14">
        <f>Sales[[#This Row],[cost / unit]]*Sales[[#This Row],[Units]]</f>
        <v>5444.1</v>
      </c>
      <c r="H6" t="str">
        <f t="shared" si="0"/>
        <v>INVALID</v>
      </c>
      <c r="I6">
        <f>Sales[[#This Row],[Total cost ]]-Sales[[#This Row],[Amount]]</f>
        <v>3344.1000000000004</v>
      </c>
      <c r="J6" t="str">
        <f t="shared" si="1"/>
        <v>Invalid</v>
      </c>
      <c r="K6" t="str">
        <f t="shared" si="2"/>
        <v>Valid</v>
      </c>
      <c r="N6" s="31" t="s">
        <v>7</v>
      </c>
      <c r="O6" s="28">
        <v>149975</v>
      </c>
      <c r="P6" s="28" t="str">
        <f t="shared" si="3"/>
        <v>Ches Bonnell</v>
      </c>
      <c r="Q6">
        <f t="shared" ca="1" si="4"/>
        <v>0.73126589070554782</v>
      </c>
      <c r="R6">
        <f t="shared" ca="1" si="5"/>
        <v>8</v>
      </c>
      <c r="X6" s="28">
        <f>SUMIFS(Sales!D:D,Sales!A:A,Y6)</f>
        <v>130697</v>
      </c>
      <c r="Y6" s="29" t="s">
        <v>6</v>
      </c>
      <c r="Z6" s="28">
        <f>AVERAGEIFS(D:D,A:A,Sales[[#This Row],[Sales Person]])</f>
        <v>3439.3947368421054</v>
      </c>
    </row>
    <row r="7" spans="1:26" x14ac:dyDescent="0.3">
      <c r="A7" t="s">
        <v>40</v>
      </c>
      <c r="B7" t="s">
        <v>35</v>
      </c>
      <c r="C7" t="s">
        <v>33</v>
      </c>
      <c r="D7" s="4">
        <v>8869</v>
      </c>
      <c r="E7" s="5">
        <v>432</v>
      </c>
      <c r="F7">
        <f>VLOOKUP(Sales[[#This Row],[Product]],'cost'!A:B,2,FALSE)</f>
        <v>12.37</v>
      </c>
      <c r="G7" s="14">
        <f>Sales[[#This Row],[cost / unit]]*Sales[[#This Row],[Units]]</f>
        <v>5343.8399999999992</v>
      </c>
      <c r="H7" t="str">
        <f t="shared" si="0"/>
        <v>INVALID</v>
      </c>
      <c r="I7">
        <f>Sales[[#This Row],[Total cost ]]-Sales[[#This Row],[Amount]]</f>
        <v>-3525.1600000000008</v>
      </c>
      <c r="J7" t="str">
        <f t="shared" si="1"/>
        <v>Valid</v>
      </c>
      <c r="K7" t="str">
        <f t="shared" si="2"/>
        <v>Valid</v>
      </c>
      <c r="N7" s="31" t="s">
        <v>6</v>
      </c>
      <c r="O7" s="28">
        <v>130697</v>
      </c>
      <c r="P7" s="28" t="str">
        <f t="shared" si="3"/>
        <v>Curtice Advani</v>
      </c>
      <c r="Q7">
        <f t="shared" ca="1" si="4"/>
        <v>0.4914392346102161</v>
      </c>
      <c r="R7">
        <f t="shared" ca="1" si="5"/>
        <v>1</v>
      </c>
      <c r="X7" s="28">
        <f>SUMIFS(Sales!D:D,Sales!A:A,Y7)</f>
        <v>149975</v>
      </c>
      <c r="Y7" s="29" t="s">
        <v>7</v>
      </c>
      <c r="Z7" s="28">
        <f>AVERAGEIFS(D:D,A:A,Sales[[#This Row],[Sales Person]])</f>
        <v>4458.7941176470586</v>
      </c>
    </row>
    <row r="8" spans="1:26" x14ac:dyDescent="0.3">
      <c r="A8" t="s">
        <v>6</v>
      </c>
      <c r="B8" t="s">
        <v>38</v>
      </c>
      <c r="C8" t="s">
        <v>31</v>
      </c>
      <c r="D8" s="4">
        <v>2681</v>
      </c>
      <c r="E8" s="5">
        <v>54</v>
      </c>
      <c r="F8">
        <f>VLOOKUP(Sales[[#This Row],[Product]],'cost'!A:B,2,FALSE)</f>
        <v>5.79</v>
      </c>
      <c r="G8" s="14">
        <f>Sales[[#This Row],[cost / unit]]*Sales[[#This Row],[Units]]</f>
        <v>312.66000000000003</v>
      </c>
      <c r="H8" t="str">
        <f t="shared" si="0"/>
        <v>INVALID</v>
      </c>
      <c r="I8">
        <f>Sales[[#This Row],[Total cost ]]-Sales[[#This Row],[Amount]]</f>
        <v>-2368.34</v>
      </c>
      <c r="J8" t="str">
        <f t="shared" si="1"/>
        <v>Invalid</v>
      </c>
      <c r="K8" t="str">
        <f t="shared" si="2"/>
        <v>Invalid</v>
      </c>
      <c r="N8" s="31" t="s">
        <v>8</v>
      </c>
      <c r="O8" s="28">
        <v>98084</v>
      </c>
      <c r="P8" s="28" t="str">
        <f t="shared" si="3"/>
        <v>Brien Boise</v>
      </c>
      <c r="Q8">
        <f t="shared" ca="1" si="4"/>
        <v>0.30361794814995646</v>
      </c>
      <c r="R8">
        <f t="shared" ca="1" si="5"/>
        <v>3</v>
      </c>
      <c r="X8" s="28">
        <f>SUMIFS(Sales!D:D,Sales!A:A,Y8)</f>
        <v>165725</v>
      </c>
      <c r="Y8" s="28" t="s">
        <v>5</v>
      </c>
      <c r="Z8" s="28">
        <f>AVERAGEIFS(D:D,A:A,Sales[[#This Row],[Sales Person]])</f>
        <v>3439.3947368421054</v>
      </c>
    </row>
    <row r="9" spans="1:26" x14ac:dyDescent="0.3">
      <c r="A9" t="s">
        <v>8</v>
      </c>
      <c r="B9" t="s">
        <v>35</v>
      </c>
      <c r="C9" t="s">
        <v>22</v>
      </c>
      <c r="D9" s="4">
        <v>5012</v>
      </c>
      <c r="E9" s="5">
        <v>210</v>
      </c>
      <c r="F9">
        <f>VLOOKUP(Sales[[#This Row],[Product]],'cost'!A:B,2,FALSE)</f>
        <v>9.77</v>
      </c>
      <c r="G9" s="14">
        <f>Sales[[#This Row],[cost / unit]]*Sales[[#This Row],[Units]]</f>
        <v>2051.6999999999998</v>
      </c>
      <c r="H9" t="str">
        <f t="shared" si="0"/>
        <v>INVALID</v>
      </c>
      <c r="I9">
        <f>Sales[[#This Row],[Total cost ]]-Sales[[#This Row],[Amount]]</f>
        <v>-2960.3</v>
      </c>
      <c r="J9" t="str">
        <f t="shared" si="1"/>
        <v>Valid</v>
      </c>
      <c r="K9" t="str">
        <f t="shared" si="2"/>
        <v>Valid</v>
      </c>
      <c r="N9" s="31" t="s">
        <v>10</v>
      </c>
      <c r="O9" s="28">
        <v>83216</v>
      </c>
      <c r="P9" s="28" t="str">
        <f t="shared" si="3"/>
        <v>Oby Sorrel</v>
      </c>
      <c r="Q9">
        <f t="shared" ca="1" si="4"/>
        <v>0.95886687989851482</v>
      </c>
      <c r="R9">
        <f t="shared" ca="1" si="5"/>
        <v>5</v>
      </c>
      <c r="X9" s="28">
        <f>SUMIFS(Sales!D:D,Sales!A:A,Y9)</f>
        <v>123949</v>
      </c>
      <c r="Y9" s="29" t="s">
        <v>2</v>
      </c>
      <c r="Z9" s="28">
        <f>AVERAGEIFS(D:D,A:A,Sales[[#This Row],[Sales Person]])</f>
        <v>3772.4615384615386</v>
      </c>
    </row>
    <row r="10" spans="1:26" x14ac:dyDescent="0.3">
      <c r="A10" t="s">
        <v>7</v>
      </c>
      <c r="B10" t="s">
        <v>38</v>
      </c>
      <c r="C10" t="s">
        <v>14</v>
      </c>
      <c r="D10" s="4">
        <v>1281</v>
      </c>
      <c r="E10" s="5">
        <v>75</v>
      </c>
      <c r="F10">
        <f>VLOOKUP(Sales[[#This Row],[Product]],'cost'!A:B,2,FALSE)</f>
        <v>11.7</v>
      </c>
      <c r="G10" s="14">
        <f>Sales[[#This Row],[cost / unit]]*Sales[[#This Row],[Units]]</f>
        <v>877.5</v>
      </c>
      <c r="H10" t="str">
        <f t="shared" si="0"/>
        <v>INVALID</v>
      </c>
      <c r="I10">
        <f>Sales[[#This Row],[Total cost ]]-Sales[[#This Row],[Amount]]</f>
        <v>-403.5</v>
      </c>
      <c r="J10" t="str">
        <f t="shared" si="1"/>
        <v>Invalid</v>
      </c>
      <c r="K10" t="str">
        <f t="shared" si="2"/>
        <v>Invalid</v>
      </c>
      <c r="N10" s="31" t="s">
        <v>5</v>
      </c>
      <c r="O10" s="28">
        <v>165725</v>
      </c>
      <c r="P10" s="28" t="str">
        <f t="shared" si="3"/>
        <v>Gigi Bohling</v>
      </c>
      <c r="Q10">
        <f t="shared" ca="1" si="4"/>
        <v>0.10647959163343823</v>
      </c>
      <c r="R10">
        <f t="shared" ca="1" si="5"/>
        <v>4</v>
      </c>
      <c r="X10" s="28">
        <f>SUMIFS(Sales!D:D,Sales!A:A,Y10)</f>
        <v>106834</v>
      </c>
      <c r="Y10" s="28" t="s">
        <v>3</v>
      </c>
      <c r="Z10" s="28">
        <f>AVERAGEIFS(D:D,A:A,Sales[[#This Row],[Sales Person]])</f>
        <v>4411.0294117647063</v>
      </c>
    </row>
    <row r="11" spans="1:26" x14ac:dyDescent="0.3">
      <c r="A11" t="s">
        <v>5</v>
      </c>
      <c r="B11" t="s">
        <v>37</v>
      </c>
      <c r="C11" t="s">
        <v>14</v>
      </c>
      <c r="D11" s="4">
        <v>4991</v>
      </c>
      <c r="E11" s="5">
        <v>12</v>
      </c>
      <c r="F11">
        <f>VLOOKUP(Sales[[#This Row],[Product]],'cost'!A:B,2,FALSE)</f>
        <v>11.7</v>
      </c>
      <c r="G11" s="14">
        <f>Sales[[#This Row],[cost / unit]]*Sales[[#This Row],[Units]]</f>
        <v>140.39999999999998</v>
      </c>
      <c r="H11" t="str">
        <f t="shared" si="0"/>
        <v>INVALID</v>
      </c>
      <c r="I11">
        <f>Sales[[#This Row],[Total cost ]]-Sales[[#This Row],[Amount]]</f>
        <v>-4850.6000000000004</v>
      </c>
      <c r="J11" t="str">
        <f t="shared" si="1"/>
        <v>Invalid</v>
      </c>
      <c r="K11" t="str">
        <f t="shared" si="2"/>
        <v>Invalid</v>
      </c>
      <c r="N11" s="31" t="s">
        <v>40</v>
      </c>
      <c r="O11" s="28">
        <v>151599</v>
      </c>
      <c r="P11" s="28" t="str">
        <f t="shared" si="3"/>
        <v>Ram Mahesh</v>
      </c>
      <c r="Q11">
        <f t="shared" ca="1" si="4"/>
        <v>0.94802914444221942</v>
      </c>
      <c r="R11">
        <f t="shared" ca="1" si="5"/>
        <v>10</v>
      </c>
      <c r="X11" s="28">
        <f>SUMIFS(Sales!D:D,Sales!A:A,Y11)</f>
        <v>83216</v>
      </c>
      <c r="Y11" s="29" t="s">
        <v>10</v>
      </c>
      <c r="Z11" s="28">
        <f>AVERAGEIFS(D:D,A:A,Sales[[#This Row],[Sales Person]])</f>
        <v>5345.9677419354839</v>
      </c>
    </row>
    <row r="12" spans="1:26" x14ac:dyDescent="0.3">
      <c r="A12" t="s">
        <v>2</v>
      </c>
      <c r="B12" t="s">
        <v>39</v>
      </c>
      <c r="C12" t="s">
        <v>25</v>
      </c>
      <c r="D12" s="4">
        <v>1785</v>
      </c>
      <c r="E12" s="5">
        <v>462</v>
      </c>
      <c r="F12">
        <f>VLOOKUP(Sales[[#This Row],[Product]],'cost'!A:B,2,FALSE)</f>
        <v>13.15</v>
      </c>
      <c r="G12" s="14">
        <f>Sales[[#This Row],[cost / unit]]*Sales[[#This Row],[Units]]</f>
        <v>6075.3</v>
      </c>
      <c r="H12" t="str">
        <f t="shared" si="0"/>
        <v>INVALID</v>
      </c>
      <c r="I12">
        <f>Sales[[#This Row],[Total cost ]]-Sales[[#This Row],[Amount]]</f>
        <v>4290.3</v>
      </c>
      <c r="J12" t="str">
        <f t="shared" si="1"/>
        <v>Invalid</v>
      </c>
      <c r="K12" t="str">
        <f t="shared" si="2"/>
        <v>Valid</v>
      </c>
    </row>
    <row r="13" spans="1:26" x14ac:dyDescent="0.3">
      <c r="A13" t="s">
        <v>3</v>
      </c>
      <c r="B13" t="s">
        <v>37</v>
      </c>
      <c r="C13" t="s">
        <v>17</v>
      </c>
      <c r="D13" s="4">
        <v>3983</v>
      </c>
      <c r="E13" s="5">
        <v>144</v>
      </c>
      <c r="F13">
        <f>VLOOKUP(Sales[[#This Row],[Product]],'cost'!A:B,2,FALSE)</f>
        <v>3.11</v>
      </c>
      <c r="G13" s="14">
        <f>Sales[[#This Row],[cost / unit]]*Sales[[#This Row],[Units]]</f>
        <v>447.84</v>
      </c>
      <c r="H13" t="str">
        <f t="shared" si="0"/>
        <v>INVALID</v>
      </c>
      <c r="I13">
        <f>Sales[[#This Row],[Total cost ]]-Sales[[#This Row],[Amount]]</f>
        <v>-3535.16</v>
      </c>
      <c r="J13" t="str">
        <f t="shared" si="1"/>
        <v>Invalid</v>
      </c>
      <c r="K13" t="str">
        <f t="shared" si="2"/>
        <v>Invalid</v>
      </c>
    </row>
    <row r="14" spans="1:26" x14ac:dyDescent="0.3">
      <c r="A14" t="s">
        <v>9</v>
      </c>
      <c r="B14" t="s">
        <v>38</v>
      </c>
      <c r="C14" t="s">
        <v>16</v>
      </c>
      <c r="D14" s="4">
        <v>2646</v>
      </c>
      <c r="E14" s="5">
        <v>120</v>
      </c>
      <c r="F14">
        <f>VLOOKUP(Sales[[#This Row],[Product]],'cost'!A:B,2,FALSE)</f>
        <v>8.7899999999999991</v>
      </c>
      <c r="G14" s="14">
        <f>Sales[[#This Row],[cost / unit]]*Sales[[#This Row],[Units]]</f>
        <v>1054.8</v>
      </c>
      <c r="H14" t="str">
        <f t="shared" si="0"/>
        <v>INVALID</v>
      </c>
      <c r="I14">
        <f>Sales[[#This Row],[Total cost ]]-Sales[[#This Row],[Amount]]</f>
        <v>-1591.2</v>
      </c>
      <c r="J14" t="str">
        <f t="shared" si="1"/>
        <v>Invalid</v>
      </c>
      <c r="K14" t="str">
        <f t="shared" si="2"/>
        <v>Invalid</v>
      </c>
    </row>
    <row r="15" spans="1:26" x14ac:dyDescent="0.3">
      <c r="A15" t="s">
        <v>2</v>
      </c>
      <c r="B15" t="s">
        <v>34</v>
      </c>
      <c r="C15" t="s">
        <v>13</v>
      </c>
      <c r="D15" s="4">
        <v>252</v>
      </c>
      <c r="E15" s="5">
        <v>54</v>
      </c>
      <c r="F15">
        <f>VLOOKUP(Sales[[#This Row],[Product]],'cost'!A:B,2,FALSE)</f>
        <v>9.33</v>
      </c>
      <c r="G15" s="14">
        <f>Sales[[#This Row],[cost / unit]]*Sales[[#This Row],[Units]]</f>
        <v>503.82</v>
      </c>
      <c r="H15" t="str">
        <f t="shared" si="0"/>
        <v>INVALID</v>
      </c>
      <c r="I15">
        <f>Sales[[#This Row],[Total cost ]]-Sales[[#This Row],[Amount]]</f>
        <v>251.82</v>
      </c>
      <c r="J15" t="str">
        <f t="shared" si="1"/>
        <v>Invalid</v>
      </c>
      <c r="K15" t="str">
        <f t="shared" si="2"/>
        <v>Invalid</v>
      </c>
    </row>
    <row r="16" spans="1:26" x14ac:dyDescent="0.3">
      <c r="A16" t="s">
        <v>3</v>
      </c>
      <c r="B16" t="s">
        <v>35</v>
      </c>
      <c r="C16" t="s">
        <v>25</v>
      </c>
      <c r="D16" s="4">
        <v>2464</v>
      </c>
      <c r="E16" s="5">
        <v>234</v>
      </c>
      <c r="F16">
        <f>VLOOKUP(Sales[[#This Row],[Product]],'cost'!A:B,2,FALSE)</f>
        <v>13.15</v>
      </c>
      <c r="G16" s="14">
        <f>Sales[[#This Row],[cost / unit]]*Sales[[#This Row],[Units]]</f>
        <v>3077.1</v>
      </c>
      <c r="H16" t="str">
        <f t="shared" si="0"/>
        <v>INVALID</v>
      </c>
      <c r="I16">
        <f>Sales[[#This Row],[Total cost ]]-Sales[[#This Row],[Amount]]</f>
        <v>613.09999999999991</v>
      </c>
      <c r="J16" t="str">
        <f t="shared" si="1"/>
        <v>Valid</v>
      </c>
      <c r="K16" t="str">
        <f t="shared" si="2"/>
        <v>Valid</v>
      </c>
    </row>
    <row r="17" spans="1:11" x14ac:dyDescent="0.3">
      <c r="A17" t="s">
        <v>3</v>
      </c>
      <c r="B17" t="s">
        <v>35</v>
      </c>
      <c r="C17" t="s">
        <v>29</v>
      </c>
      <c r="D17" s="4">
        <v>2114</v>
      </c>
      <c r="E17" s="5">
        <v>66</v>
      </c>
      <c r="F17">
        <f>VLOOKUP(Sales[[#This Row],[Product]],'cost'!A:B,2,FALSE)</f>
        <v>7.16</v>
      </c>
      <c r="G17" s="14">
        <f>Sales[[#This Row],[cost / unit]]*Sales[[#This Row],[Units]]</f>
        <v>472.56</v>
      </c>
      <c r="H17" t="str">
        <f t="shared" si="0"/>
        <v>INVALID</v>
      </c>
      <c r="I17">
        <f>Sales[[#This Row],[Total cost ]]-Sales[[#This Row],[Amount]]</f>
        <v>-1641.44</v>
      </c>
      <c r="J17" t="str">
        <f t="shared" si="1"/>
        <v>Valid</v>
      </c>
      <c r="K17" t="str">
        <f t="shared" si="2"/>
        <v>Valid</v>
      </c>
    </row>
    <row r="18" spans="1:11" x14ac:dyDescent="0.3">
      <c r="A18" t="s">
        <v>6</v>
      </c>
      <c r="B18" t="s">
        <v>37</v>
      </c>
      <c r="C18" t="s">
        <v>31</v>
      </c>
      <c r="D18" s="4">
        <v>7693</v>
      </c>
      <c r="E18" s="5">
        <v>87</v>
      </c>
      <c r="F18">
        <f>VLOOKUP(Sales[[#This Row],[Product]],'cost'!A:B,2,FALSE)</f>
        <v>5.79</v>
      </c>
      <c r="G18" s="14">
        <f>Sales[[#This Row],[cost / unit]]*Sales[[#This Row],[Units]]</f>
        <v>503.73</v>
      </c>
      <c r="H18" t="str">
        <f t="shared" si="0"/>
        <v>INVALID</v>
      </c>
      <c r="I18">
        <f>Sales[[#This Row],[Total cost ]]-Sales[[#This Row],[Amount]]</f>
        <v>-7189.27</v>
      </c>
      <c r="J18" t="str">
        <f t="shared" si="1"/>
        <v>Invalid</v>
      </c>
      <c r="K18" t="str">
        <f t="shared" si="2"/>
        <v>Invalid</v>
      </c>
    </row>
    <row r="19" spans="1:11" x14ac:dyDescent="0.3">
      <c r="A19" t="s">
        <v>5</v>
      </c>
      <c r="B19" t="s">
        <v>34</v>
      </c>
      <c r="C19" t="s">
        <v>20</v>
      </c>
      <c r="D19" s="4">
        <v>15610</v>
      </c>
      <c r="E19" s="5">
        <v>339</v>
      </c>
      <c r="F19">
        <f>VLOOKUP(Sales[[#This Row],[Product]],'cost'!A:B,2,FALSE)</f>
        <v>10.62</v>
      </c>
      <c r="G19" s="14">
        <f>Sales[[#This Row],[cost / unit]]*Sales[[#This Row],[Units]]</f>
        <v>3600.18</v>
      </c>
      <c r="H19" t="str">
        <f t="shared" si="0"/>
        <v>India</v>
      </c>
      <c r="I19">
        <f>Sales[[#This Row],[Total cost ]]-Sales[[#This Row],[Amount]]</f>
        <v>-12009.82</v>
      </c>
      <c r="J19" t="str">
        <f t="shared" si="1"/>
        <v>Invalid</v>
      </c>
      <c r="K19" t="str">
        <f t="shared" si="2"/>
        <v>Invalid</v>
      </c>
    </row>
    <row r="20" spans="1:11" x14ac:dyDescent="0.3">
      <c r="A20" t="s">
        <v>41</v>
      </c>
      <c r="B20" t="s">
        <v>34</v>
      </c>
      <c r="C20" t="s">
        <v>22</v>
      </c>
      <c r="D20" s="4">
        <v>336</v>
      </c>
      <c r="E20" s="5">
        <v>144</v>
      </c>
      <c r="F20">
        <f>VLOOKUP(Sales[[#This Row],[Product]],'cost'!A:B,2,FALSE)</f>
        <v>9.77</v>
      </c>
      <c r="G20" s="14">
        <f>Sales[[#This Row],[cost / unit]]*Sales[[#This Row],[Units]]</f>
        <v>1406.8799999999999</v>
      </c>
      <c r="H20" t="str">
        <f t="shared" si="0"/>
        <v>INVALID</v>
      </c>
      <c r="I20">
        <f>Sales[[#This Row],[Total cost ]]-Sales[[#This Row],[Amount]]</f>
        <v>1070.8799999999999</v>
      </c>
      <c r="J20" t="str">
        <f t="shared" si="1"/>
        <v>Invalid</v>
      </c>
      <c r="K20" t="str">
        <f t="shared" si="2"/>
        <v>Invalid</v>
      </c>
    </row>
    <row r="21" spans="1:11" x14ac:dyDescent="0.3">
      <c r="A21" t="s">
        <v>2</v>
      </c>
      <c r="B21" t="s">
        <v>39</v>
      </c>
      <c r="C21" t="s">
        <v>20</v>
      </c>
      <c r="D21" s="4">
        <v>9443</v>
      </c>
      <c r="E21" s="5">
        <v>162</v>
      </c>
      <c r="F21">
        <f>VLOOKUP(Sales[[#This Row],[Product]],'cost'!A:B,2,FALSE)</f>
        <v>10.62</v>
      </c>
      <c r="G21" s="14">
        <f>Sales[[#This Row],[cost / unit]]*Sales[[#This Row],[Units]]</f>
        <v>1720.4399999999998</v>
      </c>
      <c r="H21" t="str">
        <f t="shared" si="0"/>
        <v>INVALID</v>
      </c>
      <c r="I21">
        <f>Sales[[#This Row],[Total cost ]]-Sales[[#This Row],[Amount]]</f>
        <v>-7722.56</v>
      </c>
      <c r="J21" t="str">
        <f t="shared" si="1"/>
        <v>Invalid</v>
      </c>
      <c r="K21" t="str">
        <f t="shared" si="2"/>
        <v>Invalid</v>
      </c>
    </row>
    <row r="22" spans="1:11" x14ac:dyDescent="0.3">
      <c r="A22" t="s">
        <v>9</v>
      </c>
      <c r="B22" t="s">
        <v>34</v>
      </c>
      <c r="C22" t="s">
        <v>23</v>
      </c>
      <c r="D22" s="4">
        <v>8155</v>
      </c>
      <c r="E22" s="5">
        <v>90</v>
      </c>
      <c r="F22">
        <f>VLOOKUP(Sales[[#This Row],[Product]],'cost'!A:B,2,FALSE)</f>
        <v>6.49</v>
      </c>
      <c r="G22" s="14">
        <f>Sales[[#This Row],[cost / unit]]*Sales[[#This Row],[Units]]</f>
        <v>584.1</v>
      </c>
      <c r="H22" t="str">
        <f t="shared" si="0"/>
        <v>INVALID</v>
      </c>
      <c r="I22">
        <f>Sales[[#This Row],[Total cost ]]-Sales[[#This Row],[Amount]]</f>
        <v>-7570.9</v>
      </c>
      <c r="J22" t="str">
        <f t="shared" si="1"/>
        <v>Invalid</v>
      </c>
      <c r="K22" t="str">
        <f t="shared" si="2"/>
        <v>Invalid</v>
      </c>
    </row>
    <row r="23" spans="1:11" x14ac:dyDescent="0.3">
      <c r="A23" t="s">
        <v>8</v>
      </c>
      <c r="B23" t="s">
        <v>38</v>
      </c>
      <c r="C23" t="s">
        <v>23</v>
      </c>
      <c r="D23" s="4">
        <v>1701</v>
      </c>
      <c r="E23" s="5">
        <v>234</v>
      </c>
      <c r="F23">
        <f>VLOOKUP(Sales[[#This Row],[Product]],'cost'!A:B,2,FALSE)</f>
        <v>6.49</v>
      </c>
      <c r="G23" s="14">
        <f>Sales[[#This Row],[cost / unit]]*Sales[[#This Row],[Units]]</f>
        <v>1518.66</v>
      </c>
      <c r="H23" t="str">
        <f t="shared" si="0"/>
        <v>INVALID</v>
      </c>
      <c r="I23">
        <f>Sales[[#This Row],[Total cost ]]-Sales[[#This Row],[Amount]]</f>
        <v>-182.33999999999992</v>
      </c>
      <c r="J23" t="str">
        <f t="shared" si="1"/>
        <v>Invalid</v>
      </c>
      <c r="K23" t="str">
        <f t="shared" si="2"/>
        <v>Invalid</v>
      </c>
    </row>
    <row r="24" spans="1:11" x14ac:dyDescent="0.3">
      <c r="A24" t="s">
        <v>10</v>
      </c>
      <c r="B24" t="s">
        <v>38</v>
      </c>
      <c r="C24" t="s">
        <v>22</v>
      </c>
      <c r="D24" s="4">
        <v>2205</v>
      </c>
      <c r="E24" s="5">
        <v>141</v>
      </c>
      <c r="F24">
        <f>VLOOKUP(Sales[[#This Row],[Product]],'cost'!A:B,2,FALSE)</f>
        <v>9.77</v>
      </c>
      <c r="G24" s="14">
        <f>Sales[[#This Row],[cost / unit]]*Sales[[#This Row],[Units]]</f>
        <v>1377.57</v>
      </c>
      <c r="H24" t="str">
        <f t="shared" si="0"/>
        <v>INVALID</v>
      </c>
      <c r="I24">
        <f>Sales[[#This Row],[Total cost ]]-Sales[[#This Row],[Amount]]</f>
        <v>-827.43000000000006</v>
      </c>
      <c r="J24" t="str">
        <f t="shared" si="1"/>
        <v>Invalid</v>
      </c>
      <c r="K24" t="str">
        <f t="shared" si="2"/>
        <v>Invalid</v>
      </c>
    </row>
    <row r="25" spans="1:11" x14ac:dyDescent="0.3">
      <c r="A25" t="s">
        <v>8</v>
      </c>
      <c r="B25" t="s">
        <v>37</v>
      </c>
      <c r="C25" t="s">
        <v>19</v>
      </c>
      <c r="D25" s="4">
        <v>1771</v>
      </c>
      <c r="E25" s="5">
        <v>204</v>
      </c>
      <c r="F25">
        <f>VLOOKUP(Sales[[#This Row],[Product]],'cost'!A:B,2,FALSE)</f>
        <v>7.64</v>
      </c>
      <c r="G25" s="14">
        <f>Sales[[#This Row],[cost / unit]]*Sales[[#This Row],[Units]]</f>
        <v>1558.56</v>
      </c>
      <c r="H25" t="str">
        <f t="shared" si="0"/>
        <v>INVALID</v>
      </c>
      <c r="I25">
        <f>Sales[[#This Row],[Total cost ]]-Sales[[#This Row],[Amount]]</f>
        <v>-212.44000000000005</v>
      </c>
      <c r="J25" t="str">
        <f t="shared" si="1"/>
        <v>Invalid</v>
      </c>
      <c r="K25" t="str">
        <f t="shared" si="2"/>
        <v>Invalid</v>
      </c>
    </row>
    <row r="26" spans="1:11" x14ac:dyDescent="0.3">
      <c r="A26" t="s">
        <v>41</v>
      </c>
      <c r="B26" t="s">
        <v>35</v>
      </c>
      <c r="C26" t="s">
        <v>15</v>
      </c>
      <c r="D26" s="4">
        <v>2114</v>
      </c>
      <c r="E26" s="5">
        <v>186</v>
      </c>
      <c r="F26">
        <f>VLOOKUP(Sales[[#This Row],[Product]],'cost'!A:B,2,FALSE)</f>
        <v>11.73</v>
      </c>
      <c r="G26" s="14">
        <f>Sales[[#This Row],[cost / unit]]*Sales[[#This Row],[Units]]</f>
        <v>2181.7800000000002</v>
      </c>
      <c r="H26" t="str">
        <f t="shared" si="0"/>
        <v>INVALID</v>
      </c>
      <c r="I26">
        <f>Sales[[#This Row],[Total cost ]]-Sales[[#This Row],[Amount]]</f>
        <v>67.7800000000002</v>
      </c>
      <c r="J26" t="str">
        <f t="shared" si="1"/>
        <v>Valid</v>
      </c>
      <c r="K26" t="str">
        <f t="shared" si="2"/>
        <v>Valid</v>
      </c>
    </row>
    <row r="27" spans="1:11" x14ac:dyDescent="0.3">
      <c r="A27" t="s">
        <v>41</v>
      </c>
      <c r="B27" t="s">
        <v>36</v>
      </c>
      <c r="C27" t="s">
        <v>13</v>
      </c>
      <c r="D27" s="4">
        <v>10311</v>
      </c>
      <c r="E27" s="5">
        <v>231</v>
      </c>
      <c r="F27">
        <f>VLOOKUP(Sales[[#This Row],[Product]],'cost'!A:B,2,FALSE)</f>
        <v>9.33</v>
      </c>
      <c r="G27" s="14">
        <f>Sales[[#This Row],[cost / unit]]*Sales[[#This Row],[Units]]</f>
        <v>2155.23</v>
      </c>
      <c r="H27" t="str">
        <f t="shared" si="0"/>
        <v>Canada</v>
      </c>
      <c r="I27">
        <f>Sales[[#This Row],[Total cost ]]-Sales[[#This Row],[Amount]]</f>
        <v>-8155.77</v>
      </c>
      <c r="J27" t="str">
        <f t="shared" si="1"/>
        <v>Invalid</v>
      </c>
      <c r="K27" t="str">
        <f t="shared" si="2"/>
        <v>Invalid</v>
      </c>
    </row>
    <row r="28" spans="1:11" x14ac:dyDescent="0.3">
      <c r="A28" t="s">
        <v>3</v>
      </c>
      <c r="B28" t="s">
        <v>39</v>
      </c>
      <c r="C28" t="s">
        <v>16</v>
      </c>
      <c r="D28" s="4">
        <v>21</v>
      </c>
      <c r="E28" s="5">
        <v>168</v>
      </c>
      <c r="F28">
        <f>VLOOKUP(Sales[[#This Row],[Product]],'cost'!A:B,2,FALSE)</f>
        <v>8.7899999999999991</v>
      </c>
      <c r="G28" s="14">
        <f>Sales[[#This Row],[cost / unit]]*Sales[[#This Row],[Units]]</f>
        <v>1476.7199999999998</v>
      </c>
      <c r="H28" t="str">
        <f t="shared" si="0"/>
        <v>INVALID</v>
      </c>
      <c r="I28">
        <f>Sales[[#This Row],[Total cost ]]-Sales[[#This Row],[Amount]]</f>
        <v>1455.7199999999998</v>
      </c>
      <c r="J28" t="str">
        <f t="shared" si="1"/>
        <v>Invalid</v>
      </c>
      <c r="K28" t="str">
        <f t="shared" si="2"/>
        <v>Invalid</v>
      </c>
    </row>
    <row r="29" spans="1:11" x14ac:dyDescent="0.3">
      <c r="A29" t="s">
        <v>10</v>
      </c>
      <c r="B29" t="s">
        <v>35</v>
      </c>
      <c r="C29" t="s">
        <v>20</v>
      </c>
      <c r="D29" s="4">
        <v>1974</v>
      </c>
      <c r="E29" s="5">
        <v>195</v>
      </c>
      <c r="F29">
        <f>VLOOKUP(Sales[[#This Row],[Product]],'cost'!A:B,2,FALSE)</f>
        <v>10.62</v>
      </c>
      <c r="G29" s="14">
        <f>Sales[[#This Row],[cost / unit]]*Sales[[#This Row],[Units]]</f>
        <v>2070.8999999999996</v>
      </c>
      <c r="H29" t="str">
        <f t="shared" si="0"/>
        <v>INVALID</v>
      </c>
      <c r="I29">
        <f>Sales[[#This Row],[Total cost ]]-Sales[[#This Row],[Amount]]</f>
        <v>96.899999999999636</v>
      </c>
      <c r="J29" t="str">
        <f t="shared" si="1"/>
        <v>Invalid</v>
      </c>
      <c r="K29" t="str">
        <f t="shared" si="2"/>
        <v>Valid</v>
      </c>
    </row>
    <row r="30" spans="1:11" x14ac:dyDescent="0.3">
      <c r="A30" t="s">
        <v>5</v>
      </c>
      <c r="B30" t="s">
        <v>36</v>
      </c>
      <c r="C30" t="s">
        <v>23</v>
      </c>
      <c r="D30" s="4">
        <v>6314</v>
      </c>
      <c r="E30" s="5">
        <v>15</v>
      </c>
      <c r="F30">
        <f>VLOOKUP(Sales[[#This Row],[Product]],'cost'!A:B,2,FALSE)</f>
        <v>6.49</v>
      </c>
      <c r="G30" s="14">
        <f>Sales[[#This Row],[cost / unit]]*Sales[[#This Row],[Units]]</f>
        <v>97.350000000000009</v>
      </c>
      <c r="H30" t="str">
        <f t="shared" si="0"/>
        <v>INVALID</v>
      </c>
      <c r="I30">
        <f>Sales[[#This Row],[Total cost ]]-Sales[[#This Row],[Amount]]</f>
        <v>-6216.65</v>
      </c>
      <c r="J30" t="str">
        <f t="shared" si="1"/>
        <v>Invalid</v>
      </c>
      <c r="K30" t="str">
        <f t="shared" si="2"/>
        <v>Invalid</v>
      </c>
    </row>
    <row r="31" spans="1:11" x14ac:dyDescent="0.3">
      <c r="A31" t="s">
        <v>10</v>
      </c>
      <c r="B31" t="s">
        <v>37</v>
      </c>
      <c r="C31" t="s">
        <v>23</v>
      </c>
      <c r="D31" s="4">
        <v>4683</v>
      </c>
      <c r="E31" s="5">
        <v>30</v>
      </c>
      <c r="F31">
        <f>VLOOKUP(Sales[[#This Row],[Product]],'cost'!A:B,2,FALSE)</f>
        <v>6.49</v>
      </c>
      <c r="G31" s="14">
        <f>Sales[[#This Row],[cost / unit]]*Sales[[#This Row],[Units]]</f>
        <v>194.70000000000002</v>
      </c>
      <c r="H31" t="str">
        <f t="shared" si="0"/>
        <v>INVALID</v>
      </c>
      <c r="I31">
        <f>Sales[[#This Row],[Total cost ]]-Sales[[#This Row],[Amount]]</f>
        <v>-4488.3</v>
      </c>
      <c r="J31" t="str">
        <f t="shared" si="1"/>
        <v>Invalid</v>
      </c>
      <c r="K31" t="str">
        <f t="shared" si="2"/>
        <v>Invalid</v>
      </c>
    </row>
    <row r="32" spans="1:11" x14ac:dyDescent="0.3">
      <c r="A32" t="s">
        <v>41</v>
      </c>
      <c r="B32" t="s">
        <v>37</v>
      </c>
      <c r="C32" t="s">
        <v>24</v>
      </c>
      <c r="D32" s="4">
        <v>6398</v>
      </c>
      <c r="E32" s="5">
        <v>102</v>
      </c>
      <c r="F32">
        <f>VLOOKUP(Sales[[#This Row],[Product]],'cost'!A:B,2,FALSE)</f>
        <v>4.97</v>
      </c>
      <c r="G32" s="14">
        <f>Sales[[#This Row],[cost / unit]]*Sales[[#This Row],[Units]]</f>
        <v>506.94</v>
      </c>
      <c r="H32" t="str">
        <f t="shared" si="0"/>
        <v>INVALID</v>
      </c>
      <c r="I32">
        <f>Sales[[#This Row],[Total cost ]]-Sales[[#This Row],[Amount]]</f>
        <v>-5891.06</v>
      </c>
      <c r="J32" t="str">
        <f t="shared" si="1"/>
        <v>Invalid</v>
      </c>
      <c r="K32" t="str">
        <f t="shared" si="2"/>
        <v>Invalid</v>
      </c>
    </row>
    <row r="33" spans="1:11" x14ac:dyDescent="0.3">
      <c r="A33" t="s">
        <v>2</v>
      </c>
      <c r="B33" t="s">
        <v>35</v>
      </c>
      <c r="C33" t="s">
        <v>19</v>
      </c>
      <c r="D33" s="4">
        <v>553</v>
      </c>
      <c r="E33" s="5">
        <v>15</v>
      </c>
      <c r="F33">
        <f>VLOOKUP(Sales[[#This Row],[Product]],'cost'!A:B,2,FALSE)</f>
        <v>7.64</v>
      </c>
      <c r="G33" s="14">
        <f>Sales[[#This Row],[cost / unit]]*Sales[[#This Row],[Units]]</f>
        <v>114.6</v>
      </c>
      <c r="H33" t="str">
        <f t="shared" si="0"/>
        <v>INVALID</v>
      </c>
      <c r="I33">
        <f>Sales[[#This Row],[Total cost ]]-Sales[[#This Row],[Amount]]</f>
        <v>-438.4</v>
      </c>
      <c r="J33" t="str">
        <f t="shared" si="1"/>
        <v>Invalid</v>
      </c>
      <c r="K33" t="str">
        <f t="shared" si="2"/>
        <v>Valid</v>
      </c>
    </row>
    <row r="34" spans="1:11" x14ac:dyDescent="0.3">
      <c r="A34" t="s">
        <v>8</v>
      </c>
      <c r="B34" t="s">
        <v>39</v>
      </c>
      <c r="C34" t="s">
        <v>30</v>
      </c>
      <c r="D34" s="4">
        <v>7021</v>
      </c>
      <c r="E34" s="5">
        <v>183</v>
      </c>
      <c r="F34">
        <f>VLOOKUP(Sales[[#This Row],[Product]],'cost'!A:B,2,FALSE)</f>
        <v>14.49</v>
      </c>
      <c r="G34" s="14">
        <f>Sales[[#This Row],[cost / unit]]*Sales[[#This Row],[Units]]</f>
        <v>2651.67</v>
      </c>
      <c r="H34" t="str">
        <f t="shared" si="0"/>
        <v>INVALID</v>
      </c>
      <c r="I34">
        <f>Sales[[#This Row],[Total cost ]]-Sales[[#This Row],[Amount]]</f>
        <v>-4369.33</v>
      </c>
      <c r="J34" t="str">
        <f t="shared" si="1"/>
        <v>Invalid</v>
      </c>
      <c r="K34" t="str">
        <f t="shared" si="2"/>
        <v>Invalid</v>
      </c>
    </row>
    <row r="35" spans="1:11" x14ac:dyDescent="0.3">
      <c r="A35" t="s">
        <v>40</v>
      </c>
      <c r="B35" t="s">
        <v>39</v>
      </c>
      <c r="C35" t="s">
        <v>22</v>
      </c>
      <c r="D35" s="4">
        <v>5817</v>
      </c>
      <c r="E35" s="5">
        <v>12</v>
      </c>
      <c r="F35">
        <f>VLOOKUP(Sales[[#This Row],[Product]],'cost'!A:B,2,FALSE)</f>
        <v>9.77</v>
      </c>
      <c r="G35" s="14">
        <f>Sales[[#This Row],[cost / unit]]*Sales[[#This Row],[Units]]</f>
        <v>117.24</v>
      </c>
      <c r="H35" t="str">
        <f t="shared" si="0"/>
        <v>INVALID</v>
      </c>
      <c r="I35">
        <f>Sales[[#This Row],[Total cost ]]-Sales[[#This Row],[Amount]]</f>
        <v>-5699.76</v>
      </c>
      <c r="J35" t="str">
        <f t="shared" si="1"/>
        <v>Invalid</v>
      </c>
      <c r="K35" t="str">
        <f t="shared" si="2"/>
        <v>Invalid</v>
      </c>
    </row>
    <row r="36" spans="1:11" x14ac:dyDescent="0.3">
      <c r="A36" t="s">
        <v>41</v>
      </c>
      <c r="B36" t="s">
        <v>39</v>
      </c>
      <c r="C36" t="s">
        <v>14</v>
      </c>
      <c r="D36" s="4">
        <v>3976</v>
      </c>
      <c r="E36" s="5">
        <v>72</v>
      </c>
      <c r="F36">
        <f>VLOOKUP(Sales[[#This Row],[Product]],'cost'!A:B,2,FALSE)</f>
        <v>11.7</v>
      </c>
      <c r="G36" s="14">
        <f>Sales[[#This Row],[cost / unit]]*Sales[[#This Row],[Units]]</f>
        <v>842.4</v>
      </c>
      <c r="H36" t="str">
        <f t="shared" si="0"/>
        <v>INVALID</v>
      </c>
      <c r="I36">
        <f>Sales[[#This Row],[Total cost ]]-Sales[[#This Row],[Amount]]</f>
        <v>-3133.6</v>
      </c>
      <c r="J36" t="str">
        <f t="shared" si="1"/>
        <v>Invalid</v>
      </c>
      <c r="K36" t="str">
        <f t="shared" si="2"/>
        <v>Invalid</v>
      </c>
    </row>
    <row r="37" spans="1:11" x14ac:dyDescent="0.3">
      <c r="A37" t="s">
        <v>6</v>
      </c>
      <c r="B37" t="s">
        <v>38</v>
      </c>
      <c r="C37" t="s">
        <v>27</v>
      </c>
      <c r="D37" s="4">
        <v>1134</v>
      </c>
      <c r="E37" s="5">
        <v>282</v>
      </c>
      <c r="F37">
        <f>VLOOKUP(Sales[[#This Row],[Product]],'cost'!A:B,2,FALSE)</f>
        <v>16.73</v>
      </c>
      <c r="G37" s="14">
        <f>Sales[[#This Row],[cost / unit]]*Sales[[#This Row],[Units]]</f>
        <v>4717.8599999999997</v>
      </c>
      <c r="H37" t="str">
        <f t="shared" si="0"/>
        <v>INVALID</v>
      </c>
      <c r="I37">
        <f>Sales[[#This Row],[Total cost ]]-Sales[[#This Row],[Amount]]</f>
        <v>3583.8599999999997</v>
      </c>
      <c r="J37" t="str">
        <f t="shared" si="1"/>
        <v>Invalid</v>
      </c>
      <c r="K37" t="str">
        <f t="shared" si="2"/>
        <v>Invalid</v>
      </c>
    </row>
    <row r="38" spans="1:11" x14ac:dyDescent="0.3">
      <c r="A38" t="s">
        <v>2</v>
      </c>
      <c r="B38" t="s">
        <v>39</v>
      </c>
      <c r="C38" t="s">
        <v>28</v>
      </c>
      <c r="D38" s="4">
        <v>6027</v>
      </c>
      <c r="E38" s="5">
        <v>144</v>
      </c>
      <c r="F38">
        <f>VLOOKUP(Sales[[#This Row],[Product]],'cost'!A:B,2,FALSE)</f>
        <v>10.38</v>
      </c>
      <c r="G38" s="14">
        <f>Sales[[#This Row],[cost / unit]]*Sales[[#This Row],[Units]]</f>
        <v>1494.72</v>
      </c>
      <c r="H38" t="str">
        <f t="shared" si="0"/>
        <v>INVALID</v>
      </c>
      <c r="I38">
        <f>Sales[[#This Row],[Total cost ]]-Sales[[#This Row],[Amount]]</f>
        <v>-4532.28</v>
      </c>
      <c r="J38" t="str">
        <f t="shared" si="1"/>
        <v>Invalid</v>
      </c>
      <c r="K38" t="str">
        <f t="shared" si="2"/>
        <v>Invalid</v>
      </c>
    </row>
    <row r="39" spans="1:11" x14ac:dyDescent="0.3">
      <c r="A39" t="s">
        <v>6</v>
      </c>
      <c r="B39" t="s">
        <v>37</v>
      </c>
      <c r="C39" t="s">
        <v>16</v>
      </c>
      <c r="D39" s="4">
        <v>1904</v>
      </c>
      <c r="E39" s="5">
        <v>405</v>
      </c>
      <c r="F39">
        <f>VLOOKUP(Sales[[#This Row],[Product]],'cost'!A:B,2,FALSE)</f>
        <v>8.7899999999999991</v>
      </c>
      <c r="G39" s="14">
        <f>Sales[[#This Row],[cost / unit]]*Sales[[#This Row],[Units]]</f>
        <v>3559.95</v>
      </c>
      <c r="H39" t="str">
        <f t="shared" si="0"/>
        <v>INVALID</v>
      </c>
      <c r="I39">
        <f>Sales[[#This Row],[Total cost ]]-Sales[[#This Row],[Amount]]</f>
        <v>1655.9499999999998</v>
      </c>
      <c r="J39" t="str">
        <f t="shared" si="1"/>
        <v>Invalid</v>
      </c>
      <c r="K39" t="str">
        <f t="shared" si="2"/>
        <v>Invalid</v>
      </c>
    </row>
    <row r="40" spans="1:11" x14ac:dyDescent="0.3">
      <c r="A40" t="s">
        <v>7</v>
      </c>
      <c r="B40" t="s">
        <v>34</v>
      </c>
      <c r="C40" t="s">
        <v>32</v>
      </c>
      <c r="D40" s="4">
        <v>3262</v>
      </c>
      <c r="E40" s="5">
        <v>75</v>
      </c>
      <c r="F40">
        <f>VLOOKUP(Sales[[#This Row],[Product]],'cost'!A:B,2,FALSE)</f>
        <v>8.65</v>
      </c>
      <c r="G40" s="14">
        <f>Sales[[#This Row],[cost / unit]]*Sales[[#This Row],[Units]]</f>
        <v>648.75</v>
      </c>
      <c r="H40" t="str">
        <f t="shared" si="0"/>
        <v>INVALID</v>
      </c>
      <c r="I40">
        <f>Sales[[#This Row],[Total cost ]]-Sales[[#This Row],[Amount]]</f>
        <v>-2613.25</v>
      </c>
      <c r="J40" t="str">
        <f t="shared" si="1"/>
        <v>Invalid</v>
      </c>
      <c r="K40" t="str">
        <f t="shared" si="2"/>
        <v>Invalid</v>
      </c>
    </row>
    <row r="41" spans="1:11" x14ac:dyDescent="0.3">
      <c r="A41" t="s">
        <v>40</v>
      </c>
      <c r="B41" t="s">
        <v>34</v>
      </c>
      <c r="C41" t="s">
        <v>27</v>
      </c>
      <c r="D41" s="4">
        <v>2289</v>
      </c>
      <c r="E41" s="5">
        <v>135</v>
      </c>
      <c r="F41">
        <f>VLOOKUP(Sales[[#This Row],[Product]],'cost'!A:B,2,FALSE)</f>
        <v>16.73</v>
      </c>
      <c r="G41" s="14">
        <f>Sales[[#This Row],[cost / unit]]*Sales[[#This Row],[Units]]</f>
        <v>2258.5500000000002</v>
      </c>
      <c r="H41" t="str">
        <f t="shared" si="0"/>
        <v>INVALID</v>
      </c>
      <c r="I41">
        <f>Sales[[#This Row],[Total cost ]]-Sales[[#This Row],[Amount]]</f>
        <v>-30.449999999999818</v>
      </c>
      <c r="J41" t="str">
        <f t="shared" si="1"/>
        <v>Invalid</v>
      </c>
      <c r="K41" t="str">
        <f t="shared" si="2"/>
        <v>Invalid</v>
      </c>
    </row>
    <row r="42" spans="1:11" x14ac:dyDescent="0.3">
      <c r="A42" t="s">
        <v>5</v>
      </c>
      <c r="B42" t="s">
        <v>34</v>
      </c>
      <c r="C42" t="s">
        <v>27</v>
      </c>
      <c r="D42" s="4">
        <v>6986</v>
      </c>
      <c r="E42" s="5">
        <v>21</v>
      </c>
      <c r="F42">
        <f>VLOOKUP(Sales[[#This Row],[Product]],'cost'!A:B,2,FALSE)</f>
        <v>16.73</v>
      </c>
      <c r="G42" s="14">
        <f>Sales[[#This Row],[cost / unit]]*Sales[[#This Row],[Units]]</f>
        <v>351.33</v>
      </c>
      <c r="H42" t="str">
        <f t="shared" si="0"/>
        <v>INVALID</v>
      </c>
      <c r="I42">
        <f>Sales[[#This Row],[Total cost ]]-Sales[[#This Row],[Amount]]</f>
        <v>-6634.67</v>
      </c>
      <c r="J42" t="str">
        <f t="shared" si="1"/>
        <v>Invalid</v>
      </c>
      <c r="K42" t="str">
        <f t="shared" si="2"/>
        <v>Invalid</v>
      </c>
    </row>
    <row r="43" spans="1:11" x14ac:dyDescent="0.3">
      <c r="A43" t="s">
        <v>2</v>
      </c>
      <c r="B43" t="s">
        <v>38</v>
      </c>
      <c r="C43" t="s">
        <v>23</v>
      </c>
      <c r="D43" s="4">
        <v>4417</v>
      </c>
      <c r="E43" s="5">
        <v>153</v>
      </c>
      <c r="F43">
        <f>VLOOKUP(Sales[[#This Row],[Product]],'cost'!A:B,2,FALSE)</f>
        <v>6.49</v>
      </c>
      <c r="G43" s="14">
        <f>Sales[[#This Row],[cost / unit]]*Sales[[#This Row],[Units]]</f>
        <v>992.97</v>
      </c>
      <c r="H43" t="str">
        <f t="shared" si="0"/>
        <v>INVALID</v>
      </c>
      <c r="I43">
        <f>Sales[[#This Row],[Total cost ]]-Sales[[#This Row],[Amount]]</f>
        <v>-3424.0299999999997</v>
      </c>
      <c r="J43" t="str">
        <f t="shared" si="1"/>
        <v>Invalid</v>
      </c>
      <c r="K43" t="str">
        <f t="shared" si="2"/>
        <v>Invalid</v>
      </c>
    </row>
    <row r="44" spans="1:11" x14ac:dyDescent="0.3">
      <c r="A44" t="s">
        <v>6</v>
      </c>
      <c r="B44" t="s">
        <v>34</v>
      </c>
      <c r="C44" t="s">
        <v>15</v>
      </c>
      <c r="D44" s="4">
        <v>1442</v>
      </c>
      <c r="E44" s="5">
        <v>15</v>
      </c>
      <c r="F44">
        <f>VLOOKUP(Sales[[#This Row],[Product]],'cost'!A:B,2,FALSE)</f>
        <v>11.73</v>
      </c>
      <c r="G44" s="14">
        <f>Sales[[#This Row],[cost / unit]]*Sales[[#This Row],[Units]]</f>
        <v>175.95000000000002</v>
      </c>
      <c r="H44" t="str">
        <f t="shared" si="0"/>
        <v>INVALID</v>
      </c>
      <c r="I44">
        <f>Sales[[#This Row],[Total cost ]]-Sales[[#This Row],[Amount]]</f>
        <v>-1266.05</v>
      </c>
      <c r="J44" t="str">
        <f t="shared" si="1"/>
        <v>Invalid</v>
      </c>
      <c r="K44" t="str">
        <f t="shared" si="2"/>
        <v>Invalid</v>
      </c>
    </row>
    <row r="45" spans="1:11" x14ac:dyDescent="0.3">
      <c r="A45" t="s">
        <v>3</v>
      </c>
      <c r="B45" t="s">
        <v>35</v>
      </c>
      <c r="C45" t="s">
        <v>14</v>
      </c>
      <c r="D45" s="4">
        <v>2415</v>
      </c>
      <c r="E45" s="5">
        <v>255</v>
      </c>
      <c r="F45">
        <f>VLOOKUP(Sales[[#This Row],[Product]],'cost'!A:B,2,FALSE)</f>
        <v>11.7</v>
      </c>
      <c r="G45" s="14">
        <f>Sales[[#This Row],[cost / unit]]*Sales[[#This Row],[Units]]</f>
        <v>2983.5</v>
      </c>
      <c r="H45" t="str">
        <f t="shared" si="0"/>
        <v>INVALID</v>
      </c>
      <c r="I45">
        <f>Sales[[#This Row],[Total cost ]]-Sales[[#This Row],[Amount]]</f>
        <v>568.5</v>
      </c>
      <c r="J45" t="str">
        <f t="shared" si="1"/>
        <v>Valid</v>
      </c>
      <c r="K45" t="str">
        <f t="shared" si="2"/>
        <v>Valid</v>
      </c>
    </row>
    <row r="46" spans="1:11" x14ac:dyDescent="0.3">
      <c r="A46" t="s">
        <v>2</v>
      </c>
      <c r="B46" t="s">
        <v>37</v>
      </c>
      <c r="C46" t="s">
        <v>19</v>
      </c>
      <c r="D46" s="4">
        <v>238</v>
      </c>
      <c r="E46" s="5">
        <v>18</v>
      </c>
      <c r="F46">
        <f>VLOOKUP(Sales[[#This Row],[Product]],'cost'!A:B,2,FALSE)</f>
        <v>7.64</v>
      </c>
      <c r="G46" s="14">
        <f>Sales[[#This Row],[cost / unit]]*Sales[[#This Row],[Units]]</f>
        <v>137.51999999999998</v>
      </c>
      <c r="H46" t="str">
        <f t="shared" si="0"/>
        <v>INVALID</v>
      </c>
      <c r="I46">
        <f>Sales[[#This Row],[Total cost ]]-Sales[[#This Row],[Amount]]</f>
        <v>-100.48000000000002</v>
      </c>
      <c r="J46" t="str">
        <f t="shared" si="1"/>
        <v>Invalid</v>
      </c>
      <c r="K46" t="str">
        <f t="shared" si="2"/>
        <v>Invalid</v>
      </c>
    </row>
    <row r="47" spans="1:11" x14ac:dyDescent="0.3">
      <c r="A47" t="s">
        <v>6</v>
      </c>
      <c r="B47" t="s">
        <v>37</v>
      </c>
      <c r="C47" t="s">
        <v>23</v>
      </c>
      <c r="D47" s="4">
        <v>4949</v>
      </c>
      <c r="E47" s="5">
        <v>189</v>
      </c>
      <c r="F47">
        <f>VLOOKUP(Sales[[#This Row],[Product]],'cost'!A:B,2,FALSE)</f>
        <v>6.49</v>
      </c>
      <c r="G47" s="14">
        <f>Sales[[#This Row],[cost / unit]]*Sales[[#This Row],[Units]]</f>
        <v>1226.6100000000001</v>
      </c>
      <c r="H47" t="str">
        <f t="shared" si="0"/>
        <v>INVALID</v>
      </c>
      <c r="I47">
        <f>Sales[[#This Row],[Total cost ]]-Sales[[#This Row],[Amount]]</f>
        <v>-3722.39</v>
      </c>
      <c r="J47" t="str">
        <f t="shared" si="1"/>
        <v>Invalid</v>
      </c>
      <c r="K47" t="str">
        <f t="shared" si="2"/>
        <v>Invalid</v>
      </c>
    </row>
    <row r="48" spans="1:11" x14ac:dyDescent="0.3">
      <c r="A48" t="s">
        <v>5</v>
      </c>
      <c r="B48" t="s">
        <v>38</v>
      </c>
      <c r="C48" t="s">
        <v>32</v>
      </c>
      <c r="D48" s="4">
        <v>5075</v>
      </c>
      <c r="E48" s="5">
        <v>21</v>
      </c>
      <c r="F48">
        <f>VLOOKUP(Sales[[#This Row],[Product]],'cost'!A:B,2,FALSE)</f>
        <v>8.65</v>
      </c>
      <c r="G48" s="14">
        <f>Sales[[#This Row],[cost / unit]]*Sales[[#This Row],[Units]]</f>
        <v>181.65</v>
      </c>
      <c r="H48" t="str">
        <f t="shared" si="0"/>
        <v>INVALID</v>
      </c>
      <c r="I48">
        <f>Sales[[#This Row],[Total cost ]]-Sales[[#This Row],[Amount]]</f>
        <v>-4893.3500000000004</v>
      </c>
      <c r="J48" t="str">
        <f t="shared" si="1"/>
        <v>Invalid</v>
      </c>
      <c r="K48" t="str">
        <f t="shared" si="2"/>
        <v>Invalid</v>
      </c>
    </row>
    <row r="49" spans="1:11" x14ac:dyDescent="0.3">
      <c r="A49" t="s">
        <v>3</v>
      </c>
      <c r="B49" t="s">
        <v>36</v>
      </c>
      <c r="C49" t="s">
        <v>16</v>
      </c>
      <c r="D49" s="4">
        <v>9198</v>
      </c>
      <c r="E49" s="5">
        <v>36</v>
      </c>
      <c r="F49">
        <f>VLOOKUP(Sales[[#This Row],[Product]],'cost'!A:B,2,FALSE)</f>
        <v>8.7899999999999991</v>
      </c>
      <c r="G49" s="14">
        <f>Sales[[#This Row],[cost / unit]]*Sales[[#This Row],[Units]]</f>
        <v>316.43999999999994</v>
      </c>
      <c r="H49" t="str">
        <f t="shared" si="0"/>
        <v>INVALID</v>
      </c>
      <c r="I49">
        <f>Sales[[#This Row],[Total cost ]]-Sales[[#This Row],[Amount]]</f>
        <v>-8881.56</v>
      </c>
      <c r="J49" t="str">
        <f t="shared" si="1"/>
        <v>Invalid</v>
      </c>
      <c r="K49" t="str">
        <f t="shared" si="2"/>
        <v>Invalid</v>
      </c>
    </row>
    <row r="50" spans="1:11" x14ac:dyDescent="0.3">
      <c r="A50" t="s">
        <v>6</v>
      </c>
      <c r="B50" t="s">
        <v>34</v>
      </c>
      <c r="C50" t="s">
        <v>29</v>
      </c>
      <c r="D50" s="4">
        <v>3339</v>
      </c>
      <c r="E50" s="5">
        <v>75</v>
      </c>
      <c r="F50">
        <f>VLOOKUP(Sales[[#This Row],[Product]],'cost'!A:B,2,FALSE)</f>
        <v>7.16</v>
      </c>
      <c r="G50" s="14">
        <f>Sales[[#This Row],[cost / unit]]*Sales[[#This Row],[Units]]</f>
        <v>537</v>
      </c>
      <c r="H50" t="str">
        <f t="shared" si="0"/>
        <v>INVALID</v>
      </c>
      <c r="I50">
        <f>Sales[[#This Row],[Total cost ]]-Sales[[#This Row],[Amount]]</f>
        <v>-2802</v>
      </c>
      <c r="J50" t="str">
        <f t="shared" si="1"/>
        <v>Invalid</v>
      </c>
      <c r="K50" t="str">
        <f t="shared" si="2"/>
        <v>Invalid</v>
      </c>
    </row>
    <row r="51" spans="1:11" x14ac:dyDescent="0.3">
      <c r="A51" t="s">
        <v>40</v>
      </c>
      <c r="B51" t="s">
        <v>34</v>
      </c>
      <c r="C51" t="s">
        <v>17</v>
      </c>
      <c r="D51" s="4">
        <v>5019</v>
      </c>
      <c r="E51" s="5">
        <v>156</v>
      </c>
      <c r="F51">
        <f>VLOOKUP(Sales[[#This Row],[Product]],'cost'!A:B,2,FALSE)</f>
        <v>3.11</v>
      </c>
      <c r="G51" s="14">
        <f>Sales[[#This Row],[cost / unit]]*Sales[[#This Row],[Units]]</f>
        <v>485.15999999999997</v>
      </c>
      <c r="H51" t="str">
        <f t="shared" si="0"/>
        <v>INVALID</v>
      </c>
      <c r="I51">
        <f>Sales[[#This Row],[Total cost ]]-Sales[[#This Row],[Amount]]</f>
        <v>-4533.84</v>
      </c>
      <c r="J51" t="str">
        <f t="shared" si="1"/>
        <v>Invalid</v>
      </c>
      <c r="K51" t="str">
        <f t="shared" si="2"/>
        <v>Invalid</v>
      </c>
    </row>
    <row r="52" spans="1:11" x14ac:dyDescent="0.3">
      <c r="A52" t="s">
        <v>5</v>
      </c>
      <c r="B52" t="s">
        <v>36</v>
      </c>
      <c r="C52" t="s">
        <v>16</v>
      </c>
      <c r="D52" s="4">
        <v>16184</v>
      </c>
      <c r="E52" s="5">
        <v>39</v>
      </c>
      <c r="F52">
        <f>VLOOKUP(Sales[[#This Row],[Product]],'cost'!A:B,2,FALSE)</f>
        <v>8.7899999999999991</v>
      </c>
      <c r="G52" s="14">
        <f>Sales[[#This Row],[cost / unit]]*Sales[[#This Row],[Units]]</f>
        <v>342.80999999999995</v>
      </c>
      <c r="H52" t="str">
        <f t="shared" si="0"/>
        <v>Canada</v>
      </c>
      <c r="I52">
        <f>Sales[[#This Row],[Total cost ]]-Sales[[#This Row],[Amount]]</f>
        <v>-15841.19</v>
      </c>
      <c r="J52" t="str">
        <f t="shared" si="1"/>
        <v>Invalid</v>
      </c>
      <c r="K52" t="str">
        <f t="shared" si="2"/>
        <v>Invalid</v>
      </c>
    </row>
    <row r="53" spans="1:11" x14ac:dyDescent="0.3">
      <c r="A53" t="s">
        <v>6</v>
      </c>
      <c r="B53" t="s">
        <v>36</v>
      </c>
      <c r="C53" t="s">
        <v>21</v>
      </c>
      <c r="D53" s="4">
        <v>497</v>
      </c>
      <c r="E53" s="5">
        <v>63</v>
      </c>
      <c r="F53">
        <f>VLOOKUP(Sales[[#This Row],[Product]],'cost'!A:B,2,FALSE)</f>
        <v>9</v>
      </c>
      <c r="G53" s="14">
        <f>Sales[[#This Row],[cost / unit]]*Sales[[#This Row],[Units]]</f>
        <v>567</v>
      </c>
      <c r="H53" t="str">
        <f t="shared" si="0"/>
        <v>INVALID</v>
      </c>
      <c r="I53">
        <f>Sales[[#This Row],[Total cost ]]-Sales[[#This Row],[Amount]]</f>
        <v>70</v>
      </c>
      <c r="J53" t="str">
        <f t="shared" si="1"/>
        <v>Invalid</v>
      </c>
      <c r="K53" t="str">
        <f t="shared" si="2"/>
        <v>Invalid</v>
      </c>
    </row>
    <row r="54" spans="1:11" x14ac:dyDescent="0.3">
      <c r="A54" t="s">
        <v>2</v>
      </c>
      <c r="B54" t="s">
        <v>36</v>
      </c>
      <c r="C54" t="s">
        <v>29</v>
      </c>
      <c r="D54" s="4">
        <v>8211</v>
      </c>
      <c r="E54" s="5">
        <v>75</v>
      </c>
      <c r="F54">
        <f>VLOOKUP(Sales[[#This Row],[Product]],'cost'!A:B,2,FALSE)</f>
        <v>7.16</v>
      </c>
      <c r="G54" s="14">
        <f>Sales[[#This Row],[cost / unit]]*Sales[[#This Row],[Units]]</f>
        <v>537</v>
      </c>
      <c r="H54" t="str">
        <f t="shared" si="0"/>
        <v>INVALID</v>
      </c>
      <c r="I54">
        <f>Sales[[#This Row],[Total cost ]]-Sales[[#This Row],[Amount]]</f>
        <v>-7674</v>
      </c>
      <c r="J54" t="str">
        <f t="shared" si="1"/>
        <v>Invalid</v>
      </c>
      <c r="K54" t="str">
        <f t="shared" si="2"/>
        <v>Invalid</v>
      </c>
    </row>
    <row r="55" spans="1:11" x14ac:dyDescent="0.3">
      <c r="A55" t="s">
        <v>2</v>
      </c>
      <c r="B55" t="s">
        <v>38</v>
      </c>
      <c r="C55" t="s">
        <v>28</v>
      </c>
      <c r="D55" s="4">
        <v>6580</v>
      </c>
      <c r="E55" s="5">
        <v>183</v>
      </c>
      <c r="F55">
        <f>VLOOKUP(Sales[[#This Row],[Product]],'cost'!A:B,2,FALSE)</f>
        <v>10.38</v>
      </c>
      <c r="G55" s="14">
        <f>Sales[[#This Row],[cost / unit]]*Sales[[#This Row],[Units]]</f>
        <v>1899.5400000000002</v>
      </c>
      <c r="H55" t="str">
        <f t="shared" si="0"/>
        <v>INVALID</v>
      </c>
      <c r="I55">
        <f>Sales[[#This Row],[Total cost ]]-Sales[[#This Row],[Amount]]</f>
        <v>-4680.46</v>
      </c>
      <c r="J55" t="str">
        <f t="shared" si="1"/>
        <v>Invalid</v>
      </c>
      <c r="K55" t="str">
        <f t="shared" si="2"/>
        <v>Invalid</v>
      </c>
    </row>
    <row r="56" spans="1:11" x14ac:dyDescent="0.3">
      <c r="A56" t="s">
        <v>41</v>
      </c>
      <c r="B56" t="s">
        <v>35</v>
      </c>
      <c r="C56" t="s">
        <v>13</v>
      </c>
      <c r="D56" s="4">
        <v>4760</v>
      </c>
      <c r="E56" s="5">
        <v>69</v>
      </c>
      <c r="F56">
        <f>VLOOKUP(Sales[[#This Row],[Product]],'cost'!A:B,2,FALSE)</f>
        <v>9.33</v>
      </c>
      <c r="G56" s="14">
        <f>Sales[[#This Row],[cost / unit]]*Sales[[#This Row],[Units]]</f>
        <v>643.77</v>
      </c>
      <c r="H56" t="str">
        <f t="shared" si="0"/>
        <v>INVALID</v>
      </c>
      <c r="I56">
        <f>Sales[[#This Row],[Total cost ]]-Sales[[#This Row],[Amount]]</f>
        <v>-4116.2299999999996</v>
      </c>
      <c r="J56" t="str">
        <f t="shared" si="1"/>
        <v>Valid</v>
      </c>
      <c r="K56" t="str">
        <f t="shared" si="2"/>
        <v>Valid</v>
      </c>
    </row>
    <row r="57" spans="1:11" x14ac:dyDescent="0.3">
      <c r="A57" t="s">
        <v>40</v>
      </c>
      <c r="B57" t="s">
        <v>36</v>
      </c>
      <c r="C57" t="s">
        <v>25</v>
      </c>
      <c r="D57" s="4">
        <v>5439</v>
      </c>
      <c r="E57" s="5">
        <v>30</v>
      </c>
      <c r="F57">
        <f>VLOOKUP(Sales[[#This Row],[Product]],'cost'!A:B,2,FALSE)</f>
        <v>13.15</v>
      </c>
      <c r="G57" s="14">
        <f>Sales[[#This Row],[cost / unit]]*Sales[[#This Row],[Units]]</f>
        <v>394.5</v>
      </c>
      <c r="H57" t="str">
        <f t="shared" si="0"/>
        <v>INVALID</v>
      </c>
      <c r="I57">
        <f>Sales[[#This Row],[Total cost ]]-Sales[[#This Row],[Amount]]</f>
        <v>-5044.5</v>
      </c>
      <c r="J57" t="str">
        <f t="shared" si="1"/>
        <v>Invalid</v>
      </c>
      <c r="K57" t="str">
        <f t="shared" si="2"/>
        <v>Valid</v>
      </c>
    </row>
    <row r="58" spans="1:11" x14ac:dyDescent="0.3">
      <c r="A58" t="s">
        <v>41</v>
      </c>
      <c r="B58" t="s">
        <v>34</v>
      </c>
      <c r="C58" t="s">
        <v>17</v>
      </c>
      <c r="D58" s="4">
        <v>1463</v>
      </c>
      <c r="E58" s="5">
        <v>39</v>
      </c>
      <c r="F58">
        <f>VLOOKUP(Sales[[#This Row],[Product]],'cost'!A:B,2,FALSE)</f>
        <v>3.11</v>
      </c>
      <c r="G58" s="14">
        <f>Sales[[#This Row],[cost / unit]]*Sales[[#This Row],[Units]]</f>
        <v>121.28999999999999</v>
      </c>
      <c r="H58" t="str">
        <f t="shared" si="0"/>
        <v>INVALID</v>
      </c>
      <c r="I58">
        <f>Sales[[#This Row],[Total cost ]]-Sales[[#This Row],[Amount]]</f>
        <v>-1341.71</v>
      </c>
      <c r="J58" t="str">
        <f t="shared" si="1"/>
        <v>Invalid</v>
      </c>
      <c r="K58" t="str">
        <f t="shared" si="2"/>
        <v>Invalid</v>
      </c>
    </row>
    <row r="59" spans="1:11" x14ac:dyDescent="0.3">
      <c r="A59" t="s">
        <v>3</v>
      </c>
      <c r="B59" t="s">
        <v>34</v>
      </c>
      <c r="C59" t="s">
        <v>32</v>
      </c>
      <c r="D59" s="4">
        <v>7777</v>
      </c>
      <c r="E59" s="5">
        <v>504</v>
      </c>
      <c r="F59">
        <f>VLOOKUP(Sales[[#This Row],[Product]],'cost'!A:B,2,FALSE)</f>
        <v>8.65</v>
      </c>
      <c r="G59" s="14">
        <f>Sales[[#This Row],[cost / unit]]*Sales[[#This Row],[Units]]</f>
        <v>4359.6000000000004</v>
      </c>
      <c r="H59" t="str">
        <f t="shared" si="0"/>
        <v>INVALID</v>
      </c>
      <c r="I59">
        <f>Sales[[#This Row],[Total cost ]]-Sales[[#This Row],[Amount]]</f>
        <v>-3417.3999999999996</v>
      </c>
      <c r="J59" t="str">
        <f t="shared" si="1"/>
        <v>Invalid</v>
      </c>
      <c r="K59" t="str">
        <f t="shared" si="2"/>
        <v>Invalid</v>
      </c>
    </row>
    <row r="60" spans="1:11" x14ac:dyDescent="0.3">
      <c r="A60" t="s">
        <v>9</v>
      </c>
      <c r="B60" t="s">
        <v>37</v>
      </c>
      <c r="C60" t="s">
        <v>29</v>
      </c>
      <c r="D60" s="4">
        <v>1085</v>
      </c>
      <c r="E60" s="5">
        <v>273</v>
      </c>
      <c r="F60">
        <f>VLOOKUP(Sales[[#This Row],[Product]],'cost'!A:B,2,FALSE)</f>
        <v>7.16</v>
      </c>
      <c r="G60" s="14">
        <f>Sales[[#This Row],[cost / unit]]*Sales[[#This Row],[Units]]</f>
        <v>1954.68</v>
      </c>
      <c r="H60" t="str">
        <f t="shared" si="0"/>
        <v>INVALID</v>
      </c>
      <c r="I60">
        <f>Sales[[#This Row],[Total cost ]]-Sales[[#This Row],[Amount]]</f>
        <v>869.68000000000006</v>
      </c>
      <c r="J60" t="str">
        <f t="shared" si="1"/>
        <v>Invalid</v>
      </c>
      <c r="K60" t="str">
        <f t="shared" si="2"/>
        <v>Invalid</v>
      </c>
    </row>
    <row r="61" spans="1:11" x14ac:dyDescent="0.3">
      <c r="A61" t="s">
        <v>5</v>
      </c>
      <c r="B61" t="s">
        <v>37</v>
      </c>
      <c r="C61" t="s">
        <v>31</v>
      </c>
      <c r="D61" s="4">
        <v>182</v>
      </c>
      <c r="E61" s="5">
        <v>48</v>
      </c>
      <c r="F61">
        <f>VLOOKUP(Sales[[#This Row],[Product]],'cost'!A:B,2,FALSE)</f>
        <v>5.79</v>
      </c>
      <c r="G61" s="14">
        <f>Sales[[#This Row],[cost / unit]]*Sales[[#This Row],[Units]]</f>
        <v>277.92</v>
      </c>
      <c r="H61" t="str">
        <f t="shared" si="0"/>
        <v>INVALID</v>
      </c>
      <c r="I61">
        <f>Sales[[#This Row],[Total cost ]]-Sales[[#This Row],[Amount]]</f>
        <v>95.920000000000016</v>
      </c>
      <c r="J61" t="str">
        <f t="shared" si="1"/>
        <v>Invalid</v>
      </c>
      <c r="K61" t="str">
        <f t="shared" si="2"/>
        <v>Invalid</v>
      </c>
    </row>
    <row r="62" spans="1:11" x14ac:dyDescent="0.3">
      <c r="A62" t="s">
        <v>6</v>
      </c>
      <c r="B62" t="s">
        <v>34</v>
      </c>
      <c r="C62" t="s">
        <v>27</v>
      </c>
      <c r="D62" s="4">
        <v>4242</v>
      </c>
      <c r="E62" s="5">
        <v>207</v>
      </c>
      <c r="F62">
        <f>VLOOKUP(Sales[[#This Row],[Product]],'cost'!A:B,2,FALSE)</f>
        <v>16.73</v>
      </c>
      <c r="G62" s="14">
        <f>Sales[[#This Row],[cost / unit]]*Sales[[#This Row],[Units]]</f>
        <v>3463.11</v>
      </c>
      <c r="H62" t="str">
        <f t="shared" si="0"/>
        <v>INVALID</v>
      </c>
      <c r="I62">
        <f>Sales[[#This Row],[Total cost ]]-Sales[[#This Row],[Amount]]</f>
        <v>-778.88999999999987</v>
      </c>
      <c r="J62" t="str">
        <f t="shared" si="1"/>
        <v>Invalid</v>
      </c>
      <c r="K62" t="str">
        <f t="shared" si="2"/>
        <v>Invalid</v>
      </c>
    </row>
    <row r="63" spans="1:11" x14ac:dyDescent="0.3">
      <c r="A63" t="s">
        <v>6</v>
      </c>
      <c r="B63" t="s">
        <v>36</v>
      </c>
      <c r="C63" t="s">
        <v>32</v>
      </c>
      <c r="D63" s="4">
        <v>6118</v>
      </c>
      <c r="E63" s="5">
        <v>9</v>
      </c>
      <c r="F63">
        <f>VLOOKUP(Sales[[#This Row],[Product]],'cost'!A:B,2,FALSE)</f>
        <v>8.65</v>
      </c>
      <c r="G63" s="14">
        <f>Sales[[#This Row],[cost / unit]]*Sales[[#This Row],[Units]]</f>
        <v>77.850000000000009</v>
      </c>
      <c r="H63" t="str">
        <f t="shared" si="0"/>
        <v>INVALID</v>
      </c>
      <c r="I63">
        <f>Sales[[#This Row],[Total cost ]]-Sales[[#This Row],[Amount]]</f>
        <v>-6040.15</v>
      </c>
      <c r="J63" t="str">
        <f t="shared" si="1"/>
        <v>Invalid</v>
      </c>
      <c r="K63" t="str">
        <f t="shared" si="2"/>
        <v>Invalid</v>
      </c>
    </row>
    <row r="64" spans="1:11" x14ac:dyDescent="0.3">
      <c r="A64" t="s">
        <v>10</v>
      </c>
      <c r="B64" t="s">
        <v>36</v>
      </c>
      <c r="C64" t="s">
        <v>23</v>
      </c>
      <c r="D64" s="4">
        <v>2317</v>
      </c>
      <c r="E64" s="5">
        <v>261</v>
      </c>
      <c r="F64">
        <f>VLOOKUP(Sales[[#This Row],[Product]],'cost'!A:B,2,FALSE)</f>
        <v>6.49</v>
      </c>
      <c r="G64" s="14">
        <f>Sales[[#This Row],[cost / unit]]*Sales[[#This Row],[Units]]</f>
        <v>1693.89</v>
      </c>
      <c r="H64" t="str">
        <f t="shared" si="0"/>
        <v>INVALID</v>
      </c>
      <c r="I64">
        <f>Sales[[#This Row],[Total cost ]]-Sales[[#This Row],[Amount]]</f>
        <v>-623.1099999999999</v>
      </c>
      <c r="J64" t="str">
        <f t="shared" si="1"/>
        <v>Invalid</v>
      </c>
      <c r="K64" t="str">
        <f t="shared" si="2"/>
        <v>Invalid</v>
      </c>
    </row>
    <row r="65" spans="1:11" x14ac:dyDescent="0.3">
      <c r="A65" t="s">
        <v>6</v>
      </c>
      <c r="B65" t="s">
        <v>38</v>
      </c>
      <c r="C65" t="s">
        <v>16</v>
      </c>
      <c r="D65" s="4">
        <v>938</v>
      </c>
      <c r="E65" s="5">
        <v>6</v>
      </c>
      <c r="F65">
        <f>VLOOKUP(Sales[[#This Row],[Product]],'cost'!A:B,2,FALSE)</f>
        <v>8.7899999999999991</v>
      </c>
      <c r="G65" s="14">
        <f>Sales[[#This Row],[cost / unit]]*Sales[[#This Row],[Units]]</f>
        <v>52.739999999999995</v>
      </c>
      <c r="H65" t="str">
        <f t="shared" si="0"/>
        <v>INVALID</v>
      </c>
      <c r="I65">
        <f>Sales[[#This Row],[Total cost ]]-Sales[[#This Row],[Amount]]</f>
        <v>-885.26</v>
      </c>
      <c r="J65" t="str">
        <f t="shared" si="1"/>
        <v>Invalid</v>
      </c>
      <c r="K65" t="str">
        <f t="shared" si="2"/>
        <v>Invalid</v>
      </c>
    </row>
    <row r="66" spans="1:11" x14ac:dyDescent="0.3">
      <c r="A66" t="s">
        <v>8</v>
      </c>
      <c r="B66" t="s">
        <v>37</v>
      </c>
      <c r="C66" t="s">
        <v>15</v>
      </c>
      <c r="D66" s="4">
        <v>9709</v>
      </c>
      <c r="E66" s="5">
        <v>30</v>
      </c>
      <c r="F66">
        <f>VLOOKUP(Sales[[#This Row],[Product]],'cost'!A:B,2,FALSE)</f>
        <v>11.73</v>
      </c>
      <c r="G66" s="14">
        <f>Sales[[#This Row],[cost / unit]]*Sales[[#This Row],[Units]]</f>
        <v>351.90000000000003</v>
      </c>
      <c r="H66" t="str">
        <f t="shared" ref="H66:H129" si="6">IF(D:D&gt;10000, B:B,"INVALID")</f>
        <v>INVALID</v>
      </c>
      <c r="I66">
        <f>Sales[[#This Row],[Total cost ]]-Sales[[#This Row],[Amount]]</f>
        <v>-9357.1</v>
      </c>
      <c r="J66" t="str">
        <f t="shared" ref="J66:J129" si="7">IF(AND(D:D&gt;2000,B:B="USA"),"Valid", "Invalid")</f>
        <v>Invalid</v>
      </c>
      <c r="K66" t="str">
        <f t="shared" ref="K66:K129" si="8">IF(OR(B:B = "USA", C:C = "White Choc"), "Valid", "Invalid")</f>
        <v>Invalid</v>
      </c>
    </row>
    <row r="67" spans="1:11" x14ac:dyDescent="0.3">
      <c r="A67" t="s">
        <v>7</v>
      </c>
      <c r="B67" t="s">
        <v>34</v>
      </c>
      <c r="C67" t="s">
        <v>20</v>
      </c>
      <c r="D67" s="4">
        <v>2205</v>
      </c>
      <c r="E67" s="5">
        <v>138</v>
      </c>
      <c r="F67">
        <f>VLOOKUP(Sales[[#This Row],[Product]],'cost'!A:B,2,FALSE)</f>
        <v>10.62</v>
      </c>
      <c r="G67" s="14">
        <f>Sales[[#This Row],[cost / unit]]*Sales[[#This Row],[Units]]</f>
        <v>1465.56</v>
      </c>
      <c r="H67" t="str">
        <f t="shared" si="6"/>
        <v>INVALID</v>
      </c>
      <c r="I67">
        <f>Sales[[#This Row],[Total cost ]]-Sales[[#This Row],[Amount]]</f>
        <v>-739.44</v>
      </c>
      <c r="J67" t="str">
        <f t="shared" si="7"/>
        <v>Invalid</v>
      </c>
      <c r="K67" t="str">
        <f t="shared" si="8"/>
        <v>Invalid</v>
      </c>
    </row>
    <row r="68" spans="1:11" x14ac:dyDescent="0.3">
      <c r="A68" t="s">
        <v>7</v>
      </c>
      <c r="B68" t="s">
        <v>37</v>
      </c>
      <c r="C68" t="s">
        <v>17</v>
      </c>
      <c r="D68" s="4">
        <v>4487</v>
      </c>
      <c r="E68" s="5">
        <v>111</v>
      </c>
      <c r="F68">
        <f>VLOOKUP(Sales[[#This Row],[Product]],'cost'!A:B,2,FALSE)</f>
        <v>3.11</v>
      </c>
      <c r="G68" s="14">
        <f>Sales[[#This Row],[cost / unit]]*Sales[[#This Row],[Units]]</f>
        <v>345.21</v>
      </c>
      <c r="H68" t="str">
        <f t="shared" si="6"/>
        <v>INVALID</v>
      </c>
      <c r="I68">
        <f>Sales[[#This Row],[Total cost ]]-Sales[[#This Row],[Amount]]</f>
        <v>-4141.79</v>
      </c>
      <c r="J68" t="str">
        <f t="shared" si="7"/>
        <v>Invalid</v>
      </c>
      <c r="K68" t="str">
        <f t="shared" si="8"/>
        <v>Invalid</v>
      </c>
    </row>
    <row r="69" spans="1:11" x14ac:dyDescent="0.3">
      <c r="A69" t="s">
        <v>5</v>
      </c>
      <c r="B69" t="s">
        <v>35</v>
      </c>
      <c r="C69" t="s">
        <v>18</v>
      </c>
      <c r="D69" s="4">
        <v>2415</v>
      </c>
      <c r="E69" s="5">
        <v>15</v>
      </c>
      <c r="F69">
        <f>VLOOKUP(Sales[[#This Row],[Product]],'cost'!A:B,2,FALSE)</f>
        <v>6.47</v>
      </c>
      <c r="G69" s="14">
        <f>Sales[[#This Row],[cost / unit]]*Sales[[#This Row],[Units]]</f>
        <v>97.05</v>
      </c>
      <c r="H69" t="str">
        <f t="shared" si="6"/>
        <v>INVALID</v>
      </c>
      <c r="I69">
        <f>Sales[[#This Row],[Total cost ]]-Sales[[#This Row],[Amount]]</f>
        <v>-2317.9499999999998</v>
      </c>
      <c r="J69" t="str">
        <f t="shared" si="7"/>
        <v>Valid</v>
      </c>
      <c r="K69" t="str">
        <f t="shared" si="8"/>
        <v>Valid</v>
      </c>
    </row>
    <row r="70" spans="1:11" x14ac:dyDescent="0.3">
      <c r="A70" t="s">
        <v>40</v>
      </c>
      <c r="B70" t="s">
        <v>34</v>
      </c>
      <c r="C70" t="s">
        <v>19</v>
      </c>
      <c r="D70" s="4">
        <v>4018</v>
      </c>
      <c r="E70" s="5">
        <v>162</v>
      </c>
      <c r="F70">
        <f>VLOOKUP(Sales[[#This Row],[Product]],'cost'!A:B,2,FALSE)</f>
        <v>7.64</v>
      </c>
      <c r="G70" s="14">
        <f>Sales[[#This Row],[cost / unit]]*Sales[[#This Row],[Units]]</f>
        <v>1237.6799999999998</v>
      </c>
      <c r="H70" t="str">
        <f t="shared" si="6"/>
        <v>INVALID</v>
      </c>
      <c r="I70">
        <f>Sales[[#This Row],[Total cost ]]-Sales[[#This Row],[Amount]]</f>
        <v>-2780.32</v>
      </c>
      <c r="J70" t="str">
        <f t="shared" si="7"/>
        <v>Invalid</v>
      </c>
      <c r="K70" t="str">
        <f t="shared" si="8"/>
        <v>Invalid</v>
      </c>
    </row>
    <row r="71" spans="1:11" x14ac:dyDescent="0.3">
      <c r="A71" t="s">
        <v>5</v>
      </c>
      <c r="B71" t="s">
        <v>34</v>
      </c>
      <c r="C71" t="s">
        <v>19</v>
      </c>
      <c r="D71" s="4">
        <v>861</v>
      </c>
      <c r="E71" s="5">
        <v>195</v>
      </c>
      <c r="F71">
        <f>VLOOKUP(Sales[[#This Row],[Product]],'cost'!A:B,2,FALSE)</f>
        <v>7.64</v>
      </c>
      <c r="G71" s="14">
        <f>Sales[[#This Row],[cost / unit]]*Sales[[#This Row],[Units]]</f>
        <v>1489.8</v>
      </c>
      <c r="H71" t="str">
        <f t="shared" si="6"/>
        <v>INVALID</v>
      </c>
      <c r="I71">
        <f>Sales[[#This Row],[Total cost ]]-Sales[[#This Row],[Amount]]</f>
        <v>628.79999999999995</v>
      </c>
      <c r="J71" t="str">
        <f t="shared" si="7"/>
        <v>Invalid</v>
      </c>
      <c r="K71" t="str">
        <f t="shared" si="8"/>
        <v>Invalid</v>
      </c>
    </row>
    <row r="72" spans="1:11" x14ac:dyDescent="0.3">
      <c r="A72" t="s">
        <v>10</v>
      </c>
      <c r="B72" t="s">
        <v>38</v>
      </c>
      <c r="C72" t="s">
        <v>14</v>
      </c>
      <c r="D72" s="4">
        <v>5586</v>
      </c>
      <c r="E72" s="5">
        <v>525</v>
      </c>
      <c r="F72">
        <f>VLOOKUP(Sales[[#This Row],[Product]],'cost'!A:B,2,FALSE)</f>
        <v>11.7</v>
      </c>
      <c r="G72" s="14">
        <f>Sales[[#This Row],[cost / unit]]*Sales[[#This Row],[Units]]</f>
        <v>6142.5</v>
      </c>
      <c r="H72" t="str">
        <f t="shared" si="6"/>
        <v>INVALID</v>
      </c>
      <c r="I72">
        <f>Sales[[#This Row],[Total cost ]]-Sales[[#This Row],[Amount]]</f>
        <v>556.5</v>
      </c>
      <c r="J72" t="str">
        <f t="shared" si="7"/>
        <v>Invalid</v>
      </c>
      <c r="K72" t="str">
        <f t="shared" si="8"/>
        <v>Invalid</v>
      </c>
    </row>
    <row r="73" spans="1:11" x14ac:dyDescent="0.3">
      <c r="A73" t="s">
        <v>7</v>
      </c>
      <c r="B73" t="s">
        <v>34</v>
      </c>
      <c r="C73" t="s">
        <v>33</v>
      </c>
      <c r="D73" s="4">
        <v>2226</v>
      </c>
      <c r="E73" s="5">
        <v>48</v>
      </c>
      <c r="F73">
        <f>VLOOKUP(Sales[[#This Row],[Product]],'cost'!A:B,2,FALSE)</f>
        <v>12.37</v>
      </c>
      <c r="G73" s="14">
        <f>Sales[[#This Row],[cost / unit]]*Sales[[#This Row],[Units]]</f>
        <v>593.76</v>
      </c>
      <c r="H73" t="str">
        <f t="shared" si="6"/>
        <v>INVALID</v>
      </c>
      <c r="I73">
        <f>Sales[[#This Row],[Total cost ]]-Sales[[#This Row],[Amount]]</f>
        <v>-1632.24</v>
      </c>
      <c r="J73" t="str">
        <f t="shared" si="7"/>
        <v>Invalid</v>
      </c>
      <c r="K73" t="str">
        <f t="shared" si="8"/>
        <v>Invalid</v>
      </c>
    </row>
    <row r="74" spans="1:11" x14ac:dyDescent="0.3">
      <c r="A74" t="s">
        <v>9</v>
      </c>
      <c r="B74" t="s">
        <v>34</v>
      </c>
      <c r="C74" t="s">
        <v>28</v>
      </c>
      <c r="D74" s="4">
        <v>14329</v>
      </c>
      <c r="E74" s="5">
        <v>150</v>
      </c>
      <c r="F74">
        <f>VLOOKUP(Sales[[#This Row],[Product]],'cost'!A:B,2,FALSE)</f>
        <v>10.38</v>
      </c>
      <c r="G74" s="14">
        <f>Sales[[#This Row],[cost / unit]]*Sales[[#This Row],[Units]]</f>
        <v>1557.0000000000002</v>
      </c>
      <c r="H74" t="str">
        <f t="shared" si="6"/>
        <v>India</v>
      </c>
      <c r="I74">
        <f>Sales[[#This Row],[Total cost ]]-Sales[[#This Row],[Amount]]</f>
        <v>-12772</v>
      </c>
      <c r="J74" t="str">
        <f t="shared" si="7"/>
        <v>Invalid</v>
      </c>
      <c r="K74" t="str">
        <f t="shared" si="8"/>
        <v>Invalid</v>
      </c>
    </row>
    <row r="75" spans="1:11" x14ac:dyDescent="0.3">
      <c r="A75" t="s">
        <v>9</v>
      </c>
      <c r="B75" t="s">
        <v>34</v>
      </c>
      <c r="C75" t="s">
        <v>20</v>
      </c>
      <c r="D75" s="4">
        <v>8463</v>
      </c>
      <c r="E75" s="5">
        <v>492</v>
      </c>
      <c r="F75">
        <f>VLOOKUP(Sales[[#This Row],[Product]],'cost'!A:B,2,FALSE)</f>
        <v>10.62</v>
      </c>
      <c r="G75" s="14">
        <f>Sales[[#This Row],[cost / unit]]*Sales[[#This Row],[Units]]</f>
        <v>5225.04</v>
      </c>
      <c r="H75" t="str">
        <f t="shared" si="6"/>
        <v>INVALID</v>
      </c>
      <c r="I75">
        <f>Sales[[#This Row],[Total cost ]]-Sales[[#This Row],[Amount]]</f>
        <v>-3237.96</v>
      </c>
      <c r="J75" t="str">
        <f t="shared" si="7"/>
        <v>Invalid</v>
      </c>
      <c r="K75" t="str">
        <f t="shared" si="8"/>
        <v>Invalid</v>
      </c>
    </row>
    <row r="76" spans="1:11" x14ac:dyDescent="0.3">
      <c r="A76" t="s">
        <v>5</v>
      </c>
      <c r="B76" t="s">
        <v>34</v>
      </c>
      <c r="C76" t="s">
        <v>29</v>
      </c>
      <c r="D76" s="4">
        <v>2891</v>
      </c>
      <c r="E76" s="5">
        <v>102</v>
      </c>
      <c r="F76">
        <f>VLOOKUP(Sales[[#This Row],[Product]],'cost'!A:B,2,FALSE)</f>
        <v>7.16</v>
      </c>
      <c r="G76" s="14">
        <f>Sales[[#This Row],[cost / unit]]*Sales[[#This Row],[Units]]</f>
        <v>730.32</v>
      </c>
      <c r="H76" t="str">
        <f t="shared" si="6"/>
        <v>INVALID</v>
      </c>
      <c r="I76">
        <f>Sales[[#This Row],[Total cost ]]-Sales[[#This Row],[Amount]]</f>
        <v>-2160.6799999999998</v>
      </c>
      <c r="J76" t="str">
        <f t="shared" si="7"/>
        <v>Invalid</v>
      </c>
      <c r="K76" t="str">
        <f t="shared" si="8"/>
        <v>Invalid</v>
      </c>
    </row>
    <row r="77" spans="1:11" x14ac:dyDescent="0.3">
      <c r="A77" t="s">
        <v>3</v>
      </c>
      <c r="B77" t="s">
        <v>36</v>
      </c>
      <c r="C77" t="s">
        <v>23</v>
      </c>
      <c r="D77" s="4">
        <v>3773</v>
      </c>
      <c r="E77" s="5">
        <v>165</v>
      </c>
      <c r="F77">
        <f>VLOOKUP(Sales[[#This Row],[Product]],'cost'!A:B,2,FALSE)</f>
        <v>6.49</v>
      </c>
      <c r="G77" s="14">
        <f>Sales[[#This Row],[cost / unit]]*Sales[[#This Row],[Units]]</f>
        <v>1070.8500000000001</v>
      </c>
      <c r="H77" t="str">
        <f t="shared" si="6"/>
        <v>INVALID</v>
      </c>
      <c r="I77">
        <f>Sales[[#This Row],[Total cost ]]-Sales[[#This Row],[Amount]]</f>
        <v>-2702.1499999999996</v>
      </c>
      <c r="J77" t="str">
        <f t="shared" si="7"/>
        <v>Invalid</v>
      </c>
      <c r="K77" t="str">
        <f t="shared" si="8"/>
        <v>Invalid</v>
      </c>
    </row>
    <row r="78" spans="1:11" x14ac:dyDescent="0.3">
      <c r="A78" t="s">
        <v>41</v>
      </c>
      <c r="B78" t="s">
        <v>36</v>
      </c>
      <c r="C78" t="s">
        <v>28</v>
      </c>
      <c r="D78" s="4">
        <v>854</v>
      </c>
      <c r="E78" s="5">
        <v>309</v>
      </c>
      <c r="F78">
        <f>VLOOKUP(Sales[[#This Row],[Product]],'cost'!A:B,2,FALSE)</f>
        <v>10.38</v>
      </c>
      <c r="G78" s="14">
        <f>Sales[[#This Row],[cost / unit]]*Sales[[#This Row],[Units]]</f>
        <v>3207.42</v>
      </c>
      <c r="H78" t="str">
        <f t="shared" si="6"/>
        <v>INVALID</v>
      </c>
      <c r="I78">
        <f>Sales[[#This Row],[Total cost ]]-Sales[[#This Row],[Amount]]</f>
        <v>2353.42</v>
      </c>
      <c r="J78" t="str">
        <f t="shared" si="7"/>
        <v>Invalid</v>
      </c>
      <c r="K78" t="str">
        <f t="shared" si="8"/>
        <v>Invalid</v>
      </c>
    </row>
    <row r="79" spans="1:11" x14ac:dyDescent="0.3">
      <c r="A79" t="s">
        <v>6</v>
      </c>
      <c r="B79" t="s">
        <v>36</v>
      </c>
      <c r="C79" t="s">
        <v>17</v>
      </c>
      <c r="D79" s="4">
        <v>4970</v>
      </c>
      <c r="E79" s="5">
        <v>156</v>
      </c>
      <c r="F79">
        <f>VLOOKUP(Sales[[#This Row],[Product]],'cost'!A:B,2,FALSE)</f>
        <v>3.11</v>
      </c>
      <c r="G79" s="14">
        <f>Sales[[#This Row],[cost / unit]]*Sales[[#This Row],[Units]]</f>
        <v>485.15999999999997</v>
      </c>
      <c r="H79" t="str">
        <f t="shared" si="6"/>
        <v>INVALID</v>
      </c>
      <c r="I79">
        <f>Sales[[#This Row],[Total cost ]]-Sales[[#This Row],[Amount]]</f>
        <v>-4484.84</v>
      </c>
      <c r="J79" t="str">
        <f t="shared" si="7"/>
        <v>Invalid</v>
      </c>
      <c r="K79" t="str">
        <f t="shared" si="8"/>
        <v>Invalid</v>
      </c>
    </row>
    <row r="80" spans="1:11" x14ac:dyDescent="0.3">
      <c r="A80" t="s">
        <v>9</v>
      </c>
      <c r="B80" t="s">
        <v>35</v>
      </c>
      <c r="C80" t="s">
        <v>26</v>
      </c>
      <c r="D80" s="4">
        <v>98</v>
      </c>
      <c r="E80" s="5">
        <v>159</v>
      </c>
      <c r="F80">
        <f>VLOOKUP(Sales[[#This Row],[Product]],'cost'!A:B,2,FALSE)</f>
        <v>5.6</v>
      </c>
      <c r="G80" s="14">
        <f>Sales[[#This Row],[cost / unit]]*Sales[[#This Row],[Units]]</f>
        <v>890.4</v>
      </c>
      <c r="H80" t="str">
        <f t="shared" si="6"/>
        <v>INVALID</v>
      </c>
      <c r="I80">
        <f>Sales[[#This Row],[Total cost ]]-Sales[[#This Row],[Amount]]</f>
        <v>792.4</v>
      </c>
      <c r="J80" t="str">
        <f t="shared" si="7"/>
        <v>Invalid</v>
      </c>
      <c r="K80" t="str">
        <f t="shared" si="8"/>
        <v>Valid</v>
      </c>
    </row>
    <row r="81" spans="1:11" x14ac:dyDescent="0.3">
      <c r="A81" t="s">
        <v>5</v>
      </c>
      <c r="B81" t="s">
        <v>35</v>
      </c>
      <c r="C81" t="s">
        <v>15</v>
      </c>
      <c r="D81" s="4">
        <v>13391</v>
      </c>
      <c r="E81" s="5">
        <v>201</v>
      </c>
      <c r="F81">
        <f>VLOOKUP(Sales[[#This Row],[Product]],'cost'!A:B,2,FALSE)</f>
        <v>11.73</v>
      </c>
      <c r="G81" s="14">
        <f>Sales[[#This Row],[cost / unit]]*Sales[[#This Row],[Units]]</f>
        <v>2357.73</v>
      </c>
      <c r="H81" t="str">
        <f t="shared" si="6"/>
        <v>USA</v>
      </c>
      <c r="I81">
        <f>Sales[[#This Row],[Total cost ]]-Sales[[#This Row],[Amount]]</f>
        <v>-11033.27</v>
      </c>
      <c r="J81" t="str">
        <f t="shared" si="7"/>
        <v>Valid</v>
      </c>
      <c r="K81" t="str">
        <f t="shared" si="8"/>
        <v>Valid</v>
      </c>
    </row>
    <row r="82" spans="1:11" x14ac:dyDescent="0.3">
      <c r="A82" t="s">
        <v>8</v>
      </c>
      <c r="B82" t="s">
        <v>39</v>
      </c>
      <c r="C82" t="s">
        <v>31</v>
      </c>
      <c r="D82" s="4">
        <v>8890</v>
      </c>
      <c r="E82" s="5">
        <v>210</v>
      </c>
      <c r="F82">
        <f>VLOOKUP(Sales[[#This Row],[Product]],'cost'!A:B,2,FALSE)</f>
        <v>5.79</v>
      </c>
      <c r="G82" s="14">
        <f>Sales[[#This Row],[cost / unit]]*Sales[[#This Row],[Units]]</f>
        <v>1215.9000000000001</v>
      </c>
      <c r="H82" t="str">
        <f t="shared" si="6"/>
        <v>INVALID</v>
      </c>
      <c r="I82">
        <f>Sales[[#This Row],[Total cost ]]-Sales[[#This Row],[Amount]]</f>
        <v>-7674.1</v>
      </c>
      <c r="J82" t="str">
        <f t="shared" si="7"/>
        <v>Invalid</v>
      </c>
      <c r="K82" t="str">
        <f t="shared" si="8"/>
        <v>Invalid</v>
      </c>
    </row>
    <row r="83" spans="1:11" x14ac:dyDescent="0.3">
      <c r="A83" t="s">
        <v>2</v>
      </c>
      <c r="B83" t="s">
        <v>38</v>
      </c>
      <c r="C83" t="s">
        <v>13</v>
      </c>
      <c r="D83" s="4">
        <v>56</v>
      </c>
      <c r="E83" s="5">
        <v>51</v>
      </c>
      <c r="F83">
        <f>VLOOKUP(Sales[[#This Row],[Product]],'cost'!A:B,2,FALSE)</f>
        <v>9.33</v>
      </c>
      <c r="G83" s="14">
        <f>Sales[[#This Row],[cost / unit]]*Sales[[#This Row],[Units]]</f>
        <v>475.83</v>
      </c>
      <c r="H83" t="str">
        <f t="shared" si="6"/>
        <v>INVALID</v>
      </c>
      <c r="I83">
        <f>Sales[[#This Row],[Total cost ]]-Sales[[#This Row],[Amount]]</f>
        <v>419.83</v>
      </c>
      <c r="J83" t="str">
        <f t="shared" si="7"/>
        <v>Invalid</v>
      </c>
      <c r="K83" t="str">
        <f t="shared" si="8"/>
        <v>Invalid</v>
      </c>
    </row>
    <row r="84" spans="1:11" x14ac:dyDescent="0.3">
      <c r="A84" t="s">
        <v>3</v>
      </c>
      <c r="B84" t="s">
        <v>36</v>
      </c>
      <c r="C84" t="s">
        <v>25</v>
      </c>
      <c r="D84" s="4">
        <v>3339</v>
      </c>
      <c r="E84" s="5">
        <v>39</v>
      </c>
      <c r="F84">
        <f>VLOOKUP(Sales[[#This Row],[Product]],'cost'!A:B,2,FALSE)</f>
        <v>13.15</v>
      </c>
      <c r="G84" s="14">
        <f>Sales[[#This Row],[cost / unit]]*Sales[[#This Row],[Units]]</f>
        <v>512.85</v>
      </c>
      <c r="H84" t="str">
        <f t="shared" si="6"/>
        <v>INVALID</v>
      </c>
      <c r="I84">
        <f>Sales[[#This Row],[Total cost ]]-Sales[[#This Row],[Amount]]</f>
        <v>-2826.15</v>
      </c>
      <c r="J84" t="str">
        <f t="shared" si="7"/>
        <v>Invalid</v>
      </c>
      <c r="K84" t="str">
        <f t="shared" si="8"/>
        <v>Valid</v>
      </c>
    </row>
    <row r="85" spans="1:11" x14ac:dyDescent="0.3">
      <c r="A85" t="s">
        <v>10</v>
      </c>
      <c r="B85" t="s">
        <v>35</v>
      </c>
      <c r="C85" t="s">
        <v>18</v>
      </c>
      <c r="D85" s="4">
        <v>3808</v>
      </c>
      <c r="E85" s="5">
        <v>279</v>
      </c>
      <c r="F85">
        <f>VLOOKUP(Sales[[#This Row],[Product]],'cost'!A:B,2,FALSE)</f>
        <v>6.47</v>
      </c>
      <c r="G85" s="14">
        <f>Sales[[#This Row],[cost / unit]]*Sales[[#This Row],[Units]]</f>
        <v>1805.1299999999999</v>
      </c>
      <c r="H85" t="str">
        <f t="shared" si="6"/>
        <v>INVALID</v>
      </c>
      <c r="I85">
        <f>Sales[[#This Row],[Total cost ]]-Sales[[#This Row],[Amount]]</f>
        <v>-2002.8700000000001</v>
      </c>
      <c r="J85" t="str">
        <f t="shared" si="7"/>
        <v>Valid</v>
      </c>
      <c r="K85" t="str">
        <f t="shared" si="8"/>
        <v>Valid</v>
      </c>
    </row>
    <row r="86" spans="1:11" x14ac:dyDescent="0.3">
      <c r="A86" t="s">
        <v>10</v>
      </c>
      <c r="B86" t="s">
        <v>38</v>
      </c>
      <c r="C86" t="s">
        <v>13</v>
      </c>
      <c r="D86" s="4">
        <v>63</v>
      </c>
      <c r="E86" s="5">
        <v>123</v>
      </c>
      <c r="F86">
        <f>VLOOKUP(Sales[[#This Row],[Product]],'cost'!A:B,2,FALSE)</f>
        <v>9.33</v>
      </c>
      <c r="G86" s="14">
        <f>Sales[[#This Row],[cost / unit]]*Sales[[#This Row],[Units]]</f>
        <v>1147.5899999999999</v>
      </c>
      <c r="H86" t="str">
        <f t="shared" si="6"/>
        <v>INVALID</v>
      </c>
      <c r="I86">
        <f>Sales[[#This Row],[Total cost ]]-Sales[[#This Row],[Amount]]</f>
        <v>1084.5899999999999</v>
      </c>
      <c r="J86" t="str">
        <f t="shared" si="7"/>
        <v>Invalid</v>
      </c>
      <c r="K86" t="str">
        <f t="shared" si="8"/>
        <v>Invalid</v>
      </c>
    </row>
    <row r="87" spans="1:11" x14ac:dyDescent="0.3">
      <c r="A87" t="s">
        <v>2</v>
      </c>
      <c r="B87" t="s">
        <v>39</v>
      </c>
      <c r="C87" t="s">
        <v>27</v>
      </c>
      <c r="D87" s="4">
        <v>7812</v>
      </c>
      <c r="E87" s="5">
        <v>81</v>
      </c>
      <c r="F87">
        <f>VLOOKUP(Sales[[#This Row],[Product]],'cost'!A:B,2,FALSE)</f>
        <v>16.73</v>
      </c>
      <c r="G87" s="14">
        <f>Sales[[#This Row],[cost / unit]]*Sales[[#This Row],[Units]]</f>
        <v>1355.13</v>
      </c>
      <c r="H87" t="str">
        <f t="shared" si="6"/>
        <v>INVALID</v>
      </c>
      <c r="I87">
        <f>Sales[[#This Row],[Total cost ]]-Sales[[#This Row],[Amount]]</f>
        <v>-6456.87</v>
      </c>
      <c r="J87" t="str">
        <f t="shared" si="7"/>
        <v>Invalid</v>
      </c>
      <c r="K87" t="str">
        <f t="shared" si="8"/>
        <v>Invalid</v>
      </c>
    </row>
    <row r="88" spans="1:11" x14ac:dyDescent="0.3">
      <c r="A88" t="s">
        <v>40</v>
      </c>
      <c r="B88" t="s">
        <v>37</v>
      </c>
      <c r="C88" t="s">
        <v>19</v>
      </c>
      <c r="D88" s="4">
        <v>7693</v>
      </c>
      <c r="E88" s="5">
        <v>21</v>
      </c>
      <c r="F88">
        <f>VLOOKUP(Sales[[#This Row],[Product]],'cost'!A:B,2,FALSE)</f>
        <v>7.64</v>
      </c>
      <c r="G88" s="14">
        <f>Sales[[#This Row],[cost / unit]]*Sales[[#This Row],[Units]]</f>
        <v>160.44</v>
      </c>
      <c r="H88" t="str">
        <f t="shared" si="6"/>
        <v>INVALID</v>
      </c>
      <c r="I88">
        <f>Sales[[#This Row],[Total cost ]]-Sales[[#This Row],[Amount]]</f>
        <v>-7532.56</v>
      </c>
      <c r="J88" t="str">
        <f t="shared" si="7"/>
        <v>Invalid</v>
      </c>
      <c r="K88" t="str">
        <f t="shared" si="8"/>
        <v>Invalid</v>
      </c>
    </row>
    <row r="89" spans="1:11" x14ac:dyDescent="0.3">
      <c r="A89" t="s">
        <v>3</v>
      </c>
      <c r="B89" t="s">
        <v>36</v>
      </c>
      <c r="C89" t="s">
        <v>28</v>
      </c>
      <c r="D89" s="4">
        <v>973</v>
      </c>
      <c r="E89" s="5">
        <v>162</v>
      </c>
      <c r="F89">
        <f>VLOOKUP(Sales[[#This Row],[Product]],'cost'!A:B,2,FALSE)</f>
        <v>10.38</v>
      </c>
      <c r="G89" s="14">
        <f>Sales[[#This Row],[cost / unit]]*Sales[[#This Row],[Units]]</f>
        <v>1681.5600000000002</v>
      </c>
      <c r="H89" t="str">
        <f t="shared" si="6"/>
        <v>INVALID</v>
      </c>
      <c r="I89">
        <f>Sales[[#This Row],[Total cost ]]-Sales[[#This Row],[Amount]]</f>
        <v>708.56000000000017</v>
      </c>
      <c r="J89" t="str">
        <f t="shared" si="7"/>
        <v>Invalid</v>
      </c>
      <c r="K89" t="str">
        <f t="shared" si="8"/>
        <v>Invalid</v>
      </c>
    </row>
    <row r="90" spans="1:11" x14ac:dyDescent="0.3">
      <c r="A90" t="s">
        <v>10</v>
      </c>
      <c r="B90" t="s">
        <v>35</v>
      </c>
      <c r="C90" t="s">
        <v>21</v>
      </c>
      <c r="D90" s="4">
        <v>567</v>
      </c>
      <c r="E90" s="5">
        <v>228</v>
      </c>
      <c r="F90">
        <f>VLOOKUP(Sales[[#This Row],[Product]],'cost'!A:B,2,FALSE)</f>
        <v>9</v>
      </c>
      <c r="G90" s="14">
        <f>Sales[[#This Row],[cost / unit]]*Sales[[#This Row],[Units]]</f>
        <v>2052</v>
      </c>
      <c r="H90" t="str">
        <f t="shared" si="6"/>
        <v>INVALID</v>
      </c>
      <c r="I90">
        <f>Sales[[#This Row],[Total cost ]]-Sales[[#This Row],[Amount]]</f>
        <v>1485</v>
      </c>
      <c r="J90" t="str">
        <f t="shared" si="7"/>
        <v>Invalid</v>
      </c>
      <c r="K90" t="str">
        <f t="shared" si="8"/>
        <v>Valid</v>
      </c>
    </row>
    <row r="91" spans="1:11" x14ac:dyDescent="0.3">
      <c r="A91" t="s">
        <v>10</v>
      </c>
      <c r="B91" t="s">
        <v>36</v>
      </c>
      <c r="C91" t="s">
        <v>29</v>
      </c>
      <c r="D91" s="4">
        <v>2471</v>
      </c>
      <c r="E91" s="5">
        <v>342</v>
      </c>
      <c r="F91">
        <f>VLOOKUP(Sales[[#This Row],[Product]],'cost'!A:B,2,FALSE)</f>
        <v>7.16</v>
      </c>
      <c r="G91" s="14">
        <f>Sales[[#This Row],[cost / unit]]*Sales[[#This Row],[Units]]</f>
        <v>2448.7200000000003</v>
      </c>
      <c r="H91" t="str">
        <f t="shared" si="6"/>
        <v>INVALID</v>
      </c>
      <c r="I91">
        <f>Sales[[#This Row],[Total cost ]]-Sales[[#This Row],[Amount]]</f>
        <v>-22.279999999999745</v>
      </c>
      <c r="J91" t="str">
        <f t="shared" si="7"/>
        <v>Invalid</v>
      </c>
      <c r="K91" t="str">
        <f t="shared" si="8"/>
        <v>Invalid</v>
      </c>
    </row>
    <row r="92" spans="1:11" x14ac:dyDescent="0.3">
      <c r="A92" t="s">
        <v>5</v>
      </c>
      <c r="B92" t="s">
        <v>38</v>
      </c>
      <c r="C92" t="s">
        <v>13</v>
      </c>
      <c r="D92" s="4">
        <v>7189</v>
      </c>
      <c r="E92" s="5">
        <v>54</v>
      </c>
      <c r="F92">
        <f>VLOOKUP(Sales[[#This Row],[Product]],'cost'!A:B,2,FALSE)</f>
        <v>9.33</v>
      </c>
      <c r="G92" s="14">
        <f>Sales[[#This Row],[cost / unit]]*Sales[[#This Row],[Units]]</f>
        <v>503.82</v>
      </c>
      <c r="H92" t="str">
        <f t="shared" si="6"/>
        <v>INVALID</v>
      </c>
      <c r="I92">
        <f>Sales[[#This Row],[Total cost ]]-Sales[[#This Row],[Amount]]</f>
        <v>-6685.18</v>
      </c>
      <c r="J92" t="str">
        <f t="shared" si="7"/>
        <v>Invalid</v>
      </c>
      <c r="K92" t="str">
        <f t="shared" si="8"/>
        <v>Invalid</v>
      </c>
    </row>
    <row r="93" spans="1:11" x14ac:dyDescent="0.3">
      <c r="A93" t="s">
        <v>41</v>
      </c>
      <c r="B93" t="s">
        <v>35</v>
      </c>
      <c r="C93" t="s">
        <v>28</v>
      </c>
      <c r="D93" s="4">
        <v>7455</v>
      </c>
      <c r="E93" s="5">
        <v>216</v>
      </c>
      <c r="F93">
        <f>VLOOKUP(Sales[[#This Row],[Product]],'cost'!A:B,2,FALSE)</f>
        <v>10.38</v>
      </c>
      <c r="G93" s="14">
        <f>Sales[[#This Row],[cost / unit]]*Sales[[#This Row],[Units]]</f>
        <v>2242.0800000000004</v>
      </c>
      <c r="H93" t="str">
        <f t="shared" si="6"/>
        <v>INVALID</v>
      </c>
      <c r="I93">
        <f>Sales[[#This Row],[Total cost ]]-Sales[[#This Row],[Amount]]</f>
        <v>-5212.92</v>
      </c>
      <c r="J93" t="str">
        <f t="shared" si="7"/>
        <v>Valid</v>
      </c>
      <c r="K93" t="str">
        <f t="shared" si="8"/>
        <v>Valid</v>
      </c>
    </row>
    <row r="94" spans="1:11" x14ac:dyDescent="0.3">
      <c r="A94" t="s">
        <v>3</v>
      </c>
      <c r="B94" t="s">
        <v>34</v>
      </c>
      <c r="C94" t="s">
        <v>26</v>
      </c>
      <c r="D94" s="4">
        <v>3108</v>
      </c>
      <c r="E94" s="5">
        <v>54</v>
      </c>
      <c r="F94">
        <f>VLOOKUP(Sales[[#This Row],[Product]],'cost'!A:B,2,FALSE)</f>
        <v>5.6</v>
      </c>
      <c r="G94" s="14">
        <f>Sales[[#This Row],[cost / unit]]*Sales[[#This Row],[Units]]</f>
        <v>302.39999999999998</v>
      </c>
      <c r="H94" t="str">
        <f t="shared" si="6"/>
        <v>INVALID</v>
      </c>
      <c r="I94">
        <f>Sales[[#This Row],[Total cost ]]-Sales[[#This Row],[Amount]]</f>
        <v>-2805.6</v>
      </c>
      <c r="J94" t="str">
        <f t="shared" si="7"/>
        <v>Invalid</v>
      </c>
      <c r="K94" t="str">
        <f t="shared" si="8"/>
        <v>Invalid</v>
      </c>
    </row>
    <row r="95" spans="1:11" x14ac:dyDescent="0.3">
      <c r="A95" t="s">
        <v>6</v>
      </c>
      <c r="B95" t="s">
        <v>38</v>
      </c>
      <c r="C95" t="s">
        <v>25</v>
      </c>
      <c r="D95" s="4">
        <v>469</v>
      </c>
      <c r="E95" s="5">
        <v>75</v>
      </c>
      <c r="F95">
        <f>VLOOKUP(Sales[[#This Row],[Product]],'cost'!A:B,2,FALSE)</f>
        <v>13.15</v>
      </c>
      <c r="G95" s="14">
        <f>Sales[[#This Row],[cost / unit]]*Sales[[#This Row],[Units]]</f>
        <v>986.25</v>
      </c>
      <c r="H95" t="str">
        <f t="shared" si="6"/>
        <v>INVALID</v>
      </c>
      <c r="I95">
        <f>Sales[[#This Row],[Total cost ]]-Sales[[#This Row],[Amount]]</f>
        <v>517.25</v>
      </c>
      <c r="J95" t="str">
        <f t="shared" si="7"/>
        <v>Invalid</v>
      </c>
      <c r="K95" t="str">
        <f t="shared" si="8"/>
        <v>Valid</v>
      </c>
    </row>
    <row r="96" spans="1:11" x14ac:dyDescent="0.3">
      <c r="A96" t="s">
        <v>9</v>
      </c>
      <c r="B96" t="s">
        <v>37</v>
      </c>
      <c r="C96" t="s">
        <v>23</v>
      </c>
      <c r="D96" s="4">
        <v>2737</v>
      </c>
      <c r="E96" s="5">
        <v>93</v>
      </c>
      <c r="F96">
        <f>VLOOKUP(Sales[[#This Row],[Product]],'cost'!A:B,2,FALSE)</f>
        <v>6.49</v>
      </c>
      <c r="G96" s="14">
        <f>Sales[[#This Row],[cost / unit]]*Sales[[#This Row],[Units]]</f>
        <v>603.57000000000005</v>
      </c>
      <c r="H96" t="str">
        <f t="shared" si="6"/>
        <v>INVALID</v>
      </c>
      <c r="I96">
        <f>Sales[[#This Row],[Total cost ]]-Sales[[#This Row],[Amount]]</f>
        <v>-2133.4299999999998</v>
      </c>
      <c r="J96" t="str">
        <f t="shared" si="7"/>
        <v>Invalid</v>
      </c>
      <c r="K96" t="str">
        <f t="shared" si="8"/>
        <v>Invalid</v>
      </c>
    </row>
    <row r="97" spans="1:11" x14ac:dyDescent="0.3">
      <c r="A97" t="s">
        <v>9</v>
      </c>
      <c r="B97" t="s">
        <v>37</v>
      </c>
      <c r="C97" t="s">
        <v>25</v>
      </c>
      <c r="D97" s="4">
        <v>4305</v>
      </c>
      <c r="E97" s="5">
        <v>156</v>
      </c>
      <c r="F97">
        <f>VLOOKUP(Sales[[#This Row],[Product]],'cost'!A:B,2,FALSE)</f>
        <v>13.15</v>
      </c>
      <c r="G97" s="14">
        <f>Sales[[#This Row],[cost / unit]]*Sales[[#This Row],[Units]]</f>
        <v>2051.4</v>
      </c>
      <c r="H97" t="str">
        <f t="shared" si="6"/>
        <v>INVALID</v>
      </c>
      <c r="I97">
        <f>Sales[[#This Row],[Total cost ]]-Sales[[#This Row],[Amount]]</f>
        <v>-2253.6</v>
      </c>
      <c r="J97" t="str">
        <f t="shared" si="7"/>
        <v>Invalid</v>
      </c>
      <c r="K97" t="str">
        <f t="shared" si="8"/>
        <v>Valid</v>
      </c>
    </row>
    <row r="98" spans="1:11" x14ac:dyDescent="0.3">
      <c r="A98" t="s">
        <v>9</v>
      </c>
      <c r="B98" t="s">
        <v>38</v>
      </c>
      <c r="C98" t="s">
        <v>17</v>
      </c>
      <c r="D98" s="4">
        <v>2408</v>
      </c>
      <c r="E98" s="5">
        <v>9</v>
      </c>
      <c r="F98">
        <f>VLOOKUP(Sales[[#This Row],[Product]],'cost'!A:B,2,FALSE)</f>
        <v>3.11</v>
      </c>
      <c r="G98" s="14">
        <f>Sales[[#This Row],[cost / unit]]*Sales[[#This Row],[Units]]</f>
        <v>27.99</v>
      </c>
      <c r="H98" t="str">
        <f t="shared" si="6"/>
        <v>INVALID</v>
      </c>
      <c r="I98">
        <f>Sales[[#This Row],[Total cost ]]-Sales[[#This Row],[Amount]]</f>
        <v>-2380.0100000000002</v>
      </c>
      <c r="J98" t="str">
        <f t="shared" si="7"/>
        <v>Invalid</v>
      </c>
      <c r="K98" t="str">
        <f t="shared" si="8"/>
        <v>Invalid</v>
      </c>
    </row>
    <row r="99" spans="1:11" x14ac:dyDescent="0.3">
      <c r="A99" t="s">
        <v>3</v>
      </c>
      <c r="B99" t="s">
        <v>36</v>
      </c>
      <c r="C99" t="s">
        <v>19</v>
      </c>
      <c r="D99" s="4">
        <v>1281</v>
      </c>
      <c r="E99" s="5">
        <v>18</v>
      </c>
      <c r="F99">
        <f>VLOOKUP(Sales[[#This Row],[Product]],'cost'!A:B,2,FALSE)</f>
        <v>7.64</v>
      </c>
      <c r="G99" s="14">
        <f>Sales[[#This Row],[cost / unit]]*Sales[[#This Row],[Units]]</f>
        <v>137.51999999999998</v>
      </c>
      <c r="H99" t="str">
        <f t="shared" si="6"/>
        <v>INVALID</v>
      </c>
      <c r="I99">
        <f>Sales[[#This Row],[Total cost ]]-Sales[[#This Row],[Amount]]</f>
        <v>-1143.48</v>
      </c>
      <c r="J99" t="str">
        <f t="shared" si="7"/>
        <v>Invalid</v>
      </c>
      <c r="K99" t="str">
        <f t="shared" si="8"/>
        <v>Invalid</v>
      </c>
    </row>
    <row r="100" spans="1:11" x14ac:dyDescent="0.3">
      <c r="A100" t="s">
        <v>40</v>
      </c>
      <c r="B100" t="s">
        <v>35</v>
      </c>
      <c r="C100" t="s">
        <v>32</v>
      </c>
      <c r="D100" s="4">
        <v>12348</v>
      </c>
      <c r="E100" s="5">
        <v>234</v>
      </c>
      <c r="F100">
        <f>VLOOKUP(Sales[[#This Row],[Product]],'cost'!A:B,2,FALSE)</f>
        <v>8.65</v>
      </c>
      <c r="G100" s="14">
        <f>Sales[[#This Row],[cost / unit]]*Sales[[#This Row],[Units]]</f>
        <v>2024.1000000000001</v>
      </c>
      <c r="H100" t="str">
        <f t="shared" si="6"/>
        <v>USA</v>
      </c>
      <c r="I100">
        <f>Sales[[#This Row],[Total cost ]]-Sales[[#This Row],[Amount]]</f>
        <v>-10323.9</v>
      </c>
      <c r="J100" t="str">
        <f t="shared" si="7"/>
        <v>Valid</v>
      </c>
      <c r="K100" t="str">
        <f t="shared" si="8"/>
        <v>Valid</v>
      </c>
    </row>
    <row r="101" spans="1:11" x14ac:dyDescent="0.3">
      <c r="A101" t="s">
        <v>3</v>
      </c>
      <c r="B101" t="s">
        <v>34</v>
      </c>
      <c r="C101" t="s">
        <v>28</v>
      </c>
      <c r="D101" s="4">
        <v>3689</v>
      </c>
      <c r="E101" s="5">
        <v>312</v>
      </c>
      <c r="F101">
        <f>VLOOKUP(Sales[[#This Row],[Product]],'cost'!A:B,2,FALSE)</f>
        <v>10.38</v>
      </c>
      <c r="G101" s="14">
        <f>Sales[[#This Row],[cost / unit]]*Sales[[#This Row],[Units]]</f>
        <v>3238.5600000000004</v>
      </c>
      <c r="H101" t="str">
        <f t="shared" si="6"/>
        <v>INVALID</v>
      </c>
      <c r="I101">
        <f>Sales[[#This Row],[Total cost ]]-Sales[[#This Row],[Amount]]</f>
        <v>-450.4399999999996</v>
      </c>
      <c r="J101" t="str">
        <f t="shared" si="7"/>
        <v>Invalid</v>
      </c>
      <c r="K101" t="str">
        <f t="shared" si="8"/>
        <v>Invalid</v>
      </c>
    </row>
    <row r="102" spans="1:11" x14ac:dyDescent="0.3">
      <c r="A102" t="s">
        <v>7</v>
      </c>
      <c r="B102" t="s">
        <v>36</v>
      </c>
      <c r="C102" t="s">
        <v>19</v>
      </c>
      <c r="D102" s="4">
        <v>2870</v>
      </c>
      <c r="E102" s="5">
        <v>300</v>
      </c>
      <c r="F102">
        <f>VLOOKUP(Sales[[#This Row],[Product]],'cost'!A:B,2,FALSE)</f>
        <v>7.64</v>
      </c>
      <c r="G102" s="14">
        <f>Sales[[#This Row],[cost / unit]]*Sales[[#This Row],[Units]]</f>
        <v>2292</v>
      </c>
      <c r="H102" t="str">
        <f t="shared" si="6"/>
        <v>INVALID</v>
      </c>
      <c r="I102">
        <f>Sales[[#This Row],[Total cost ]]-Sales[[#This Row],[Amount]]</f>
        <v>-578</v>
      </c>
      <c r="J102" t="str">
        <f t="shared" si="7"/>
        <v>Invalid</v>
      </c>
      <c r="K102" t="str">
        <f t="shared" si="8"/>
        <v>Invalid</v>
      </c>
    </row>
    <row r="103" spans="1:11" x14ac:dyDescent="0.3">
      <c r="A103" t="s">
        <v>2</v>
      </c>
      <c r="B103" t="s">
        <v>36</v>
      </c>
      <c r="C103" t="s">
        <v>27</v>
      </c>
      <c r="D103" s="4">
        <v>798</v>
      </c>
      <c r="E103" s="5">
        <v>519</v>
      </c>
      <c r="F103">
        <f>VLOOKUP(Sales[[#This Row],[Product]],'cost'!A:B,2,FALSE)</f>
        <v>16.73</v>
      </c>
      <c r="G103" s="14">
        <f>Sales[[#This Row],[cost / unit]]*Sales[[#This Row],[Units]]</f>
        <v>8682.8700000000008</v>
      </c>
      <c r="H103" t="str">
        <f t="shared" si="6"/>
        <v>INVALID</v>
      </c>
      <c r="I103">
        <f>Sales[[#This Row],[Total cost ]]-Sales[[#This Row],[Amount]]</f>
        <v>7884.8700000000008</v>
      </c>
      <c r="J103" t="str">
        <f t="shared" si="7"/>
        <v>Invalid</v>
      </c>
      <c r="K103" t="str">
        <f t="shared" si="8"/>
        <v>Invalid</v>
      </c>
    </row>
    <row r="104" spans="1:11" x14ac:dyDescent="0.3">
      <c r="A104" t="s">
        <v>41</v>
      </c>
      <c r="B104" t="s">
        <v>37</v>
      </c>
      <c r="C104" t="s">
        <v>21</v>
      </c>
      <c r="D104" s="4">
        <v>2933</v>
      </c>
      <c r="E104" s="5">
        <v>9</v>
      </c>
      <c r="F104">
        <f>VLOOKUP(Sales[[#This Row],[Product]],'cost'!A:B,2,FALSE)</f>
        <v>9</v>
      </c>
      <c r="G104" s="14">
        <f>Sales[[#This Row],[cost / unit]]*Sales[[#This Row],[Units]]</f>
        <v>81</v>
      </c>
      <c r="H104" t="str">
        <f t="shared" si="6"/>
        <v>INVALID</v>
      </c>
      <c r="I104">
        <f>Sales[[#This Row],[Total cost ]]-Sales[[#This Row],[Amount]]</f>
        <v>-2852</v>
      </c>
      <c r="J104" t="str">
        <f t="shared" si="7"/>
        <v>Invalid</v>
      </c>
      <c r="K104" t="str">
        <f t="shared" si="8"/>
        <v>Invalid</v>
      </c>
    </row>
    <row r="105" spans="1:11" x14ac:dyDescent="0.3">
      <c r="A105" t="s">
        <v>5</v>
      </c>
      <c r="B105" t="s">
        <v>35</v>
      </c>
      <c r="C105" t="s">
        <v>4</v>
      </c>
      <c r="D105" s="4">
        <v>2744</v>
      </c>
      <c r="E105" s="5">
        <v>9</v>
      </c>
      <c r="F105">
        <f>VLOOKUP(Sales[[#This Row],[Product]],'cost'!A:B,2,FALSE)</f>
        <v>11.88</v>
      </c>
      <c r="G105" s="14">
        <f>Sales[[#This Row],[cost / unit]]*Sales[[#This Row],[Units]]</f>
        <v>106.92</v>
      </c>
      <c r="H105" t="str">
        <f t="shared" si="6"/>
        <v>INVALID</v>
      </c>
      <c r="I105">
        <f>Sales[[#This Row],[Total cost ]]-Sales[[#This Row],[Amount]]</f>
        <v>-2637.08</v>
      </c>
      <c r="J105" t="str">
        <f t="shared" si="7"/>
        <v>Valid</v>
      </c>
      <c r="K105" t="str">
        <f t="shared" si="8"/>
        <v>Valid</v>
      </c>
    </row>
    <row r="106" spans="1:11" x14ac:dyDescent="0.3">
      <c r="A106" t="s">
        <v>40</v>
      </c>
      <c r="B106" t="s">
        <v>36</v>
      </c>
      <c r="C106" t="s">
        <v>33</v>
      </c>
      <c r="D106" s="4">
        <v>9772</v>
      </c>
      <c r="E106" s="5">
        <v>90</v>
      </c>
      <c r="F106">
        <f>VLOOKUP(Sales[[#This Row],[Product]],'cost'!A:B,2,FALSE)</f>
        <v>12.37</v>
      </c>
      <c r="G106" s="14">
        <f>Sales[[#This Row],[cost / unit]]*Sales[[#This Row],[Units]]</f>
        <v>1113.3</v>
      </c>
      <c r="H106" t="str">
        <f t="shared" si="6"/>
        <v>INVALID</v>
      </c>
      <c r="I106">
        <f>Sales[[#This Row],[Total cost ]]-Sales[[#This Row],[Amount]]</f>
        <v>-8658.7000000000007</v>
      </c>
      <c r="J106" t="str">
        <f t="shared" si="7"/>
        <v>Invalid</v>
      </c>
      <c r="K106" t="str">
        <f t="shared" si="8"/>
        <v>Invalid</v>
      </c>
    </row>
    <row r="107" spans="1:11" x14ac:dyDescent="0.3">
      <c r="A107" t="s">
        <v>7</v>
      </c>
      <c r="B107" t="s">
        <v>34</v>
      </c>
      <c r="C107" t="s">
        <v>25</v>
      </c>
      <c r="D107" s="4">
        <v>1568</v>
      </c>
      <c r="E107" s="5">
        <v>96</v>
      </c>
      <c r="F107">
        <f>VLOOKUP(Sales[[#This Row],[Product]],'cost'!A:B,2,FALSE)</f>
        <v>13.15</v>
      </c>
      <c r="G107" s="14">
        <f>Sales[[#This Row],[cost / unit]]*Sales[[#This Row],[Units]]</f>
        <v>1262.4000000000001</v>
      </c>
      <c r="H107" t="str">
        <f t="shared" si="6"/>
        <v>INVALID</v>
      </c>
      <c r="I107">
        <f>Sales[[#This Row],[Total cost ]]-Sales[[#This Row],[Amount]]</f>
        <v>-305.59999999999991</v>
      </c>
      <c r="J107" t="str">
        <f t="shared" si="7"/>
        <v>Invalid</v>
      </c>
      <c r="K107" t="str">
        <f t="shared" si="8"/>
        <v>Valid</v>
      </c>
    </row>
    <row r="108" spans="1:11" x14ac:dyDescent="0.3">
      <c r="A108" t="s">
        <v>2</v>
      </c>
      <c r="B108" t="s">
        <v>36</v>
      </c>
      <c r="C108" t="s">
        <v>16</v>
      </c>
      <c r="D108" s="4">
        <v>11417</v>
      </c>
      <c r="E108" s="5">
        <v>21</v>
      </c>
      <c r="F108">
        <f>VLOOKUP(Sales[[#This Row],[Product]],'cost'!A:B,2,FALSE)</f>
        <v>8.7899999999999991</v>
      </c>
      <c r="G108" s="14">
        <f>Sales[[#This Row],[cost / unit]]*Sales[[#This Row],[Units]]</f>
        <v>184.58999999999997</v>
      </c>
      <c r="H108" t="str">
        <f t="shared" si="6"/>
        <v>Canada</v>
      </c>
      <c r="I108">
        <f>Sales[[#This Row],[Total cost ]]-Sales[[#This Row],[Amount]]</f>
        <v>-11232.41</v>
      </c>
      <c r="J108" t="str">
        <f t="shared" si="7"/>
        <v>Invalid</v>
      </c>
      <c r="K108" t="str">
        <f t="shared" si="8"/>
        <v>Invalid</v>
      </c>
    </row>
    <row r="109" spans="1:11" x14ac:dyDescent="0.3">
      <c r="A109" t="s">
        <v>40</v>
      </c>
      <c r="B109" t="s">
        <v>34</v>
      </c>
      <c r="C109" t="s">
        <v>26</v>
      </c>
      <c r="D109" s="4">
        <v>6748</v>
      </c>
      <c r="E109" s="5">
        <v>48</v>
      </c>
      <c r="F109">
        <f>VLOOKUP(Sales[[#This Row],[Product]],'cost'!A:B,2,FALSE)</f>
        <v>5.6</v>
      </c>
      <c r="G109" s="14">
        <f>Sales[[#This Row],[cost / unit]]*Sales[[#This Row],[Units]]</f>
        <v>268.79999999999995</v>
      </c>
      <c r="H109" t="str">
        <f t="shared" si="6"/>
        <v>INVALID</v>
      </c>
      <c r="I109">
        <f>Sales[[#This Row],[Total cost ]]-Sales[[#This Row],[Amount]]</f>
        <v>-6479.2</v>
      </c>
      <c r="J109" t="str">
        <f t="shared" si="7"/>
        <v>Invalid</v>
      </c>
      <c r="K109" t="str">
        <f t="shared" si="8"/>
        <v>Invalid</v>
      </c>
    </row>
    <row r="110" spans="1:11" x14ac:dyDescent="0.3">
      <c r="A110" t="s">
        <v>10</v>
      </c>
      <c r="B110" t="s">
        <v>36</v>
      </c>
      <c r="C110" t="s">
        <v>27</v>
      </c>
      <c r="D110" s="4">
        <v>1407</v>
      </c>
      <c r="E110" s="5">
        <v>72</v>
      </c>
      <c r="F110">
        <f>VLOOKUP(Sales[[#This Row],[Product]],'cost'!A:B,2,FALSE)</f>
        <v>16.73</v>
      </c>
      <c r="G110" s="14">
        <f>Sales[[#This Row],[cost / unit]]*Sales[[#This Row],[Units]]</f>
        <v>1204.56</v>
      </c>
      <c r="H110" t="str">
        <f t="shared" si="6"/>
        <v>INVALID</v>
      </c>
      <c r="I110">
        <f>Sales[[#This Row],[Total cost ]]-Sales[[#This Row],[Amount]]</f>
        <v>-202.44000000000005</v>
      </c>
      <c r="J110" t="str">
        <f t="shared" si="7"/>
        <v>Invalid</v>
      </c>
      <c r="K110" t="str">
        <f t="shared" si="8"/>
        <v>Invalid</v>
      </c>
    </row>
    <row r="111" spans="1:11" x14ac:dyDescent="0.3">
      <c r="A111" t="s">
        <v>8</v>
      </c>
      <c r="B111" t="s">
        <v>35</v>
      </c>
      <c r="C111" t="s">
        <v>29</v>
      </c>
      <c r="D111" s="4">
        <v>2023</v>
      </c>
      <c r="E111" s="5">
        <v>168</v>
      </c>
      <c r="F111">
        <f>VLOOKUP(Sales[[#This Row],[Product]],'cost'!A:B,2,FALSE)</f>
        <v>7.16</v>
      </c>
      <c r="G111" s="14">
        <f>Sales[[#This Row],[cost / unit]]*Sales[[#This Row],[Units]]</f>
        <v>1202.8800000000001</v>
      </c>
      <c r="H111" t="str">
        <f t="shared" si="6"/>
        <v>INVALID</v>
      </c>
      <c r="I111">
        <f>Sales[[#This Row],[Total cost ]]-Sales[[#This Row],[Amount]]</f>
        <v>-820.11999999999989</v>
      </c>
      <c r="J111" t="str">
        <f t="shared" si="7"/>
        <v>Valid</v>
      </c>
      <c r="K111" t="str">
        <f t="shared" si="8"/>
        <v>Valid</v>
      </c>
    </row>
    <row r="112" spans="1:11" x14ac:dyDescent="0.3">
      <c r="A112" t="s">
        <v>5</v>
      </c>
      <c r="B112" t="s">
        <v>39</v>
      </c>
      <c r="C112" t="s">
        <v>26</v>
      </c>
      <c r="D112" s="4">
        <v>5236</v>
      </c>
      <c r="E112" s="5">
        <v>51</v>
      </c>
      <c r="F112">
        <f>VLOOKUP(Sales[[#This Row],[Product]],'cost'!A:B,2,FALSE)</f>
        <v>5.6</v>
      </c>
      <c r="G112" s="14">
        <f>Sales[[#This Row],[cost / unit]]*Sales[[#This Row],[Units]]</f>
        <v>285.59999999999997</v>
      </c>
      <c r="H112" t="str">
        <f t="shared" si="6"/>
        <v>INVALID</v>
      </c>
      <c r="I112">
        <f>Sales[[#This Row],[Total cost ]]-Sales[[#This Row],[Amount]]</f>
        <v>-4950.3999999999996</v>
      </c>
      <c r="J112" t="str">
        <f t="shared" si="7"/>
        <v>Invalid</v>
      </c>
      <c r="K112" t="str">
        <f t="shared" si="8"/>
        <v>Invalid</v>
      </c>
    </row>
    <row r="113" spans="1:11" x14ac:dyDescent="0.3">
      <c r="A113" t="s">
        <v>41</v>
      </c>
      <c r="B113" t="s">
        <v>36</v>
      </c>
      <c r="C113" t="s">
        <v>19</v>
      </c>
      <c r="D113" s="4">
        <v>1925</v>
      </c>
      <c r="E113" s="5">
        <v>192</v>
      </c>
      <c r="F113">
        <f>VLOOKUP(Sales[[#This Row],[Product]],'cost'!A:B,2,FALSE)</f>
        <v>7.64</v>
      </c>
      <c r="G113" s="14">
        <f>Sales[[#This Row],[cost / unit]]*Sales[[#This Row],[Units]]</f>
        <v>1466.8799999999999</v>
      </c>
      <c r="H113" t="str">
        <f t="shared" si="6"/>
        <v>INVALID</v>
      </c>
      <c r="I113">
        <f>Sales[[#This Row],[Total cost ]]-Sales[[#This Row],[Amount]]</f>
        <v>-458.12000000000012</v>
      </c>
      <c r="J113" t="str">
        <f t="shared" si="7"/>
        <v>Invalid</v>
      </c>
      <c r="K113" t="str">
        <f t="shared" si="8"/>
        <v>Invalid</v>
      </c>
    </row>
    <row r="114" spans="1:11" x14ac:dyDescent="0.3">
      <c r="A114" t="s">
        <v>7</v>
      </c>
      <c r="B114" t="s">
        <v>37</v>
      </c>
      <c r="C114" t="s">
        <v>14</v>
      </c>
      <c r="D114" s="4">
        <v>6608</v>
      </c>
      <c r="E114" s="5">
        <v>225</v>
      </c>
      <c r="F114">
        <f>VLOOKUP(Sales[[#This Row],[Product]],'cost'!A:B,2,FALSE)</f>
        <v>11.7</v>
      </c>
      <c r="G114" s="14">
        <f>Sales[[#This Row],[cost / unit]]*Sales[[#This Row],[Units]]</f>
        <v>2632.5</v>
      </c>
      <c r="H114" t="str">
        <f t="shared" si="6"/>
        <v>INVALID</v>
      </c>
      <c r="I114">
        <f>Sales[[#This Row],[Total cost ]]-Sales[[#This Row],[Amount]]</f>
        <v>-3975.5</v>
      </c>
      <c r="J114" t="str">
        <f t="shared" si="7"/>
        <v>Invalid</v>
      </c>
      <c r="K114" t="str">
        <f t="shared" si="8"/>
        <v>Invalid</v>
      </c>
    </row>
    <row r="115" spans="1:11" x14ac:dyDescent="0.3">
      <c r="A115" t="s">
        <v>6</v>
      </c>
      <c r="B115" t="s">
        <v>34</v>
      </c>
      <c r="C115" t="s">
        <v>26</v>
      </c>
      <c r="D115" s="4">
        <v>8008</v>
      </c>
      <c r="E115" s="5">
        <v>456</v>
      </c>
      <c r="F115">
        <f>VLOOKUP(Sales[[#This Row],[Product]],'cost'!A:B,2,FALSE)</f>
        <v>5.6</v>
      </c>
      <c r="G115" s="14">
        <f>Sales[[#This Row],[cost / unit]]*Sales[[#This Row],[Units]]</f>
        <v>2553.6</v>
      </c>
      <c r="H115" t="str">
        <f t="shared" si="6"/>
        <v>INVALID</v>
      </c>
      <c r="I115">
        <f>Sales[[#This Row],[Total cost ]]-Sales[[#This Row],[Amount]]</f>
        <v>-5454.4</v>
      </c>
      <c r="J115" t="str">
        <f t="shared" si="7"/>
        <v>Invalid</v>
      </c>
      <c r="K115" t="str">
        <f t="shared" si="8"/>
        <v>Invalid</v>
      </c>
    </row>
    <row r="116" spans="1:11" x14ac:dyDescent="0.3">
      <c r="A116" t="s">
        <v>10</v>
      </c>
      <c r="B116" t="s">
        <v>34</v>
      </c>
      <c r="C116" t="s">
        <v>25</v>
      </c>
      <c r="D116" s="4">
        <v>1428</v>
      </c>
      <c r="E116" s="5">
        <v>93</v>
      </c>
      <c r="F116">
        <f>VLOOKUP(Sales[[#This Row],[Product]],'cost'!A:B,2,FALSE)</f>
        <v>13.15</v>
      </c>
      <c r="G116" s="14">
        <f>Sales[[#This Row],[cost / unit]]*Sales[[#This Row],[Units]]</f>
        <v>1222.95</v>
      </c>
      <c r="H116" t="str">
        <f t="shared" si="6"/>
        <v>INVALID</v>
      </c>
      <c r="I116">
        <f>Sales[[#This Row],[Total cost ]]-Sales[[#This Row],[Amount]]</f>
        <v>-205.04999999999995</v>
      </c>
      <c r="J116" t="str">
        <f t="shared" si="7"/>
        <v>Invalid</v>
      </c>
      <c r="K116" t="str">
        <f t="shared" si="8"/>
        <v>Valid</v>
      </c>
    </row>
    <row r="117" spans="1:11" x14ac:dyDescent="0.3">
      <c r="A117" t="s">
        <v>6</v>
      </c>
      <c r="B117" t="s">
        <v>34</v>
      </c>
      <c r="C117" t="s">
        <v>4</v>
      </c>
      <c r="D117" s="4">
        <v>525</v>
      </c>
      <c r="E117" s="5">
        <v>48</v>
      </c>
      <c r="F117">
        <f>VLOOKUP(Sales[[#This Row],[Product]],'cost'!A:B,2,FALSE)</f>
        <v>11.88</v>
      </c>
      <c r="G117" s="14">
        <f>Sales[[#This Row],[cost / unit]]*Sales[[#This Row],[Units]]</f>
        <v>570.24</v>
      </c>
      <c r="H117" t="str">
        <f t="shared" si="6"/>
        <v>INVALID</v>
      </c>
      <c r="I117">
        <f>Sales[[#This Row],[Total cost ]]-Sales[[#This Row],[Amount]]</f>
        <v>45.240000000000009</v>
      </c>
      <c r="J117" t="str">
        <f t="shared" si="7"/>
        <v>Invalid</v>
      </c>
      <c r="K117" t="str">
        <f t="shared" si="8"/>
        <v>Invalid</v>
      </c>
    </row>
    <row r="118" spans="1:11" x14ac:dyDescent="0.3">
      <c r="A118" t="s">
        <v>6</v>
      </c>
      <c r="B118" t="s">
        <v>37</v>
      </c>
      <c r="C118" t="s">
        <v>18</v>
      </c>
      <c r="D118" s="4">
        <v>1505</v>
      </c>
      <c r="E118" s="5">
        <v>102</v>
      </c>
      <c r="F118">
        <f>VLOOKUP(Sales[[#This Row],[Product]],'cost'!A:B,2,FALSE)</f>
        <v>6.47</v>
      </c>
      <c r="G118" s="14">
        <f>Sales[[#This Row],[cost / unit]]*Sales[[#This Row],[Units]]</f>
        <v>659.93999999999994</v>
      </c>
      <c r="H118" t="str">
        <f t="shared" si="6"/>
        <v>INVALID</v>
      </c>
      <c r="I118">
        <f>Sales[[#This Row],[Total cost ]]-Sales[[#This Row],[Amount]]</f>
        <v>-845.06000000000006</v>
      </c>
      <c r="J118" t="str">
        <f t="shared" si="7"/>
        <v>Invalid</v>
      </c>
      <c r="K118" t="str">
        <f t="shared" si="8"/>
        <v>Invalid</v>
      </c>
    </row>
    <row r="119" spans="1:11" x14ac:dyDescent="0.3">
      <c r="A119" t="s">
        <v>7</v>
      </c>
      <c r="B119" t="s">
        <v>35</v>
      </c>
      <c r="C119" t="s">
        <v>30</v>
      </c>
      <c r="D119" s="4">
        <v>6755</v>
      </c>
      <c r="E119" s="5">
        <v>252</v>
      </c>
      <c r="F119">
        <f>VLOOKUP(Sales[[#This Row],[Product]],'cost'!A:B,2,FALSE)</f>
        <v>14.49</v>
      </c>
      <c r="G119" s="14">
        <f>Sales[[#This Row],[cost / unit]]*Sales[[#This Row],[Units]]</f>
        <v>3651.48</v>
      </c>
      <c r="H119" t="str">
        <f t="shared" si="6"/>
        <v>INVALID</v>
      </c>
      <c r="I119">
        <f>Sales[[#This Row],[Total cost ]]-Sales[[#This Row],[Amount]]</f>
        <v>-3103.52</v>
      </c>
      <c r="J119" t="str">
        <f t="shared" si="7"/>
        <v>Valid</v>
      </c>
      <c r="K119" t="str">
        <f t="shared" si="8"/>
        <v>Valid</v>
      </c>
    </row>
    <row r="120" spans="1:11" x14ac:dyDescent="0.3">
      <c r="A120" t="s">
        <v>2</v>
      </c>
      <c r="B120" t="s">
        <v>37</v>
      </c>
      <c r="C120" t="s">
        <v>18</v>
      </c>
      <c r="D120" s="4">
        <v>11571</v>
      </c>
      <c r="E120" s="5">
        <v>138</v>
      </c>
      <c r="F120">
        <f>VLOOKUP(Sales[[#This Row],[Product]],'cost'!A:B,2,FALSE)</f>
        <v>6.47</v>
      </c>
      <c r="G120" s="14">
        <f>Sales[[#This Row],[cost / unit]]*Sales[[#This Row],[Units]]</f>
        <v>892.86</v>
      </c>
      <c r="H120" t="str">
        <f t="shared" si="6"/>
        <v>New Zealand</v>
      </c>
      <c r="I120">
        <f>Sales[[#This Row],[Total cost ]]-Sales[[#This Row],[Amount]]</f>
        <v>-10678.14</v>
      </c>
      <c r="J120" t="str">
        <f t="shared" si="7"/>
        <v>Invalid</v>
      </c>
      <c r="K120" t="str">
        <f t="shared" si="8"/>
        <v>Invalid</v>
      </c>
    </row>
    <row r="121" spans="1:11" x14ac:dyDescent="0.3">
      <c r="A121" t="s">
        <v>40</v>
      </c>
      <c r="B121" t="s">
        <v>38</v>
      </c>
      <c r="C121" t="s">
        <v>25</v>
      </c>
      <c r="D121" s="4">
        <v>2541</v>
      </c>
      <c r="E121" s="5">
        <v>90</v>
      </c>
      <c r="F121">
        <f>VLOOKUP(Sales[[#This Row],[Product]],'cost'!A:B,2,FALSE)</f>
        <v>13.15</v>
      </c>
      <c r="G121" s="14">
        <f>Sales[[#This Row],[cost / unit]]*Sales[[#This Row],[Units]]</f>
        <v>1183.5</v>
      </c>
      <c r="H121" t="str">
        <f t="shared" si="6"/>
        <v>INVALID</v>
      </c>
      <c r="I121">
        <f>Sales[[#This Row],[Total cost ]]-Sales[[#This Row],[Amount]]</f>
        <v>-1357.5</v>
      </c>
      <c r="J121" t="str">
        <f t="shared" si="7"/>
        <v>Invalid</v>
      </c>
      <c r="K121" t="str">
        <f t="shared" si="8"/>
        <v>Valid</v>
      </c>
    </row>
    <row r="122" spans="1:11" x14ac:dyDescent="0.3">
      <c r="A122" t="s">
        <v>41</v>
      </c>
      <c r="B122" t="s">
        <v>37</v>
      </c>
      <c r="C122" t="s">
        <v>30</v>
      </c>
      <c r="D122" s="4">
        <v>1526</v>
      </c>
      <c r="E122" s="5">
        <v>240</v>
      </c>
      <c r="F122">
        <f>VLOOKUP(Sales[[#This Row],[Product]],'cost'!A:B,2,FALSE)</f>
        <v>14.49</v>
      </c>
      <c r="G122" s="14">
        <f>Sales[[#This Row],[cost / unit]]*Sales[[#This Row],[Units]]</f>
        <v>3477.6</v>
      </c>
      <c r="H122" t="str">
        <f t="shared" si="6"/>
        <v>INVALID</v>
      </c>
      <c r="I122">
        <f>Sales[[#This Row],[Total cost ]]-Sales[[#This Row],[Amount]]</f>
        <v>1951.6</v>
      </c>
      <c r="J122" t="str">
        <f t="shared" si="7"/>
        <v>Invalid</v>
      </c>
      <c r="K122" t="str">
        <f t="shared" si="8"/>
        <v>Invalid</v>
      </c>
    </row>
    <row r="123" spans="1:11" x14ac:dyDescent="0.3">
      <c r="A123" t="s">
        <v>40</v>
      </c>
      <c r="B123" t="s">
        <v>38</v>
      </c>
      <c r="C123" t="s">
        <v>4</v>
      </c>
      <c r="D123" s="4">
        <v>6125</v>
      </c>
      <c r="E123" s="5">
        <v>102</v>
      </c>
      <c r="F123">
        <f>VLOOKUP(Sales[[#This Row],[Product]],'cost'!A:B,2,FALSE)</f>
        <v>11.88</v>
      </c>
      <c r="G123" s="14">
        <f>Sales[[#This Row],[cost / unit]]*Sales[[#This Row],[Units]]</f>
        <v>1211.76</v>
      </c>
      <c r="H123" t="str">
        <f t="shared" si="6"/>
        <v>INVALID</v>
      </c>
      <c r="I123">
        <f>Sales[[#This Row],[Total cost ]]-Sales[[#This Row],[Amount]]</f>
        <v>-4913.24</v>
      </c>
      <c r="J123" t="str">
        <f t="shared" si="7"/>
        <v>Invalid</v>
      </c>
      <c r="K123" t="str">
        <f t="shared" si="8"/>
        <v>Invalid</v>
      </c>
    </row>
    <row r="124" spans="1:11" x14ac:dyDescent="0.3">
      <c r="A124" t="s">
        <v>41</v>
      </c>
      <c r="B124" t="s">
        <v>35</v>
      </c>
      <c r="C124" t="s">
        <v>27</v>
      </c>
      <c r="D124" s="4">
        <v>847</v>
      </c>
      <c r="E124" s="5">
        <v>129</v>
      </c>
      <c r="F124">
        <f>VLOOKUP(Sales[[#This Row],[Product]],'cost'!A:B,2,FALSE)</f>
        <v>16.73</v>
      </c>
      <c r="G124" s="14">
        <f>Sales[[#This Row],[cost / unit]]*Sales[[#This Row],[Units]]</f>
        <v>2158.17</v>
      </c>
      <c r="H124" t="str">
        <f t="shared" si="6"/>
        <v>INVALID</v>
      </c>
      <c r="I124">
        <f>Sales[[#This Row],[Total cost ]]-Sales[[#This Row],[Amount]]</f>
        <v>1311.17</v>
      </c>
      <c r="J124" t="str">
        <f t="shared" si="7"/>
        <v>Invalid</v>
      </c>
      <c r="K124" t="str">
        <f t="shared" si="8"/>
        <v>Valid</v>
      </c>
    </row>
    <row r="125" spans="1:11" x14ac:dyDescent="0.3">
      <c r="A125" t="s">
        <v>8</v>
      </c>
      <c r="B125" t="s">
        <v>35</v>
      </c>
      <c r="C125" t="s">
        <v>27</v>
      </c>
      <c r="D125" s="4">
        <v>4753</v>
      </c>
      <c r="E125" s="5">
        <v>300</v>
      </c>
      <c r="F125">
        <f>VLOOKUP(Sales[[#This Row],[Product]],'cost'!A:B,2,FALSE)</f>
        <v>16.73</v>
      </c>
      <c r="G125" s="14">
        <f>Sales[[#This Row],[cost / unit]]*Sales[[#This Row],[Units]]</f>
        <v>5019</v>
      </c>
      <c r="H125" t="str">
        <f t="shared" si="6"/>
        <v>INVALID</v>
      </c>
      <c r="I125">
        <f>Sales[[#This Row],[Total cost ]]-Sales[[#This Row],[Amount]]</f>
        <v>266</v>
      </c>
      <c r="J125" t="str">
        <f t="shared" si="7"/>
        <v>Valid</v>
      </c>
      <c r="K125" t="str">
        <f t="shared" si="8"/>
        <v>Valid</v>
      </c>
    </row>
    <row r="126" spans="1:11" x14ac:dyDescent="0.3">
      <c r="A126" t="s">
        <v>6</v>
      </c>
      <c r="B126" t="s">
        <v>38</v>
      </c>
      <c r="C126" t="s">
        <v>33</v>
      </c>
      <c r="D126" s="4">
        <v>959</v>
      </c>
      <c r="E126" s="5">
        <v>135</v>
      </c>
      <c r="F126">
        <f>VLOOKUP(Sales[[#This Row],[Product]],'cost'!A:B,2,FALSE)</f>
        <v>12.37</v>
      </c>
      <c r="G126" s="14">
        <f>Sales[[#This Row],[cost / unit]]*Sales[[#This Row],[Units]]</f>
        <v>1669.9499999999998</v>
      </c>
      <c r="H126" t="str">
        <f t="shared" si="6"/>
        <v>INVALID</v>
      </c>
      <c r="I126">
        <f>Sales[[#This Row],[Total cost ]]-Sales[[#This Row],[Amount]]</f>
        <v>710.94999999999982</v>
      </c>
      <c r="J126" t="str">
        <f t="shared" si="7"/>
        <v>Invalid</v>
      </c>
      <c r="K126" t="str">
        <f t="shared" si="8"/>
        <v>Invalid</v>
      </c>
    </row>
    <row r="127" spans="1:11" x14ac:dyDescent="0.3">
      <c r="A127" t="s">
        <v>7</v>
      </c>
      <c r="B127" t="s">
        <v>35</v>
      </c>
      <c r="C127" t="s">
        <v>24</v>
      </c>
      <c r="D127" s="4">
        <v>2793</v>
      </c>
      <c r="E127" s="5">
        <v>114</v>
      </c>
      <c r="F127">
        <f>VLOOKUP(Sales[[#This Row],[Product]],'cost'!A:B,2,FALSE)</f>
        <v>4.97</v>
      </c>
      <c r="G127" s="14">
        <f>Sales[[#This Row],[cost / unit]]*Sales[[#This Row],[Units]]</f>
        <v>566.57999999999993</v>
      </c>
      <c r="H127" t="str">
        <f t="shared" si="6"/>
        <v>INVALID</v>
      </c>
      <c r="I127">
        <f>Sales[[#This Row],[Total cost ]]-Sales[[#This Row],[Amount]]</f>
        <v>-2226.42</v>
      </c>
      <c r="J127" t="str">
        <f t="shared" si="7"/>
        <v>Valid</v>
      </c>
      <c r="K127" t="str">
        <f t="shared" si="8"/>
        <v>Valid</v>
      </c>
    </row>
    <row r="128" spans="1:11" x14ac:dyDescent="0.3">
      <c r="A128" t="s">
        <v>7</v>
      </c>
      <c r="B128" t="s">
        <v>35</v>
      </c>
      <c r="C128" t="s">
        <v>14</v>
      </c>
      <c r="D128" s="4">
        <v>4606</v>
      </c>
      <c r="E128" s="5">
        <v>63</v>
      </c>
      <c r="F128">
        <f>VLOOKUP(Sales[[#This Row],[Product]],'cost'!A:B,2,FALSE)</f>
        <v>11.7</v>
      </c>
      <c r="G128" s="14">
        <f>Sales[[#This Row],[cost / unit]]*Sales[[#This Row],[Units]]</f>
        <v>737.09999999999991</v>
      </c>
      <c r="H128" t="str">
        <f t="shared" si="6"/>
        <v>INVALID</v>
      </c>
      <c r="I128">
        <f>Sales[[#This Row],[Total cost ]]-Sales[[#This Row],[Amount]]</f>
        <v>-3868.9</v>
      </c>
      <c r="J128" t="str">
        <f t="shared" si="7"/>
        <v>Valid</v>
      </c>
      <c r="K128" t="str">
        <f t="shared" si="8"/>
        <v>Valid</v>
      </c>
    </row>
    <row r="129" spans="1:11" x14ac:dyDescent="0.3">
      <c r="A129" t="s">
        <v>7</v>
      </c>
      <c r="B129" t="s">
        <v>36</v>
      </c>
      <c r="C129" t="s">
        <v>29</v>
      </c>
      <c r="D129" s="4">
        <v>5551</v>
      </c>
      <c r="E129" s="5">
        <v>252</v>
      </c>
      <c r="F129">
        <f>VLOOKUP(Sales[[#This Row],[Product]],'cost'!A:B,2,FALSE)</f>
        <v>7.16</v>
      </c>
      <c r="G129" s="14">
        <f>Sales[[#This Row],[cost / unit]]*Sales[[#This Row],[Units]]</f>
        <v>1804.32</v>
      </c>
      <c r="H129" t="str">
        <f t="shared" si="6"/>
        <v>INVALID</v>
      </c>
      <c r="I129">
        <f>Sales[[#This Row],[Total cost ]]-Sales[[#This Row],[Amount]]</f>
        <v>-3746.6800000000003</v>
      </c>
      <c r="J129" t="str">
        <f t="shared" si="7"/>
        <v>Invalid</v>
      </c>
      <c r="K129" t="str">
        <f t="shared" si="8"/>
        <v>Invalid</v>
      </c>
    </row>
    <row r="130" spans="1:11" x14ac:dyDescent="0.3">
      <c r="A130" t="s">
        <v>10</v>
      </c>
      <c r="B130" t="s">
        <v>36</v>
      </c>
      <c r="C130" t="s">
        <v>32</v>
      </c>
      <c r="D130" s="4">
        <v>6657</v>
      </c>
      <c r="E130" s="5">
        <v>303</v>
      </c>
      <c r="F130">
        <f>VLOOKUP(Sales[[#This Row],[Product]],'cost'!A:B,2,FALSE)</f>
        <v>8.65</v>
      </c>
      <c r="G130" s="14">
        <f>Sales[[#This Row],[cost / unit]]*Sales[[#This Row],[Units]]</f>
        <v>2620.9500000000003</v>
      </c>
      <c r="H130" t="str">
        <f t="shared" ref="H130:H193" si="9">IF(D:D&gt;10000, B:B,"INVALID")</f>
        <v>INVALID</v>
      </c>
      <c r="I130">
        <f>Sales[[#This Row],[Total cost ]]-Sales[[#This Row],[Amount]]</f>
        <v>-4036.0499999999997</v>
      </c>
      <c r="J130" t="str">
        <f t="shared" ref="J130:J193" si="10">IF(AND(D:D&gt;2000,B:B="USA"),"Valid", "Invalid")</f>
        <v>Invalid</v>
      </c>
      <c r="K130" t="str">
        <f t="shared" ref="K130:K193" si="11">IF(OR(B:B = "USA", C:C = "White Choc"), "Valid", "Invalid")</f>
        <v>Invalid</v>
      </c>
    </row>
    <row r="131" spans="1:11" x14ac:dyDescent="0.3">
      <c r="A131" t="s">
        <v>7</v>
      </c>
      <c r="B131" t="s">
        <v>39</v>
      </c>
      <c r="C131" t="s">
        <v>17</v>
      </c>
      <c r="D131" s="4">
        <v>4438</v>
      </c>
      <c r="E131" s="5">
        <v>246</v>
      </c>
      <c r="F131">
        <f>VLOOKUP(Sales[[#This Row],[Product]],'cost'!A:B,2,FALSE)</f>
        <v>3.11</v>
      </c>
      <c r="G131" s="14">
        <f>Sales[[#This Row],[cost / unit]]*Sales[[#This Row],[Units]]</f>
        <v>765.06</v>
      </c>
      <c r="H131" t="str">
        <f t="shared" si="9"/>
        <v>INVALID</v>
      </c>
      <c r="I131">
        <f>Sales[[#This Row],[Total cost ]]-Sales[[#This Row],[Amount]]</f>
        <v>-3672.94</v>
      </c>
      <c r="J131" t="str">
        <f t="shared" si="10"/>
        <v>Invalid</v>
      </c>
      <c r="K131" t="str">
        <f t="shared" si="11"/>
        <v>Invalid</v>
      </c>
    </row>
    <row r="132" spans="1:11" x14ac:dyDescent="0.3">
      <c r="A132" t="s">
        <v>8</v>
      </c>
      <c r="B132" t="s">
        <v>38</v>
      </c>
      <c r="C132" t="s">
        <v>22</v>
      </c>
      <c r="D132" s="4">
        <v>168</v>
      </c>
      <c r="E132" s="5">
        <v>84</v>
      </c>
      <c r="F132">
        <f>VLOOKUP(Sales[[#This Row],[Product]],'cost'!A:B,2,FALSE)</f>
        <v>9.77</v>
      </c>
      <c r="G132" s="14">
        <f>Sales[[#This Row],[cost / unit]]*Sales[[#This Row],[Units]]</f>
        <v>820.68</v>
      </c>
      <c r="H132" t="str">
        <f t="shared" si="9"/>
        <v>INVALID</v>
      </c>
      <c r="I132">
        <f>Sales[[#This Row],[Total cost ]]-Sales[[#This Row],[Amount]]</f>
        <v>652.67999999999995</v>
      </c>
      <c r="J132" t="str">
        <f t="shared" si="10"/>
        <v>Invalid</v>
      </c>
      <c r="K132" t="str">
        <f t="shared" si="11"/>
        <v>Invalid</v>
      </c>
    </row>
    <row r="133" spans="1:11" x14ac:dyDescent="0.3">
      <c r="A133" t="s">
        <v>7</v>
      </c>
      <c r="B133" t="s">
        <v>34</v>
      </c>
      <c r="C133" t="s">
        <v>17</v>
      </c>
      <c r="D133" s="4">
        <v>7777</v>
      </c>
      <c r="E133" s="5">
        <v>39</v>
      </c>
      <c r="F133">
        <f>VLOOKUP(Sales[[#This Row],[Product]],'cost'!A:B,2,FALSE)</f>
        <v>3.11</v>
      </c>
      <c r="G133" s="14">
        <f>Sales[[#This Row],[cost / unit]]*Sales[[#This Row],[Units]]</f>
        <v>121.28999999999999</v>
      </c>
      <c r="H133" t="str">
        <f t="shared" si="9"/>
        <v>INVALID</v>
      </c>
      <c r="I133">
        <f>Sales[[#This Row],[Total cost ]]-Sales[[#This Row],[Amount]]</f>
        <v>-7655.71</v>
      </c>
      <c r="J133" t="str">
        <f t="shared" si="10"/>
        <v>Invalid</v>
      </c>
      <c r="K133" t="str">
        <f t="shared" si="11"/>
        <v>Invalid</v>
      </c>
    </row>
    <row r="134" spans="1:11" x14ac:dyDescent="0.3">
      <c r="A134" t="s">
        <v>5</v>
      </c>
      <c r="B134" t="s">
        <v>36</v>
      </c>
      <c r="C134" t="s">
        <v>17</v>
      </c>
      <c r="D134" s="4">
        <v>3339</v>
      </c>
      <c r="E134" s="5">
        <v>348</v>
      </c>
      <c r="F134">
        <f>VLOOKUP(Sales[[#This Row],[Product]],'cost'!A:B,2,FALSE)</f>
        <v>3.11</v>
      </c>
      <c r="G134" s="14">
        <f>Sales[[#This Row],[cost / unit]]*Sales[[#This Row],[Units]]</f>
        <v>1082.28</v>
      </c>
      <c r="H134" t="str">
        <f t="shared" si="9"/>
        <v>INVALID</v>
      </c>
      <c r="I134">
        <f>Sales[[#This Row],[Total cost ]]-Sales[[#This Row],[Amount]]</f>
        <v>-2256.7200000000003</v>
      </c>
      <c r="J134" t="str">
        <f t="shared" si="10"/>
        <v>Invalid</v>
      </c>
      <c r="K134" t="str">
        <f t="shared" si="11"/>
        <v>Invalid</v>
      </c>
    </row>
    <row r="135" spans="1:11" x14ac:dyDescent="0.3">
      <c r="A135" t="s">
        <v>7</v>
      </c>
      <c r="B135" t="s">
        <v>37</v>
      </c>
      <c r="C135" t="s">
        <v>33</v>
      </c>
      <c r="D135" s="4">
        <v>6391</v>
      </c>
      <c r="E135" s="5">
        <v>48</v>
      </c>
      <c r="F135">
        <f>VLOOKUP(Sales[[#This Row],[Product]],'cost'!A:B,2,FALSE)</f>
        <v>12.37</v>
      </c>
      <c r="G135" s="14">
        <f>Sales[[#This Row],[cost / unit]]*Sales[[#This Row],[Units]]</f>
        <v>593.76</v>
      </c>
      <c r="H135" t="str">
        <f t="shared" si="9"/>
        <v>INVALID</v>
      </c>
      <c r="I135">
        <f>Sales[[#This Row],[Total cost ]]-Sales[[#This Row],[Amount]]</f>
        <v>-5797.24</v>
      </c>
      <c r="J135" t="str">
        <f t="shared" si="10"/>
        <v>Invalid</v>
      </c>
      <c r="K135" t="str">
        <f t="shared" si="11"/>
        <v>Invalid</v>
      </c>
    </row>
    <row r="136" spans="1:11" x14ac:dyDescent="0.3">
      <c r="A136" t="s">
        <v>5</v>
      </c>
      <c r="B136" t="s">
        <v>37</v>
      </c>
      <c r="C136" t="s">
        <v>22</v>
      </c>
      <c r="D136" s="4">
        <v>518</v>
      </c>
      <c r="E136" s="5">
        <v>75</v>
      </c>
      <c r="F136">
        <f>VLOOKUP(Sales[[#This Row],[Product]],'cost'!A:B,2,FALSE)</f>
        <v>9.77</v>
      </c>
      <c r="G136" s="14">
        <f>Sales[[#This Row],[cost / unit]]*Sales[[#This Row],[Units]]</f>
        <v>732.75</v>
      </c>
      <c r="H136" t="str">
        <f t="shared" si="9"/>
        <v>INVALID</v>
      </c>
      <c r="I136">
        <f>Sales[[#This Row],[Total cost ]]-Sales[[#This Row],[Amount]]</f>
        <v>214.75</v>
      </c>
      <c r="J136" t="str">
        <f t="shared" si="10"/>
        <v>Invalid</v>
      </c>
      <c r="K136" t="str">
        <f t="shared" si="11"/>
        <v>Invalid</v>
      </c>
    </row>
    <row r="137" spans="1:11" x14ac:dyDescent="0.3">
      <c r="A137" t="s">
        <v>7</v>
      </c>
      <c r="B137" t="s">
        <v>38</v>
      </c>
      <c r="C137" t="s">
        <v>28</v>
      </c>
      <c r="D137" s="4">
        <v>5677</v>
      </c>
      <c r="E137" s="5">
        <v>258</v>
      </c>
      <c r="F137">
        <f>VLOOKUP(Sales[[#This Row],[Product]],'cost'!A:B,2,FALSE)</f>
        <v>10.38</v>
      </c>
      <c r="G137" s="14">
        <f>Sales[[#This Row],[cost / unit]]*Sales[[#This Row],[Units]]</f>
        <v>2678.0400000000004</v>
      </c>
      <c r="H137" t="str">
        <f t="shared" si="9"/>
        <v>INVALID</v>
      </c>
      <c r="I137">
        <f>Sales[[#This Row],[Total cost ]]-Sales[[#This Row],[Amount]]</f>
        <v>-2998.9599999999996</v>
      </c>
      <c r="J137" t="str">
        <f t="shared" si="10"/>
        <v>Invalid</v>
      </c>
      <c r="K137" t="str">
        <f t="shared" si="11"/>
        <v>Invalid</v>
      </c>
    </row>
    <row r="138" spans="1:11" x14ac:dyDescent="0.3">
      <c r="A138" t="s">
        <v>6</v>
      </c>
      <c r="B138" t="s">
        <v>39</v>
      </c>
      <c r="C138" t="s">
        <v>17</v>
      </c>
      <c r="D138" s="4">
        <v>6048</v>
      </c>
      <c r="E138" s="5">
        <v>27</v>
      </c>
      <c r="F138">
        <f>VLOOKUP(Sales[[#This Row],[Product]],'cost'!A:B,2,FALSE)</f>
        <v>3.11</v>
      </c>
      <c r="G138" s="14">
        <f>Sales[[#This Row],[cost / unit]]*Sales[[#This Row],[Units]]</f>
        <v>83.97</v>
      </c>
      <c r="H138" t="str">
        <f t="shared" si="9"/>
        <v>INVALID</v>
      </c>
      <c r="I138">
        <f>Sales[[#This Row],[Total cost ]]-Sales[[#This Row],[Amount]]</f>
        <v>-5964.03</v>
      </c>
      <c r="J138" t="str">
        <f t="shared" si="10"/>
        <v>Invalid</v>
      </c>
      <c r="K138" t="str">
        <f t="shared" si="11"/>
        <v>Invalid</v>
      </c>
    </row>
    <row r="139" spans="1:11" x14ac:dyDescent="0.3">
      <c r="A139" t="s">
        <v>8</v>
      </c>
      <c r="B139" t="s">
        <v>38</v>
      </c>
      <c r="C139" t="s">
        <v>32</v>
      </c>
      <c r="D139" s="4">
        <v>3752</v>
      </c>
      <c r="E139" s="5">
        <v>213</v>
      </c>
      <c r="F139">
        <f>VLOOKUP(Sales[[#This Row],[Product]],'cost'!A:B,2,FALSE)</f>
        <v>8.65</v>
      </c>
      <c r="G139" s="14">
        <f>Sales[[#This Row],[cost / unit]]*Sales[[#This Row],[Units]]</f>
        <v>1842.45</v>
      </c>
      <c r="H139" t="str">
        <f t="shared" si="9"/>
        <v>INVALID</v>
      </c>
      <c r="I139">
        <f>Sales[[#This Row],[Total cost ]]-Sales[[#This Row],[Amount]]</f>
        <v>-1909.55</v>
      </c>
      <c r="J139" t="str">
        <f t="shared" si="10"/>
        <v>Invalid</v>
      </c>
      <c r="K139" t="str">
        <f t="shared" si="11"/>
        <v>Invalid</v>
      </c>
    </row>
    <row r="140" spans="1:11" x14ac:dyDescent="0.3">
      <c r="A140" t="s">
        <v>5</v>
      </c>
      <c r="B140" t="s">
        <v>35</v>
      </c>
      <c r="C140" t="s">
        <v>29</v>
      </c>
      <c r="D140" s="4">
        <v>4480</v>
      </c>
      <c r="E140" s="5">
        <v>357</v>
      </c>
      <c r="F140">
        <f>VLOOKUP(Sales[[#This Row],[Product]],'cost'!A:B,2,FALSE)</f>
        <v>7.16</v>
      </c>
      <c r="G140" s="14">
        <f>Sales[[#This Row],[cost / unit]]*Sales[[#This Row],[Units]]</f>
        <v>2556.12</v>
      </c>
      <c r="H140" t="str">
        <f t="shared" si="9"/>
        <v>INVALID</v>
      </c>
      <c r="I140">
        <f>Sales[[#This Row],[Total cost ]]-Sales[[#This Row],[Amount]]</f>
        <v>-1923.88</v>
      </c>
      <c r="J140" t="str">
        <f t="shared" si="10"/>
        <v>Valid</v>
      </c>
      <c r="K140" t="str">
        <f t="shared" si="11"/>
        <v>Valid</v>
      </c>
    </row>
    <row r="141" spans="1:11" x14ac:dyDescent="0.3">
      <c r="A141" t="s">
        <v>9</v>
      </c>
      <c r="B141" t="s">
        <v>37</v>
      </c>
      <c r="C141" t="s">
        <v>4</v>
      </c>
      <c r="D141" s="4">
        <v>259</v>
      </c>
      <c r="E141" s="5">
        <v>207</v>
      </c>
      <c r="F141">
        <f>VLOOKUP(Sales[[#This Row],[Product]],'cost'!A:B,2,FALSE)</f>
        <v>11.88</v>
      </c>
      <c r="G141" s="14">
        <f>Sales[[#This Row],[cost / unit]]*Sales[[#This Row],[Units]]</f>
        <v>2459.1600000000003</v>
      </c>
      <c r="H141" t="str">
        <f t="shared" si="9"/>
        <v>INVALID</v>
      </c>
      <c r="I141">
        <f>Sales[[#This Row],[Total cost ]]-Sales[[#This Row],[Amount]]</f>
        <v>2200.1600000000003</v>
      </c>
      <c r="J141" t="str">
        <f t="shared" si="10"/>
        <v>Invalid</v>
      </c>
      <c r="K141" t="str">
        <f t="shared" si="11"/>
        <v>Invalid</v>
      </c>
    </row>
    <row r="142" spans="1:11" x14ac:dyDescent="0.3">
      <c r="A142" t="s">
        <v>8</v>
      </c>
      <c r="B142" t="s">
        <v>37</v>
      </c>
      <c r="C142" t="s">
        <v>30</v>
      </c>
      <c r="D142" s="4">
        <v>42</v>
      </c>
      <c r="E142" s="5">
        <v>150</v>
      </c>
      <c r="F142">
        <f>VLOOKUP(Sales[[#This Row],[Product]],'cost'!A:B,2,FALSE)</f>
        <v>14.49</v>
      </c>
      <c r="G142" s="14">
        <f>Sales[[#This Row],[cost / unit]]*Sales[[#This Row],[Units]]</f>
        <v>2173.5</v>
      </c>
      <c r="H142" t="str">
        <f t="shared" si="9"/>
        <v>INVALID</v>
      </c>
      <c r="I142">
        <f>Sales[[#This Row],[Total cost ]]-Sales[[#This Row],[Amount]]</f>
        <v>2131.5</v>
      </c>
      <c r="J142" t="str">
        <f t="shared" si="10"/>
        <v>Invalid</v>
      </c>
      <c r="K142" t="str">
        <f t="shared" si="11"/>
        <v>Invalid</v>
      </c>
    </row>
    <row r="143" spans="1:11" x14ac:dyDescent="0.3">
      <c r="A143" t="s">
        <v>41</v>
      </c>
      <c r="B143" t="s">
        <v>36</v>
      </c>
      <c r="C143" t="s">
        <v>26</v>
      </c>
      <c r="D143" s="4">
        <v>98</v>
      </c>
      <c r="E143" s="5">
        <v>204</v>
      </c>
      <c r="F143">
        <f>VLOOKUP(Sales[[#This Row],[Product]],'cost'!A:B,2,FALSE)</f>
        <v>5.6</v>
      </c>
      <c r="G143" s="14">
        <f>Sales[[#This Row],[cost / unit]]*Sales[[#This Row],[Units]]</f>
        <v>1142.3999999999999</v>
      </c>
      <c r="H143" t="str">
        <f t="shared" si="9"/>
        <v>INVALID</v>
      </c>
      <c r="I143">
        <f>Sales[[#This Row],[Total cost ]]-Sales[[#This Row],[Amount]]</f>
        <v>1044.3999999999999</v>
      </c>
      <c r="J143" t="str">
        <f t="shared" si="10"/>
        <v>Invalid</v>
      </c>
      <c r="K143" t="str">
        <f t="shared" si="11"/>
        <v>Invalid</v>
      </c>
    </row>
    <row r="144" spans="1:11" x14ac:dyDescent="0.3">
      <c r="A144" t="s">
        <v>7</v>
      </c>
      <c r="B144" t="s">
        <v>35</v>
      </c>
      <c r="C144" t="s">
        <v>27</v>
      </c>
      <c r="D144" s="4">
        <v>2478</v>
      </c>
      <c r="E144" s="5">
        <v>21</v>
      </c>
      <c r="F144">
        <f>VLOOKUP(Sales[[#This Row],[Product]],'cost'!A:B,2,FALSE)</f>
        <v>16.73</v>
      </c>
      <c r="G144" s="14">
        <f>Sales[[#This Row],[cost / unit]]*Sales[[#This Row],[Units]]</f>
        <v>351.33</v>
      </c>
      <c r="H144" t="str">
        <f t="shared" si="9"/>
        <v>INVALID</v>
      </c>
      <c r="I144">
        <f>Sales[[#This Row],[Total cost ]]-Sales[[#This Row],[Amount]]</f>
        <v>-2126.67</v>
      </c>
      <c r="J144" t="str">
        <f t="shared" si="10"/>
        <v>Valid</v>
      </c>
      <c r="K144" t="str">
        <f t="shared" si="11"/>
        <v>Valid</v>
      </c>
    </row>
    <row r="145" spans="1:11" x14ac:dyDescent="0.3">
      <c r="A145" t="s">
        <v>41</v>
      </c>
      <c r="B145" t="s">
        <v>34</v>
      </c>
      <c r="C145" t="s">
        <v>33</v>
      </c>
      <c r="D145" s="4">
        <v>7847</v>
      </c>
      <c r="E145" s="5">
        <v>174</v>
      </c>
      <c r="F145">
        <f>VLOOKUP(Sales[[#This Row],[Product]],'cost'!A:B,2,FALSE)</f>
        <v>12.37</v>
      </c>
      <c r="G145" s="14">
        <f>Sales[[#This Row],[cost / unit]]*Sales[[#This Row],[Units]]</f>
        <v>2152.3799999999997</v>
      </c>
      <c r="H145" t="str">
        <f t="shared" si="9"/>
        <v>INVALID</v>
      </c>
      <c r="I145">
        <f>Sales[[#This Row],[Total cost ]]-Sales[[#This Row],[Amount]]</f>
        <v>-5694.6200000000008</v>
      </c>
      <c r="J145" t="str">
        <f t="shared" si="10"/>
        <v>Invalid</v>
      </c>
      <c r="K145" t="str">
        <f t="shared" si="11"/>
        <v>Invalid</v>
      </c>
    </row>
    <row r="146" spans="1:11" x14ac:dyDescent="0.3">
      <c r="A146" t="s">
        <v>2</v>
      </c>
      <c r="B146" t="s">
        <v>37</v>
      </c>
      <c r="C146" t="s">
        <v>17</v>
      </c>
      <c r="D146" s="4">
        <v>9926</v>
      </c>
      <c r="E146" s="5">
        <v>201</v>
      </c>
      <c r="F146">
        <f>VLOOKUP(Sales[[#This Row],[Product]],'cost'!A:B,2,FALSE)</f>
        <v>3.11</v>
      </c>
      <c r="G146" s="14">
        <f>Sales[[#This Row],[cost / unit]]*Sales[[#This Row],[Units]]</f>
        <v>625.11</v>
      </c>
      <c r="H146" t="str">
        <f t="shared" si="9"/>
        <v>INVALID</v>
      </c>
      <c r="I146">
        <f>Sales[[#This Row],[Total cost ]]-Sales[[#This Row],[Amount]]</f>
        <v>-9300.89</v>
      </c>
      <c r="J146" t="str">
        <f t="shared" si="10"/>
        <v>Invalid</v>
      </c>
      <c r="K146" t="str">
        <f t="shared" si="11"/>
        <v>Invalid</v>
      </c>
    </row>
    <row r="147" spans="1:11" x14ac:dyDescent="0.3">
      <c r="A147" t="s">
        <v>8</v>
      </c>
      <c r="B147" t="s">
        <v>38</v>
      </c>
      <c r="C147" t="s">
        <v>13</v>
      </c>
      <c r="D147" s="4">
        <v>819</v>
      </c>
      <c r="E147" s="5">
        <v>510</v>
      </c>
      <c r="F147">
        <f>VLOOKUP(Sales[[#This Row],[Product]],'cost'!A:B,2,FALSE)</f>
        <v>9.33</v>
      </c>
      <c r="G147" s="14">
        <f>Sales[[#This Row],[cost / unit]]*Sales[[#This Row],[Units]]</f>
        <v>4758.3</v>
      </c>
      <c r="H147" t="str">
        <f t="shared" si="9"/>
        <v>INVALID</v>
      </c>
      <c r="I147">
        <f>Sales[[#This Row],[Total cost ]]-Sales[[#This Row],[Amount]]</f>
        <v>3939.3</v>
      </c>
      <c r="J147" t="str">
        <f t="shared" si="10"/>
        <v>Invalid</v>
      </c>
      <c r="K147" t="str">
        <f t="shared" si="11"/>
        <v>Invalid</v>
      </c>
    </row>
    <row r="148" spans="1:11" x14ac:dyDescent="0.3">
      <c r="A148" t="s">
        <v>6</v>
      </c>
      <c r="B148" t="s">
        <v>39</v>
      </c>
      <c r="C148" t="s">
        <v>29</v>
      </c>
      <c r="D148" s="4">
        <v>3052</v>
      </c>
      <c r="E148" s="5">
        <v>378</v>
      </c>
      <c r="F148">
        <f>VLOOKUP(Sales[[#This Row],[Product]],'cost'!A:B,2,FALSE)</f>
        <v>7.16</v>
      </c>
      <c r="G148" s="14">
        <f>Sales[[#This Row],[cost / unit]]*Sales[[#This Row],[Units]]</f>
        <v>2706.48</v>
      </c>
      <c r="H148" t="str">
        <f t="shared" si="9"/>
        <v>INVALID</v>
      </c>
      <c r="I148">
        <f>Sales[[#This Row],[Total cost ]]-Sales[[#This Row],[Amount]]</f>
        <v>-345.52</v>
      </c>
      <c r="J148" t="str">
        <f t="shared" si="10"/>
        <v>Invalid</v>
      </c>
      <c r="K148" t="str">
        <f t="shared" si="11"/>
        <v>Invalid</v>
      </c>
    </row>
    <row r="149" spans="1:11" x14ac:dyDescent="0.3">
      <c r="A149" t="s">
        <v>9</v>
      </c>
      <c r="B149" t="s">
        <v>34</v>
      </c>
      <c r="C149" t="s">
        <v>21</v>
      </c>
      <c r="D149" s="4">
        <v>6832</v>
      </c>
      <c r="E149" s="5">
        <v>27</v>
      </c>
      <c r="F149">
        <f>VLOOKUP(Sales[[#This Row],[Product]],'cost'!A:B,2,FALSE)</f>
        <v>9</v>
      </c>
      <c r="G149" s="14">
        <f>Sales[[#This Row],[cost / unit]]*Sales[[#This Row],[Units]]</f>
        <v>243</v>
      </c>
      <c r="H149" t="str">
        <f t="shared" si="9"/>
        <v>INVALID</v>
      </c>
      <c r="I149">
        <f>Sales[[#This Row],[Total cost ]]-Sales[[#This Row],[Amount]]</f>
        <v>-6589</v>
      </c>
      <c r="J149" t="str">
        <f t="shared" si="10"/>
        <v>Invalid</v>
      </c>
      <c r="K149" t="str">
        <f t="shared" si="11"/>
        <v>Invalid</v>
      </c>
    </row>
    <row r="150" spans="1:11" x14ac:dyDescent="0.3">
      <c r="A150" t="s">
        <v>2</v>
      </c>
      <c r="B150" t="s">
        <v>39</v>
      </c>
      <c r="C150" t="s">
        <v>16</v>
      </c>
      <c r="D150" s="4">
        <v>2016</v>
      </c>
      <c r="E150" s="5">
        <v>117</v>
      </c>
      <c r="F150">
        <f>VLOOKUP(Sales[[#This Row],[Product]],'cost'!A:B,2,FALSE)</f>
        <v>8.7899999999999991</v>
      </c>
      <c r="G150" s="14">
        <f>Sales[[#This Row],[cost / unit]]*Sales[[#This Row],[Units]]</f>
        <v>1028.4299999999998</v>
      </c>
      <c r="H150" t="str">
        <f t="shared" si="9"/>
        <v>INVALID</v>
      </c>
      <c r="I150">
        <f>Sales[[#This Row],[Total cost ]]-Sales[[#This Row],[Amount]]</f>
        <v>-987.57000000000016</v>
      </c>
      <c r="J150" t="str">
        <f t="shared" si="10"/>
        <v>Invalid</v>
      </c>
      <c r="K150" t="str">
        <f t="shared" si="11"/>
        <v>Invalid</v>
      </c>
    </row>
    <row r="151" spans="1:11" x14ac:dyDescent="0.3">
      <c r="A151" t="s">
        <v>6</v>
      </c>
      <c r="B151" t="s">
        <v>38</v>
      </c>
      <c r="C151" t="s">
        <v>21</v>
      </c>
      <c r="D151" s="4">
        <v>7322</v>
      </c>
      <c r="E151" s="5">
        <v>36</v>
      </c>
      <c r="F151">
        <f>VLOOKUP(Sales[[#This Row],[Product]],'cost'!A:B,2,FALSE)</f>
        <v>9</v>
      </c>
      <c r="G151" s="14">
        <f>Sales[[#This Row],[cost / unit]]*Sales[[#This Row],[Units]]</f>
        <v>324</v>
      </c>
      <c r="H151" t="str">
        <f t="shared" si="9"/>
        <v>INVALID</v>
      </c>
      <c r="I151">
        <f>Sales[[#This Row],[Total cost ]]-Sales[[#This Row],[Amount]]</f>
        <v>-6998</v>
      </c>
      <c r="J151" t="str">
        <f t="shared" si="10"/>
        <v>Invalid</v>
      </c>
      <c r="K151" t="str">
        <f t="shared" si="11"/>
        <v>Invalid</v>
      </c>
    </row>
    <row r="152" spans="1:11" x14ac:dyDescent="0.3">
      <c r="A152" t="s">
        <v>8</v>
      </c>
      <c r="B152" t="s">
        <v>35</v>
      </c>
      <c r="C152" t="s">
        <v>33</v>
      </c>
      <c r="D152" s="4">
        <v>357</v>
      </c>
      <c r="E152" s="5">
        <v>126</v>
      </c>
      <c r="F152">
        <f>VLOOKUP(Sales[[#This Row],[Product]],'cost'!A:B,2,FALSE)</f>
        <v>12.37</v>
      </c>
      <c r="G152" s="14">
        <f>Sales[[#This Row],[cost / unit]]*Sales[[#This Row],[Units]]</f>
        <v>1558.62</v>
      </c>
      <c r="H152" t="str">
        <f t="shared" si="9"/>
        <v>INVALID</v>
      </c>
      <c r="I152">
        <f>Sales[[#This Row],[Total cost ]]-Sales[[#This Row],[Amount]]</f>
        <v>1201.6199999999999</v>
      </c>
      <c r="J152" t="str">
        <f t="shared" si="10"/>
        <v>Invalid</v>
      </c>
      <c r="K152" t="str">
        <f t="shared" si="11"/>
        <v>Valid</v>
      </c>
    </row>
    <row r="153" spans="1:11" x14ac:dyDescent="0.3">
      <c r="A153" t="s">
        <v>9</v>
      </c>
      <c r="B153" t="s">
        <v>39</v>
      </c>
      <c r="C153" t="s">
        <v>25</v>
      </c>
      <c r="D153" s="4">
        <v>3192</v>
      </c>
      <c r="E153" s="5">
        <v>72</v>
      </c>
      <c r="F153">
        <f>VLOOKUP(Sales[[#This Row],[Product]],'cost'!A:B,2,FALSE)</f>
        <v>13.15</v>
      </c>
      <c r="G153" s="14">
        <f>Sales[[#This Row],[cost / unit]]*Sales[[#This Row],[Units]]</f>
        <v>946.80000000000007</v>
      </c>
      <c r="H153" t="str">
        <f t="shared" si="9"/>
        <v>INVALID</v>
      </c>
      <c r="I153">
        <f>Sales[[#This Row],[Total cost ]]-Sales[[#This Row],[Amount]]</f>
        <v>-2245.1999999999998</v>
      </c>
      <c r="J153" t="str">
        <f t="shared" si="10"/>
        <v>Invalid</v>
      </c>
      <c r="K153" t="str">
        <f t="shared" si="11"/>
        <v>Valid</v>
      </c>
    </row>
    <row r="154" spans="1:11" x14ac:dyDescent="0.3">
      <c r="A154" t="s">
        <v>7</v>
      </c>
      <c r="B154" t="s">
        <v>36</v>
      </c>
      <c r="C154" t="s">
        <v>22</v>
      </c>
      <c r="D154" s="4">
        <v>8435</v>
      </c>
      <c r="E154" s="5">
        <v>42</v>
      </c>
      <c r="F154">
        <f>VLOOKUP(Sales[[#This Row],[Product]],'cost'!A:B,2,FALSE)</f>
        <v>9.77</v>
      </c>
      <c r="G154" s="14">
        <f>Sales[[#This Row],[cost / unit]]*Sales[[#This Row],[Units]]</f>
        <v>410.34</v>
      </c>
      <c r="H154" t="str">
        <f t="shared" si="9"/>
        <v>INVALID</v>
      </c>
      <c r="I154">
        <f>Sales[[#This Row],[Total cost ]]-Sales[[#This Row],[Amount]]</f>
        <v>-8024.66</v>
      </c>
      <c r="J154" t="str">
        <f t="shared" si="10"/>
        <v>Invalid</v>
      </c>
      <c r="K154" t="str">
        <f t="shared" si="11"/>
        <v>Invalid</v>
      </c>
    </row>
    <row r="155" spans="1:11" x14ac:dyDescent="0.3">
      <c r="A155" t="s">
        <v>40</v>
      </c>
      <c r="B155" t="s">
        <v>39</v>
      </c>
      <c r="C155" t="s">
        <v>29</v>
      </c>
      <c r="D155" s="4">
        <v>0</v>
      </c>
      <c r="E155" s="5">
        <v>135</v>
      </c>
      <c r="F155">
        <f>VLOOKUP(Sales[[#This Row],[Product]],'cost'!A:B,2,FALSE)</f>
        <v>7.16</v>
      </c>
      <c r="G155" s="14">
        <f>Sales[[#This Row],[cost / unit]]*Sales[[#This Row],[Units]]</f>
        <v>966.6</v>
      </c>
      <c r="H155" t="str">
        <f t="shared" si="9"/>
        <v>INVALID</v>
      </c>
      <c r="I155">
        <f>Sales[[#This Row],[Total cost ]]-Sales[[#This Row],[Amount]]</f>
        <v>966.6</v>
      </c>
      <c r="J155" t="str">
        <f t="shared" si="10"/>
        <v>Invalid</v>
      </c>
      <c r="K155" t="str">
        <f t="shared" si="11"/>
        <v>Invalid</v>
      </c>
    </row>
    <row r="156" spans="1:11" x14ac:dyDescent="0.3">
      <c r="A156" t="s">
        <v>7</v>
      </c>
      <c r="B156" t="s">
        <v>34</v>
      </c>
      <c r="C156" t="s">
        <v>24</v>
      </c>
      <c r="D156" s="4">
        <v>8862</v>
      </c>
      <c r="E156" s="5">
        <v>189</v>
      </c>
      <c r="F156">
        <f>VLOOKUP(Sales[[#This Row],[Product]],'cost'!A:B,2,FALSE)</f>
        <v>4.97</v>
      </c>
      <c r="G156" s="14">
        <f>Sales[[#This Row],[cost / unit]]*Sales[[#This Row],[Units]]</f>
        <v>939.32999999999993</v>
      </c>
      <c r="H156" t="str">
        <f t="shared" si="9"/>
        <v>INVALID</v>
      </c>
      <c r="I156">
        <f>Sales[[#This Row],[Total cost ]]-Sales[[#This Row],[Amount]]</f>
        <v>-7922.67</v>
      </c>
      <c r="J156" t="str">
        <f t="shared" si="10"/>
        <v>Invalid</v>
      </c>
      <c r="K156" t="str">
        <f t="shared" si="11"/>
        <v>Invalid</v>
      </c>
    </row>
    <row r="157" spans="1:11" x14ac:dyDescent="0.3">
      <c r="A157" t="s">
        <v>6</v>
      </c>
      <c r="B157" t="s">
        <v>37</v>
      </c>
      <c r="C157" t="s">
        <v>28</v>
      </c>
      <c r="D157" s="4">
        <v>3556</v>
      </c>
      <c r="E157" s="5">
        <v>459</v>
      </c>
      <c r="F157">
        <f>VLOOKUP(Sales[[#This Row],[Product]],'cost'!A:B,2,FALSE)</f>
        <v>10.38</v>
      </c>
      <c r="G157" s="14">
        <f>Sales[[#This Row],[cost / unit]]*Sales[[#This Row],[Units]]</f>
        <v>4764.42</v>
      </c>
      <c r="H157" t="str">
        <f t="shared" si="9"/>
        <v>INVALID</v>
      </c>
      <c r="I157">
        <f>Sales[[#This Row],[Total cost ]]-Sales[[#This Row],[Amount]]</f>
        <v>1208.42</v>
      </c>
      <c r="J157" t="str">
        <f t="shared" si="10"/>
        <v>Invalid</v>
      </c>
      <c r="K157" t="str">
        <f t="shared" si="11"/>
        <v>Invalid</v>
      </c>
    </row>
    <row r="158" spans="1:11" x14ac:dyDescent="0.3">
      <c r="A158" t="s">
        <v>5</v>
      </c>
      <c r="B158" t="s">
        <v>34</v>
      </c>
      <c r="C158" t="s">
        <v>15</v>
      </c>
      <c r="D158" s="4">
        <v>7280</v>
      </c>
      <c r="E158" s="5">
        <v>201</v>
      </c>
      <c r="F158">
        <f>VLOOKUP(Sales[[#This Row],[Product]],'cost'!A:B,2,FALSE)</f>
        <v>11.73</v>
      </c>
      <c r="G158" s="14">
        <f>Sales[[#This Row],[cost / unit]]*Sales[[#This Row],[Units]]</f>
        <v>2357.73</v>
      </c>
      <c r="H158" t="str">
        <f t="shared" si="9"/>
        <v>INVALID</v>
      </c>
      <c r="I158">
        <f>Sales[[#This Row],[Total cost ]]-Sales[[#This Row],[Amount]]</f>
        <v>-4922.2700000000004</v>
      </c>
      <c r="J158" t="str">
        <f t="shared" si="10"/>
        <v>Invalid</v>
      </c>
      <c r="K158" t="str">
        <f t="shared" si="11"/>
        <v>Invalid</v>
      </c>
    </row>
    <row r="159" spans="1:11" x14ac:dyDescent="0.3">
      <c r="A159" t="s">
        <v>6</v>
      </c>
      <c r="B159" t="s">
        <v>34</v>
      </c>
      <c r="C159" t="s">
        <v>30</v>
      </c>
      <c r="D159" s="4">
        <v>3402</v>
      </c>
      <c r="E159" s="5">
        <v>366</v>
      </c>
      <c r="F159">
        <f>VLOOKUP(Sales[[#This Row],[Product]],'cost'!A:B,2,FALSE)</f>
        <v>14.49</v>
      </c>
      <c r="G159" s="14">
        <f>Sales[[#This Row],[cost / unit]]*Sales[[#This Row],[Units]]</f>
        <v>5303.34</v>
      </c>
      <c r="H159" t="str">
        <f t="shared" si="9"/>
        <v>INVALID</v>
      </c>
      <c r="I159">
        <f>Sales[[#This Row],[Total cost ]]-Sales[[#This Row],[Amount]]</f>
        <v>1901.3400000000001</v>
      </c>
      <c r="J159" t="str">
        <f t="shared" si="10"/>
        <v>Invalid</v>
      </c>
      <c r="K159" t="str">
        <f t="shared" si="11"/>
        <v>Invalid</v>
      </c>
    </row>
    <row r="160" spans="1:11" x14ac:dyDescent="0.3">
      <c r="A160" t="s">
        <v>3</v>
      </c>
      <c r="B160" t="s">
        <v>37</v>
      </c>
      <c r="C160" t="s">
        <v>29</v>
      </c>
      <c r="D160" s="4">
        <v>4592</v>
      </c>
      <c r="E160" s="5">
        <v>324</v>
      </c>
      <c r="F160">
        <f>VLOOKUP(Sales[[#This Row],[Product]],'cost'!A:B,2,FALSE)</f>
        <v>7.16</v>
      </c>
      <c r="G160" s="14">
        <f>Sales[[#This Row],[cost / unit]]*Sales[[#This Row],[Units]]</f>
        <v>2319.84</v>
      </c>
      <c r="H160" t="str">
        <f t="shared" si="9"/>
        <v>INVALID</v>
      </c>
      <c r="I160">
        <f>Sales[[#This Row],[Total cost ]]-Sales[[#This Row],[Amount]]</f>
        <v>-2272.16</v>
      </c>
      <c r="J160" t="str">
        <f t="shared" si="10"/>
        <v>Invalid</v>
      </c>
      <c r="K160" t="str">
        <f t="shared" si="11"/>
        <v>Invalid</v>
      </c>
    </row>
    <row r="161" spans="1:11" x14ac:dyDescent="0.3">
      <c r="A161" t="s">
        <v>9</v>
      </c>
      <c r="B161" t="s">
        <v>35</v>
      </c>
      <c r="C161" t="s">
        <v>15</v>
      </c>
      <c r="D161" s="4">
        <v>7833</v>
      </c>
      <c r="E161" s="5">
        <v>243</v>
      </c>
      <c r="F161">
        <f>VLOOKUP(Sales[[#This Row],[Product]],'cost'!A:B,2,FALSE)</f>
        <v>11.73</v>
      </c>
      <c r="G161" s="14">
        <f>Sales[[#This Row],[cost / unit]]*Sales[[#This Row],[Units]]</f>
        <v>2850.3900000000003</v>
      </c>
      <c r="H161" t="str">
        <f t="shared" si="9"/>
        <v>INVALID</v>
      </c>
      <c r="I161">
        <f>Sales[[#This Row],[Total cost ]]-Sales[[#This Row],[Amount]]</f>
        <v>-4982.6099999999997</v>
      </c>
      <c r="J161" t="str">
        <f t="shared" si="10"/>
        <v>Valid</v>
      </c>
      <c r="K161" t="str">
        <f t="shared" si="11"/>
        <v>Valid</v>
      </c>
    </row>
    <row r="162" spans="1:11" x14ac:dyDescent="0.3">
      <c r="A162" t="s">
        <v>2</v>
      </c>
      <c r="B162" t="s">
        <v>39</v>
      </c>
      <c r="C162" t="s">
        <v>21</v>
      </c>
      <c r="D162" s="4">
        <v>7651</v>
      </c>
      <c r="E162" s="5">
        <v>213</v>
      </c>
      <c r="F162">
        <f>VLOOKUP(Sales[[#This Row],[Product]],'cost'!A:B,2,FALSE)</f>
        <v>9</v>
      </c>
      <c r="G162" s="14">
        <f>Sales[[#This Row],[cost / unit]]*Sales[[#This Row],[Units]]</f>
        <v>1917</v>
      </c>
      <c r="H162" t="str">
        <f t="shared" si="9"/>
        <v>INVALID</v>
      </c>
      <c r="I162">
        <f>Sales[[#This Row],[Total cost ]]-Sales[[#This Row],[Amount]]</f>
        <v>-5734</v>
      </c>
      <c r="J162" t="str">
        <f t="shared" si="10"/>
        <v>Invalid</v>
      </c>
      <c r="K162" t="str">
        <f t="shared" si="11"/>
        <v>Invalid</v>
      </c>
    </row>
    <row r="163" spans="1:11" x14ac:dyDescent="0.3">
      <c r="A163" t="s">
        <v>40</v>
      </c>
      <c r="B163" t="s">
        <v>35</v>
      </c>
      <c r="C163" t="s">
        <v>30</v>
      </c>
      <c r="D163" s="4">
        <v>2275</v>
      </c>
      <c r="E163" s="5">
        <v>447</v>
      </c>
      <c r="F163">
        <f>VLOOKUP(Sales[[#This Row],[Product]],'cost'!A:B,2,FALSE)</f>
        <v>14.49</v>
      </c>
      <c r="G163" s="14">
        <f>Sales[[#This Row],[cost / unit]]*Sales[[#This Row],[Units]]</f>
        <v>6477.03</v>
      </c>
      <c r="H163" t="str">
        <f t="shared" si="9"/>
        <v>INVALID</v>
      </c>
      <c r="I163">
        <f>Sales[[#This Row],[Total cost ]]-Sales[[#This Row],[Amount]]</f>
        <v>4202.03</v>
      </c>
      <c r="J163" t="str">
        <f t="shared" si="10"/>
        <v>Valid</v>
      </c>
      <c r="K163" t="str">
        <f t="shared" si="11"/>
        <v>Valid</v>
      </c>
    </row>
    <row r="164" spans="1:11" x14ac:dyDescent="0.3">
      <c r="A164" t="s">
        <v>40</v>
      </c>
      <c r="B164" t="s">
        <v>38</v>
      </c>
      <c r="C164" t="s">
        <v>13</v>
      </c>
      <c r="D164" s="4">
        <v>5670</v>
      </c>
      <c r="E164" s="5">
        <v>297</v>
      </c>
      <c r="F164">
        <f>VLOOKUP(Sales[[#This Row],[Product]],'cost'!A:B,2,FALSE)</f>
        <v>9.33</v>
      </c>
      <c r="G164" s="14">
        <f>Sales[[#This Row],[cost / unit]]*Sales[[#This Row],[Units]]</f>
        <v>2771.01</v>
      </c>
      <c r="H164" t="str">
        <f t="shared" si="9"/>
        <v>INVALID</v>
      </c>
      <c r="I164">
        <f>Sales[[#This Row],[Total cost ]]-Sales[[#This Row],[Amount]]</f>
        <v>-2898.99</v>
      </c>
      <c r="J164" t="str">
        <f t="shared" si="10"/>
        <v>Invalid</v>
      </c>
      <c r="K164" t="str">
        <f t="shared" si="11"/>
        <v>Invalid</v>
      </c>
    </row>
    <row r="165" spans="1:11" x14ac:dyDescent="0.3">
      <c r="A165" t="s">
        <v>7</v>
      </c>
      <c r="B165" t="s">
        <v>35</v>
      </c>
      <c r="C165" t="s">
        <v>16</v>
      </c>
      <c r="D165" s="4">
        <v>2135</v>
      </c>
      <c r="E165" s="5">
        <v>27</v>
      </c>
      <c r="F165">
        <f>VLOOKUP(Sales[[#This Row],[Product]],'cost'!A:B,2,FALSE)</f>
        <v>8.7899999999999991</v>
      </c>
      <c r="G165" s="14">
        <f>Sales[[#This Row],[cost / unit]]*Sales[[#This Row],[Units]]</f>
        <v>237.32999999999998</v>
      </c>
      <c r="H165" t="str">
        <f t="shared" si="9"/>
        <v>INVALID</v>
      </c>
      <c r="I165">
        <f>Sales[[#This Row],[Total cost ]]-Sales[[#This Row],[Amount]]</f>
        <v>-1897.67</v>
      </c>
      <c r="J165" t="str">
        <f t="shared" si="10"/>
        <v>Valid</v>
      </c>
      <c r="K165" t="str">
        <f t="shared" si="11"/>
        <v>Valid</v>
      </c>
    </row>
    <row r="166" spans="1:11" x14ac:dyDescent="0.3">
      <c r="A166" t="s">
        <v>40</v>
      </c>
      <c r="B166" t="s">
        <v>34</v>
      </c>
      <c r="C166" t="s">
        <v>23</v>
      </c>
      <c r="D166" s="4">
        <v>2779</v>
      </c>
      <c r="E166" s="5">
        <v>75</v>
      </c>
      <c r="F166">
        <f>VLOOKUP(Sales[[#This Row],[Product]],'cost'!A:B,2,FALSE)</f>
        <v>6.49</v>
      </c>
      <c r="G166" s="14">
        <f>Sales[[#This Row],[cost / unit]]*Sales[[#This Row],[Units]]</f>
        <v>486.75</v>
      </c>
      <c r="H166" t="str">
        <f t="shared" si="9"/>
        <v>INVALID</v>
      </c>
      <c r="I166">
        <f>Sales[[#This Row],[Total cost ]]-Sales[[#This Row],[Amount]]</f>
        <v>-2292.25</v>
      </c>
      <c r="J166" t="str">
        <f t="shared" si="10"/>
        <v>Invalid</v>
      </c>
      <c r="K166" t="str">
        <f t="shared" si="11"/>
        <v>Invalid</v>
      </c>
    </row>
    <row r="167" spans="1:11" x14ac:dyDescent="0.3">
      <c r="A167" t="s">
        <v>10</v>
      </c>
      <c r="B167" t="s">
        <v>39</v>
      </c>
      <c r="C167" t="s">
        <v>33</v>
      </c>
      <c r="D167" s="4">
        <v>12950</v>
      </c>
      <c r="E167" s="5">
        <v>30</v>
      </c>
      <c r="F167">
        <f>VLOOKUP(Sales[[#This Row],[Product]],'cost'!A:B,2,FALSE)</f>
        <v>12.37</v>
      </c>
      <c r="G167" s="14">
        <f>Sales[[#This Row],[cost / unit]]*Sales[[#This Row],[Units]]</f>
        <v>371.09999999999997</v>
      </c>
      <c r="H167" t="str">
        <f t="shared" si="9"/>
        <v>UK</v>
      </c>
      <c r="I167">
        <f>Sales[[#This Row],[Total cost ]]-Sales[[#This Row],[Amount]]</f>
        <v>-12578.9</v>
      </c>
      <c r="J167" t="str">
        <f t="shared" si="10"/>
        <v>Invalid</v>
      </c>
      <c r="K167" t="str">
        <f t="shared" si="11"/>
        <v>Invalid</v>
      </c>
    </row>
    <row r="168" spans="1:11" x14ac:dyDescent="0.3">
      <c r="A168" t="s">
        <v>7</v>
      </c>
      <c r="B168" t="s">
        <v>36</v>
      </c>
      <c r="C168" t="s">
        <v>18</v>
      </c>
      <c r="D168" s="4">
        <v>2646</v>
      </c>
      <c r="E168" s="5">
        <v>177</v>
      </c>
      <c r="F168">
        <f>VLOOKUP(Sales[[#This Row],[Product]],'cost'!A:B,2,FALSE)</f>
        <v>6.47</v>
      </c>
      <c r="G168" s="14">
        <f>Sales[[#This Row],[cost / unit]]*Sales[[#This Row],[Units]]</f>
        <v>1145.19</v>
      </c>
      <c r="H168" t="str">
        <f t="shared" si="9"/>
        <v>INVALID</v>
      </c>
      <c r="I168">
        <f>Sales[[#This Row],[Total cost ]]-Sales[[#This Row],[Amount]]</f>
        <v>-1500.81</v>
      </c>
      <c r="J168" t="str">
        <f t="shared" si="10"/>
        <v>Invalid</v>
      </c>
      <c r="K168" t="str">
        <f t="shared" si="11"/>
        <v>Invalid</v>
      </c>
    </row>
    <row r="169" spans="1:11" x14ac:dyDescent="0.3">
      <c r="A169" t="s">
        <v>40</v>
      </c>
      <c r="B169" t="s">
        <v>34</v>
      </c>
      <c r="C169" t="s">
        <v>33</v>
      </c>
      <c r="D169" s="4">
        <v>3794</v>
      </c>
      <c r="E169" s="5">
        <v>159</v>
      </c>
      <c r="F169">
        <f>VLOOKUP(Sales[[#This Row],[Product]],'cost'!A:B,2,FALSE)</f>
        <v>12.37</v>
      </c>
      <c r="G169" s="14">
        <f>Sales[[#This Row],[cost / unit]]*Sales[[#This Row],[Units]]</f>
        <v>1966.83</v>
      </c>
      <c r="H169" t="str">
        <f t="shared" si="9"/>
        <v>INVALID</v>
      </c>
      <c r="I169">
        <f>Sales[[#This Row],[Total cost ]]-Sales[[#This Row],[Amount]]</f>
        <v>-1827.17</v>
      </c>
      <c r="J169" t="str">
        <f t="shared" si="10"/>
        <v>Invalid</v>
      </c>
      <c r="K169" t="str">
        <f t="shared" si="11"/>
        <v>Invalid</v>
      </c>
    </row>
    <row r="170" spans="1:11" x14ac:dyDescent="0.3">
      <c r="A170" t="s">
        <v>3</v>
      </c>
      <c r="B170" t="s">
        <v>35</v>
      </c>
      <c r="C170" t="s">
        <v>33</v>
      </c>
      <c r="D170" s="4">
        <v>819</v>
      </c>
      <c r="E170" s="5">
        <v>306</v>
      </c>
      <c r="F170">
        <f>VLOOKUP(Sales[[#This Row],[Product]],'cost'!A:B,2,FALSE)</f>
        <v>12.37</v>
      </c>
      <c r="G170" s="14">
        <f>Sales[[#This Row],[cost / unit]]*Sales[[#This Row],[Units]]</f>
        <v>3785.22</v>
      </c>
      <c r="H170" t="str">
        <f t="shared" si="9"/>
        <v>INVALID</v>
      </c>
      <c r="I170">
        <f>Sales[[#This Row],[Total cost ]]-Sales[[#This Row],[Amount]]</f>
        <v>2966.22</v>
      </c>
      <c r="J170" t="str">
        <f t="shared" si="10"/>
        <v>Invalid</v>
      </c>
      <c r="K170" t="str">
        <f t="shared" si="11"/>
        <v>Valid</v>
      </c>
    </row>
    <row r="171" spans="1:11" x14ac:dyDescent="0.3">
      <c r="A171" t="s">
        <v>3</v>
      </c>
      <c r="B171" t="s">
        <v>34</v>
      </c>
      <c r="C171" t="s">
        <v>20</v>
      </c>
      <c r="D171" s="4">
        <v>2583</v>
      </c>
      <c r="E171" s="5">
        <v>18</v>
      </c>
      <c r="F171">
        <f>VLOOKUP(Sales[[#This Row],[Product]],'cost'!A:B,2,FALSE)</f>
        <v>10.62</v>
      </c>
      <c r="G171" s="14">
        <f>Sales[[#This Row],[cost / unit]]*Sales[[#This Row],[Units]]</f>
        <v>191.16</v>
      </c>
      <c r="H171" t="str">
        <f t="shared" si="9"/>
        <v>INVALID</v>
      </c>
      <c r="I171">
        <f>Sales[[#This Row],[Total cost ]]-Sales[[#This Row],[Amount]]</f>
        <v>-2391.84</v>
      </c>
      <c r="J171" t="str">
        <f t="shared" si="10"/>
        <v>Invalid</v>
      </c>
      <c r="K171" t="str">
        <f t="shared" si="11"/>
        <v>Invalid</v>
      </c>
    </row>
    <row r="172" spans="1:11" x14ac:dyDescent="0.3">
      <c r="A172" t="s">
        <v>7</v>
      </c>
      <c r="B172" t="s">
        <v>35</v>
      </c>
      <c r="C172" t="s">
        <v>19</v>
      </c>
      <c r="D172" s="4">
        <v>4585</v>
      </c>
      <c r="E172" s="5">
        <v>240</v>
      </c>
      <c r="F172">
        <f>VLOOKUP(Sales[[#This Row],[Product]],'cost'!A:B,2,FALSE)</f>
        <v>7.64</v>
      </c>
      <c r="G172" s="14">
        <f>Sales[[#This Row],[cost / unit]]*Sales[[#This Row],[Units]]</f>
        <v>1833.6</v>
      </c>
      <c r="H172" t="str">
        <f t="shared" si="9"/>
        <v>INVALID</v>
      </c>
      <c r="I172">
        <f>Sales[[#This Row],[Total cost ]]-Sales[[#This Row],[Amount]]</f>
        <v>-2751.4</v>
      </c>
      <c r="J172" t="str">
        <f t="shared" si="10"/>
        <v>Valid</v>
      </c>
      <c r="K172" t="str">
        <f t="shared" si="11"/>
        <v>Valid</v>
      </c>
    </row>
    <row r="173" spans="1:11" x14ac:dyDescent="0.3">
      <c r="A173" t="s">
        <v>5</v>
      </c>
      <c r="B173" t="s">
        <v>34</v>
      </c>
      <c r="C173" t="s">
        <v>33</v>
      </c>
      <c r="D173" s="4">
        <v>1652</v>
      </c>
      <c r="E173" s="5">
        <v>93</v>
      </c>
      <c r="F173">
        <f>VLOOKUP(Sales[[#This Row],[Product]],'cost'!A:B,2,FALSE)</f>
        <v>12.37</v>
      </c>
      <c r="G173" s="14">
        <f>Sales[[#This Row],[cost / unit]]*Sales[[#This Row],[Units]]</f>
        <v>1150.4099999999999</v>
      </c>
      <c r="H173" t="str">
        <f t="shared" si="9"/>
        <v>INVALID</v>
      </c>
      <c r="I173">
        <f>Sales[[#This Row],[Total cost ]]-Sales[[#This Row],[Amount]]</f>
        <v>-501.59000000000015</v>
      </c>
      <c r="J173" t="str">
        <f t="shared" si="10"/>
        <v>Invalid</v>
      </c>
      <c r="K173" t="str">
        <f t="shared" si="11"/>
        <v>Invalid</v>
      </c>
    </row>
    <row r="174" spans="1:11" x14ac:dyDescent="0.3">
      <c r="A174" t="s">
        <v>10</v>
      </c>
      <c r="B174" t="s">
        <v>34</v>
      </c>
      <c r="C174" t="s">
        <v>26</v>
      </c>
      <c r="D174" s="4">
        <v>4991</v>
      </c>
      <c r="E174" s="5">
        <v>9</v>
      </c>
      <c r="F174">
        <f>VLOOKUP(Sales[[#This Row],[Product]],'cost'!A:B,2,FALSE)</f>
        <v>5.6</v>
      </c>
      <c r="G174" s="14">
        <f>Sales[[#This Row],[cost / unit]]*Sales[[#This Row],[Units]]</f>
        <v>50.4</v>
      </c>
      <c r="H174" t="str">
        <f t="shared" si="9"/>
        <v>INVALID</v>
      </c>
      <c r="I174">
        <f>Sales[[#This Row],[Total cost ]]-Sales[[#This Row],[Amount]]</f>
        <v>-4940.6000000000004</v>
      </c>
      <c r="J174" t="str">
        <f t="shared" si="10"/>
        <v>Invalid</v>
      </c>
      <c r="K174" t="str">
        <f t="shared" si="11"/>
        <v>Invalid</v>
      </c>
    </row>
    <row r="175" spans="1:11" x14ac:dyDescent="0.3">
      <c r="A175" t="s">
        <v>8</v>
      </c>
      <c r="B175" t="s">
        <v>34</v>
      </c>
      <c r="C175" t="s">
        <v>16</v>
      </c>
      <c r="D175" s="4">
        <v>2009</v>
      </c>
      <c r="E175" s="5">
        <v>219</v>
      </c>
      <c r="F175">
        <f>VLOOKUP(Sales[[#This Row],[Product]],'cost'!A:B,2,FALSE)</f>
        <v>8.7899999999999991</v>
      </c>
      <c r="G175" s="14">
        <f>Sales[[#This Row],[cost / unit]]*Sales[[#This Row],[Units]]</f>
        <v>1925.0099999999998</v>
      </c>
      <c r="H175" t="str">
        <f t="shared" si="9"/>
        <v>INVALID</v>
      </c>
      <c r="I175">
        <f>Sales[[#This Row],[Total cost ]]-Sales[[#This Row],[Amount]]</f>
        <v>-83.990000000000236</v>
      </c>
      <c r="J175" t="str">
        <f t="shared" si="10"/>
        <v>Invalid</v>
      </c>
      <c r="K175" t="str">
        <f t="shared" si="11"/>
        <v>Invalid</v>
      </c>
    </row>
    <row r="176" spans="1:11" x14ac:dyDescent="0.3">
      <c r="A176" t="s">
        <v>2</v>
      </c>
      <c r="B176" t="s">
        <v>39</v>
      </c>
      <c r="C176" t="s">
        <v>22</v>
      </c>
      <c r="D176" s="4">
        <v>1568</v>
      </c>
      <c r="E176" s="5">
        <v>141</v>
      </c>
      <c r="F176">
        <f>VLOOKUP(Sales[[#This Row],[Product]],'cost'!A:B,2,FALSE)</f>
        <v>9.77</v>
      </c>
      <c r="G176" s="14">
        <f>Sales[[#This Row],[cost / unit]]*Sales[[#This Row],[Units]]</f>
        <v>1377.57</v>
      </c>
      <c r="H176" t="str">
        <f t="shared" si="9"/>
        <v>INVALID</v>
      </c>
      <c r="I176">
        <f>Sales[[#This Row],[Total cost ]]-Sales[[#This Row],[Amount]]</f>
        <v>-190.43000000000006</v>
      </c>
      <c r="J176" t="str">
        <f t="shared" si="10"/>
        <v>Invalid</v>
      </c>
      <c r="K176" t="str">
        <f t="shared" si="11"/>
        <v>Invalid</v>
      </c>
    </row>
    <row r="177" spans="1:11" x14ac:dyDescent="0.3">
      <c r="A177" t="s">
        <v>41</v>
      </c>
      <c r="B177" t="s">
        <v>37</v>
      </c>
      <c r="C177" t="s">
        <v>20</v>
      </c>
      <c r="D177" s="4">
        <v>3388</v>
      </c>
      <c r="E177" s="5">
        <v>123</v>
      </c>
      <c r="F177">
        <f>VLOOKUP(Sales[[#This Row],[Product]],'cost'!A:B,2,FALSE)</f>
        <v>10.62</v>
      </c>
      <c r="G177" s="14">
        <f>Sales[[#This Row],[cost / unit]]*Sales[[#This Row],[Units]]</f>
        <v>1306.26</v>
      </c>
      <c r="H177" t="str">
        <f t="shared" si="9"/>
        <v>INVALID</v>
      </c>
      <c r="I177">
        <f>Sales[[#This Row],[Total cost ]]-Sales[[#This Row],[Amount]]</f>
        <v>-2081.7399999999998</v>
      </c>
      <c r="J177" t="str">
        <f t="shared" si="10"/>
        <v>Invalid</v>
      </c>
      <c r="K177" t="str">
        <f t="shared" si="11"/>
        <v>Invalid</v>
      </c>
    </row>
    <row r="178" spans="1:11" x14ac:dyDescent="0.3">
      <c r="A178" t="s">
        <v>40</v>
      </c>
      <c r="B178" t="s">
        <v>38</v>
      </c>
      <c r="C178" t="s">
        <v>24</v>
      </c>
      <c r="D178" s="4">
        <v>623</v>
      </c>
      <c r="E178" s="5">
        <v>51</v>
      </c>
      <c r="F178">
        <f>VLOOKUP(Sales[[#This Row],[Product]],'cost'!A:B,2,FALSE)</f>
        <v>4.97</v>
      </c>
      <c r="G178" s="14">
        <f>Sales[[#This Row],[cost / unit]]*Sales[[#This Row],[Units]]</f>
        <v>253.47</v>
      </c>
      <c r="H178" t="str">
        <f t="shared" si="9"/>
        <v>INVALID</v>
      </c>
      <c r="I178">
        <f>Sales[[#This Row],[Total cost ]]-Sales[[#This Row],[Amount]]</f>
        <v>-369.53</v>
      </c>
      <c r="J178" t="str">
        <f t="shared" si="10"/>
        <v>Invalid</v>
      </c>
      <c r="K178" t="str">
        <f t="shared" si="11"/>
        <v>Invalid</v>
      </c>
    </row>
    <row r="179" spans="1:11" x14ac:dyDescent="0.3">
      <c r="A179" t="s">
        <v>6</v>
      </c>
      <c r="B179" t="s">
        <v>36</v>
      </c>
      <c r="C179" t="s">
        <v>4</v>
      </c>
      <c r="D179" s="4">
        <v>10073</v>
      </c>
      <c r="E179" s="5">
        <v>120</v>
      </c>
      <c r="F179">
        <f>VLOOKUP(Sales[[#This Row],[Product]],'cost'!A:B,2,FALSE)</f>
        <v>11.88</v>
      </c>
      <c r="G179" s="14">
        <f>Sales[[#This Row],[cost / unit]]*Sales[[#This Row],[Units]]</f>
        <v>1425.6000000000001</v>
      </c>
      <c r="H179" t="str">
        <f t="shared" si="9"/>
        <v>Canada</v>
      </c>
      <c r="I179">
        <f>Sales[[#This Row],[Total cost ]]-Sales[[#This Row],[Amount]]</f>
        <v>-8647.4</v>
      </c>
      <c r="J179" t="str">
        <f t="shared" si="10"/>
        <v>Invalid</v>
      </c>
      <c r="K179" t="str">
        <f t="shared" si="11"/>
        <v>Invalid</v>
      </c>
    </row>
    <row r="180" spans="1:11" x14ac:dyDescent="0.3">
      <c r="A180" t="s">
        <v>8</v>
      </c>
      <c r="B180" t="s">
        <v>39</v>
      </c>
      <c r="C180" t="s">
        <v>26</v>
      </c>
      <c r="D180" s="4">
        <v>1561</v>
      </c>
      <c r="E180" s="5">
        <v>27</v>
      </c>
      <c r="F180">
        <f>VLOOKUP(Sales[[#This Row],[Product]],'cost'!A:B,2,FALSE)</f>
        <v>5.6</v>
      </c>
      <c r="G180" s="14">
        <f>Sales[[#This Row],[cost / unit]]*Sales[[#This Row],[Units]]</f>
        <v>151.19999999999999</v>
      </c>
      <c r="H180" t="str">
        <f t="shared" si="9"/>
        <v>INVALID</v>
      </c>
      <c r="I180">
        <f>Sales[[#This Row],[Total cost ]]-Sales[[#This Row],[Amount]]</f>
        <v>-1409.8</v>
      </c>
      <c r="J180" t="str">
        <f t="shared" si="10"/>
        <v>Invalid</v>
      </c>
      <c r="K180" t="str">
        <f t="shared" si="11"/>
        <v>Invalid</v>
      </c>
    </row>
    <row r="181" spans="1:11" x14ac:dyDescent="0.3">
      <c r="A181" t="s">
        <v>9</v>
      </c>
      <c r="B181" t="s">
        <v>36</v>
      </c>
      <c r="C181" t="s">
        <v>27</v>
      </c>
      <c r="D181" s="4">
        <v>11522</v>
      </c>
      <c r="E181" s="5">
        <v>204</v>
      </c>
      <c r="F181">
        <f>VLOOKUP(Sales[[#This Row],[Product]],'cost'!A:B,2,FALSE)</f>
        <v>16.73</v>
      </c>
      <c r="G181" s="14">
        <f>Sales[[#This Row],[cost / unit]]*Sales[[#This Row],[Units]]</f>
        <v>3412.92</v>
      </c>
      <c r="H181" t="str">
        <f t="shared" si="9"/>
        <v>Canada</v>
      </c>
      <c r="I181">
        <f>Sales[[#This Row],[Total cost ]]-Sales[[#This Row],[Amount]]</f>
        <v>-8109.08</v>
      </c>
      <c r="J181" t="str">
        <f t="shared" si="10"/>
        <v>Invalid</v>
      </c>
      <c r="K181" t="str">
        <f t="shared" si="11"/>
        <v>Invalid</v>
      </c>
    </row>
    <row r="182" spans="1:11" x14ac:dyDescent="0.3">
      <c r="A182" t="s">
        <v>6</v>
      </c>
      <c r="B182" t="s">
        <v>38</v>
      </c>
      <c r="C182" t="s">
        <v>13</v>
      </c>
      <c r="D182" s="4">
        <v>2317</v>
      </c>
      <c r="E182" s="5">
        <v>123</v>
      </c>
      <c r="F182">
        <f>VLOOKUP(Sales[[#This Row],[Product]],'cost'!A:B,2,FALSE)</f>
        <v>9.33</v>
      </c>
      <c r="G182" s="14">
        <f>Sales[[#This Row],[cost / unit]]*Sales[[#This Row],[Units]]</f>
        <v>1147.5899999999999</v>
      </c>
      <c r="H182" t="str">
        <f t="shared" si="9"/>
        <v>INVALID</v>
      </c>
      <c r="I182">
        <f>Sales[[#This Row],[Total cost ]]-Sales[[#This Row],[Amount]]</f>
        <v>-1169.4100000000001</v>
      </c>
      <c r="J182" t="str">
        <f t="shared" si="10"/>
        <v>Invalid</v>
      </c>
      <c r="K182" t="str">
        <f t="shared" si="11"/>
        <v>Invalid</v>
      </c>
    </row>
    <row r="183" spans="1:11" x14ac:dyDescent="0.3">
      <c r="A183" t="s">
        <v>10</v>
      </c>
      <c r="B183" t="s">
        <v>37</v>
      </c>
      <c r="C183" t="s">
        <v>28</v>
      </c>
      <c r="D183" s="4">
        <v>3059</v>
      </c>
      <c r="E183" s="5">
        <v>27</v>
      </c>
      <c r="F183">
        <f>VLOOKUP(Sales[[#This Row],[Product]],'cost'!A:B,2,FALSE)</f>
        <v>10.38</v>
      </c>
      <c r="G183" s="14">
        <f>Sales[[#This Row],[cost / unit]]*Sales[[#This Row],[Units]]</f>
        <v>280.26000000000005</v>
      </c>
      <c r="H183" t="str">
        <f t="shared" si="9"/>
        <v>INVALID</v>
      </c>
      <c r="I183">
        <f>Sales[[#This Row],[Total cost ]]-Sales[[#This Row],[Amount]]</f>
        <v>-2778.74</v>
      </c>
      <c r="J183" t="str">
        <f t="shared" si="10"/>
        <v>Invalid</v>
      </c>
      <c r="K183" t="str">
        <f t="shared" si="11"/>
        <v>Invalid</v>
      </c>
    </row>
    <row r="184" spans="1:11" x14ac:dyDescent="0.3">
      <c r="A184" t="s">
        <v>41</v>
      </c>
      <c r="B184" t="s">
        <v>37</v>
      </c>
      <c r="C184" t="s">
        <v>26</v>
      </c>
      <c r="D184" s="4">
        <v>2324</v>
      </c>
      <c r="E184" s="5">
        <v>177</v>
      </c>
      <c r="F184">
        <f>VLOOKUP(Sales[[#This Row],[Product]],'cost'!A:B,2,FALSE)</f>
        <v>5.6</v>
      </c>
      <c r="G184" s="14">
        <f>Sales[[#This Row],[cost / unit]]*Sales[[#This Row],[Units]]</f>
        <v>991.19999999999993</v>
      </c>
      <c r="H184" t="str">
        <f t="shared" si="9"/>
        <v>INVALID</v>
      </c>
      <c r="I184">
        <f>Sales[[#This Row],[Total cost ]]-Sales[[#This Row],[Amount]]</f>
        <v>-1332.8000000000002</v>
      </c>
      <c r="J184" t="str">
        <f t="shared" si="10"/>
        <v>Invalid</v>
      </c>
      <c r="K184" t="str">
        <f t="shared" si="11"/>
        <v>Invalid</v>
      </c>
    </row>
    <row r="185" spans="1:11" x14ac:dyDescent="0.3">
      <c r="A185" t="s">
        <v>3</v>
      </c>
      <c r="B185" t="s">
        <v>39</v>
      </c>
      <c r="C185" t="s">
        <v>26</v>
      </c>
      <c r="D185" s="4">
        <v>4956</v>
      </c>
      <c r="E185" s="5">
        <v>171</v>
      </c>
      <c r="F185">
        <f>VLOOKUP(Sales[[#This Row],[Product]],'cost'!A:B,2,FALSE)</f>
        <v>5.6</v>
      </c>
      <c r="G185" s="14">
        <f>Sales[[#This Row],[cost / unit]]*Sales[[#This Row],[Units]]</f>
        <v>957.59999999999991</v>
      </c>
      <c r="H185" t="str">
        <f t="shared" si="9"/>
        <v>INVALID</v>
      </c>
      <c r="I185">
        <f>Sales[[#This Row],[Total cost ]]-Sales[[#This Row],[Amount]]</f>
        <v>-3998.4</v>
      </c>
      <c r="J185" t="str">
        <f t="shared" si="10"/>
        <v>Invalid</v>
      </c>
      <c r="K185" t="str">
        <f t="shared" si="11"/>
        <v>Invalid</v>
      </c>
    </row>
    <row r="186" spans="1:11" x14ac:dyDescent="0.3">
      <c r="A186" t="s">
        <v>10</v>
      </c>
      <c r="B186" t="s">
        <v>34</v>
      </c>
      <c r="C186" t="s">
        <v>19</v>
      </c>
      <c r="D186" s="4">
        <v>5355</v>
      </c>
      <c r="E186" s="5">
        <v>204</v>
      </c>
      <c r="F186">
        <f>VLOOKUP(Sales[[#This Row],[Product]],'cost'!A:B,2,FALSE)</f>
        <v>7.64</v>
      </c>
      <c r="G186" s="14">
        <f>Sales[[#This Row],[cost / unit]]*Sales[[#This Row],[Units]]</f>
        <v>1558.56</v>
      </c>
      <c r="H186" t="str">
        <f t="shared" si="9"/>
        <v>INVALID</v>
      </c>
      <c r="I186">
        <f>Sales[[#This Row],[Total cost ]]-Sales[[#This Row],[Amount]]</f>
        <v>-3796.44</v>
      </c>
      <c r="J186" t="str">
        <f t="shared" si="10"/>
        <v>Invalid</v>
      </c>
      <c r="K186" t="str">
        <f t="shared" si="11"/>
        <v>Invalid</v>
      </c>
    </row>
    <row r="187" spans="1:11" x14ac:dyDescent="0.3">
      <c r="A187" t="s">
        <v>3</v>
      </c>
      <c r="B187" t="s">
        <v>34</v>
      </c>
      <c r="C187" t="s">
        <v>14</v>
      </c>
      <c r="D187" s="4">
        <v>7259</v>
      </c>
      <c r="E187" s="5">
        <v>276</v>
      </c>
      <c r="F187">
        <f>VLOOKUP(Sales[[#This Row],[Product]],'cost'!A:B,2,FALSE)</f>
        <v>11.7</v>
      </c>
      <c r="G187" s="14">
        <f>Sales[[#This Row],[cost / unit]]*Sales[[#This Row],[Units]]</f>
        <v>3229.2</v>
      </c>
      <c r="H187" t="str">
        <f t="shared" si="9"/>
        <v>INVALID</v>
      </c>
      <c r="I187">
        <f>Sales[[#This Row],[Total cost ]]-Sales[[#This Row],[Amount]]</f>
        <v>-4029.8</v>
      </c>
      <c r="J187" t="str">
        <f t="shared" si="10"/>
        <v>Invalid</v>
      </c>
      <c r="K187" t="str">
        <f t="shared" si="11"/>
        <v>Invalid</v>
      </c>
    </row>
    <row r="188" spans="1:11" x14ac:dyDescent="0.3">
      <c r="A188" t="s">
        <v>8</v>
      </c>
      <c r="B188" t="s">
        <v>37</v>
      </c>
      <c r="C188" t="s">
        <v>26</v>
      </c>
      <c r="D188" s="4">
        <v>6279</v>
      </c>
      <c r="E188" s="5">
        <v>45</v>
      </c>
      <c r="F188">
        <f>VLOOKUP(Sales[[#This Row],[Product]],'cost'!A:B,2,FALSE)</f>
        <v>5.6</v>
      </c>
      <c r="G188" s="14">
        <f>Sales[[#This Row],[cost / unit]]*Sales[[#This Row],[Units]]</f>
        <v>251.99999999999997</v>
      </c>
      <c r="H188" t="str">
        <f t="shared" si="9"/>
        <v>INVALID</v>
      </c>
      <c r="I188">
        <f>Sales[[#This Row],[Total cost ]]-Sales[[#This Row],[Amount]]</f>
        <v>-6027</v>
      </c>
      <c r="J188" t="str">
        <f t="shared" si="10"/>
        <v>Invalid</v>
      </c>
      <c r="K188" t="str">
        <f t="shared" si="11"/>
        <v>Invalid</v>
      </c>
    </row>
    <row r="189" spans="1:11" x14ac:dyDescent="0.3">
      <c r="A189" t="s">
        <v>40</v>
      </c>
      <c r="B189" t="s">
        <v>38</v>
      </c>
      <c r="C189" t="s">
        <v>29</v>
      </c>
      <c r="D189" s="4">
        <v>2541</v>
      </c>
      <c r="E189" s="5">
        <v>45</v>
      </c>
      <c r="F189">
        <f>VLOOKUP(Sales[[#This Row],[Product]],'cost'!A:B,2,FALSE)</f>
        <v>7.16</v>
      </c>
      <c r="G189" s="14">
        <f>Sales[[#This Row],[cost / unit]]*Sales[[#This Row],[Units]]</f>
        <v>322.2</v>
      </c>
      <c r="H189" t="str">
        <f t="shared" si="9"/>
        <v>INVALID</v>
      </c>
      <c r="I189">
        <f>Sales[[#This Row],[Total cost ]]-Sales[[#This Row],[Amount]]</f>
        <v>-2218.8000000000002</v>
      </c>
      <c r="J189" t="str">
        <f t="shared" si="10"/>
        <v>Invalid</v>
      </c>
      <c r="K189" t="str">
        <f t="shared" si="11"/>
        <v>Invalid</v>
      </c>
    </row>
    <row r="190" spans="1:11" x14ac:dyDescent="0.3">
      <c r="A190" t="s">
        <v>6</v>
      </c>
      <c r="B190" t="s">
        <v>35</v>
      </c>
      <c r="C190" t="s">
        <v>27</v>
      </c>
      <c r="D190" s="4">
        <v>3864</v>
      </c>
      <c r="E190" s="5">
        <v>177</v>
      </c>
      <c r="F190">
        <f>VLOOKUP(Sales[[#This Row],[Product]],'cost'!A:B,2,FALSE)</f>
        <v>16.73</v>
      </c>
      <c r="G190" s="14">
        <f>Sales[[#This Row],[cost / unit]]*Sales[[#This Row],[Units]]</f>
        <v>2961.21</v>
      </c>
      <c r="H190" t="str">
        <f t="shared" si="9"/>
        <v>INVALID</v>
      </c>
      <c r="I190">
        <f>Sales[[#This Row],[Total cost ]]-Sales[[#This Row],[Amount]]</f>
        <v>-902.79</v>
      </c>
      <c r="J190" t="str">
        <f t="shared" si="10"/>
        <v>Valid</v>
      </c>
      <c r="K190" t="str">
        <f t="shared" si="11"/>
        <v>Valid</v>
      </c>
    </row>
    <row r="191" spans="1:11" x14ac:dyDescent="0.3">
      <c r="A191" t="s">
        <v>5</v>
      </c>
      <c r="B191" t="s">
        <v>36</v>
      </c>
      <c r="C191" t="s">
        <v>13</v>
      </c>
      <c r="D191" s="4">
        <v>6146</v>
      </c>
      <c r="E191" s="5">
        <v>63</v>
      </c>
      <c r="F191">
        <f>VLOOKUP(Sales[[#This Row],[Product]],'cost'!A:B,2,FALSE)</f>
        <v>9.33</v>
      </c>
      <c r="G191" s="14">
        <f>Sales[[#This Row],[cost / unit]]*Sales[[#This Row],[Units]]</f>
        <v>587.79</v>
      </c>
      <c r="H191" t="str">
        <f t="shared" si="9"/>
        <v>INVALID</v>
      </c>
      <c r="I191">
        <f>Sales[[#This Row],[Total cost ]]-Sales[[#This Row],[Amount]]</f>
        <v>-5558.21</v>
      </c>
      <c r="J191" t="str">
        <f t="shared" si="10"/>
        <v>Invalid</v>
      </c>
      <c r="K191" t="str">
        <f t="shared" si="11"/>
        <v>Invalid</v>
      </c>
    </row>
    <row r="192" spans="1:11" x14ac:dyDescent="0.3">
      <c r="A192" t="s">
        <v>9</v>
      </c>
      <c r="B192" t="s">
        <v>39</v>
      </c>
      <c r="C192" t="s">
        <v>18</v>
      </c>
      <c r="D192" s="4">
        <v>2639</v>
      </c>
      <c r="E192" s="5">
        <v>204</v>
      </c>
      <c r="F192">
        <f>VLOOKUP(Sales[[#This Row],[Product]],'cost'!A:B,2,FALSE)</f>
        <v>6.47</v>
      </c>
      <c r="G192" s="14">
        <f>Sales[[#This Row],[cost / unit]]*Sales[[#This Row],[Units]]</f>
        <v>1319.8799999999999</v>
      </c>
      <c r="H192" t="str">
        <f t="shared" si="9"/>
        <v>INVALID</v>
      </c>
      <c r="I192">
        <f>Sales[[#This Row],[Total cost ]]-Sales[[#This Row],[Amount]]</f>
        <v>-1319.1200000000001</v>
      </c>
      <c r="J192" t="str">
        <f t="shared" si="10"/>
        <v>Invalid</v>
      </c>
      <c r="K192" t="str">
        <f t="shared" si="11"/>
        <v>Invalid</v>
      </c>
    </row>
    <row r="193" spans="1:11" x14ac:dyDescent="0.3">
      <c r="A193" t="s">
        <v>8</v>
      </c>
      <c r="B193" t="s">
        <v>37</v>
      </c>
      <c r="C193" t="s">
        <v>22</v>
      </c>
      <c r="D193" s="4">
        <v>1890</v>
      </c>
      <c r="E193" s="5">
        <v>195</v>
      </c>
      <c r="F193">
        <f>VLOOKUP(Sales[[#This Row],[Product]],'cost'!A:B,2,FALSE)</f>
        <v>9.77</v>
      </c>
      <c r="G193" s="14">
        <f>Sales[[#This Row],[cost / unit]]*Sales[[#This Row],[Units]]</f>
        <v>1905.1499999999999</v>
      </c>
      <c r="H193" t="str">
        <f t="shared" si="9"/>
        <v>INVALID</v>
      </c>
      <c r="I193">
        <f>Sales[[#This Row],[Total cost ]]-Sales[[#This Row],[Amount]]</f>
        <v>15.149999999999864</v>
      </c>
      <c r="J193" t="str">
        <f t="shared" si="10"/>
        <v>Invalid</v>
      </c>
      <c r="K193" t="str">
        <f t="shared" si="11"/>
        <v>Invalid</v>
      </c>
    </row>
    <row r="194" spans="1:11" x14ac:dyDescent="0.3">
      <c r="A194" t="s">
        <v>7</v>
      </c>
      <c r="B194" t="s">
        <v>34</v>
      </c>
      <c r="C194" t="s">
        <v>14</v>
      </c>
      <c r="D194" s="4">
        <v>1932</v>
      </c>
      <c r="E194" s="5">
        <v>369</v>
      </c>
      <c r="F194">
        <f>VLOOKUP(Sales[[#This Row],[Product]],'cost'!A:B,2,FALSE)</f>
        <v>11.7</v>
      </c>
      <c r="G194" s="14">
        <f>Sales[[#This Row],[cost / unit]]*Sales[[#This Row],[Units]]</f>
        <v>4317.3</v>
      </c>
      <c r="H194" t="str">
        <f t="shared" ref="H194:H257" si="12">IF(D:D&gt;10000, B:B,"INVALID")</f>
        <v>INVALID</v>
      </c>
      <c r="I194">
        <f>Sales[[#This Row],[Total cost ]]-Sales[[#This Row],[Amount]]</f>
        <v>2385.3000000000002</v>
      </c>
      <c r="J194" t="str">
        <f t="shared" ref="J194:J257" si="13">IF(AND(D:D&gt;2000,B:B="USA"),"Valid", "Invalid")</f>
        <v>Invalid</v>
      </c>
      <c r="K194" t="str">
        <f t="shared" ref="K194:K257" si="14">IF(OR(B:B = "USA", C:C = "White Choc"), "Valid", "Invalid")</f>
        <v>Invalid</v>
      </c>
    </row>
    <row r="195" spans="1:11" x14ac:dyDescent="0.3">
      <c r="A195" t="s">
        <v>3</v>
      </c>
      <c r="B195" t="s">
        <v>34</v>
      </c>
      <c r="C195" t="s">
        <v>25</v>
      </c>
      <c r="D195" s="4">
        <v>6300</v>
      </c>
      <c r="E195" s="5">
        <v>42</v>
      </c>
      <c r="F195">
        <f>VLOOKUP(Sales[[#This Row],[Product]],'cost'!A:B,2,FALSE)</f>
        <v>13.15</v>
      </c>
      <c r="G195" s="14">
        <f>Sales[[#This Row],[cost / unit]]*Sales[[#This Row],[Units]]</f>
        <v>552.30000000000007</v>
      </c>
      <c r="H195" t="str">
        <f t="shared" si="12"/>
        <v>INVALID</v>
      </c>
      <c r="I195">
        <f>Sales[[#This Row],[Total cost ]]-Sales[[#This Row],[Amount]]</f>
        <v>-5747.7</v>
      </c>
      <c r="J195" t="str">
        <f t="shared" si="13"/>
        <v>Invalid</v>
      </c>
      <c r="K195" t="str">
        <f t="shared" si="14"/>
        <v>Valid</v>
      </c>
    </row>
    <row r="196" spans="1:11" x14ac:dyDescent="0.3">
      <c r="A196" t="s">
        <v>6</v>
      </c>
      <c r="B196" t="s">
        <v>37</v>
      </c>
      <c r="C196" t="s">
        <v>30</v>
      </c>
      <c r="D196" s="4">
        <v>560</v>
      </c>
      <c r="E196" s="5">
        <v>81</v>
      </c>
      <c r="F196">
        <f>VLOOKUP(Sales[[#This Row],[Product]],'cost'!A:B,2,FALSE)</f>
        <v>14.49</v>
      </c>
      <c r="G196" s="14">
        <f>Sales[[#This Row],[cost / unit]]*Sales[[#This Row],[Units]]</f>
        <v>1173.69</v>
      </c>
      <c r="H196" t="str">
        <f t="shared" si="12"/>
        <v>INVALID</v>
      </c>
      <c r="I196">
        <f>Sales[[#This Row],[Total cost ]]-Sales[[#This Row],[Amount]]</f>
        <v>613.69000000000005</v>
      </c>
      <c r="J196" t="str">
        <f t="shared" si="13"/>
        <v>Invalid</v>
      </c>
      <c r="K196" t="str">
        <f t="shared" si="14"/>
        <v>Invalid</v>
      </c>
    </row>
    <row r="197" spans="1:11" x14ac:dyDescent="0.3">
      <c r="A197" t="s">
        <v>9</v>
      </c>
      <c r="B197" t="s">
        <v>37</v>
      </c>
      <c r="C197" t="s">
        <v>26</v>
      </c>
      <c r="D197" s="4">
        <v>2856</v>
      </c>
      <c r="E197" s="5">
        <v>246</v>
      </c>
      <c r="F197">
        <f>VLOOKUP(Sales[[#This Row],[Product]],'cost'!A:B,2,FALSE)</f>
        <v>5.6</v>
      </c>
      <c r="G197" s="14">
        <f>Sales[[#This Row],[cost / unit]]*Sales[[#This Row],[Units]]</f>
        <v>1377.6</v>
      </c>
      <c r="H197" t="str">
        <f t="shared" si="12"/>
        <v>INVALID</v>
      </c>
      <c r="I197">
        <f>Sales[[#This Row],[Total cost ]]-Sales[[#This Row],[Amount]]</f>
        <v>-1478.4</v>
      </c>
      <c r="J197" t="str">
        <f t="shared" si="13"/>
        <v>Invalid</v>
      </c>
      <c r="K197" t="str">
        <f t="shared" si="14"/>
        <v>Invalid</v>
      </c>
    </row>
    <row r="198" spans="1:11" x14ac:dyDescent="0.3">
      <c r="A198" t="s">
        <v>9</v>
      </c>
      <c r="B198" t="s">
        <v>34</v>
      </c>
      <c r="C198" t="s">
        <v>17</v>
      </c>
      <c r="D198" s="4">
        <v>707</v>
      </c>
      <c r="E198" s="5">
        <v>174</v>
      </c>
      <c r="F198">
        <f>VLOOKUP(Sales[[#This Row],[Product]],'cost'!A:B,2,FALSE)</f>
        <v>3.11</v>
      </c>
      <c r="G198" s="14">
        <f>Sales[[#This Row],[cost / unit]]*Sales[[#This Row],[Units]]</f>
        <v>541.14</v>
      </c>
      <c r="H198" t="str">
        <f t="shared" si="12"/>
        <v>INVALID</v>
      </c>
      <c r="I198">
        <f>Sales[[#This Row],[Total cost ]]-Sales[[#This Row],[Amount]]</f>
        <v>-165.86</v>
      </c>
      <c r="J198" t="str">
        <f t="shared" si="13"/>
        <v>Invalid</v>
      </c>
      <c r="K198" t="str">
        <f t="shared" si="14"/>
        <v>Invalid</v>
      </c>
    </row>
    <row r="199" spans="1:11" x14ac:dyDescent="0.3">
      <c r="A199" t="s">
        <v>8</v>
      </c>
      <c r="B199" t="s">
        <v>35</v>
      </c>
      <c r="C199" t="s">
        <v>30</v>
      </c>
      <c r="D199" s="4">
        <v>3598</v>
      </c>
      <c r="E199" s="5">
        <v>81</v>
      </c>
      <c r="F199">
        <f>VLOOKUP(Sales[[#This Row],[Product]],'cost'!A:B,2,FALSE)</f>
        <v>14.49</v>
      </c>
      <c r="G199" s="14">
        <f>Sales[[#This Row],[cost / unit]]*Sales[[#This Row],[Units]]</f>
        <v>1173.69</v>
      </c>
      <c r="H199" t="str">
        <f t="shared" si="12"/>
        <v>INVALID</v>
      </c>
      <c r="I199">
        <f>Sales[[#This Row],[Total cost ]]-Sales[[#This Row],[Amount]]</f>
        <v>-2424.31</v>
      </c>
      <c r="J199" t="str">
        <f t="shared" si="13"/>
        <v>Valid</v>
      </c>
      <c r="K199" t="str">
        <f t="shared" si="14"/>
        <v>Valid</v>
      </c>
    </row>
    <row r="200" spans="1:11" x14ac:dyDescent="0.3">
      <c r="A200" t="s">
        <v>40</v>
      </c>
      <c r="B200" t="s">
        <v>35</v>
      </c>
      <c r="C200" t="s">
        <v>22</v>
      </c>
      <c r="D200" s="4">
        <v>6853</v>
      </c>
      <c r="E200" s="5">
        <v>372</v>
      </c>
      <c r="F200">
        <f>VLOOKUP(Sales[[#This Row],[Product]],'cost'!A:B,2,FALSE)</f>
        <v>9.77</v>
      </c>
      <c r="G200" s="14">
        <f>Sales[[#This Row],[cost / unit]]*Sales[[#This Row],[Units]]</f>
        <v>3634.44</v>
      </c>
      <c r="H200" t="str">
        <f t="shared" si="12"/>
        <v>INVALID</v>
      </c>
      <c r="I200">
        <f>Sales[[#This Row],[Total cost ]]-Sales[[#This Row],[Amount]]</f>
        <v>-3218.56</v>
      </c>
      <c r="J200" t="str">
        <f t="shared" si="13"/>
        <v>Valid</v>
      </c>
      <c r="K200" t="str">
        <f t="shared" si="14"/>
        <v>Valid</v>
      </c>
    </row>
    <row r="201" spans="1:11" x14ac:dyDescent="0.3">
      <c r="A201" t="s">
        <v>40</v>
      </c>
      <c r="B201" t="s">
        <v>35</v>
      </c>
      <c r="C201" t="s">
        <v>16</v>
      </c>
      <c r="D201" s="4">
        <v>4725</v>
      </c>
      <c r="E201" s="5">
        <v>174</v>
      </c>
      <c r="F201">
        <f>VLOOKUP(Sales[[#This Row],[Product]],'cost'!A:B,2,FALSE)</f>
        <v>8.7899999999999991</v>
      </c>
      <c r="G201" s="14">
        <f>Sales[[#This Row],[cost / unit]]*Sales[[#This Row],[Units]]</f>
        <v>1529.4599999999998</v>
      </c>
      <c r="H201" t="str">
        <f t="shared" si="12"/>
        <v>INVALID</v>
      </c>
      <c r="I201">
        <f>Sales[[#This Row],[Total cost ]]-Sales[[#This Row],[Amount]]</f>
        <v>-3195.54</v>
      </c>
      <c r="J201" t="str">
        <f t="shared" si="13"/>
        <v>Valid</v>
      </c>
      <c r="K201" t="str">
        <f t="shared" si="14"/>
        <v>Valid</v>
      </c>
    </row>
    <row r="202" spans="1:11" x14ac:dyDescent="0.3">
      <c r="A202" t="s">
        <v>41</v>
      </c>
      <c r="B202" t="s">
        <v>36</v>
      </c>
      <c r="C202" t="s">
        <v>32</v>
      </c>
      <c r="D202" s="4">
        <v>10304</v>
      </c>
      <c r="E202" s="5">
        <v>84</v>
      </c>
      <c r="F202">
        <f>VLOOKUP(Sales[[#This Row],[Product]],'cost'!A:B,2,FALSE)</f>
        <v>8.65</v>
      </c>
      <c r="G202" s="14">
        <f>Sales[[#This Row],[cost / unit]]*Sales[[#This Row],[Units]]</f>
        <v>726.6</v>
      </c>
      <c r="H202" t="str">
        <f t="shared" si="12"/>
        <v>Canada</v>
      </c>
      <c r="I202">
        <f>Sales[[#This Row],[Total cost ]]-Sales[[#This Row],[Amount]]</f>
        <v>-9577.4</v>
      </c>
      <c r="J202" t="str">
        <f t="shared" si="13"/>
        <v>Invalid</v>
      </c>
      <c r="K202" t="str">
        <f t="shared" si="14"/>
        <v>Invalid</v>
      </c>
    </row>
    <row r="203" spans="1:11" x14ac:dyDescent="0.3">
      <c r="A203" t="s">
        <v>41</v>
      </c>
      <c r="B203" t="s">
        <v>34</v>
      </c>
      <c r="C203" t="s">
        <v>16</v>
      </c>
      <c r="D203" s="4">
        <v>1274</v>
      </c>
      <c r="E203" s="5">
        <v>225</v>
      </c>
      <c r="F203">
        <f>VLOOKUP(Sales[[#This Row],[Product]],'cost'!A:B,2,FALSE)</f>
        <v>8.7899999999999991</v>
      </c>
      <c r="G203" s="14">
        <f>Sales[[#This Row],[cost / unit]]*Sales[[#This Row],[Units]]</f>
        <v>1977.7499999999998</v>
      </c>
      <c r="H203" t="str">
        <f t="shared" si="12"/>
        <v>INVALID</v>
      </c>
      <c r="I203">
        <f>Sales[[#This Row],[Total cost ]]-Sales[[#This Row],[Amount]]</f>
        <v>703.74999999999977</v>
      </c>
      <c r="J203" t="str">
        <f t="shared" si="13"/>
        <v>Invalid</v>
      </c>
      <c r="K203" t="str">
        <f t="shared" si="14"/>
        <v>Invalid</v>
      </c>
    </row>
    <row r="204" spans="1:11" x14ac:dyDescent="0.3">
      <c r="A204" t="s">
        <v>5</v>
      </c>
      <c r="B204" t="s">
        <v>36</v>
      </c>
      <c r="C204" t="s">
        <v>30</v>
      </c>
      <c r="D204" s="4">
        <v>1526</v>
      </c>
      <c r="E204" s="5">
        <v>105</v>
      </c>
      <c r="F204">
        <f>VLOOKUP(Sales[[#This Row],[Product]],'cost'!A:B,2,FALSE)</f>
        <v>14.49</v>
      </c>
      <c r="G204" s="14">
        <f>Sales[[#This Row],[cost / unit]]*Sales[[#This Row],[Units]]</f>
        <v>1521.45</v>
      </c>
      <c r="H204" t="str">
        <f t="shared" si="12"/>
        <v>INVALID</v>
      </c>
      <c r="I204">
        <f>Sales[[#This Row],[Total cost ]]-Sales[[#This Row],[Amount]]</f>
        <v>-4.5499999999999545</v>
      </c>
      <c r="J204" t="str">
        <f t="shared" si="13"/>
        <v>Invalid</v>
      </c>
      <c r="K204" t="str">
        <f t="shared" si="14"/>
        <v>Invalid</v>
      </c>
    </row>
    <row r="205" spans="1:11" x14ac:dyDescent="0.3">
      <c r="A205" t="s">
        <v>40</v>
      </c>
      <c r="B205" t="s">
        <v>39</v>
      </c>
      <c r="C205" t="s">
        <v>28</v>
      </c>
      <c r="D205" s="4">
        <v>3101</v>
      </c>
      <c r="E205" s="5">
        <v>225</v>
      </c>
      <c r="F205">
        <f>VLOOKUP(Sales[[#This Row],[Product]],'cost'!A:B,2,FALSE)</f>
        <v>10.38</v>
      </c>
      <c r="G205" s="14">
        <f>Sales[[#This Row],[cost / unit]]*Sales[[#This Row],[Units]]</f>
        <v>2335.5</v>
      </c>
      <c r="H205" t="str">
        <f t="shared" si="12"/>
        <v>INVALID</v>
      </c>
      <c r="I205">
        <f>Sales[[#This Row],[Total cost ]]-Sales[[#This Row],[Amount]]</f>
        <v>-765.5</v>
      </c>
      <c r="J205" t="str">
        <f t="shared" si="13"/>
        <v>Invalid</v>
      </c>
      <c r="K205" t="str">
        <f t="shared" si="14"/>
        <v>Invalid</v>
      </c>
    </row>
    <row r="206" spans="1:11" x14ac:dyDescent="0.3">
      <c r="A206" t="s">
        <v>2</v>
      </c>
      <c r="B206" t="s">
        <v>37</v>
      </c>
      <c r="C206" t="s">
        <v>14</v>
      </c>
      <c r="D206" s="4">
        <v>1057</v>
      </c>
      <c r="E206" s="5">
        <v>54</v>
      </c>
      <c r="F206">
        <f>VLOOKUP(Sales[[#This Row],[Product]],'cost'!A:B,2,FALSE)</f>
        <v>11.7</v>
      </c>
      <c r="G206" s="14">
        <f>Sales[[#This Row],[cost / unit]]*Sales[[#This Row],[Units]]</f>
        <v>631.79999999999995</v>
      </c>
      <c r="H206" t="str">
        <f t="shared" si="12"/>
        <v>INVALID</v>
      </c>
      <c r="I206">
        <f>Sales[[#This Row],[Total cost ]]-Sales[[#This Row],[Amount]]</f>
        <v>-425.20000000000005</v>
      </c>
      <c r="J206" t="str">
        <f t="shared" si="13"/>
        <v>Invalid</v>
      </c>
      <c r="K206" t="str">
        <f t="shared" si="14"/>
        <v>Invalid</v>
      </c>
    </row>
    <row r="207" spans="1:11" x14ac:dyDescent="0.3">
      <c r="A207" t="s">
        <v>7</v>
      </c>
      <c r="B207" t="s">
        <v>37</v>
      </c>
      <c r="C207" t="s">
        <v>26</v>
      </c>
      <c r="D207" s="4">
        <v>5306</v>
      </c>
      <c r="E207" s="5">
        <v>0</v>
      </c>
      <c r="F207">
        <f>VLOOKUP(Sales[[#This Row],[Product]],'cost'!A:B,2,FALSE)</f>
        <v>5.6</v>
      </c>
      <c r="G207" s="14">
        <f>Sales[[#This Row],[cost / unit]]*Sales[[#This Row],[Units]]</f>
        <v>0</v>
      </c>
      <c r="H207" t="str">
        <f t="shared" si="12"/>
        <v>INVALID</v>
      </c>
      <c r="I207">
        <f>Sales[[#This Row],[Total cost ]]-Sales[[#This Row],[Amount]]</f>
        <v>-5306</v>
      </c>
      <c r="J207" t="str">
        <f t="shared" si="13"/>
        <v>Invalid</v>
      </c>
      <c r="K207" t="str">
        <f t="shared" si="14"/>
        <v>Invalid</v>
      </c>
    </row>
    <row r="208" spans="1:11" x14ac:dyDescent="0.3">
      <c r="A208" t="s">
        <v>5</v>
      </c>
      <c r="B208" t="s">
        <v>39</v>
      </c>
      <c r="C208" t="s">
        <v>24</v>
      </c>
      <c r="D208" s="4">
        <v>4018</v>
      </c>
      <c r="E208" s="5">
        <v>171</v>
      </c>
      <c r="F208">
        <f>VLOOKUP(Sales[[#This Row],[Product]],'cost'!A:B,2,FALSE)</f>
        <v>4.97</v>
      </c>
      <c r="G208" s="14">
        <f>Sales[[#This Row],[cost / unit]]*Sales[[#This Row],[Units]]</f>
        <v>849.87</v>
      </c>
      <c r="H208" t="str">
        <f t="shared" si="12"/>
        <v>INVALID</v>
      </c>
      <c r="I208">
        <f>Sales[[#This Row],[Total cost ]]-Sales[[#This Row],[Amount]]</f>
        <v>-3168.13</v>
      </c>
      <c r="J208" t="str">
        <f t="shared" si="13"/>
        <v>Invalid</v>
      </c>
      <c r="K208" t="str">
        <f t="shared" si="14"/>
        <v>Invalid</v>
      </c>
    </row>
    <row r="209" spans="1:11" x14ac:dyDescent="0.3">
      <c r="A209" t="s">
        <v>9</v>
      </c>
      <c r="B209" t="s">
        <v>34</v>
      </c>
      <c r="C209" t="s">
        <v>16</v>
      </c>
      <c r="D209" s="4">
        <v>938</v>
      </c>
      <c r="E209" s="5">
        <v>189</v>
      </c>
      <c r="F209">
        <f>VLOOKUP(Sales[[#This Row],[Product]],'cost'!A:B,2,FALSE)</f>
        <v>8.7899999999999991</v>
      </c>
      <c r="G209" s="14">
        <f>Sales[[#This Row],[cost / unit]]*Sales[[#This Row],[Units]]</f>
        <v>1661.31</v>
      </c>
      <c r="H209" t="str">
        <f t="shared" si="12"/>
        <v>INVALID</v>
      </c>
      <c r="I209">
        <f>Sales[[#This Row],[Total cost ]]-Sales[[#This Row],[Amount]]</f>
        <v>723.31</v>
      </c>
      <c r="J209" t="str">
        <f t="shared" si="13"/>
        <v>Invalid</v>
      </c>
      <c r="K209" t="str">
        <f t="shared" si="14"/>
        <v>Invalid</v>
      </c>
    </row>
    <row r="210" spans="1:11" x14ac:dyDescent="0.3">
      <c r="A210" t="s">
        <v>7</v>
      </c>
      <c r="B210" t="s">
        <v>38</v>
      </c>
      <c r="C210" t="s">
        <v>18</v>
      </c>
      <c r="D210" s="4">
        <v>1778</v>
      </c>
      <c r="E210" s="5">
        <v>270</v>
      </c>
      <c r="F210">
        <f>VLOOKUP(Sales[[#This Row],[Product]],'cost'!A:B,2,FALSE)</f>
        <v>6.47</v>
      </c>
      <c r="G210" s="14">
        <f>Sales[[#This Row],[cost / unit]]*Sales[[#This Row],[Units]]</f>
        <v>1746.8999999999999</v>
      </c>
      <c r="H210" t="str">
        <f t="shared" si="12"/>
        <v>INVALID</v>
      </c>
      <c r="I210">
        <f>Sales[[#This Row],[Total cost ]]-Sales[[#This Row],[Amount]]</f>
        <v>-31.100000000000136</v>
      </c>
      <c r="J210" t="str">
        <f t="shared" si="13"/>
        <v>Invalid</v>
      </c>
      <c r="K210" t="str">
        <f t="shared" si="14"/>
        <v>Invalid</v>
      </c>
    </row>
    <row r="211" spans="1:11" x14ac:dyDescent="0.3">
      <c r="A211" t="s">
        <v>6</v>
      </c>
      <c r="B211" t="s">
        <v>39</v>
      </c>
      <c r="C211" t="s">
        <v>30</v>
      </c>
      <c r="D211" s="4">
        <v>1638</v>
      </c>
      <c r="E211" s="5">
        <v>63</v>
      </c>
      <c r="F211">
        <f>VLOOKUP(Sales[[#This Row],[Product]],'cost'!A:B,2,FALSE)</f>
        <v>14.49</v>
      </c>
      <c r="G211" s="14">
        <f>Sales[[#This Row],[cost / unit]]*Sales[[#This Row],[Units]]</f>
        <v>912.87</v>
      </c>
      <c r="H211" t="str">
        <f t="shared" si="12"/>
        <v>INVALID</v>
      </c>
      <c r="I211">
        <f>Sales[[#This Row],[Total cost ]]-Sales[[#This Row],[Amount]]</f>
        <v>-725.13</v>
      </c>
      <c r="J211" t="str">
        <f t="shared" si="13"/>
        <v>Invalid</v>
      </c>
      <c r="K211" t="str">
        <f t="shared" si="14"/>
        <v>Invalid</v>
      </c>
    </row>
    <row r="212" spans="1:11" x14ac:dyDescent="0.3">
      <c r="A212" t="s">
        <v>41</v>
      </c>
      <c r="B212" t="s">
        <v>38</v>
      </c>
      <c r="C212" t="s">
        <v>25</v>
      </c>
      <c r="D212" s="4">
        <v>154</v>
      </c>
      <c r="E212" s="5">
        <v>21</v>
      </c>
      <c r="F212">
        <f>VLOOKUP(Sales[[#This Row],[Product]],'cost'!A:B,2,FALSE)</f>
        <v>13.15</v>
      </c>
      <c r="G212" s="14">
        <f>Sales[[#This Row],[cost / unit]]*Sales[[#This Row],[Units]]</f>
        <v>276.15000000000003</v>
      </c>
      <c r="H212" t="str">
        <f t="shared" si="12"/>
        <v>INVALID</v>
      </c>
      <c r="I212">
        <f>Sales[[#This Row],[Total cost ]]-Sales[[#This Row],[Amount]]</f>
        <v>122.15000000000003</v>
      </c>
      <c r="J212" t="str">
        <f t="shared" si="13"/>
        <v>Invalid</v>
      </c>
      <c r="K212" t="str">
        <f t="shared" si="14"/>
        <v>Valid</v>
      </c>
    </row>
    <row r="213" spans="1:11" x14ac:dyDescent="0.3">
      <c r="A213" t="s">
        <v>7</v>
      </c>
      <c r="B213" t="s">
        <v>37</v>
      </c>
      <c r="C213" t="s">
        <v>22</v>
      </c>
      <c r="D213" s="4">
        <v>9835</v>
      </c>
      <c r="E213" s="5">
        <v>207</v>
      </c>
      <c r="F213">
        <f>VLOOKUP(Sales[[#This Row],[Product]],'cost'!A:B,2,FALSE)</f>
        <v>9.77</v>
      </c>
      <c r="G213" s="14">
        <f>Sales[[#This Row],[cost / unit]]*Sales[[#This Row],[Units]]</f>
        <v>2022.3899999999999</v>
      </c>
      <c r="H213" t="str">
        <f t="shared" si="12"/>
        <v>INVALID</v>
      </c>
      <c r="I213">
        <f>Sales[[#This Row],[Total cost ]]-Sales[[#This Row],[Amount]]</f>
        <v>-7812.6100000000006</v>
      </c>
      <c r="J213" t="str">
        <f t="shared" si="13"/>
        <v>Invalid</v>
      </c>
      <c r="K213" t="str">
        <f t="shared" si="14"/>
        <v>Invalid</v>
      </c>
    </row>
    <row r="214" spans="1:11" x14ac:dyDescent="0.3">
      <c r="A214" t="s">
        <v>9</v>
      </c>
      <c r="B214" t="s">
        <v>37</v>
      </c>
      <c r="C214" t="s">
        <v>20</v>
      </c>
      <c r="D214" s="4">
        <v>7273</v>
      </c>
      <c r="E214" s="5">
        <v>96</v>
      </c>
      <c r="F214">
        <f>VLOOKUP(Sales[[#This Row],[Product]],'cost'!A:B,2,FALSE)</f>
        <v>10.62</v>
      </c>
      <c r="G214" s="14">
        <f>Sales[[#This Row],[cost / unit]]*Sales[[#This Row],[Units]]</f>
        <v>1019.52</v>
      </c>
      <c r="H214" t="str">
        <f t="shared" si="12"/>
        <v>INVALID</v>
      </c>
      <c r="I214">
        <f>Sales[[#This Row],[Total cost ]]-Sales[[#This Row],[Amount]]</f>
        <v>-6253.48</v>
      </c>
      <c r="J214" t="str">
        <f t="shared" si="13"/>
        <v>Invalid</v>
      </c>
      <c r="K214" t="str">
        <f t="shared" si="14"/>
        <v>Invalid</v>
      </c>
    </row>
    <row r="215" spans="1:11" x14ac:dyDescent="0.3">
      <c r="A215" t="s">
        <v>5</v>
      </c>
      <c r="B215" t="s">
        <v>39</v>
      </c>
      <c r="C215" t="s">
        <v>22</v>
      </c>
      <c r="D215" s="4">
        <v>6909</v>
      </c>
      <c r="E215" s="5">
        <v>81</v>
      </c>
      <c r="F215">
        <f>VLOOKUP(Sales[[#This Row],[Product]],'cost'!A:B,2,FALSE)</f>
        <v>9.77</v>
      </c>
      <c r="G215" s="14">
        <f>Sales[[#This Row],[cost / unit]]*Sales[[#This Row],[Units]]</f>
        <v>791.37</v>
      </c>
      <c r="H215" t="str">
        <f t="shared" si="12"/>
        <v>INVALID</v>
      </c>
      <c r="I215">
        <f>Sales[[#This Row],[Total cost ]]-Sales[[#This Row],[Amount]]</f>
        <v>-6117.63</v>
      </c>
      <c r="J215" t="str">
        <f t="shared" si="13"/>
        <v>Invalid</v>
      </c>
      <c r="K215" t="str">
        <f t="shared" si="14"/>
        <v>Invalid</v>
      </c>
    </row>
    <row r="216" spans="1:11" x14ac:dyDescent="0.3">
      <c r="A216" t="s">
        <v>9</v>
      </c>
      <c r="B216" t="s">
        <v>39</v>
      </c>
      <c r="C216" t="s">
        <v>24</v>
      </c>
      <c r="D216" s="4">
        <v>3920</v>
      </c>
      <c r="E216" s="5">
        <v>306</v>
      </c>
      <c r="F216">
        <f>VLOOKUP(Sales[[#This Row],[Product]],'cost'!A:B,2,FALSE)</f>
        <v>4.97</v>
      </c>
      <c r="G216" s="14">
        <f>Sales[[#This Row],[cost / unit]]*Sales[[#This Row],[Units]]</f>
        <v>1520.82</v>
      </c>
      <c r="H216" t="str">
        <f t="shared" si="12"/>
        <v>INVALID</v>
      </c>
      <c r="I216">
        <f>Sales[[#This Row],[Total cost ]]-Sales[[#This Row],[Amount]]</f>
        <v>-2399.1800000000003</v>
      </c>
      <c r="J216" t="str">
        <f t="shared" si="13"/>
        <v>Invalid</v>
      </c>
      <c r="K216" t="str">
        <f t="shared" si="14"/>
        <v>Invalid</v>
      </c>
    </row>
    <row r="217" spans="1:11" x14ac:dyDescent="0.3">
      <c r="A217" t="s">
        <v>10</v>
      </c>
      <c r="B217" t="s">
        <v>39</v>
      </c>
      <c r="C217" t="s">
        <v>21</v>
      </c>
      <c r="D217" s="4">
        <v>4858</v>
      </c>
      <c r="E217" s="5">
        <v>279</v>
      </c>
      <c r="F217">
        <f>VLOOKUP(Sales[[#This Row],[Product]],'cost'!A:B,2,FALSE)</f>
        <v>9</v>
      </c>
      <c r="G217" s="14">
        <f>Sales[[#This Row],[cost / unit]]*Sales[[#This Row],[Units]]</f>
        <v>2511</v>
      </c>
      <c r="H217" t="str">
        <f t="shared" si="12"/>
        <v>INVALID</v>
      </c>
      <c r="I217">
        <f>Sales[[#This Row],[Total cost ]]-Sales[[#This Row],[Amount]]</f>
        <v>-2347</v>
      </c>
      <c r="J217" t="str">
        <f t="shared" si="13"/>
        <v>Invalid</v>
      </c>
      <c r="K217" t="str">
        <f t="shared" si="14"/>
        <v>Invalid</v>
      </c>
    </row>
    <row r="218" spans="1:11" x14ac:dyDescent="0.3">
      <c r="A218" t="s">
        <v>2</v>
      </c>
      <c r="B218" t="s">
        <v>38</v>
      </c>
      <c r="C218" t="s">
        <v>4</v>
      </c>
      <c r="D218" s="4">
        <v>3549</v>
      </c>
      <c r="E218" s="5">
        <v>3</v>
      </c>
      <c r="F218">
        <f>VLOOKUP(Sales[[#This Row],[Product]],'cost'!A:B,2,FALSE)</f>
        <v>11.88</v>
      </c>
      <c r="G218" s="14">
        <f>Sales[[#This Row],[cost / unit]]*Sales[[#This Row],[Units]]</f>
        <v>35.64</v>
      </c>
      <c r="H218" t="str">
        <f t="shared" si="12"/>
        <v>INVALID</v>
      </c>
      <c r="I218">
        <f>Sales[[#This Row],[Total cost ]]-Sales[[#This Row],[Amount]]</f>
        <v>-3513.36</v>
      </c>
      <c r="J218" t="str">
        <f t="shared" si="13"/>
        <v>Invalid</v>
      </c>
      <c r="K218" t="str">
        <f t="shared" si="14"/>
        <v>Invalid</v>
      </c>
    </row>
    <row r="219" spans="1:11" x14ac:dyDescent="0.3">
      <c r="A219" t="s">
        <v>7</v>
      </c>
      <c r="B219" t="s">
        <v>39</v>
      </c>
      <c r="C219" t="s">
        <v>27</v>
      </c>
      <c r="D219" s="4">
        <v>966</v>
      </c>
      <c r="E219" s="5">
        <v>198</v>
      </c>
      <c r="F219">
        <f>VLOOKUP(Sales[[#This Row],[Product]],'cost'!A:B,2,FALSE)</f>
        <v>16.73</v>
      </c>
      <c r="G219" s="14">
        <f>Sales[[#This Row],[cost / unit]]*Sales[[#This Row],[Units]]</f>
        <v>3312.54</v>
      </c>
      <c r="H219" t="str">
        <f t="shared" si="12"/>
        <v>INVALID</v>
      </c>
      <c r="I219">
        <f>Sales[[#This Row],[Total cost ]]-Sales[[#This Row],[Amount]]</f>
        <v>2346.54</v>
      </c>
      <c r="J219" t="str">
        <f t="shared" si="13"/>
        <v>Invalid</v>
      </c>
      <c r="K219" t="str">
        <f t="shared" si="14"/>
        <v>Invalid</v>
      </c>
    </row>
    <row r="220" spans="1:11" x14ac:dyDescent="0.3">
      <c r="A220" t="s">
        <v>5</v>
      </c>
      <c r="B220" t="s">
        <v>39</v>
      </c>
      <c r="C220" t="s">
        <v>18</v>
      </c>
      <c r="D220" s="4">
        <v>385</v>
      </c>
      <c r="E220" s="5">
        <v>249</v>
      </c>
      <c r="F220">
        <f>VLOOKUP(Sales[[#This Row],[Product]],'cost'!A:B,2,FALSE)</f>
        <v>6.47</v>
      </c>
      <c r="G220" s="14">
        <f>Sales[[#This Row],[cost / unit]]*Sales[[#This Row],[Units]]</f>
        <v>1611.03</v>
      </c>
      <c r="H220" t="str">
        <f t="shared" si="12"/>
        <v>INVALID</v>
      </c>
      <c r="I220">
        <f>Sales[[#This Row],[Total cost ]]-Sales[[#This Row],[Amount]]</f>
        <v>1226.03</v>
      </c>
      <c r="J220" t="str">
        <f t="shared" si="13"/>
        <v>Invalid</v>
      </c>
      <c r="K220" t="str">
        <f t="shared" si="14"/>
        <v>Invalid</v>
      </c>
    </row>
    <row r="221" spans="1:11" x14ac:dyDescent="0.3">
      <c r="A221" t="s">
        <v>6</v>
      </c>
      <c r="B221" t="s">
        <v>34</v>
      </c>
      <c r="C221" t="s">
        <v>16</v>
      </c>
      <c r="D221" s="4">
        <v>2219</v>
      </c>
      <c r="E221" s="5">
        <v>75</v>
      </c>
      <c r="F221">
        <f>VLOOKUP(Sales[[#This Row],[Product]],'cost'!A:B,2,FALSE)</f>
        <v>8.7899999999999991</v>
      </c>
      <c r="G221" s="14">
        <f>Sales[[#This Row],[cost / unit]]*Sales[[#This Row],[Units]]</f>
        <v>659.24999999999989</v>
      </c>
      <c r="H221" t="str">
        <f t="shared" si="12"/>
        <v>INVALID</v>
      </c>
      <c r="I221">
        <f>Sales[[#This Row],[Total cost ]]-Sales[[#This Row],[Amount]]</f>
        <v>-1559.75</v>
      </c>
      <c r="J221" t="str">
        <f t="shared" si="13"/>
        <v>Invalid</v>
      </c>
      <c r="K221" t="str">
        <f t="shared" si="14"/>
        <v>Invalid</v>
      </c>
    </row>
    <row r="222" spans="1:11" x14ac:dyDescent="0.3">
      <c r="A222" t="s">
        <v>9</v>
      </c>
      <c r="B222" t="s">
        <v>36</v>
      </c>
      <c r="C222" t="s">
        <v>32</v>
      </c>
      <c r="D222" s="4">
        <v>2954</v>
      </c>
      <c r="E222" s="5">
        <v>189</v>
      </c>
      <c r="F222">
        <f>VLOOKUP(Sales[[#This Row],[Product]],'cost'!A:B,2,FALSE)</f>
        <v>8.65</v>
      </c>
      <c r="G222" s="14">
        <f>Sales[[#This Row],[cost / unit]]*Sales[[#This Row],[Units]]</f>
        <v>1634.8500000000001</v>
      </c>
      <c r="H222" t="str">
        <f t="shared" si="12"/>
        <v>INVALID</v>
      </c>
      <c r="I222">
        <f>Sales[[#This Row],[Total cost ]]-Sales[[#This Row],[Amount]]</f>
        <v>-1319.1499999999999</v>
      </c>
      <c r="J222" t="str">
        <f t="shared" si="13"/>
        <v>Invalid</v>
      </c>
      <c r="K222" t="str">
        <f t="shared" si="14"/>
        <v>Invalid</v>
      </c>
    </row>
    <row r="223" spans="1:11" x14ac:dyDescent="0.3">
      <c r="A223" t="s">
        <v>7</v>
      </c>
      <c r="B223" t="s">
        <v>36</v>
      </c>
      <c r="C223" t="s">
        <v>32</v>
      </c>
      <c r="D223" s="4">
        <v>280</v>
      </c>
      <c r="E223" s="5">
        <v>87</v>
      </c>
      <c r="F223">
        <f>VLOOKUP(Sales[[#This Row],[Product]],'cost'!A:B,2,FALSE)</f>
        <v>8.65</v>
      </c>
      <c r="G223" s="14">
        <f>Sales[[#This Row],[cost / unit]]*Sales[[#This Row],[Units]]</f>
        <v>752.55000000000007</v>
      </c>
      <c r="H223" t="str">
        <f t="shared" si="12"/>
        <v>INVALID</v>
      </c>
      <c r="I223">
        <f>Sales[[#This Row],[Total cost ]]-Sales[[#This Row],[Amount]]</f>
        <v>472.55000000000007</v>
      </c>
      <c r="J223" t="str">
        <f t="shared" si="13"/>
        <v>Invalid</v>
      </c>
      <c r="K223" t="str">
        <f t="shared" si="14"/>
        <v>Invalid</v>
      </c>
    </row>
    <row r="224" spans="1:11" x14ac:dyDescent="0.3">
      <c r="A224" t="s">
        <v>41</v>
      </c>
      <c r="B224" t="s">
        <v>36</v>
      </c>
      <c r="C224" t="s">
        <v>30</v>
      </c>
      <c r="D224" s="4">
        <v>6118</v>
      </c>
      <c r="E224" s="5">
        <v>174</v>
      </c>
      <c r="F224">
        <f>VLOOKUP(Sales[[#This Row],[Product]],'cost'!A:B,2,FALSE)</f>
        <v>14.49</v>
      </c>
      <c r="G224" s="14">
        <f>Sales[[#This Row],[cost / unit]]*Sales[[#This Row],[Units]]</f>
        <v>2521.2600000000002</v>
      </c>
      <c r="H224" t="str">
        <f t="shared" si="12"/>
        <v>INVALID</v>
      </c>
      <c r="I224">
        <f>Sales[[#This Row],[Total cost ]]-Sales[[#This Row],[Amount]]</f>
        <v>-3596.74</v>
      </c>
      <c r="J224" t="str">
        <f t="shared" si="13"/>
        <v>Invalid</v>
      </c>
      <c r="K224" t="str">
        <f t="shared" si="14"/>
        <v>Invalid</v>
      </c>
    </row>
    <row r="225" spans="1:11" x14ac:dyDescent="0.3">
      <c r="A225" t="s">
        <v>2</v>
      </c>
      <c r="B225" t="s">
        <v>39</v>
      </c>
      <c r="C225" t="s">
        <v>15</v>
      </c>
      <c r="D225" s="4">
        <v>4802</v>
      </c>
      <c r="E225" s="5">
        <v>36</v>
      </c>
      <c r="F225">
        <f>VLOOKUP(Sales[[#This Row],[Product]],'cost'!A:B,2,FALSE)</f>
        <v>11.73</v>
      </c>
      <c r="G225" s="14">
        <f>Sales[[#This Row],[cost / unit]]*Sales[[#This Row],[Units]]</f>
        <v>422.28000000000003</v>
      </c>
      <c r="H225" t="str">
        <f t="shared" si="12"/>
        <v>INVALID</v>
      </c>
      <c r="I225">
        <f>Sales[[#This Row],[Total cost ]]-Sales[[#This Row],[Amount]]</f>
        <v>-4379.72</v>
      </c>
      <c r="J225" t="str">
        <f t="shared" si="13"/>
        <v>Invalid</v>
      </c>
      <c r="K225" t="str">
        <f t="shared" si="14"/>
        <v>Invalid</v>
      </c>
    </row>
    <row r="226" spans="1:11" x14ac:dyDescent="0.3">
      <c r="A226" t="s">
        <v>9</v>
      </c>
      <c r="B226" t="s">
        <v>38</v>
      </c>
      <c r="C226" t="s">
        <v>24</v>
      </c>
      <c r="D226" s="4">
        <v>4137</v>
      </c>
      <c r="E226" s="5">
        <v>60</v>
      </c>
      <c r="F226">
        <f>VLOOKUP(Sales[[#This Row],[Product]],'cost'!A:B,2,FALSE)</f>
        <v>4.97</v>
      </c>
      <c r="G226" s="14">
        <f>Sales[[#This Row],[cost / unit]]*Sales[[#This Row],[Units]]</f>
        <v>298.2</v>
      </c>
      <c r="H226" t="str">
        <f t="shared" si="12"/>
        <v>INVALID</v>
      </c>
      <c r="I226">
        <f>Sales[[#This Row],[Total cost ]]-Sales[[#This Row],[Amount]]</f>
        <v>-3838.8</v>
      </c>
      <c r="J226" t="str">
        <f t="shared" si="13"/>
        <v>Invalid</v>
      </c>
      <c r="K226" t="str">
        <f t="shared" si="14"/>
        <v>Invalid</v>
      </c>
    </row>
    <row r="227" spans="1:11" x14ac:dyDescent="0.3">
      <c r="A227" t="s">
        <v>3</v>
      </c>
      <c r="B227" t="s">
        <v>35</v>
      </c>
      <c r="C227" t="s">
        <v>23</v>
      </c>
      <c r="D227" s="4">
        <v>2023</v>
      </c>
      <c r="E227" s="5">
        <v>78</v>
      </c>
      <c r="F227">
        <f>VLOOKUP(Sales[[#This Row],[Product]],'cost'!A:B,2,FALSE)</f>
        <v>6.49</v>
      </c>
      <c r="G227" s="14">
        <f>Sales[[#This Row],[cost / unit]]*Sales[[#This Row],[Units]]</f>
        <v>506.22</v>
      </c>
      <c r="H227" t="str">
        <f t="shared" si="12"/>
        <v>INVALID</v>
      </c>
      <c r="I227">
        <f>Sales[[#This Row],[Total cost ]]-Sales[[#This Row],[Amount]]</f>
        <v>-1516.78</v>
      </c>
      <c r="J227" t="str">
        <f t="shared" si="13"/>
        <v>Valid</v>
      </c>
      <c r="K227" t="str">
        <f t="shared" si="14"/>
        <v>Valid</v>
      </c>
    </row>
    <row r="228" spans="1:11" x14ac:dyDescent="0.3">
      <c r="A228" t="s">
        <v>9</v>
      </c>
      <c r="B228" t="s">
        <v>36</v>
      </c>
      <c r="C228" t="s">
        <v>30</v>
      </c>
      <c r="D228" s="4">
        <v>9051</v>
      </c>
      <c r="E228" s="5">
        <v>57</v>
      </c>
      <c r="F228">
        <f>VLOOKUP(Sales[[#This Row],[Product]],'cost'!A:B,2,FALSE)</f>
        <v>14.49</v>
      </c>
      <c r="G228" s="14">
        <f>Sales[[#This Row],[cost / unit]]*Sales[[#This Row],[Units]]</f>
        <v>825.93000000000006</v>
      </c>
      <c r="H228" t="str">
        <f t="shared" si="12"/>
        <v>INVALID</v>
      </c>
      <c r="I228">
        <f>Sales[[#This Row],[Total cost ]]-Sales[[#This Row],[Amount]]</f>
        <v>-8225.07</v>
      </c>
      <c r="J228" t="str">
        <f t="shared" si="13"/>
        <v>Invalid</v>
      </c>
      <c r="K228" t="str">
        <f t="shared" si="14"/>
        <v>Invalid</v>
      </c>
    </row>
    <row r="229" spans="1:11" x14ac:dyDescent="0.3">
      <c r="A229" t="s">
        <v>9</v>
      </c>
      <c r="B229" t="s">
        <v>37</v>
      </c>
      <c r="C229" t="s">
        <v>28</v>
      </c>
      <c r="D229" s="4">
        <v>2919</v>
      </c>
      <c r="E229" s="5">
        <v>45</v>
      </c>
      <c r="F229">
        <f>VLOOKUP(Sales[[#This Row],[Product]],'cost'!A:B,2,FALSE)</f>
        <v>10.38</v>
      </c>
      <c r="G229" s="14">
        <f>Sales[[#This Row],[cost / unit]]*Sales[[#This Row],[Units]]</f>
        <v>467.1</v>
      </c>
      <c r="H229" t="str">
        <f t="shared" si="12"/>
        <v>INVALID</v>
      </c>
      <c r="I229">
        <f>Sales[[#This Row],[Total cost ]]-Sales[[#This Row],[Amount]]</f>
        <v>-2451.9</v>
      </c>
      <c r="J229" t="str">
        <f t="shared" si="13"/>
        <v>Invalid</v>
      </c>
      <c r="K229" t="str">
        <f t="shared" si="14"/>
        <v>Invalid</v>
      </c>
    </row>
    <row r="230" spans="1:11" x14ac:dyDescent="0.3">
      <c r="A230" t="s">
        <v>41</v>
      </c>
      <c r="B230" t="s">
        <v>38</v>
      </c>
      <c r="C230" t="s">
        <v>22</v>
      </c>
      <c r="D230" s="4">
        <v>5915</v>
      </c>
      <c r="E230" s="5">
        <v>3</v>
      </c>
      <c r="F230">
        <f>VLOOKUP(Sales[[#This Row],[Product]],'cost'!A:B,2,FALSE)</f>
        <v>9.77</v>
      </c>
      <c r="G230" s="14">
        <f>Sales[[#This Row],[cost / unit]]*Sales[[#This Row],[Units]]</f>
        <v>29.31</v>
      </c>
      <c r="H230" t="str">
        <f t="shared" si="12"/>
        <v>INVALID</v>
      </c>
      <c r="I230">
        <f>Sales[[#This Row],[Total cost ]]-Sales[[#This Row],[Amount]]</f>
        <v>-5885.69</v>
      </c>
      <c r="J230" t="str">
        <f t="shared" si="13"/>
        <v>Invalid</v>
      </c>
      <c r="K230" t="str">
        <f t="shared" si="14"/>
        <v>Invalid</v>
      </c>
    </row>
    <row r="231" spans="1:11" x14ac:dyDescent="0.3">
      <c r="A231" t="s">
        <v>10</v>
      </c>
      <c r="B231" t="s">
        <v>35</v>
      </c>
      <c r="C231" t="s">
        <v>15</v>
      </c>
      <c r="D231" s="4">
        <v>2562</v>
      </c>
      <c r="E231" s="5">
        <v>6</v>
      </c>
      <c r="F231">
        <f>VLOOKUP(Sales[[#This Row],[Product]],'cost'!A:B,2,FALSE)</f>
        <v>11.73</v>
      </c>
      <c r="G231" s="14">
        <f>Sales[[#This Row],[cost / unit]]*Sales[[#This Row],[Units]]</f>
        <v>70.38</v>
      </c>
      <c r="H231" t="str">
        <f t="shared" si="12"/>
        <v>INVALID</v>
      </c>
      <c r="I231">
        <f>Sales[[#This Row],[Total cost ]]-Sales[[#This Row],[Amount]]</f>
        <v>-2491.62</v>
      </c>
      <c r="J231" t="str">
        <f t="shared" si="13"/>
        <v>Valid</v>
      </c>
      <c r="K231" t="str">
        <f t="shared" si="14"/>
        <v>Valid</v>
      </c>
    </row>
    <row r="232" spans="1:11" x14ac:dyDescent="0.3">
      <c r="A232" t="s">
        <v>5</v>
      </c>
      <c r="B232" t="s">
        <v>37</v>
      </c>
      <c r="C232" t="s">
        <v>25</v>
      </c>
      <c r="D232" s="4">
        <v>8813</v>
      </c>
      <c r="E232" s="5">
        <v>21</v>
      </c>
      <c r="F232">
        <f>VLOOKUP(Sales[[#This Row],[Product]],'cost'!A:B,2,FALSE)</f>
        <v>13.15</v>
      </c>
      <c r="G232" s="14">
        <f>Sales[[#This Row],[cost / unit]]*Sales[[#This Row],[Units]]</f>
        <v>276.15000000000003</v>
      </c>
      <c r="H232" t="str">
        <f t="shared" si="12"/>
        <v>INVALID</v>
      </c>
      <c r="I232">
        <f>Sales[[#This Row],[Total cost ]]-Sales[[#This Row],[Amount]]</f>
        <v>-8536.85</v>
      </c>
      <c r="J232" t="str">
        <f t="shared" si="13"/>
        <v>Invalid</v>
      </c>
      <c r="K232" t="str">
        <f t="shared" si="14"/>
        <v>Valid</v>
      </c>
    </row>
    <row r="233" spans="1:11" x14ac:dyDescent="0.3">
      <c r="A233" t="s">
        <v>5</v>
      </c>
      <c r="B233" t="s">
        <v>36</v>
      </c>
      <c r="C233" t="s">
        <v>18</v>
      </c>
      <c r="D233" s="4">
        <v>6111</v>
      </c>
      <c r="E233" s="5">
        <v>3</v>
      </c>
      <c r="F233">
        <f>VLOOKUP(Sales[[#This Row],[Product]],'cost'!A:B,2,FALSE)</f>
        <v>6.47</v>
      </c>
      <c r="G233" s="14">
        <f>Sales[[#This Row],[cost / unit]]*Sales[[#This Row],[Units]]</f>
        <v>19.41</v>
      </c>
      <c r="H233" t="str">
        <f t="shared" si="12"/>
        <v>INVALID</v>
      </c>
      <c r="I233">
        <f>Sales[[#This Row],[Total cost ]]-Sales[[#This Row],[Amount]]</f>
        <v>-6091.59</v>
      </c>
      <c r="J233" t="str">
        <f t="shared" si="13"/>
        <v>Invalid</v>
      </c>
      <c r="K233" t="str">
        <f t="shared" si="14"/>
        <v>Invalid</v>
      </c>
    </row>
    <row r="234" spans="1:11" x14ac:dyDescent="0.3">
      <c r="A234" t="s">
        <v>8</v>
      </c>
      <c r="B234" t="s">
        <v>34</v>
      </c>
      <c r="C234" t="s">
        <v>31</v>
      </c>
      <c r="D234" s="4">
        <v>3507</v>
      </c>
      <c r="E234" s="5">
        <v>288</v>
      </c>
      <c r="F234">
        <f>VLOOKUP(Sales[[#This Row],[Product]],'cost'!A:B,2,FALSE)</f>
        <v>5.79</v>
      </c>
      <c r="G234" s="14">
        <f>Sales[[#This Row],[cost / unit]]*Sales[[#This Row],[Units]]</f>
        <v>1667.52</v>
      </c>
      <c r="H234" t="str">
        <f t="shared" si="12"/>
        <v>INVALID</v>
      </c>
      <c r="I234">
        <f>Sales[[#This Row],[Total cost ]]-Sales[[#This Row],[Amount]]</f>
        <v>-1839.48</v>
      </c>
      <c r="J234" t="str">
        <f t="shared" si="13"/>
        <v>Invalid</v>
      </c>
      <c r="K234" t="str">
        <f t="shared" si="14"/>
        <v>Invalid</v>
      </c>
    </row>
    <row r="235" spans="1:11" x14ac:dyDescent="0.3">
      <c r="A235" t="s">
        <v>6</v>
      </c>
      <c r="B235" t="s">
        <v>36</v>
      </c>
      <c r="C235" t="s">
        <v>13</v>
      </c>
      <c r="D235" s="4">
        <v>4319</v>
      </c>
      <c r="E235" s="5">
        <v>30</v>
      </c>
      <c r="F235">
        <f>VLOOKUP(Sales[[#This Row],[Product]],'cost'!A:B,2,FALSE)</f>
        <v>9.33</v>
      </c>
      <c r="G235" s="14">
        <f>Sales[[#This Row],[cost / unit]]*Sales[[#This Row],[Units]]</f>
        <v>279.89999999999998</v>
      </c>
      <c r="H235" t="str">
        <f t="shared" si="12"/>
        <v>INVALID</v>
      </c>
      <c r="I235">
        <f>Sales[[#This Row],[Total cost ]]-Sales[[#This Row],[Amount]]</f>
        <v>-4039.1</v>
      </c>
      <c r="J235" t="str">
        <f t="shared" si="13"/>
        <v>Invalid</v>
      </c>
      <c r="K235" t="str">
        <f t="shared" si="14"/>
        <v>Invalid</v>
      </c>
    </row>
    <row r="236" spans="1:11" x14ac:dyDescent="0.3">
      <c r="A236" t="s">
        <v>40</v>
      </c>
      <c r="B236" t="s">
        <v>38</v>
      </c>
      <c r="C236" t="s">
        <v>26</v>
      </c>
      <c r="D236" s="4">
        <v>609</v>
      </c>
      <c r="E236" s="5">
        <v>87</v>
      </c>
      <c r="F236">
        <f>VLOOKUP(Sales[[#This Row],[Product]],'cost'!A:B,2,FALSE)</f>
        <v>5.6</v>
      </c>
      <c r="G236" s="14">
        <f>Sales[[#This Row],[cost / unit]]*Sales[[#This Row],[Units]]</f>
        <v>487.2</v>
      </c>
      <c r="H236" t="str">
        <f t="shared" si="12"/>
        <v>INVALID</v>
      </c>
      <c r="I236">
        <f>Sales[[#This Row],[Total cost ]]-Sales[[#This Row],[Amount]]</f>
        <v>-121.80000000000001</v>
      </c>
      <c r="J236" t="str">
        <f t="shared" si="13"/>
        <v>Invalid</v>
      </c>
      <c r="K236" t="str">
        <f t="shared" si="14"/>
        <v>Invalid</v>
      </c>
    </row>
    <row r="237" spans="1:11" x14ac:dyDescent="0.3">
      <c r="A237" t="s">
        <v>40</v>
      </c>
      <c r="B237" t="s">
        <v>39</v>
      </c>
      <c r="C237" t="s">
        <v>27</v>
      </c>
      <c r="D237" s="4">
        <v>6370</v>
      </c>
      <c r="E237" s="5">
        <v>30</v>
      </c>
      <c r="F237">
        <f>VLOOKUP(Sales[[#This Row],[Product]],'cost'!A:B,2,FALSE)</f>
        <v>16.73</v>
      </c>
      <c r="G237" s="14">
        <f>Sales[[#This Row],[cost / unit]]*Sales[[#This Row],[Units]]</f>
        <v>501.90000000000003</v>
      </c>
      <c r="H237" t="str">
        <f t="shared" si="12"/>
        <v>INVALID</v>
      </c>
      <c r="I237">
        <f>Sales[[#This Row],[Total cost ]]-Sales[[#This Row],[Amount]]</f>
        <v>-5868.1</v>
      </c>
      <c r="J237" t="str">
        <f t="shared" si="13"/>
        <v>Invalid</v>
      </c>
      <c r="K237" t="str">
        <f t="shared" si="14"/>
        <v>Invalid</v>
      </c>
    </row>
    <row r="238" spans="1:11" x14ac:dyDescent="0.3">
      <c r="A238" t="s">
        <v>5</v>
      </c>
      <c r="B238" t="s">
        <v>38</v>
      </c>
      <c r="C238" t="s">
        <v>19</v>
      </c>
      <c r="D238" s="4">
        <v>5474</v>
      </c>
      <c r="E238" s="5">
        <v>168</v>
      </c>
      <c r="F238">
        <f>VLOOKUP(Sales[[#This Row],[Product]],'cost'!A:B,2,FALSE)</f>
        <v>7.64</v>
      </c>
      <c r="G238" s="14">
        <f>Sales[[#This Row],[cost / unit]]*Sales[[#This Row],[Units]]</f>
        <v>1283.52</v>
      </c>
      <c r="H238" t="str">
        <f t="shared" si="12"/>
        <v>INVALID</v>
      </c>
      <c r="I238">
        <f>Sales[[#This Row],[Total cost ]]-Sales[[#This Row],[Amount]]</f>
        <v>-4190.4799999999996</v>
      </c>
      <c r="J238" t="str">
        <f t="shared" si="13"/>
        <v>Invalid</v>
      </c>
      <c r="K238" t="str">
        <f t="shared" si="14"/>
        <v>Invalid</v>
      </c>
    </row>
    <row r="239" spans="1:11" x14ac:dyDescent="0.3">
      <c r="A239" t="s">
        <v>40</v>
      </c>
      <c r="B239" t="s">
        <v>36</v>
      </c>
      <c r="C239" t="s">
        <v>27</v>
      </c>
      <c r="D239" s="4">
        <v>3164</v>
      </c>
      <c r="E239" s="5">
        <v>306</v>
      </c>
      <c r="F239">
        <f>VLOOKUP(Sales[[#This Row],[Product]],'cost'!A:B,2,FALSE)</f>
        <v>16.73</v>
      </c>
      <c r="G239" s="14">
        <f>Sales[[#This Row],[cost / unit]]*Sales[[#This Row],[Units]]</f>
        <v>5119.38</v>
      </c>
      <c r="H239" t="str">
        <f t="shared" si="12"/>
        <v>INVALID</v>
      </c>
      <c r="I239">
        <f>Sales[[#This Row],[Total cost ]]-Sales[[#This Row],[Amount]]</f>
        <v>1955.38</v>
      </c>
      <c r="J239" t="str">
        <f t="shared" si="13"/>
        <v>Invalid</v>
      </c>
      <c r="K239" t="str">
        <f t="shared" si="14"/>
        <v>Invalid</v>
      </c>
    </row>
    <row r="240" spans="1:11" x14ac:dyDescent="0.3">
      <c r="A240" t="s">
        <v>6</v>
      </c>
      <c r="B240" t="s">
        <v>35</v>
      </c>
      <c r="C240" t="s">
        <v>4</v>
      </c>
      <c r="D240" s="4">
        <v>1302</v>
      </c>
      <c r="E240" s="5">
        <v>402</v>
      </c>
      <c r="F240">
        <f>VLOOKUP(Sales[[#This Row],[Product]],'cost'!A:B,2,FALSE)</f>
        <v>11.88</v>
      </c>
      <c r="G240" s="14">
        <f>Sales[[#This Row],[cost / unit]]*Sales[[#This Row],[Units]]</f>
        <v>4775.76</v>
      </c>
      <c r="H240" t="str">
        <f t="shared" si="12"/>
        <v>INVALID</v>
      </c>
      <c r="I240">
        <f>Sales[[#This Row],[Total cost ]]-Sales[[#This Row],[Amount]]</f>
        <v>3473.76</v>
      </c>
      <c r="J240" t="str">
        <f t="shared" si="13"/>
        <v>Invalid</v>
      </c>
      <c r="K240" t="str">
        <f t="shared" si="14"/>
        <v>Valid</v>
      </c>
    </row>
    <row r="241" spans="1:11" x14ac:dyDescent="0.3">
      <c r="A241" t="s">
        <v>3</v>
      </c>
      <c r="B241" t="s">
        <v>37</v>
      </c>
      <c r="C241" t="s">
        <v>28</v>
      </c>
      <c r="D241" s="4">
        <v>7308</v>
      </c>
      <c r="E241" s="5">
        <v>327</v>
      </c>
      <c r="F241">
        <f>VLOOKUP(Sales[[#This Row],[Product]],'cost'!A:B,2,FALSE)</f>
        <v>10.38</v>
      </c>
      <c r="G241" s="14">
        <f>Sales[[#This Row],[cost / unit]]*Sales[[#This Row],[Units]]</f>
        <v>3394.26</v>
      </c>
      <c r="H241" t="str">
        <f t="shared" si="12"/>
        <v>INVALID</v>
      </c>
      <c r="I241">
        <f>Sales[[#This Row],[Total cost ]]-Sales[[#This Row],[Amount]]</f>
        <v>-3913.74</v>
      </c>
      <c r="J241" t="str">
        <f t="shared" si="13"/>
        <v>Invalid</v>
      </c>
      <c r="K241" t="str">
        <f t="shared" si="14"/>
        <v>Invalid</v>
      </c>
    </row>
    <row r="242" spans="1:11" x14ac:dyDescent="0.3">
      <c r="A242" t="s">
        <v>40</v>
      </c>
      <c r="B242" t="s">
        <v>37</v>
      </c>
      <c r="C242" t="s">
        <v>27</v>
      </c>
      <c r="D242" s="4">
        <v>6132</v>
      </c>
      <c r="E242" s="5">
        <v>93</v>
      </c>
      <c r="F242">
        <f>VLOOKUP(Sales[[#This Row],[Product]],'cost'!A:B,2,FALSE)</f>
        <v>16.73</v>
      </c>
      <c r="G242" s="14">
        <f>Sales[[#This Row],[cost / unit]]*Sales[[#This Row],[Units]]</f>
        <v>1555.89</v>
      </c>
      <c r="H242" t="str">
        <f t="shared" si="12"/>
        <v>INVALID</v>
      </c>
      <c r="I242">
        <f>Sales[[#This Row],[Total cost ]]-Sales[[#This Row],[Amount]]</f>
        <v>-4576.1099999999997</v>
      </c>
      <c r="J242" t="str">
        <f t="shared" si="13"/>
        <v>Invalid</v>
      </c>
      <c r="K242" t="str">
        <f t="shared" si="14"/>
        <v>Invalid</v>
      </c>
    </row>
    <row r="243" spans="1:11" x14ac:dyDescent="0.3">
      <c r="A243" t="s">
        <v>10</v>
      </c>
      <c r="B243" t="s">
        <v>35</v>
      </c>
      <c r="C243" t="s">
        <v>14</v>
      </c>
      <c r="D243" s="4">
        <v>3472</v>
      </c>
      <c r="E243" s="5">
        <v>96</v>
      </c>
      <c r="F243">
        <f>VLOOKUP(Sales[[#This Row],[Product]],'cost'!A:B,2,FALSE)</f>
        <v>11.7</v>
      </c>
      <c r="G243" s="14">
        <f>Sales[[#This Row],[cost / unit]]*Sales[[#This Row],[Units]]</f>
        <v>1123.1999999999998</v>
      </c>
      <c r="H243" t="str">
        <f t="shared" si="12"/>
        <v>INVALID</v>
      </c>
      <c r="I243">
        <f>Sales[[#This Row],[Total cost ]]-Sales[[#This Row],[Amount]]</f>
        <v>-2348.8000000000002</v>
      </c>
      <c r="J243" t="str">
        <f t="shared" si="13"/>
        <v>Valid</v>
      </c>
      <c r="K243" t="str">
        <f t="shared" si="14"/>
        <v>Valid</v>
      </c>
    </row>
    <row r="244" spans="1:11" x14ac:dyDescent="0.3">
      <c r="A244" t="s">
        <v>8</v>
      </c>
      <c r="B244" t="s">
        <v>39</v>
      </c>
      <c r="C244" t="s">
        <v>18</v>
      </c>
      <c r="D244" s="4">
        <v>9660</v>
      </c>
      <c r="E244" s="5">
        <v>27</v>
      </c>
      <c r="F244">
        <f>VLOOKUP(Sales[[#This Row],[Product]],'cost'!A:B,2,FALSE)</f>
        <v>6.47</v>
      </c>
      <c r="G244" s="14">
        <f>Sales[[#This Row],[cost / unit]]*Sales[[#This Row],[Units]]</f>
        <v>174.69</v>
      </c>
      <c r="H244" t="str">
        <f t="shared" si="12"/>
        <v>INVALID</v>
      </c>
      <c r="I244">
        <f>Sales[[#This Row],[Total cost ]]-Sales[[#This Row],[Amount]]</f>
        <v>-9485.31</v>
      </c>
      <c r="J244" t="str">
        <f t="shared" si="13"/>
        <v>Invalid</v>
      </c>
      <c r="K244" t="str">
        <f t="shared" si="14"/>
        <v>Invalid</v>
      </c>
    </row>
    <row r="245" spans="1:11" x14ac:dyDescent="0.3">
      <c r="A245" t="s">
        <v>9</v>
      </c>
      <c r="B245" t="s">
        <v>38</v>
      </c>
      <c r="C245" t="s">
        <v>26</v>
      </c>
      <c r="D245" s="4">
        <v>2436</v>
      </c>
      <c r="E245" s="5">
        <v>99</v>
      </c>
      <c r="F245">
        <f>VLOOKUP(Sales[[#This Row],[Product]],'cost'!A:B,2,FALSE)</f>
        <v>5.6</v>
      </c>
      <c r="G245" s="14">
        <f>Sales[[#This Row],[cost / unit]]*Sales[[#This Row],[Units]]</f>
        <v>554.4</v>
      </c>
      <c r="H245" t="str">
        <f t="shared" si="12"/>
        <v>INVALID</v>
      </c>
      <c r="I245">
        <f>Sales[[#This Row],[Total cost ]]-Sales[[#This Row],[Amount]]</f>
        <v>-1881.6</v>
      </c>
      <c r="J245" t="str">
        <f t="shared" si="13"/>
        <v>Invalid</v>
      </c>
      <c r="K245" t="str">
        <f t="shared" si="14"/>
        <v>Invalid</v>
      </c>
    </row>
    <row r="246" spans="1:11" x14ac:dyDescent="0.3">
      <c r="A246" t="s">
        <v>9</v>
      </c>
      <c r="B246" t="s">
        <v>38</v>
      </c>
      <c r="C246" t="s">
        <v>33</v>
      </c>
      <c r="D246" s="4">
        <v>9506</v>
      </c>
      <c r="E246" s="5">
        <v>87</v>
      </c>
      <c r="F246">
        <f>VLOOKUP(Sales[[#This Row],[Product]],'cost'!A:B,2,FALSE)</f>
        <v>12.37</v>
      </c>
      <c r="G246" s="14">
        <f>Sales[[#This Row],[cost / unit]]*Sales[[#This Row],[Units]]</f>
        <v>1076.1899999999998</v>
      </c>
      <c r="H246" t="str">
        <f t="shared" si="12"/>
        <v>INVALID</v>
      </c>
      <c r="I246">
        <f>Sales[[#This Row],[Total cost ]]-Sales[[#This Row],[Amount]]</f>
        <v>-8429.81</v>
      </c>
      <c r="J246" t="str">
        <f t="shared" si="13"/>
        <v>Invalid</v>
      </c>
      <c r="K246" t="str">
        <f t="shared" si="14"/>
        <v>Invalid</v>
      </c>
    </row>
    <row r="247" spans="1:11" x14ac:dyDescent="0.3">
      <c r="A247" t="s">
        <v>10</v>
      </c>
      <c r="B247" t="s">
        <v>37</v>
      </c>
      <c r="C247" t="s">
        <v>21</v>
      </c>
      <c r="D247" s="4">
        <v>245</v>
      </c>
      <c r="E247" s="5">
        <v>288</v>
      </c>
      <c r="F247">
        <f>VLOOKUP(Sales[[#This Row],[Product]],'cost'!A:B,2,FALSE)</f>
        <v>9</v>
      </c>
      <c r="G247" s="14">
        <f>Sales[[#This Row],[cost / unit]]*Sales[[#This Row],[Units]]</f>
        <v>2592</v>
      </c>
      <c r="H247" t="str">
        <f t="shared" si="12"/>
        <v>INVALID</v>
      </c>
      <c r="I247">
        <f>Sales[[#This Row],[Total cost ]]-Sales[[#This Row],[Amount]]</f>
        <v>2347</v>
      </c>
      <c r="J247" t="str">
        <f t="shared" si="13"/>
        <v>Invalid</v>
      </c>
      <c r="K247" t="str">
        <f t="shared" si="14"/>
        <v>Invalid</v>
      </c>
    </row>
    <row r="248" spans="1:11" x14ac:dyDescent="0.3">
      <c r="A248" t="s">
        <v>8</v>
      </c>
      <c r="B248" t="s">
        <v>35</v>
      </c>
      <c r="C248" t="s">
        <v>20</v>
      </c>
      <c r="D248" s="4">
        <v>2702</v>
      </c>
      <c r="E248" s="5">
        <v>363</v>
      </c>
      <c r="F248">
        <f>VLOOKUP(Sales[[#This Row],[Product]],'cost'!A:B,2,FALSE)</f>
        <v>10.62</v>
      </c>
      <c r="G248" s="14">
        <f>Sales[[#This Row],[cost / unit]]*Sales[[#This Row],[Units]]</f>
        <v>3855.0599999999995</v>
      </c>
      <c r="H248" t="str">
        <f t="shared" si="12"/>
        <v>INVALID</v>
      </c>
      <c r="I248">
        <f>Sales[[#This Row],[Total cost ]]-Sales[[#This Row],[Amount]]</f>
        <v>1153.0599999999995</v>
      </c>
      <c r="J248" t="str">
        <f t="shared" si="13"/>
        <v>Valid</v>
      </c>
      <c r="K248" t="str">
        <f t="shared" si="14"/>
        <v>Valid</v>
      </c>
    </row>
    <row r="249" spans="1:11" x14ac:dyDescent="0.3">
      <c r="A249" t="s">
        <v>10</v>
      </c>
      <c r="B249" t="s">
        <v>34</v>
      </c>
      <c r="C249" t="s">
        <v>17</v>
      </c>
      <c r="D249" s="4">
        <v>700</v>
      </c>
      <c r="E249" s="5">
        <v>87</v>
      </c>
      <c r="F249">
        <f>VLOOKUP(Sales[[#This Row],[Product]],'cost'!A:B,2,FALSE)</f>
        <v>3.11</v>
      </c>
      <c r="G249" s="14">
        <f>Sales[[#This Row],[cost / unit]]*Sales[[#This Row],[Units]]</f>
        <v>270.57</v>
      </c>
      <c r="H249" t="str">
        <f t="shared" si="12"/>
        <v>INVALID</v>
      </c>
      <c r="I249">
        <f>Sales[[#This Row],[Total cost ]]-Sales[[#This Row],[Amount]]</f>
        <v>-429.43</v>
      </c>
      <c r="J249" t="str">
        <f t="shared" si="13"/>
        <v>Invalid</v>
      </c>
      <c r="K249" t="str">
        <f t="shared" si="14"/>
        <v>Invalid</v>
      </c>
    </row>
    <row r="250" spans="1:11" x14ac:dyDescent="0.3">
      <c r="A250" t="s">
        <v>6</v>
      </c>
      <c r="B250" t="s">
        <v>34</v>
      </c>
      <c r="C250" t="s">
        <v>17</v>
      </c>
      <c r="D250" s="4">
        <v>3759</v>
      </c>
      <c r="E250" s="5">
        <v>150</v>
      </c>
      <c r="F250">
        <f>VLOOKUP(Sales[[#This Row],[Product]],'cost'!A:B,2,FALSE)</f>
        <v>3.11</v>
      </c>
      <c r="G250" s="14">
        <f>Sales[[#This Row],[cost / unit]]*Sales[[#This Row],[Units]]</f>
        <v>466.5</v>
      </c>
      <c r="H250" t="str">
        <f t="shared" si="12"/>
        <v>INVALID</v>
      </c>
      <c r="I250">
        <f>Sales[[#This Row],[Total cost ]]-Sales[[#This Row],[Amount]]</f>
        <v>-3292.5</v>
      </c>
      <c r="J250" t="str">
        <f t="shared" si="13"/>
        <v>Invalid</v>
      </c>
      <c r="K250" t="str">
        <f t="shared" si="14"/>
        <v>Invalid</v>
      </c>
    </row>
    <row r="251" spans="1:11" x14ac:dyDescent="0.3">
      <c r="A251" t="s">
        <v>2</v>
      </c>
      <c r="B251" t="s">
        <v>35</v>
      </c>
      <c r="C251" t="s">
        <v>17</v>
      </c>
      <c r="D251" s="4">
        <v>1589</v>
      </c>
      <c r="E251" s="5">
        <v>303</v>
      </c>
      <c r="F251">
        <f>VLOOKUP(Sales[[#This Row],[Product]],'cost'!A:B,2,FALSE)</f>
        <v>3.11</v>
      </c>
      <c r="G251" s="14">
        <f>Sales[[#This Row],[cost / unit]]*Sales[[#This Row],[Units]]</f>
        <v>942.32999999999993</v>
      </c>
      <c r="H251" t="str">
        <f t="shared" si="12"/>
        <v>INVALID</v>
      </c>
      <c r="I251">
        <f>Sales[[#This Row],[Total cost ]]-Sales[[#This Row],[Amount]]</f>
        <v>-646.67000000000007</v>
      </c>
      <c r="J251" t="str">
        <f t="shared" si="13"/>
        <v>Invalid</v>
      </c>
      <c r="K251" t="str">
        <f t="shared" si="14"/>
        <v>Valid</v>
      </c>
    </row>
    <row r="252" spans="1:11" x14ac:dyDescent="0.3">
      <c r="A252" t="s">
        <v>7</v>
      </c>
      <c r="B252" t="s">
        <v>35</v>
      </c>
      <c r="C252" t="s">
        <v>28</v>
      </c>
      <c r="D252" s="4">
        <v>5194</v>
      </c>
      <c r="E252" s="5">
        <v>288</v>
      </c>
      <c r="F252">
        <f>VLOOKUP(Sales[[#This Row],[Product]],'cost'!A:B,2,FALSE)</f>
        <v>10.38</v>
      </c>
      <c r="G252" s="14">
        <f>Sales[[#This Row],[cost / unit]]*Sales[[#This Row],[Units]]</f>
        <v>2989.44</v>
      </c>
      <c r="H252" t="str">
        <f t="shared" si="12"/>
        <v>INVALID</v>
      </c>
      <c r="I252">
        <f>Sales[[#This Row],[Total cost ]]-Sales[[#This Row],[Amount]]</f>
        <v>-2204.56</v>
      </c>
      <c r="J252" t="str">
        <f t="shared" si="13"/>
        <v>Valid</v>
      </c>
      <c r="K252" t="str">
        <f t="shared" si="14"/>
        <v>Valid</v>
      </c>
    </row>
    <row r="253" spans="1:11" x14ac:dyDescent="0.3">
      <c r="A253" t="s">
        <v>10</v>
      </c>
      <c r="B253" t="s">
        <v>36</v>
      </c>
      <c r="C253" t="s">
        <v>13</v>
      </c>
      <c r="D253" s="4">
        <v>945</v>
      </c>
      <c r="E253" s="5">
        <v>75</v>
      </c>
      <c r="F253">
        <f>VLOOKUP(Sales[[#This Row],[Product]],'cost'!A:B,2,FALSE)</f>
        <v>9.33</v>
      </c>
      <c r="G253" s="14">
        <f>Sales[[#This Row],[cost / unit]]*Sales[[#This Row],[Units]]</f>
        <v>699.75</v>
      </c>
      <c r="H253" t="str">
        <f t="shared" si="12"/>
        <v>INVALID</v>
      </c>
      <c r="I253">
        <f>Sales[[#This Row],[Total cost ]]-Sales[[#This Row],[Amount]]</f>
        <v>-245.25</v>
      </c>
      <c r="J253" t="str">
        <f t="shared" si="13"/>
        <v>Invalid</v>
      </c>
      <c r="K253" t="str">
        <f t="shared" si="14"/>
        <v>Invalid</v>
      </c>
    </row>
    <row r="254" spans="1:11" x14ac:dyDescent="0.3">
      <c r="A254" t="s">
        <v>40</v>
      </c>
      <c r="B254" t="s">
        <v>38</v>
      </c>
      <c r="C254" t="s">
        <v>31</v>
      </c>
      <c r="D254" s="4">
        <v>1988</v>
      </c>
      <c r="E254" s="5">
        <v>39</v>
      </c>
      <c r="F254">
        <f>VLOOKUP(Sales[[#This Row],[Product]],'cost'!A:B,2,FALSE)</f>
        <v>5.79</v>
      </c>
      <c r="G254" s="14">
        <f>Sales[[#This Row],[cost / unit]]*Sales[[#This Row],[Units]]</f>
        <v>225.81</v>
      </c>
      <c r="H254" t="str">
        <f t="shared" si="12"/>
        <v>INVALID</v>
      </c>
      <c r="I254">
        <f>Sales[[#This Row],[Total cost ]]-Sales[[#This Row],[Amount]]</f>
        <v>-1762.19</v>
      </c>
      <c r="J254" t="str">
        <f t="shared" si="13"/>
        <v>Invalid</v>
      </c>
      <c r="K254" t="str">
        <f t="shared" si="14"/>
        <v>Invalid</v>
      </c>
    </row>
    <row r="255" spans="1:11" x14ac:dyDescent="0.3">
      <c r="A255" t="s">
        <v>6</v>
      </c>
      <c r="B255" t="s">
        <v>34</v>
      </c>
      <c r="C255" t="s">
        <v>32</v>
      </c>
      <c r="D255" s="4">
        <v>6734</v>
      </c>
      <c r="E255" s="5">
        <v>123</v>
      </c>
      <c r="F255">
        <f>VLOOKUP(Sales[[#This Row],[Product]],'cost'!A:B,2,FALSE)</f>
        <v>8.65</v>
      </c>
      <c r="G255" s="14">
        <f>Sales[[#This Row],[cost / unit]]*Sales[[#This Row],[Units]]</f>
        <v>1063.95</v>
      </c>
      <c r="H255" t="str">
        <f t="shared" si="12"/>
        <v>INVALID</v>
      </c>
      <c r="I255">
        <f>Sales[[#This Row],[Total cost ]]-Sales[[#This Row],[Amount]]</f>
        <v>-5670.05</v>
      </c>
      <c r="J255" t="str">
        <f t="shared" si="13"/>
        <v>Invalid</v>
      </c>
      <c r="K255" t="str">
        <f t="shared" si="14"/>
        <v>Invalid</v>
      </c>
    </row>
    <row r="256" spans="1:11" x14ac:dyDescent="0.3">
      <c r="A256" t="s">
        <v>40</v>
      </c>
      <c r="B256" t="s">
        <v>36</v>
      </c>
      <c r="C256" t="s">
        <v>4</v>
      </c>
      <c r="D256" s="4">
        <v>217</v>
      </c>
      <c r="E256" s="5">
        <v>36</v>
      </c>
      <c r="F256">
        <f>VLOOKUP(Sales[[#This Row],[Product]],'cost'!A:B,2,FALSE)</f>
        <v>11.88</v>
      </c>
      <c r="G256" s="14">
        <f>Sales[[#This Row],[cost / unit]]*Sales[[#This Row],[Units]]</f>
        <v>427.68</v>
      </c>
      <c r="H256" t="str">
        <f t="shared" si="12"/>
        <v>INVALID</v>
      </c>
      <c r="I256">
        <f>Sales[[#This Row],[Total cost ]]-Sales[[#This Row],[Amount]]</f>
        <v>210.68</v>
      </c>
      <c r="J256" t="str">
        <f t="shared" si="13"/>
        <v>Invalid</v>
      </c>
      <c r="K256" t="str">
        <f t="shared" si="14"/>
        <v>Invalid</v>
      </c>
    </row>
    <row r="257" spans="1:11" x14ac:dyDescent="0.3">
      <c r="A257" t="s">
        <v>5</v>
      </c>
      <c r="B257" t="s">
        <v>34</v>
      </c>
      <c r="C257" t="s">
        <v>22</v>
      </c>
      <c r="D257" s="4">
        <v>6279</v>
      </c>
      <c r="E257" s="5">
        <v>237</v>
      </c>
      <c r="F257">
        <f>VLOOKUP(Sales[[#This Row],[Product]],'cost'!A:B,2,FALSE)</f>
        <v>9.77</v>
      </c>
      <c r="G257" s="14">
        <f>Sales[[#This Row],[cost / unit]]*Sales[[#This Row],[Units]]</f>
        <v>2315.4899999999998</v>
      </c>
      <c r="H257" t="str">
        <f t="shared" si="12"/>
        <v>INVALID</v>
      </c>
      <c r="I257">
        <f>Sales[[#This Row],[Total cost ]]-Sales[[#This Row],[Amount]]</f>
        <v>-3963.51</v>
      </c>
      <c r="J257" t="str">
        <f t="shared" si="13"/>
        <v>Invalid</v>
      </c>
      <c r="K257" t="str">
        <f t="shared" si="14"/>
        <v>Invalid</v>
      </c>
    </row>
    <row r="258" spans="1:11" x14ac:dyDescent="0.3">
      <c r="A258" t="s">
        <v>40</v>
      </c>
      <c r="B258" t="s">
        <v>36</v>
      </c>
      <c r="C258" t="s">
        <v>13</v>
      </c>
      <c r="D258" s="4">
        <v>4424</v>
      </c>
      <c r="E258" s="5">
        <v>201</v>
      </c>
      <c r="F258">
        <f>VLOOKUP(Sales[[#This Row],[Product]],'cost'!A:B,2,FALSE)</f>
        <v>9.33</v>
      </c>
      <c r="G258" s="14">
        <f>Sales[[#This Row],[cost / unit]]*Sales[[#This Row],[Units]]</f>
        <v>1875.33</v>
      </c>
      <c r="H258" t="str">
        <f t="shared" ref="H258:H301" si="15">IF(D:D&gt;10000, B:B,"INVALID")</f>
        <v>INVALID</v>
      </c>
      <c r="I258">
        <f>Sales[[#This Row],[Total cost ]]-Sales[[#This Row],[Amount]]</f>
        <v>-2548.67</v>
      </c>
      <c r="J258" t="str">
        <f t="shared" ref="J258:J301" si="16">IF(AND(D:D&gt;2000,B:B="USA"),"Valid", "Invalid")</f>
        <v>Invalid</v>
      </c>
      <c r="K258" t="str">
        <f t="shared" ref="K258:K301" si="17">IF(OR(B:B = "USA", C:C = "White Choc"), "Valid", "Invalid")</f>
        <v>Invalid</v>
      </c>
    </row>
    <row r="259" spans="1:11" x14ac:dyDescent="0.3">
      <c r="A259" t="s">
        <v>2</v>
      </c>
      <c r="B259" t="s">
        <v>36</v>
      </c>
      <c r="C259" t="s">
        <v>17</v>
      </c>
      <c r="D259" s="4">
        <v>189</v>
      </c>
      <c r="E259" s="5">
        <v>48</v>
      </c>
      <c r="F259">
        <f>VLOOKUP(Sales[[#This Row],[Product]],'cost'!A:B,2,FALSE)</f>
        <v>3.11</v>
      </c>
      <c r="G259" s="14">
        <f>Sales[[#This Row],[cost / unit]]*Sales[[#This Row],[Units]]</f>
        <v>149.28</v>
      </c>
      <c r="H259" t="str">
        <f t="shared" si="15"/>
        <v>INVALID</v>
      </c>
      <c r="I259">
        <f>Sales[[#This Row],[Total cost ]]-Sales[[#This Row],[Amount]]</f>
        <v>-39.72</v>
      </c>
      <c r="J259" t="str">
        <f t="shared" si="16"/>
        <v>Invalid</v>
      </c>
      <c r="K259" t="str">
        <f t="shared" si="17"/>
        <v>Invalid</v>
      </c>
    </row>
    <row r="260" spans="1:11" x14ac:dyDescent="0.3">
      <c r="A260" t="s">
        <v>5</v>
      </c>
      <c r="B260" t="s">
        <v>35</v>
      </c>
      <c r="C260" t="s">
        <v>22</v>
      </c>
      <c r="D260" s="4">
        <v>490</v>
      </c>
      <c r="E260" s="5">
        <v>84</v>
      </c>
      <c r="F260">
        <f>VLOOKUP(Sales[[#This Row],[Product]],'cost'!A:B,2,FALSE)</f>
        <v>9.77</v>
      </c>
      <c r="G260" s="14">
        <f>Sales[[#This Row],[cost / unit]]*Sales[[#This Row],[Units]]</f>
        <v>820.68</v>
      </c>
      <c r="H260" t="str">
        <f t="shared" si="15"/>
        <v>INVALID</v>
      </c>
      <c r="I260">
        <f>Sales[[#This Row],[Total cost ]]-Sales[[#This Row],[Amount]]</f>
        <v>330.67999999999995</v>
      </c>
      <c r="J260" t="str">
        <f t="shared" si="16"/>
        <v>Invalid</v>
      </c>
      <c r="K260" t="str">
        <f t="shared" si="17"/>
        <v>Valid</v>
      </c>
    </row>
    <row r="261" spans="1:11" x14ac:dyDescent="0.3">
      <c r="A261" t="s">
        <v>8</v>
      </c>
      <c r="B261" t="s">
        <v>37</v>
      </c>
      <c r="C261" t="s">
        <v>21</v>
      </c>
      <c r="D261" s="4">
        <v>434</v>
      </c>
      <c r="E261" s="5">
        <v>87</v>
      </c>
      <c r="F261">
        <f>VLOOKUP(Sales[[#This Row],[Product]],'cost'!A:B,2,FALSE)</f>
        <v>9</v>
      </c>
      <c r="G261" s="14">
        <f>Sales[[#This Row],[cost / unit]]*Sales[[#This Row],[Units]]</f>
        <v>783</v>
      </c>
      <c r="H261" t="str">
        <f t="shared" si="15"/>
        <v>INVALID</v>
      </c>
      <c r="I261">
        <f>Sales[[#This Row],[Total cost ]]-Sales[[#This Row],[Amount]]</f>
        <v>349</v>
      </c>
      <c r="J261" t="str">
        <f t="shared" si="16"/>
        <v>Invalid</v>
      </c>
      <c r="K261" t="str">
        <f t="shared" si="17"/>
        <v>Invalid</v>
      </c>
    </row>
    <row r="262" spans="1:11" x14ac:dyDescent="0.3">
      <c r="A262" t="s">
        <v>7</v>
      </c>
      <c r="B262" t="s">
        <v>38</v>
      </c>
      <c r="C262" t="s">
        <v>30</v>
      </c>
      <c r="D262" s="4">
        <v>10129</v>
      </c>
      <c r="E262" s="5">
        <v>312</v>
      </c>
      <c r="F262">
        <f>VLOOKUP(Sales[[#This Row],[Product]],'cost'!A:B,2,FALSE)</f>
        <v>14.49</v>
      </c>
      <c r="G262" s="14">
        <f>Sales[[#This Row],[cost / unit]]*Sales[[#This Row],[Units]]</f>
        <v>4520.88</v>
      </c>
      <c r="H262" t="str">
        <f t="shared" si="15"/>
        <v>Australia</v>
      </c>
      <c r="I262">
        <f>Sales[[#This Row],[Total cost ]]-Sales[[#This Row],[Amount]]</f>
        <v>-5608.12</v>
      </c>
      <c r="J262" t="str">
        <f t="shared" si="16"/>
        <v>Invalid</v>
      </c>
      <c r="K262" t="str">
        <f t="shared" si="17"/>
        <v>Invalid</v>
      </c>
    </row>
    <row r="263" spans="1:11" x14ac:dyDescent="0.3">
      <c r="A263" t="s">
        <v>3</v>
      </c>
      <c r="B263" t="s">
        <v>39</v>
      </c>
      <c r="C263" t="s">
        <v>28</v>
      </c>
      <c r="D263" s="4">
        <v>1652</v>
      </c>
      <c r="E263" s="5">
        <v>102</v>
      </c>
      <c r="F263">
        <f>VLOOKUP(Sales[[#This Row],[Product]],'cost'!A:B,2,FALSE)</f>
        <v>10.38</v>
      </c>
      <c r="G263" s="14">
        <f>Sales[[#This Row],[cost / unit]]*Sales[[#This Row],[Units]]</f>
        <v>1058.76</v>
      </c>
      <c r="H263" t="str">
        <f t="shared" si="15"/>
        <v>INVALID</v>
      </c>
      <c r="I263">
        <f>Sales[[#This Row],[Total cost ]]-Sales[[#This Row],[Amount]]</f>
        <v>-593.24</v>
      </c>
      <c r="J263" t="str">
        <f t="shared" si="16"/>
        <v>Invalid</v>
      </c>
      <c r="K263" t="str">
        <f t="shared" si="17"/>
        <v>Invalid</v>
      </c>
    </row>
    <row r="264" spans="1:11" x14ac:dyDescent="0.3">
      <c r="A264" t="s">
        <v>8</v>
      </c>
      <c r="B264" t="s">
        <v>38</v>
      </c>
      <c r="C264" t="s">
        <v>21</v>
      </c>
      <c r="D264" s="4">
        <v>6433</v>
      </c>
      <c r="E264" s="5">
        <v>78</v>
      </c>
      <c r="F264">
        <f>VLOOKUP(Sales[[#This Row],[Product]],'cost'!A:B,2,FALSE)</f>
        <v>9</v>
      </c>
      <c r="G264" s="14">
        <f>Sales[[#This Row],[cost / unit]]*Sales[[#This Row],[Units]]</f>
        <v>702</v>
      </c>
      <c r="H264" t="str">
        <f t="shared" si="15"/>
        <v>INVALID</v>
      </c>
      <c r="I264">
        <f>Sales[[#This Row],[Total cost ]]-Sales[[#This Row],[Amount]]</f>
        <v>-5731</v>
      </c>
      <c r="J264" t="str">
        <f t="shared" si="16"/>
        <v>Invalid</v>
      </c>
      <c r="K264" t="str">
        <f t="shared" si="17"/>
        <v>Invalid</v>
      </c>
    </row>
    <row r="265" spans="1:11" x14ac:dyDescent="0.3">
      <c r="A265" t="s">
        <v>3</v>
      </c>
      <c r="B265" t="s">
        <v>34</v>
      </c>
      <c r="C265" t="s">
        <v>23</v>
      </c>
      <c r="D265" s="4">
        <v>2212</v>
      </c>
      <c r="E265" s="5">
        <v>117</v>
      </c>
      <c r="F265">
        <f>VLOOKUP(Sales[[#This Row],[Product]],'cost'!A:B,2,FALSE)</f>
        <v>6.49</v>
      </c>
      <c r="G265" s="14">
        <f>Sales[[#This Row],[cost / unit]]*Sales[[#This Row],[Units]]</f>
        <v>759.33</v>
      </c>
      <c r="H265" t="str">
        <f t="shared" si="15"/>
        <v>INVALID</v>
      </c>
      <c r="I265">
        <f>Sales[[#This Row],[Total cost ]]-Sales[[#This Row],[Amount]]</f>
        <v>-1452.67</v>
      </c>
      <c r="J265" t="str">
        <f t="shared" si="16"/>
        <v>Invalid</v>
      </c>
      <c r="K265" t="str">
        <f t="shared" si="17"/>
        <v>Invalid</v>
      </c>
    </row>
    <row r="266" spans="1:11" x14ac:dyDescent="0.3">
      <c r="A266" t="s">
        <v>41</v>
      </c>
      <c r="B266" t="s">
        <v>35</v>
      </c>
      <c r="C266" t="s">
        <v>19</v>
      </c>
      <c r="D266" s="4">
        <v>609</v>
      </c>
      <c r="E266" s="5">
        <v>99</v>
      </c>
      <c r="F266">
        <f>VLOOKUP(Sales[[#This Row],[Product]],'cost'!A:B,2,FALSE)</f>
        <v>7.64</v>
      </c>
      <c r="G266" s="14">
        <f>Sales[[#This Row],[cost / unit]]*Sales[[#This Row],[Units]]</f>
        <v>756.36</v>
      </c>
      <c r="H266" t="str">
        <f t="shared" si="15"/>
        <v>INVALID</v>
      </c>
      <c r="I266">
        <f>Sales[[#This Row],[Total cost ]]-Sales[[#This Row],[Amount]]</f>
        <v>147.36000000000001</v>
      </c>
      <c r="J266" t="str">
        <f t="shared" si="16"/>
        <v>Invalid</v>
      </c>
      <c r="K266" t="str">
        <f t="shared" si="17"/>
        <v>Valid</v>
      </c>
    </row>
    <row r="267" spans="1:11" x14ac:dyDescent="0.3">
      <c r="A267" t="s">
        <v>40</v>
      </c>
      <c r="B267" t="s">
        <v>35</v>
      </c>
      <c r="C267" t="s">
        <v>24</v>
      </c>
      <c r="D267" s="4">
        <v>1638</v>
      </c>
      <c r="E267" s="5">
        <v>48</v>
      </c>
      <c r="F267">
        <f>VLOOKUP(Sales[[#This Row],[Product]],'cost'!A:B,2,FALSE)</f>
        <v>4.97</v>
      </c>
      <c r="G267" s="14">
        <f>Sales[[#This Row],[cost / unit]]*Sales[[#This Row],[Units]]</f>
        <v>238.56</v>
      </c>
      <c r="H267" t="str">
        <f t="shared" si="15"/>
        <v>INVALID</v>
      </c>
      <c r="I267">
        <f>Sales[[#This Row],[Total cost ]]-Sales[[#This Row],[Amount]]</f>
        <v>-1399.44</v>
      </c>
      <c r="J267" t="str">
        <f t="shared" si="16"/>
        <v>Invalid</v>
      </c>
      <c r="K267" t="str">
        <f t="shared" si="17"/>
        <v>Valid</v>
      </c>
    </row>
    <row r="268" spans="1:11" x14ac:dyDescent="0.3">
      <c r="A268" t="s">
        <v>7</v>
      </c>
      <c r="B268" t="s">
        <v>34</v>
      </c>
      <c r="C268" t="s">
        <v>15</v>
      </c>
      <c r="D268" s="4">
        <v>3829</v>
      </c>
      <c r="E268" s="5">
        <v>24</v>
      </c>
      <c r="F268">
        <f>VLOOKUP(Sales[[#This Row],[Product]],'cost'!A:B,2,FALSE)</f>
        <v>11.73</v>
      </c>
      <c r="G268" s="14">
        <f>Sales[[#This Row],[cost / unit]]*Sales[[#This Row],[Units]]</f>
        <v>281.52</v>
      </c>
      <c r="H268" t="str">
        <f t="shared" si="15"/>
        <v>INVALID</v>
      </c>
      <c r="I268">
        <f>Sales[[#This Row],[Total cost ]]-Sales[[#This Row],[Amount]]</f>
        <v>-3547.48</v>
      </c>
      <c r="J268" t="str">
        <f t="shared" si="16"/>
        <v>Invalid</v>
      </c>
      <c r="K268" t="str">
        <f t="shared" si="17"/>
        <v>Invalid</v>
      </c>
    </row>
    <row r="269" spans="1:11" x14ac:dyDescent="0.3">
      <c r="A269" t="s">
        <v>40</v>
      </c>
      <c r="B269" t="s">
        <v>39</v>
      </c>
      <c r="C269" t="s">
        <v>15</v>
      </c>
      <c r="D269" s="4">
        <v>5775</v>
      </c>
      <c r="E269" s="5">
        <v>42</v>
      </c>
      <c r="F269">
        <f>VLOOKUP(Sales[[#This Row],[Product]],'cost'!A:B,2,FALSE)</f>
        <v>11.73</v>
      </c>
      <c r="G269" s="14">
        <f>Sales[[#This Row],[cost / unit]]*Sales[[#This Row],[Units]]</f>
        <v>492.66</v>
      </c>
      <c r="H269" t="str">
        <f t="shared" si="15"/>
        <v>INVALID</v>
      </c>
      <c r="I269">
        <f>Sales[[#This Row],[Total cost ]]-Sales[[#This Row],[Amount]]</f>
        <v>-5282.34</v>
      </c>
      <c r="J269" t="str">
        <f t="shared" si="16"/>
        <v>Invalid</v>
      </c>
      <c r="K269" t="str">
        <f t="shared" si="17"/>
        <v>Invalid</v>
      </c>
    </row>
    <row r="270" spans="1:11" x14ac:dyDescent="0.3">
      <c r="A270" t="s">
        <v>6</v>
      </c>
      <c r="B270" t="s">
        <v>35</v>
      </c>
      <c r="C270" t="s">
        <v>20</v>
      </c>
      <c r="D270" s="4">
        <v>1071</v>
      </c>
      <c r="E270" s="5">
        <v>270</v>
      </c>
      <c r="F270">
        <f>VLOOKUP(Sales[[#This Row],[Product]],'cost'!A:B,2,FALSE)</f>
        <v>10.62</v>
      </c>
      <c r="G270" s="14">
        <f>Sales[[#This Row],[cost / unit]]*Sales[[#This Row],[Units]]</f>
        <v>2867.3999999999996</v>
      </c>
      <c r="H270" t="str">
        <f t="shared" si="15"/>
        <v>INVALID</v>
      </c>
      <c r="I270">
        <f>Sales[[#This Row],[Total cost ]]-Sales[[#This Row],[Amount]]</f>
        <v>1796.3999999999996</v>
      </c>
      <c r="J270" t="str">
        <f t="shared" si="16"/>
        <v>Invalid</v>
      </c>
      <c r="K270" t="str">
        <f t="shared" si="17"/>
        <v>Valid</v>
      </c>
    </row>
    <row r="271" spans="1:11" x14ac:dyDescent="0.3">
      <c r="A271" t="s">
        <v>8</v>
      </c>
      <c r="B271" t="s">
        <v>36</v>
      </c>
      <c r="C271" t="s">
        <v>23</v>
      </c>
      <c r="D271" s="4">
        <v>5019</v>
      </c>
      <c r="E271" s="5">
        <v>150</v>
      </c>
      <c r="F271">
        <f>VLOOKUP(Sales[[#This Row],[Product]],'cost'!A:B,2,FALSE)</f>
        <v>6.49</v>
      </c>
      <c r="G271" s="14">
        <f>Sales[[#This Row],[cost / unit]]*Sales[[#This Row],[Units]]</f>
        <v>973.5</v>
      </c>
      <c r="H271" t="str">
        <f t="shared" si="15"/>
        <v>INVALID</v>
      </c>
      <c r="I271">
        <f>Sales[[#This Row],[Total cost ]]-Sales[[#This Row],[Amount]]</f>
        <v>-4045.5</v>
      </c>
      <c r="J271" t="str">
        <f t="shared" si="16"/>
        <v>Invalid</v>
      </c>
      <c r="K271" t="str">
        <f t="shared" si="17"/>
        <v>Invalid</v>
      </c>
    </row>
    <row r="272" spans="1:11" x14ac:dyDescent="0.3">
      <c r="A272" t="s">
        <v>2</v>
      </c>
      <c r="B272" t="s">
        <v>37</v>
      </c>
      <c r="C272" t="s">
        <v>15</v>
      </c>
      <c r="D272" s="4">
        <v>2863</v>
      </c>
      <c r="E272" s="5">
        <v>42</v>
      </c>
      <c r="F272">
        <f>VLOOKUP(Sales[[#This Row],[Product]],'cost'!A:B,2,FALSE)</f>
        <v>11.73</v>
      </c>
      <c r="G272" s="14">
        <f>Sales[[#This Row],[cost / unit]]*Sales[[#This Row],[Units]]</f>
        <v>492.66</v>
      </c>
      <c r="H272" t="str">
        <f t="shared" si="15"/>
        <v>INVALID</v>
      </c>
      <c r="I272">
        <f>Sales[[#This Row],[Total cost ]]-Sales[[#This Row],[Amount]]</f>
        <v>-2370.34</v>
      </c>
      <c r="J272" t="str">
        <f t="shared" si="16"/>
        <v>Invalid</v>
      </c>
      <c r="K272" t="str">
        <f t="shared" si="17"/>
        <v>Invalid</v>
      </c>
    </row>
    <row r="273" spans="1:11" x14ac:dyDescent="0.3">
      <c r="A273" t="s">
        <v>40</v>
      </c>
      <c r="B273" t="s">
        <v>35</v>
      </c>
      <c r="C273" t="s">
        <v>29</v>
      </c>
      <c r="D273" s="4">
        <v>1617</v>
      </c>
      <c r="E273" s="5">
        <v>126</v>
      </c>
      <c r="F273">
        <f>VLOOKUP(Sales[[#This Row],[Product]],'cost'!A:B,2,FALSE)</f>
        <v>7.16</v>
      </c>
      <c r="G273" s="14">
        <f>Sales[[#This Row],[cost / unit]]*Sales[[#This Row],[Units]]</f>
        <v>902.16</v>
      </c>
      <c r="H273" t="str">
        <f t="shared" si="15"/>
        <v>INVALID</v>
      </c>
      <c r="I273">
        <f>Sales[[#This Row],[Total cost ]]-Sales[[#This Row],[Amount]]</f>
        <v>-714.84</v>
      </c>
      <c r="J273" t="str">
        <f t="shared" si="16"/>
        <v>Invalid</v>
      </c>
      <c r="K273" t="str">
        <f t="shared" si="17"/>
        <v>Valid</v>
      </c>
    </row>
    <row r="274" spans="1:11" x14ac:dyDescent="0.3">
      <c r="A274" t="s">
        <v>6</v>
      </c>
      <c r="B274" t="s">
        <v>37</v>
      </c>
      <c r="C274" t="s">
        <v>26</v>
      </c>
      <c r="D274" s="4">
        <v>6818</v>
      </c>
      <c r="E274" s="5">
        <v>6</v>
      </c>
      <c r="F274">
        <f>VLOOKUP(Sales[[#This Row],[Product]],'cost'!A:B,2,FALSE)</f>
        <v>5.6</v>
      </c>
      <c r="G274" s="14">
        <f>Sales[[#This Row],[cost / unit]]*Sales[[#This Row],[Units]]</f>
        <v>33.599999999999994</v>
      </c>
      <c r="H274" t="str">
        <f t="shared" si="15"/>
        <v>INVALID</v>
      </c>
      <c r="I274">
        <f>Sales[[#This Row],[Total cost ]]-Sales[[#This Row],[Amount]]</f>
        <v>-6784.4</v>
      </c>
      <c r="J274" t="str">
        <f t="shared" si="16"/>
        <v>Invalid</v>
      </c>
      <c r="K274" t="str">
        <f t="shared" si="17"/>
        <v>Invalid</v>
      </c>
    </row>
    <row r="275" spans="1:11" x14ac:dyDescent="0.3">
      <c r="A275" t="s">
        <v>3</v>
      </c>
      <c r="B275" t="s">
        <v>35</v>
      </c>
      <c r="C275" t="s">
        <v>15</v>
      </c>
      <c r="D275" s="4">
        <v>6657</v>
      </c>
      <c r="E275" s="5">
        <v>276</v>
      </c>
      <c r="F275">
        <f>VLOOKUP(Sales[[#This Row],[Product]],'cost'!A:B,2,FALSE)</f>
        <v>11.73</v>
      </c>
      <c r="G275" s="14">
        <f>Sales[[#This Row],[cost / unit]]*Sales[[#This Row],[Units]]</f>
        <v>3237.48</v>
      </c>
      <c r="H275" t="str">
        <f t="shared" si="15"/>
        <v>INVALID</v>
      </c>
      <c r="I275">
        <f>Sales[[#This Row],[Total cost ]]-Sales[[#This Row],[Amount]]</f>
        <v>-3419.52</v>
      </c>
      <c r="J275" t="str">
        <f t="shared" si="16"/>
        <v>Valid</v>
      </c>
      <c r="K275" t="str">
        <f t="shared" si="17"/>
        <v>Valid</v>
      </c>
    </row>
    <row r="276" spans="1:11" x14ac:dyDescent="0.3">
      <c r="A276" t="s">
        <v>3</v>
      </c>
      <c r="B276" t="s">
        <v>34</v>
      </c>
      <c r="C276" t="s">
        <v>17</v>
      </c>
      <c r="D276" s="4">
        <v>2919</v>
      </c>
      <c r="E276" s="5">
        <v>93</v>
      </c>
      <c r="F276">
        <f>VLOOKUP(Sales[[#This Row],[Product]],'cost'!A:B,2,FALSE)</f>
        <v>3.11</v>
      </c>
      <c r="G276" s="14">
        <f>Sales[[#This Row],[cost / unit]]*Sales[[#This Row],[Units]]</f>
        <v>289.22999999999996</v>
      </c>
      <c r="H276" t="str">
        <f t="shared" si="15"/>
        <v>INVALID</v>
      </c>
      <c r="I276">
        <f>Sales[[#This Row],[Total cost ]]-Sales[[#This Row],[Amount]]</f>
        <v>-2629.77</v>
      </c>
      <c r="J276" t="str">
        <f t="shared" si="16"/>
        <v>Invalid</v>
      </c>
      <c r="K276" t="str">
        <f t="shared" si="17"/>
        <v>Invalid</v>
      </c>
    </row>
    <row r="277" spans="1:11" x14ac:dyDescent="0.3">
      <c r="A277" t="s">
        <v>2</v>
      </c>
      <c r="B277" t="s">
        <v>36</v>
      </c>
      <c r="C277" t="s">
        <v>31</v>
      </c>
      <c r="D277" s="4">
        <v>3094</v>
      </c>
      <c r="E277" s="5">
        <v>246</v>
      </c>
      <c r="F277">
        <f>VLOOKUP(Sales[[#This Row],[Product]],'cost'!A:B,2,FALSE)</f>
        <v>5.79</v>
      </c>
      <c r="G277" s="14">
        <f>Sales[[#This Row],[cost / unit]]*Sales[[#This Row],[Units]]</f>
        <v>1424.34</v>
      </c>
      <c r="H277" t="str">
        <f t="shared" si="15"/>
        <v>INVALID</v>
      </c>
      <c r="I277">
        <f>Sales[[#This Row],[Total cost ]]-Sales[[#This Row],[Amount]]</f>
        <v>-1669.66</v>
      </c>
      <c r="J277" t="str">
        <f t="shared" si="16"/>
        <v>Invalid</v>
      </c>
      <c r="K277" t="str">
        <f t="shared" si="17"/>
        <v>Invalid</v>
      </c>
    </row>
    <row r="278" spans="1:11" x14ac:dyDescent="0.3">
      <c r="A278" t="s">
        <v>6</v>
      </c>
      <c r="B278" t="s">
        <v>39</v>
      </c>
      <c r="C278" t="s">
        <v>24</v>
      </c>
      <c r="D278" s="4">
        <v>2989</v>
      </c>
      <c r="E278" s="5">
        <v>3</v>
      </c>
      <c r="F278">
        <f>VLOOKUP(Sales[[#This Row],[Product]],'cost'!A:B,2,FALSE)</f>
        <v>4.97</v>
      </c>
      <c r="G278" s="14">
        <f>Sales[[#This Row],[cost / unit]]*Sales[[#This Row],[Units]]</f>
        <v>14.91</v>
      </c>
      <c r="H278" t="str">
        <f t="shared" si="15"/>
        <v>INVALID</v>
      </c>
      <c r="I278">
        <f>Sales[[#This Row],[Total cost ]]-Sales[[#This Row],[Amount]]</f>
        <v>-2974.09</v>
      </c>
      <c r="J278" t="str">
        <f t="shared" si="16"/>
        <v>Invalid</v>
      </c>
      <c r="K278" t="str">
        <f t="shared" si="17"/>
        <v>Invalid</v>
      </c>
    </row>
    <row r="279" spans="1:11" x14ac:dyDescent="0.3">
      <c r="A279" t="s">
        <v>8</v>
      </c>
      <c r="B279" t="s">
        <v>38</v>
      </c>
      <c r="C279" t="s">
        <v>27</v>
      </c>
      <c r="D279" s="4">
        <v>2268</v>
      </c>
      <c r="E279" s="5">
        <v>63</v>
      </c>
      <c r="F279">
        <f>VLOOKUP(Sales[[#This Row],[Product]],'cost'!A:B,2,FALSE)</f>
        <v>16.73</v>
      </c>
      <c r="G279" s="14">
        <f>Sales[[#This Row],[cost / unit]]*Sales[[#This Row],[Units]]</f>
        <v>1053.99</v>
      </c>
      <c r="H279" t="str">
        <f t="shared" si="15"/>
        <v>INVALID</v>
      </c>
      <c r="I279">
        <f>Sales[[#This Row],[Total cost ]]-Sales[[#This Row],[Amount]]</f>
        <v>-1214.01</v>
      </c>
      <c r="J279" t="str">
        <f t="shared" si="16"/>
        <v>Invalid</v>
      </c>
      <c r="K279" t="str">
        <f t="shared" si="17"/>
        <v>Invalid</v>
      </c>
    </row>
    <row r="280" spans="1:11" x14ac:dyDescent="0.3">
      <c r="A280" t="s">
        <v>5</v>
      </c>
      <c r="B280" t="s">
        <v>35</v>
      </c>
      <c r="C280" t="s">
        <v>31</v>
      </c>
      <c r="D280" s="4">
        <v>4753</v>
      </c>
      <c r="E280" s="5">
        <v>246</v>
      </c>
      <c r="F280">
        <f>VLOOKUP(Sales[[#This Row],[Product]],'cost'!A:B,2,FALSE)</f>
        <v>5.79</v>
      </c>
      <c r="G280" s="14">
        <f>Sales[[#This Row],[cost / unit]]*Sales[[#This Row],[Units]]</f>
        <v>1424.34</v>
      </c>
      <c r="H280" t="str">
        <f t="shared" si="15"/>
        <v>INVALID</v>
      </c>
      <c r="I280">
        <f>Sales[[#This Row],[Total cost ]]-Sales[[#This Row],[Amount]]</f>
        <v>-3328.66</v>
      </c>
      <c r="J280" t="str">
        <f t="shared" si="16"/>
        <v>Valid</v>
      </c>
      <c r="K280" t="str">
        <f t="shared" si="17"/>
        <v>Valid</v>
      </c>
    </row>
    <row r="281" spans="1:11" x14ac:dyDescent="0.3">
      <c r="A281" t="s">
        <v>2</v>
      </c>
      <c r="B281" t="s">
        <v>34</v>
      </c>
      <c r="C281" t="s">
        <v>19</v>
      </c>
      <c r="D281" s="4">
        <v>7511</v>
      </c>
      <c r="E281" s="5">
        <v>120</v>
      </c>
      <c r="F281">
        <f>VLOOKUP(Sales[[#This Row],[Product]],'cost'!A:B,2,FALSE)</f>
        <v>7.64</v>
      </c>
      <c r="G281" s="14">
        <f>Sales[[#This Row],[cost / unit]]*Sales[[#This Row],[Units]]</f>
        <v>916.8</v>
      </c>
      <c r="H281" t="str">
        <f t="shared" si="15"/>
        <v>INVALID</v>
      </c>
      <c r="I281">
        <f>Sales[[#This Row],[Total cost ]]-Sales[[#This Row],[Amount]]</f>
        <v>-6594.2</v>
      </c>
      <c r="J281" t="str">
        <f t="shared" si="16"/>
        <v>Invalid</v>
      </c>
      <c r="K281" t="str">
        <f t="shared" si="17"/>
        <v>Invalid</v>
      </c>
    </row>
    <row r="282" spans="1:11" x14ac:dyDescent="0.3">
      <c r="A282" t="s">
        <v>2</v>
      </c>
      <c r="B282" t="s">
        <v>38</v>
      </c>
      <c r="C282" t="s">
        <v>31</v>
      </c>
      <c r="D282" s="4">
        <v>4326</v>
      </c>
      <c r="E282" s="5">
        <v>348</v>
      </c>
      <c r="F282">
        <f>VLOOKUP(Sales[[#This Row],[Product]],'cost'!A:B,2,FALSE)</f>
        <v>5.79</v>
      </c>
      <c r="G282" s="14">
        <f>Sales[[#This Row],[cost / unit]]*Sales[[#This Row],[Units]]</f>
        <v>2014.92</v>
      </c>
      <c r="H282" t="str">
        <f t="shared" si="15"/>
        <v>INVALID</v>
      </c>
      <c r="I282">
        <f>Sales[[#This Row],[Total cost ]]-Sales[[#This Row],[Amount]]</f>
        <v>-2311.08</v>
      </c>
      <c r="J282" t="str">
        <f t="shared" si="16"/>
        <v>Invalid</v>
      </c>
      <c r="K282" t="str">
        <f t="shared" si="17"/>
        <v>Invalid</v>
      </c>
    </row>
    <row r="283" spans="1:11" x14ac:dyDescent="0.3">
      <c r="A283" t="s">
        <v>41</v>
      </c>
      <c r="B283" t="s">
        <v>34</v>
      </c>
      <c r="C283" t="s">
        <v>23</v>
      </c>
      <c r="D283" s="4">
        <v>4935</v>
      </c>
      <c r="E283" s="5">
        <v>126</v>
      </c>
      <c r="F283">
        <f>VLOOKUP(Sales[[#This Row],[Product]],'cost'!A:B,2,FALSE)</f>
        <v>6.49</v>
      </c>
      <c r="G283" s="14">
        <f>Sales[[#This Row],[cost / unit]]*Sales[[#This Row],[Units]]</f>
        <v>817.74</v>
      </c>
      <c r="H283" t="str">
        <f t="shared" si="15"/>
        <v>INVALID</v>
      </c>
      <c r="I283">
        <f>Sales[[#This Row],[Total cost ]]-Sales[[#This Row],[Amount]]</f>
        <v>-4117.26</v>
      </c>
      <c r="J283" t="str">
        <f t="shared" si="16"/>
        <v>Invalid</v>
      </c>
      <c r="K283" t="str">
        <f t="shared" si="17"/>
        <v>Invalid</v>
      </c>
    </row>
    <row r="284" spans="1:11" x14ac:dyDescent="0.3">
      <c r="A284" t="s">
        <v>6</v>
      </c>
      <c r="B284" t="s">
        <v>35</v>
      </c>
      <c r="C284" t="s">
        <v>30</v>
      </c>
      <c r="D284" s="4">
        <v>4781</v>
      </c>
      <c r="E284" s="5">
        <v>123</v>
      </c>
      <c r="F284">
        <f>VLOOKUP(Sales[[#This Row],[Product]],'cost'!A:B,2,FALSE)</f>
        <v>14.49</v>
      </c>
      <c r="G284" s="14">
        <f>Sales[[#This Row],[cost / unit]]*Sales[[#This Row],[Units]]</f>
        <v>1782.27</v>
      </c>
      <c r="H284" t="str">
        <f t="shared" si="15"/>
        <v>INVALID</v>
      </c>
      <c r="I284">
        <f>Sales[[#This Row],[Total cost ]]-Sales[[#This Row],[Amount]]</f>
        <v>-2998.73</v>
      </c>
      <c r="J284" t="str">
        <f t="shared" si="16"/>
        <v>Valid</v>
      </c>
      <c r="K284" t="str">
        <f t="shared" si="17"/>
        <v>Valid</v>
      </c>
    </row>
    <row r="285" spans="1:11" x14ac:dyDescent="0.3">
      <c r="A285" t="s">
        <v>5</v>
      </c>
      <c r="B285" t="s">
        <v>38</v>
      </c>
      <c r="C285" t="s">
        <v>25</v>
      </c>
      <c r="D285" s="4">
        <v>7483</v>
      </c>
      <c r="E285" s="5">
        <v>45</v>
      </c>
      <c r="F285">
        <f>VLOOKUP(Sales[[#This Row],[Product]],'cost'!A:B,2,FALSE)</f>
        <v>13.15</v>
      </c>
      <c r="G285" s="14">
        <f>Sales[[#This Row],[cost / unit]]*Sales[[#This Row],[Units]]</f>
        <v>591.75</v>
      </c>
      <c r="H285" t="str">
        <f t="shared" si="15"/>
        <v>INVALID</v>
      </c>
      <c r="I285">
        <f>Sales[[#This Row],[Total cost ]]-Sales[[#This Row],[Amount]]</f>
        <v>-6891.25</v>
      </c>
      <c r="J285" t="str">
        <f t="shared" si="16"/>
        <v>Invalid</v>
      </c>
      <c r="K285" t="str">
        <f t="shared" si="17"/>
        <v>Valid</v>
      </c>
    </row>
    <row r="286" spans="1:11" x14ac:dyDescent="0.3">
      <c r="A286" t="s">
        <v>10</v>
      </c>
      <c r="B286" t="s">
        <v>38</v>
      </c>
      <c r="C286" t="s">
        <v>4</v>
      </c>
      <c r="D286" s="4">
        <v>6860</v>
      </c>
      <c r="E286" s="5">
        <v>126</v>
      </c>
      <c r="F286">
        <f>VLOOKUP(Sales[[#This Row],[Product]],'cost'!A:B,2,FALSE)</f>
        <v>11.88</v>
      </c>
      <c r="G286" s="14">
        <f>Sales[[#This Row],[cost / unit]]*Sales[[#This Row],[Units]]</f>
        <v>1496.88</v>
      </c>
      <c r="H286" t="str">
        <f t="shared" si="15"/>
        <v>INVALID</v>
      </c>
      <c r="I286">
        <f>Sales[[#This Row],[Total cost ]]-Sales[[#This Row],[Amount]]</f>
        <v>-5363.12</v>
      </c>
      <c r="J286" t="str">
        <f t="shared" si="16"/>
        <v>Invalid</v>
      </c>
      <c r="K286" t="str">
        <f t="shared" si="17"/>
        <v>Invalid</v>
      </c>
    </row>
    <row r="287" spans="1:11" x14ac:dyDescent="0.3">
      <c r="A287" t="s">
        <v>40</v>
      </c>
      <c r="B287" t="s">
        <v>37</v>
      </c>
      <c r="C287" t="s">
        <v>29</v>
      </c>
      <c r="D287" s="4">
        <v>9002</v>
      </c>
      <c r="E287" s="5">
        <v>72</v>
      </c>
      <c r="F287">
        <f>VLOOKUP(Sales[[#This Row],[Product]],'cost'!A:B,2,FALSE)</f>
        <v>7.16</v>
      </c>
      <c r="G287" s="14">
        <f>Sales[[#This Row],[cost / unit]]*Sales[[#This Row],[Units]]</f>
        <v>515.52</v>
      </c>
      <c r="H287" t="str">
        <f t="shared" si="15"/>
        <v>INVALID</v>
      </c>
      <c r="I287">
        <f>Sales[[#This Row],[Total cost ]]-Sales[[#This Row],[Amount]]</f>
        <v>-8486.48</v>
      </c>
      <c r="J287" t="str">
        <f t="shared" si="16"/>
        <v>Invalid</v>
      </c>
      <c r="K287" t="str">
        <f t="shared" si="17"/>
        <v>Invalid</v>
      </c>
    </row>
    <row r="288" spans="1:11" x14ac:dyDescent="0.3">
      <c r="A288" t="s">
        <v>6</v>
      </c>
      <c r="B288" t="s">
        <v>36</v>
      </c>
      <c r="C288" t="s">
        <v>29</v>
      </c>
      <c r="D288" s="4">
        <v>1400</v>
      </c>
      <c r="E288" s="5">
        <v>135</v>
      </c>
      <c r="F288">
        <f>VLOOKUP(Sales[[#This Row],[Product]],'cost'!A:B,2,FALSE)</f>
        <v>7.16</v>
      </c>
      <c r="G288" s="14">
        <f>Sales[[#This Row],[cost / unit]]*Sales[[#This Row],[Units]]</f>
        <v>966.6</v>
      </c>
      <c r="H288" t="str">
        <f t="shared" si="15"/>
        <v>INVALID</v>
      </c>
      <c r="I288">
        <f>Sales[[#This Row],[Total cost ]]-Sales[[#This Row],[Amount]]</f>
        <v>-433.4</v>
      </c>
      <c r="J288" t="str">
        <f t="shared" si="16"/>
        <v>Invalid</v>
      </c>
      <c r="K288" t="str">
        <f t="shared" si="17"/>
        <v>Invalid</v>
      </c>
    </row>
    <row r="289" spans="1:11" x14ac:dyDescent="0.3">
      <c r="A289" t="s">
        <v>10</v>
      </c>
      <c r="B289" t="s">
        <v>34</v>
      </c>
      <c r="C289" t="s">
        <v>22</v>
      </c>
      <c r="D289" s="4">
        <v>4053</v>
      </c>
      <c r="E289" s="5">
        <v>24</v>
      </c>
      <c r="F289">
        <f>VLOOKUP(Sales[[#This Row],[Product]],'cost'!A:B,2,FALSE)</f>
        <v>9.77</v>
      </c>
      <c r="G289" s="14">
        <f>Sales[[#This Row],[cost / unit]]*Sales[[#This Row],[Units]]</f>
        <v>234.48</v>
      </c>
      <c r="H289" t="str">
        <f t="shared" si="15"/>
        <v>INVALID</v>
      </c>
      <c r="I289">
        <f>Sales[[#This Row],[Total cost ]]-Sales[[#This Row],[Amount]]</f>
        <v>-3818.52</v>
      </c>
      <c r="J289" t="str">
        <f t="shared" si="16"/>
        <v>Invalid</v>
      </c>
      <c r="K289" t="str">
        <f t="shared" si="17"/>
        <v>Invalid</v>
      </c>
    </row>
    <row r="290" spans="1:11" x14ac:dyDescent="0.3">
      <c r="A290" t="s">
        <v>7</v>
      </c>
      <c r="B290" t="s">
        <v>36</v>
      </c>
      <c r="C290" t="s">
        <v>31</v>
      </c>
      <c r="D290" s="4">
        <v>2149</v>
      </c>
      <c r="E290" s="5">
        <v>117</v>
      </c>
      <c r="F290">
        <f>VLOOKUP(Sales[[#This Row],[Product]],'cost'!A:B,2,FALSE)</f>
        <v>5.79</v>
      </c>
      <c r="G290" s="14">
        <f>Sales[[#This Row],[cost / unit]]*Sales[[#This Row],[Units]]</f>
        <v>677.43</v>
      </c>
      <c r="H290" t="str">
        <f t="shared" si="15"/>
        <v>INVALID</v>
      </c>
      <c r="I290">
        <f>Sales[[#This Row],[Total cost ]]-Sales[[#This Row],[Amount]]</f>
        <v>-1471.5700000000002</v>
      </c>
      <c r="J290" t="str">
        <f t="shared" si="16"/>
        <v>Invalid</v>
      </c>
      <c r="K290" t="str">
        <f t="shared" si="17"/>
        <v>Invalid</v>
      </c>
    </row>
    <row r="291" spans="1:11" x14ac:dyDescent="0.3">
      <c r="A291" t="s">
        <v>3</v>
      </c>
      <c r="B291" t="s">
        <v>39</v>
      </c>
      <c r="C291" t="s">
        <v>29</v>
      </c>
      <c r="D291" s="4">
        <v>3640</v>
      </c>
      <c r="E291" s="5">
        <v>51</v>
      </c>
      <c r="F291">
        <f>VLOOKUP(Sales[[#This Row],[Product]],'cost'!A:B,2,FALSE)</f>
        <v>7.16</v>
      </c>
      <c r="G291" s="14">
        <f>Sales[[#This Row],[cost / unit]]*Sales[[#This Row],[Units]]</f>
        <v>365.16</v>
      </c>
      <c r="H291" t="str">
        <f t="shared" si="15"/>
        <v>INVALID</v>
      </c>
      <c r="I291">
        <f>Sales[[#This Row],[Total cost ]]-Sales[[#This Row],[Amount]]</f>
        <v>-3274.84</v>
      </c>
      <c r="J291" t="str">
        <f t="shared" si="16"/>
        <v>Invalid</v>
      </c>
      <c r="K291" t="str">
        <f t="shared" si="17"/>
        <v>Invalid</v>
      </c>
    </row>
    <row r="292" spans="1:11" x14ac:dyDescent="0.3">
      <c r="A292" t="s">
        <v>2</v>
      </c>
      <c r="B292" t="s">
        <v>39</v>
      </c>
      <c r="C292" t="s">
        <v>23</v>
      </c>
      <c r="D292" s="4">
        <v>630</v>
      </c>
      <c r="E292" s="5">
        <v>36</v>
      </c>
      <c r="F292">
        <f>VLOOKUP(Sales[[#This Row],[Product]],'cost'!A:B,2,FALSE)</f>
        <v>6.49</v>
      </c>
      <c r="G292" s="14">
        <f>Sales[[#This Row],[cost / unit]]*Sales[[#This Row],[Units]]</f>
        <v>233.64000000000001</v>
      </c>
      <c r="H292" t="str">
        <f t="shared" si="15"/>
        <v>INVALID</v>
      </c>
      <c r="I292">
        <f>Sales[[#This Row],[Total cost ]]-Sales[[#This Row],[Amount]]</f>
        <v>-396.36</v>
      </c>
      <c r="J292" t="str">
        <f t="shared" si="16"/>
        <v>Invalid</v>
      </c>
      <c r="K292" t="str">
        <f t="shared" si="17"/>
        <v>Invalid</v>
      </c>
    </row>
    <row r="293" spans="1:11" x14ac:dyDescent="0.3">
      <c r="A293" t="s">
        <v>9</v>
      </c>
      <c r="B293" t="s">
        <v>35</v>
      </c>
      <c r="C293" t="s">
        <v>27</v>
      </c>
      <c r="D293" s="4">
        <v>2429</v>
      </c>
      <c r="E293" s="5">
        <v>144</v>
      </c>
      <c r="F293">
        <f>VLOOKUP(Sales[[#This Row],[Product]],'cost'!A:B,2,FALSE)</f>
        <v>16.73</v>
      </c>
      <c r="G293" s="14">
        <f>Sales[[#This Row],[cost / unit]]*Sales[[#This Row],[Units]]</f>
        <v>2409.12</v>
      </c>
      <c r="H293" t="str">
        <f t="shared" si="15"/>
        <v>INVALID</v>
      </c>
      <c r="I293">
        <f>Sales[[#This Row],[Total cost ]]-Sales[[#This Row],[Amount]]</f>
        <v>-19.880000000000109</v>
      </c>
      <c r="J293" t="str">
        <f t="shared" si="16"/>
        <v>Valid</v>
      </c>
      <c r="K293" t="str">
        <f t="shared" si="17"/>
        <v>Valid</v>
      </c>
    </row>
    <row r="294" spans="1:11" x14ac:dyDescent="0.3">
      <c r="A294" t="s">
        <v>9</v>
      </c>
      <c r="B294" t="s">
        <v>36</v>
      </c>
      <c r="C294" t="s">
        <v>25</v>
      </c>
      <c r="D294" s="4">
        <v>2142</v>
      </c>
      <c r="E294" s="5">
        <v>114</v>
      </c>
      <c r="F294">
        <f>VLOOKUP(Sales[[#This Row],[Product]],'cost'!A:B,2,FALSE)</f>
        <v>13.15</v>
      </c>
      <c r="G294" s="14">
        <f>Sales[[#This Row],[cost / unit]]*Sales[[#This Row],[Units]]</f>
        <v>1499.1000000000001</v>
      </c>
      <c r="H294" t="str">
        <f t="shared" si="15"/>
        <v>INVALID</v>
      </c>
      <c r="I294">
        <f>Sales[[#This Row],[Total cost ]]-Sales[[#This Row],[Amount]]</f>
        <v>-642.89999999999986</v>
      </c>
      <c r="J294" t="str">
        <f t="shared" si="16"/>
        <v>Invalid</v>
      </c>
      <c r="K294" t="str">
        <f t="shared" si="17"/>
        <v>Valid</v>
      </c>
    </row>
    <row r="295" spans="1:11" x14ac:dyDescent="0.3">
      <c r="A295" t="s">
        <v>7</v>
      </c>
      <c r="B295" t="s">
        <v>37</v>
      </c>
      <c r="C295" t="s">
        <v>30</v>
      </c>
      <c r="D295" s="4">
        <v>6454</v>
      </c>
      <c r="E295" s="5">
        <v>54</v>
      </c>
      <c r="F295">
        <f>VLOOKUP(Sales[[#This Row],[Product]],'cost'!A:B,2,FALSE)</f>
        <v>14.49</v>
      </c>
      <c r="G295" s="14">
        <f>Sales[[#This Row],[cost / unit]]*Sales[[#This Row],[Units]]</f>
        <v>782.46</v>
      </c>
      <c r="H295" t="str">
        <f t="shared" si="15"/>
        <v>INVALID</v>
      </c>
      <c r="I295">
        <f>Sales[[#This Row],[Total cost ]]-Sales[[#This Row],[Amount]]</f>
        <v>-5671.54</v>
      </c>
      <c r="J295" t="str">
        <f t="shared" si="16"/>
        <v>Invalid</v>
      </c>
      <c r="K295" t="str">
        <f t="shared" si="17"/>
        <v>Invalid</v>
      </c>
    </row>
    <row r="296" spans="1:11" x14ac:dyDescent="0.3">
      <c r="A296" t="s">
        <v>7</v>
      </c>
      <c r="B296" t="s">
        <v>37</v>
      </c>
      <c r="C296" t="s">
        <v>16</v>
      </c>
      <c r="D296" s="4">
        <v>4487</v>
      </c>
      <c r="E296" s="5">
        <v>333</v>
      </c>
      <c r="F296">
        <f>VLOOKUP(Sales[[#This Row],[Product]],'cost'!A:B,2,FALSE)</f>
        <v>8.7899999999999991</v>
      </c>
      <c r="G296" s="14">
        <f>Sales[[#This Row],[cost / unit]]*Sales[[#This Row],[Units]]</f>
        <v>2927.0699999999997</v>
      </c>
      <c r="H296" t="str">
        <f t="shared" si="15"/>
        <v>INVALID</v>
      </c>
      <c r="I296">
        <f>Sales[[#This Row],[Total cost ]]-Sales[[#This Row],[Amount]]</f>
        <v>-1559.9300000000003</v>
      </c>
      <c r="J296" t="str">
        <f t="shared" si="16"/>
        <v>Invalid</v>
      </c>
      <c r="K296" t="str">
        <f t="shared" si="17"/>
        <v>Invalid</v>
      </c>
    </row>
    <row r="297" spans="1:11" x14ac:dyDescent="0.3">
      <c r="A297" t="s">
        <v>3</v>
      </c>
      <c r="B297" t="s">
        <v>37</v>
      </c>
      <c r="C297" t="s">
        <v>4</v>
      </c>
      <c r="D297" s="4">
        <v>938</v>
      </c>
      <c r="E297" s="5">
        <v>366</v>
      </c>
      <c r="F297">
        <f>VLOOKUP(Sales[[#This Row],[Product]],'cost'!A:B,2,FALSE)</f>
        <v>11.88</v>
      </c>
      <c r="G297" s="14">
        <f>Sales[[#This Row],[cost / unit]]*Sales[[#This Row],[Units]]</f>
        <v>4348.08</v>
      </c>
      <c r="H297" t="str">
        <f t="shared" si="15"/>
        <v>INVALID</v>
      </c>
      <c r="I297">
        <f>Sales[[#This Row],[Total cost ]]-Sales[[#This Row],[Amount]]</f>
        <v>3410.08</v>
      </c>
      <c r="J297" t="str">
        <f t="shared" si="16"/>
        <v>Invalid</v>
      </c>
      <c r="K297" t="str">
        <f t="shared" si="17"/>
        <v>Invalid</v>
      </c>
    </row>
    <row r="298" spans="1:11" x14ac:dyDescent="0.3">
      <c r="A298" t="s">
        <v>3</v>
      </c>
      <c r="B298" t="s">
        <v>38</v>
      </c>
      <c r="C298" t="s">
        <v>26</v>
      </c>
      <c r="D298" s="4">
        <v>8841</v>
      </c>
      <c r="E298" s="5">
        <v>303</v>
      </c>
      <c r="F298">
        <f>VLOOKUP(Sales[[#This Row],[Product]],'cost'!A:B,2,FALSE)</f>
        <v>5.6</v>
      </c>
      <c r="G298" s="14">
        <f>Sales[[#This Row],[cost / unit]]*Sales[[#This Row],[Units]]</f>
        <v>1696.8</v>
      </c>
      <c r="H298" t="str">
        <f t="shared" si="15"/>
        <v>INVALID</v>
      </c>
      <c r="I298">
        <f>Sales[[#This Row],[Total cost ]]-Sales[[#This Row],[Amount]]</f>
        <v>-7144.2</v>
      </c>
      <c r="J298" t="str">
        <f t="shared" si="16"/>
        <v>Invalid</v>
      </c>
      <c r="K298" t="str">
        <f t="shared" si="17"/>
        <v>Invalid</v>
      </c>
    </row>
    <row r="299" spans="1:11" x14ac:dyDescent="0.3">
      <c r="A299" t="s">
        <v>2</v>
      </c>
      <c r="B299" t="s">
        <v>39</v>
      </c>
      <c r="C299" t="s">
        <v>33</v>
      </c>
      <c r="D299" s="4">
        <v>4018</v>
      </c>
      <c r="E299" s="5">
        <v>126</v>
      </c>
      <c r="F299">
        <f>VLOOKUP(Sales[[#This Row],[Product]],'cost'!A:B,2,FALSE)</f>
        <v>12.37</v>
      </c>
      <c r="G299" s="14">
        <f>Sales[[#This Row],[cost / unit]]*Sales[[#This Row],[Units]]</f>
        <v>1558.62</v>
      </c>
      <c r="H299" t="str">
        <f t="shared" si="15"/>
        <v>INVALID</v>
      </c>
      <c r="I299">
        <f>Sales[[#This Row],[Total cost ]]-Sales[[#This Row],[Amount]]</f>
        <v>-2459.38</v>
      </c>
      <c r="J299" t="str">
        <f t="shared" si="16"/>
        <v>Invalid</v>
      </c>
      <c r="K299" t="str">
        <f t="shared" si="17"/>
        <v>Invalid</v>
      </c>
    </row>
    <row r="300" spans="1:11" x14ac:dyDescent="0.3">
      <c r="A300" t="s">
        <v>41</v>
      </c>
      <c r="B300" t="s">
        <v>37</v>
      </c>
      <c r="C300" t="s">
        <v>15</v>
      </c>
      <c r="D300" s="4">
        <v>714</v>
      </c>
      <c r="E300" s="5">
        <v>231</v>
      </c>
      <c r="F300">
        <f>VLOOKUP(Sales[[#This Row],[Product]],'cost'!A:B,2,FALSE)</f>
        <v>11.73</v>
      </c>
      <c r="G300" s="14">
        <f>Sales[[#This Row],[cost / unit]]*Sales[[#This Row],[Units]]</f>
        <v>2709.63</v>
      </c>
      <c r="H300" t="str">
        <f t="shared" si="15"/>
        <v>INVALID</v>
      </c>
      <c r="I300">
        <f>Sales[[#This Row],[Total cost ]]-Sales[[#This Row],[Amount]]</f>
        <v>1995.63</v>
      </c>
      <c r="J300" t="str">
        <f t="shared" si="16"/>
        <v>Invalid</v>
      </c>
      <c r="K300" t="str">
        <f t="shared" si="17"/>
        <v>Invalid</v>
      </c>
    </row>
    <row r="301" spans="1:11" x14ac:dyDescent="0.3">
      <c r="A301" t="s">
        <v>9</v>
      </c>
      <c r="B301" t="s">
        <v>38</v>
      </c>
      <c r="C301" t="s">
        <v>25</v>
      </c>
      <c r="D301" s="4">
        <v>3850</v>
      </c>
      <c r="E301" s="5">
        <v>102</v>
      </c>
      <c r="F301">
        <f>VLOOKUP(Sales[[#This Row],[Product]],'cost'!A:B,2,FALSE)</f>
        <v>13.15</v>
      </c>
      <c r="G301" s="14">
        <f>Sales[[#This Row],[cost / unit]]*Sales[[#This Row],[Units]]</f>
        <v>1341.3</v>
      </c>
      <c r="H301" t="str">
        <f t="shared" si="15"/>
        <v>INVALID</v>
      </c>
      <c r="I301">
        <f>Sales[[#This Row],[Total cost ]]-Sales[[#This Row],[Amount]]</f>
        <v>-2508.6999999999998</v>
      </c>
      <c r="J301" t="str">
        <f t="shared" si="16"/>
        <v>Invalid</v>
      </c>
      <c r="K301" t="str">
        <f t="shared" si="17"/>
        <v>Valid</v>
      </c>
    </row>
  </sheetData>
  <sortState xmlns:xlrd2="http://schemas.microsoft.com/office/spreadsheetml/2017/richdata2" ref="R2:R303">
    <sortCondition descending="1" ref="R1"/>
  </sortState>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8DF3BD-F71C-4FFA-A501-35859D2ED5E1}">
  <dimension ref="A1:L13"/>
  <sheetViews>
    <sheetView workbookViewId="0">
      <selection activeCell="L14" sqref="L14"/>
    </sheetView>
  </sheetViews>
  <sheetFormatPr defaultRowHeight="14.4" x14ac:dyDescent="0.3"/>
  <cols>
    <col min="1" max="2" width="16" bestFit="1" customWidth="1"/>
  </cols>
  <sheetData>
    <row r="1" spans="1:12" x14ac:dyDescent="0.3">
      <c r="B1" s="28" t="s">
        <v>79</v>
      </c>
      <c r="C1" s="28" t="s">
        <v>80</v>
      </c>
      <c r="D1" s="28" t="s">
        <v>81</v>
      </c>
      <c r="E1" s="28" t="s">
        <v>82</v>
      </c>
      <c r="F1" s="28" t="s">
        <v>83</v>
      </c>
      <c r="G1" s="28" t="s">
        <v>84</v>
      </c>
      <c r="H1" s="28" t="s">
        <v>85</v>
      </c>
      <c r="I1" s="28" t="s">
        <v>79</v>
      </c>
    </row>
    <row r="2" spans="1:12" x14ac:dyDescent="0.3">
      <c r="A2" s="31" t="s">
        <v>41</v>
      </c>
      <c r="B2">
        <v>8</v>
      </c>
      <c r="C2">
        <v>6</v>
      </c>
      <c r="D2">
        <v>7</v>
      </c>
      <c r="E2">
        <v>2</v>
      </c>
      <c r="F2">
        <v>3</v>
      </c>
      <c r="G2">
        <v>7</v>
      </c>
      <c r="H2">
        <v>2</v>
      </c>
      <c r="I2">
        <v>9</v>
      </c>
    </row>
    <row r="3" spans="1:12" x14ac:dyDescent="0.3">
      <c r="A3" s="31" t="s">
        <v>2</v>
      </c>
      <c r="B3">
        <v>7</v>
      </c>
      <c r="C3">
        <v>1</v>
      </c>
      <c r="D3">
        <v>2</v>
      </c>
      <c r="E3">
        <v>4</v>
      </c>
      <c r="F3">
        <v>10</v>
      </c>
      <c r="G3">
        <v>3</v>
      </c>
      <c r="H3">
        <v>6</v>
      </c>
      <c r="I3">
        <v>7</v>
      </c>
    </row>
    <row r="4" spans="1:12" x14ac:dyDescent="0.3">
      <c r="A4" s="31" t="s">
        <v>9</v>
      </c>
      <c r="B4">
        <v>5</v>
      </c>
      <c r="C4">
        <v>6</v>
      </c>
      <c r="D4">
        <v>5</v>
      </c>
      <c r="E4">
        <v>4</v>
      </c>
      <c r="F4">
        <v>9</v>
      </c>
      <c r="G4">
        <v>3</v>
      </c>
      <c r="H4">
        <v>3</v>
      </c>
      <c r="I4">
        <v>3</v>
      </c>
    </row>
    <row r="5" spans="1:12" x14ac:dyDescent="0.3">
      <c r="A5" s="31" t="s">
        <v>3</v>
      </c>
      <c r="B5">
        <v>3</v>
      </c>
      <c r="C5">
        <v>6</v>
      </c>
      <c r="D5">
        <v>2</v>
      </c>
      <c r="E5">
        <v>5</v>
      </c>
      <c r="F5">
        <v>4</v>
      </c>
      <c r="G5">
        <v>4</v>
      </c>
      <c r="H5">
        <v>2</v>
      </c>
      <c r="I5">
        <v>3</v>
      </c>
    </row>
    <row r="6" spans="1:12" x14ac:dyDescent="0.3">
      <c r="A6" s="31" t="s">
        <v>7</v>
      </c>
      <c r="B6">
        <v>2</v>
      </c>
      <c r="C6">
        <v>9</v>
      </c>
      <c r="D6">
        <v>9</v>
      </c>
      <c r="E6">
        <v>7</v>
      </c>
      <c r="F6">
        <v>4</v>
      </c>
      <c r="G6">
        <v>2</v>
      </c>
      <c r="H6">
        <v>3</v>
      </c>
      <c r="I6">
        <v>9</v>
      </c>
      <c r="L6" t="s">
        <v>83</v>
      </c>
    </row>
    <row r="7" spans="1:12" x14ac:dyDescent="0.3">
      <c r="A7" s="31" t="s">
        <v>6</v>
      </c>
      <c r="B7">
        <v>9</v>
      </c>
      <c r="C7">
        <v>9</v>
      </c>
      <c r="D7">
        <v>6</v>
      </c>
      <c r="E7">
        <v>9</v>
      </c>
      <c r="F7">
        <v>8</v>
      </c>
      <c r="G7">
        <v>6</v>
      </c>
      <c r="H7">
        <v>10</v>
      </c>
      <c r="I7">
        <v>5</v>
      </c>
      <c r="L7" s="31" t="s">
        <v>8</v>
      </c>
    </row>
    <row r="8" spans="1:12" x14ac:dyDescent="0.3">
      <c r="A8" s="31" t="s">
        <v>8</v>
      </c>
      <c r="B8">
        <v>6</v>
      </c>
      <c r="C8">
        <v>9</v>
      </c>
      <c r="D8">
        <v>3</v>
      </c>
      <c r="E8">
        <v>9</v>
      </c>
      <c r="F8">
        <v>2</v>
      </c>
      <c r="G8">
        <v>9</v>
      </c>
      <c r="H8">
        <v>1</v>
      </c>
      <c r="I8">
        <v>7</v>
      </c>
      <c r="L8">
        <f>SUMPRODUCT((B2:I11),(B1:I1 =L6)*(A2:A11 =L7))</f>
        <v>2</v>
      </c>
    </row>
    <row r="9" spans="1:12" x14ac:dyDescent="0.3">
      <c r="A9" s="31" t="s">
        <v>10</v>
      </c>
      <c r="B9">
        <v>9</v>
      </c>
      <c r="C9">
        <v>2</v>
      </c>
      <c r="D9">
        <v>6</v>
      </c>
      <c r="E9">
        <v>10</v>
      </c>
      <c r="F9">
        <v>7</v>
      </c>
      <c r="G9">
        <v>8</v>
      </c>
      <c r="H9">
        <v>5</v>
      </c>
      <c r="I9">
        <v>9</v>
      </c>
    </row>
    <row r="10" spans="1:12" x14ac:dyDescent="0.3">
      <c r="A10" s="31" t="s">
        <v>5</v>
      </c>
      <c r="B10">
        <v>6</v>
      </c>
      <c r="C10">
        <v>2</v>
      </c>
      <c r="D10">
        <v>4</v>
      </c>
      <c r="E10">
        <v>7</v>
      </c>
      <c r="F10">
        <v>10</v>
      </c>
      <c r="G10">
        <v>10</v>
      </c>
      <c r="H10">
        <v>1</v>
      </c>
      <c r="I10">
        <v>9</v>
      </c>
    </row>
    <row r="11" spans="1:12" x14ac:dyDescent="0.3">
      <c r="A11" s="31" t="s">
        <v>40</v>
      </c>
      <c r="B11">
        <v>1</v>
      </c>
      <c r="C11">
        <v>3</v>
      </c>
      <c r="D11">
        <v>6</v>
      </c>
      <c r="E11">
        <v>9</v>
      </c>
      <c r="F11">
        <v>5</v>
      </c>
      <c r="G11">
        <v>9</v>
      </c>
      <c r="H11">
        <v>2</v>
      </c>
      <c r="I11">
        <v>2</v>
      </c>
    </row>
    <row r="13" spans="1:12" x14ac:dyDescent="0.3">
      <c r="L13">
        <f>SUMPRODUCT((B2:I11),(B1:I1 = E1)*(A2:A11 = A10))</f>
        <v>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67BFB-89D8-4CF8-AFF1-948ADD2A47E5}">
  <dimension ref="A1:B23"/>
  <sheetViews>
    <sheetView zoomScale="130" zoomScaleNormal="130" workbookViewId="0">
      <selection activeCell="B9" sqref="B9"/>
    </sheetView>
  </sheetViews>
  <sheetFormatPr defaultRowHeight="14.4" x14ac:dyDescent="0.3"/>
  <cols>
    <col min="1" max="1" width="21.88671875" bestFit="1" customWidth="1"/>
    <col min="2" max="2" width="14.5546875" bestFit="1" customWidth="1"/>
  </cols>
  <sheetData>
    <row r="1" spans="1:2" x14ac:dyDescent="0.3">
      <c r="A1" t="s">
        <v>0</v>
      </c>
      <c r="B1" t="s">
        <v>51</v>
      </c>
    </row>
    <row r="2" spans="1:2" x14ac:dyDescent="0.3">
      <c r="A2" t="s">
        <v>13</v>
      </c>
      <c r="B2" s="11">
        <v>9.33</v>
      </c>
    </row>
    <row r="3" spans="1:2" x14ac:dyDescent="0.3">
      <c r="A3" t="s">
        <v>14</v>
      </c>
      <c r="B3" s="11">
        <v>11.7</v>
      </c>
    </row>
    <row r="4" spans="1:2" x14ac:dyDescent="0.3">
      <c r="A4" t="s">
        <v>4</v>
      </c>
      <c r="B4" s="11">
        <v>11.88</v>
      </c>
    </row>
    <row r="5" spans="1:2" x14ac:dyDescent="0.3">
      <c r="A5" t="s">
        <v>15</v>
      </c>
      <c r="B5" s="11">
        <v>11.73</v>
      </c>
    </row>
    <row r="6" spans="1:2" x14ac:dyDescent="0.3">
      <c r="A6" t="s">
        <v>16</v>
      </c>
      <c r="B6" s="11">
        <v>8.7899999999999991</v>
      </c>
    </row>
    <row r="7" spans="1:2" x14ac:dyDescent="0.3">
      <c r="A7" t="s">
        <v>17</v>
      </c>
      <c r="B7" s="11">
        <v>3.11</v>
      </c>
    </row>
    <row r="8" spans="1:2" x14ac:dyDescent="0.3">
      <c r="A8" t="s">
        <v>18</v>
      </c>
      <c r="B8" s="11">
        <v>6.47</v>
      </c>
    </row>
    <row r="9" spans="1:2" x14ac:dyDescent="0.3">
      <c r="A9" t="s">
        <v>19</v>
      </c>
      <c r="B9" s="11">
        <v>7.64</v>
      </c>
    </row>
    <row r="10" spans="1:2" x14ac:dyDescent="0.3">
      <c r="A10" t="s">
        <v>20</v>
      </c>
      <c r="B10" s="11">
        <v>10.62</v>
      </c>
    </row>
    <row r="11" spans="1:2" x14ac:dyDescent="0.3">
      <c r="A11" t="s">
        <v>21</v>
      </c>
      <c r="B11" s="11">
        <v>9</v>
      </c>
    </row>
    <row r="12" spans="1:2" x14ac:dyDescent="0.3">
      <c r="A12" t="s">
        <v>22</v>
      </c>
      <c r="B12" s="11">
        <v>9.77</v>
      </c>
    </row>
    <row r="13" spans="1:2" x14ac:dyDescent="0.3">
      <c r="A13" t="s">
        <v>23</v>
      </c>
      <c r="B13" s="11">
        <v>6.49</v>
      </c>
    </row>
    <row r="14" spans="1:2" x14ac:dyDescent="0.3">
      <c r="A14" t="s">
        <v>24</v>
      </c>
      <c r="B14" s="11">
        <v>4.97</v>
      </c>
    </row>
    <row r="15" spans="1:2" x14ac:dyDescent="0.3">
      <c r="A15" t="s">
        <v>25</v>
      </c>
      <c r="B15" s="11">
        <v>13.15</v>
      </c>
    </row>
    <row r="16" spans="1:2" x14ac:dyDescent="0.3">
      <c r="A16" t="s">
        <v>26</v>
      </c>
      <c r="B16" s="11">
        <v>5.6</v>
      </c>
    </row>
    <row r="17" spans="1:2" x14ac:dyDescent="0.3">
      <c r="A17" t="s">
        <v>27</v>
      </c>
      <c r="B17" s="11">
        <v>16.73</v>
      </c>
    </row>
    <row r="18" spans="1:2" x14ac:dyDescent="0.3">
      <c r="A18" t="s">
        <v>28</v>
      </c>
      <c r="B18" s="11">
        <v>10.38</v>
      </c>
    </row>
    <row r="19" spans="1:2" x14ac:dyDescent="0.3">
      <c r="A19" t="s">
        <v>29</v>
      </c>
      <c r="B19" s="11">
        <v>7.16</v>
      </c>
    </row>
    <row r="20" spans="1:2" x14ac:dyDescent="0.3">
      <c r="A20" t="s">
        <v>30</v>
      </c>
      <c r="B20" s="11">
        <v>14.49</v>
      </c>
    </row>
    <row r="21" spans="1:2" x14ac:dyDescent="0.3">
      <c r="A21" t="s">
        <v>31</v>
      </c>
      <c r="B21" s="11">
        <v>5.79</v>
      </c>
    </row>
    <row r="22" spans="1:2" x14ac:dyDescent="0.3">
      <c r="A22" t="s">
        <v>32</v>
      </c>
      <c r="B22" s="11">
        <v>8.65</v>
      </c>
    </row>
    <row r="23" spans="1:2" x14ac:dyDescent="0.3">
      <c r="A23" t="s">
        <v>33</v>
      </c>
      <c r="B23" s="11">
        <v>12.37</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EF6BC-866C-4975-B09C-38B672040725}">
  <dimension ref="A1:D12"/>
  <sheetViews>
    <sheetView workbookViewId="0">
      <selection activeCell="B13" sqref="B13"/>
    </sheetView>
  </sheetViews>
  <sheetFormatPr defaultRowHeight="14.4" x14ac:dyDescent="0.3"/>
  <cols>
    <col min="4" max="4" width="12" bestFit="1" customWidth="1"/>
  </cols>
  <sheetData>
    <row r="1" spans="1:4" x14ac:dyDescent="0.3">
      <c r="B1" s="12" t="s">
        <v>1</v>
      </c>
      <c r="C1" s="12" t="s">
        <v>50</v>
      </c>
      <c r="D1" s="15" t="s">
        <v>58</v>
      </c>
    </row>
    <row r="2" spans="1:4" x14ac:dyDescent="0.3">
      <c r="A2" t="s">
        <v>56</v>
      </c>
      <c r="B2">
        <f>AVERAGE(Sales!D:D)</f>
        <v>4136.2299999999996</v>
      </c>
      <c r="C2">
        <f>AVERAGE(Sales[Units])</f>
        <v>152.19999999999999</v>
      </c>
      <c r="D2">
        <f>AVERAGE(Sales[[Total cost ]])</f>
        <v>1465.6791000000003</v>
      </c>
    </row>
    <row r="3" spans="1:4" x14ac:dyDescent="0.3">
      <c r="A3" t="s">
        <v>59</v>
      </c>
      <c r="B3">
        <f>MAX(Sales[Amount])</f>
        <v>16184</v>
      </c>
      <c r="C3">
        <f>MAX(Sales[Units])</f>
        <v>525</v>
      </c>
      <c r="D3">
        <f>MAX(Sales[[Total cost ]])</f>
        <v>8682.8700000000008</v>
      </c>
    </row>
    <row r="4" spans="1:4" x14ac:dyDescent="0.3">
      <c r="A4" t="s">
        <v>60</v>
      </c>
      <c r="B4">
        <f>MIN(Sales[Amount])</f>
        <v>0</v>
      </c>
      <c r="C4">
        <f>MIN(Sales[Units])</f>
        <v>0</v>
      </c>
      <c r="D4">
        <f>MIN(Sales[[Total cost ]])</f>
        <v>0</v>
      </c>
    </row>
    <row r="5" spans="1:4" x14ac:dyDescent="0.3">
      <c r="B5" t="s">
        <v>68</v>
      </c>
    </row>
    <row r="7" spans="1:4" x14ac:dyDescent="0.3">
      <c r="A7" t="s">
        <v>61</v>
      </c>
      <c r="B7">
        <f>_xlfn.PERCENTILE.EXC(Sales[Amount],0.25)</f>
        <v>1652</v>
      </c>
    </row>
    <row r="8" spans="1:4" x14ac:dyDescent="0.3">
      <c r="A8" t="s">
        <v>62</v>
      </c>
      <c r="B8">
        <f>_xlfn.PERCENTILE.EXC(Sales[Amount],0.75)</f>
        <v>6245.75</v>
      </c>
    </row>
    <row r="11" spans="1:4" x14ac:dyDescent="0.3">
      <c r="B11">
        <f>COUNT(B2:B8)</f>
        <v>5</v>
      </c>
    </row>
    <row r="12" spans="1:4" x14ac:dyDescent="0.3">
      <c r="B12">
        <f>COUNTA(B2:B8)</f>
        <v>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BBE213-B9CD-4A28-B458-0A1B9E075239}">
  <dimension ref="A1:F301"/>
  <sheetViews>
    <sheetView showGridLines="0" workbookViewId="0">
      <selection activeCell="I1" sqref="I1"/>
    </sheetView>
  </sheetViews>
  <sheetFormatPr defaultRowHeight="14.4" x14ac:dyDescent="0.3"/>
  <cols>
    <col min="1" max="1" width="16" bestFit="1" customWidth="1"/>
    <col min="2" max="2" width="12.5546875" bestFit="1" customWidth="1"/>
    <col min="3" max="3" width="21.88671875" bestFit="1" customWidth="1"/>
    <col min="4" max="4" width="8.33203125" bestFit="1" customWidth="1"/>
    <col min="5" max="5" width="8.109375" customWidth="1"/>
    <col min="6" max="6" width="5.6640625" bestFit="1" customWidth="1"/>
  </cols>
  <sheetData>
    <row r="1" spans="1:6" x14ac:dyDescent="0.3">
      <c r="A1" s="16" t="s">
        <v>11</v>
      </c>
      <c r="B1" s="17" t="s">
        <v>12</v>
      </c>
      <c r="C1" s="17" t="s">
        <v>0</v>
      </c>
      <c r="D1" s="17" t="s">
        <v>1</v>
      </c>
      <c r="E1" s="17"/>
      <c r="F1" s="18" t="s">
        <v>50</v>
      </c>
    </row>
    <row r="2" spans="1:6" x14ac:dyDescent="0.3">
      <c r="A2" s="19" t="s">
        <v>5</v>
      </c>
      <c r="B2" t="s">
        <v>36</v>
      </c>
      <c r="C2" t="s">
        <v>16</v>
      </c>
      <c r="D2">
        <v>16184</v>
      </c>
      <c r="E2">
        <v>16184</v>
      </c>
      <c r="F2" s="20">
        <v>39</v>
      </c>
    </row>
    <row r="3" spans="1:6" x14ac:dyDescent="0.3">
      <c r="A3" s="19" t="s">
        <v>5</v>
      </c>
      <c r="B3" t="s">
        <v>34</v>
      </c>
      <c r="C3" t="s">
        <v>20</v>
      </c>
      <c r="D3">
        <v>15610</v>
      </c>
      <c r="E3">
        <v>15610</v>
      </c>
      <c r="F3" s="20">
        <v>339</v>
      </c>
    </row>
    <row r="4" spans="1:6" x14ac:dyDescent="0.3">
      <c r="A4" s="19" t="s">
        <v>9</v>
      </c>
      <c r="B4" t="s">
        <v>34</v>
      </c>
      <c r="C4" t="s">
        <v>28</v>
      </c>
      <c r="D4">
        <v>14329</v>
      </c>
      <c r="E4">
        <v>14329</v>
      </c>
      <c r="F4" s="20">
        <v>150</v>
      </c>
    </row>
    <row r="5" spans="1:6" x14ac:dyDescent="0.3">
      <c r="A5" s="19" t="s">
        <v>5</v>
      </c>
      <c r="B5" t="s">
        <v>35</v>
      </c>
      <c r="C5" t="s">
        <v>15</v>
      </c>
      <c r="D5">
        <v>13391</v>
      </c>
      <c r="E5">
        <v>13391</v>
      </c>
      <c r="F5" s="20">
        <v>201</v>
      </c>
    </row>
    <row r="6" spans="1:6" x14ac:dyDescent="0.3">
      <c r="A6" s="19" t="s">
        <v>10</v>
      </c>
      <c r="B6" t="s">
        <v>39</v>
      </c>
      <c r="C6" t="s">
        <v>33</v>
      </c>
      <c r="D6">
        <v>12950</v>
      </c>
      <c r="E6">
        <v>12950</v>
      </c>
      <c r="F6" s="20">
        <v>30</v>
      </c>
    </row>
    <row r="7" spans="1:6" x14ac:dyDescent="0.3">
      <c r="A7" s="19" t="s">
        <v>40</v>
      </c>
      <c r="B7" t="s">
        <v>35</v>
      </c>
      <c r="C7" t="s">
        <v>32</v>
      </c>
      <c r="D7">
        <v>12348</v>
      </c>
      <c r="E7">
        <v>12348</v>
      </c>
      <c r="F7" s="20">
        <v>234</v>
      </c>
    </row>
    <row r="8" spans="1:6" x14ac:dyDescent="0.3">
      <c r="A8" s="19" t="s">
        <v>2</v>
      </c>
      <c r="B8" t="s">
        <v>37</v>
      </c>
      <c r="C8" t="s">
        <v>18</v>
      </c>
      <c r="D8">
        <v>11571</v>
      </c>
      <c r="E8">
        <v>11571</v>
      </c>
      <c r="F8" s="20">
        <v>138</v>
      </c>
    </row>
    <row r="9" spans="1:6" x14ac:dyDescent="0.3">
      <c r="A9" s="19" t="s">
        <v>9</v>
      </c>
      <c r="B9" t="s">
        <v>36</v>
      </c>
      <c r="C9" t="s">
        <v>27</v>
      </c>
      <c r="D9">
        <v>11522</v>
      </c>
      <c r="E9">
        <v>11522</v>
      </c>
      <c r="F9" s="20">
        <v>204</v>
      </c>
    </row>
    <row r="10" spans="1:6" x14ac:dyDescent="0.3">
      <c r="A10" s="19" t="s">
        <v>2</v>
      </c>
      <c r="B10" t="s">
        <v>36</v>
      </c>
      <c r="C10" t="s">
        <v>16</v>
      </c>
      <c r="D10">
        <v>11417</v>
      </c>
      <c r="E10">
        <v>11417</v>
      </c>
      <c r="F10" s="20">
        <v>21</v>
      </c>
    </row>
    <row r="11" spans="1:6" x14ac:dyDescent="0.3">
      <c r="A11" s="19" t="s">
        <v>41</v>
      </c>
      <c r="B11" t="s">
        <v>36</v>
      </c>
      <c r="C11" t="s">
        <v>13</v>
      </c>
      <c r="D11">
        <v>10311</v>
      </c>
      <c r="E11">
        <v>10311</v>
      </c>
      <c r="F11" s="20">
        <v>231</v>
      </c>
    </row>
    <row r="12" spans="1:6" x14ac:dyDescent="0.3">
      <c r="A12" s="19" t="s">
        <v>41</v>
      </c>
      <c r="B12" t="s">
        <v>36</v>
      </c>
      <c r="C12" t="s">
        <v>32</v>
      </c>
      <c r="D12">
        <v>10304</v>
      </c>
      <c r="E12">
        <v>10304</v>
      </c>
      <c r="F12" s="20">
        <v>84</v>
      </c>
    </row>
    <row r="13" spans="1:6" x14ac:dyDescent="0.3">
      <c r="A13" s="19" t="s">
        <v>7</v>
      </c>
      <c r="B13" t="s">
        <v>38</v>
      </c>
      <c r="C13" t="s">
        <v>30</v>
      </c>
      <c r="D13">
        <v>10129</v>
      </c>
      <c r="E13">
        <v>10129</v>
      </c>
      <c r="F13" s="20">
        <v>312</v>
      </c>
    </row>
    <row r="14" spans="1:6" x14ac:dyDescent="0.3">
      <c r="A14" s="19" t="s">
        <v>6</v>
      </c>
      <c r="B14" t="s">
        <v>36</v>
      </c>
      <c r="C14" t="s">
        <v>4</v>
      </c>
      <c r="D14">
        <v>10073</v>
      </c>
      <c r="E14">
        <v>10073</v>
      </c>
      <c r="F14" s="20">
        <v>120</v>
      </c>
    </row>
    <row r="15" spans="1:6" x14ac:dyDescent="0.3">
      <c r="A15" s="19" t="s">
        <v>2</v>
      </c>
      <c r="B15" t="s">
        <v>37</v>
      </c>
      <c r="C15" t="s">
        <v>17</v>
      </c>
      <c r="D15">
        <v>9926</v>
      </c>
      <c r="E15">
        <v>9926</v>
      </c>
      <c r="F15" s="20">
        <v>201</v>
      </c>
    </row>
    <row r="16" spans="1:6" x14ac:dyDescent="0.3">
      <c r="A16" s="19" t="s">
        <v>7</v>
      </c>
      <c r="B16" t="s">
        <v>37</v>
      </c>
      <c r="C16" t="s">
        <v>22</v>
      </c>
      <c r="D16">
        <v>9835</v>
      </c>
      <c r="E16">
        <v>9835</v>
      </c>
      <c r="F16" s="20">
        <v>207</v>
      </c>
    </row>
    <row r="17" spans="1:6" x14ac:dyDescent="0.3">
      <c r="A17" s="19" t="s">
        <v>40</v>
      </c>
      <c r="B17" t="s">
        <v>36</v>
      </c>
      <c r="C17" t="s">
        <v>33</v>
      </c>
      <c r="D17">
        <v>9772</v>
      </c>
      <c r="E17">
        <v>9772</v>
      </c>
      <c r="F17" s="20">
        <v>90</v>
      </c>
    </row>
    <row r="18" spans="1:6" x14ac:dyDescent="0.3">
      <c r="A18" s="19" t="s">
        <v>8</v>
      </c>
      <c r="B18" t="s">
        <v>37</v>
      </c>
      <c r="C18" t="s">
        <v>15</v>
      </c>
      <c r="D18">
        <v>9709</v>
      </c>
      <c r="E18">
        <v>9709</v>
      </c>
      <c r="F18" s="20">
        <v>30</v>
      </c>
    </row>
    <row r="19" spans="1:6" x14ac:dyDescent="0.3">
      <c r="A19" s="19" t="s">
        <v>8</v>
      </c>
      <c r="B19" t="s">
        <v>39</v>
      </c>
      <c r="C19" t="s">
        <v>18</v>
      </c>
      <c r="D19">
        <v>9660</v>
      </c>
      <c r="E19">
        <v>9660</v>
      </c>
      <c r="F19" s="20">
        <v>27</v>
      </c>
    </row>
    <row r="20" spans="1:6" x14ac:dyDescent="0.3">
      <c r="A20" s="19" t="s">
        <v>41</v>
      </c>
      <c r="B20" t="s">
        <v>36</v>
      </c>
      <c r="C20" t="s">
        <v>18</v>
      </c>
      <c r="D20">
        <v>9632</v>
      </c>
      <c r="E20">
        <v>9632</v>
      </c>
      <c r="F20" s="20">
        <v>288</v>
      </c>
    </row>
    <row r="21" spans="1:6" x14ac:dyDescent="0.3">
      <c r="A21" s="19" t="s">
        <v>9</v>
      </c>
      <c r="B21" t="s">
        <v>38</v>
      </c>
      <c r="C21" t="s">
        <v>33</v>
      </c>
      <c r="D21">
        <v>9506</v>
      </c>
      <c r="E21">
        <v>9506</v>
      </c>
      <c r="F21" s="20">
        <v>87</v>
      </c>
    </row>
    <row r="22" spans="1:6" x14ac:dyDescent="0.3">
      <c r="A22" s="19" t="s">
        <v>2</v>
      </c>
      <c r="B22" t="s">
        <v>39</v>
      </c>
      <c r="C22" t="s">
        <v>20</v>
      </c>
      <c r="D22">
        <v>9443</v>
      </c>
      <c r="E22">
        <v>9443</v>
      </c>
      <c r="F22" s="20">
        <v>162</v>
      </c>
    </row>
    <row r="23" spans="1:6" x14ac:dyDescent="0.3">
      <c r="A23" s="19" t="s">
        <v>3</v>
      </c>
      <c r="B23" t="s">
        <v>36</v>
      </c>
      <c r="C23" t="s">
        <v>16</v>
      </c>
      <c r="D23">
        <v>9198</v>
      </c>
      <c r="E23">
        <v>9198</v>
      </c>
      <c r="F23" s="20">
        <v>36</v>
      </c>
    </row>
    <row r="24" spans="1:6" x14ac:dyDescent="0.3">
      <c r="A24" s="19" t="s">
        <v>9</v>
      </c>
      <c r="B24" t="s">
        <v>36</v>
      </c>
      <c r="C24" t="s">
        <v>30</v>
      </c>
      <c r="D24">
        <v>9051</v>
      </c>
      <c r="E24">
        <v>9051</v>
      </c>
      <c r="F24" s="20">
        <v>57</v>
      </c>
    </row>
    <row r="25" spans="1:6" x14ac:dyDescent="0.3">
      <c r="A25" s="19" t="s">
        <v>40</v>
      </c>
      <c r="B25" t="s">
        <v>37</v>
      </c>
      <c r="C25" t="s">
        <v>29</v>
      </c>
      <c r="D25">
        <v>9002</v>
      </c>
      <c r="E25">
        <v>9002</v>
      </c>
      <c r="F25" s="20">
        <v>72</v>
      </c>
    </row>
    <row r="26" spans="1:6" x14ac:dyDescent="0.3">
      <c r="A26" s="19" t="s">
        <v>8</v>
      </c>
      <c r="B26" t="s">
        <v>39</v>
      </c>
      <c r="C26" t="s">
        <v>31</v>
      </c>
      <c r="D26">
        <v>8890</v>
      </c>
      <c r="E26">
        <v>8890</v>
      </c>
      <c r="F26" s="20">
        <v>210</v>
      </c>
    </row>
    <row r="27" spans="1:6" x14ac:dyDescent="0.3">
      <c r="A27" s="19" t="s">
        <v>40</v>
      </c>
      <c r="B27" t="s">
        <v>35</v>
      </c>
      <c r="C27" t="s">
        <v>33</v>
      </c>
      <c r="D27">
        <v>8869</v>
      </c>
      <c r="E27">
        <v>8869</v>
      </c>
      <c r="F27" s="20">
        <v>432</v>
      </c>
    </row>
    <row r="28" spans="1:6" x14ac:dyDescent="0.3">
      <c r="A28" s="19" t="s">
        <v>7</v>
      </c>
      <c r="B28" t="s">
        <v>34</v>
      </c>
      <c r="C28" t="s">
        <v>24</v>
      </c>
      <c r="D28">
        <v>8862</v>
      </c>
      <c r="E28">
        <v>8862</v>
      </c>
      <c r="F28" s="20">
        <v>189</v>
      </c>
    </row>
    <row r="29" spans="1:6" x14ac:dyDescent="0.3">
      <c r="A29" s="19" t="s">
        <v>3</v>
      </c>
      <c r="B29" t="s">
        <v>38</v>
      </c>
      <c r="C29" t="s">
        <v>26</v>
      </c>
      <c r="D29">
        <v>8841</v>
      </c>
      <c r="E29">
        <v>8841</v>
      </c>
      <c r="F29" s="20">
        <v>303</v>
      </c>
    </row>
    <row r="30" spans="1:6" x14ac:dyDescent="0.3">
      <c r="A30" s="19" t="s">
        <v>5</v>
      </c>
      <c r="B30" t="s">
        <v>37</v>
      </c>
      <c r="C30" t="s">
        <v>25</v>
      </c>
      <c r="D30">
        <v>8813</v>
      </c>
      <c r="E30">
        <v>8813</v>
      </c>
      <c r="F30" s="20">
        <v>21</v>
      </c>
    </row>
    <row r="31" spans="1:6" x14ac:dyDescent="0.3">
      <c r="A31" s="19" t="s">
        <v>9</v>
      </c>
      <c r="B31" t="s">
        <v>34</v>
      </c>
      <c r="C31" t="s">
        <v>20</v>
      </c>
      <c r="D31">
        <v>8463</v>
      </c>
      <c r="E31">
        <v>8463</v>
      </c>
      <c r="F31" s="20">
        <v>492</v>
      </c>
    </row>
    <row r="32" spans="1:6" x14ac:dyDescent="0.3">
      <c r="A32" s="19" t="s">
        <v>7</v>
      </c>
      <c r="B32" t="s">
        <v>36</v>
      </c>
      <c r="C32" t="s">
        <v>22</v>
      </c>
      <c r="D32">
        <v>8435</v>
      </c>
      <c r="E32">
        <v>8435</v>
      </c>
      <c r="F32" s="20">
        <v>42</v>
      </c>
    </row>
    <row r="33" spans="1:6" x14ac:dyDescent="0.3">
      <c r="A33" s="19" t="s">
        <v>2</v>
      </c>
      <c r="B33" t="s">
        <v>36</v>
      </c>
      <c r="C33" t="s">
        <v>29</v>
      </c>
      <c r="D33">
        <v>8211</v>
      </c>
      <c r="E33">
        <v>8211</v>
      </c>
      <c r="F33" s="20">
        <v>75</v>
      </c>
    </row>
    <row r="34" spans="1:6" x14ac:dyDescent="0.3">
      <c r="A34" s="19" t="s">
        <v>9</v>
      </c>
      <c r="B34" t="s">
        <v>34</v>
      </c>
      <c r="C34" t="s">
        <v>23</v>
      </c>
      <c r="D34">
        <v>8155</v>
      </c>
      <c r="E34">
        <v>8155</v>
      </c>
      <c r="F34" s="20">
        <v>90</v>
      </c>
    </row>
    <row r="35" spans="1:6" x14ac:dyDescent="0.3">
      <c r="A35" s="19" t="s">
        <v>6</v>
      </c>
      <c r="B35" t="s">
        <v>34</v>
      </c>
      <c r="C35" t="s">
        <v>26</v>
      </c>
      <c r="D35">
        <v>8008</v>
      </c>
      <c r="E35">
        <v>8008</v>
      </c>
      <c r="F35" s="20">
        <v>456</v>
      </c>
    </row>
    <row r="36" spans="1:6" x14ac:dyDescent="0.3">
      <c r="A36" s="19" t="s">
        <v>41</v>
      </c>
      <c r="B36" t="s">
        <v>34</v>
      </c>
      <c r="C36" t="s">
        <v>33</v>
      </c>
      <c r="D36">
        <v>7847</v>
      </c>
      <c r="E36">
        <v>7847</v>
      </c>
      <c r="F36" s="20">
        <v>174</v>
      </c>
    </row>
    <row r="37" spans="1:6" x14ac:dyDescent="0.3">
      <c r="A37" s="19" t="s">
        <v>9</v>
      </c>
      <c r="B37" t="s">
        <v>35</v>
      </c>
      <c r="C37" t="s">
        <v>15</v>
      </c>
      <c r="D37">
        <v>7833</v>
      </c>
      <c r="E37">
        <v>7833</v>
      </c>
      <c r="F37" s="20">
        <v>243</v>
      </c>
    </row>
    <row r="38" spans="1:6" x14ac:dyDescent="0.3">
      <c r="A38" s="19" t="s">
        <v>2</v>
      </c>
      <c r="B38" t="s">
        <v>39</v>
      </c>
      <c r="C38" t="s">
        <v>27</v>
      </c>
      <c r="D38">
        <v>7812</v>
      </c>
      <c r="E38">
        <v>7812</v>
      </c>
      <c r="F38" s="20">
        <v>81</v>
      </c>
    </row>
    <row r="39" spans="1:6" x14ac:dyDescent="0.3">
      <c r="A39" s="19" t="s">
        <v>3</v>
      </c>
      <c r="B39" t="s">
        <v>34</v>
      </c>
      <c r="C39" t="s">
        <v>32</v>
      </c>
      <c r="D39">
        <v>7777</v>
      </c>
      <c r="E39">
        <v>7777</v>
      </c>
      <c r="F39" s="20">
        <v>504</v>
      </c>
    </row>
    <row r="40" spans="1:6" x14ac:dyDescent="0.3">
      <c r="A40" s="19" t="s">
        <v>7</v>
      </c>
      <c r="B40" t="s">
        <v>34</v>
      </c>
      <c r="C40" t="s">
        <v>17</v>
      </c>
      <c r="D40">
        <v>7777</v>
      </c>
      <c r="E40">
        <v>7777</v>
      </c>
      <c r="F40" s="20">
        <v>39</v>
      </c>
    </row>
    <row r="41" spans="1:6" x14ac:dyDescent="0.3">
      <c r="A41" s="19" t="s">
        <v>6</v>
      </c>
      <c r="B41" t="s">
        <v>37</v>
      </c>
      <c r="C41" t="s">
        <v>31</v>
      </c>
      <c r="D41">
        <v>7693</v>
      </c>
      <c r="E41">
        <v>7693</v>
      </c>
      <c r="F41" s="20">
        <v>87</v>
      </c>
    </row>
    <row r="42" spans="1:6" x14ac:dyDescent="0.3">
      <c r="A42" s="19" t="s">
        <v>40</v>
      </c>
      <c r="B42" t="s">
        <v>37</v>
      </c>
      <c r="C42" t="s">
        <v>19</v>
      </c>
      <c r="D42">
        <v>7693</v>
      </c>
      <c r="E42">
        <v>7693</v>
      </c>
      <c r="F42" s="20">
        <v>21</v>
      </c>
    </row>
    <row r="43" spans="1:6" x14ac:dyDescent="0.3">
      <c r="A43" s="19" t="s">
        <v>2</v>
      </c>
      <c r="B43" t="s">
        <v>39</v>
      </c>
      <c r="C43" t="s">
        <v>21</v>
      </c>
      <c r="D43">
        <v>7651</v>
      </c>
      <c r="E43">
        <v>7651</v>
      </c>
      <c r="F43" s="20">
        <v>213</v>
      </c>
    </row>
    <row r="44" spans="1:6" x14ac:dyDescent="0.3">
      <c r="A44" s="19" t="s">
        <v>2</v>
      </c>
      <c r="B44" t="s">
        <v>34</v>
      </c>
      <c r="C44" t="s">
        <v>19</v>
      </c>
      <c r="D44">
        <v>7511</v>
      </c>
      <c r="E44">
        <v>7511</v>
      </c>
      <c r="F44" s="20">
        <v>120</v>
      </c>
    </row>
    <row r="45" spans="1:6" x14ac:dyDescent="0.3">
      <c r="A45" s="19" t="s">
        <v>5</v>
      </c>
      <c r="B45" t="s">
        <v>38</v>
      </c>
      <c r="C45" t="s">
        <v>25</v>
      </c>
      <c r="D45">
        <v>7483</v>
      </c>
      <c r="E45">
        <v>7483</v>
      </c>
      <c r="F45" s="20">
        <v>45</v>
      </c>
    </row>
    <row r="46" spans="1:6" x14ac:dyDescent="0.3">
      <c r="A46" s="19" t="s">
        <v>41</v>
      </c>
      <c r="B46" t="s">
        <v>35</v>
      </c>
      <c r="C46" t="s">
        <v>28</v>
      </c>
      <c r="D46">
        <v>7455</v>
      </c>
      <c r="E46">
        <v>7455</v>
      </c>
      <c r="F46" s="20">
        <v>216</v>
      </c>
    </row>
    <row r="47" spans="1:6" x14ac:dyDescent="0.3">
      <c r="A47" s="19" t="s">
        <v>6</v>
      </c>
      <c r="B47" t="s">
        <v>38</v>
      </c>
      <c r="C47" t="s">
        <v>21</v>
      </c>
      <c r="D47">
        <v>7322</v>
      </c>
      <c r="E47">
        <v>7322</v>
      </c>
      <c r="F47" s="20">
        <v>36</v>
      </c>
    </row>
    <row r="48" spans="1:6" x14ac:dyDescent="0.3">
      <c r="A48" s="19" t="s">
        <v>3</v>
      </c>
      <c r="B48" t="s">
        <v>37</v>
      </c>
      <c r="C48" t="s">
        <v>28</v>
      </c>
      <c r="D48">
        <v>7308</v>
      </c>
      <c r="E48">
        <v>7308</v>
      </c>
      <c r="F48" s="20">
        <v>327</v>
      </c>
    </row>
    <row r="49" spans="1:6" x14ac:dyDescent="0.3">
      <c r="A49" s="19" t="s">
        <v>5</v>
      </c>
      <c r="B49" t="s">
        <v>34</v>
      </c>
      <c r="C49" t="s">
        <v>15</v>
      </c>
      <c r="D49">
        <v>7280</v>
      </c>
      <c r="E49">
        <v>7280</v>
      </c>
      <c r="F49" s="20">
        <v>201</v>
      </c>
    </row>
    <row r="50" spans="1:6" x14ac:dyDescent="0.3">
      <c r="A50" s="19" t="s">
        <v>9</v>
      </c>
      <c r="B50" t="s">
        <v>37</v>
      </c>
      <c r="C50" t="s">
        <v>20</v>
      </c>
      <c r="D50">
        <v>7273</v>
      </c>
      <c r="E50">
        <v>7273</v>
      </c>
      <c r="F50" s="20">
        <v>96</v>
      </c>
    </row>
    <row r="51" spans="1:6" x14ac:dyDescent="0.3">
      <c r="A51" s="19" t="s">
        <v>3</v>
      </c>
      <c r="B51" t="s">
        <v>34</v>
      </c>
      <c r="C51" t="s">
        <v>14</v>
      </c>
      <c r="D51">
        <v>7259</v>
      </c>
      <c r="E51">
        <v>7259</v>
      </c>
      <c r="F51" s="20">
        <v>276</v>
      </c>
    </row>
    <row r="52" spans="1:6" x14ac:dyDescent="0.3">
      <c r="A52" s="19" t="s">
        <v>5</v>
      </c>
      <c r="B52" t="s">
        <v>38</v>
      </c>
      <c r="C52" t="s">
        <v>13</v>
      </c>
      <c r="D52">
        <v>7189</v>
      </c>
      <c r="E52">
        <v>7189</v>
      </c>
      <c r="F52" s="20">
        <v>54</v>
      </c>
    </row>
    <row r="53" spans="1:6" x14ac:dyDescent="0.3">
      <c r="A53" s="19" t="s">
        <v>8</v>
      </c>
      <c r="B53" t="s">
        <v>39</v>
      </c>
      <c r="C53" t="s">
        <v>30</v>
      </c>
      <c r="D53">
        <v>7021</v>
      </c>
      <c r="E53">
        <v>7021</v>
      </c>
      <c r="F53" s="20">
        <v>183</v>
      </c>
    </row>
    <row r="54" spans="1:6" x14ac:dyDescent="0.3">
      <c r="A54" s="19" t="s">
        <v>5</v>
      </c>
      <c r="B54" t="s">
        <v>34</v>
      </c>
      <c r="C54" t="s">
        <v>27</v>
      </c>
      <c r="D54">
        <v>6986</v>
      </c>
      <c r="E54">
        <v>6986</v>
      </c>
      <c r="F54" s="20">
        <v>21</v>
      </c>
    </row>
    <row r="55" spans="1:6" x14ac:dyDescent="0.3">
      <c r="A55" s="19" t="s">
        <v>5</v>
      </c>
      <c r="B55" t="s">
        <v>39</v>
      </c>
      <c r="C55" t="s">
        <v>22</v>
      </c>
      <c r="D55">
        <v>6909</v>
      </c>
      <c r="E55">
        <v>6909</v>
      </c>
      <c r="F55" s="20">
        <v>81</v>
      </c>
    </row>
    <row r="56" spans="1:6" x14ac:dyDescent="0.3">
      <c r="A56" s="19" t="s">
        <v>10</v>
      </c>
      <c r="B56" t="s">
        <v>38</v>
      </c>
      <c r="C56" t="s">
        <v>4</v>
      </c>
      <c r="D56">
        <v>6860</v>
      </c>
      <c r="E56">
        <v>6860</v>
      </c>
      <c r="F56" s="20">
        <v>126</v>
      </c>
    </row>
    <row r="57" spans="1:6" x14ac:dyDescent="0.3">
      <c r="A57" s="19" t="s">
        <v>40</v>
      </c>
      <c r="B57" t="s">
        <v>35</v>
      </c>
      <c r="C57" t="s">
        <v>22</v>
      </c>
      <c r="D57">
        <v>6853</v>
      </c>
      <c r="E57">
        <v>6853</v>
      </c>
      <c r="F57" s="20">
        <v>372</v>
      </c>
    </row>
    <row r="58" spans="1:6" x14ac:dyDescent="0.3">
      <c r="A58" s="19" t="s">
        <v>9</v>
      </c>
      <c r="B58" t="s">
        <v>34</v>
      </c>
      <c r="C58" t="s">
        <v>21</v>
      </c>
      <c r="D58">
        <v>6832</v>
      </c>
      <c r="E58">
        <v>6832</v>
      </c>
      <c r="F58" s="20">
        <v>27</v>
      </c>
    </row>
    <row r="59" spans="1:6" x14ac:dyDescent="0.3">
      <c r="A59" s="19" t="s">
        <v>6</v>
      </c>
      <c r="B59" t="s">
        <v>37</v>
      </c>
      <c r="C59" t="s">
        <v>26</v>
      </c>
      <c r="D59">
        <v>6818</v>
      </c>
      <c r="E59">
        <v>6818</v>
      </c>
      <c r="F59" s="20">
        <v>6</v>
      </c>
    </row>
    <row r="60" spans="1:6" x14ac:dyDescent="0.3">
      <c r="A60" s="19" t="s">
        <v>7</v>
      </c>
      <c r="B60" t="s">
        <v>35</v>
      </c>
      <c r="C60" t="s">
        <v>30</v>
      </c>
      <c r="D60">
        <v>6755</v>
      </c>
      <c r="E60">
        <v>6755</v>
      </c>
      <c r="F60" s="20">
        <v>252</v>
      </c>
    </row>
    <row r="61" spans="1:6" x14ac:dyDescent="0.3">
      <c r="A61" s="19" t="s">
        <v>40</v>
      </c>
      <c r="B61" t="s">
        <v>34</v>
      </c>
      <c r="C61" t="s">
        <v>26</v>
      </c>
      <c r="D61">
        <v>6748</v>
      </c>
      <c r="E61">
        <v>6748</v>
      </c>
      <c r="F61" s="20">
        <v>48</v>
      </c>
    </row>
    <row r="62" spans="1:6" x14ac:dyDescent="0.3">
      <c r="A62" s="19" t="s">
        <v>6</v>
      </c>
      <c r="B62" t="s">
        <v>34</v>
      </c>
      <c r="C62" t="s">
        <v>32</v>
      </c>
      <c r="D62">
        <v>6734</v>
      </c>
      <c r="E62">
        <v>6734</v>
      </c>
      <c r="F62" s="20">
        <v>123</v>
      </c>
    </row>
    <row r="63" spans="1:6" x14ac:dyDescent="0.3">
      <c r="A63" s="19" t="s">
        <v>8</v>
      </c>
      <c r="B63" t="s">
        <v>35</v>
      </c>
      <c r="C63" t="s">
        <v>32</v>
      </c>
      <c r="D63">
        <v>6706</v>
      </c>
      <c r="E63">
        <v>6706</v>
      </c>
      <c r="F63" s="20">
        <v>459</v>
      </c>
    </row>
    <row r="64" spans="1:6" x14ac:dyDescent="0.3">
      <c r="A64" s="19" t="s">
        <v>10</v>
      </c>
      <c r="B64" t="s">
        <v>36</v>
      </c>
      <c r="C64" t="s">
        <v>32</v>
      </c>
      <c r="D64">
        <v>6657</v>
      </c>
      <c r="E64">
        <v>6657</v>
      </c>
      <c r="F64" s="20">
        <v>303</v>
      </c>
    </row>
    <row r="65" spans="1:6" x14ac:dyDescent="0.3">
      <c r="A65" s="19" t="s">
        <v>3</v>
      </c>
      <c r="B65" t="s">
        <v>35</v>
      </c>
      <c r="C65" t="s">
        <v>15</v>
      </c>
      <c r="D65">
        <v>6657</v>
      </c>
      <c r="E65">
        <v>6657</v>
      </c>
      <c r="F65" s="20">
        <v>276</v>
      </c>
    </row>
    <row r="66" spans="1:6" x14ac:dyDescent="0.3">
      <c r="A66" s="19" t="s">
        <v>7</v>
      </c>
      <c r="B66" t="s">
        <v>37</v>
      </c>
      <c r="C66" t="s">
        <v>14</v>
      </c>
      <c r="D66">
        <v>6608</v>
      </c>
      <c r="E66">
        <v>6608</v>
      </c>
      <c r="F66" s="20">
        <v>225</v>
      </c>
    </row>
    <row r="67" spans="1:6" x14ac:dyDescent="0.3">
      <c r="A67" s="19" t="s">
        <v>2</v>
      </c>
      <c r="B67" t="s">
        <v>38</v>
      </c>
      <c r="C67" t="s">
        <v>28</v>
      </c>
      <c r="D67">
        <v>6580</v>
      </c>
      <c r="E67">
        <v>6580</v>
      </c>
      <c r="F67" s="20">
        <v>183</v>
      </c>
    </row>
    <row r="68" spans="1:6" x14ac:dyDescent="0.3">
      <c r="A68" s="19" t="s">
        <v>7</v>
      </c>
      <c r="B68" t="s">
        <v>37</v>
      </c>
      <c r="C68" t="s">
        <v>30</v>
      </c>
      <c r="D68">
        <v>6454</v>
      </c>
      <c r="E68">
        <v>6454</v>
      </c>
      <c r="F68" s="20">
        <v>54</v>
      </c>
    </row>
    <row r="69" spans="1:6" x14ac:dyDescent="0.3">
      <c r="A69" s="19" t="s">
        <v>8</v>
      </c>
      <c r="B69" t="s">
        <v>38</v>
      </c>
      <c r="C69" t="s">
        <v>21</v>
      </c>
      <c r="D69">
        <v>6433</v>
      </c>
      <c r="E69">
        <v>6433</v>
      </c>
      <c r="F69" s="20">
        <v>78</v>
      </c>
    </row>
    <row r="70" spans="1:6" x14ac:dyDescent="0.3">
      <c r="A70" s="19" t="s">
        <v>41</v>
      </c>
      <c r="B70" t="s">
        <v>37</v>
      </c>
      <c r="C70" t="s">
        <v>24</v>
      </c>
      <c r="D70">
        <v>6398</v>
      </c>
      <c r="E70">
        <v>6398</v>
      </c>
      <c r="F70" s="20">
        <v>102</v>
      </c>
    </row>
    <row r="71" spans="1:6" x14ac:dyDescent="0.3">
      <c r="A71" s="19" t="s">
        <v>7</v>
      </c>
      <c r="B71" t="s">
        <v>37</v>
      </c>
      <c r="C71" t="s">
        <v>33</v>
      </c>
      <c r="D71">
        <v>6391</v>
      </c>
      <c r="E71">
        <v>6391</v>
      </c>
      <c r="F71" s="20">
        <v>48</v>
      </c>
    </row>
    <row r="72" spans="1:6" x14ac:dyDescent="0.3">
      <c r="A72" s="19" t="s">
        <v>40</v>
      </c>
      <c r="B72" t="s">
        <v>39</v>
      </c>
      <c r="C72" t="s">
        <v>27</v>
      </c>
      <c r="D72">
        <v>6370</v>
      </c>
      <c r="E72">
        <v>6370</v>
      </c>
      <c r="F72" s="20">
        <v>30</v>
      </c>
    </row>
    <row r="73" spans="1:6" x14ac:dyDescent="0.3">
      <c r="A73" s="19" t="s">
        <v>5</v>
      </c>
      <c r="B73" t="s">
        <v>36</v>
      </c>
      <c r="C73" t="s">
        <v>23</v>
      </c>
      <c r="D73">
        <v>6314</v>
      </c>
      <c r="E73">
        <v>6314</v>
      </c>
      <c r="F73" s="20">
        <v>15</v>
      </c>
    </row>
    <row r="74" spans="1:6" x14ac:dyDescent="0.3">
      <c r="A74" s="19" t="s">
        <v>3</v>
      </c>
      <c r="B74" t="s">
        <v>34</v>
      </c>
      <c r="C74" t="s">
        <v>25</v>
      </c>
      <c r="D74">
        <v>6300</v>
      </c>
      <c r="E74">
        <v>6300</v>
      </c>
      <c r="F74" s="20">
        <v>42</v>
      </c>
    </row>
    <row r="75" spans="1:6" x14ac:dyDescent="0.3">
      <c r="A75" s="19" t="s">
        <v>8</v>
      </c>
      <c r="B75" t="s">
        <v>37</v>
      </c>
      <c r="C75" t="s">
        <v>26</v>
      </c>
      <c r="D75">
        <v>6279</v>
      </c>
      <c r="E75">
        <v>6279</v>
      </c>
      <c r="F75" s="20">
        <v>45</v>
      </c>
    </row>
    <row r="76" spans="1:6" x14ac:dyDescent="0.3">
      <c r="A76" s="19" t="s">
        <v>5</v>
      </c>
      <c r="B76" t="s">
        <v>34</v>
      </c>
      <c r="C76" t="s">
        <v>22</v>
      </c>
      <c r="D76">
        <v>6279</v>
      </c>
      <c r="E76">
        <v>6279</v>
      </c>
      <c r="F76" s="20">
        <v>237</v>
      </c>
    </row>
    <row r="77" spans="1:6" x14ac:dyDescent="0.3">
      <c r="A77" s="19" t="s">
        <v>5</v>
      </c>
      <c r="B77" t="s">
        <v>36</v>
      </c>
      <c r="C77" t="s">
        <v>13</v>
      </c>
      <c r="D77">
        <v>6146</v>
      </c>
      <c r="E77">
        <v>6146</v>
      </c>
      <c r="F77" s="20">
        <v>63</v>
      </c>
    </row>
    <row r="78" spans="1:6" x14ac:dyDescent="0.3">
      <c r="A78" s="19" t="s">
        <v>40</v>
      </c>
      <c r="B78" t="s">
        <v>37</v>
      </c>
      <c r="C78" t="s">
        <v>27</v>
      </c>
      <c r="D78">
        <v>6132</v>
      </c>
      <c r="E78">
        <v>6132</v>
      </c>
      <c r="F78" s="20">
        <v>93</v>
      </c>
    </row>
    <row r="79" spans="1:6" x14ac:dyDescent="0.3">
      <c r="A79" s="19" t="s">
        <v>40</v>
      </c>
      <c r="B79" t="s">
        <v>38</v>
      </c>
      <c r="C79" t="s">
        <v>4</v>
      </c>
      <c r="D79">
        <v>6125</v>
      </c>
      <c r="E79">
        <v>6125</v>
      </c>
      <c r="F79" s="20">
        <v>102</v>
      </c>
    </row>
    <row r="80" spans="1:6" x14ac:dyDescent="0.3">
      <c r="A80" s="19" t="s">
        <v>6</v>
      </c>
      <c r="B80" t="s">
        <v>36</v>
      </c>
      <c r="C80" t="s">
        <v>32</v>
      </c>
      <c r="D80">
        <v>6118</v>
      </c>
      <c r="E80">
        <v>6118</v>
      </c>
      <c r="F80" s="20">
        <v>9</v>
      </c>
    </row>
    <row r="81" spans="1:6" x14ac:dyDescent="0.3">
      <c r="A81" s="19" t="s">
        <v>41</v>
      </c>
      <c r="B81" t="s">
        <v>36</v>
      </c>
      <c r="C81" t="s">
        <v>30</v>
      </c>
      <c r="D81">
        <v>6118</v>
      </c>
      <c r="E81">
        <v>6118</v>
      </c>
      <c r="F81" s="20">
        <v>174</v>
      </c>
    </row>
    <row r="82" spans="1:6" x14ac:dyDescent="0.3">
      <c r="A82" s="19" t="s">
        <v>5</v>
      </c>
      <c r="B82" t="s">
        <v>36</v>
      </c>
      <c r="C82" t="s">
        <v>18</v>
      </c>
      <c r="D82">
        <v>6111</v>
      </c>
      <c r="E82">
        <v>6111</v>
      </c>
      <c r="F82" s="20">
        <v>3</v>
      </c>
    </row>
    <row r="83" spans="1:6" x14ac:dyDescent="0.3">
      <c r="A83" s="19" t="s">
        <v>6</v>
      </c>
      <c r="B83" t="s">
        <v>39</v>
      </c>
      <c r="C83" t="s">
        <v>17</v>
      </c>
      <c r="D83">
        <v>6048</v>
      </c>
      <c r="E83">
        <v>6048</v>
      </c>
      <c r="F83" s="20">
        <v>27</v>
      </c>
    </row>
    <row r="84" spans="1:6" x14ac:dyDescent="0.3">
      <c r="A84" s="19" t="s">
        <v>2</v>
      </c>
      <c r="B84" t="s">
        <v>39</v>
      </c>
      <c r="C84" t="s">
        <v>28</v>
      </c>
      <c r="D84">
        <v>6027</v>
      </c>
      <c r="E84">
        <v>6027</v>
      </c>
      <c r="F84" s="20">
        <v>144</v>
      </c>
    </row>
    <row r="85" spans="1:6" x14ac:dyDescent="0.3">
      <c r="A85" s="19" t="s">
        <v>41</v>
      </c>
      <c r="B85" t="s">
        <v>38</v>
      </c>
      <c r="C85" t="s">
        <v>22</v>
      </c>
      <c r="D85">
        <v>5915</v>
      </c>
      <c r="E85">
        <v>5915</v>
      </c>
      <c r="F85" s="20">
        <v>3</v>
      </c>
    </row>
    <row r="86" spans="1:6" x14ac:dyDescent="0.3">
      <c r="A86" s="19" t="s">
        <v>40</v>
      </c>
      <c r="B86" t="s">
        <v>39</v>
      </c>
      <c r="C86" t="s">
        <v>22</v>
      </c>
      <c r="D86">
        <v>5817</v>
      </c>
      <c r="E86">
        <v>5817</v>
      </c>
      <c r="F86" s="20">
        <v>12</v>
      </c>
    </row>
    <row r="87" spans="1:6" x14ac:dyDescent="0.3">
      <c r="A87" s="19" t="s">
        <v>40</v>
      </c>
      <c r="B87" t="s">
        <v>39</v>
      </c>
      <c r="C87" t="s">
        <v>15</v>
      </c>
      <c r="D87">
        <v>5775</v>
      </c>
      <c r="E87">
        <v>5775</v>
      </c>
      <c r="F87" s="20">
        <v>42</v>
      </c>
    </row>
    <row r="88" spans="1:6" x14ac:dyDescent="0.3">
      <c r="A88" s="19" t="s">
        <v>7</v>
      </c>
      <c r="B88" t="s">
        <v>38</v>
      </c>
      <c r="C88" t="s">
        <v>28</v>
      </c>
      <c r="D88">
        <v>5677</v>
      </c>
      <c r="E88">
        <v>5677</v>
      </c>
      <c r="F88" s="20">
        <v>258</v>
      </c>
    </row>
    <row r="89" spans="1:6" x14ac:dyDescent="0.3">
      <c r="A89" s="19" t="s">
        <v>40</v>
      </c>
      <c r="B89" t="s">
        <v>38</v>
      </c>
      <c r="C89" t="s">
        <v>13</v>
      </c>
      <c r="D89">
        <v>5670</v>
      </c>
      <c r="E89">
        <v>5670</v>
      </c>
      <c r="F89" s="20">
        <v>297</v>
      </c>
    </row>
    <row r="90" spans="1:6" x14ac:dyDescent="0.3">
      <c r="A90" s="19" t="s">
        <v>10</v>
      </c>
      <c r="B90" t="s">
        <v>38</v>
      </c>
      <c r="C90" t="s">
        <v>14</v>
      </c>
      <c r="D90">
        <v>5586</v>
      </c>
      <c r="E90">
        <v>5586</v>
      </c>
      <c r="F90" s="20">
        <v>525</v>
      </c>
    </row>
    <row r="91" spans="1:6" x14ac:dyDescent="0.3">
      <c r="A91" s="19" t="s">
        <v>7</v>
      </c>
      <c r="B91" t="s">
        <v>36</v>
      </c>
      <c r="C91" t="s">
        <v>29</v>
      </c>
      <c r="D91">
        <v>5551</v>
      </c>
      <c r="E91">
        <v>5551</v>
      </c>
      <c r="F91" s="20">
        <v>252</v>
      </c>
    </row>
    <row r="92" spans="1:6" x14ac:dyDescent="0.3">
      <c r="A92" s="19" t="s">
        <v>5</v>
      </c>
      <c r="B92" t="s">
        <v>38</v>
      </c>
      <c r="C92" t="s">
        <v>19</v>
      </c>
      <c r="D92">
        <v>5474</v>
      </c>
      <c r="E92">
        <v>5474</v>
      </c>
      <c r="F92" s="20">
        <v>168</v>
      </c>
    </row>
    <row r="93" spans="1:6" x14ac:dyDescent="0.3">
      <c r="A93" s="19" t="s">
        <v>40</v>
      </c>
      <c r="B93" t="s">
        <v>36</v>
      </c>
      <c r="C93" t="s">
        <v>25</v>
      </c>
      <c r="D93">
        <v>5439</v>
      </c>
      <c r="E93">
        <v>5439</v>
      </c>
      <c r="F93" s="20">
        <v>30</v>
      </c>
    </row>
    <row r="94" spans="1:6" x14ac:dyDescent="0.3">
      <c r="A94" s="19" t="s">
        <v>10</v>
      </c>
      <c r="B94" t="s">
        <v>34</v>
      </c>
      <c r="C94" t="s">
        <v>19</v>
      </c>
      <c r="D94">
        <v>5355</v>
      </c>
      <c r="E94">
        <v>5355</v>
      </c>
      <c r="F94" s="20">
        <v>204</v>
      </c>
    </row>
    <row r="95" spans="1:6" x14ac:dyDescent="0.3">
      <c r="A95" s="19" t="s">
        <v>7</v>
      </c>
      <c r="B95" t="s">
        <v>37</v>
      </c>
      <c r="C95" t="s">
        <v>26</v>
      </c>
      <c r="D95">
        <v>5306</v>
      </c>
      <c r="E95">
        <v>5306</v>
      </c>
      <c r="F95" s="20">
        <v>0</v>
      </c>
    </row>
    <row r="96" spans="1:6" x14ac:dyDescent="0.3">
      <c r="A96" s="19" t="s">
        <v>5</v>
      </c>
      <c r="B96" t="s">
        <v>39</v>
      </c>
      <c r="C96" t="s">
        <v>26</v>
      </c>
      <c r="D96">
        <v>5236</v>
      </c>
      <c r="E96">
        <v>5236</v>
      </c>
      <c r="F96" s="20">
        <v>51</v>
      </c>
    </row>
    <row r="97" spans="1:6" x14ac:dyDescent="0.3">
      <c r="A97" s="19" t="s">
        <v>7</v>
      </c>
      <c r="B97" t="s">
        <v>35</v>
      </c>
      <c r="C97" t="s">
        <v>28</v>
      </c>
      <c r="D97">
        <v>5194</v>
      </c>
      <c r="E97">
        <v>5194</v>
      </c>
      <c r="F97" s="20">
        <v>288</v>
      </c>
    </row>
    <row r="98" spans="1:6" x14ac:dyDescent="0.3">
      <c r="A98" s="19" t="s">
        <v>5</v>
      </c>
      <c r="B98" t="s">
        <v>38</v>
      </c>
      <c r="C98" t="s">
        <v>32</v>
      </c>
      <c r="D98">
        <v>5075</v>
      </c>
      <c r="E98">
        <v>5075</v>
      </c>
      <c r="F98" s="20">
        <v>21</v>
      </c>
    </row>
    <row r="99" spans="1:6" x14ac:dyDescent="0.3">
      <c r="A99" s="19" t="s">
        <v>40</v>
      </c>
      <c r="B99" t="s">
        <v>34</v>
      </c>
      <c r="C99" t="s">
        <v>17</v>
      </c>
      <c r="D99">
        <v>5019</v>
      </c>
      <c r="E99">
        <v>5019</v>
      </c>
      <c r="F99" s="20">
        <v>156</v>
      </c>
    </row>
    <row r="100" spans="1:6" x14ac:dyDescent="0.3">
      <c r="A100" s="19" t="s">
        <v>8</v>
      </c>
      <c r="B100" t="s">
        <v>36</v>
      </c>
      <c r="C100" t="s">
        <v>23</v>
      </c>
      <c r="D100">
        <v>5019</v>
      </c>
      <c r="E100">
        <v>5019</v>
      </c>
      <c r="F100" s="20">
        <v>150</v>
      </c>
    </row>
    <row r="101" spans="1:6" x14ac:dyDescent="0.3">
      <c r="A101" s="19" t="s">
        <v>8</v>
      </c>
      <c r="B101" t="s">
        <v>35</v>
      </c>
      <c r="C101" t="s">
        <v>22</v>
      </c>
      <c r="D101">
        <v>5012</v>
      </c>
      <c r="E101">
        <v>5012</v>
      </c>
      <c r="F101" s="20">
        <v>210</v>
      </c>
    </row>
    <row r="102" spans="1:6" x14ac:dyDescent="0.3">
      <c r="A102" s="19" t="s">
        <v>5</v>
      </c>
      <c r="B102" t="s">
        <v>37</v>
      </c>
      <c r="C102" t="s">
        <v>14</v>
      </c>
      <c r="D102">
        <v>4991</v>
      </c>
      <c r="E102">
        <v>4991</v>
      </c>
      <c r="F102" s="20">
        <v>12</v>
      </c>
    </row>
    <row r="103" spans="1:6" x14ac:dyDescent="0.3">
      <c r="A103" s="19" t="s">
        <v>10</v>
      </c>
      <c r="B103" t="s">
        <v>34</v>
      </c>
      <c r="C103" t="s">
        <v>26</v>
      </c>
      <c r="D103">
        <v>4991</v>
      </c>
      <c r="E103">
        <v>4991</v>
      </c>
      <c r="F103" s="20">
        <v>9</v>
      </c>
    </row>
    <row r="104" spans="1:6" x14ac:dyDescent="0.3">
      <c r="A104" s="19" t="s">
        <v>6</v>
      </c>
      <c r="B104" t="s">
        <v>36</v>
      </c>
      <c r="C104" t="s">
        <v>17</v>
      </c>
      <c r="D104">
        <v>4970</v>
      </c>
      <c r="E104">
        <v>4970</v>
      </c>
      <c r="F104" s="20">
        <v>156</v>
      </c>
    </row>
    <row r="105" spans="1:6" x14ac:dyDescent="0.3">
      <c r="A105" s="19" t="s">
        <v>3</v>
      </c>
      <c r="B105" t="s">
        <v>39</v>
      </c>
      <c r="C105" t="s">
        <v>26</v>
      </c>
      <c r="D105">
        <v>4956</v>
      </c>
      <c r="E105">
        <v>4956</v>
      </c>
      <c r="F105" s="20">
        <v>171</v>
      </c>
    </row>
    <row r="106" spans="1:6" x14ac:dyDescent="0.3">
      <c r="A106" s="19" t="s">
        <v>6</v>
      </c>
      <c r="B106" t="s">
        <v>37</v>
      </c>
      <c r="C106" t="s">
        <v>23</v>
      </c>
      <c r="D106">
        <v>4949</v>
      </c>
      <c r="E106">
        <v>4949</v>
      </c>
      <c r="F106" s="20">
        <v>189</v>
      </c>
    </row>
    <row r="107" spans="1:6" x14ac:dyDescent="0.3">
      <c r="A107" s="19" t="s">
        <v>41</v>
      </c>
      <c r="B107" t="s">
        <v>34</v>
      </c>
      <c r="C107" t="s">
        <v>23</v>
      </c>
      <c r="D107">
        <v>4935</v>
      </c>
      <c r="E107">
        <v>4935</v>
      </c>
      <c r="F107" s="20">
        <v>126</v>
      </c>
    </row>
    <row r="108" spans="1:6" x14ac:dyDescent="0.3">
      <c r="A108" s="19" t="s">
        <v>10</v>
      </c>
      <c r="B108" t="s">
        <v>39</v>
      </c>
      <c r="C108" t="s">
        <v>21</v>
      </c>
      <c r="D108">
        <v>4858</v>
      </c>
      <c r="E108">
        <v>4858</v>
      </c>
      <c r="F108" s="20">
        <v>279</v>
      </c>
    </row>
    <row r="109" spans="1:6" x14ac:dyDescent="0.3">
      <c r="A109" s="19" t="s">
        <v>2</v>
      </c>
      <c r="B109" t="s">
        <v>39</v>
      </c>
      <c r="C109" t="s">
        <v>15</v>
      </c>
      <c r="D109">
        <v>4802</v>
      </c>
      <c r="E109">
        <v>4802</v>
      </c>
      <c r="F109" s="20">
        <v>36</v>
      </c>
    </row>
    <row r="110" spans="1:6" x14ac:dyDescent="0.3">
      <c r="A110" s="19" t="s">
        <v>6</v>
      </c>
      <c r="B110" t="s">
        <v>35</v>
      </c>
      <c r="C110" t="s">
        <v>30</v>
      </c>
      <c r="D110">
        <v>4781</v>
      </c>
      <c r="E110">
        <v>4781</v>
      </c>
      <c r="F110" s="20">
        <v>123</v>
      </c>
    </row>
    <row r="111" spans="1:6" x14ac:dyDescent="0.3">
      <c r="A111" s="19" t="s">
        <v>41</v>
      </c>
      <c r="B111" t="s">
        <v>35</v>
      </c>
      <c r="C111" t="s">
        <v>13</v>
      </c>
      <c r="D111">
        <v>4760</v>
      </c>
      <c r="E111">
        <v>4760</v>
      </c>
      <c r="F111" s="20">
        <v>69</v>
      </c>
    </row>
    <row r="112" spans="1:6" x14ac:dyDescent="0.3">
      <c r="A112" s="19" t="s">
        <v>8</v>
      </c>
      <c r="B112" t="s">
        <v>35</v>
      </c>
      <c r="C112" t="s">
        <v>27</v>
      </c>
      <c r="D112">
        <v>4753</v>
      </c>
      <c r="E112">
        <v>4753</v>
      </c>
      <c r="F112" s="20">
        <v>300</v>
      </c>
    </row>
    <row r="113" spans="1:6" x14ac:dyDescent="0.3">
      <c r="A113" s="19" t="s">
        <v>5</v>
      </c>
      <c r="B113" t="s">
        <v>35</v>
      </c>
      <c r="C113" t="s">
        <v>31</v>
      </c>
      <c r="D113">
        <v>4753</v>
      </c>
      <c r="E113">
        <v>4753</v>
      </c>
      <c r="F113" s="20">
        <v>246</v>
      </c>
    </row>
    <row r="114" spans="1:6" x14ac:dyDescent="0.3">
      <c r="A114" s="19" t="s">
        <v>40</v>
      </c>
      <c r="B114" t="s">
        <v>35</v>
      </c>
      <c r="C114" t="s">
        <v>16</v>
      </c>
      <c r="D114">
        <v>4725</v>
      </c>
      <c r="E114">
        <v>4725</v>
      </c>
      <c r="F114" s="20">
        <v>174</v>
      </c>
    </row>
    <row r="115" spans="1:6" x14ac:dyDescent="0.3">
      <c r="A115" s="19" t="s">
        <v>10</v>
      </c>
      <c r="B115" t="s">
        <v>37</v>
      </c>
      <c r="C115" t="s">
        <v>23</v>
      </c>
      <c r="D115">
        <v>4683</v>
      </c>
      <c r="E115">
        <v>4683</v>
      </c>
      <c r="F115" s="20">
        <v>30</v>
      </c>
    </row>
    <row r="116" spans="1:6" x14ac:dyDescent="0.3">
      <c r="A116" s="19" t="s">
        <v>7</v>
      </c>
      <c r="B116" t="s">
        <v>35</v>
      </c>
      <c r="C116" t="s">
        <v>14</v>
      </c>
      <c r="D116">
        <v>4606</v>
      </c>
      <c r="E116">
        <v>4606</v>
      </c>
      <c r="F116" s="20">
        <v>63</v>
      </c>
    </row>
    <row r="117" spans="1:6" x14ac:dyDescent="0.3">
      <c r="A117" s="19" t="s">
        <v>3</v>
      </c>
      <c r="B117" t="s">
        <v>37</v>
      </c>
      <c r="C117" t="s">
        <v>29</v>
      </c>
      <c r="D117">
        <v>4592</v>
      </c>
      <c r="E117">
        <v>4592</v>
      </c>
      <c r="F117" s="20">
        <v>324</v>
      </c>
    </row>
    <row r="118" spans="1:6" x14ac:dyDescent="0.3">
      <c r="A118" s="19" t="s">
        <v>7</v>
      </c>
      <c r="B118" t="s">
        <v>35</v>
      </c>
      <c r="C118" t="s">
        <v>19</v>
      </c>
      <c r="D118">
        <v>4585</v>
      </c>
      <c r="E118">
        <v>4585</v>
      </c>
      <c r="F118" s="20">
        <v>240</v>
      </c>
    </row>
    <row r="119" spans="1:6" x14ac:dyDescent="0.3">
      <c r="A119" s="19" t="s">
        <v>7</v>
      </c>
      <c r="B119" t="s">
        <v>37</v>
      </c>
      <c r="C119" t="s">
        <v>17</v>
      </c>
      <c r="D119">
        <v>4487</v>
      </c>
      <c r="E119">
        <v>4487</v>
      </c>
      <c r="F119" s="20">
        <v>111</v>
      </c>
    </row>
    <row r="120" spans="1:6" x14ac:dyDescent="0.3">
      <c r="A120" s="19" t="s">
        <v>7</v>
      </c>
      <c r="B120" t="s">
        <v>37</v>
      </c>
      <c r="C120" t="s">
        <v>16</v>
      </c>
      <c r="D120">
        <v>4487</v>
      </c>
      <c r="E120">
        <v>4487</v>
      </c>
      <c r="F120" s="20">
        <v>333</v>
      </c>
    </row>
    <row r="121" spans="1:6" x14ac:dyDescent="0.3">
      <c r="A121" s="19" t="s">
        <v>5</v>
      </c>
      <c r="B121" t="s">
        <v>35</v>
      </c>
      <c r="C121" t="s">
        <v>29</v>
      </c>
      <c r="D121">
        <v>4480</v>
      </c>
      <c r="E121">
        <v>4480</v>
      </c>
      <c r="F121" s="20">
        <v>357</v>
      </c>
    </row>
    <row r="122" spans="1:6" x14ac:dyDescent="0.3">
      <c r="A122" s="19" t="s">
        <v>7</v>
      </c>
      <c r="B122" t="s">
        <v>39</v>
      </c>
      <c r="C122" t="s">
        <v>17</v>
      </c>
      <c r="D122">
        <v>4438</v>
      </c>
      <c r="E122">
        <v>4438</v>
      </c>
      <c r="F122" s="20">
        <v>246</v>
      </c>
    </row>
    <row r="123" spans="1:6" x14ac:dyDescent="0.3">
      <c r="A123" s="19" t="s">
        <v>40</v>
      </c>
      <c r="B123" t="s">
        <v>36</v>
      </c>
      <c r="C123" t="s">
        <v>13</v>
      </c>
      <c r="D123">
        <v>4424</v>
      </c>
      <c r="E123">
        <v>4424</v>
      </c>
      <c r="F123" s="20">
        <v>201</v>
      </c>
    </row>
    <row r="124" spans="1:6" x14ac:dyDescent="0.3">
      <c r="A124" s="19" t="s">
        <v>2</v>
      </c>
      <c r="B124" t="s">
        <v>38</v>
      </c>
      <c r="C124" t="s">
        <v>23</v>
      </c>
      <c r="D124">
        <v>4417</v>
      </c>
      <c r="E124">
        <v>4417</v>
      </c>
      <c r="F124" s="20">
        <v>153</v>
      </c>
    </row>
    <row r="125" spans="1:6" x14ac:dyDescent="0.3">
      <c r="A125" s="19" t="s">
        <v>2</v>
      </c>
      <c r="B125" t="s">
        <v>38</v>
      </c>
      <c r="C125" t="s">
        <v>31</v>
      </c>
      <c r="D125">
        <v>4326</v>
      </c>
      <c r="E125">
        <v>4326</v>
      </c>
      <c r="F125" s="20">
        <v>348</v>
      </c>
    </row>
    <row r="126" spans="1:6" x14ac:dyDescent="0.3">
      <c r="A126" s="19" t="s">
        <v>6</v>
      </c>
      <c r="B126" t="s">
        <v>36</v>
      </c>
      <c r="C126" t="s">
        <v>13</v>
      </c>
      <c r="D126">
        <v>4319</v>
      </c>
      <c r="E126">
        <v>4319</v>
      </c>
      <c r="F126" s="20">
        <v>30</v>
      </c>
    </row>
    <row r="127" spans="1:6" x14ac:dyDescent="0.3">
      <c r="A127" s="19" t="s">
        <v>9</v>
      </c>
      <c r="B127" t="s">
        <v>37</v>
      </c>
      <c r="C127" t="s">
        <v>25</v>
      </c>
      <c r="D127">
        <v>4305</v>
      </c>
      <c r="E127">
        <v>4305</v>
      </c>
      <c r="F127" s="20">
        <v>156</v>
      </c>
    </row>
    <row r="128" spans="1:6" x14ac:dyDescent="0.3">
      <c r="A128" s="19" t="s">
        <v>6</v>
      </c>
      <c r="B128" t="s">
        <v>34</v>
      </c>
      <c r="C128" t="s">
        <v>27</v>
      </c>
      <c r="D128">
        <v>4242</v>
      </c>
      <c r="E128">
        <v>4242</v>
      </c>
      <c r="F128" s="20">
        <v>207</v>
      </c>
    </row>
    <row r="129" spans="1:6" x14ac:dyDescent="0.3">
      <c r="A129" s="19" t="s">
        <v>9</v>
      </c>
      <c r="B129" t="s">
        <v>38</v>
      </c>
      <c r="C129" t="s">
        <v>24</v>
      </c>
      <c r="D129">
        <v>4137</v>
      </c>
      <c r="E129">
        <v>4137</v>
      </c>
      <c r="F129" s="20">
        <v>60</v>
      </c>
    </row>
    <row r="130" spans="1:6" x14ac:dyDescent="0.3">
      <c r="A130" s="19" t="s">
        <v>10</v>
      </c>
      <c r="B130" t="s">
        <v>34</v>
      </c>
      <c r="C130" t="s">
        <v>22</v>
      </c>
      <c r="D130">
        <v>4053</v>
      </c>
      <c r="E130">
        <v>4053</v>
      </c>
      <c r="F130" s="20">
        <v>24</v>
      </c>
    </row>
    <row r="131" spans="1:6" x14ac:dyDescent="0.3">
      <c r="A131" s="19" t="s">
        <v>40</v>
      </c>
      <c r="B131" t="s">
        <v>34</v>
      </c>
      <c r="C131" t="s">
        <v>19</v>
      </c>
      <c r="D131">
        <v>4018</v>
      </c>
      <c r="E131">
        <v>4018</v>
      </c>
      <c r="F131" s="20">
        <v>162</v>
      </c>
    </row>
    <row r="132" spans="1:6" x14ac:dyDescent="0.3">
      <c r="A132" s="19" t="s">
        <v>5</v>
      </c>
      <c r="B132" t="s">
        <v>39</v>
      </c>
      <c r="C132" t="s">
        <v>24</v>
      </c>
      <c r="D132">
        <v>4018</v>
      </c>
      <c r="E132">
        <v>4018</v>
      </c>
      <c r="F132" s="20">
        <v>171</v>
      </c>
    </row>
    <row r="133" spans="1:6" x14ac:dyDescent="0.3">
      <c r="A133" s="19" t="s">
        <v>2</v>
      </c>
      <c r="B133" t="s">
        <v>39</v>
      </c>
      <c r="C133" t="s">
        <v>33</v>
      </c>
      <c r="D133">
        <v>4018</v>
      </c>
      <c r="E133">
        <v>4018</v>
      </c>
      <c r="F133" s="20">
        <v>126</v>
      </c>
    </row>
    <row r="134" spans="1:6" x14ac:dyDescent="0.3">
      <c r="A134" s="19" t="s">
        <v>3</v>
      </c>
      <c r="B134" t="s">
        <v>37</v>
      </c>
      <c r="C134" t="s">
        <v>17</v>
      </c>
      <c r="D134">
        <v>3983</v>
      </c>
      <c r="E134">
        <v>3983</v>
      </c>
      <c r="F134" s="20">
        <v>144</v>
      </c>
    </row>
    <row r="135" spans="1:6" x14ac:dyDescent="0.3">
      <c r="A135" s="19" t="s">
        <v>41</v>
      </c>
      <c r="B135" t="s">
        <v>39</v>
      </c>
      <c r="C135" t="s">
        <v>14</v>
      </c>
      <c r="D135">
        <v>3976</v>
      </c>
      <c r="E135">
        <v>3976</v>
      </c>
      <c r="F135" s="20">
        <v>72</v>
      </c>
    </row>
    <row r="136" spans="1:6" x14ac:dyDescent="0.3">
      <c r="A136" s="19" t="s">
        <v>9</v>
      </c>
      <c r="B136" t="s">
        <v>39</v>
      </c>
      <c r="C136" t="s">
        <v>24</v>
      </c>
      <c r="D136">
        <v>3920</v>
      </c>
      <c r="E136">
        <v>3920</v>
      </c>
      <c r="F136" s="20">
        <v>306</v>
      </c>
    </row>
    <row r="137" spans="1:6" x14ac:dyDescent="0.3">
      <c r="A137" s="19" t="s">
        <v>6</v>
      </c>
      <c r="B137" t="s">
        <v>35</v>
      </c>
      <c r="C137" t="s">
        <v>27</v>
      </c>
      <c r="D137">
        <v>3864</v>
      </c>
      <c r="E137">
        <v>3864</v>
      </c>
      <c r="F137" s="20">
        <v>177</v>
      </c>
    </row>
    <row r="138" spans="1:6" x14ac:dyDescent="0.3">
      <c r="A138" s="19" t="s">
        <v>9</v>
      </c>
      <c r="B138" t="s">
        <v>38</v>
      </c>
      <c r="C138" t="s">
        <v>25</v>
      </c>
      <c r="D138">
        <v>3850</v>
      </c>
      <c r="E138">
        <v>3850</v>
      </c>
      <c r="F138" s="20">
        <v>102</v>
      </c>
    </row>
    <row r="139" spans="1:6" x14ac:dyDescent="0.3">
      <c r="A139" s="19" t="s">
        <v>7</v>
      </c>
      <c r="B139" t="s">
        <v>34</v>
      </c>
      <c r="C139" t="s">
        <v>15</v>
      </c>
      <c r="D139">
        <v>3829</v>
      </c>
      <c r="E139">
        <v>3829</v>
      </c>
      <c r="F139" s="20">
        <v>24</v>
      </c>
    </row>
    <row r="140" spans="1:6" x14ac:dyDescent="0.3">
      <c r="A140" s="19" t="s">
        <v>10</v>
      </c>
      <c r="B140" t="s">
        <v>35</v>
      </c>
      <c r="C140" t="s">
        <v>18</v>
      </c>
      <c r="D140">
        <v>3808</v>
      </c>
      <c r="E140">
        <v>3808</v>
      </c>
      <c r="F140" s="20">
        <v>279</v>
      </c>
    </row>
    <row r="141" spans="1:6" x14ac:dyDescent="0.3">
      <c r="A141" s="19" t="s">
        <v>40</v>
      </c>
      <c r="B141" t="s">
        <v>34</v>
      </c>
      <c r="C141" t="s">
        <v>33</v>
      </c>
      <c r="D141">
        <v>3794</v>
      </c>
      <c r="E141">
        <v>3794</v>
      </c>
      <c r="F141" s="20">
        <v>159</v>
      </c>
    </row>
    <row r="142" spans="1:6" x14ac:dyDescent="0.3">
      <c r="A142" s="19" t="s">
        <v>3</v>
      </c>
      <c r="B142" t="s">
        <v>36</v>
      </c>
      <c r="C142" t="s">
        <v>23</v>
      </c>
      <c r="D142">
        <v>3773</v>
      </c>
      <c r="E142">
        <v>3773</v>
      </c>
      <c r="F142" s="20">
        <v>165</v>
      </c>
    </row>
    <row r="143" spans="1:6" x14ac:dyDescent="0.3">
      <c r="A143" s="19" t="s">
        <v>6</v>
      </c>
      <c r="B143" t="s">
        <v>34</v>
      </c>
      <c r="C143" t="s">
        <v>17</v>
      </c>
      <c r="D143">
        <v>3759</v>
      </c>
      <c r="E143">
        <v>3759</v>
      </c>
      <c r="F143" s="20">
        <v>150</v>
      </c>
    </row>
    <row r="144" spans="1:6" x14ac:dyDescent="0.3">
      <c r="A144" s="19" t="s">
        <v>8</v>
      </c>
      <c r="B144" t="s">
        <v>38</v>
      </c>
      <c r="C144" t="s">
        <v>32</v>
      </c>
      <c r="D144">
        <v>3752</v>
      </c>
      <c r="E144">
        <v>3752</v>
      </c>
      <c r="F144" s="20">
        <v>213</v>
      </c>
    </row>
    <row r="145" spans="1:6" x14ac:dyDescent="0.3">
      <c r="A145" s="19" t="s">
        <v>3</v>
      </c>
      <c r="B145" t="s">
        <v>34</v>
      </c>
      <c r="C145" t="s">
        <v>28</v>
      </c>
      <c r="D145">
        <v>3689</v>
      </c>
      <c r="E145">
        <v>3689</v>
      </c>
      <c r="F145" s="20">
        <v>312</v>
      </c>
    </row>
    <row r="146" spans="1:6" x14ac:dyDescent="0.3">
      <c r="A146" s="19" t="s">
        <v>3</v>
      </c>
      <c r="B146" t="s">
        <v>39</v>
      </c>
      <c r="C146" t="s">
        <v>29</v>
      </c>
      <c r="D146">
        <v>3640</v>
      </c>
      <c r="E146">
        <v>3640</v>
      </c>
      <c r="F146" s="20">
        <v>51</v>
      </c>
    </row>
    <row r="147" spans="1:6" x14ac:dyDescent="0.3">
      <c r="A147" s="19" t="s">
        <v>8</v>
      </c>
      <c r="B147" t="s">
        <v>35</v>
      </c>
      <c r="C147" t="s">
        <v>30</v>
      </c>
      <c r="D147">
        <v>3598</v>
      </c>
      <c r="E147">
        <v>3598</v>
      </c>
      <c r="F147" s="20">
        <v>81</v>
      </c>
    </row>
    <row r="148" spans="1:6" x14ac:dyDescent="0.3">
      <c r="A148" s="19" t="s">
        <v>6</v>
      </c>
      <c r="B148" t="s">
        <v>37</v>
      </c>
      <c r="C148" t="s">
        <v>28</v>
      </c>
      <c r="D148">
        <v>3556</v>
      </c>
      <c r="E148">
        <v>3556</v>
      </c>
      <c r="F148" s="20">
        <v>459</v>
      </c>
    </row>
    <row r="149" spans="1:6" x14ac:dyDescent="0.3">
      <c r="A149" s="19" t="s">
        <v>2</v>
      </c>
      <c r="B149" t="s">
        <v>38</v>
      </c>
      <c r="C149" t="s">
        <v>4</v>
      </c>
      <c r="D149">
        <v>3549</v>
      </c>
      <c r="E149">
        <v>3549</v>
      </c>
      <c r="F149" s="20">
        <v>3</v>
      </c>
    </row>
    <row r="150" spans="1:6" x14ac:dyDescent="0.3">
      <c r="A150" s="19" t="s">
        <v>8</v>
      </c>
      <c r="B150" t="s">
        <v>34</v>
      </c>
      <c r="C150" t="s">
        <v>31</v>
      </c>
      <c r="D150">
        <v>3507</v>
      </c>
      <c r="E150">
        <v>3507</v>
      </c>
      <c r="F150" s="20">
        <v>288</v>
      </c>
    </row>
    <row r="151" spans="1:6" x14ac:dyDescent="0.3">
      <c r="A151" s="19" t="s">
        <v>10</v>
      </c>
      <c r="B151" t="s">
        <v>35</v>
      </c>
      <c r="C151" t="s">
        <v>14</v>
      </c>
      <c r="D151">
        <v>3472</v>
      </c>
      <c r="E151">
        <v>3472</v>
      </c>
      <c r="F151" s="20">
        <v>96</v>
      </c>
    </row>
    <row r="152" spans="1:6" x14ac:dyDescent="0.3">
      <c r="A152" s="19" t="s">
        <v>6</v>
      </c>
      <c r="B152" t="s">
        <v>34</v>
      </c>
      <c r="C152" t="s">
        <v>30</v>
      </c>
      <c r="D152">
        <v>3402</v>
      </c>
      <c r="E152">
        <v>3402</v>
      </c>
      <c r="F152" s="20">
        <v>366</v>
      </c>
    </row>
    <row r="153" spans="1:6" x14ac:dyDescent="0.3">
      <c r="A153" s="19" t="s">
        <v>41</v>
      </c>
      <c r="B153" t="s">
        <v>37</v>
      </c>
      <c r="C153" t="s">
        <v>20</v>
      </c>
      <c r="D153">
        <v>3388</v>
      </c>
      <c r="E153">
        <v>3388</v>
      </c>
      <c r="F153" s="20">
        <v>123</v>
      </c>
    </row>
    <row r="154" spans="1:6" x14ac:dyDescent="0.3">
      <c r="A154" s="19" t="s">
        <v>6</v>
      </c>
      <c r="B154" t="s">
        <v>34</v>
      </c>
      <c r="C154" t="s">
        <v>29</v>
      </c>
      <c r="D154">
        <v>3339</v>
      </c>
      <c r="E154">
        <v>3339</v>
      </c>
      <c r="F154" s="20">
        <v>75</v>
      </c>
    </row>
    <row r="155" spans="1:6" x14ac:dyDescent="0.3">
      <c r="A155" s="19" t="s">
        <v>3</v>
      </c>
      <c r="B155" t="s">
        <v>36</v>
      </c>
      <c r="C155" t="s">
        <v>25</v>
      </c>
      <c r="D155">
        <v>3339</v>
      </c>
      <c r="E155">
        <v>3339</v>
      </c>
      <c r="F155" s="20">
        <v>39</v>
      </c>
    </row>
    <row r="156" spans="1:6" x14ac:dyDescent="0.3">
      <c r="A156" s="19" t="s">
        <v>5</v>
      </c>
      <c r="B156" t="s">
        <v>36</v>
      </c>
      <c r="C156" t="s">
        <v>17</v>
      </c>
      <c r="D156">
        <v>3339</v>
      </c>
      <c r="E156">
        <v>3339</v>
      </c>
      <c r="F156" s="20">
        <v>348</v>
      </c>
    </row>
    <row r="157" spans="1:6" x14ac:dyDescent="0.3">
      <c r="A157" s="19" t="s">
        <v>7</v>
      </c>
      <c r="B157" t="s">
        <v>34</v>
      </c>
      <c r="C157" t="s">
        <v>32</v>
      </c>
      <c r="D157">
        <v>3262</v>
      </c>
      <c r="E157">
        <v>3262</v>
      </c>
      <c r="F157" s="20">
        <v>75</v>
      </c>
    </row>
    <row r="158" spans="1:6" x14ac:dyDescent="0.3">
      <c r="A158" s="19" t="s">
        <v>9</v>
      </c>
      <c r="B158" t="s">
        <v>39</v>
      </c>
      <c r="C158" t="s">
        <v>25</v>
      </c>
      <c r="D158">
        <v>3192</v>
      </c>
      <c r="E158">
        <v>3192</v>
      </c>
      <c r="F158" s="20">
        <v>72</v>
      </c>
    </row>
    <row r="159" spans="1:6" x14ac:dyDescent="0.3">
      <c r="A159" s="19" t="s">
        <v>40</v>
      </c>
      <c r="B159" t="s">
        <v>36</v>
      </c>
      <c r="C159" t="s">
        <v>27</v>
      </c>
      <c r="D159">
        <v>3164</v>
      </c>
      <c r="E159">
        <v>3164</v>
      </c>
      <c r="F159" s="20">
        <v>306</v>
      </c>
    </row>
    <row r="160" spans="1:6" x14ac:dyDescent="0.3">
      <c r="A160" s="19" t="s">
        <v>3</v>
      </c>
      <c r="B160" t="s">
        <v>34</v>
      </c>
      <c r="C160" t="s">
        <v>26</v>
      </c>
      <c r="D160">
        <v>3108</v>
      </c>
      <c r="E160">
        <v>3108</v>
      </c>
      <c r="F160" s="20">
        <v>54</v>
      </c>
    </row>
    <row r="161" spans="1:6" x14ac:dyDescent="0.3">
      <c r="A161" s="19" t="s">
        <v>40</v>
      </c>
      <c r="B161" t="s">
        <v>39</v>
      </c>
      <c r="C161" t="s">
        <v>28</v>
      </c>
      <c r="D161">
        <v>3101</v>
      </c>
      <c r="E161">
        <v>3101</v>
      </c>
      <c r="F161" s="20">
        <v>225</v>
      </c>
    </row>
    <row r="162" spans="1:6" x14ac:dyDescent="0.3">
      <c r="A162" s="19" t="s">
        <v>2</v>
      </c>
      <c r="B162" t="s">
        <v>36</v>
      </c>
      <c r="C162" t="s">
        <v>31</v>
      </c>
      <c r="D162">
        <v>3094</v>
      </c>
      <c r="E162">
        <v>3094</v>
      </c>
      <c r="F162" s="20">
        <v>246</v>
      </c>
    </row>
    <row r="163" spans="1:6" x14ac:dyDescent="0.3">
      <c r="A163" s="19" t="s">
        <v>10</v>
      </c>
      <c r="B163" t="s">
        <v>37</v>
      </c>
      <c r="C163" t="s">
        <v>28</v>
      </c>
      <c r="D163">
        <v>3059</v>
      </c>
      <c r="E163">
        <v>3059</v>
      </c>
      <c r="F163" s="20">
        <v>27</v>
      </c>
    </row>
    <row r="164" spans="1:6" x14ac:dyDescent="0.3">
      <c r="A164" s="19" t="s">
        <v>6</v>
      </c>
      <c r="B164" t="s">
        <v>39</v>
      </c>
      <c r="C164" t="s">
        <v>29</v>
      </c>
      <c r="D164">
        <v>3052</v>
      </c>
      <c r="E164">
        <v>3052</v>
      </c>
      <c r="F164" s="20">
        <v>378</v>
      </c>
    </row>
    <row r="165" spans="1:6" x14ac:dyDescent="0.3">
      <c r="A165" s="19" t="s">
        <v>6</v>
      </c>
      <c r="B165" t="s">
        <v>39</v>
      </c>
      <c r="C165" t="s">
        <v>24</v>
      </c>
      <c r="D165">
        <v>2989</v>
      </c>
      <c r="E165">
        <v>2989</v>
      </c>
      <c r="F165" s="20">
        <v>3</v>
      </c>
    </row>
    <row r="166" spans="1:6" x14ac:dyDescent="0.3">
      <c r="A166" s="19" t="s">
        <v>9</v>
      </c>
      <c r="B166" t="s">
        <v>36</v>
      </c>
      <c r="C166" t="s">
        <v>32</v>
      </c>
      <c r="D166">
        <v>2954</v>
      </c>
      <c r="E166">
        <v>2954</v>
      </c>
      <c r="F166" s="20">
        <v>189</v>
      </c>
    </row>
    <row r="167" spans="1:6" x14ac:dyDescent="0.3">
      <c r="A167" s="19" t="s">
        <v>41</v>
      </c>
      <c r="B167" t="s">
        <v>37</v>
      </c>
      <c r="C167" t="s">
        <v>21</v>
      </c>
      <c r="D167">
        <v>2933</v>
      </c>
      <c r="E167">
        <v>2933</v>
      </c>
      <c r="F167" s="20">
        <v>9</v>
      </c>
    </row>
    <row r="168" spans="1:6" x14ac:dyDescent="0.3">
      <c r="A168" s="19" t="s">
        <v>9</v>
      </c>
      <c r="B168" t="s">
        <v>37</v>
      </c>
      <c r="C168" t="s">
        <v>28</v>
      </c>
      <c r="D168">
        <v>2919</v>
      </c>
      <c r="E168">
        <v>2919</v>
      </c>
      <c r="F168" s="20">
        <v>45</v>
      </c>
    </row>
    <row r="169" spans="1:6" x14ac:dyDescent="0.3">
      <c r="A169" s="19" t="s">
        <v>3</v>
      </c>
      <c r="B169" t="s">
        <v>34</v>
      </c>
      <c r="C169" t="s">
        <v>17</v>
      </c>
      <c r="D169">
        <v>2919</v>
      </c>
      <c r="E169">
        <v>2919</v>
      </c>
      <c r="F169" s="20">
        <v>93</v>
      </c>
    </row>
    <row r="170" spans="1:6" x14ac:dyDescent="0.3">
      <c r="A170" s="19" t="s">
        <v>5</v>
      </c>
      <c r="B170" t="s">
        <v>34</v>
      </c>
      <c r="C170" t="s">
        <v>29</v>
      </c>
      <c r="D170">
        <v>2891</v>
      </c>
      <c r="E170">
        <v>2891</v>
      </c>
      <c r="F170" s="20">
        <v>102</v>
      </c>
    </row>
    <row r="171" spans="1:6" x14ac:dyDescent="0.3">
      <c r="A171" s="19" t="s">
        <v>7</v>
      </c>
      <c r="B171" t="s">
        <v>36</v>
      </c>
      <c r="C171" t="s">
        <v>19</v>
      </c>
      <c r="D171">
        <v>2870</v>
      </c>
      <c r="E171">
        <v>2870</v>
      </c>
      <c r="F171" s="20">
        <v>300</v>
      </c>
    </row>
    <row r="172" spans="1:6" x14ac:dyDescent="0.3">
      <c r="A172" s="19" t="s">
        <v>2</v>
      </c>
      <c r="B172" t="s">
        <v>37</v>
      </c>
      <c r="C172" t="s">
        <v>15</v>
      </c>
      <c r="D172">
        <v>2863</v>
      </c>
      <c r="E172">
        <v>2863</v>
      </c>
      <c r="F172" s="20">
        <v>42</v>
      </c>
    </row>
    <row r="173" spans="1:6" x14ac:dyDescent="0.3">
      <c r="A173" s="19" t="s">
        <v>9</v>
      </c>
      <c r="B173" t="s">
        <v>37</v>
      </c>
      <c r="C173" t="s">
        <v>26</v>
      </c>
      <c r="D173">
        <v>2856</v>
      </c>
      <c r="E173">
        <v>2856</v>
      </c>
      <c r="F173" s="20">
        <v>246</v>
      </c>
    </row>
    <row r="174" spans="1:6" x14ac:dyDescent="0.3">
      <c r="A174" s="19" t="s">
        <v>7</v>
      </c>
      <c r="B174" t="s">
        <v>35</v>
      </c>
      <c r="C174" t="s">
        <v>24</v>
      </c>
      <c r="D174">
        <v>2793</v>
      </c>
      <c r="E174">
        <v>2793</v>
      </c>
      <c r="F174" s="20">
        <v>114</v>
      </c>
    </row>
    <row r="175" spans="1:6" x14ac:dyDescent="0.3">
      <c r="A175" s="19" t="s">
        <v>40</v>
      </c>
      <c r="B175" t="s">
        <v>34</v>
      </c>
      <c r="C175" t="s">
        <v>23</v>
      </c>
      <c r="D175">
        <v>2779</v>
      </c>
      <c r="E175">
        <v>2779</v>
      </c>
      <c r="F175" s="20">
        <v>75</v>
      </c>
    </row>
    <row r="176" spans="1:6" x14ac:dyDescent="0.3">
      <c r="A176" s="19" t="s">
        <v>5</v>
      </c>
      <c r="B176" t="s">
        <v>35</v>
      </c>
      <c r="C176" t="s">
        <v>4</v>
      </c>
      <c r="D176">
        <v>2744</v>
      </c>
      <c r="E176">
        <v>2744</v>
      </c>
      <c r="F176" s="20">
        <v>9</v>
      </c>
    </row>
    <row r="177" spans="1:6" x14ac:dyDescent="0.3">
      <c r="A177" s="19" t="s">
        <v>9</v>
      </c>
      <c r="B177" t="s">
        <v>37</v>
      </c>
      <c r="C177" t="s">
        <v>23</v>
      </c>
      <c r="D177">
        <v>2737</v>
      </c>
      <c r="E177">
        <v>2737</v>
      </c>
      <c r="F177" s="20">
        <v>93</v>
      </c>
    </row>
    <row r="178" spans="1:6" x14ac:dyDescent="0.3">
      <c r="A178" s="19" t="s">
        <v>8</v>
      </c>
      <c r="B178" t="s">
        <v>35</v>
      </c>
      <c r="C178" t="s">
        <v>20</v>
      </c>
      <c r="D178">
        <v>2702</v>
      </c>
      <c r="E178">
        <v>2702</v>
      </c>
      <c r="F178" s="20">
        <v>363</v>
      </c>
    </row>
    <row r="179" spans="1:6" x14ac:dyDescent="0.3">
      <c r="A179" s="19" t="s">
        <v>6</v>
      </c>
      <c r="B179" t="s">
        <v>38</v>
      </c>
      <c r="C179" t="s">
        <v>31</v>
      </c>
      <c r="D179">
        <v>2681</v>
      </c>
      <c r="E179">
        <v>2681</v>
      </c>
      <c r="F179" s="20">
        <v>54</v>
      </c>
    </row>
    <row r="180" spans="1:6" x14ac:dyDescent="0.3">
      <c r="A180" s="19" t="s">
        <v>9</v>
      </c>
      <c r="B180" t="s">
        <v>38</v>
      </c>
      <c r="C180" t="s">
        <v>16</v>
      </c>
      <c r="D180">
        <v>2646</v>
      </c>
      <c r="E180">
        <v>2646</v>
      </c>
      <c r="F180" s="20">
        <v>120</v>
      </c>
    </row>
    <row r="181" spans="1:6" x14ac:dyDescent="0.3">
      <c r="A181" s="19" t="s">
        <v>7</v>
      </c>
      <c r="B181" t="s">
        <v>36</v>
      </c>
      <c r="C181" t="s">
        <v>18</v>
      </c>
      <c r="D181">
        <v>2646</v>
      </c>
      <c r="E181">
        <v>2646</v>
      </c>
      <c r="F181" s="20">
        <v>177</v>
      </c>
    </row>
    <row r="182" spans="1:6" x14ac:dyDescent="0.3">
      <c r="A182" s="19" t="s">
        <v>9</v>
      </c>
      <c r="B182" t="s">
        <v>39</v>
      </c>
      <c r="C182" t="s">
        <v>18</v>
      </c>
      <c r="D182">
        <v>2639</v>
      </c>
      <c r="E182">
        <v>2639</v>
      </c>
      <c r="F182" s="20">
        <v>204</v>
      </c>
    </row>
    <row r="183" spans="1:6" x14ac:dyDescent="0.3">
      <c r="A183" s="19" t="s">
        <v>3</v>
      </c>
      <c r="B183" t="s">
        <v>34</v>
      </c>
      <c r="C183" t="s">
        <v>20</v>
      </c>
      <c r="D183">
        <v>2583</v>
      </c>
      <c r="E183">
        <v>2583</v>
      </c>
      <c r="F183" s="20">
        <v>18</v>
      </c>
    </row>
    <row r="184" spans="1:6" x14ac:dyDescent="0.3">
      <c r="A184" s="19" t="s">
        <v>10</v>
      </c>
      <c r="B184" t="s">
        <v>35</v>
      </c>
      <c r="C184" t="s">
        <v>15</v>
      </c>
      <c r="D184">
        <v>2562</v>
      </c>
      <c r="E184">
        <v>2562</v>
      </c>
      <c r="F184" s="20">
        <v>6</v>
      </c>
    </row>
    <row r="185" spans="1:6" x14ac:dyDescent="0.3">
      <c r="A185" s="19" t="s">
        <v>40</v>
      </c>
      <c r="B185" t="s">
        <v>38</v>
      </c>
      <c r="C185" t="s">
        <v>25</v>
      </c>
      <c r="D185">
        <v>2541</v>
      </c>
      <c r="E185">
        <v>2541</v>
      </c>
      <c r="F185" s="20">
        <v>90</v>
      </c>
    </row>
    <row r="186" spans="1:6" x14ac:dyDescent="0.3">
      <c r="A186" s="19" t="s">
        <v>40</v>
      </c>
      <c r="B186" t="s">
        <v>38</v>
      </c>
      <c r="C186" t="s">
        <v>29</v>
      </c>
      <c r="D186">
        <v>2541</v>
      </c>
      <c r="E186">
        <v>2541</v>
      </c>
      <c r="F186" s="20">
        <v>45</v>
      </c>
    </row>
    <row r="187" spans="1:6" x14ac:dyDescent="0.3">
      <c r="A187" s="19" t="s">
        <v>7</v>
      </c>
      <c r="B187" t="s">
        <v>35</v>
      </c>
      <c r="C187" t="s">
        <v>27</v>
      </c>
      <c r="D187">
        <v>2478</v>
      </c>
      <c r="E187">
        <v>2478</v>
      </c>
      <c r="F187" s="20">
        <v>21</v>
      </c>
    </row>
    <row r="188" spans="1:6" x14ac:dyDescent="0.3">
      <c r="A188" s="19" t="s">
        <v>10</v>
      </c>
      <c r="B188" t="s">
        <v>36</v>
      </c>
      <c r="C188" t="s">
        <v>29</v>
      </c>
      <c r="D188">
        <v>2471</v>
      </c>
      <c r="E188">
        <v>2471</v>
      </c>
      <c r="F188" s="20">
        <v>342</v>
      </c>
    </row>
    <row r="189" spans="1:6" x14ac:dyDescent="0.3">
      <c r="A189" s="19" t="s">
        <v>3</v>
      </c>
      <c r="B189" t="s">
        <v>35</v>
      </c>
      <c r="C189" t="s">
        <v>25</v>
      </c>
      <c r="D189">
        <v>2464</v>
      </c>
      <c r="E189">
        <v>2464</v>
      </c>
      <c r="F189" s="20">
        <v>234</v>
      </c>
    </row>
    <row r="190" spans="1:6" x14ac:dyDescent="0.3">
      <c r="A190" s="19" t="s">
        <v>9</v>
      </c>
      <c r="B190" t="s">
        <v>38</v>
      </c>
      <c r="C190" t="s">
        <v>26</v>
      </c>
      <c r="D190">
        <v>2436</v>
      </c>
      <c r="E190">
        <v>2436</v>
      </c>
      <c r="F190" s="20">
        <v>99</v>
      </c>
    </row>
    <row r="191" spans="1:6" x14ac:dyDescent="0.3">
      <c r="A191" s="19" t="s">
        <v>9</v>
      </c>
      <c r="B191" t="s">
        <v>35</v>
      </c>
      <c r="C191" t="s">
        <v>27</v>
      </c>
      <c r="D191">
        <v>2429</v>
      </c>
      <c r="E191">
        <v>2429</v>
      </c>
      <c r="F191" s="20">
        <v>144</v>
      </c>
    </row>
    <row r="192" spans="1:6" x14ac:dyDescent="0.3">
      <c r="A192" s="19" t="s">
        <v>3</v>
      </c>
      <c r="B192" t="s">
        <v>35</v>
      </c>
      <c r="C192" t="s">
        <v>14</v>
      </c>
      <c r="D192">
        <v>2415</v>
      </c>
      <c r="E192">
        <v>2415</v>
      </c>
      <c r="F192" s="20">
        <v>255</v>
      </c>
    </row>
    <row r="193" spans="1:6" x14ac:dyDescent="0.3">
      <c r="A193" s="19" t="s">
        <v>5</v>
      </c>
      <c r="B193" t="s">
        <v>35</v>
      </c>
      <c r="C193" t="s">
        <v>18</v>
      </c>
      <c r="D193">
        <v>2415</v>
      </c>
      <c r="E193">
        <v>2415</v>
      </c>
      <c r="F193" s="20">
        <v>15</v>
      </c>
    </row>
    <row r="194" spans="1:6" x14ac:dyDescent="0.3">
      <c r="A194" s="19" t="s">
        <v>9</v>
      </c>
      <c r="B194" t="s">
        <v>38</v>
      </c>
      <c r="C194" t="s">
        <v>17</v>
      </c>
      <c r="D194">
        <v>2408</v>
      </c>
      <c r="E194">
        <v>2408</v>
      </c>
      <c r="F194" s="20">
        <v>9</v>
      </c>
    </row>
    <row r="195" spans="1:6" x14ac:dyDescent="0.3">
      <c r="A195" s="19" t="s">
        <v>41</v>
      </c>
      <c r="B195" t="s">
        <v>37</v>
      </c>
      <c r="C195" t="s">
        <v>26</v>
      </c>
      <c r="D195">
        <v>2324</v>
      </c>
      <c r="E195">
        <v>2324</v>
      </c>
      <c r="F195" s="20">
        <v>177</v>
      </c>
    </row>
    <row r="196" spans="1:6" x14ac:dyDescent="0.3">
      <c r="A196" s="19" t="s">
        <v>10</v>
      </c>
      <c r="B196" t="s">
        <v>36</v>
      </c>
      <c r="C196" t="s">
        <v>23</v>
      </c>
      <c r="D196">
        <v>2317</v>
      </c>
      <c r="E196">
        <v>2317</v>
      </c>
      <c r="F196" s="20">
        <v>261</v>
      </c>
    </row>
    <row r="197" spans="1:6" x14ac:dyDescent="0.3">
      <c r="A197" s="19" t="s">
        <v>6</v>
      </c>
      <c r="B197" t="s">
        <v>38</v>
      </c>
      <c r="C197" t="s">
        <v>13</v>
      </c>
      <c r="D197">
        <v>2317</v>
      </c>
      <c r="E197">
        <v>2317</v>
      </c>
      <c r="F197" s="20">
        <v>123</v>
      </c>
    </row>
    <row r="198" spans="1:6" x14ac:dyDescent="0.3">
      <c r="A198" s="19" t="s">
        <v>40</v>
      </c>
      <c r="B198" t="s">
        <v>34</v>
      </c>
      <c r="C198" t="s">
        <v>27</v>
      </c>
      <c r="D198">
        <v>2289</v>
      </c>
      <c r="E198">
        <v>2289</v>
      </c>
      <c r="F198" s="20">
        <v>135</v>
      </c>
    </row>
    <row r="199" spans="1:6" x14ac:dyDescent="0.3">
      <c r="A199" s="19" t="s">
        <v>40</v>
      </c>
      <c r="B199" t="s">
        <v>35</v>
      </c>
      <c r="C199" t="s">
        <v>30</v>
      </c>
      <c r="D199">
        <v>2275</v>
      </c>
      <c r="E199">
        <v>2275</v>
      </c>
      <c r="F199" s="20">
        <v>447</v>
      </c>
    </row>
    <row r="200" spans="1:6" x14ac:dyDescent="0.3">
      <c r="A200" s="19" t="s">
        <v>8</v>
      </c>
      <c r="B200" t="s">
        <v>38</v>
      </c>
      <c r="C200" t="s">
        <v>27</v>
      </c>
      <c r="D200">
        <v>2268</v>
      </c>
      <c r="E200">
        <v>2268</v>
      </c>
      <c r="F200" s="20">
        <v>63</v>
      </c>
    </row>
    <row r="201" spans="1:6" x14ac:dyDescent="0.3">
      <c r="A201" s="19" t="s">
        <v>7</v>
      </c>
      <c r="B201" t="s">
        <v>34</v>
      </c>
      <c r="C201" t="s">
        <v>33</v>
      </c>
      <c r="D201">
        <v>2226</v>
      </c>
      <c r="E201">
        <v>2226</v>
      </c>
      <c r="F201" s="20">
        <v>48</v>
      </c>
    </row>
    <row r="202" spans="1:6" x14ac:dyDescent="0.3">
      <c r="A202" s="19" t="s">
        <v>6</v>
      </c>
      <c r="B202" t="s">
        <v>34</v>
      </c>
      <c r="C202" t="s">
        <v>16</v>
      </c>
      <c r="D202">
        <v>2219</v>
      </c>
      <c r="E202">
        <v>2219</v>
      </c>
      <c r="F202" s="20">
        <v>75</v>
      </c>
    </row>
    <row r="203" spans="1:6" x14ac:dyDescent="0.3">
      <c r="A203" s="19" t="s">
        <v>3</v>
      </c>
      <c r="B203" t="s">
        <v>34</v>
      </c>
      <c r="C203" t="s">
        <v>23</v>
      </c>
      <c r="D203">
        <v>2212</v>
      </c>
      <c r="E203">
        <v>2212</v>
      </c>
      <c r="F203" s="20">
        <v>117</v>
      </c>
    </row>
    <row r="204" spans="1:6" x14ac:dyDescent="0.3">
      <c r="A204" s="19" t="s">
        <v>10</v>
      </c>
      <c r="B204" t="s">
        <v>38</v>
      </c>
      <c r="C204" t="s">
        <v>22</v>
      </c>
      <c r="D204">
        <v>2205</v>
      </c>
      <c r="E204">
        <v>2205</v>
      </c>
      <c r="F204" s="20">
        <v>141</v>
      </c>
    </row>
    <row r="205" spans="1:6" x14ac:dyDescent="0.3">
      <c r="A205" s="19" t="s">
        <v>7</v>
      </c>
      <c r="B205" t="s">
        <v>34</v>
      </c>
      <c r="C205" t="s">
        <v>20</v>
      </c>
      <c r="D205">
        <v>2205</v>
      </c>
      <c r="E205">
        <v>2205</v>
      </c>
      <c r="F205" s="20">
        <v>138</v>
      </c>
    </row>
    <row r="206" spans="1:6" x14ac:dyDescent="0.3">
      <c r="A206" s="19" t="s">
        <v>7</v>
      </c>
      <c r="B206" t="s">
        <v>36</v>
      </c>
      <c r="C206" t="s">
        <v>31</v>
      </c>
      <c r="D206">
        <v>2149</v>
      </c>
      <c r="E206">
        <v>2149</v>
      </c>
      <c r="F206" s="20">
        <v>117</v>
      </c>
    </row>
    <row r="207" spans="1:6" x14ac:dyDescent="0.3">
      <c r="A207" s="19" t="s">
        <v>9</v>
      </c>
      <c r="B207" t="s">
        <v>36</v>
      </c>
      <c r="C207" t="s">
        <v>25</v>
      </c>
      <c r="D207">
        <v>2142</v>
      </c>
      <c r="E207">
        <v>2142</v>
      </c>
      <c r="F207" s="20">
        <v>114</v>
      </c>
    </row>
    <row r="208" spans="1:6" x14ac:dyDescent="0.3">
      <c r="A208" s="19" t="s">
        <v>7</v>
      </c>
      <c r="B208" t="s">
        <v>35</v>
      </c>
      <c r="C208" t="s">
        <v>16</v>
      </c>
      <c r="D208">
        <v>2135</v>
      </c>
      <c r="E208">
        <v>2135</v>
      </c>
      <c r="F208" s="20">
        <v>27</v>
      </c>
    </row>
    <row r="209" spans="1:6" x14ac:dyDescent="0.3">
      <c r="A209" s="19" t="s">
        <v>3</v>
      </c>
      <c r="B209" t="s">
        <v>35</v>
      </c>
      <c r="C209" t="s">
        <v>29</v>
      </c>
      <c r="D209">
        <v>2114</v>
      </c>
      <c r="E209">
        <v>2114</v>
      </c>
      <c r="F209" s="20">
        <v>66</v>
      </c>
    </row>
    <row r="210" spans="1:6" x14ac:dyDescent="0.3">
      <c r="A210" s="19" t="s">
        <v>41</v>
      </c>
      <c r="B210" t="s">
        <v>35</v>
      </c>
      <c r="C210" t="s">
        <v>15</v>
      </c>
      <c r="D210">
        <v>2114</v>
      </c>
      <c r="E210">
        <v>2114</v>
      </c>
      <c r="F210" s="20">
        <v>186</v>
      </c>
    </row>
    <row r="211" spans="1:6" x14ac:dyDescent="0.3">
      <c r="A211" s="19" t="s">
        <v>6</v>
      </c>
      <c r="B211" t="s">
        <v>39</v>
      </c>
      <c r="C211" t="s">
        <v>25</v>
      </c>
      <c r="D211">
        <v>2100</v>
      </c>
      <c r="E211">
        <v>2100</v>
      </c>
      <c r="F211" s="20">
        <v>414</v>
      </c>
    </row>
    <row r="212" spans="1:6" x14ac:dyDescent="0.3">
      <c r="A212" s="19" t="s">
        <v>8</v>
      </c>
      <c r="B212" t="s">
        <v>35</v>
      </c>
      <c r="C212" t="s">
        <v>29</v>
      </c>
      <c r="D212">
        <v>2023</v>
      </c>
      <c r="E212">
        <v>2023</v>
      </c>
      <c r="F212" s="20">
        <v>168</v>
      </c>
    </row>
    <row r="213" spans="1:6" x14ac:dyDescent="0.3">
      <c r="A213" s="19" t="s">
        <v>3</v>
      </c>
      <c r="B213" t="s">
        <v>35</v>
      </c>
      <c r="C213" t="s">
        <v>23</v>
      </c>
      <c r="D213">
        <v>2023</v>
      </c>
      <c r="E213">
        <v>2023</v>
      </c>
      <c r="F213" s="20">
        <v>78</v>
      </c>
    </row>
    <row r="214" spans="1:6" x14ac:dyDescent="0.3">
      <c r="A214" s="19" t="s">
        <v>2</v>
      </c>
      <c r="B214" t="s">
        <v>39</v>
      </c>
      <c r="C214" t="s">
        <v>16</v>
      </c>
      <c r="D214">
        <v>2016</v>
      </c>
      <c r="E214">
        <v>2016</v>
      </c>
      <c r="F214" s="20">
        <v>117</v>
      </c>
    </row>
    <row r="215" spans="1:6" x14ac:dyDescent="0.3">
      <c r="A215" s="19" t="s">
        <v>8</v>
      </c>
      <c r="B215" t="s">
        <v>34</v>
      </c>
      <c r="C215" t="s">
        <v>16</v>
      </c>
      <c r="D215">
        <v>2009</v>
      </c>
      <c r="E215">
        <v>2009</v>
      </c>
      <c r="F215" s="20">
        <v>219</v>
      </c>
    </row>
    <row r="216" spans="1:6" x14ac:dyDescent="0.3">
      <c r="A216" s="19" t="s">
        <v>40</v>
      </c>
      <c r="B216" t="s">
        <v>38</v>
      </c>
      <c r="C216" t="s">
        <v>31</v>
      </c>
      <c r="D216">
        <v>1988</v>
      </c>
      <c r="E216">
        <v>1988</v>
      </c>
      <c r="F216" s="20">
        <v>39</v>
      </c>
    </row>
    <row r="217" spans="1:6" x14ac:dyDescent="0.3">
      <c r="A217" s="19" t="s">
        <v>10</v>
      </c>
      <c r="B217" t="s">
        <v>35</v>
      </c>
      <c r="C217" t="s">
        <v>20</v>
      </c>
      <c r="D217">
        <v>1974</v>
      </c>
      <c r="E217">
        <v>1974</v>
      </c>
      <c r="F217" s="20">
        <v>195</v>
      </c>
    </row>
    <row r="218" spans="1:6" x14ac:dyDescent="0.3">
      <c r="A218" s="19" t="s">
        <v>7</v>
      </c>
      <c r="B218" t="s">
        <v>34</v>
      </c>
      <c r="C218" t="s">
        <v>14</v>
      </c>
      <c r="D218">
        <v>1932</v>
      </c>
      <c r="E218">
        <v>1932</v>
      </c>
      <c r="F218" s="20">
        <v>369</v>
      </c>
    </row>
    <row r="219" spans="1:6" x14ac:dyDescent="0.3">
      <c r="A219" s="19" t="s">
        <v>41</v>
      </c>
      <c r="B219" t="s">
        <v>36</v>
      </c>
      <c r="C219" t="s">
        <v>19</v>
      </c>
      <c r="D219">
        <v>1925</v>
      </c>
      <c r="E219">
        <v>1925</v>
      </c>
      <c r="F219" s="20">
        <v>192</v>
      </c>
    </row>
    <row r="220" spans="1:6" x14ac:dyDescent="0.3">
      <c r="A220" s="19" t="s">
        <v>6</v>
      </c>
      <c r="B220" t="s">
        <v>37</v>
      </c>
      <c r="C220" t="s">
        <v>16</v>
      </c>
      <c r="D220">
        <v>1904</v>
      </c>
      <c r="E220">
        <v>1904</v>
      </c>
      <c r="F220" s="20">
        <v>405</v>
      </c>
    </row>
    <row r="221" spans="1:6" x14ac:dyDescent="0.3">
      <c r="A221" s="19" t="s">
        <v>8</v>
      </c>
      <c r="B221" t="s">
        <v>37</v>
      </c>
      <c r="C221" t="s">
        <v>22</v>
      </c>
      <c r="D221">
        <v>1890</v>
      </c>
      <c r="E221">
        <v>1890</v>
      </c>
      <c r="F221" s="20">
        <v>195</v>
      </c>
    </row>
    <row r="222" spans="1:6" x14ac:dyDescent="0.3">
      <c r="A222" s="19" t="s">
        <v>2</v>
      </c>
      <c r="B222" t="s">
        <v>39</v>
      </c>
      <c r="C222" t="s">
        <v>25</v>
      </c>
      <c r="D222">
        <v>1785</v>
      </c>
      <c r="E222">
        <v>1785</v>
      </c>
      <c r="F222" s="20">
        <v>462</v>
      </c>
    </row>
    <row r="223" spans="1:6" x14ac:dyDescent="0.3">
      <c r="A223" s="19" t="s">
        <v>7</v>
      </c>
      <c r="B223" t="s">
        <v>38</v>
      </c>
      <c r="C223" t="s">
        <v>18</v>
      </c>
      <c r="D223">
        <v>1778</v>
      </c>
      <c r="E223">
        <v>1778</v>
      </c>
      <c r="F223" s="20">
        <v>270</v>
      </c>
    </row>
    <row r="224" spans="1:6" x14ac:dyDescent="0.3">
      <c r="A224" s="19" t="s">
        <v>8</v>
      </c>
      <c r="B224" t="s">
        <v>37</v>
      </c>
      <c r="C224" t="s">
        <v>19</v>
      </c>
      <c r="D224">
        <v>1771</v>
      </c>
      <c r="E224">
        <v>1771</v>
      </c>
      <c r="F224" s="20">
        <v>204</v>
      </c>
    </row>
    <row r="225" spans="1:6" x14ac:dyDescent="0.3">
      <c r="A225" s="19" t="s">
        <v>8</v>
      </c>
      <c r="B225" t="s">
        <v>38</v>
      </c>
      <c r="C225" t="s">
        <v>23</v>
      </c>
      <c r="D225">
        <v>1701</v>
      </c>
      <c r="E225">
        <v>1701</v>
      </c>
      <c r="F225" s="20">
        <v>234</v>
      </c>
    </row>
    <row r="226" spans="1:6" x14ac:dyDescent="0.3">
      <c r="A226" s="19" t="s">
        <v>5</v>
      </c>
      <c r="B226" t="s">
        <v>34</v>
      </c>
      <c r="C226" t="s">
        <v>33</v>
      </c>
      <c r="D226">
        <v>1652</v>
      </c>
      <c r="E226">
        <v>1652</v>
      </c>
      <c r="F226" s="20">
        <v>93</v>
      </c>
    </row>
    <row r="227" spans="1:6" x14ac:dyDescent="0.3">
      <c r="A227" s="19" t="s">
        <v>3</v>
      </c>
      <c r="B227" t="s">
        <v>39</v>
      </c>
      <c r="C227" t="s">
        <v>28</v>
      </c>
      <c r="D227">
        <v>1652</v>
      </c>
      <c r="E227">
        <v>1652</v>
      </c>
      <c r="F227" s="20">
        <v>102</v>
      </c>
    </row>
    <row r="228" spans="1:6" x14ac:dyDescent="0.3">
      <c r="A228" s="19" t="s">
        <v>6</v>
      </c>
      <c r="B228" t="s">
        <v>39</v>
      </c>
      <c r="C228" t="s">
        <v>30</v>
      </c>
      <c r="D228">
        <v>1638</v>
      </c>
      <c r="E228">
        <v>1638</v>
      </c>
      <c r="F228" s="20">
        <v>63</v>
      </c>
    </row>
    <row r="229" spans="1:6" x14ac:dyDescent="0.3">
      <c r="A229" s="19" t="s">
        <v>40</v>
      </c>
      <c r="B229" t="s">
        <v>35</v>
      </c>
      <c r="C229" t="s">
        <v>24</v>
      </c>
      <c r="D229">
        <v>1638</v>
      </c>
      <c r="E229">
        <v>1638</v>
      </c>
      <c r="F229" s="20">
        <v>48</v>
      </c>
    </row>
    <row r="230" spans="1:6" x14ac:dyDescent="0.3">
      <c r="A230" s="19" t="s">
        <v>40</v>
      </c>
      <c r="B230" t="s">
        <v>37</v>
      </c>
      <c r="C230" t="s">
        <v>30</v>
      </c>
      <c r="D230">
        <v>1624</v>
      </c>
      <c r="E230">
        <v>1624</v>
      </c>
      <c r="F230" s="20">
        <v>114</v>
      </c>
    </row>
    <row r="231" spans="1:6" x14ac:dyDescent="0.3">
      <c r="A231" s="19" t="s">
        <v>40</v>
      </c>
      <c r="B231" t="s">
        <v>35</v>
      </c>
      <c r="C231" t="s">
        <v>29</v>
      </c>
      <c r="D231">
        <v>1617</v>
      </c>
      <c r="E231">
        <v>1617</v>
      </c>
      <c r="F231" s="20">
        <v>126</v>
      </c>
    </row>
    <row r="232" spans="1:6" x14ac:dyDescent="0.3">
      <c r="A232" s="19" t="s">
        <v>2</v>
      </c>
      <c r="B232" t="s">
        <v>35</v>
      </c>
      <c r="C232" t="s">
        <v>17</v>
      </c>
      <c r="D232">
        <v>1589</v>
      </c>
      <c r="E232">
        <v>1589</v>
      </c>
      <c r="F232" s="20">
        <v>303</v>
      </c>
    </row>
    <row r="233" spans="1:6" x14ac:dyDescent="0.3">
      <c r="A233" s="19" t="s">
        <v>7</v>
      </c>
      <c r="B233" t="s">
        <v>34</v>
      </c>
      <c r="C233" t="s">
        <v>25</v>
      </c>
      <c r="D233">
        <v>1568</v>
      </c>
      <c r="E233">
        <v>1568</v>
      </c>
      <c r="F233" s="20">
        <v>96</v>
      </c>
    </row>
    <row r="234" spans="1:6" x14ac:dyDescent="0.3">
      <c r="A234" s="19" t="s">
        <v>2</v>
      </c>
      <c r="B234" t="s">
        <v>39</v>
      </c>
      <c r="C234" t="s">
        <v>22</v>
      </c>
      <c r="D234">
        <v>1568</v>
      </c>
      <c r="E234">
        <v>1568</v>
      </c>
      <c r="F234" s="20">
        <v>141</v>
      </c>
    </row>
    <row r="235" spans="1:6" x14ac:dyDescent="0.3">
      <c r="A235" s="19" t="s">
        <v>8</v>
      </c>
      <c r="B235" t="s">
        <v>39</v>
      </c>
      <c r="C235" t="s">
        <v>26</v>
      </c>
      <c r="D235">
        <v>1561</v>
      </c>
      <c r="E235">
        <v>1561</v>
      </c>
      <c r="F235" s="20">
        <v>27</v>
      </c>
    </row>
    <row r="236" spans="1:6" x14ac:dyDescent="0.3">
      <c r="A236" s="19" t="s">
        <v>41</v>
      </c>
      <c r="B236" t="s">
        <v>37</v>
      </c>
      <c r="C236" t="s">
        <v>30</v>
      </c>
      <c r="D236">
        <v>1526</v>
      </c>
      <c r="E236">
        <v>1526</v>
      </c>
      <c r="F236" s="20">
        <v>240</v>
      </c>
    </row>
    <row r="237" spans="1:6" x14ac:dyDescent="0.3">
      <c r="A237" s="19" t="s">
        <v>5</v>
      </c>
      <c r="B237" t="s">
        <v>36</v>
      </c>
      <c r="C237" t="s">
        <v>30</v>
      </c>
      <c r="D237">
        <v>1526</v>
      </c>
      <c r="E237">
        <v>1526</v>
      </c>
      <c r="F237" s="20">
        <v>105</v>
      </c>
    </row>
    <row r="238" spans="1:6" x14ac:dyDescent="0.3">
      <c r="A238" s="19" t="s">
        <v>6</v>
      </c>
      <c r="B238" t="s">
        <v>37</v>
      </c>
      <c r="C238" t="s">
        <v>18</v>
      </c>
      <c r="D238">
        <v>1505</v>
      </c>
      <c r="E238">
        <v>1505</v>
      </c>
      <c r="F238" s="20">
        <v>102</v>
      </c>
    </row>
    <row r="239" spans="1:6" x14ac:dyDescent="0.3">
      <c r="A239" s="19" t="s">
        <v>41</v>
      </c>
      <c r="B239" t="s">
        <v>34</v>
      </c>
      <c r="C239" t="s">
        <v>17</v>
      </c>
      <c r="D239">
        <v>1463</v>
      </c>
      <c r="E239">
        <v>1463</v>
      </c>
      <c r="F239" s="20">
        <v>39</v>
      </c>
    </row>
    <row r="240" spans="1:6" x14ac:dyDescent="0.3">
      <c r="A240" s="19" t="s">
        <v>6</v>
      </c>
      <c r="B240" t="s">
        <v>34</v>
      </c>
      <c r="C240" t="s">
        <v>15</v>
      </c>
      <c r="D240">
        <v>1442</v>
      </c>
      <c r="E240">
        <v>1442</v>
      </c>
      <c r="F240" s="20">
        <v>15</v>
      </c>
    </row>
    <row r="241" spans="1:6" x14ac:dyDescent="0.3">
      <c r="A241" s="19" t="s">
        <v>10</v>
      </c>
      <c r="B241" t="s">
        <v>34</v>
      </c>
      <c r="C241" t="s">
        <v>25</v>
      </c>
      <c r="D241">
        <v>1428</v>
      </c>
      <c r="E241">
        <v>1428</v>
      </c>
      <c r="F241" s="20">
        <v>93</v>
      </c>
    </row>
    <row r="242" spans="1:6" x14ac:dyDescent="0.3">
      <c r="A242" s="19" t="s">
        <v>10</v>
      </c>
      <c r="B242" t="s">
        <v>36</v>
      </c>
      <c r="C242" t="s">
        <v>27</v>
      </c>
      <c r="D242">
        <v>1407</v>
      </c>
      <c r="E242">
        <v>1407</v>
      </c>
      <c r="F242" s="20">
        <v>72</v>
      </c>
    </row>
    <row r="243" spans="1:6" x14ac:dyDescent="0.3">
      <c r="A243" s="19" t="s">
        <v>6</v>
      </c>
      <c r="B243" t="s">
        <v>36</v>
      </c>
      <c r="C243" t="s">
        <v>29</v>
      </c>
      <c r="D243">
        <v>1400</v>
      </c>
      <c r="E243">
        <v>1400</v>
      </c>
      <c r="F243" s="20">
        <v>135</v>
      </c>
    </row>
    <row r="244" spans="1:6" x14ac:dyDescent="0.3">
      <c r="A244" s="19" t="s">
        <v>6</v>
      </c>
      <c r="B244" t="s">
        <v>35</v>
      </c>
      <c r="C244" t="s">
        <v>4</v>
      </c>
      <c r="D244">
        <v>1302</v>
      </c>
      <c r="E244">
        <v>1302</v>
      </c>
      <c r="F244" s="20">
        <v>402</v>
      </c>
    </row>
    <row r="245" spans="1:6" x14ac:dyDescent="0.3">
      <c r="A245" s="19" t="s">
        <v>7</v>
      </c>
      <c r="B245" t="s">
        <v>38</v>
      </c>
      <c r="C245" t="s">
        <v>14</v>
      </c>
      <c r="D245">
        <v>1281</v>
      </c>
      <c r="E245">
        <v>1281</v>
      </c>
      <c r="F245" s="20">
        <v>75</v>
      </c>
    </row>
    <row r="246" spans="1:6" x14ac:dyDescent="0.3">
      <c r="A246" s="19" t="s">
        <v>3</v>
      </c>
      <c r="B246" t="s">
        <v>36</v>
      </c>
      <c r="C246" t="s">
        <v>19</v>
      </c>
      <c r="D246">
        <v>1281</v>
      </c>
      <c r="E246">
        <v>1281</v>
      </c>
      <c r="F246" s="20">
        <v>18</v>
      </c>
    </row>
    <row r="247" spans="1:6" x14ac:dyDescent="0.3">
      <c r="A247" s="19" t="s">
        <v>41</v>
      </c>
      <c r="B247" t="s">
        <v>34</v>
      </c>
      <c r="C247" t="s">
        <v>16</v>
      </c>
      <c r="D247">
        <v>1274</v>
      </c>
      <c r="E247">
        <v>1274</v>
      </c>
      <c r="F247" s="20">
        <v>225</v>
      </c>
    </row>
    <row r="248" spans="1:6" x14ac:dyDescent="0.3">
      <c r="A248" s="19" t="s">
        <v>6</v>
      </c>
      <c r="B248" t="s">
        <v>38</v>
      </c>
      <c r="C248" t="s">
        <v>27</v>
      </c>
      <c r="D248">
        <v>1134</v>
      </c>
      <c r="E248">
        <v>1134</v>
      </c>
      <c r="F248" s="20">
        <v>282</v>
      </c>
    </row>
    <row r="249" spans="1:6" x14ac:dyDescent="0.3">
      <c r="A249" s="19" t="s">
        <v>9</v>
      </c>
      <c r="B249" t="s">
        <v>37</v>
      </c>
      <c r="C249" t="s">
        <v>29</v>
      </c>
      <c r="D249">
        <v>1085</v>
      </c>
      <c r="E249">
        <v>1085</v>
      </c>
      <c r="F249" s="20">
        <v>273</v>
      </c>
    </row>
    <row r="250" spans="1:6" x14ac:dyDescent="0.3">
      <c r="A250" s="19" t="s">
        <v>6</v>
      </c>
      <c r="B250" t="s">
        <v>35</v>
      </c>
      <c r="C250" t="s">
        <v>20</v>
      </c>
      <c r="D250">
        <v>1071</v>
      </c>
      <c r="E250">
        <v>1071</v>
      </c>
      <c r="F250" s="20">
        <v>270</v>
      </c>
    </row>
    <row r="251" spans="1:6" x14ac:dyDescent="0.3">
      <c r="A251" s="19" t="s">
        <v>2</v>
      </c>
      <c r="B251" t="s">
        <v>37</v>
      </c>
      <c r="C251" t="s">
        <v>14</v>
      </c>
      <c r="D251">
        <v>1057</v>
      </c>
      <c r="E251">
        <v>1057</v>
      </c>
      <c r="F251" s="20">
        <v>54</v>
      </c>
    </row>
    <row r="252" spans="1:6" x14ac:dyDescent="0.3">
      <c r="A252" s="19" t="s">
        <v>3</v>
      </c>
      <c r="B252" t="s">
        <v>36</v>
      </c>
      <c r="C252" t="s">
        <v>28</v>
      </c>
      <c r="D252">
        <v>973</v>
      </c>
      <c r="E252">
        <v>973</v>
      </c>
      <c r="F252" s="20">
        <v>162</v>
      </c>
    </row>
    <row r="253" spans="1:6" x14ac:dyDescent="0.3">
      <c r="A253" s="19" t="s">
        <v>7</v>
      </c>
      <c r="B253" t="s">
        <v>39</v>
      </c>
      <c r="C253" t="s">
        <v>27</v>
      </c>
      <c r="D253">
        <v>966</v>
      </c>
      <c r="E253">
        <v>966</v>
      </c>
      <c r="F253" s="20">
        <v>198</v>
      </c>
    </row>
    <row r="254" spans="1:6" x14ac:dyDescent="0.3">
      <c r="A254" s="19" t="s">
        <v>9</v>
      </c>
      <c r="B254" t="s">
        <v>35</v>
      </c>
      <c r="C254" t="s">
        <v>4</v>
      </c>
      <c r="D254">
        <v>959</v>
      </c>
      <c r="E254">
        <v>959</v>
      </c>
      <c r="F254" s="20">
        <v>147</v>
      </c>
    </row>
    <row r="255" spans="1:6" x14ac:dyDescent="0.3">
      <c r="A255" s="19" t="s">
        <v>6</v>
      </c>
      <c r="B255" t="s">
        <v>38</v>
      </c>
      <c r="C255" t="s">
        <v>33</v>
      </c>
      <c r="D255">
        <v>959</v>
      </c>
      <c r="E255">
        <v>959</v>
      </c>
      <c r="F255" s="20">
        <v>135</v>
      </c>
    </row>
    <row r="256" spans="1:6" x14ac:dyDescent="0.3">
      <c r="A256" s="19" t="s">
        <v>10</v>
      </c>
      <c r="B256" t="s">
        <v>36</v>
      </c>
      <c r="C256" t="s">
        <v>13</v>
      </c>
      <c r="D256">
        <v>945</v>
      </c>
      <c r="E256">
        <v>945</v>
      </c>
      <c r="F256" s="20">
        <v>75</v>
      </c>
    </row>
    <row r="257" spans="1:6" x14ac:dyDescent="0.3">
      <c r="A257" s="19" t="s">
        <v>6</v>
      </c>
      <c r="B257" t="s">
        <v>38</v>
      </c>
      <c r="C257" t="s">
        <v>16</v>
      </c>
      <c r="D257">
        <v>938</v>
      </c>
      <c r="E257">
        <v>938</v>
      </c>
      <c r="F257" s="20">
        <v>6</v>
      </c>
    </row>
    <row r="258" spans="1:6" x14ac:dyDescent="0.3">
      <c r="A258" s="19" t="s">
        <v>9</v>
      </c>
      <c r="B258" t="s">
        <v>34</v>
      </c>
      <c r="C258" t="s">
        <v>16</v>
      </c>
      <c r="D258">
        <v>938</v>
      </c>
      <c r="E258">
        <v>938</v>
      </c>
      <c r="F258" s="20">
        <v>189</v>
      </c>
    </row>
    <row r="259" spans="1:6" x14ac:dyDescent="0.3">
      <c r="A259" s="19" t="s">
        <v>3</v>
      </c>
      <c r="B259" t="s">
        <v>37</v>
      </c>
      <c r="C259" t="s">
        <v>4</v>
      </c>
      <c r="D259">
        <v>938</v>
      </c>
      <c r="E259">
        <v>938</v>
      </c>
      <c r="F259" s="20">
        <v>366</v>
      </c>
    </row>
    <row r="260" spans="1:6" x14ac:dyDescent="0.3">
      <c r="A260" s="19" t="s">
        <v>5</v>
      </c>
      <c r="B260" t="s">
        <v>34</v>
      </c>
      <c r="C260" t="s">
        <v>19</v>
      </c>
      <c r="D260">
        <v>861</v>
      </c>
      <c r="E260">
        <v>861</v>
      </c>
      <c r="F260" s="20">
        <v>195</v>
      </c>
    </row>
    <row r="261" spans="1:6" x14ac:dyDescent="0.3">
      <c r="A261" s="19" t="s">
        <v>41</v>
      </c>
      <c r="B261" t="s">
        <v>36</v>
      </c>
      <c r="C261" t="s">
        <v>28</v>
      </c>
      <c r="D261">
        <v>854</v>
      </c>
      <c r="E261">
        <v>854</v>
      </c>
      <c r="F261" s="20">
        <v>309</v>
      </c>
    </row>
    <row r="262" spans="1:6" x14ac:dyDescent="0.3">
      <c r="A262" s="19" t="s">
        <v>41</v>
      </c>
      <c r="B262" t="s">
        <v>35</v>
      </c>
      <c r="C262" t="s">
        <v>27</v>
      </c>
      <c r="D262">
        <v>847</v>
      </c>
      <c r="E262">
        <v>847</v>
      </c>
      <c r="F262" s="20">
        <v>129</v>
      </c>
    </row>
    <row r="263" spans="1:6" x14ac:dyDescent="0.3">
      <c r="A263" s="19" t="s">
        <v>8</v>
      </c>
      <c r="B263" t="s">
        <v>38</v>
      </c>
      <c r="C263" t="s">
        <v>13</v>
      </c>
      <c r="D263">
        <v>819</v>
      </c>
      <c r="E263">
        <v>819</v>
      </c>
      <c r="F263" s="20">
        <v>510</v>
      </c>
    </row>
    <row r="264" spans="1:6" x14ac:dyDescent="0.3">
      <c r="A264" s="19" t="s">
        <v>3</v>
      </c>
      <c r="B264" t="s">
        <v>35</v>
      </c>
      <c r="C264" t="s">
        <v>33</v>
      </c>
      <c r="D264">
        <v>819</v>
      </c>
      <c r="E264">
        <v>819</v>
      </c>
      <c r="F264" s="20">
        <v>306</v>
      </c>
    </row>
    <row r="265" spans="1:6" x14ac:dyDescent="0.3">
      <c r="A265" s="19" t="s">
        <v>2</v>
      </c>
      <c r="B265" t="s">
        <v>36</v>
      </c>
      <c r="C265" t="s">
        <v>27</v>
      </c>
      <c r="D265">
        <v>798</v>
      </c>
      <c r="E265">
        <v>798</v>
      </c>
      <c r="F265" s="20">
        <v>519</v>
      </c>
    </row>
    <row r="266" spans="1:6" x14ac:dyDescent="0.3">
      <c r="A266" s="19" t="s">
        <v>41</v>
      </c>
      <c r="B266" t="s">
        <v>37</v>
      </c>
      <c r="C266" t="s">
        <v>15</v>
      </c>
      <c r="D266">
        <v>714</v>
      </c>
      <c r="E266">
        <v>714</v>
      </c>
      <c r="F266" s="20">
        <v>231</v>
      </c>
    </row>
    <row r="267" spans="1:6" x14ac:dyDescent="0.3">
      <c r="A267" s="19" t="s">
        <v>9</v>
      </c>
      <c r="B267" t="s">
        <v>34</v>
      </c>
      <c r="C267" t="s">
        <v>17</v>
      </c>
      <c r="D267">
        <v>707</v>
      </c>
      <c r="E267">
        <v>707</v>
      </c>
      <c r="F267" s="20">
        <v>174</v>
      </c>
    </row>
    <row r="268" spans="1:6" x14ac:dyDescent="0.3">
      <c r="A268" s="19" t="s">
        <v>10</v>
      </c>
      <c r="B268" t="s">
        <v>34</v>
      </c>
      <c r="C268" t="s">
        <v>17</v>
      </c>
      <c r="D268">
        <v>700</v>
      </c>
      <c r="E268">
        <v>700</v>
      </c>
      <c r="F268" s="20">
        <v>87</v>
      </c>
    </row>
    <row r="269" spans="1:6" x14ac:dyDescent="0.3">
      <c r="A269" s="19" t="s">
        <v>2</v>
      </c>
      <c r="B269" t="s">
        <v>39</v>
      </c>
      <c r="C269" t="s">
        <v>23</v>
      </c>
      <c r="D269">
        <v>630</v>
      </c>
      <c r="E269">
        <v>630</v>
      </c>
      <c r="F269" s="20">
        <v>36</v>
      </c>
    </row>
    <row r="270" spans="1:6" x14ac:dyDescent="0.3">
      <c r="A270" s="19" t="s">
        <v>40</v>
      </c>
      <c r="B270" t="s">
        <v>38</v>
      </c>
      <c r="C270" t="s">
        <v>24</v>
      </c>
      <c r="D270">
        <v>623</v>
      </c>
      <c r="E270">
        <v>623</v>
      </c>
      <c r="F270" s="20">
        <v>51</v>
      </c>
    </row>
    <row r="271" spans="1:6" x14ac:dyDescent="0.3">
      <c r="A271" s="19" t="s">
        <v>40</v>
      </c>
      <c r="B271" t="s">
        <v>38</v>
      </c>
      <c r="C271" t="s">
        <v>26</v>
      </c>
      <c r="D271">
        <v>609</v>
      </c>
      <c r="E271">
        <v>609</v>
      </c>
      <c r="F271" s="20">
        <v>87</v>
      </c>
    </row>
    <row r="272" spans="1:6" x14ac:dyDescent="0.3">
      <c r="A272" s="19" t="s">
        <v>41</v>
      </c>
      <c r="B272" t="s">
        <v>35</v>
      </c>
      <c r="C272" t="s">
        <v>19</v>
      </c>
      <c r="D272">
        <v>609</v>
      </c>
      <c r="E272">
        <v>609</v>
      </c>
      <c r="F272" s="20">
        <v>99</v>
      </c>
    </row>
    <row r="273" spans="1:6" x14ac:dyDescent="0.3">
      <c r="A273" s="19" t="s">
        <v>10</v>
      </c>
      <c r="B273" t="s">
        <v>35</v>
      </c>
      <c r="C273" t="s">
        <v>21</v>
      </c>
      <c r="D273">
        <v>567</v>
      </c>
      <c r="E273">
        <v>567</v>
      </c>
      <c r="F273" s="20">
        <v>228</v>
      </c>
    </row>
    <row r="274" spans="1:6" x14ac:dyDescent="0.3">
      <c r="A274" s="19" t="s">
        <v>6</v>
      </c>
      <c r="B274" t="s">
        <v>37</v>
      </c>
      <c r="C274" t="s">
        <v>30</v>
      </c>
      <c r="D274">
        <v>560</v>
      </c>
      <c r="E274">
        <v>560</v>
      </c>
      <c r="F274" s="20">
        <v>81</v>
      </c>
    </row>
    <row r="275" spans="1:6" x14ac:dyDescent="0.3">
      <c r="A275" s="19" t="s">
        <v>2</v>
      </c>
      <c r="B275" t="s">
        <v>35</v>
      </c>
      <c r="C275" t="s">
        <v>19</v>
      </c>
      <c r="D275">
        <v>553</v>
      </c>
      <c r="E275">
        <v>553</v>
      </c>
      <c r="F275" s="20">
        <v>15</v>
      </c>
    </row>
    <row r="276" spans="1:6" x14ac:dyDescent="0.3">
      <c r="A276" s="19" t="s">
        <v>6</v>
      </c>
      <c r="B276" t="s">
        <v>34</v>
      </c>
      <c r="C276" t="s">
        <v>4</v>
      </c>
      <c r="D276">
        <v>525</v>
      </c>
      <c r="E276">
        <v>525</v>
      </c>
      <c r="F276" s="20">
        <v>48</v>
      </c>
    </row>
    <row r="277" spans="1:6" x14ac:dyDescent="0.3">
      <c r="A277" s="19" t="s">
        <v>5</v>
      </c>
      <c r="B277" t="s">
        <v>37</v>
      </c>
      <c r="C277" t="s">
        <v>22</v>
      </c>
      <c r="D277">
        <v>518</v>
      </c>
      <c r="E277">
        <v>518</v>
      </c>
      <c r="F277" s="20">
        <v>75</v>
      </c>
    </row>
    <row r="278" spans="1:6" x14ac:dyDescent="0.3">
      <c r="A278" s="19" t="s">
        <v>6</v>
      </c>
      <c r="B278" t="s">
        <v>36</v>
      </c>
      <c r="C278" t="s">
        <v>21</v>
      </c>
      <c r="D278">
        <v>497</v>
      </c>
      <c r="E278">
        <v>497</v>
      </c>
      <c r="F278" s="20">
        <v>63</v>
      </c>
    </row>
    <row r="279" spans="1:6" x14ac:dyDescent="0.3">
      <c r="A279" s="19" t="s">
        <v>5</v>
      </c>
      <c r="B279" t="s">
        <v>35</v>
      </c>
      <c r="C279" t="s">
        <v>22</v>
      </c>
      <c r="D279">
        <v>490</v>
      </c>
      <c r="E279">
        <v>490</v>
      </c>
      <c r="F279" s="20">
        <v>84</v>
      </c>
    </row>
    <row r="280" spans="1:6" x14ac:dyDescent="0.3">
      <c r="A280" s="19" t="s">
        <v>6</v>
      </c>
      <c r="B280" t="s">
        <v>38</v>
      </c>
      <c r="C280" t="s">
        <v>25</v>
      </c>
      <c r="D280">
        <v>469</v>
      </c>
      <c r="E280">
        <v>469</v>
      </c>
      <c r="F280" s="20">
        <v>75</v>
      </c>
    </row>
    <row r="281" spans="1:6" x14ac:dyDescent="0.3">
      <c r="A281" s="19" t="s">
        <v>8</v>
      </c>
      <c r="B281" t="s">
        <v>37</v>
      </c>
      <c r="C281" t="s">
        <v>21</v>
      </c>
      <c r="D281">
        <v>434</v>
      </c>
      <c r="E281">
        <v>434</v>
      </c>
      <c r="F281" s="20">
        <v>87</v>
      </c>
    </row>
    <row r="282" spans="1:6" x14ac:dyDescent="0.3">
      <c r="A282" s="19" t="s">
        <v>5</v>
      </c>
      <c r="B282" t="s">
        <v>39</v>
      </c>
      <c r="C282" t="s">
        <v>18</v>
      </c>
      <c r="D282">
        <v>385</v>
      </c>
      <c r="E282">
        <v>385</v>
      </c>
      <c r="F282" s="20">
        <v>249</v>
      </c>
    </row>
    <row r="283" spans="1:6" x14ac:dyDescent="0.3">
      <c r="A283" s="19" t="s">
        <v>8</v>
      </c>
      <c r="B283" t="s">
        <v>35</v>
      </c>
      <c r="C283" t="s">
        <v>33</v>
      </c>
      <c r="D283">
        <v>357</v>
      </c>
      <c r="E283">
        <v>357</v>
      </c>
      <c r="F283" s="20">
        <v>126</v>
      </c>
    </row>
    <row r="284" spans="1:6" x14ac:dyDescent="0.3">
      <c r="A284" s="19" t="s">
        <v>41</v>
      </c>
      <c r="B284" t="s">
        <v>34</v>
      </c>
      <c r="C284" t="s">
        <v>22</v>
      </c>
      <c r="D284">
        <v>336</v>
      </c>
      <c r="E284">
        <v>336</v>
      </c>
      <c r="F284" s="20">
        <v>144</v>
      </c>
    </row>
    <row r="285" spans="1:6" x14ac:dyDescent="0.3">
      <c r="A285" s="19" t="s">
        <v>7</v>
      </c>
      <c r="B285" t="s">
        <v>36</v>
      </c>
      <c r="C285" t="s">
        <v>32</v>
      </c>
      <c r="D285">
        <v>280</v>
      </c>
      <c r="E285">
        <v>280</v>
      </c>
      <c r="F285" s="20">
        <v>87</v>
      </c>
    </row>
    <row r="286" spans="1:6" x14ac:dyDescent="0.3">
      <c r="A286" s="19" t="s">
        <v>9</v>
      </c>
      <c r="B286" t="s">
        <v>37</v>
      </c>
      <c r="C286" t="s">
        <v>4</v>
      </c>
      <c r="D286">
        <v>259</v>
      </c>
      <c r="E286">
        <v>259</v>
      </c>
      <c r="F286" s="20">
        <v>207</v>
      </c>
    </row>
    <row r="287" spans="1:6" x14ac:dyDescent="0.3">
      <c r="A287" s="19" t="s">
        <v>2</v>
      </c>
      <c r="B287" t="s">
        <v>34</v>
      </c>
      <c r="C287" t="s">
        <v>13</v>
      </c>
      <c r="D287">
        <v>252</v>
      </c>
      <c r="E287">
        <v>252</v>
      </c>
      <c r="F287" s="20">
        <v>54</v>
      </c>
    </row>
    <row r="288" spans="1:6" x14ac:dyDescent="0.3">
      <c r="A288" s="19" t="s">
        <v>10</v>
      </c>
      <c r="B288" t="s">
        <v>37</v>
      </c>
      <c r="C288" t="s">
        <v>21</v>
      </c>
      <c r="D288">
        <v>245</v>
      </c>
      <c r="E288">
        <v>245</v>
      </c>
      <c r="F288" s="20">
        <v>288</v>
      </c>
    </row>
    <row r="289" spans="1:6" x14ac:dyDescent="0.3">
      <c r="A289" s="19" t="s">
        <v>2</v>
      </c>
      <c r="B289" t="s">
        <v>37</v>
      </c>
      <c r="C289" t="s">
        <v>19</v>
      </c>
      <c r="D289">
        <v>238</v>
      </c>
      <c r="E289">
        <v>238</v>
      </c>
      <c r="F289" s="20">
        <v>18</v>
      </c>
    </row>
    <row r="290" spans="1:6" x14ac:dyDescent="0.3">
      <c r="A290" s="19" t="s">
        <v>40</v>
      </c>
      <c r="B290" t="s">
        <v>36</v>
      </c>
      <c r="C290" t="s">
        <v>4</v>
      </c>
      <c r="D290">
        <v>217</v>
      </c>
      <c r="E290">
        <v>217</v>
      </c>
      <c r="F290" s="20">
        <v>36</v>
      </c>
    </row>
    <row r="291" spans="1:6" x14ac:dyDescent="0.3">
      <c r="A291" s="19" t="s">
        <v>2</v>
      </c>
      <c r="B291" t="s">
        <v>36</v>
      </c>
      <c r="C291" t="s">
        <v>17</v>
      </c>
      <c r="D291">
        <v>189</v>
      </c>
      <c r="E291">
        <v>189</v>
      </c>
      <c r="F291" s="20">
        <v>48</v>
      </c>
    </row>
    <row r="292" spans="1:6" x14ac:dyDescent="0.3">
      <c r="A292" s="19" t="s">
        <v>5</v>
      </c>
      <c r="B292" t="s">
        <v>37</v>
      </c>
      <c r="C292" t="s">
        <v>31</v>
      </c>
      <c r="D292">
        <v>182</v>
      </c>
      <c r="E292">
        <v>182</v>
      </c>
      <c r="F292" s="20">
        <v>48</v>
      </c>
    </row>
    <row r="293" spans="1:6" x14ac:dyDescent="0.3">
      <c r="A293" s="19" t="s">
        <v>8</v>
      </c>
      <c r="B293" t="s">
        <v>38</v>
      </c>
      <c r="C293" t="s">
        <v>22</v>
      </c>
      <c r="D293">
        <v>168</v>
      </c>
      <c r="E293">
        <v>168</v>
      </c>
      <c r="F293" s="20">
        <v>84</v>
      </c>
    </row>
    <row r="294" spans="1:6" x14ac:dyDescent="0.3">
      <c r="A294" s="19" t="s">
        <v>41</v>
      </c>
      <c r="B294" t="s">
        <v>38</v>
      </c>
      <c r="C294" t="s">
        <v>25</v>
      </c>
      <c r="D294">
        <v>154</v>
      </c>
      <c r="E294">
        <v>154</v>
      </c>
      <c r="F294" s="20">
        <v>21</v>
      </c>
    </row>
    <row r="295" spans="1:6" x14ac:dyDescent="0.3">
      <c r="A295" s="19" t="s">
        <v>9</v>
      </c>
      <c r="B295" t="s">
        <v>35</v>
      </c>
      <c r="C295" t="s">
        <v>26</v>
      </c>
      <c r="D295">
        <v>98</v>
      </c>
      <c r="E295">
        <v>98</v>
      </c>
      <c r="F295" s="20">
        <v>159</v>
      </c>
    </row>
    <row r="296" spans="1:6" x14ac:dyDescent="0.3">
      <c r="A296" s="19" t="s">
        <v>41</v>
      </c>
      <c r="B296" t="s">
        <v>36</v>
      </c>
      <c r="C296" t="s">
        <v>26</v>
      </c>
      <c r="D296">
        <v>98</v>
      </c>
      <c r="E296">
        <v>98</v>
      </c>
      <c r="F296" s="20">
        <v>204</v>
      </c>
    </row>
    <row r="297" spans="1:6" x14ac:dyDescent="0.3">
      <c r="A297" s="19" t="s">
        <v>10</v>
      </c>
      <c r="B297" t="s">
        <v>38</v>
      </c>
      <c r="C297" t="s">
        <v>13</v>
      </c>
      <c r="D297">
        <v>63</v>
      </c>
      <c r="E297">
        <v>63</v>
      </c>
      <c r="F297" s="20">
        <v>123</v>
      </c>
    </row>
    <row r="298" spans="1:6" x14ac:dyDescent="0.3">
      <c r="A298" s="19" t="s">
        <v>2</v>
      </c>
      <c r="B298" t="s">
        <v>38</v>
      </c>
      <c r="C298" t="s">
        <v>13</v>
      </c>
      <c r="D298">
        <v>56</v>
      </c>
      <c r="E298">
        <v>56</v>
      </c>
      <c r="F298" s="20">
        <v>51</v>
      </c>
    </row>
    <row r="299" spans="1:6" x14ac:dyDescent="0.3">
      <c r="A299" s="19" t="s">
        <v>8</v>
      </c>
      <c r="B299" t="s">
        <v>37</v>
      </c>
      <c r="C299" t="s">
        <v>30</v>
      </c>
      <c r="D299">
        <v>42</v>
      </c>
      <c r="E299">
        <v>42</v>
      </c>
      <c r="F299" s="20">
        <v>150</v>
      </c>
    </row>
    <row r="300" spans="1:6" x14ac:dyDescent="0.3">
      <c r="A300" s="19" t="s">
        <v>3</v>
      </c>
      <c r="B300" t="s">
        <v>39</v>
      </c>
      <c r="C300" t="s">
        <v>16</v>
      </c>
      <c r="D300">
        <v>21</v>
      </c>
      <c r="E300">
        <v>21</v>
      </c>
      <c r="F300" s="20">
        <v>168</v>
      </c>
    </row>
    <row r="301" spans="1:6" ht="15" thickBot="1" x14ac:dyDescent="0.35">
      <c r="A301" s="21" t="s">
        <v>40</v>
      </c>
      <c r="B301" s="22" t="s">
        <v>39</v>
      </c>
      <c r="C301" s="22" t="s">
        <v>29</v>
      </c>
      <c r="D301" s="22">
        <v>0</v>
      </c>
      <c r="E301" s="22">
        <v>0</v>
      </c>
      <c r="F301" s="23">
        <v>135</v>
      </c>
    </row>
  </sheetData>
  <conditionalFormatting sqref="D1:D1048576">
    <cfRule type="colorScale" priority="1">
      <colorScale>
        <cfvo type="min"/>
        <cfvo type="percentile" val="50"/>
        <cfvo type="max"/>
        <color rgb="FFF8696B"/>
        <color rgb="FFFFEB84"/>
        <color rgb="FF63BE7B"/>
      </colorScale>
    </cfRule>
  </conditionalFormatting>
  <conditionalFormatting sqref="E1:E1048576">
    <cfRule type="dataBar" priority="2">
      <dataBar showValue="0">
        <cfvo type="min"/>
        <cfvo type="max"/>
        <color rgb="FF638EC6"/>
      </dataBar>
      <extLst>
        <ext xmlns:x14="http://schemas.microsoft.com/office/spreadsheetml/2009/9/main" uri="{B025F937-C7B1-47D3-B67F-A62EFF666E3E}">
          <x14:id>{E004D111-63FF-4EDB-B046-9552F79CBFB7}</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E004D111-63FF-4EDB-B046-9552F79CBFB7}">
            <x14:dataBar minLength="0" maxLength="100" gradient="0">
              <x14:cfvo type="autoMin"/>
              <x14:cfvo type="autoMax"/>
              <x14:negativeFillColor rgb="FFFF0000"/>
              <x14:axisColor rgb="FF000000"/>
            </x14:dataBar>
          </x14:cfRule>
          <xm:sqref>E1:E1048576</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D9D45-A187-453F-9890-0B8E68DBFFCF}">
  <dimension ref="A1:H14"/>
  <sheetViews>
    <sheetView showGridLines="0" workbookViewId="0">
      <selection activeCell="C10" sqref="C10"/>
    </sheetView>
  </sheetViews>
  <sheetFormatPr defaultRowHeight="14.4" x14ac:dyDescent="0.3"/>
  <cols>
    <col min="1" max="1" width="13.109375" bestFit="1" customWidth="1"/>
    <col min="2" max="2" width="14.88671875" bestFit="1" customWidth="1"/>
    <col min="3" max="3" width="16.109375" bestFit="1" customWidth="1"/>
    <col min="4" max="4" width="10.5546875" bestFit="1" customWidth="1"/>
    <col min="5" max="5" width="11.5546875" bestFit="1" customWidth="1"/>
    <col min="7" max="7" width="16" bestFit="1" customWidth="1"/>
    <col min="8" max="8" width="14.88671875" bestFit="1" customWidth="1"/>
  </cols>
  <sheetData>
    <row r="1" spans="1:8" ht="15" thickBot="1" x14ac:dyDescent="0.35">
      <c r="A1" s="36" t="s">
        <v>63</v>
      </c>
      <c r="B1" s="40" t="s">
        <v>64</v>
      </c>
      <c r="C1" s="41" t="s">
        <v>65</v>
      </c>
      <c r="D1" s="41" t="s">
        <v>66</v>
      </c>
      <c r="E1" s="42" t="s">
        <v>67</v>
      </c>
    </row>
    <row r="2" spans="1:8" x14ac:dyDescent="0.3">
      <c r="A2" s="37" t="s">
        <v>38</v>
      </c>
      <c r="B2" s="33">
        <v>168679</v>
      </c>
      <c r="C2" s="34">
        <v>60684.719999999987</v>
      </c>
      <c r="D2" s="34">
        <v>107994.28000000001</v>
      </c>
      <c r="E2" s="35">
        <v>107994.28000000001</v>
      </c>
    </row>
    <row r="3" spans="1:8" x14ac:dyDescent="0.3">
      <c r="A3" s="38" t="s">
        <v>36</v>
      </c>
      <c r="B3" s="19">
        <v>237944</v>
      </c>
      <c r="C3">
        <v>68259.839999999997</v>
      </c>
      <c r="D3">
        <v>169684.16</v>
      </c>
      <c r="E3" s="24">
        <v>169684.16</v>
      </c>
      <c r="G3" s="26" t="s">
        <v>63</v>
      </c>
      <c r="H3" t="s">
        <v>64</v>
      </c>
    </row>
    <row r="4" spans="1:8" x14ac:dyDescent="0.3">
      <c r="A4" s="38" t="s">
        <v>34</v>
      </c>
      <c r="B4" s="19">
        <v>252469</v>
      </c>
      <c r="C4">
        <v>80681.400000000038</v>
      </c>
      <c r="D4">
        <v>171787.59999999998</v>
      </c>
      <c r="E4" s="24">
        <v>171787.59999999998</v>
      </c>
      <c r="G4" s="27" t="s">
        <v>2</v>
      </c>
      <c r="H4">
        <v>123949</v>
      </c>
    </row>
    <row r="5" spans="1:8" x14ac:dyDescent="0.3">
      <c r="A5" s="38" t="s">
        <v>37</v>
      </c>
      <c r="B5" s="19">
        <v>218813</v>
      </c>
      <c r="C5">
        <v>68922.960000000006</v>
      </c>
      <c r="D5">
        <v>149890.03999999998</v>
      </c>
      <c r="E5" s="24">
        <v>149890.03999999998</v>
      </c>
      <c r="G5" s="27" t="s">
        <v>8</v>
      </c>
      <c r="H5">
        <v>98084</v>
      </c>
    </row>
    <row r="6" spans="1:8" x14ac:dyDescent="0.3">
      <c r="A6" s="38" t="s">
        <v>39</v>
      </c>
      <c r="B6" s="19">
        <v>173530</v>
      </c>
      <c r="C6">
        <v>53938.530000000028</v>
      </c>
      <c r="D6">
        <v>119591.46999999997</v>
      </c>
      <c r="E6" s="24">
        <v>119591.46999999997</v>
      </c>
      <c r="G6" s="27" t="s">
        <v>41</v>
      </c>
      <c r="H6">
        <v>98210</v>
      </c>
    </row>
    <row r="7" spans="1:8" ht="15" thickBot="1" x14ac:dyDescent="0.35">
      <c r="A7" s="39" t="s">
        <v>35</v>
      </c>
      <c r="B7" s="21">
        <v>189434</v>
      </c>
      <c r="C7" s="22">
        <v>107216.28</v>
      </c>
      <c r="D7" s="22">
        <v>82217.72</v>
      </c>
      <c r="E7" s="25">
        <v>82217.72</v>
      </c>
      <c r="G7" s="27" t="s">
        <v>7</v>
      </c>
      <c r="H7">
        <v>149975</v>
      </c>
    </row>
    <row r="8" spans="1:8" ht="15" thickBot="1" x14ac:dyDescent="0.35">
      <c r="A8" s="21"/>
      <c r="B8" s="22"/>
      <c r="C8" s="22"/>
      <c r="D8" s="22"/>
      <c r="E8" s="25"/>
      <c r="G8" s="27" t="s">
        <v>6</v>
      </c>
      <c r="H8">
        <v>130697</v>
      </c>
    </row>
    <row r="9" spans="1:8" x14ac:dyDescent="0.3">
      <c r="G9" s="27" t="s">
        <v>5</v>
      </c>
      <c r="H9">
        <v>165725</v>
      </c>
    </row>
    <row r="10" spans="1:8" x14ac:dyDescent="0.3">
      <c r="G10" s="27" t="s">
        <v>3</v>
      </c>
      <c r="H10">
        <v>106834</v>
      </c>
    </row>
    <row r="11" spans="1:8" x14ac:dyDescent="0.3">
      <c r="G11" s="27" t="s">
        <v>9</v>
      </c>
      <c r="H11">
        <v>132580</v>
      </c>
    </row>
    <row r="12" spans="1:8" x14ac:dyDescent="0.3">
      <c r="G12" s="27" t="s">
        <v>10</v>
      </c>
      <c r="H12">
        <v>83216</v>
      </c>
    </row>
    <row r="13" spans="1:8" x14ac:dyDescent="0.3">
      <c r="G13" s="27" t="s">
        <v>40</v>
      </c>
      <c r="H13">
        <v>151599</v>
      </c>
    </row>
    <row r="14" spans="1:8" x14ac:dyDescent="0.3">
      <c r="G14" s="27" t="s">
        <v>75</v>
      </c>
      <c r="H14">
        <v>1240869</v>
      </c>
    </row>
  </sheetData>
  <conditionalFormatting sqref="E8:E1048576 E1">
    <cfRule type="dataBar" priority="1">
      <dataBar showValue="0">
        <cfvo type="min"/>
        <cfvo type="max"/>
        <color rgb="FF63C384"/>
      </dataBar>
      <extLst>
        <ext xmlns:x14="http://schemas.microsoft.com/office/spreadsheetml/2009/9/main" uri="{B025F937-C7B1-47D3-B67F-A62EFF666E3E}">
          <x14:id>{3147E400-5E47-4846-9B09-30700A02EC07}</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147E400-5E47-4846-9B09-30700A02EC07}">
            <x14:dataBar minLength="0" maxLength="100" border="1" negativeBarBorderColorSameAsPositive="0">
              <x14:cfvo type="autoMin"/>
              <x14:cfvo type="autoMax"/>
              <x14:borderColor rgb="FF63C384"/>
              <x14:negativeFillColor rgb="FFFF0000"/>
              <x14:negativeBorderColor rgb="FFFF0000"/>
              <x14:axisColor rgb="FF000000"/>
            </x14:dataBar>
          </x14:cfRule>
          <xm:sqref>E8:E1048576 E1</xm:sqref>
        </x14:conditionalFormatting>
      </x14:conditionalFormatting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551062-49DB-45A0-B4AC-427950201AFE}">
  <dimension ref="A2:C12"/>
  <sheetViews>
    <sheetView workbookViewId="0">
      <selection activeCell="E19" sqref="E19"/>
    </sheetView>
  </sheetViews>
  <sheetFormatPr defaultRowHeight="14.4" x14ac:dyDescent="0.3"/>
  <cols>
    <col min="1" max="1" width="16" bestFit="1" customWidth="1"/>
    <col min="2" max="2" width="14.88671875" bestFit="1" customWidth="1"/>
    <col min="3" max="3" width="15.44140625" bestFit="1" customWidth="1"/>
    <col min="4" max="4" width="12.5546875" bestFit="1" customWidth="1"/>
  </cols>
  <sheetData>
    <row r="2" spans="1:3" x14ac:dyDescent="0.3">
      <c r="A2" s="26" t="s">
        <v>63</v>
      </c>
      <c r="B2" t="s">
        <v>64</v>
      </c>
      <c r="C2" t="s">
        <v>86</v>
      </c>
    </row>
    <row r="3" spans="1:3" x14ac:dyDescent="0.3">
      <c r="A3" s="27" t="s">
        <v>2</v>
      </c>
      <c r="B3">
        <v>7763</v>
      </c>
      <c r="C3" s="5">
        <v>2952.7799999999997</v>
      </c>
    </row>
    <row r="4" spans="1:3" x14ac:dyDescent="0.3">
      <c r="A4" s="27" t="s">
        <v>8</v>
      </c>
      <c r="B4">
        <v>5516</v>
      </c>
      <c r="C4" s="5">
        <v>7392.0599999999995</v>
      </c>
    </row>
    <row r="5" spans="1:3" x14ac:dyDescent="0.3">
      <c r="A5" s="27" t="s">
        <v>41</v>
      </c>
      <c r="B5">
        <v>15855</v>
      </c>
      <c r="C5" s="5">
        <v>28695.239999999994</v>
      </c>
    </row>
    <row r="6" spans="1:3" x14ac:dyDescent="0.3">
      <c r="A6" s="27" t="s">
        <v>7</v>
      </c>
      <c r="B6">
        <v>31661</v>
      </c>
      <c r="C6" s="5">
        <v>74621.399999999994</v>
      </c>
    </row>
    <row r="7" spans="1:3" x14ac:dyDescent="0.3">
      <c r="A7" s="27" t="s">
        <v>6</v>
      </c>
      <c r="B7">
        <v>33670</v>
      </c>
      <c r="C7" s="5">
        <v>133532.1</v>
      </c>
    </row>
    <row r="8" spans="1:3" x14ac:dyDescent="0.3">
      <c r="A8" s="27" t="s">
        <v>5</v>
      </c>
      <c r="B8">
        <v>41559</v>
      </c>
      <c r="C8" s="5">
        <v>90311.76</v>
      </c>
    </row>
    <row r="9" spans="1:3" x14ac:dyDescent="0.3">
      <c r="A9" s="27" t="s">
        <v>3</v>
      </c>
      <c r="B9">
        <v>35847</v>
      </c>
      <c r="C9" s="5">
        <v>98695.2</v>
      </c>
    </row>
    <row r="10" spans="1:3" x14ac:dyDescent="0.3">
      <c r="A10" s="27" t="s">
        <v>9</v>
      </c>
      <c r="B10">
        <v>39424</v>
      </c>
      <c r="C10" s="5">
        <v>54293.58</v>
      </c>
    </row>
    <row r="11" spans="1:3" x14ac:dyDescent="0.3">
      <c r="A11" s="27" t="s">
        <v>10</v>
      </c>
      <c r="B11">
        <v>16527</v>
      </c>
      <c r="C11" s="5">
        <v>16375.589999999998</v>
      </c>
    </row>
    <row r="12" spans="1:3" x14ac:dyDescent="0.3">
      <c r="A12" s="27" t="s">
        <v>40</v>
      </c>
      <c r="B12">
        <v>24647</v>
      </c>
      <c r="C12" s="5">
        <v>38175.9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403827-D7FC-49A8-8AF7-EDEEF695607A}">
  <sheetPr>
    <outlinePr summaryBelow="0"/>
  </sheetPr>
  <dimension ref="B1:F14"/>
  <sheetViews>
    <sheetView showGridLines="0" workbookViewId="0">
      <selection activeCell="H18" sqref="H18"/>
    </sheetView>
  </sheetViews>
  <sheetFormatPr defaultRowHeight="14.4" outlineLevelRow="1" outlineLevelCol="1" x14ac:dyDescent="0.3"/>
  <cols>
    <col min="3" max="3" width="6.109375" bestFit="1" customWidth="1"/>
    <col min="4" max="6" width="13.109375" bestFit="1" customWidth="1" outlineLevel="1"/>
  </cols>
  <sheetData>
    <row r="1" spans="2:6" ht="15" thickBot="1" x14ac:dyDescent="0.35"/>
    <row r="2" spans="2:6" ht="15.6" x14ac:dyDescent="0.3">
      <c r="B2" s="45" t="s">
        <v>100</v>
      </c>
      <c r="C2" s="45"/>
      <c r="D2" s="48"/>
      <c r="E2" s="48"/>
      <c r="F2" s="48"/>
    </row>
    <row r="3" spans="2:6" ht="15.6" collapsed="1" x14ac:dyDescent="0.3">
      <c r="B3" s="44"/>
      <c r="C3" s="44"/>
      <c r="D3" s="49" t="s">
        <v>102</v>
      </c>
      <c r="E3" s="49" t="s">
        <v>138</v>
      </c>
      <c r="F3" s="49" t="s">
        <v>140</v>
      </c>
    </row>
    <row r="4" spans="2:6" ht="61.2" hidden="1" outlineLevel="1" x14ac:dyDescent="0.3">
      <c r="B4" s="60"/>
      <c r="C4" s="60"/>
      <c r="E4" s="63" t="s">
        <v>139</v>
      </c>
      <c r="F4" s="63" t="s">
        <v>141</v>
      </c>
    </row>
    <row r="5" spans="2:6" x14ac:dyDescent="0.3">
      <c r="B5" s="46" t="s">
        <v>101</v>
      </c>
      <c r="C5" s="46"/>
      <c r="D5" s="59"/>
      <c r="E5" s="59"/>
      <c r="F5" s="59"/>
    </row>
    <row r="6" spans="2:6" outlineLevel="1" x14ac:dyDescent="0.3">
      <c r="B6" s="60"/>
      <c r="C6" s="60" t="s">
        <v>112</v>
      </c>
      <c r="D6">
        <v>250</v>
      </c>
      <c r="E6" s="61">
        <v>250</v>
      </c>
      <c r="F6" s="61">
        <v>250</v>
      </c>
    </row>
    <row r="7" spans="2:6" outlineLevel="1" x14ac:dyDescent="0.3">
      <c r="B7" s="60"/>
      <c r="C7" s="60" t="s">
        <v>97</v>
      </c>
      <c r="D7" s="43">
        <v>0.1</v>
      </c>
      <c r="E7" s="62">
        <v>0.2</v>
      </c>
      <c r="F7" s="62">
        <v>0</v>
      </c>
    </row>
    <row r="8" spans="2:6" outlineLevel="1" x14ac:dyDescent="0.3">
      <c r="B8" s="60"/>
      <c r="C8" s="60" t="s">
        <v>98</v>
      </c>
      <c r="D8">
        <v>225</v>
      </c>
      <c r="E8" s="61">
        <v>200</v>
      </c>
      <c r="F8" s="61">
        <v>250</v>
      </c>
    </row>
    <row r="9" spans="2:6" outlineLevel="1" x14ac:dyDescent="0.3">
      <c r="B9" s="60"/>
      <c r="C9" s="60" t="s">
        <v>99</v>
      </c>
      <c r="D9">
        <v>12</v>
      </c>
      <c r="E9" s="61">
        <v>12</v>
      </c>
      <c r="F9" s="61">
        <v>12</v>
      </c>
    </row>
    <row r="10" spans="2:6" x14ac:dyDescent="0.3">
      <c r="B10" s="46" t="s">
        <v>103</v>
      </c>
      <c r="C10" s="46"/>
      <c r="D10" s="59"/>
      <c r="E10" s="59"/>
      <c r="F10" s="59"/>
    </row>
    <row r="11" spans="2:6" ht="15" outlineLevel="1" thickBot="1" x14ac:dyDescent="0.35">
      <c r="B11" s="47"/>
      <c r="C11" s="47" t="s">
        <v>113</v>
      </c>
      <c r="D11" s="22">
        <v>2700</v>
      </c>
      <c r="E11" s="22">
        <v>2400</v>
      </c>
      <c r="F11" s="22">
        <v>3000</v>
      </c>
    </row>
    <row r="12" spans="2:6" x14ac:dyDescent="0.3">
      <c r="B12" t="s">
        <v>104</v>
      </c>
    </row>
    <row r="13" spans="2:6" x14ac:dyDescent="0.3">
      <c r="B13" t="s">
        <v>105</v>
      </c>
    </row>
    <row r="14" spans="2:6" x14ac:dyDescent="0.3">
      <c r="B14" t="s">
        <v>106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5FE38-955D-4B75-8189-0AD5037EBCE9}">
  <dimension ref="A1:R52"/>
  <sheetViews>
    <sheetView topLeftCell="A14" workbookViewId="0">
      <selection activeCell="G48" sqref="G48"/>
    </sheetView>
  </sheetViews>
  <sheetFormatPr defaultRowHeight="14.4" x14ac:dyDescent="0.3"/>
  <cols>
    <col min="4" max="4" width="12.6640625" bestFit="1" customWidth="1"/>
  </cols>
  <sheetData>
    <row r="1" spans="1:18" x14ac:dyDescent="0.3">
      <c r="B1" s="6" t="s">
        <v>94</v>
      </c>
      <c r="C1" s="6"/>
      <c r="D1" s="64" t="s">
        <v>114</v>
      </c>
    </row>
    <row r="2" spans="1:18" x14ac:dyDescent="0.3">
      <c r="G2">
        <f>B3*B4*B5</f>
        <v>25000</v>
      </c>
      <c r="L2" s="57">
        <f>B3*B4*B5</f>
        <v>25000</v>
      </c>
      <c r="M2">
        <v>1</v>
      </c>
      <c r="N2">
        <v>2</v>
      </c>
      <c r="O2">
        <v>3</v>
      </c>
      <c r="P2">
        <v>4</v>
      </c>
      <c r="Q2">
        <v>5</v>
      </c>
      <c r="R2">
        <v>6</v>
      </c>
    </row>
    <row r="3" spans="1:18" x14ac:dyDescent="0.3">
      <c r="A3" t="s">
        <v>87</v>
      </c>
      <c r="B3">
        <v>500</v>
      </c>
      <c r="C3" t="s">
        <v>88</v>
      </c>
      <c r="F3">
        <v>500</v>
      </c>
      <c r="G3">
        <f t="dataTable" ref="G3:G15" dt2D="0" dtr="0" r1="B3"/>
        <v>25000</v>
      </c>
      <c r="L3">
        <v>500</v>
      </c>
      <c r="M3">
        <f t="dataTable" ref="M3:R15" dt2D="1" dtr="1" r1="B5" r2="B3" ca="1"/>
        <v>25000</v>
      </c>
      <c r="N3">
        <v>50000</v>
      </c>
      <c r="O3">
        <v>75000</v>
      </c>
      <c r="P3">
        <v>100000</v>
      </c>
      <c r="Q3">
        <v>125000</v>
      </c>
      <c r="R3">
        <v>150000</v>
      </c>
    </row>
    <row r="4" spans="1:18" x14ac:dyDescent="0.3">
      <c r="A4" t="s">
        <v>89</v>
      </c>
      <c r="B4">
        <v>50</v>
      </c>
      <c r="C4" t="s">
        <v>90</v>
      </c>
      <c r="F4">
        <v>600</v>
      </c>
      <c r="G4">
        <v>30000</v>
      </c>
      <c r="L4">
        <v>600</v>
      </c>
      <c r="M4">
        <v>30000</v>
      </c>
      <c r="N4">
        <v>60000</v>
      </c>
      <c r="O4">
        <v>90000</v>
      </c>
      <c r="P4">
        <v>120000</v>
      </c>
      <c r="Q4">
        <v>150000</v>
      </c>
      <c r="R4">
        <v>180000</v>
      </c>
    </row>
    <row r="5" spans="1:18" x14ac:dyDescent="0.3">
      <c r="A5" t="s">
        <v>91</v>
      </c>
      <c r="B5">
        <v>1</v>
      </c>
      <c r="C5" t="s">
        <v>92</v>
      </c>
      <c r="F5">
        <v>700</v>
      </c>
      <c r="G5">
        <v>35000</v>
      </c>
      <c r="L5">
        <v>700</v>
      </c>
      <c r="M5">
        <v>35000</v>
      </c>
      <c r="N5">
        <v>70000</v>
      </c>
      <c r="O5">
        <v>105000</v>
      </c>
      <c r="P5">
        <v>140000</v>
      </c>
      <c r="Q5">
        <v>175000</v>
      </c>
      <c r="R5">
        <v>210000</v>
      </c>
    </row>
    <row r="6" spans="1:18" x14ac:dyDescent="0.3">
      <c r="F6">
        <v>800</v>
      </c>
      <c r="G6">
        <v>40000</v>
      </c>
      <c r="L6">
        <v>800</v>
      </c>
      <c r="M6">
        <v>40000</v>
      </c>
      <c r="N6">
        <v>80000</v>
      </c>
      <c r="O6">
        <v>120000</v>
      </c>
      <c r="P6">
        <v>160000</v>
      </c>
      <c r="Q6">
        <v>200000</v>
      </c>
      <c r="R6">
        <v>240000</v>
      </c>
    </row>
    <row r="7" spans="1:18" x14ac:dyDescent="0.3">
      <c r="B7">
        <f>B3*B4*B5</f>
        <v>25000</v>
      </c>
      <c r="F7">
        <v>900</v>
      </c>
      <c r="G7">
        <v>45000</v>
      </c>
      <c r="L7">
        <v>900</v>
      </c>
      <c r="M7">
        <v>45000</v>
      </c>
      <c r="N7">
        <v>90000</v>
      </c>
      <c r="O7">
        <v>135000</v>
      </c>
      <c r="P7">
        <v>180000</v>
      </c>
      <c r="Q7">
        <v>225000</v>
      </c>
      <c r="R7">
        <v>270000</v>
      </c>
    </row>
    <row r="8" spans="1:18" x14ac:dyDescent="0.3">
      <c r="F8">
        <v>1000</v>
      </c>
      <c r="G8">
        <v>50000</v>
      </c>
      <c r="L8">
        <v>1000</v>
      </c>
      <c r="M8">
        <v>50000</v>
      </c>
      <c r="N8">
        <v>100000</v>
      </c>
      <c r="O8">
        <v>150000</v>
      </c>
      <c r="P8">
        <v>200000</v>
      </c>
      <c r="Q8">
        <v>250000</v>
      </c>
      <c r="R8">
        <v>300000</v>
      </c>
    </row>
    <row r="9" spans="1:18" x14ac:dyDescent="0.3">
      <c r="B9">
        <v>300</v>
      </c>
      <c r="F9">
        <v>1100</v>
      </c>
      <c r="G9">
        <v>55000</v>
      </c>
      <c r="L9">
        <v>1100</v>
      </c>
      <c r="M9">
        <v>55000</v>
      </c>
      <c r="N9">
        <v>110000</v>
      </c>
      <c r="O9">
        <v>165000</v>
      </c>
      <c r="P9">
        <v>220000</v>
      </c>
      <c r="Q9">
        <v>275000</v>
      </c>
      <c r="R9">
        <v>330000</v>
      </c>
    </row>
    <row r="10" spans="1:18" x14ac:dyDescent="0.3">
      <c r="B10">
        <v>30</v>
      </c>
      <c r="F10">
        <v>1200</v>
      </c>
      <c r="G10">
        <v>60000</v>
      </c>
      <c r="L10">
        <v>1200</v>
      </c>
      <c r="M10">
        <v>60000</v>
      </c>
      <c r="N10">
        <v>120000</v>
      </c>
      <c r="O10">
        <v>180000</v>
      </c>
      <c r="P10">
        <v>240000</v>
      </c>
      <c r="Q10">
        <v>300000</v>
      </c>
      <c r="R10">
        <v>360000</v>
      </c>
    </row>
    <row r="11" spans="1:18" x14ac:dyDescent="0.3">
      <c r="B11">
        <v>1</v>
      </c>
      <c r="F11">
        <v>1300</v>
      </c>
      <c r="G11">
        <v>65000</v>
      </c>
      <c r="L11">
        <v>1300</v>
      </c>
      <c r="M11">
        <v>65000</v>
      </c>
      <c r="N11">
        <v>130000</v>
      </c>
      <c r="O11">
        <v>195000</v>
      </c>
      <c r="P11">
        <v>260000</v>
      </c>
      <c r="Q11">
        <v>325000</v>
      </c>
      <c r="R11">
        <v>390000</v>
      </c>
    </row>
    <row r="12" spans="1:18" x14ac:dyDescent="0.3">
      <c r="C12">
        <f>B9*B10*B11</f>
        <v>9000</v>
      </c>
      <c r="F12">
        <v>1400</v>
      </c>
      <c r="G12">
        <v>70000</v>
      </c>
      <c r="L12">
        <v>1400</v>
      </c>
      <c r="M12">
        <v>70000</v>
      </c>
      <c r="N12">
        <v>140000</v>
      </c>
      <c r="O12">
        <v>210000</v>
      </c>
      <c r="P12">
        <v>280000</v>
      </c>
      <c r="Q12">
        <v>350000</v>
      </c>
      <c r="R12">
        <v>420000</v>
      </c>
    </row>
    <row r="13" spans="1:18" x14ac:dyDescent="0.3">
      <c r="F13">
        <v>1500</v>
      </c>
      <c r="G13">
        <v>75000</v>
      </c>
      <c r="L13">
        <v>1500</v>
      </c>
      <c r="M13">
        <v>75000</v>
      </c>
      <c r="N13">
        <v>150000</v>
      </c>
      <c r="O13">
        <v>225000</v>
      </c>
      <c r="P13">
        <v>300000</v>
      </c>
      <c r="Q13">
        <v>375000</v>
      </c>
      <c r="R13">
        <v>450000</v>
      </c>
    </row>
    <row r="14" spans="1:18" x14ac:dyDescent="0.3">
      <c r="F14">
        <v>1600</v>
      </c>
      <c r="G14">
        <v>80000</v>
      </c>
      <c r="L14">
        <v>1600</v>
      </c>
      <c r="M14">
        <v>80000</v>
      </c>
      <c r="N14">
        <v>160000</v>
      </c>
      <c r="O14">
        <v>240000</v>
      </c>
      <c r="P14">
        <v>320000</v>
      </c>
      <c r="Q14">
        <v>400000</v>
      </c>
      <c r="R14">
        <v>480000</v>
      </c>
    </row>
    <row r="15" spans="1:18" x14ac:dyDescent="0.3">
      <c r="F15">
        <v>1700</v>
      </c>
      <c r="G15">
        <v>85000</v>
      </c>
      <c r="L15">
        <v>1700</v>
      </c>
      <c r="M15">
        <v>85000</v>
      </c>
      <c r="N15">
        <v>170000</v>
      </c>
      <c r="O15">
        <v>255000</v>
      </c>
      <c r="P15">
        <v>340000</v>
      </c>
      <c r="Q15">
        <v>425000</v>
      </c>
      <c r="R15">
        <v>510000</v>
      </c>
    </row>
    <row r="19" spans="1:13" x14ac:dyDescent="0.3">
      <c r="F19">
        <f>B20*B21*B22</f>
        <v>80400</v>
      </c>
      <c r="G19">
        <v>24</v>
      </c>
      <c r="H19">
        <v>36</v>
      </c>
      <c r="I19">
        <v>48</v>
      </c>
      <c r="J19">
        <v>60</v>
      </c>
    </row>
    <row r="20" spans="1:13" x14ac:dyDescent="0.3">
      <c r="A20" t="s">
        <v>1</v>
      </c>
      <c r="B20">
        <v>50000</v>
      </c>
      <c r="F20">
        <v>50000</v>
      </c>
      <c r="G20">
        <f t="dataTable" ref="G20:J25" dt2D="1" dtr="1" r1="B21" r2="B20"/>
        <v>80400</v>
      </c>
      <c r="H20">
        <v>120600</v>
      </c>
      <c r="I20">
        <v>160800</v>
      </c>
      <c r="J20">
        <v>201000</v>
      </c>
    </row>
    <row r="21" spans="1:13" x14ac:dyDescent="0.3">
      <c r="A21" t="s">
        <v>91</v>
      </c>
      <c r="B21">
        <v>24</v>
      </c>
      <c r="F21">
        <v>60000</v>
      </c>
      <c r="G21">
        <v>96480</v>
      </c>
      <c r="H21">
        <v>144720</v>
      </c>
      <c r="I21">
        <v>192960</v>
      </c>
      <c r="J21">
        <v>241200</v>
      </c>
    </row>
    <row r="22" spans="1:13" x14ac:dyDescent="0.3">
      <c r="A22" t="s">
        <v>93</v>
      </c>
      <c r="B22" s="32">
        <v>6.7000000000000004E-2</v>
      </c>
      <c r="F22">
        <v>70000</v>
      </c>
      <c r="G22">
        <v>112560</v>
      </c>
      <c r="H22">
        <v>168840</v>
      </c>
      <c r="I22">
        <v>225120</v>
      </c>
      <c r="J22">
        <v>281400</v>
      </c>
    </row>
    <row r="23" spans="1:13" x14ac:dyDescent="0.3">
      <c r="F23">
        <v>80000</v>
      </c>
      <c r="G23">
        <v>128640.00000000001</v>
      </c>
      <c r="H23">
        <v>192960</v>
      </c>
      <c r="I23">
        <v>257280.00000000003</v>
      </c>
      <c r="J23">
        <v>321600</v>
      </c>
    </row>
    <row r="24" spans="1:13" x14ac:dyDescent="0.3">
      <c r="B24">
        <f>B20*B21*B22</f>
        <v>80400</v>
      </c>
      <c r="F24">
        <v>90000</v>
      </c>
      <c r="G24">
        <v>144720</v>
      </c>
      <c r="H24">
        <v>217080</v>
      </c>
      <c r="I24">
        <v>289440</v>
      </c>
      <c r="J24">
        <v>361800</v>
      </c>
    </row>
    <row r="25" spans="1:13" x14ac:dyDescent="0.3">
      <c r="F25">
        <v>100000</v>
      </c>
      <c r="G25">
        <v>160800</v>
      </c>
      <c r="H25">
        <v>241200</v>
      </c>
      <c r="I25">
        <v>321600</v>
      </c>
      <c r="J25">
        <v>402000</v>
      </c>
    </row>
    <row r="27" spans="1:13" x14ac:dyDescent="0.3">
      <c r="C27" s="6" t="s">
        <v>95</v>
      </c>
      <c r="D27" s="6"/>
      <c r="F27" s="6" t="s">
        <v>114</v>
      </c>
    </row>
    <row r="28" spans="1:13" x14ac:dyDescent="0.3">
      <c r="A28" s="6" t="s">
        <v>107</v>
      </c>
      <c r="B28" s="6">
        <v>250</v>
      </c>
      <c r="C28" s="6" t="s">
        <v>136</v>
      </c>
      <c r="D28" s="6"/>
      <c r="E28" s="6"/>
      <c r="F28" s="6"/>
    </row>
    <row r="29" spans="1:13" x14ac:dyDescent="0.3">
      <c r="A29" s="6" t="s">
        <v>108</v>
      </c>
      <c r="B29" s="58">
        <v>0.1</v>
      </c>
      <c r="C29" s="58"/>
    </row>
    <row r="30" spans="1:13" x14ac:dyDescent="0.3">
      <c r="A30" s="6" t="s">
        <v>109</v>
      </c>
      <c r="B30" s="6">
        <v>225</v>
      </c>
      <c r="C30" s="58"/>
      <c r="K30" s="43"/>
    </row>
    <row r="31" spans="1:13" x14ac:dyDescent="0.3">
      <c r="A31" s="6" t="s">
        <v>110</v>
      </c>
      <c r="B31" s="6">
        <v>12</v>
      </c>
      <c r="C31" s="58" t="s">
        <v>137</v>
      </c>
      <c r="L31">
        <f>2700*20</f>
        <v>54000</v>
      </c>
      <c r="M31">
        <f>L31*30</f>
        <v>1620000</v>
      </c>
    </row>
    <row r="32" spans="1:13" x14ac:dyDescent="0.3">
      <c r="B32" s="6"/>
      <c r="C32" s="6"/>
      <c r="K32" s="43"/>
    </row>
    <row r="33" spans="1:15" x14ac:dyDescent="0.3">
      <c r="A33" s="6" t="s">
        <v>111</v>
      </c>
      <c r="B33" s="6">
        <f>B30*B31</f>
        <v>2700</v>
      </c>
      <c r="C33" s="6" t="s">
        <v>137</v>
      </c>
      <c r="L33">
        <f>12*20</f>
        <v>240</v>
      </c>
      <c r="M33">
        <f>240*30</f>
        <v>7200</v>
      </c>
      <c r="N33">
        <f>7200*6%</f>
        <v>432</v>
      </c>
      <c r="O33">
        <f>432*250</f>
        <v>108000</v>
      </c>
    </row>
    <row r="39" spans="1:15" x14ac:dyDescent="0.3">
      <c r="C39" s="6" t="s">
        <v>115</v>
      </c>
      <c r="E39" s="6" t="s">
        <v>114</v>
      </c>
    </row>
    <row r="41" spans="1:15" x14ac:dyDescent="0.3">
      <c r="A41" t="s">
        <v>116</v>
      </c>
    </row>
    <row r="42" spans="1:15" x14ac:dyDescent="0.3">
      <c r="A42" t="s">
        <v>117</v>
      </c>
      <c r="B42">
        <v>30000</v>
      </c>
    </row>
    <row r="43" spans="1:15" x14ac:dyDescent="0.3">
      <c r="A43" t="s">
        <v>118</v>
      </c>
      <c r="B43">
        <v>700000</v>
      </c>
    </row>
    <row r="44" spans="1:15" x14ac:dyDescent="0.3">
      <c r="A44" t="s">
        <v>119</v>
      </c>
      <c r="B44">
        <v>45000</v>
      </c>
    </row>
    <row r="45" spans="1:15" x14ac:dyDescent="0.3">
      <c r="A45" t="s">
        <v>120</v>
      </c>
      <c r="B45">
        <f>SUM(B42:B44)</f>
        <v>775000</v>
      </c>
    </row>
    <row r="46" spans="1:15" x14ac:dyDescent="0.3">
      <c r="A46" t="s">
        <v>111</v>
      </c>
      <c r="B46">
        <v>1620000</v>
      </c>
    </row>
    <row r="47" spans="1:15" x14ac:dyDescent="0.3">
      <c r="A47" t="s">
        <v>96</v>
      </c>
      <c r="B47">
        <f>B46-B45</f>
        <v>845000</v>
      </c>
    </row>
    <row r="48" spans="1:15" x14ac:dyDescent="0.3">
      <c r="A48" t="s">
        <v>121</v>
      </c>
      <c r="B48">
        <v>45000.000000000044</v>
      </c>
    </row>
    <row r="49" spans="1:2" x14ac:dyDescent="0.3">
      <c r="A49" t="s">
        <v>122</v>
      </c>
      <c r="B49">
        <f>B47-B48</f>
        <v>800000</v>
      </c>
    </row>
    <row r="52" spans="1:2" x14ac:dyDescent="0.3">
      <c r="A52" s="6"/>
    </row>
  </sheetData>
  <scenarios current="0" sqref="B33">
    <scenario name="Low cost" locked="1" count="4" user="vikas kumar" comment="Created by vikas kumar on 12-06-2024_x000a_Modified by vikas kumar on 12-06-2024">
      <inputCells r="B28" val="250"/>
      <inputCells r="B29" val="0.2" numFmtId="9"/>
      <inputCells r="B30" val="200"/>
      <inputCells r="B31" val="12"/>
    </scenario>
    <scenario name="high cost" locked="1" count="4" user="vikas kumar" comment="Created by vikas kumar on 12-06-2024">
      <inputCells r="B28" val="250"/>
      <inputCells r="B29" val="0" numFmtId="9"/>
      <inputCells r="B30" val="250"/>
      <inputCells r="B31" val="12"/>
    </scenario>
  </scenario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CEC8D2-5C90-4CAE-8F1D-A0F05AAC63B1}">
  <dimension ref="A1:P16"/>
  <sheetViews>
    <sheetView tabSelected="1" workbookViewId="0">
      <selection activeCell="I17" sqref="I17"/>
    </sheetView>
  </sheetViews>
  <sheetFormatPr defaultRowHeight="14.4" x14ac:dyDescent="0.3"/>
  <cols>
    <col min="9" max="9" width="20" bestFit="1" customWidth="1"/>
  </cols>
  <sheetData>
    <row r="1" spans="1:16" x14ac:dyDescent="0.3">
      <c r="A1" s="53"/>
      <c r="B1" s="50" t="s">
        <v>127</v>
      </c>
      <c r="C1" s="50" t="s">
        <v>128</v>
      </c>
      <c r="D1" s="50" t="s">
        <v>62</v>
      </c>
      <c r="E1" s="50" t="s">
        <v>129</v>
      </c>
      <c r="H1" s="28" t="s">
        <v>135</v>
      </c>
      <c r="I1" s="55" t="s">
        <v>130</v>
      </c>
      <c r="J1" s="55" t="s">
        <v>133</v>
      </c>
      <c r="K1" s="56" t="s">
        <v>134</v>
      </c>
      <c r="N1" s="28"/>
      <c r="O1" s="55"/>
      <c r="P1" s="55"/>
    </row>
    <row r="2" spans="1:16" x14ac:dyDescent="0.3">
      <c r="A2" s="54" t="s">
        <v>123</v>
      </c>
      <c r="B2" s="52">
        <v>100</v>
      </c>
      <c r="C2" s="52">
        <v>100</v>
      </c>
      <c r="D2" s="52">
        <v>100</v>
      </c>
      <c r="E2" s="52">
        <v>100</v>
      </c>
      <c r="F2">
        <f>SUM(B2:E2)</f>
        <v>400</v>
      </c>
      <c r="H2" s="28"/>
      <c r="I2" s="28">
        <v>20</v>
      </c>
      <c r="J2" s="28">
        <f>I2*F2</f>
        <v>8000</v>
      </c>
      <c r="N2" s="55"/>
      <c r="O2" s="28"/>
      <c r="P2" s="28"/>
    </row>
    <row r="3" spans="1:16" x14ac:dyDescent="0.3">
      <c r="A3" s="54" t="s">
        <v>124</v>
      </c>
      <c r="B3" s="52">
        <v>49.999999980131776</v>
      </c>
      <c r="C3" s="52">
        <v>49.999999980131776</v>
      </c>
      <c r="D3" s="52">
        <v>50</v>
      </c>
      <c r="E3" s="52">
        <v>50</v>
      </c>
      <c r="F3">
        <f t="shared" ref="F3:F7" si="0">SUM(B3:E3)</f>
        <v>199.99999996026355</v>
      </c>
      <c r="H3" s="28"/>
      <c r="I3" s="28">
        <v>36</v>
      </c>
      <c r="J3" s="28">
        <f>I3*F3</f>
        <v>7199.9999985694876</v>
      </c>
      <c r="N3" s="55"/>
      <c r="O3" s="28"/>
      <c r="P3" s="28"/>
    </row>
    <row r="4" spans="1:16" x14ac:dyDescent="0.3">
      <c r="A4" s="54" t="s">
        <v>125</v>
      </c>
      <c r="B4" s="52">
        <v>74.999999832361979</v>
      </c>
      <c r="C4" s="52">
        <v>74.999999832361979</v>
      </c>
      <c r="D4" s="52">
        <v>75</v>
      </c>
      <c r="E4" s="52">
        <v>74.999999832361979</v>
      </c>
      <c r="F4">
        <f t="shared" si="0"/>
        <v>299.99999949708592</v>
      </c>
      <c r="H4" s="28"/>
      <c r="I4" s="28">
        <v>4</v>
      </c>
      <c r="J4" s="28">
        <f>I4*F4</f>
        <v>1199.9999979883437</v>
      </c>
      <c r="N4" s="55"/>
      <c r="O4" s="28"/>
      <c r="P4" s="28"/>
    </row>
    <row r="5" spans="1:16" x14ac:dyDescent="0.3">
      <c r="A5" s="54" t="s">
        <v>126</v>
      </c>
      <c r="B5" s="52">
        <v>24.999999753781555</v>
      </c>
      <c r="C5" s="52">
        <v>24.999999753781555</v>
      </c>
      <c r="D5" s="52">
        <v>24.999999050128629</v>
      </c>
      <c r="E5" s="52">
        <v>24.999999447798412</v>
      </c>
      <c r="F5">
        <f t="shared" si="0"/>
        <v>99.999998005490156</v>
      </c>
      <c r="H5" s="28"/>
      <c r="I5" s="28">
        <v>40</v>
      </c>
      <c r="J5" s="28">
        <f>I5*F5</f>
        <v>3999.9999202196063</v>
      </c>
      <c r="N5" s="55"/>
      <c r="O5" s="28"/>
      <c r="P5" s="28"/>
    </row>
    <row r="6" spans="1:16" x14ac:dyDescent="0.3">
      <c r="A6" s="51"/>
      <c r="B6" s="51">
        <f>SUM(B2:B5)</f>
        <v>249.99999956627531</v>
      </c>
      <c r="C6" s="51">
        <f t="shared" ref="C6:E6" si="1">SUM(C2:C5)</f>
        <v>249.99999956627531</v>
      </c>
      <c r="D6" s="51">
        <f t="shared" si="1"/>
        <v>249.99999905012862</v>
      </c>
      <c r="E6" s="51">
        <f t="shared" si="1"/>
        <v>249.99999928016041</v>
      </c>
      <c r="F6">
        <f t="shared" si="0"/>
        <v>999.9999974628397</v>
      </c>
      <c r="H6" s="28" t="s">
        <v>131</v>
      </c>
      <c r="I6" s="28">
        <f>SUM(I2:I5)</f>
        <v>100</v>
      </c>
      <c r="J6" s="28">
        <f>SUM(J2:J5)</f>
        <v>20399.999916777437</v>
      </c>
      <c r="N6" s="28"/>
      <c r="O6" s="28"/>
      <c r="P6" s="28"/>
    </row>
    <row r="7" spans="1:16" x14ac:dyDescent="0.3">
      <c r="A7" s="50" t="s">
        <v>132</v>
      </c>
      <c r="B7">
        <v>250</v>
      </c>
      <c r="C7">
        <v>250</v>
      </c>
      <c r="D7">
        <v>250</v>
      </c>
      <c r="E7">
        <v>250</v>
      </c>
      <c r="F7">
        <f>SUM(F2:F6)</f>
        <v>1999.9999949256794</v>
      </c>
      <c r="N7" s="55"/>
      <c r="O7" s="55"/>
      <c r="P7" s="55"/>
    </row>
    <row r="12" spans="1:16" x14ac:dyDescent="0.3">
      <c r="B12" t="s">
        <v>142</v>
      </c>
      <c r="C12">
        <v>250</v>
      </c>
    </row>
    <row r="13" spans="1:16" x14ac:dyDescent="0.3">
      <c r="B13" t="s">
        <v>143</v>
      </c>
      <c r="C13">
        <v>100</v>
      </c>
    </row>
    <row r="14" spans="1:16" x14ac:dyDescent="0.3">
      <c r="B14" t="s">
        <v>144</v>
      </c>
      <c r="C14">
        <v>50</v>
      </c>
    </row>
    <row r="15" spans="1:16" x14ac:dyDescent="0.3">
      <c r="B15" t="s">
        <v>145</v>
      </c>
      <c r="C15">
        <v>75</v>
      </c>
    </row>
    <row r="16" spans="1:16" x14ac:dyDescent="0.3">
      <c r="B16" t="s">
        <v>146</v>
      </c>
      <c r="C16">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Sales</vt:lpstr>
      <vt:lpstr>sumprod</vt:lpstr>
      <vt:lpstr>cost</vt:lpstr>
      <vt:lpstr>Quick stats </vt:lpstr>
      <vt:lpstr>Color grading </vt:lpstr>
      <vt:lpstr>Pivot</vt:lpstr>
      <vt:lpstr>PIVOTt</vt:lpstr>
      <vt:lpstr>Scenario Summary</vt:lpstr>
      <vt:lpstr>What-if</vt:lpstr>
      <vt:lpstr>solver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vkskumar390@gmail.com</cp:lastModifiedBy>
  <dcterms:created xsi:type="dcterms:W3CDTF">2021-03-14T20:21:32Z</dcterms:created>
  <dcterms:modified xsi:type="dcterms:W3CDTF">2024-06-12T12:59:21Z</dcterms:modified>
</cp:coreProperties>
</file>