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asks\物理实验竞赛\"/>
    </mc:Choice>
  </mc:AlternateContent>
  <xr:revisionPtr revIDLastSave="0" documentId="13_ncr:1_{BEFC2C54-2BDC-4F15-AF28-6B13AF858FFB}" xr6:coauthVersionLast="47" xr6:coauthVersionMax="47" xr10:uidLastSave="{00000000-0000-0000-0000-000000000000}"/>
  <bookViews>
    <workbookView xWindow="12710" yWindow="0" windowWidth="12980" windowHeight="13770" activeTab="1" xr2:uid="{00000000-000D-0000-FFFF-FFFF00000000}"/>
  </bookViews>
  <sheets>
    <sheet name="钢棒" sheetId="1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5" l="1"/>
  <c r="D26" i="5"/>
  <c r="C26" i="5"/>
  <c r="B26" i="5"/>
  <c r="A26" i="5"/>
  <c r="E14" i="5"/>
  <c r="E2" i="5"/>
  <c r="D2" i="5"/>
  <c r="C14" i="5"/>
  <c r="C2" i="5"/>
  <c r="B23" i="5"/>
  <c r="B15" i="5"/>
  <c r="B16" i="5"/>
  <c r="B17" i="5"/>
  <c r="B18" i="5"/>
  <c r="B19" i="5"/>
  <c r="B20" i="5"/>
  <c r="B21" i="5"/>
  <c r="B22" i="5"/>
  <c r="B14" i="5"/>
  <c r="B3" i="5"/>
  <c r="B4" i="5"/>
  <c r="B5" i="5"/>
  <c r="B6" i="5"/>
  <c r="B7" i="5"/>
  <c r="B8" i="5"/>
  <c r="B9" i="5"/>
  <c r="B10" i="5"/>
  <c r="B11" i="5"/>
  <c r="B2" i="5"/>
  <c r="A12" i="5"/>
  <c r="A24" i="5"/>
  <c r="D16" i="1"/>
  <c r="D15" i="1"/>
  <c r="D14" i="1"/>
  <c r="F13" i="1"/>
  <c r="C13" i="1"/>
  <c r="D13" i="1" s="1"/>
  <c r="E13" i="1" s="1"/>
  <c r="G13" i="1" s="1"/>
  <c r="B9" i="1"/>
  <c r="C9" i="1" s="1"/>
  <c r="B8" i="1"/>
  <c r="C8" i="1" s="1"/>
  <c r="G7" i="1"/>
  <c r="B7" i="1"/>
  <c r="C7" i="1" s="1"/>
  <c r="E2" i="1"/>
  <c r="D2" i="1"/>
  <c r="B2" i="1"/>
  <c r="A2" i="1"/>
  <c r="D7" i="1" l="1"/>
  <c r="G2" i="1" s="1"/>
  <c r="E8" i="1"/>
  <c r="E9" i="1"/>
  <c r="C20" i="1"/>
  <c r="E7" i="1" l="1"/>
  <c r="F7" i="1" s="1"/>
  <c r="H7" i="1" s="1"/>
  <c r="D20" i="1" s="1"/>
  <c r="A20" i="1"/>
  <c r="E20" i="1"/>
  <c r="F20" i="1" l="1"/>
  <c r="G20" i="1" s="1"/>
</calcChain>
</file>

<file path=xl/sharedStrings.xml><?xml version="1.0" encoding="utf-8"?>
<sst xmlns="http://schemas.openxmlformats.org/spreadsheetml/2006/main" count="44" uniqueCount="39">
  <si>
    <t>L</t>
    <phoneticPr fontId="1" type="noConversion"/>
  </si>
  <si>
    <t>m</t>
    <phoneticPr fontId="1" type="noConversion"/>
  </si>
  <si>
    <t>L(m)</t>
    <phoneticPr fontId="1" type="noConversion"/>
  </si>
  <si>
    <t>m(kg)</t>
    <phoneticPr fontId="1" type="noConversion"/>
  </si>
  <si>
    <t>d123+d0</t>
    <phoneticPr fontId="1" type="noConversion"/>
  </si>
  <si>
    <t>d123(mm)</t>
    <phoneticPr fontId="1" type="noConversion"/>
  </si>
  <si>
    <t>d平均</t>
    <phoneticPr fontId="1" type="noConversion"/>
  </si>
  <si>
    <t>(xi-x)2</t>
    <phoneticPr fontId="1" type="noConversion"/>
  </si>
  <si>
    <t>uda</t>
    <phoneticPr fontId="1" type="noConversion"/>
  </si>
  <si>
    <t>udb</t>
    <phoneticPr fontId="1" type="noConversion"/>
  </si>
  <si>
    <t>udc</t>
    <phoneticPr fontId="1" type="noConversion"/>
  </si>
  <si>
    <t>uL</t>
    <phoneticPr fontId="1" type="noConversion"/>
  </si>
  <si>
    <t>um</t>
    <phoneticPr fontId="1" type="noConversion"/>
  </si>
  <si>
    <t>f1234(Hz)</t>
    <phoneticPr fontId="1" type="noConversion"/>
  </si>
  <si>
    <t>f平均</t>
    <phoneticPr fontId="1" type="noConversion"/>
  </si>
  <si>
    <t>E(Pa)</t>
    <phoneticPr fontId="1" type="noConversion"/>
  </si>
  <si>
    <t>T</t>
    <phoneticPr fontId="1" type="noConversion"/>
  </si>
  <si>
    <t>d/L</t>
    <phoneticPr fontId="1" type="noConversion"/>
  </si>
  <si>
    <t>ufa</t>
    <phoneticPr fontId="1" type="noConversion"/>
  </si>
  <si>
    <t>ufb</t>
    <phoneticPr fontId="1" type="noConversion"/>
  </si>
  <si>
    <t>ufc</t>
    <phoneticPr fontId="1" type="noConversion"/>
  </si>
  <si>
    <t>d</t>
    <phoneticPr fontId="1" type="noConversion"/>
  </si>
  <si>
    <t>f</t>
    <phoneticPr fontId="1" type="noConversion"/>
  </si>
  <si>
    <t>E(%)</t>
    <phoneticPr fontId="1" type="noConversion"/>
  </si>
  <si>
    <t>uE</t>
    <phoneticPr fontId="1" type="noConversion"/>
  </si>
  <si>
    <t>(g)</t>
    <phoneticPr fontId="1" type="noConversion"/>
  </si>
  <si>
    <t>(mm)</t>
    <phoneticPr fontId="1" type="noConversion"/>
  </si>
  <si>
    <t>d123(m)</t>
    <phoneticPr fontId="1" type="noConversion"/>
  </si>
  <si>
    <t>d空气</t>
    <phoneticPr fontId="1" type="noConversion"/>
  </si>
  <si>
    <t>ub1</t>
    <phoneticPr fontId="1" type="noConversion"/>
  </si>
  <si>
    <t>d水</t>
    <phoneticPr fontId="1" type="noConversion"/>
  </si>
  <si>
    <t>ub2</t>
    <phoneticPr fontId="1" type="noConversion"/>
  </si>
  <si>
    <t>ua1</t>
    <phoneticPr fontId="1" type="noConversion"/>
  </si>
  <si>
    <t>ua2</t>
    <phoneticPr fontId="1" type="noConversion"/>
  </si>
  <si>
    <t>uc1</t>
    <phoneticPr fontId="1" type="noConversion"/>
  </si>
  <si>
    <t>uc2</t>
    <phoneticPr fontId="1" type="noConversion"/>
  </si>
  <si>
    <t>n=d2/d1</t>
    <phoneticPr fontId="1" type="noConversion"/>
  </si>
  <si>
    <t>n1</t>
    <phoneticPr fontId="1" type="noConversion"/>
  </si>
  <si>
    <t>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</si>
</sst>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zoomScale="124" zoomScaleNormal="85" workbookViewId="0">
      <selection activeCell="F20" sqref="F20"/>
    </sheetView>
  </sheetViews>
  <sheetFormatPr defaultRowHeight="14" x14ac:dyDescent="0.3"/>
  <cols>
    <col min="2" max="3" width="12.6640625" bestFit="1" customWidth="1"/>
    <col min="4" max="5" width="12.5" bestFit="1" customWidth="1"/>
    <col min="6" max="6" width="12.6640625" bestFit="1" customWidth="1"/>
    <col min="7" max="7" width="12.5" bestFit="1" customWidth="1"/>
  </cols>
  <sheetData>
    <row r="1" spans="1:8" x14ac:dyDescent="0.3">
      <c r="A1" t="s">
        <v>2</v>
      </c>
      <c r="B1" t="s">
        <v>11</v>
      </c>
      <c r="D1" t="s">
        <v>3</v>
      </c>
      <c r="E1" t="s">
        <v>12</v>
      </c>
      <c r="G1" t="s">
        <v>17</v>
      </c>
      <c r="H1" t="s">
        <v>16</v>
      </c>
    </row>
    <row r="2" spans="1:8" x14ac:dyDescent="0.3">
      <c r="A2">
        <f>A3/1000</f>
        <v>0.19968</v>
      </c>
      <c r="B2">
        <f>0.02*10^-3/2</f>
        <v>1.0000000000000001E-5</v>
      </c>
      <c r="D2">
        <f>D3/1000</f>
        <v>2.9819999999999999E-2</v>
      </c>
      <c r="E2">
        <f>0.02*10^-3/2</f>
        <v>1.0000000000000001E-5</v>
      </c>
      <c r="G2">
        <f>D7/A2</f>
        <v>2.4762954059829059E-2</v>
      </c>
      <c r="H2">
        <v>1.002</v>
      </c>
    </row>
    <row r="3" spans="1:8" x14ac:dyDescent="0.3">
      <c r="A3">
        <v>199.68</v>
      </c>
      <c r="B3" t="s">
        <v>26</v>
      </c>
      <c r="D3">
        <v>29.82</v>
      </c>
      <c r="E3" t="s">
        <v>25</v>
      </c>
    </row>
    <row r="6" spans="1:8" x14ac:dyDescent="0.3">
      <c r="A6" t="s">
        <v>5</v>
      </c>
      <c r="B6" t="s">
        <v>27</v>
      </c>
      <c r="C6" t="s">
        <v>4</v>
      </c>
      <c r="D6" t="s">
        <v>6</v>
      </c>
      <c r="E6" t="s">
        <v>7</v>
      </c>
      <c r="F6" t="s">
        <v>8</v>
      </c>
      <c r="G6" t="s">
        <v>9</v>
      </c>
      <c r="H6" t="s">
        <v>10</v>
      </c>
    </row>
    <row r="7" spans="1:8" x14ac:dyDescent="0.3">
      <c r="A7">
        <v>4.9400000000000004</v>
      </c>
      <c r="B7">
        <f>A7/1000</f>
        <v>4.9400000000000008E-3</v>
      </c>
      <c r="C7">
        <f>B7+0.005*10^-3</f>
        <v>4.9450000000000006E-3</v>
      </c>
      <c r="D7">
        <f>AVERAGE(C7:C9)</f>
        <v>4.9446666666666667E-3</v>
      </c>
      <c r="E7">
        <f>(C7-$D$7)^2</f>
        <v>1.111111111115261E-13</v>
      </c>
      <c r="F7">
        <f>SQRT(SUM(E7:E9)/3/2)</f>
        <v>3.3333333333366671E-7</v>
      </c>
      <c r="G7">
        <f>0.004*10^-3/2</f>
        <v>1.9999999999999999E-6</v>
      </c>
      <c r="H7">
        <f>SQRT(G7^2+F7^2)</f>
        <v>2.0275875100994612E-6</v>
      </c>
    </row>
    <row r="8" spans="1:8" x14ac:dyDescent="0.3">
      <c r="A8">
        <v>4.9390000000000001</v>
      </c>
      <c r="B8">
        <f>A8/1000</f>
        <v>4.9389999999999998E-3</v>
      </c>
      <c r="C8">
        <f>B8+0.005*10^-3</f>
        <v>4.9439999999999996E-3</v>
      </c>
      <c r="E8">
        <f>(C8-$D$7)^2</f>
        <v>4.444444444449479E-13</v>
      </c>
    </row>
    <row r="9" spans="1:8" x14ac:dyDescent="0.3">
      <c r="A9">
        <v>4.9400000000000004</v>
      </c>
      <c r="B9">
        <f>A9/1000</f>
        <v>4.9400000000000008E-3</v>
      </c>
      <c r="C9">
        <f>B9+0.005*10^-3</f>
        <v>4.9450000000000006E-3</v>
      </c>
      <c r="E9">
        <f>(C9-$D$7)^2</f>
        <v>1.111111111115261E-13</v>
      </c>
    </row>
    <row r="12" spans="1:8" x14ac:dyDescent="0.3">
      <c r="A12" t="s">
        <v>13</v>
      </c>
      <c r="C12" t="s">
        <v>14</v>
      </c>
      <c r="D12" t="s">
        <v>7</v>
      </c>
      <c r="E12" t="s">
        <v>18</v>
      </c>
      <c r="F12" t="s">
        <v>19</v>
      </c>
      <c r="G12" t="s">
        <v>20</v>
      </c>
    </row>
    <row r="13" spans="1:8" x14ac:dyDescent="0.3">
      <c r="A13">
        <v>566</v>
      </c>
      <c r="C13">
        <f>AVERAGE(A13:A16)</f>
        <v>564.75</v>
      </c>
      <c r="D13">
        <f>(A13-$C$13)^2</f>
        <v>1.5625</v>
      </c>
      <c r="E13">
        <f>SQRT(SUM(D13:D15)/3/2)</f>
        <v>0.78395365509278248</v>
      </c>
      <c r="F13">
        <f>2/2</f>
        <v>1</v>
      </c>
      <c r="G13">
        <f>SQRT(F13^2+E13^2)</f>
        <v>1.2706625568314089</v>
      </c>
    </row>
    <row r="14" spans="1:8" x14ac:dyDescent="0.3">
      <c r="A14">
        <v>564</v>
      </c>
      <c r="D14">
        <f>(A14-$C$13)^2</f>
        <v>0.5625</v>
      </c>
    </row>
    <row r="15" spans="1:8" x14ac:dyDescent="0.3">
      <c r="A15">
        <v>566</v>
      </c>
      <c r="D15">
        <f>(A15-$C$13)^2</f>
        <v>1.5625</v>
      </c>
    </row>
    <row r="16" spans="1:8" x14ac:dyDescent="0.3">
      <c r="A16">
        <v>563</v>
      </c>
      <c r="D16">
        <f>(A16-$C$13)^2</f>
        <v>3.0625</v>
      </c>
    </row>
    <row r="19" spans="1:15" x14ac:dyDescent="0.3">
      <c r="A19" t="s">
        <v>15</v>
      </c>
      <c r="B19" t="s">
        <v>0</v>
      </c>
      <c r="C19" t="s">
        <v>1</v>
      </c>
      <c r="D19" t="s">
        <v>21</v>
      </c>
      <c r="E19" t="s">
        <v>22</v>
      </c>
      <c r="F19" t="s">
        <v>23</v>
      </c>
      <c r="G19" t="s">
        <v>24</v>
      </c>
    </row>
    <row r="20" spans="1:15" x14ac:dyDescent="0.3">
      <c r="A20" s="1">
        <f>1.6067*A2^3*D2/D7^4*C13^2*H2</f>
        <v>203928656323.9599</v>
      </c>
      <c r="C20">
        <f>((1.6067*A2^3/D7^4*C13^2*H2)*E2)^2</f>
        <v>4676718579990537</v>
      </c>
      <c r="D20">
        <f>(1.6067*A2^3*D2/D7^5*C13^2*H2*H7*4)^2</f>
        <v>1.1188237394964757E+17</v>
      </c>
      <c r="E20">
        <f>(1.6067*A2^3*D2/D7^4*C13*2*H2*G13)^2</f>
        <v>8.4210160030314278E+17</v>
      </c>
      <c r="F20">
        <f>SUM(B20:E20)^0.5/A20</f>
        <v>4.8012487008598417E-3</v>
      </c>
      <c r="G20" s="1">
        <f>F20*A20</f>
        <v>979112196.2435056</v>
      </c>
      <c r="I20" s="1"/>
      <c r="O20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44F7-FE29-4C37-8DBD-B95FF99CA665}">
  <dimension ref="A1:E26"/>
  <sheetViews>
    <sheetView tabSelected="1" topLeftCell="A10" zoomScale="129" workbookViewId="0">
      <selection activeCell="D18" sqref="D18"/>
    </sheetView>
  </sheetViews>
  <sheetFormatPr defaultRowHeight="14" x14ac:dyDescent="0.3"/>
  <cols>
    <col min="2" max="4" width="12.5" bestFit="1" customWidth="1"/>
  </cols>
  <sheetData>
    <row r="1" spans="1:5" x14ac:dyDescent="0.3">
      <c r="A1" t="s">
        <v>28</v>
      </c>
      <c r="B1" t="s">
        <v>7</v>
      </c>
      <c r="C1" t="s">
        <v>32</v>
      </c>
      <c r="D1" t="s">
        <v>29</v>
      </c>
      <c r="E1" t="s">
        <v>34</v>
      </c>
    </row>
    <row r="2" spans="1:5" x14ac:dyDescent="0.3">
      <c r="A2">
        <v>0.6653</v>
      </c>
      <c r="B2">
        <f>(A2-$A$12)^2</f>
        <v>2.0163999999999342E-6</v>
      </c>
      <c r="C2">
        <f>(SUM(B2:B11)/10/9)^0.5</f>
        <v>8.2540225883436869E-4</v>
      </c>
      <c r="D2">
        <f>0.015/2</f>
        <v>7.4999999999999997E-3</v>
      </c>
      <c r="E2">
        <f>(C2^2+D2^2)^0.5</f>
        <v>7.5452825585851238E-3</v>
      </c>
    </row>
    <row r="3" spans="1:5" x14ac:dyDescent="0.3">
      <c r="A3">
        <v>0.66559999999999997</v>
      </c>
      <c r="B3">
        <f t="shared" ref="B3:B11" si="0">(A3-$A$12)^2</f>
        <v>2.9583999999998068E-6</v>
      </c>
    </row>
    <row r="4" spans="1:5" x14ac:dyDescent="0.3">
      <c r="A4">
        <v>0.65990000000000004</v>
      </c>
      <c r="B4">
        <f t="shared" si="0"/>
        <v>1.584039999999987E-5</v>
      </c>
    </row>
    <row r="5" spans="1:5" x14ac:dyDescent="0.3">
      <c r="A5">
        <v>0.66669999999999996</v>
      </c>
      <c r="B5">
        <f t="shared" si="0"/>
        <v>7.9523999999996259E-6</v>
      </c>
    </row>
    <row r="6" spans="1:5" x14ac:dyDescent="0.3">
      <c r="A6">
        <v>0.66559999999999997</v>
      </c>
      <c r="B6">
        <f t="shared" si="0"/>
        <v>2.9583999999998068E-6</v>
      </c>
    </row>
    <row r="7" spans="1:5" x14ac:dyDescent="0.3">
      <c r="A7">
        <v>0.66010000000000002</v>
      </c>
      <c r="B7">
        <f t="shared" si="0"/>
        <v>1.4288400000000043E-5</v>
      </c>
    </row>
    <row r="8" spans="1:5" x14ac:dyDescent="0.3">
      <c r="A8">
        <v>0.66659999999999997</v>
      </c>
      <c r="B8">
        <f t="shared" si="0"/>
        <v>7.3983999999996995E-6</v>
      </c>
    </row>
    <row r="9" spans="1:5" x14ac:dyDescent="0.3">
      <c r="A9">
        <v>0.66479999999999995</v>
      </c>
      <c r="B9">
        <f t="shared" si="0"/>
        <v>8.4639999999985437E-7</v>
      </c>
    </row>
    <row r="10" spans="1:5" x14ac:dyDescent="0.3">
      <c r="A10">
        <v>0.66269999999999996</v>
      </c>
      <c r="B10">
        <f t="shared" si="0"/>
        <v>1.392400000000165E-6</v>
      </c>
    </row>
    <row r="11" spans="1:5" x14ac:dyDescent="0.3">
      <c r="A11">
        <v>0.66149999999999998</v>
      </c>
      <c r="B11">
        <f t="shared" si="0"/>
        <v>5.6644000000002324E-6</v>
      </c>
    </row>
    <row r="12" spans="1:5" x14ac:dyDescent="0.3">
      <c r="A12">
        <f>AVERAGE(A2:A11)</f>
        <v>0.66388000000000003</v>
      </c>
    </row>
    <row r="13" spans="1:5" x14ac:dyDescent="0.3">
      <c r="A13" t="s">
        <v>30</v>
      </c>
      <c r="B13" t="s">
        <v>7</v>
      </c>
      <c r="C13" s="2" t="s">
        <v>33</v>
      </c>
      <c r="D13" t="s">
        <v>31</v>
      </c>
      <c r="E13" t="s">
        <v>35</v>
      </c>
    </row>
    <row r="14" spans="1:5" x14ac:dyDescent="0.3">
      <c r="A14">
        <v>0.88480000000000003</v>
      </c>
      <c r="B14">
        <f>(A14-$A$24)^2</f>
        <v>2.7225000000001332E-6</v>
      </c>
      <c r="C14">
        <f>(SUM(B14:B23)/10/9)^0.5</f>
        <v>9.9311518857471393E-4</v>
      </c>
      <c r="D14">
        <v>7.4999999999999997E-3</v>
      </c>
      <c r="E14">
        <f>(C14^2+D14^2)^0.5</f>
        <v>7.5654661308988611E-3</v>
      </c>
    </row>
    <row r="15" spans="1:5" x14ac:dyDescent="0.3">
      <c r="A15">
        <v>0.88680000000000003</v>
      </c>
      <c r="B15">
        <f t="shared" ref="B15:B22" si="1">(A15-$A$24)^2</f>
        <v>1.3322500000000307E-5</v>
      </c>
    </row>
    <row r="16" spans="1:5" x14ac:dyDescent="0.3">
      <c r="A16">
        <v>0.87990000000000002</v>
      </c>
      <c r="B16">
        <f t="shared" si="1"/>
        <v>1.0562499999999838E-5</v>
      </c>
    </row>
    <row r="17" spans="1:5" x14ac:dyDescent="0.3">
      <c r="A17">
        <v>0.87829999999999997</v>
      </c>
      <c r="B17">
        <f t="shared" si="1"/>
        <v>2.3522500000000204E-5</v>
      </c>
    </row>
    <row r="18" spans="1:5" x14ac:dyDescent="0.3">
      <c r="A18">
        <v>0.88360000000000005</v>
      </c>
      <c r="B18">
        <f t="shared" si="1"/>
        <v>2.0250000000005532E-7</v>
      </c>
    </row>
    <row r="19" spans="1:5" x14ac:dyDescent="0.3">
      <c r="A19">
        <v>0.88170000000000004</v>
      </c>
      <c r="B19">
        <f t="shared" si="1"/>
        <v>2.1024999999998587E-6</v>
      </c>
    </row>
    <row r="20" spans="1:5" x14ac:dyDescent="0.3">
      <c r="A20">
        <v>0.88770000000000004</v>
      </c>
      <c r="B20">
        <f t="shared" si="1"/>
        <v>2.0702500000000492E-5</v>
      </c>
    </row>
    <row r="21" spans="1:5" x14ac:dyDescent="0.3">
      <c r="A21">
        <v>0.88109999999999999</v>
      </c>
      <c r="B21">
        <f t="shared" si="1"/>
        <v>4.2024999999999848E-6</v>
      </c>
    </row>
    <row r="22" spans="1:5" x14ac:dyDescent="0.3">
      <c r="A22">
        <v>0.8861</v>
      </c>
      <c r="B22">
        <f t="shared" si="1"/>
        <v>8.7025000000000475E-6</v>
      </c>
    </row>
    <row r="23" spans="1:5" x14ac:dyDescent="0.3">
      <c r="A23">
        <v>0.88149999999999995</v>
      </c>
      <c r="B23">
        <f>(A23-$A$24)^2</f>
        <v>2.7225000000001332E-6</v>
      </c>
    </row>
    <row r="24" spans="1:5" x14ac:dyDescent="0.3">
      <c r="A24">
        <f>AVERAGE(A14:A23)</f>
        <v>0.88314999999999999</v>
      </c>
    </row>
    <row r="25" spans="1:5" x14ac:dyDescent="0.3">
      <c r="A25" t="s">
        <v>36</v>
      </c>
      <c r="B25" t="s">
        <v>37</v>
      </c>
      <c r="C25" t="s">
        <v>38</v>
      </c>
      <c r="D25" t="s">
        <v>23</v>
      </c>
      <c r="E25" t="s">
        <v>24</v>
      </c>
    </row>
    <row r="26" spans="1:5" x14ac:dyDescent="0.3">
      <c r="A26">
        <f>A24/A12</f>
        <v>1.3302855937820088</v>
      </c>
      <c r="B26">
        <f>(1/A24*E14)^2</f>
        <v>7.3384178381098901E-5</v>
      </c>
      <c r="C26">
        <f>(A12/A24^2*E14)^2</f>
        <v>4.1467958981356803E-5</v>
      </c>
      <c r="D26">
        <f>SUM(B26:C26)^0.5/A26</f>
        <v>8.0560963723534593E-3</v>
      </c>
      <c r="E26">
        <f>D26*A26</f>
        <v>1.071690894626131E-2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钢棒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俞乐楠</dc:creator>
  <cp:lastModifiedBy>俞乐楠</cp:lastModifiedBy>
  <dcterms:created xsi:type="dcterms:W3CDTF">2015-06-05T18:19:34Z</dcterms:created>
  <dcterms:modified xsi:type="dcterms:W3CDTF">2023-05-14T05:28:14Z</dcterms:modified>
</cp:coreProperties>
</file>