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asks\物理实验\杨氏模量\"/>
    </mc:Choice>
  </mc:AlternateContent>
  <xr:revisionPtr revIDLastSave="0" documentId="13_ncr:1_{D54424D5-7868-4621-AEFB-27B8F040168C}" xr6:coauthVersionLast="47" xr6:coauthVersionMax="47" xr10:uidLastSave="{00000000-0000-0000-0000-000000000000}"/>
  <bookViews>
    <workbookView xWindow="2890" yWindow="0" windowWidth="22710" windowHeight="11650" xr2:uid="{00000000-000D-0000-FFFF-FFFF00000000}"/>
  </bookViews>
  <sheets>
    <sheet name="钢棒" sheetId="1" r:id="rId1"/>
    <sheet name="铜棒" sheetId="2" r:id="rId2"/>
    <sheet name="细铝棒" sheetId="3" r:id="rId3"/>
    <sheet name="粗铝棒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14" i="1"/>
  <c r="F13" i="1"/>
  <c r="C13" i="1"/>
  <c r="D13" i="1" s="1"/>
  <c r="E13" i="1" s="1"/>
  <c r="G13" i="1" s="1"/>
  <c r="B9" i="1"/>
  <c r="C9" i="1" s="1"/>
  <c r="B8" i="1"/>
  <c r="C8" i="1" s="1"/>
  <c r="G7" i="1"/>
  <c r="B7" i="1"/>
  <c r="C7" i="1" s="1"/>
  <c r="E2" i="1"/>
  <c r="D2" i="1"/>
  <c r="B2" i="1"/>
  <c r="A2" i="1"/>
  <c r="E20" i="2"/>
  <c r="D20" i="2"/>
  <c r="C20" i="2"/>
  <c r="B20" i="2"/>
  <c r="D7" i="1" l="1"/>
  <c r="G2" i="1" s="1"/>
  <c r="E8" i="1"/>
  <c r="E9" i="1"/>
  <c r="B20" i="1"/>
  <c r="C20" i="1"/>
  <c r="F7" i="4"/>
  <c r="F13" i="4"/>
  <c r="C13" i="4"/>
  <c r="D13" i="4" s="1"/>
  <c r="B9" i="4"/>
  <c r="C9" i="4" s="1"/>
  <c r="B8" i="4"/>
  <c r="C8" i="4" s="1"/>
  <c r="G7" i="4"/>
  <c r="B7" i="4"/>
  <c r="C7" i="4" s="1"/>
  <c r="E2" i="4"/>
  <c r="D2" i="4"/>
  <c r="B2" i="4"/>
  <c r="A2" i="4"/>
  <c r="F13" i="3"/>
  <c r="C13" i="3"/>
  <c r="D15" i="3" s="1"/>
  <c r="B9" i="3"/>
  <c r="C9" i="3" s="1"/>
  <c r="B8" i="3"/>
  <c r="C8" i="3" s="1"/>
  <c r="G7" i="3"/>
  <c r="B7" i="3"/>
  <c r="C7" i="3" s="1"/>
  <c r="E2" i="3"/>
  <c r="D2" i="3"/>
  <c r="B2" i="3"/>
  <c r="A2" i="3"/>
  <c r="A2" i="2"/>
  <c r="B2" i="2"/>
  <c r="D2" i="2"/>
  <c r="E2" i="2"/>
  <c r="B7" i="2"/>
  <c r="C7" i="2"/>
  <c r="G7" i="2"/>
  <c r="B8" i="2"/>
  <c r="C8" i="2"/>
  <c r="D7" i="2" s="1"/>
  <c r="B9" i="2"/>
  <c r="C9" i="2"/>
  <c r="C13" i="2"/>
  <c r="D14" i="2" s="1"/>
  <c r="F13" i="2"/>
  <c r="E7" i="1" l="1"/>
  <c r="F7" i="1" s="1"/>
  <c r="H7" i="1" s="1"/>
  <c r="D20" i="1" s="1"/>
  <c r="A20" i="1"/>
  <c r="E20" i="1"/>
  <c r="D7" i="4"/>
  <c r="G2" i="4" s="1"/>
  <c r="D14" i="4"/>
  <c r="D15" i="4"/>
  <c r="D16" i="4"/>
  <c r="D7" i="3"/>
  <c r="G2" i="3" s="1"/>
  <c r="D16" i="3"/>
  <c r="D13" i="3"/>
  <c r="D14" i="3"/>
  <c r="D13" i="2"/>
  <c r="G2" i="2"/>
  <c r="A20" i="2"/>
  <c r="E7" i="2"/>
  <c r="E8" i="2"/>
  <c r="E9" i="2"/>
  <c r="D16" i="2"/>
  <c r="D15" i="2"/>
  <c r="E13" i="2" s="1"/>
  <c r="G13" i="2" s="1"/>
  <c r="F20" i="1" l="1"/>
  <c r="G20" i="1" s="1"/>
  <c r="E13" i="4"/>
  <c r="G13" i="4" s="1"/>
  <c r="C20" i="4"/>
  <c r="B20" i="4"/>
  <c r="E20" i="4"/>
  <c r="A20" i="4"/>
  <c r="E13" i="3"/>
  <c r="G13" i="3" s="1"/>
  <c r="E20" i="3" s="1"/>
  <c r="E7" i="4"/>
  <c r="E8" i="4"/>
  <c r="E9" i="4"/>
  <c r="C20" i="3"/>
  <c r="B20" i="3"/>
  <c r="A20" i="3"/>
  <c r="E9" i="3"/>
  <c r="E8" i="3"/>
  <c r="E7" i="3"/>
  <c r="F7" i="3" s="1"/>
  <c r="H7" i="3" s="1"/>
  <c r="D20" i="3" s="1"/>
  <c r="F7" i="2"/>
  <c r="H7" i="2" s="1"/>
  <c r="F20" i="2" s="1"/>
  <c r="G20" i="2" s="1"/>
  <c r="H7" i="4" l="1"/>
  <c r="D20" i="4" s="1"/>
  <c r="F20" i="4" s="1"/>
  <c r="G20" i="4" s="1"/>
  <c r="F20" i="3"/>
  <c r="G20" i="3" s="1"/>
</calcChain>
</file>

<file path=xl/sharedStrings.xml><?xml version="1.0" encoding="utf-8"?>
<sst xmlns="http://schemas.openxmlformats.org/spreadsheetml/2006/main" count="116" uniqueCount="28">
  <si>
    <t>L</t>
    <phoneticPr fontId="1" type="noConversion"/>
  </si>
  <si>
    <t>m</t>
    <phoneticPr fontId="1" type="noConversion"/>
  </si>
  <si>
    <t>L(m)</t>
    <phoneticPr fontId="1" type="noConversion"/>
  </si>
  <si>
    <t>m(kg)</t>
    <phoneticPr fontId="1" type="noConversion"/>
  </si>
  <si>
    <t>d123+d0</t>
    <phoneticPr fontId="1" type="noConversion"/>
  </si>
  <si>
    <t>d123(mm)</t>
    <phoneticPr fontId="1" type="noConversion"/>
  </si>
  <si>
    <t>d平均</t>
    <phoneticPr fontId="1" type="noConversion"/>
  </si>
  <si>
    <t>(xi-x)2</t>
    <phoneticPr fontId="1" type="noConversion"/>
  </si>
  <si>
    <t>uda</t>
    <phoneticPr fontId="1" type="noConversion"/>
  </si>
  <si>
    <t>udb</t>
    <phoneticPr fontId="1" type="noConversion"/>
  </si>
  <si>
    <t>udc</t>
    <phoneticPr fontId="1" type="noConversion"/>
  </si>
  <si>
    <t>uL</t>
    <phoneticPr fontId="1" type="noConversion"/>
  </si>
  <si>
    <t>um</t>
    <phoneticPr fontId="1" type="noConversion"/>
  </si>
  <si>
    <t>f1234(Hz)</t>
    <phoneticPr fontId="1" type="noConversion"/>
  </si>
  <si>
    <t>f平均</t>
    <phoneticPr fontId="1" type="noConversion"/>
  </si>
  <si>
    <t>E(Pa)</t>
    <phoneticPr fontId="1" type="noConversion"/>
  </si>
  <si>
    <t>T</t>
    <phoneticPr fontId="1" type="noConversion"/>
  </si>
  <si>
    <t>d/L</t>
    <phoneticPr fontId="1" type="noConversion"/>
  </si>
  <si>
    <t>ufa</t>
    <phoneticPr fontId="1" type="noConversion"/>
  </si>
  <si>
    <t>ufb</t>
    <phoneticPr fontId="1" type="noConversion"/>
  </si>
  <si>
    <t>ufc</t>
    <phoneticPr fontId="1" type="noConversion"/>
  </si>
  <si>
    <t>d</t>
    <phoneticPr fontId="1" type="noConversion"/>
  </si>
  <si>
    <t>f</t>
    <phoneticPr fontId="1" type="noConversion"/>
  </si>
  <si>
    <t>E(%)</t>
    <phoneticPr fontId="1" type="noConversion"/>
  </si>
  <si>
    <t>uE</t>
    <phoneticPr fontId="1" type="noConversion"/>
  </si>
  <si>
    <t>(g)</t>
    <phoneticPr fontId="1" type="noConversion"/>
  </si>
  <si>
    <t>(mm)</t>
    <phoneticPr fontId="1" type="noConversion"/>
  </si>
  <si>
    <t>d123(m)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</si>
</sst>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zoomScale="85" zoomScaleNormal="85" workbookViewId="0">
      <selection activeCell="H20" sqref="A1:H20"/>
    </sheetView>
  </sheetViews>
  <sheetFormatPr defaultRowHeight="14" x14ac:dyDescent="0.3"/>
  <cols>
    <col min="2" max="3" width="12.6640625" bestFit="1" customWidth="1"/>
    <col min="4" max="5" width="12.5" bestFit="1" customWidth="1"/>
    <col min="6" max="6" width="12.6640625" bestFit="1" customWidth="1"/>
    <col min="7" max="7" width="12.5" bestFit="1" customWidth="1"/>
  </cols>
  <sheetData>
    <row r="1" spans="1:8" x14ac:dyDescent="0.3">
      <c r="A1" t="s">
        <v>2</v>
      </c>
      <c r="B1" t="s">
        <v>11</v>
      </c>
      <c r="D1" t="s">
        <v>3</v>
      </c>
      <c r="E1" t="s">
        <v>12</v>
      </c>
      <c r="G1" t="s">
        <v>17</v>
      </c>
      <c r="H1" t="s">
        <v>16</v>
      </c>
    </row>
    <row r="2" spans="1:8" x14ac:dyDescent="0.3">
      <c r="A2">
        <f>A3/1000</f>
        <v>0.19968</v>
      </c>
      <c r="B2">
        <f>0.02*10^-3/2</f>
        <v>1.0000000000000001E-5</v>
      </c>
      <c r="D2">
        <f>D3/1000</f>
        <v>2.9819999999999999E-2</v>
      </c>
      <c r="E2">
        <f>0.02*10^-3/2</f>
        <v>1.0000000000000001E-5</v>
      </c>
      <c r="G2">
        <f>D7/A2</f>
        <v>2.4762954059829059E-2</v>
      </c>
      <c r="H2">
        <v>1.002</v>
      </c>
    </row>
    <row r="3" spans="1:8" x14ac:dyDescent="0.3">
      <c r="A3">
        <v>199.68</v>
      </c>
      <c r="B3" t="s">
        <v>26</v>
      </c>
      <c r="D3">
        <v>29.82</v>
      </c>
      <c r="E3" t="s">
        <v>25</v>
      </c>
    </row>
    <row r="6" spans="1:8" x14ac:dyDescent="0.3">
      <c r="A6" t="s">
        <v>5</v>
      </c>
      <c r="B6" t="s">
        <v>27</v>
      </c>
      <c r="C6" t="s">
        <v>4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8" x14ac:dyDescent="0.3">
      <c r="A7">
        <v>4.9400000000000004</v>
      </c>
      <c r="B7">
        <f>A7/1000</f>
        <v>4.9400000000000008E-3</v>
      </c>
      <c r="C7">
        <f>B7+0.005*10^-3</f>
        <v>4.9450000000000006E-3</v>
      </c>
      <c r="D7">
        <f>AVERAGE(C7:C9)</f>
        <v>4.9446666666666667E-3</v>
      </c>
      <c r="E7">
        <f>(C7-$D$7)^2</f>
        <v>1.111111111115261E-13</v>
      </c>
      <c r="F7">
        <f>SQRT(SUM(E7:E9)/3/2)</f>
        <v>3.3333333333366671E-7</v>
      </c>
      <c r="G7">
        <f>0.004*10^-3/2</f>
        <v>1.9999999999999999E-6</v>
      </c>
      <c r="H7">
        <f>SQRT(G7^2+F7^2)</f>
        <v>2.0275875100994612E-6</v>
      </c>
    </row>
    <row r="8" spans="1:8" x14ac:dyDescent="0.3">
      <c r="A8">
        <v>4.9390000000000001</v>
      </c>
      <c r="B8">
        <f>A8/1000</f>
        <v>4.9389999999999998E-3</v>
      </c>
      <c r="C8">
        <f>B8+0.005*10^-3</f>
        <v>4.9439999999999996E-3</v>
      </c>
      <c r="E8">
        <f>(C8-$D$7)^2</f>
        <v>4.444444444449479E-13</v>
      </c>
    </row>
    <row r="9" spans="1:8" x14ac:dyDescent="0.3">
      <c r="A9">
        <v>4.9400000000000004</v>
      </c>
      <c r="B9">
        <f>A9/1000</f>
        <v>4.9400000000000008E-3</v>
      </c>
      <c r="C9">
        <f>B9+0.005*10^-3</f>
        <v>4.9450000000000006E-3</v>
      </c>
      <c r="E9">
        <f>(C9-$D$7)^2</f>
        <v>1.111111111115261E-13</v>
      </c>
    </row>
    <row r="12" spans="1:8" x14ac:dyDescent="0.3">
      <c r="A12" t="s">
        <v>13</v>
      </c>
      <c r="C12" t="s">
        <v>14</v>
      </c>
      <c r="D12" t="s">
        <v>7</v>
      </c>
      <c r="E12" t="s">
        <v>18</v>
      </c>
      <c r="F12" t="s">
        <v>19</v>
      </c>
      <c r="G12" t="s">
        <v>20</v>
      </c>
    </row>
    <row r="13" spans="1:8" x14ac:dyDescent="0.3">
      <c r="A13">
        <v>566</v>
      </c>
      <c r="C13">
        <f>AVERAGE(A13:A16)</f>
        <v>564.75</v>
      </c>
      <c r="D13">
        <f>(A13-$C$13)^2</f>
        <v>1.5625</v>
      </c>
      <c r="E13">
        <f>SQRT(SUM(D13:D15)/3/2)</f>
        <v>0.78395365509278248</v>
      </c>
      <c r="F13">
        <f>2/2</f>
        <v>1</v>
      </c>
      <c r="G13">
        <f>SQRT(F13^2+E13^2)</f>
        <v>1.2706625568314089</v>
      </c>
    </row>
    <row r="14" spans="1:8" x14ac:dyDescent="0.3">
      <c r="A14">
        <v>564</v>
      </c>
      <c r="D14">
        <f>(A14-$C$13)^2</f>
        <v>0.5625</v>
      </c>
    </row>
    <row r="15" spans="1:8" x14ac:dyDescent="0.3">
      <c r="A15">
        <v>566</v>
      </c>
      <c r="D15">
        <f>(A15-$C$13)^2</f>
        <v>1.5625</v>
      </c>
    </row>
    <row r="16" spans="1:8" x14ac:dyDescent="0.3">
      <c r="A16">
        <v>563</v>
      </c>
      <c r="D16">
        <f>(A16-$C$13)^2</f>
        <v>3.0625</v>
      </c>
    </row>
    <row r="19" spans="1:15" x14ac:dyDescent="0.3">
      <c r="A19" t="s">
        <v>15</v>
      </c>
      <c r="B19" t="s">
        <v>0</v>
      </c>
      <c r="C19" t="s">
        <v>1</v>
      </c>
      <c r="D19" t="s">
        <v>21</v>
      </c>
      <c r="E19" t="s">
        <v>22</v>
      </c>
      <c r="F19" t="s">
        <v>23</v>
      </c>
      <c r="G19" t="s">
        <v>24</v>
      </c>
    </row>
    <row r="20" spans="1:15" x14ac:dyDescent="0.3">
      <c r="A20" s="1">
        <f>1.6067*A2^3*D2/D7^4*C13^2*H2</f>
        <v>203928656323.9599</v>
      </c>
      <c r="B20">
        <f>((1.6067*A2^2*D2/D7^4*C13^2*H2*3)*B2)^2</f>
        <v>938706637728894.38</v>
      </c>
      <c r="C20">
        <f>((1.6067*A2^3/D7^4*C13^2*H2)*E2)^2</f>
        <v>4676718579990537</v>
      </c>
      <c r="D20">
        <f>(1.6067*A2^3*D2/D7^5*C13^2*H2*H7*4)^2</f>
        <v>1.1188237394964757E+17</v>
      </c>
      <c r="E20">
        <f>(1.6067*A2^3*D2/D7^4*C13*2*H2*G13)^2</f>
        <v>8.4210160030314278E+17</v>
      </c>
      <c r="F20">
        <f>SUM(B20:E20)^0.5/A20</f>
        <v>4.8035987822337631E-3</v>
      </c>
      <c r="G20" s="1">
        <f>F20*A20</f>
        <v>979591445.18034136</v>
      </c>
      <c r="I20" s="1"/>
      <c r="O20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66A1-C7BC-4667-92E0-4509766ACDCA}">
  <dimension ref="A1:H20"/>
  <sheetViews>
    <sheetView zoomScale="85" zoomScaleNormal="85" workbookViewId="0">
      <selection activeCell="E20" sqref="E20"/>
    </sheetView>
  </sheetViews>
  <sheetFormatPr defaultRowHeight="14" x14ac:dyDescent="0.3"/>
  <cols>
    <col min="3" max="4" width="12.6640625" bestFit="1" customWidth="1"/>
    <col min="5" max="5" width="10.58203125" bestFit="1" customWidth="1"/>
  </cols>
  <sheetData>
    <row r="1" spans="1:8" x14ac:dyDescent="0.3">
      <c r="A1" t="s">
        <v>2</v>
      </c>
      <c r="B1" t="s">
        <v>11</v>
      </c>
      <c r="D1" t="s">
        <v>3</v>
      </c>
      <c r="E1" t="s">
        <v>12</v>
      </c>
      <c r="G1" t="s">
        <v>17</v>
      </c>
      <c r="H1" t="s">
        <v>16</v>
      </c>
    </row>
    <row r="2" spans="1:8" x14ac:dyDescent="0.3">
      <c r="A2">
        <f>A3/1000</f>
        <v>0.19982</v>
      </c>
      <c r="B2">
        <f>0.02*10^-3/2</f>
        <v>1.0000000000000001E-5</v>
      </c>
      <c r="D2">
        <f>D3/1000</f>
        <v>3.2770000000000001E-2</v>
      </c>
      <c r="E2">
        <f>0.02*10^-3/2</f>
        <v>1.0000000000000001E-5</v>
      </c>
      <c r="G2">
        <f>D7/A2</f>
        <v>2.4965802555633403E-2</v>
      </c>
      <c r="H2">
        <v>1.002</v>
      </c>
    </row>
    <row r="3" spans="1:8" x14ac:dyDescent="0.3">
      <c r="A3">
        <v>199.82</v>
      </c>
      <c r="B3" t="s">
        <v>26</v>
      </c>
      <c r="D3">
        <v>32.770000000000003</v>
      </c>
      <c r="E3" t="s">
        <v>25</v>
      </c>
    </row>
    <row r="6" spans="1:8" x14ac:dyDescent="0.3">
      <c r="A6" t="s">
        <v>5</v>
      </c>
      <c r="B6" t="s">
        <v>27</v>
      </c>
      <c r="C6" t="s">
        <v>4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8" x14ac:dyDescent="0.3">
      <c r="A7">
        <v>4.9820000000000002</v>
      </c>
      <c r="B7">
        <f>A7/1000</f>
        <v>4.9820000000000003E-3</v>
      </c>
      <c r="C7">
        <f>B7+0.005*10^-3</f>
        <v>4.9870000000000001E-3</v>
      </c>
      <c r="D7">
        <f>AVERAGE(C7:C9)</f>
        <v>4.9886666666666664E-3</v>
      </c>
      <c r="E7">
        <f>(C7-$D$7)^2</f>
        <v>2.7777777777765879E-12</v>
      </c>
      <c r="F7">
        <f>SQRT(SUM(E7:E9)/3/2)</f>
        <v>1.6666666666665989E-6</v>
      </c>
      <c r="G7">
        <f>0.004*10^-3/2</f>
        <v>1.9999999999999999E-6</v>
      </c>
      <c r="H7">
        <f>SQRT(G7^2+F7^2)</f>
        <v>2.6034165586355081E-6</v>
      </c>
    </row>
    <row r="8" spans="1:8" x14ac:dyDescent="0.3">
      <c r="A8">
        <v>4.9820000000000002</v>
      </c>
      <c r="B8">
        <f>A8/1000</f>
        <v>4.9820000000000003E-3</v>
      </c>
      <c r="C8">
        <f>B8+0.005*10^-3</f>
        <v>4.9870000000000001E-3</v>
      </c>
      <c r="E8">
        <f>(C8-$D$7)^2</f>
        <v>2.7777777777765879E-12</v>
      </c>
    </row>
    <row r="9" spans="1:8" x14ac:dyDescent="0.3">
      <c r="A9">
        <v>4.9870000000000001</v>
      </c>
      <c r="B9">
        <f>A9/1000</f>
        <v>4.9870000000000001E-3</v>
      </c>
      <c r="C9">
        <f>B9+0.005*10^-3</f>
        <v>4.9919999999999999E-3</v>
      </c>
      <c r="E9">
        <f>(C9-$D$7)^2</f>
        <v>1.1111111111112134E-11</v>
      </c>
    </row>
    <row r="12" spans="1:8" x14ac:dyDescent="0.3">
      <c r="A12" t="s">
        <v>13</v>
      </c>
      <c r="C12" t="s">
        <v>14</v>
      </c>
      <c r="D12" t="s">
        <v>7</v>
      </c>
      <c r="E12" t="s">
        <v>18</v>
      </c>
      <c r="F12" t="s">
        <v>19</v>
      </c>
      <c r="G12" t="s">
        <v>20</v>
      </c>
    </row>
    <row r="13" spans="1:8" x14ac:dyDescent="0.3">
      <c r="A13">
        <v>372</v>
      </c>
      <c r="C13">
        <f>AVERAGE(A13:A16)</f>
        <v>371.75</v>
      </c>
      <c r="D13">
        <f>(A13-$C$13)^2</f>
        <v>6.25E-2</v>
      </c>
      <c r="E13">
        <f>SQRT(SUM(D13:D15)/3/2)</f>
        <v>0.60380736442455996</v>
      </c>
      <c r="F13">
        <f>2/2</f>
        <v>1</v>
      </c>
      <c r="G13">
        <f>SQRT(F13^2+E13^2)</f>
        <v>1.1681538140730157</v>
      </c>
    </row>
    <row r="14" spans="1:8" x14ac:dyDescent="0.3">
      <c r="A14">
        <v>373</v>
      </c>
      <c r="D14">
        <f>(A14-$C$13)^2</f>
        <v>1.5625</v>
      </c>
    </row>
    <row r="15" spans="1:8" x14ac:dyDescent="0.3">
      <c r="A15">
        <v>371</v>
      </c>
      <c r="D15">
        <f>(A15-$C$13)^2</f>
        <v>0.5625</v>
      </c>
    </row>
    <row r="16" spans="1:8" x14ac:dyDescent="0.3">
      <c r="A16">
        <v>371</v>
      </c>
      <c r="D16">
        <f>(A16-$C$13)^2</f>
        <v>0.5625</v>
      </c>
    </row>
    <row r="19" spans="1:7" x14ac:dyDescent="0.3">
      <c r="A19" t="s">
        <v>15</v>
      </c>
      <c r="B19" t="s">
        <v>0</v>
      </c>
      <c r="C19" t="s">
        <v>1</v>
      </c>
      <c r="D19" t="s">
        <v>21</v>
      </c>
      <c r="E19" t="s">
        <v>22</v>
      </c>
      <c r="F19" t="s">
        <v>23</v>
      </c>
      <c r="G19" t="s">
        <v>24</v>
      </c>
    </row>
    <row r="20" spans="1:7" x14ac:dyDescent="0.3">
      <c r="A20">
        <f>1.6067*A2^3*D2/D7^4*C13^2*H2</f>
        <v>93920377657.706696</v>
      </c>
      <c r="B20">
        <f>((1.6067*A2^2*D2/D7^4*C13^2*H2*3)*B2)^2</f>
        <v>198831075017601.5</v>
      </c>
      <c r="C20">
        <f>((1.6067*A2^3/D7^4*C13^2*H2)*E2)^2</f>
        <v>821422846164220.25</v>
      </c>
      <c r="D20">
        <f>(1.6067*A2^3*D2/D7^5*C13^2*H2*H7*4)^2</f>
        <v>3.8437753411814576E+16</v>
      </c>
      <c r="E20" s="2">
        <f>(1.6067*A2^3*D2/D7^4*C13*2*H2*G13)^2</f>
        <v>3.4839969007554496E+17</v>
      </c>
      <c r="F20">
        <f>SUM(B20:E20)^0.5/A20</f>
        <v>6.6309595279637947E-3</v>
      </c>
      <c r="G20" s="1">
        <f>F20*A20</f>
        <v>622782223.09932816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CE50E-0B97-483D-B509-B38236E993AB}">
  <dimension ref="A1:H20"/>
  <sheetViews>
    <sheetView workbookViewId="0">
      <selection activeCell="H20" sqref="A1:H20"/>
    </sheetView>
  </sheetViews>
  <sheetFormatPr defaultRowHeight="14" x14ac:dyDescent="0.3"/>
  <sheetData>
    <row r="1" spans="1:8" x14ac:dyDescent="0.3">
      <c r="A1" t="s">
        <v>2</v>
      </c>
      <c r="B1" t="s">
        <v>11</v>
      </c>
      <c r="D1" t="s">
        <v>3</v>
      </c>
      <c r="E1" t="s">
        <v>12</v>
      </c>
      <c r="G1" t="s">
        <v>17</v>
      </c>
      <c r="H1" t="s">
        <v>16</v>
      </c>
    </row>
    <row r="2" spans="1:8" x14ac:dyDescent="0.3">
      <c r="A2">
        <f>A3/1000</f>
        <v>0.2001</v>
      </c>
      <c r="B2">
        <f>0.02*10^-3/2</f>
        <v>1.0000000000000001E-5</v>
      </c>
      <c r="D2">
        <f>D3/1000</f>
        <v>1.0749999999999999E-2</v>
      </c>
      <c r="E2">
        <f>0.02*10^-3/2</f>
        <v>1.0000000000000001E-5</v>
      </c>
      <c r="G2">
        <f>D7/A2</f>
        <v>2.4719307013160084E-2</v>
      </c>
      <c r="H2">
        <v>1.002</v>
      </c>
    </row>
    <row r="3" spans="1:8" x14ac:dyDescent="0.3">
      <c r="A3">
        <v>200.1</v>
      </c>
      <c r="B3" t="s">
        <v>26</v>
      </c>
      <c r="D3">
        <v>10.75</v>
      </c>
      <c r="E3" t="s">
        <v>25</v>
      </c>
    </row>
    <row r="6" spans="1:8" x14ac:dyDescent="0.3">
      <c r="A6" t="s">
        <v>5</v>
      </c>
      <c r="B6" t="s">
        <v>27</v>
      </c>
      <c r="C6" t="s">
        <v>4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8" x14ac:dyDescent="0.3">
      <c r="A7">
        <v>4.9379999999999997</v>
      </c>
      <c r="B7">
        <f>A7/1000</f>
        <v>4.9379999999999997E-3</v>
      </c>
      <c r="C7">
        <f>B7+0.005*10^-3</f>
        <v>4.9429999999999995E-3</v>
      </c>
      <c r="D7">
        <f>AVERAGE(C7:C9)</f>
        <v>4.946333333333333E-3</v>
      </c>
      <c r="E7">
        <f>(C7-$D$7)^2</f>
        <v>1.1111111111112134E-11</v>
      </c>
      <c r="F7">
        <f>SQRT(SUM(E7:E9)/3/2)</f>
        <v>3.3333333333334866E-6</v>
      </c>
      <c r="G7">
        <f>0.004*10^-3/2</f>
        <v>1.9999999999999999E-6</v>
      </c>
      <c r="H7">
        <f>SQRT(G7^2+F7^2)</f>
        <v>3.887301263230332E-6</v>
      </c>
    </row>
    <row r="8" spans="1:8" x14ac:dyDescent="0.3">
      <c r="A8">
        <v>4.9379999999999997</v>
      </c>
      <c r="B8">
        <f>A8/1000</f>
        <v>4.9379999999999997E-3</v>
      </c>
      <c r="C8">
        <f>B8+0.005*10^-3</f>
        <v>4.9429999999999995E-3</v>
      </c>
      <c r="E8">
        <f>(C8-$D$7)^2</f>
        <v>1.1111111111112134E-11</v>
      </c>
    </row>
    <row r="9" spans="1:8" x14ac:dyDescent="0.3">
      <c r="A9">
        <v>4.9480000000000004</v>
      </c>
      <c r="B9">
        <f>A9/1000</f>
        <v>4.9480000000000001E-3</v>
      </c>
      <c r="C9">
        <f>B9+0.005*10^-3</f>
        <v>4.9529999999999999E-3</v>
      </c>
      <c r="E9">
        <f>(C9-$D$7)^2</f>
        <v>4.4444444444448535E-11</v>
      </c>
    </row>
    <row r="12" spans="1:8" x14ac:dyDescent="0.3">
      <c r="A12" t="s">
        <v>13</v>
      </c>
      <c r="C12" t="s">
        <v>14</v>
      </c>
      <c r="D12" t="s">
        <v>7</v>
      </c>
      <c r="E12" t="s">
        <v>18</v>
      </c>
      <c r="F12" t="s">
        <v>19</v>
      </c>
      <c r="G12" t="s">
        <v>20</v>
      </c>
    </row>
    <row r="13" spans="1:8" x14ac:dyDescent="0.3">
      <c r="A13">
        <v>566</v>
      </c>
      <c r="C13">
        <f>AVERAGE(A13:A16)</f>
        <v>565.25</v>
      </c>
      <c r="D13">
        <f>(A13-$C$13)^2</f>
        <v>0.5625</v>
      </c>
      <c r="E13">
        <f>SQRT(SUM(D13:D15)/3/2)</f>
        <v>1.4825372395547662</v>
      </c>
      <c r="F13">
        <f>2/2</f>
        <v>1</v>
      </c>
      <c r="G13">
        <f>SQRT(F13^2+E13^2)</f>
        <v>1.7882719778229113</v>
      </c>
    </row>
    <row r="14" spans="1:8" x14ac:dyDescent="0.3">
      <c r="A14">
        <v>563</v>
      </c>
      <c r="D14">
        <f>(A14-$C$13)^2</f>
        <v>5.0625</v>
      </c>
    </row>
    <row r="15" spans="1:8" x14ac:dyDescent="0.3">
      <c r="A15">
        <v>568</v>
      </c>
      <c r="D15">
        <f>(A15-$C$13)^2</f>
        <v>7.5625</v>
      </c>
    </row>
    <row r="16" spans="1:8" x14ac:dyDescent="0.3">
      <c r="A16">
        <v>564</v>
      </c>
      <c r="D16">
        <f>(A16-$C$13)^2</f>
        <v>1.5625</v>
      </c>
    </row>
    <row r="19" spans="1:7" x14ac:dyDescent="0.3">
      <c r="A19" t="s">
        <v>15</v>
      </c>
      <c r="B19" t="s">
        <v>0</v>
      </c>
      <c r="C19" t="s">
        <v>1</v>
      </c>
      <c r="D19" t="s">
        <v>21</v>
      </c>
      <c r="E19" t="s">
        <v>22</v>
      </c>
      <c r="F19" t="s">
        <v>23</v>
      </c>
      <c r="G19" t="s">
        <v>24</v>
      </c>
    </row>
    <row r="20" spans="1:7" x14ac:dyDescent="0.3">
      <c r="A20" s="1">
        <f>1.6067*A2^3*D2/D7^4*C13^2*H2</f>
        <v>74011612607.353088</v>
      </c>
      <c r="B20">
        <f>((1.6067*A2^2*D2/D7^4*C13^2*H2*3)*B2)^2</f>
        <v>123125516718572.67</v>
      </c>
      <c r="C20">
        <f>((1.6067*A2^3/D7^4*C13^2*H2)*E2)^2</f>
        <v>4740048718867199</v>
      </c>
      <c r="D20">
        <f>(1.6067*A2^3*D2/D7^5*C13^2*H2*H7*4)^2</f>
        <v>5.4131411954779248E+16</v>
      </c>
      <c r="E20">
        <f>(1.6067*A2^3*D2/D7^4*C13*2*H2*G13)^2</f>
        <v>2.1930358218926592E+17</v>
      </c>
      <c r="F20">
        <f>SUM(B20:E20)^0.5/A20</f>
        <v>7.1277967467574073E-3</v>
      </c>
      <c r="G20" s="1">
        <f>F20*A20</f>
        <v>527539731.56496084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67D4-8BCD-464D-AC8F-9C909154B631}">
  <dimension ref="A1:H20"/>
  <sheetViews>
    <sheetView workbookViewId="0">
      <selection activeCell="H20" sqref="A1:H20"/>
    </sheetView>
  </sheetViews>
  <sheetFormatPr defaultRowHeight="14" x14ac:dyDescent="0.3"/>
  <sheetData>
    <row r="1" spans="1:8" x14ac:dyDescent="0.3">
      <c r="A1" t="s">
        <v>2</v>
      </c>
      <c r="B1" t="s">
        <v>11</v>
      </c>
      <c r="D1" t="s">
        <v>3</v>
      </c>
      <c r="E1" t="s">
        <v>12</v>
      </c>
      <c r="G1" t="s">
        <v>17</v>
      </c>
      <c r="H1" t="s">
        <v>16</v>
      </c>
    </row>
    <row r="2" spans="1:8" x14ac:dyDescent="0.3">
      <c r="A2">
        <f>A3/1000</f>
        <v>0.19982</v>
      </c>
      <c r="B2">
        <f>0.02*10^-3/2</f>
        <v>1.0000000000000001E-5</v>
      </c>
      <c r="D2">
        <f>D3/1000</f>
        <v>1.5220000000000001E-2</v>
      </c>
      <c r="E2">
        <f>0.02*10^-3/2</f>
        <v>1.0000000000000001E-5</v>
      </c>
      <c r="G2">
        <f>D7/A2</f>
        <v>3.4564441330530805E-2</v>
      </c>
      <c r="H2">
        <v>1.008</v>
      </c>
    </row>
    <row r="3" spans="1:8" x14ac:dyDescent="0.3">
      <c r="A3">
        <v>199.82</v>
      </c>
      <c r="B3" t="s">
        <v>26</v>
      </c>
      <c r="D3">
        <v>15.22</v>
      </c>
      <c r="E3" t="s">
        <v>25</v>
      </c>
    </row>
    <row r="6" spans="1:8" x14ac:dyDescent="0.3">
      <c r="A6" t="s">
        <v>5</v>
      </c>
      <c r="B6" t="s">
        <v>27</v>
      </c>
      <c r="C6" t="s">
        <v>4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8" x14ac:dyDescent="0.3">
      <c r="A7">
        <v>6.91</v>
      </c>
      <c r="B7">
        <f>A7/1000</f>
        <v>6.9100000000000003E-3</v>
      </c>
      <c r="C7">
        <f>B7+0.005*10^-3</f>
        <v>6.9150000000000001E-3</v>
      </c>
      <c r="D7">
        <f>AVERAGE(C7:C9)</f>
        <v>6.906666666666666E-3</v>
      </c>
      <c r="E7">
        <f>(C7-$D$7)^2</f>
        <v>6.9444444444458064E-11</v>
      </c>
      <c r="F7">
        <f>SQRT(SUM(E7:E9)/3/2)</f>
        <v>6.0092521257736317E-6</v>
      </c>
      <c r="G7">
        <f>0.004*10^-3/2</f>
        <v>1.9999999999999999E-6</v>
      </c>
      <c r="H7">
        <f>SQRT(G7^2+F7^2)</f>
        <v>6.3333333333336332E-6</v>
      </c>
    </row>
    <row r="8" spans="1:8" x14ac:dyDescent="0.3">
      <c r="A8">
        <v>6.9050000000000002</v>
      </c>
      <c r="B8">
        <f>A8/1000</f>
        <v>6.9050000000000005E-3</v>
      </c>
      <c r="C8">
        <f>B8+0.005*10^-3</f>
        <v>6.9100000000000003E-3</v>
      </c>
      <c r="E8">
        <f>(C8-$D$7)^2</f>
        <v>1.1111111111117916E-11</v>
      </c>
    </row>
    <row r="9" spans="1:8" x14ac:dyDescent="0.3">
      <c r="A9">
        <v>6.89</v>
      </c>
      <c r="B9">
        <f>A9/1000</f>
        <v>6.8899999999999994E-3</v>
      </c>
      <c r="C9">
        <f>B9+0.005*10^-3</f>
        <v>6.8949999999999992E-3</v>
      </c>
      <c r="E9">
        <f>(C9-$D$7)^2</f>
        <v>1.361111111111135E-10</v>
      </c>
    </row>
    <row r="12" spans="1:8" x14ac:dyDescent="0.3">
      <c r="A12" t="s">
        <v>13</v>
      </c>
      <c r="C12" t="s">
        <v>14</v>
      </c>
      <c r="D12" t="s">
        <v>7</v>
      </c>
      <c r="E12" t="s">
        <v>18</v>
      </c>
      <c r="F12" t="s">
        <v>19</v>
      </c>
      <c r="G12" t="s">
        <v>20</v>
      </c>
    </row>
    <row r="13" spans="1:8" x14ac:dyDescent="0.3">
      <c r="A13">
        <v>661</v>
      </c>
      <c r="C13">
        <f>AVERAGE(A13:A16)</f>
        <v>662.5</v>
      </c>
      <c r="D13">
        <f>(A13-$C$13)^2</f>
        <v>2.25</v>
      </c>
      <c r="E13">
        <f>SQRT(SUM(D13:D15)/3/2)</f>
        <v>0.88975652100260927</v>
      </c>
      <c r="F13">
        <f>2/2</f>
        <v>1</v>
      </c>
      <c r="G13">
        <f>SQRT(F13^2+E13^2)</f>
        <v>1.3385315336840842</v>
      </c>
    </row>
    <row r="14" spans="1:8" x14ac:dyDescent="0.3">
      <c r="A14">
        <v>661</v>
      </c>
      <c r="D14">
        <f>(A14-$C$13)^2</f>
        <v>2.25</v>
      </c>
    </row>
    <row r="15" spans="1:8" x14ac:dyDescent="0.3">
      <c r="A15">
        <v>663</v>
      </c>
      <c r="D15">
        <f>(A15-$C$13)^2</f>
        <v>0.25</v>
      </c>
    </row>
    <row r="16" spans="1:8" x14ac:dyDescent="0.3">
      <c r="A16">
        <v>665</v>
      </c>
      <c r="D16">
        <f>(A16-$C$13)^2</f>
        <v>6.25</v>
      </c>
    </row>
    <row r="19" spans="1:7" x14ac:dyDescent="0.3">
      <c r="A19" t="s">
        <v>15</v>
      </c>
      <c r="B19" t="s">
        <v>0</v>
      </c>
      <c r="C19" t="s">
        <v>1</v>
      </c>
      <c r="D19" t="s">
        <v>21</v>
      </c>
      <c r="E19" t="s">
        <v>22</v>
      </c>
      <c r="F19" t="s">
        <v>23</v>
      </c>
      <c r="G19" t="s">
        <v>24</v>
      </c>
    </row>
    <row r="20" spans="1:7" x14ac:dyDescent="0.3">
      <c r="A20">
        <f>1.6067*A2^3*D2/D7^4*C13^2*H2</f>
        <v>37933649050.822441</v>
      </c>
      <c r="B20">
        <f>((1.6067*A2^2*D2/D7^4*C13^2*H2*3)*B2)^2</f>
        <v>32434995651823.473</v>
      </c>
      <c r="C20">
        <f>((1.6067*A2^3/D7^4*C13^2*H2)*E2)^2</f>
        <v>621183539498206</v>
      </c>
      <c r="D20">
        <f>(1.6067*A2^3*D2/D7^5*C13^2*H2*H7*4)^2</f>
        <v>1.9359624358697196E+16</v>
      </c>
      <c r="E20">
        <f>(1.6067*A2^3*D2/D7^4*C13*2*H2*G13)^2</f>
        <v>2.349604059461118E+16</v>
      </c>
      <c r="F20">
        <f>SUM(B20:E20)^0.5/A20</f>
        <v>5.4987799918624E-3</v>
      </c>
      <c r="G20" s="1">
        <f>F20*A20</f>
        <v>208588790.41899255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钢棒</vt:lpstr>
      <vt:lpstr>铜棒</vt:lpstr>
      <vt:lpstr>细铝棒</vt:lpstr>
      <vt:lpstr>粗铝棒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俞乐楠</dc:creator>
  <cp:lastModifiedBy>Vel</cp:lastModifiedBy>
  <dcterms:created xsi:type="dcterms:W3CDTF">2015-06-05T18:19:34Z</dcterms:created>
  <dcterms:modified xsi:type="dcterms:W3CDTF">2023-05-08T16:49:24Z</dcterms:modified>
</cp:coreProperties>
</file>