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asks\物理实验\转动惯量\"/>
    </mc:Choice>
  </mc:AlternateContent>
  <xr:revisionPtr revIDLastSave="0" documentId="13_ncr:1_{B7FBBBCC-B982-4863-950E-299DB23BE184}" xr6:coauthVersionLast="47" xr6:coauthVersionMax="47" xr10:uidLastSave="{00000000-0000-0000-0000-000000000000}"/>
  <bookViews>
    <workbookView xWindow="-110" yWindow="-110" windowWidth="25820" windowHeight="13900" activeTab="5" xr2:uid="{00000000-000D-0000-FFFF-FFFF00000000}"/>
  </bookViews>
  <sheets>
    <sheet name="Sheet1" sheetId="4" r:id="rId1"/>
    <sheet name="b2" sheetId="2" r:id="rId2"/>
    <sheet name="Sheet2" sheetId="5" r:id="rId3"/>
    <sheet name="b22" sheetId="3" r:id="rId4"/>
    <sheet name="Sheet3" sheetId="6" r:id="rId5"/>
    <sheet name="Sheet4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J7" i="7"/>
  <c r="I3" i="7"/>
  <c r="H3" i="7"/>
  <c r="G3" i="7"/>
  <c r="F3" i="7"/>
  <c r="E3" i="7"/>
  <c r="D3" i="7"/>
  <c r="C3" i="7"/>
  <c r="B3" i="7"/>
  <c r="I7" i="6"/>
  <c r="J7" i="6"/>
  <c r="C3" i="6"/>
  <c r="D3" i="6"/>
  <c r="E3" i="6"/>
  <c r="F3" i="6"/>
  <c r="G3" i="6"/>
  <c r="H3" i="6"/>
  <c r="I3" i="6"/>
  <c r="B3" i="6"/>
  <c r="I16" i="3"/>
  <c r="H17" i="3"/>
  <c r="H16" i="3"/>
  <c r="H15" i="3"/>
  <c r="H14" i="3"/>
  <c r="E15" i="3"/>
  <c r="E14" i="3"/>
  <c r="E13" i="3"/>
  <c r="D14" i="3"/>
  <c r="D13" i="3"/>
  <c r="B10" i="5"/>
  <c r="D15" i="3"/>
  <c r="C15" i="3"/>
  <c r="A15" i="3"/>
  <c r="A8" i="3"/>
  <c r="B6" i="3" s="1"/>
  <c r="E2" i="3"/>
  <c r="A8" i="5"/>
  <c r="B7" i="5" s="1"/>
  <c r="E2" i="5"/>
  <c r="F15" i="2"/>
  <c r="E15" i="2"/>
  <c r="D15" i="2"/>
  <c r="C15" i="2"/>
  <c r="B10" i="4"/>
  <c r="A15" i="2"/>
  <c r="A8" i="2"/>
  <c r="B7" i="2" s="1"/>
  <c r="E2" i="2"/>
  <c r="D2" i="4"/>
  <c r="A8" i="4"/>
  <c r="B3" i="4" s="1"/>
  <c r="E2" i="4"/>
  <c r="F15" i="3" l="1"/>
  <c r="B2" i="3"/>
  <c r="B7" i="3"/>
  <c r="B3" i="3"/>
  <c r="B4" i="3"/>
  <c r="B5" i="3"/>
  <c r="B2" i="5"/>
  <c r="B3" i="5"/>
  <c r="B4" i="5"/>
  <c r="B5" i="5"/>
  <c r="B6" i="5"/>
  <c r="B2" i="2"/>
  <c r="B3" i="2"/>
  <c r="B4" i="2"/>
  <c r="B5" i="2"/>
  <c r="B6" i="2"/>
  <c r="B4" i="4"/>
  <c r="B2" i="4"/>
  <c r="B7" i="4"/>
  <c r="B6" i="4"/>
  <c r="B5" i="4"/>
  <c r="C2" i="3" l="1"/>
  <c r="D2" i="3" s="1"/>
  <c r="F2" i="3" s="1"/>
  <c r="C2" i="5"/>
  <c r="D2" i="5" s="1"/>
  <c r="F2" i="5" s="1"/>
  <c r="C2" i="2"/>
  <c r="D2" i="2" s="1"/>
  <c r="F2" i="2" s="1"/>
  <c r="C2" i="4"/>
  <c r="F2" i="4" s="1"/>
</calcChain>
</file>

<file path=xl/sharedStrings.xml><?xml version="1.0" encoding="utf-8"?>
<sst xmlns="http://schemas.openxmlformats.org/spreadsheetml/2006/main" count="44" uniqueCount="15">
  <si>
    <t>值</t>
    <phoneticPr fontId="1" type="noConversion"/>
  </si>
  <si>
    <t>(xi-x)2</t>
    <phoneticPr fontId="1" type="noConversion"/>
  </si>
  <si>
    <t>求和</t>
    <phoneticPr fontId="1" type="noConversion"/>
  </si>
  <si>
    <t>A类不确定度</t>
    <phoneticPr fontId="1" type="noConversion"/>
  </si>
  <si>
    <t>B类不确定度</t>
    <phoneticPr fontId="1" type="noConversion"/>
  </si>
  <si>
    <t>合成标准不确定度</t>
    <phoneticPr fontId="1" type="noConversion"/>
  </si>
  <si>
    <t>m</t>
    <phoneticPr fontId="1" type="noConversion"/>
  </si>
  <si>
    <t>g</t>
    <phoneticPr fontId="1" type="noConversion"/>
  </si>
  <si>
    <t>r</t>
    <phoneticPr fontId="1" type="noConversion"/>
  </si>
  <si>
    <t>b1</t>
    <phoneticPr fontId="1" type="noConversion"/>
  </si>
  <si>
    <t>b2</t>
    <phoneticPr fontId="1" type="noConversion"/>
  </si>
  <si>
    <t>t</t>
    <phoneticPr fontId="1" type="noConversion"/>
  </si>
  <si>
    <t>1/t^2</t>
    <phoneticPr fontId="1" type="noConversion"/>
  </si>
  <si>
    <t>I</t>
    <phoneticPr fontId="1" type="noConversion"/>
  </si>
  <si>
    <t>I计算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</si>
</sst>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x~1/t^2</a:t>
            </a:r>
            <a:r>
              <a:rPr lang="zh-CN" altLang="en-US"/>
              <a:t>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7171296296296298"/>
          <c:w val="0.8490719597550305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1/t^2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Sheet3!$B$3:$I$3</c:f>
              <c:numCache>
                <c:formatCode>General</c:formatCode>
                <c:ptCount val="8"/>
                <c:pt idx="0">
                  <c:v>1.1626448852420921E-2</c:v>
                </c:pt>
                <c:pt idx="1">
                  <c:v>1.6330444562554093E-2</c:v>
                </c:pt>
                <c:pt idx="2">
                  <c:v>2.1503426533602168E-2</c:v>
                </c:pt>
                <c:pt idx="3">
                  <c:v>2.5935864307060328E-2</c:v>
                </c:pt>
                <c:pt idx="4">
                  <c:v>3.0517940888768174E-2</c:v>
                </c:pt>
                <c:pt idx="5">
                  <c:v>3.5711621512533528E-2</c:v>
                </c:pt>
                <c:pt idx="6">
                  <c:v>4.0184636752332303E-2</c:v>
                </c:pt>
                <c:pt idx="7">
                  <c:v>4.5602513505476228E-2</c:v>
                </c:pt>
              </c:numCache>
            </c:numRef>
          </c:xVal>
          <c:yVal>
            <c:numRef>
              <c:f>Sheet3!$B$1:$I$1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0-4552-B0B9-A4775093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51008"/>
        <c:axId val="1015050592"/>
      </c:scatterChart>
      <c:valAx>
        <c:axId val="10150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050592"/>
        <c:crosses val="autoZero"/>
        <c:crossBetween val="midCat"/>
      </c:valAx>
      <c:valAx>
        <c:axId val="10150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0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x~1/t^2</a:t>
            </a:r>
            <a:r>
              <a:rPr lang="zh-CN" altLang="en-US"/>
              <a:t>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7171296296296298"/>
          <c:w val="0.8490719597550305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1/t^2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Sheet4!$B$3:$I$3</c:f>
              <c:numCache>
                <c:formatCode>General</c:formatCode>
                <c:ptCount val="8"/>
                <c:pt idx="0">
                  <c:v>3.2733288681985176E-2</c:v>
                </c:pt>
                <c:pt idx="1">
                  <c:v>4.5180870219307528E-2</c:v>
                </c:pt>
                <c:pt idx="2">
                  <c:v>5.6108061329695209E-2</c:v>
                </c:pt>
                <c:pt idx="3">
                  <c:v>6.9566601657790481E-2</c:v>
                </c:pt>
                <c:pt idx="4">
                  <c:v>8.0730577822450494E-2</c:v>
                </c:pt>
                <c:pt idx="5">
                  <c:v>9.1660633105492509E-2</c:v>
                </c:pt>
                <c:pt idx="6">
                  <c:v>0.10381700924923175</c:v>
                </c:pt>
                <c:pt idx="7">
                  <c:v>0.11518266141575789</c:v>
                </c:pt>
              </c:numCache>
            </c:numRef>
          </c:xVal>
          <c:yVal>
            <c:numRef>
              <c:f>Sheet3!$B$1:$I$1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A-45A3-AABB-1B68A86E6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51008"/>
        <c:axId val="1015050592"/>
      </c:scatterChart>
      <c:valAx>
        <c:axId val="10150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050592"/>
        <c:crosses val="autoZero"/>
        <c:crossBetween val="midCat"/>
      </c:valAx>
      <c:valAx>
        <c:axId val="10150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0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474998</xdr:colOff>
      <xdr:row>4</xdr:row>
      <xdr:rowOff>112712</xdr:rowOff>
    </xdr:from>
    <xdr:to>
      <xdr:col>7</xdr:col>
      <xdr:colOff>414839</xdr:colOff>
      <xdr:row>20</xdr:row>
      <xdr:rowOff>20344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4F0D8E-802F-4AAD-9FF1-47149726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474998</xdr:colOff>
      <xdr:row>4</xdr:row>
      <xdr:rowOff>112712</xdr:rowOff>
    </xdr:from>
    <xdr:to>
      <xdr:col>7</xdr:col>
      <xdr:colOff>414839</xdr:colOff>
      <xdr:row>20</xdr:row>
      <xdr:rowOff>20344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821FC4-AC7A-4C80-833E-F55792BF1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2DBD-DF0D-4514-8E7D-41FAE47372AE}">
  <dimension ref="A1:F10"/>
  <sheetViews>
    <sheetView zoomScale="145" zoomScaleNormal="145" workbookViewId="0">
      <selection activeCell="B10" sqref="B10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0.66910999999999998</v>
      </c>
      <c r="B2">
        <f>POWER(A2-A$8,2)</f>
        <v>1.3301777777777922E-6</v>
      </c>
      <c r="C2">
        <f>SUM(B2:B7)</f>
        <v>2.4073933333333225E-5</v>
      </c>
      <c r="D2">
        <f>SQRT(C2/5/6)</f>
        <v>8.9580379796272403E-4</v>
      </c>
      <c r="E2">
        <f>0.004/SQRT(3)</f>
        <v>2.3094010767585032E-3</v>
      </c>
      <c r="F2">
        <f>SQRT(POWER(D2,2)+POWER(E2,2))</f>
        <v>2.4770542541046161E-3</v>
      </c>
    </row>
    <row r="3" spans="1:6" x14ac:dyDescent="0.3">
      <c r="A3">
        <v>0.67022000000000004</v>
      </c>
      <c r="B3">
        <f t="shared" ref="B3:B7" si="0">POWER(A3-A$8,2)</f>
        <v>5.1226777777780568E-6</v>
      </c>
    </row>
    <row r="4" spans="1:6" x14ac:dyDescent="0.3">
      <c r="A4">
        <v>0.66822000000000004</v>
      </c>
      <c r="B4">
        <f t="shared" si="0"/>
        <v>6.9344444444475945E-8</v>
      </c>
    </row>
    <row r="5" spans="1:6" x14ac:dyDescent="0.3">
      <c r="A5">
        <v>0.66544999999999999</v>
      </c>
      <c r="B5">
        <f t="shared" si="0"/>
        <v>6.2833777777777296E-6</v>
      </c>
    </row>
    <row r="6" spans="1:6" x14ac:dyDescent="0.3">
      <c r="A6">
        <v>0.66507000000000005</v>
      </c>
      <c r="B6">
        <f t="shared" si="0"/>
        <v>8.3328444444440197E-6</v>
      </c>
    </row>
    <row r="7" spans="1:6" x14ac:dyDescent="0.3">
      <c r="A7">
        <v>0.66966999999999999</v>
      </c>
      <c r="B7">
        <f t="shared" si="0"/>
        <v>2.9355111111111492E-6</v>
      </c>
    </row>
    <row r="8" spans="1:6" x14ac:dyDescent="0.3">
      <c r="A8">
        <f>AVERAGE(A2:A7)</f>
        <v>0.66795666666666664</v>
      </c>
    </row>
    <row r="10" spans="1:6" x14ac:dyDescent="0.3">
      <c r="B10">
        <f>0.025*9.8*0.025/(0.66796+0.06069)</f>
        <v>8.4059562204076045E-3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8C71-CB85-41C4-80C0-7EA50A7904BF}">
  <dimension ref="A1:F15"/>
  <sheetViews>
    <sheetView zoomScale="160" zoomScaleNormal="160" workbookViewId="0">
      <selection sqref="A1:F15"/>
    </sheetView>
  </sheetViews>
  <sheetFormatPr defaultRowHeight="14" x14ac:dyDescent="0.3"/>
  <cols>
    <col min="1" max="1" width="11.4140625" bestFit="1" customWidth="1"/>
    <col min="3" max="5" width="12.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6.0339999999999998E-2</v>
      </c>
      <c r="B2">
        <f>POWER(A2-A$8,2)</f>
        <v>1.2133611111111532E-7</v>
      </c>
      <c r="C2">
        <f>SUM(B2:B7)</f>
        <v>2.0478833333333404E-6</v>
      </c>
      <c r="D2">
        <f>SQRT(C2/5/6)</f>
        <v>2.6127146376475564E-4</v>
      </c>
      <c r="E2">
        <f>0.004/SQRT(3)</f>
        <v>2.3094010767585032E-3</v>
      </c>
      <c r="F2">
        <f>SQRT(POWER(D2,2)+POWER(E2,2))</f>
        <v>2.3241334107815567E-3</v>
      </c>
    </row>
    <row r="3" spans="1:6" x14ac:dyDescent="0.3">
      <c r="A3">
        <v>5.9769999999999997E-2</v>
      </c>
      <c r="B3">
        <f t="shared" ref="B3:B7" si="0">POWER(A3-A$8,2)</f>
        <v>8.4333611111112411E-7</v>
      </c>
    </row>
    <row r="4" spans="1:6" x14ac:dyDescent="0.3">
      <c r="A4">
        <v>6.0839999999999998E-2</v>
      </c>
      <c r="B4">
        <f t="shared" si="0"/>
        <v>2.3002777777776078E-8</v>
      </c>
    </row>
    <row r="5" spans="1:6" x14ac:dyDescent="0.3">
      <c r="A5">
        <v>6.053E-2</v>
      </c>
      <c r="B5">
        <f t="shared" si="0"/>
        <v>2.5069444444445513E-8</v>
      </c>
    </row>
    <row r="6" spans="1:6" x14ac:dyDescent="0.3">
      <c r="A6">
        <v>6.166E-2</v>
      </c>
      <c r="B6">
        <f t="shared" si="0"/>
        <v>9.4413611111110267E-7</v>
      </c>
    </row>
    <row r="7" spans="1:6" x14ac:dyDescent="0.3">
      <c r="A7">
        <v>6.0990000000000003E-2</v>
      </c>
      <c r="B7">
        <f t="shared" si="0"/>
        <v>9.1002777777776988E-8</v>
      </c>
    </row>
    <row r="8" spans="1:6" x14ac:dyDescent="0.3">
      <c r="A8">
        <f>AVERAGE(A2:A7)</f>
        <v>6.0688333333333337E-2</v>
      </c>
    </row>
    <row r="12" spans="1:6" x14ac:dyDescent="0.3">
      <c r="A12" t="s">
        <v>6</v>
      </c>
      <c r="B12" t="s">
        <v>7</v>
      </c>
      <c r="C12" t="s">
        <v>8</v>
      </c>
      <c r="D12" t="s">
        <v>9</v>
      </c>
      <c r="E12" t="s">
        <v>10</v>
      </c>
    </row>
    <row r="13" spans="1:6" x14ac:dyDescent="0.3">
      <c r="A13">
        <v>2.5000000000000001E-2</v>
      </c>
      <c r="B13">
        <v>9.8000000000000007</v>
      </c>
      <c r="C13">
        <v>2.5000000000000001E-2</v>
      </c>
      <c r="D13">
        <v>0.66796</v>
      </c>
      <c r="E13">
        <v>-6.0690000000000001E-2</v>
      </c>
    </row>
    <row r="14" spans="1:6" x14ac:dyDescent="0.3">
      <c r="A14">
        <v>5.0000000000000001E-4</v>
      </c>
      <c r="C14">
        <v>2.0000000000000002E-5</v>
      </c>
      <c r="D14">
        <v>8.8999999999999995E-4</v>
      </c>
      <c r="E14">
        <v>2.5999999999999998E-4</v>
      </c>
    </row>
    <row r="15" spans="1:6" x14ac:dyDescent="0.3">
      <c r="A15">
        <f>(B13*C13/(D13-E13)*A14)^2</f>
        <v>2.8264039991763713E-8</v>
      </c>
      <c r="C15">
        <f>(A13*B13/(D13-E13)*C14)^2</f>
        <v>4.5222463986821954E-11</v>
      </c>
      <c r="D15">
        <f>(A13*B13*C13*LN(D13-E13)*D14)^2</f>
        <v>2.9778933228391577E-12</v>
      </c>
      <c r="E15">
        <f>(A13*B13*C13*LN(D13-E13)*E14)^2</f>
        <v>2.5414163441980432E-13</v>
      </c>
      <c r="F15">
        <f>SUM(A15:E15)^0.5</f>
        <v>1.6826317033358129E-4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5E09-1F82-403A-9AC5-1F5852741643}">
  <dimension ref="A1:F10"/>
  <sheetViews>
    <sheetView zoomScale="160" zoomScaleNormal="160" workbookViewId="0">
      <selection activeCell="B11" sqref="B11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2.5823299999999998</v>
      </c>
      <c r="B2">
        <f>POWER(A2-A$8,2)</f>
        <v>2.2002777777776225E-6</v>
      </c>
      <c r="C2">
        <f>SUM(B2:B7)</f>
        <v>4.0571333333334305E-5</v>
      </c>
      <c r="D2">
        <f>SQRT(C2/5/6)</f>
        <v>1.1629177863365105E-3</v>
      </c>
      <c r="E2">
        <f>0.004/SQRT(3)</f>
        <v>2.3094010767585032E-3</v>
      </c>
      <c r="F2">
        <f>SQRT(POWER(D2,2)+POWER(E2,2))</f>
        <v>2.5856742082310262E-3</v>
      </c>
    </row>
    <row r="3" spans="1:6" x14ac:dyDescent="0.3">
      <c r="A3">
        <v>2.58223</v>
      </c>
      <c r="B3">
        <f t="shared" ref="B3:B7" si="0">POWER(A3-A$8,2)</f>
        <v>1.9136111111116109E-6</v>
      </c>
    </row>
    <row r="4" spans="1:6" x14ac:dyDescent="0.3">
      <c r="A4">
        <v>2.5794999999999999</v>
      </c>
      <c r="B4">
        <f t="shared" si="0"/>
        <v>1.8135111111109508E-6</v>
      </c>
    </row>
    <row r="5" spans="1:6" x14ac:dyDescent="0.3">
      <c r="A5">
        <v>2.5844900000000002</v>
      </c>
      <c r="B5">
        <f t="shared" si="0"/>
        <v>1.3273877777780193E-5</v>
      </c>
    </row>
    <row r="6" spans="1:6" x14ac:dyDescent="0.3">
      <c r="A6">
        <v>2.5802700000000001</v>
      </c>
      <c r="B6">
        <f t="shared" si="0"/>
        <v>3.3254444444419192E-7</v>
      </c>
    </row>
    <row r="7" spans="1:6" x14ac:dyDescent="0.3">
      <c r="A7">
        <v>2.57626</v>
      </c>
      <c r="B7">
        <f t="shared" si="0"/>
        <v>2.1037511111109736E-5</v>
      </c>
    </row>
    <row r="8" spans="1:6" x14ac:dyDescent="0.3">
      <c r="A8">
        <f>AVERAGE(A2:A7)</f>
        <v>2.5808466666666665</v>
      </c>
    </row>
    <row r="10" spans="1:6" x14ac:dyDescent="0.3">
      <c r="B10">
        <f>0.025*9.8*0.025/(2.58047+0.2473)</f>
        <v>2.1660177454319129E-3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6771-A086-443D-9F73-560894E4E6F6}">
  <dimension ref="A1:I17"/>
  <sheetViews>
    <sheetView zoomScale="130" zoomScaleNormal="130" workbookViewId="0">
      <selection activeCell="I17" sqref="I17"/>
    </sheetView>
  </sheetViews>
  <sheetFormatPr defaultRowHeight="14" x14ac:dyDescent="0.3"/>
  <cols>
    <col min="5" max="5" width="12.5" bestFit="1" customWidth="1"/>
    <col min="8" max="9" width="12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0.24523</v>
      </c>
      <c r="B2">
        <f>POWER(A2-A$8,2)</f>
        <v>4.2987111111110386E-6</v>
      </c>
      <c r="C2">
        <f>SUM(B2:B7)</f>
        <v>1.3915913333333301E-4</v>
      </c>
      <c r="D2">
        <f>SQRT(C2/5/6)</f>
        <v>2.1537497017475745E-3</v>
      </c>
      <c r="E2">
        <f>0.004/SQRT(3)</f>
        <v>2.3094010767585032E-3</v>
      </c>
      <c r="F2">
        <f>SQRT(POWER(D2,2)+POWER(E2,2))</f>
        <v>3.1578427939197829E-3</v>
      </c>
    </row>
    <row r="3" spans="1:9" x14ac:dyDescent="0.3">
      <c r="A3">
        <v>0.25124999999999997</v>
      </c>
      <c r="B3">
        <f t="shared" ref="B3:B7" si="0">POWER(A3-A$8,2)</f>
        <v>1.5576177777777676E-5</v>
      </c>
    </row>
    <row r="4" spans="1:9" x14ac:dyDescent="0.3">
      <c r="A4">
        <v>0.25566</v>
      </c>
      <c r="B4">
        <f t="shared" si="0"/>
        <v>6.9833877777777988E-5</v>
      </c>
    </row>
    <row r="5" spans="1:9" x14ac:dyDescent="0.3">
      <c r="A5">
        <v>0.24687999999999999</v>
      </c>
      <c r="B5">
        <f t="shared" si="0"/>
        <v>1.7921111111110924E-7</v>
      </c>
    </row>
    <row r="6" spans="1:9" x14ac:dyDescent="0.3">
      <c r="A6">
        <v>0.24317</v>
      </c>
      <c r="B6">
        <f t="shared" si="0"/>
        <v>1.7084444444444353E-5</v>
      </c>
    </row>
    <row r="7" spans="1:9" x14ac:dyDescent="0.3">
      <c r="A7">
        <v>0.24163000000000001</v>
      </c>
      <c r="B7">
        <f t="shared" si="0"/>
        <v>3.2186711111110826E-5</v>
      </c>
    </row>
    <row r="8" spans="1:9" x14ac:dyDescent="0.3">
      <c r="A8">
        <f>AVERAGE(A2:A7)</f>
        <v>0.24730333333333332</v>
      </c>
    </row>
    <row r="12" spans="1:9" x14ac:dyDescent="0.3">
      <c r="A12" t="s">
        <v>6</v>
      </c>
      <c r="B12" t="s">
        <v>7</v>
      </c>
      <c r="C12" t="s">
        <v>8</v>
      </c>
      <c r="D12" t="s">
        <v>9</v>
      </c>
      <c r="E12" t="s">
        <v>10</v>
      </c>
    </row>
    <row r="13" spans="1:9" x14ac:dyDescent="0.3">
      <c r="A13">
        <v>2.5000000000000001E-2</v>
      </c>
      <c r="B13">
        <v>9.8000000000000007</v>
      </c>
      <c r="C13">
        <v>2.5000000000000001E-2</v>
      </c>
      <c r="D13">
        <f>'b22'!A8</f>
        <v>0.24730333333333332</v>
      </c>
      <c r="E13">
        <f>-'b22'!A8</f>
        <v>-0.24730333333333332</v>
      </c>
    </row>
    <row r="14" spans="1:9" x14ac:dyDescent="0.3">
      <c r="A14">
        <v>5.0000000000000001E-4</v>
      </c>
      <c r="C14">
        <v>2.0000000000000002E-5</v>
      </c>
      <c r="D14">
        <f>Sheet2!D2</f>
        <v>1.1629177863365105E-3</v>
      </c>
      <c r="E14">
        <f>D2</f>
        <v>2.1537497017475745E-3</v>
      </c>
      <c r="H14">
        <f>(0.00017^2+0.00025^2)^0.5</f>
        <v>3.0232432915661947E-4</v>
      </c>
    </row>
    <row r="15" spans="1:9" x14ac:dyDescent="0.3">
      <c r="A15">
        <f>(B13*C13/(D13-E13)*A14)^2</f>
        <v>6.134119690607284E-8</v>
      </c>
      <c r="C15">
        <f>(A13*B13/(D13-E13)*C14)^2</f>
        <v>9.8145915049716585E-11</v>
      </c>
      <c r="D15">
        <f>(A13*B13*C13*LN(D13-E13)*D14)^2</f>
        <v>2.5144685555115813E-11</v>
      </c>
      <c r="E15">
        <f>(A13*B13*C13*LN(D13-E13)*E14)^2</f>
        <v>8.6245936781036128E-11</v>
      </c>
      <c r="F15">
        <f>SUM(A15:E15)^0.5</f>
        <v>2.4809420276068262E-4</v>
      </c>
      <c r="H15">
        <f>0.47*(0.105^2+0.12^2)/2</f>
        <v>5.9748749999999984E-3</v>
      </c>
    </row>
    <row r="16" spans="1:9" x14ac:dyDescent="0.3">
      <c r="H16">
        <f>(0.47*0.00002*0.105)^2</f>
        <v>9.7416900000000011E-13</v>
      </c>
      <c r="I16">
        <f>SUM(H16:H17)^0.5</f>
        <v>1.4988505595955854E-6</v>
      </c>
    </row>
    <row r="17" spans="8:8" x14ac:dyDescent="0.3">
      <c r="H17">
        <f>(0.47*0.00002*0.12)^2</f>
        <v>1.2723839999999996E-12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069B-7771-4F8D-B373-84FD96D914EC}">
  <dimension ref="A1:J7"/>
  <sheetViews>
    <sheetView zoomScale="160" zoomScaleNormal="160" workbookViewId="0">
      <selection sqref="A1:J20"/>
    </sheetView>
  </sheetViews>
  <sheetFormatPr defaultRowHeight="14" x14ac:dyDescent="0.3"/>
  <sheetData>
    <row r="1" spans="1:10" x14ac:dyDescent="0.3">
      <c r="A1" t="s">
        <v>6</v>
      </c>
      <c r="B1">
        <v>1.4999999999999999E-2</v>
      </c>
      <c r="C1">
        <v>0.02</v>
      </c>
      <c r="D1">
        <v>2.5000000000000001E-2</v>
      </c>
      <c r="E1">
        <v>0.03</v>
      </c>
      <c r="F1">
        <v>3.5000000000000003E-2</v>
      </c>
      <c r="G1">
        <v>0.04</v>
      </c>
      <c r="H1">
        <v>4.4999999999999998E-2</v>
      </c>
      <c r="I1">
        <v>0.05</v>
      </c>
    </row>
    <row r="2" spans="1:10" x14ac:dyDescent="0.3">
      <c r="A2" t="s">
        <v>11</v>
      </c>
      <c r="B2">
        <v>9.2742000000000004</v>
      </c>
      <c r="C2">
        <v>7.8253000000000004</v>
      </c>
      <c r="D2">
        <v>6.8193999999999999</v>
      </c>
      <c r="E2">
        <v>6.2093999999999996</v>
      </c>
      <c r="F2">
        <v>5.7243000000000004</v>
      </c>
      <c r="G2">
        <v>5.2916999999999996</v>
      </c>
      <c r="H2">
        <v>4.9885000000000002</v>
      </c>
      <c r="I2">
        <v>4.6828000000000003</v>
      </c>
    </row>
    <row r="3" spans="1:10" x14ac:dyDescent="0.3">
      <c r="A3" t="s">
        <v>12</v>
      </c>
      <c r="B3">
        <f>1/(B2^2)</f>
        <v>1.1626448852420921E-2</v>
      </c>
      <c r="C3">
        <f t="shared" ref="C3:I3" si="0">1/(C2^2)</f>
        <v>1.6330444562554093E-2</v>
      </c>
      <c r="D3">
        <f t="shared" si="0"/>
        <v>2.1503426533602168E-2</v>
      </c>
      <c r="E3">
        <f t="shared" si="0"/>
        <v>2.5935864307060328E-2</v>
      </c>
      <c r="F3">
        <f t="shared" si="0"/>
        <v>3.0517940888768174E-2</v>
      </c>
      <c r="G3">
        <f t="shared" si="0"/>
        <v>3.5711621512533528E-2</v>
      </c>
      <c r="H3">
        <f t="shared" si="0"/>
        <v>4.0184636752332303E-2</v>
      </c>
      <c r="I3">
        <f t="shared" si="0"/>
        <v>4.5602513505476228E-2</v>
      </c>
    </row>
    <row r="6" spans="1:10" x14ac:dyDescent="0.3">
      <c r="I6" t="s">
        <v>13</v>
      </c>
      <c r="J6" t="s">
        <v>14</v>
      </c>
    </row>
    <row r="7" spans="1:10" x14ac:dyDescent="0.3">
      <c r="I7">
        <f>1.0384*9.8*0.025/2/8/3.14</f>
        <v>5.0638535031847136E-3</v>
      </c>
      <c r="J7">
        <f>0.47*0.12^2/2</f>
        <v>3.3839999999999999E-3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1E-01F2-495D-A0A6-231A8F51FB9F}">
  <dimension ref="A1:J8"/>
  <sheetViews>
    <sheetView tabSelected="1" zoomScale="160" zoomScaleNormal="160" workbookViewId="0">
      <selection activeCell="I9" sqref="I9"/>
    </sheetView>
  </sheetViews>
  <sheetFormatPr defaultRowHeight="14" x14ac:dyDescent="0.3"/>
  <sheetData>
    <row r="1" spans="1:10" x14ac:dyDescent="0.3">
      <c r="A1" t="s">
        <v>6</v>
      </c>
      <c r="B1">
        <v>1.4999999999999999E-2</v>
      </c>
      <c r="C1">
        <v>0.02</v>
      </c>
      <c r="D1">
        <v>2.5000000000000001E-2</v>
      </c>
      <c r="E1">
        <v>0.03</v>
      </c>
      <c r="F1">
        <v>3.5000000000000003E-2</v>
      </c>
      <c r="G1">
        <v>0.04</v>
      </c>
      <c r="H1">
        <v>4.4999999999999998E-2</v>
      </c>
      <c r="I1">
        <v>0.05</v>
      </c>
    </row>
    <row r="2" spans="1:10" x14ac:dyDescent="0.3">
      <c r="A2" t="s">
        <v>11</v>
      </c>
      <c r="B2">
        <v>5.5271999999999997</v>
      </c>
      <c r="C2">
        <v>4.7046000000000001</v>
      </c>
      <c r="D2">
        <v>4.2217000000000002</v>
      </c>
      <c r="E2">
        <v>3.7913999999999999</v>
      </c>
      <c r="F2">
        <v>3.5194999999999999</v>
      </c>
      <c r="G2">
        <v>3.3029999999999999</v>
      </c>
      <c r="H2">
        <v>3.1036000000000001</v>
      </c>
      <c r="I2">
        <v>2.9464999999999999</v>
      </c>
    </row>
    <row r="3" spans="1:10" x14ac:dyDescent="0.3">
      <c r="A3" t="s">
        <v>12</v>
      </c>
      <c r="B3">
        <f>1/(B2^2)</f>
        <v>3.2733288681985176E-2</v>
      </c>
      <c r="C3">
        <f t="shared" ref="C3:I3" si="0">1/(C2^2)</f>
        <v>4.5180870219307528E-2</v>
      </c>
      <c r="D3">
        <f t="shared" si="0"/>
        <v>5.6108061329695209E-2</v>
      </c>
      <c r="E3">
        <f t="shared" si="0"/>
        <v>6.9566601657790481E-2</v>
      </c>
      <c r="F3">
        <f t="shared" si="0"/>
        <v>8.0730577822450494E-2</v>
      </c>
      <c r="G3">
        <f t="shared" si="0"/>
        <v>9.1660633105492509E-2</v>
      </c>
      <c r="H3">
        <f t="shared" si="0"/>
        <v>0.10381700924923175</v>
      </c>
      <c r="I3">
        <f t="shared" si="0"/>
        <v>0.11518266141575789</v>
      </c>
    </row>
    <row r="6" spans="1:10" x14ac:dyDescent="0.3">
      <c r="I6" t="s">
        <v>13</v>
      </c>
      <c r="J6" t="s">
        <v>14</v>
      </c>
    </row>
    <row r="7" spans="1:10" x14ac:dyDescent="0.3">
      <c r="I7">
        <f>0.4249*9.8*0.025/2/8/3.14</f>
        <v>2.0720640923566885E-3</v>
      </c>
      <c r="J7">
        <f>0.47*0.12^2/2</f>
        <v>3.3839999999999999E-3</v>
      </c>
    </row>
    <row r="8" spans="1:10" x14ac:dyDescent="0.3">
      <c r="I8">
        <f>Sheet3!I7-Sheet4!I7</f>
        <v>2.9917894108280252E-3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b2</vt:lpstr>
      <vt:lpstr>Sheet2</vt:lpstr>
      <vt:lpstr>b22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俞乐楠</dc:creator>
  <cp:lastModifiedBy>Vel</cp:lastModifiedBy>
  <dcterms:created xsi:type="dcterms:W3CDTF">2015-06-05T18:19:34Z</dcterms:created>
  <dcterms:modified xsi:type="dcterms:W3CDTF">2023-05-04T06:54:28Z</dcterms:modified>
</cp:coreProperties>
</file>