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asks\物理实验\光栅衍射\"/>
    </mc:Choice>
  </mc:AlternateContent>
  <xr:revisionPtr revIDLastSave="0" documentId="13_ncr:1_{CD73FB59-4B85-484C-AA63-CB211C136AD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ata1" sheetId="1" r:id="rId1"/>
    <sheet name="Data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I16" i="2"/>
  <c r="I14" i="2"/>
  <c r="I2" i="3"/>
  <c r="I5" i="3"/>
  <c r="H17" i="3"/>
  <c r="H10" i="3"/>
  <c r="H9" i="3"/>
  <c r="H8" i="3"/>
  <c r="L11" i="2"/>
  <c r="L8" i="2"/>
  <c r="L5" i="2"/>
  <c r="L2" i="2"/>
  <c r="H9" i="2"/>
  <c r="H8" i="2"/>
  <c r="H17" i="2" s="1"/>
  <c r="I8" i="2" s="1"/>
  <c r="H10" i="2"/>
  <c r="H17" i="1"/>
  <c r="H8" i="1"/>
  <c r="G2" i="1"/>
  <c r="C2" i="1"/>
  <c r="G16" i="1"/>
  <c r="F16" i="1"/>
  <c r="E16" i="1"/>
  <c r="D16" i="1"/>
  <c r="C16" i="1"/>
  <c r="G15" i="1"/>
  <c r="F15" i="1"/>
  <c r="E15" i="1"/>
  <c r="D15" i="1"/>
  <c r="C15" i="1"/>
  <c r="F14" i="1"/>
  <c r="E14" i="1"/>
  <c r="D14" i="1"/>
  <c r="C14" i="1"/>
  <c r="G14" i="1" s="1"/>
  <c r="F13" i="1"/>
  <c r="E13" i="1"/>
  <c r="D13" i="1"/>
  <c r="C13" i="1"/>
  <c r="G13" i="1" s="1"/>
  <c r="F12" i="1"/>
  <c r="E12" i="1"/>
  <c r="D12" i="1"/>
  <c r="C12" i="1"/>
  <c r="G12" i="1" s="1"/>
  <c r="F11" i="1"/>
  <c r="G11" i="1" s="1"/>
  <c r="E11" i="1"/>
  <c r="D11" i="1"/>
  <c r="C11" i="1"/>
  <c r="F10" i="1"/>
  <c r="E10" i="1"/>
  <c r="G10" i="1" s="1"/>
  <c r="H10" i="1" s="1"/>
  <c r="D10" i="1"/>
  <c r="C10" i="1"/>
  <c r="F9" i="1"/>
  <c r="E9" i="1"/>
  <c r="D9" i="1"/>
  <c r="C9" i="1"/>
  <c r="G9" i="1" s="1"/>
  <c r="H9" i="1" s="1"/>
  <c r="F8" i="1"/>
  <c r="E8" i="1"/>
  <c r="G8" i="1" s="1"/>
  <c r="D8" i="1"/>
  <c r="C8" i="1"/>
  <c r="F7" i="1"/>
  <c r="E7" i="1"/>
  <c r="D7" i="1"/>
  <c r="C7" i="1"/>
  <c r="G7" i="1" s="1"/>
  <c r="F6" i="1"/>
  <c r="E6" i="1"/>
  <c r="D6" i="1"/>
  <c r="C6" i="1"/>
  <c r="G6" i="1" s="1"/>
  <c r="F5" i="1"/>
  <c r="E5" i="1"/>
  <c r="D5" i="1"/>
  <c r="C5" i="1"/>
  <c r="G5" i="1" s="1"/>
  <c r="F4" i="1"/>
  <c r="E4" i="1"/>
  <c r="G4" i="1" s="1"/>
  <c r="D4" i="1"/>
  <c r="C4" i="1"/>
  <c r="F3" i="1"/>
  <c r="E3" i="1"/>
  <c r="D3" i="1"/>
  <c r="C3" i="1"/>
  <c r="G3" i="1" s="1"/>
  <c r="F2" i="1"/>
  <c r="E2" i="1"/>
  <c r="D2" i="1"/>
  <c r="I7" i="2" l="1"/>
  <c r="I6" i="2"/>
  <c r="I5" i="2"/>
  <c r="I4" i="2"/>
  <c r="I3" i="2"/>
  <c r="I10" i="2"/>
  <c r="I2" i="2"/>
  <c r="I13" i="2"/>
  <c r="I12" i="2"/>
  <c r="I9" i="2"/>
  <c r="J8" i="2" s="1"/>
  <c r="I11" i="2"/>
  <c r="J2" i="2" l="1"/>
  <c r="J5" i="2"/>
  <c r="J11" i="2"/>
</calcChain>
</file>

<file path=xl/sharedStrings.xml><?xml version="1.0" encoding="utf-8"?>
<sst xmlns="http://schemas.openxmlformats.org/spreadsheetml/2006/main" count="47" uniqueCount="16">
  <si>
    <t>Y1</t>
  </si>
  <si>
    <t>Y2</t>
  </si>
  <si>
    <t>G</t>
  </si>
  <si>
    <t>B</t>
  </si>
  <si>
    <t>B4</t>
  </si>
  <si>
    <r>
      <rPr>
        <sz val="11"/>
        <color theme="1"/>
        <rFont val="Calibri"/>
        <family val="2"/>
      </rPr>
      <t>θ</t>
    </r>
    <r>
      <rPr>
        <sz val="6"/>
        <color theme="1"/>
        <rFont val="宋体"/>
        <family val="3"/>
        <charset val="134"/>
        <scheme val="minor"/>
      </rPr>
      <t>1L</t>
    </r>
    <phoneticPr fontId="2" type="noConversion"/>
  </si>
  <si>
    <t>θ</t>
    <phoneticPr fontId="2" type="noConversion"/>
  </si>
  <si>
    <t>d</t>
    <phoneticPr fontId="2" type="noConversion"/>
  </si>
  <si>
    <r>
      <rPr>
        <sz val="11"/>
        <color theme="1"/>
        <rFont val="Calibri"/>
        <family val="2"/>
      </rPr>
      <t>θ</t>
    </r>
    <r>
      <rPr>
        <sz val="6"/>
        <color theme="1"/>
        <rFont val="宋体"/>
        <family val="3"/>
        <charset val="134"/>
        <scheme val="minor"/>
      </rPr>
      <t>1R</t>
    </r>
    <phoneticPr fontId="2" type="noConversion"/>
  </si>
  <si>
    <r>
      <rPr>
        <sz val="11"/>
        <color theme="1"/>
        <rFont val="Calibri"/>
        <family val="2"/>
        <charset val="161"/>
      </rPr>
      <t>θ</t>
    </r>
    <r>
      <rPr>
        <sz val="6"/>
        <color theme="1"/>
        <rFont val="宋体"/>
        <family val="3"/>
        <charset val="134"/>
        <scheme val="minor"/>
      </rPr>
      <t>2L</t>
    </r>
    <phoneticPr fontId="2" type="noConversion"/>
  </si>
  <si>
    <r>
      <rPr>
        <sz val="11"/>
        <color theme="1"/>
        <rFont val="Calibri"/>
        <family val="2"/>
        <charset val="161"/>
      </rPr>
      <t>θ</t>
    </r>
    <r>
      <rPr>
        <sz val="6"/>
        <color theme="1"/>
        <rFont val="宋体"/>
        <family val="3"/>
        <charset val="134"/>
        <scheme val="minor"/>
      </rPr>
      <t>2R</t>
    </r>
    <phoneticPr fontId="2" type="noConversion"/>
  </si>
  <si>
    <t>λ</t>
    <phoneticPr fontId="2" type="noConversion"/>
  </si>
  <si>
    <t>λx</t>
    <phoneticPr fontId="2" type="noConversion"/>
  </si>
  <si>
    <r>
      <t>δ</t>
    </r>
    <r>
      <rPr>
        <sz val="10"/>
        <color rgb="FF111111"/>
        <rFont val="宋体"/>
        <family val="2"/>
        <charset val="134"/>
      </rPr>
      <t>相对误差</t>
    </r>
    <phoneticPr fontId="2" type="noConversion"/>
  </si>
  <si>
    <r>
      <t>λr</t>
    </r>
    <r>
      <rPr>
        <sz val="11"/>
        <color theme="1"/>
        <rFont val="宋体"/>
        <family val="2"/>
        <charset val="134"/>
      </rPr>
      <t>已知波长</t>
    </r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</si>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</sst>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6" formatCode="0.000E+00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6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  <font>
      <sz val="11"/>
      <color theme="1"/>
      <name val="宋体"/>
      <family val="3"/>
      <charset val="134"/>
      <scheme val="minor"/>
    </font>
    <font>
      <sz val="10"/>
      <color rgb="FF111111"/>
      <name val="Arial"/>
      <family val="2"/>
    </font>
    <font>
      <sz val="10"/>
      <color rgb="FF1111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8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186" fontId="6" fillId="0" borderId="0" xfId="0" applyNumberFormat="1" applyFont="1">
      <alignment vertical="center"/>
    </xf>
    <xf numFmtId="186" fontId="0" fillId="0" borderId="0" xfId="0" applyNumberFormat="1">
      <alignment vertical="center"/>
    </xf>
    <xf numFmtId="186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130" zoomScaleNormal="130" workbookViewId="0">
      <selection activeCell="H10" sqref="H10"/>
    </sheetView>
  </sheetViews>
  <sheetFormatPr defaultColWidth="8.7265625" defaultRowHeight="14" x14ac:dyDescent="0.25"/>
  <cols>
    <col min="3" max="8" width="12.81640625"/>
    <col min="9" max="17" width="6.54296875" customWidth="1"/>
  </cols>
  <sheetData>
    <row r="1" spans="1:17" ht="14.5" x14ac:dyDescent="0.25">
      <c r="C1" s="2" t="s">
        <v>5</v>
      </c>
      <c r="D1" s="2" t="s">
        <v>8</v>
      </c>
      <c r="E1" s="3" t="s">
        <v>9</v>
      </c>
      <c r="F1" s="3" t="s">
        <v>10</v>
      </c>
      <c r="G1" s="2" t="s">
        <v>6</v>
      </c>
      <c r="H1" s="2" t="s">
        <v>7</v>
      </c>
      <c r="J1" s="2" t="s">
        <v>5</v>
      </c>
      <c r="L1" s="2" t="s">
        <v>8</v>
      </c>
      <c r="N1" s="3" t="s">
        <v>9</v>
      </c>
      <c r="P1" s="3" t="s">
        <v>10</v>
      </c>
    </row>
    <row r="2" spans="1:17" x14ac:dyDescent="0.25">
      <c r="A2" s="1" t="s">
        <v>0</v>
      </c>
      <c r="B2" s="4">
        <v>1</v>
      </c>
      <c r="C2" s="4">
        <f>J2+K2*(1/60)</f>
        <v>290.25</v>
      </c>
      <c r="D2" s="4">
        <f>L2+M2*(1/60)</f>
        <v>110.2</v>
      </c>
      <c r="E2" s="4">
        <f>N2+O2/60</f>
        <v>249.63333333333333</v>
      </c>
      <c r="F2" s="4">
        <f>P2+Q3/60</f>
        <v>69.55</v>
      </c>
      <c r="G2" s="4">
        <f>(C2-E2+D2-F2)/4</f>
        <v>20.316666666666666</v>
      </c>
      <c r="H2" s="5"/>
      <c r="I2" s="1" t="s">
        <v>0</v>
      </c>
      <c r="J2">
        <v>290</v>
      </c>
      <c r="K2">
        <v>15</v>
      </c>
      <c r="L2">
        <v>110</v>
      </c>
      <c r="M2">
        <v>12</v>
      </c>
      <c r="N2">
        <v>249</v>
      </c>
      <c r="O2">
        <v>38</v>
      </c>
      <c r="P2">
        <v>69</v>
      </c>
      <c r="Q2">
        <v>35</v>
      </c>
    </row>
    <row r="3" spans="1:17" x14ac:dyDescent="0.25">
      <c r="A3" s="1"/>
      <c r="B3" s="4">
        <v>2</v>
      </c>
      <c r="C3" s="4">
        <f t="shared" ref="C3:C16" si="0">J3+K3*(1/60)</f>
        <v>290.25</v>
      </c>
      <c r="D3" s="4">
        <f t="shared" ref="D3:D16" si="1">L3+M3*(1/60)</f>
        <v>110.15</v>
      </c>
      <c r="E3" s="4">
        <f t="shared" ref="E3:E16" si="2">N3+O3/60</f>
        <v>249.61666666666667</v>
      </c>
      <c r="F3" s="4">
        <f t="shared" ref="F3:F15" si="3">P3+Q4/60</f>
        <v>69.55</v>
      </c>
      <c r="G3" s="4">
        <f t="shared" ref="G3:G16" si="4">(C3-E3+D3-F3)/4</f>
        <v>20.308333333333334</v>
      </c>
      <c r="H3" s="5"/>
      <c r="I3" s="1"/>
      <c r="J3">
        <v>290</v>
      </c>
      <c r="K3">
        <v>15</v>
      </c>
      <c r="L3">
        <v>110</v>
      </c>
      <c r="M3">
        <v>9</v>
      </c>
      <c r="N3">
        <v>249</v>
      </c>
      <c r="O3">
        <v>37</v>
      </c>
      <c r="P3">
        <v>69</v>
      </c>
      <c r="Q3">
        <v>33</v>
      </c>
    </row>
    <row r="4" spans="1:17" x14ac:dyDescent="0.25">
      <c r="A4" s="1"/>
      <c r="B4" s="4">
        <v>3</v>
      </c>
      <c r="C4" s="4">
        <f t="shared" si="0"/>
        <v>290.25</v>
      </c>
      <c r="D4" s="4">
        <f t="shared" si="1"/>
        <v>110.2</v>
      </c>
      <c r="E4" s="4">
        <f t="shared" si="2"/>
        <v>249.58333333333334</v>
      </c>
      <c r="F4" s="4">
        <f t="shared" si="3"/>
        <v>69.63333333333334</v>
      </c>
      <c r="G4" s="4">
        <f t="shared" si="4"/>
        <v>20.308333333333334</v>
      </c>
      <c r="H4" s="5"/>
      <c r="I4" s="1"/>
      <c r="J4">
        <v>290</v>
      </c>
      <c r="K4">
        <v>15</v>
      </c>
      <c r="L4">
        <v>110</v>
      </c>
      <c r="M4">
        <v>12</v>
      </c>
      <c r="N4">
        <v>249</v>
      </c>
      <c r="O4">
        <v>35</v>
      </c>
      <c r="P4">
        <v>69</v>
      </c>
      <c r="Q4">
        <v>33</v>
      </c>
    </row>
    <row r="5" spans="1:17" x14ac:dyDescent="0.25">
      <c r="A5" s="1" t="s">
        <v>1</v>
      </c>
      <c r="B5" s="4">
        <v>1</v>
      </c>
      <c r="C5" s="4">
        <f t="shared" si="0"/>
        <v>290.16666666666669</v>
      </c>
      <c r="D5" s="4">
        <f t="shared" si="1"/>
        <v>110.13333333333334</v>
      </c>
      <c r="E5" s="4">
        <f t="shared" si="2"/>
        <v>249.66666666666666</v>
      </c>
      <c r="F5" s="4">
        <f t="shared" si="3"/>
        <v>69.650000000000006</v>
      </c>
      <c r="G5" s="4">
        <f t="shared" si="4"/>
        <v>20.245833333333344</v>
      </c>
      <c r="H5" s="5"/>
      <c r="I5" s="1" t="s">
        <v>1</v>
      </c>
      <c r="J5">
        <v>290</v>
      </c>
      <c r="K5">
        <v>10</v>
      </c>
      <c r="L5">
        <v>110</v>
      </c>
      <c r="M5">
        <v>8</v>
      </c>
      <c r="N5">
        <v>249</v>
      </c>
      <c r="O5">
        <v>40</v>
      </c>
      <c r="P5">
        <v>69</v>
      </c>
      <c r="Q5">
        <v>38</v>
      </c>
    </row>
    <row r="6" spans="1:17" x14ac:dyDescent="0.25">
      <c r="A6" s="1"/>
      <c r="B6" s="4">
        <v>2</v>
      </c>
      <c r="C6" s="4">
        <f t="shared" si="0"/>
        <v>290.16666666666669</v>
      </c>
      <c r="D6" s="4">
        <f t="shared" si="1"/>
        <v>110.13333333333334</v>
      </c>
      <c r="E6" s="4">
        <f t="shared" si="2"/>
        <v>249.71666666666667</v>
      </c>
      <c r="F6" s="4">
        <f t="shared" si="3"/>
        <v>69.650000000000006</v>
      </c>
      <c r="G6" s="4">
        <f t="shared" si="4"/>
        <v>20.233333333333341</v>
      </c>
      <c r="H6" s="5"/>
      <c r="I6" s="1"/>
      <c r="J6">
        <v>290</v>
      </c>
      <c r="K6">
        <v>10</v>
      </c>
      <c r="L6">
        <v>110</v>
      </c>
      <c r="M6">
        <v>8</v>
      </c>
      <c r="N6">
        <v>249</v>
      </c>
      <c r="O6">
        <v>43</v>
      </c>
      <c r="P6">
        <v>69</v>
      </c>
      <c r="Q6">
        <v>39</v>
      </c>
    </row>
    <row r="7" spans="1:17" x14ac:dyDescent="0.25">
      <c r="A7" s="1"/>
      <c r="B7" s="4">
        <v>3</v>
      </c>
      <c r="C7" s="4">
        <f t="shared" si="0"/>
        <v>290.16666666666669</v>
      </c>
      <c r="D7" s="4">
        <f t="shared" si="1"/>
        <v>110.13333333333334</v>
      </c>
      <c r="E7" s="4">
        <f t="shared" si="2"/>
        <v>249.71666666666667</v>
      </c>
      <c r="F7" s="4">
        <f t="shared" si="3"/>
        <v>69.766666666666666</v>
      </c>
      <c r="G7" s="4">
        <f t="shared" si="4"/>
        <v>20.204166666666676</v>
      </c>
      <c r="H7" s="5"/>
      <c r="I7" s="1"/>
      <c r="J7">
        <v>290</v>
      </c>
      <c r="K7">
        <v>10</v>
      </c>
      <c r="L7">
        <v>110</v>
      </c>
      <c r="M7">
        <v>8</v>
      </c>
      <c r="N7">
        <v>249</v>
      </c>
      <c r="O7">
        <v>43</v>
      </c>
      <c r="P7">
        <v>69</v>
      </c>
      <c r="Q7">
        <v>39</v>
      </c>
    </row>
    <row r="8" spans="1:17" x14ac:dyDescent="0.25">
      <c r="A8" s="1" t="s">
        <v>2</v>
      </c>
      <c r="B8" s="4">
        <v>1</v>
      </c>
      <c r="C8" s="4">
        <f t="shared" si="0"/>
        <v>289.03333333333336</v>
      </c>
      <c r="D8" s="4">
        <f t="shared" si="1"/>
        <v>108.98333333333333</v>
      </c>
      <c r="E8" s="4">
        <f t="shared" si="2"/>
        <v>250.81666666666666</v>
      </c>
      <c r="F8" s="4">
        <f t="shared" si="3"/>
        <v>70.783333333333331</v>
      </c>
      <c r="G8" s="4">
        <f t="shared" si="4"/>
        <v>19.104166666666679</v>
      </c>
      <c r="H8" s="5">
        <f>2*546.1*10^(-9)/SIN(RADIANS(G8))</f>
        <v>3.337136149611401E-6</v>
      </c>
      <c r="I8" s="1" t="s">
        <v>2</v>
      </c>
      <c r="J8">
        <v>289</v>
      </c>
      <c r="K8">
        <v>2</v>
      </c>
      <c r="L8">
        <v>108</v>
      </c>
      <c r="M8">
        <v>59</v>
      </c>
      <c r="N8">
        <v>250</v>
      </c>
      <c r="O8">
        <v>49</v>
      </c>
      <c r="P8">
        <v>70</v>
      </c>
      <c r="Q8">
        <v>46</v>
      </c>
    </row>
    <row r="9" spans="1:17" x14ac:dyDescent="0.25">
      <c r="A9" s="1"/>
      <c r="B9" s="4">
        <v>2</v>
      </c>
      <c r="C9" s="4">
        <f t="shared" si="0"/>
        <v>289.01666666666665</v>
      </c>
      <c r="D9" s="4">
        <f t="shared" si="1"/>
        <v>108.96666666666667</v>
      </c>
      <c r="E9" s="4">
        <f t="shared" si="2"/>
        <v>250.83333333333334</v>
      </c>
      <c r="F9" s="4">
        <f t="shared" si="3"/>
        <v>70.783333333333331</v>
      </c>
      <c r="G9" s="4">
        <f t="shared" si="4"/>
        <v>19.091666666666661</v>
      </c>
      <c r="H9" s="5">
        <f>2*546.1*10^(-9)/SIN(RADIANS(G9))</f>
        <v>3.3392395430024256E-6</v>
      </c>
      <c r="I9" s="1"/>
      <c r="J9">
        <v>289</v>
      </c>
      <c r="K9">
        <v>1</v>
      </c>
      <c r="L9">
        <v>108</v>
      </c>
      <c r="M9">
        <v>58</v>
      </c>
      <c r="N9">
        <v>250</v>
      </c>
      <c r="O9">
        <v>50</v>
      </c>
      <c r="P9">
        <v>70</v>
      </c>
      <c r="Q9">
        <v>47</v>
      </c>
    </row>
    <row r="10" spans="1:17" x14ac:dyDescent="0.25">
      <c r="A10" s="1"/>
      <c r="B10" s="4">
        <v>3</v>
      </c>
      <c r="C10" s="4">
        <f t="shared" si="0"/>
        <v>289.01666666666665</v>
      </c>
      <c r="D10" s="4">
        <f t="shared" si="1"/>
        <v>108.98333333333333</v>
      </c>
      <c r="E10" s="4">
        <f t="shared" si="2"/>
        <v>250.81666666666666</v>
      </c>
      <c r="F10" s="4">
        <f t="shared" si="3"/>
        <v>70.683333333333337</v>
      </c>
      <c r="G10" s="4">
        <f t="shared" si="4"/>
        <v>19.125</v>
      </c>
      <c r="H10" s="5">
        <f>2*546.1*10^(-9)/SIN(RADIANS(G10))</f>
        <v>3.3336367286467774E-6</v>
      </c>
      <c r="I10" s="1"/>
      <c r="J10">
        <v>289</v>
      </c>
      <c r="K10">
        <v>1</v>
      </c>
      <c r="L10">
        <v>108</v>
      </c>
      <c r="M10">
        <v>59</v>
      </c>
      <c r="N10">
        <v>250</v>
      </c>
      <c r="O10">
        <v>49</v>
      </c>
      <c r="P10">
        <v>70</v>
      </c>
      <c r="Q10">
        <v>47</v>
      </c>
    </row>
    <row r="11" spans="1:17" x14ac:dyDescent="0.25">
      <c r="A11" s="1" t="s">
        <v>3</v>
      </c>
      <c r="B11" s="4">
        <v>1</v>
      </c>
      <c r="C11" s="4">
        <f t="shared" si="0"/>
        <v>285.08333333333331</v>
      </c>
      <c r="D11" s="4">
        <f t="shared" si="1"/>
        <v>105.03333333333333</v>
      </c>
      <c r="E11" s="4">
        <f t="shared" si="2"/>
        <v>254.75</v>
      </c>
      <c r="F11" s="4">
        <f t="shared" si="3"/>
        <v>74.7</v>
      </c>
      <c r="G11" s="4">
        <f t="shared" si="4"/>
        <v>15.166666666666661</v>
      </c>
      <c r="H11" s="5"/>
      <c r="I11" s="1" t="s">
        <v>3</v>
      </c>
      <c r="J11">
        <v>285</v>
      </c>
      <c r="K11">
        <v>5</v>
      </c>
      <c r="L11">
        <v>105</v>
      </c>
      <c r="M11">
        <v>2</v>
      </c>
      <c r="N11">
        <v>254</v>
      </c>
      <c r="O11">
        <v>45</v>
      </c>
      <c r="P11">
        <v>74</v>
      </c>
      <c r="Q11">
        <v>41</v>
      </c>
    </row>
    <row r="12" spans="1:17" x14ac:dyDescent="0.25">
      <c r="A12" s="1"/>
      <c r="B12" s="4">
        <v>2</v>
      </c>
      <c r="C12" s="4">
        <f t="shared" si="0"/>
        <v>285.08333333333331</v>
      </c>
      <c r="D12" s="4">
        <f t="shared" si="1"/>
        <v>105.05</v>
      </c>
      <c r="E12" s="4">
        <f t="shared" si="2"/>
        <v>254.75</v>
      </c>
      <c r="F12" s="4">
        <f t="shared" si="3"/>
        <v>74.716666666666669</v>
      </c>
      <c r="G12" s="4">
        <f t="shared" si="4"/>
        <v>15.166666666666664</v>
      </c>
      <c r="H12" s="5"/>
      <c r="I12" s="1"/>
      <c r="J12">
        <v>285</v>
      </c>
      <c r="K12">
        <v>5</v>
      </c>
      <c r="L12">
        <v>105</v>
      </c>
      <c r="M12">
        <v>3</v>
      </c>
      <c r="N12">
        <v>254</v>
      </c>
      <c r="O12">
        <v>45</v>
      </c>
      <c r="P12">
        <v>74</v>
      </c>
      <c r="Q12">
        <v>42</v>
      </c>
    </row>
    <row r="13" spans="1:17" x14ac:dyDescent="0.25">
      <c r="A13" s="1"/>
      <c r="B13" s="4">
        <v>3</v>
      </c>
      <c r="C13" s="4">
        <f t="shared" si="0"/>
        <v>285.08333333333331</v>
      </c>
      <c r="D13" s="4">
        <f t="shared" si="1"/>
        <v>105.03333333333333</v>
      </c>
      <c r="E13" s="4">
        <f t="shared" si="2"/>
        <v>254.78333333333333</v>
      </c>
      <c r="F13" s="4">
        <f t="shared" si="3"/>
        <v>74.333333333333329</v>
      </c>
      <c r="G13" s="4">
        <f t="shared" si="4"/>
        <v>15.249999999999996</v>
      </c>
      <c r="H13" s="5"/>
      <c r="I13" s="1"/>
      <c r="J13">
        <v>285</v>
      </c>
      <c r="K13">
        <v>5</v>
      </c>
      <c r="L13">
        <v>105</v>
      </c>
      <c r="M13">
        <v>2</v>
      </c>
      <c r="N13">
        <v>254</v>
      </c>
      <c r="O13">
        <v>47</v>
      </c>
      <c r="P13">
        <v>74</v>
      </c>
      <c r="Q13">
        <v>43</v>
      </c>
    </row>
    <row r="14" spans="1:17" x14ac:dyDescent="0.25">
      <c r="A14" s="1" t="s">
        <v>4</v>
      </c>
      <c r="B14" s="4">
        <v>1</v>
      </c>
      <c r="C14" s="4">
        <f t="shared" si="0"/>
        <v>301.5</v>
      </c>
      <c r="D14" s="4">
        <f t="shared" si="1"/>
        <v>121.43333333333334</v>
      </c>
      <c r="E14" s="4">
        <f t="shared" si="2"/>
        <v>238.4</v>
      </c>
      <c r="F14" s="4">
        <f t="shared" si="3"/>
        <v>58.333333333333336</v>
      </c>
      <c r="G14" s="4">
        <f t="shared" si="4"/>
        <v>31.549999999999997</v>
      </c>
      <c r="H14" s="5"/>
      <c r="I14" s="1" t="s">
        <v>4</v>
      </c>
      <c r="J14">
        <v>301</v>
      </c>
      <c r="K14">
        <v>30</v>
      </c>
      <c r="L14">
        <v>121</v>
      </c>
      <c r="M14">
        <v>26</v>
      </c>
      <c r="N14">
        <v>238</v>
      </c>
      <c r="O14">
        <v>24</v>
      </c>
      <c r="P14">
        <v>58</v>
      </c>
      <c r="Q14">
        <v>20</v>
      </c>
    </row>
    <row r="15" spans="1:17" x14ac:dyDescent="0.25">
      <c r="A15" s="1"/>
      <c r="B15" s="4">
        <v>2</v>
      </c>
      <c r="C15" s="4">
        <f t="shared" si="0"/>
        <v>301.51666666666665</v>
      </c>
      <c r="D15" s="4">
        <f t="shared" si="1"/>
        <v>121.45</v>
      </c>
      <c r="E15" s="4">
        <f t="shared" si="2"/>
        <v>238.4</v>
      </c>
      <c r="F15" s="4">
        <f t="shared" si="3"/>
        <v>58.333333333333336</v>
      </c>
      <c r="G15" s="4">
        <f t="shared" si="4"/>
        <v>31.55833333333333</v>
      </c>
      <c r="H15" s="5"/>
      <c r="I15" s="1"/>
      <c r="J15">
        <v>301</v>
      </c>
      <c r="K15">
        <v>31</v>
      </c>
      <c r="L15">
        <v>121</v>
      </c>
      <c r="M15">
        <v>27</v>
      </c>
      <c r="N15">
        <v>238</v>
      </c>
      <c r="O15">
        <v>24</v>
      </c>
      <c r="P15">
        <v>58</v>
      </c>
      <c r="Q15">
        <v>20</v>
      </c>
    </row>
    <row r="16" spans="1:17" x14ac:dyDescent="0.25">
      <c r="A16" s="1"/>
      <c r="B16" s="4">
        <v>3</v>
      </c>
      <c r="C16" s="4">
        <f t="shared" si="0"/>
        <v>301.5</v>
      </c>
      <c r="D16" s="4">
        <f t="shared" si="1"/>
        <v>121.43333333333334</v>
      </c>
      <c r="E16" s="4">
        <f t="shared" si="2"/>
        <v>238.38333333333333</v>
      </c>
      <c r="F16" s="4">
        <f>P16+O17/60</f>
        <v>58</v>
      </c>
      <c r="G16" s="4">
        <f t="shared" si="4"/>
        <v>31.637500000000003</v>
      </c>
      <c r="H16" s="5"/>
      <c r="I16" s="1"/>
      <c r="J16">
        <v>301</v>
      </c>
      <c r="K16">
        <v>30</v>
      </c>
      <c r="L16">
        <v>121</v>
      </c>
      <c r="M16">
        <v>26</v>
      </c>
      <c r="N16">
        <v>238</v>
      </c>
      <c r="O16">
        <v>23</v>
      </c>
      <c r="P16">
        <v>58</v>
      </c>
      <c r="Q16">
        <v>20</v>
      </c>
    </row>
    <row r="17" spans="8:8" x14ac:dyDescent="0.25">
      <c r="H17" s="5">
        <f>(1/H8+1/H9+1/H10)/3000</f>
        <v>299.70007158945668</v>
      </c>
    </row>
  </sheetData>
  <mergeCells count="10">
    <mergeCell ref="I2:I4"/>
    <mergeCell ref="I5:I7"/>
    <mergeCell ref="I8:I10"/>
    <mergeCell ref="I11:I13"/>
    <mergeCell ref="I14:I16"/>
    <mergeCell ref="A2:A4"/>
    <mergeCell ref="A5:A7"/>
    <mergeCell ref="A8:A10"/>
    <mergeCell ref="A11:A13"/>
    <mergeCell ref="A14:A16"/>
  </mergeCells>
  <phoneticPr fontId="2" type="noConversion"/>
  <dataValidations count="1">
    <dataValidation allowBlank="1" showInputMessage="1" showErrorMessage="1" sqref="C2:C16 D2:D18 E2:F16" xr:uid="{00000000-0002-0000-0000-000000000000}"/>
  </dataValidation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zoomScale="130" zoomScaleNormal="130" workbookViewId="0">
      <selection activeCell="O16" sqref="O16"/>
    </sheetView>
  </sheetViews>
  <sheetFormatPr defaultColWidth="8.7265625" defaultRowHeight="14" x14ac:dyDescent="0.25"/>
  <cols>
    <col min="3" max="6" width="0" hidden="1" customWidth="1"/>
    <col min="8" max="8" width="14.54296875" customWidth="1"/>
    <col min="9" max="9" width="9.54296875" bestFit="1" customWidth="1"/>
    <col min="10" max="11" width="10.81640625" style="9" customWidth="1"/>
    <col min="12" max="12" width="10.26953125" customWidth="1"/>
    <col min="13" max="13" width="10.453125" customWidth="1"/>
    <col min="14" max="14" width="9.81640625" customWidth="1"/>
  </cols>
  <sheetData>
    <row r="1" spans="1:14" ht="14.5" x14ac:dyDescent="0.25">
      <c r="C1" s="2" t="s">
        <v>5</v>
      </c>
      <c r="D1" s="2" t="s">
        <v>8</v>
      </c>
      <c r="E1" s="3" t="s">
        <v>9</v>
      </c>
      <c r="F1" s="3" t="s">
        <v>10</v>
      </c>
      <c r="G1" s="2" t="s">
        <v>6</v>
      </c>
      <c r="H1" s="2" t="s">
        <v>7</v>
      </c>
      <c r="I1" s="6" t="s">
        <v>11</v>
      </c>
      <c r="J1" s="8" t="s">
        <v>12</v>
      </c>
      <c r="K1" s="8" t="s">
        <v>14</v>
      </c>
      <c r="L1" s="7" t="s">
        <v>13</v>
      </c>
      <c r="M1" s="7"/>
      <c r="N1" s="7"/>
    </row>
    <row r="2" spans="1:14" x14ac:dyDescent="0.25">
      <c r="A2" s="1" t="s">
        <v>0</v>
      </c>
      <c r="B2">
        <v>1</v>
      </c>
      <c r="C2">
        <v>290.25</v>
      </c>
      <c r="D2">
        <v>110.2</v>
      </c>
      <c r="E2">
        <v>249.63333333333333</v>
      </c>
      <c r="F2">
        <v>69.55</v>
      </c>
      <c r="G2">
        <v>20.316666666666666</v>
      </c>
      <c r="I2" s="5">
        <f>H$17*SIN(RADIANS(G2))/2</f>
        <v>5.79260162429629E-7</v>
      </c>
      <c r="J2" s="9">
        <f>AVERAGE(I2:I4)</f>
        <v>5.7910845579305954E-7</v>
      </c>
      <c r="K2" s="10">
        <v>5.7909999999999999E-7</v>
      </c>
      <c r="L2" s="5">
        <f>ABS(K2-J2)</f>
        <v>8.4557930595498539E-12</v>
      </c>
    </row>
    <row r="3" spans="1:14" x14ac:dyDescent="0.25">
      <c r="A3" s="1"/>
      <c r="B3">
        <v>2</v>
      </c>
      <c r="C3">
        <v>290.25</v>
      </c>
      <c r="D3">
        <v>110.15</v>
      </c>
      <c r="E3">
        <v>249.61666666666667</v>
      </c>
      <c r="F3">
        <v>69.55</v>
      </c>
      <c r="G3">
        <v>20.308333333333334</v>
      </c>
      <c r="I3" s="5">
        <f t="shared" ref="I3:I16" si="0">H$17*SIN(RADIANS(G3))/2</f>
        <v>5.7903260247477476E-7</v>
      </c>
      <c r="L3" s="5"/>
    </row>
    <row r="4" spans="1:14" x14ac:dyDescent="0.25">
      <c r="A4" s="1"/>
      <c r="B4">
        <v>3</v>
      </c>
      <c r="C4">
        <v>290.25</v>
      </c>
      <c r="D4">
        <v>110.2</v>
      </c>
      <c r="E4">
        <v>249.58333333333334</v>
      </c>
      <c r="F4">
        <v>69.63333333333334</v>
      </c>
      <c r="G4">
        <v>20.308333333333334</v>
      </c>
      <c r="I4" s="5">
        <f t="shared" si="0"/>
        <v>5.7903260247477476E-7</v>
      </c>
      <c r="L4" s="5"/>
    </row>
    <row r="5" spans="1:14" x14ac:dyDescent="0.25">
      <c r="A5" s="1" t="s">
        <v>1</v>
      </c>
      <c r="B5">
        <v>1</v>
      </c>
      <c r="C5">
        <v>290.16666666666669</v>
      </c>
      <c r="D5">
        <v>110.13333333333334</v>
      </c>
      <c r="E5">
        <v>249.66666666666666</v>
      </c>
      <c r="F5">
        <v>69.650000000000006</v>
      </c>
      <c r="G5">
        <v>20.245833333333344</v>
      </c>
      <c r="I5" s="5">
        <f t="shared" si="0"/>
        <v>5.7732551271382068E-7</v>
      </c>
      <c r="J5" s="9">
        <f>AVERAGE(I5:I7)</f>
        <v>5.7683219869141684E-7</v>
      </c>
      <c r="K5" s="9">
        <v>5.7700000000000004E-7</v>
      </c>
      <c r="L5" s="5">
        <f>ABS(K5-J5)</f>
        <v>1.6780130858320631E-10</v>
      </c>
    </row>
    <row r="6" spans="1:14" x14ac:dyDescent="0.25">
      <c r="A6" s="1"/>
      <c r="B6">
        <v>2</v>
      </c>
      <c r="C6">
        <v>290.16666666666669</v>
      </c>
      <c r="D6">
        <v>110.13333333333334</v>
      </c>
      <c r="E6">
        <v>249.71666666666667</v>
      </c>
      <c r="F6">
        <v>69.650000000000006</v>
      </c>
      <c r="G6">
        <v>20.233333333333341</v>
      </c>
      <c r="I6" s="5">
        <f t="shared" si="0"/>
        <v>5.769840122606499E-7</v>
      </c>
      <c r="L6" s="5"/>
    </row>
    <row r="7" spans="1:14" x14ac:dyDescent="0.25">
      <c r="A7" s="1"/>
      <c r="B7">
        <v>3</v>
      </c>
      <c r="C7">
        <v>290.16666666666669</v>
      </c>
      <c r="D7">
        <v>110.13333333333334</v>
      </c>
      <c r="E7">
        <v>249.71666666666667</v>
      </c>
      <c r="F7">
        <v>69.766666666666666</v>
      </c>
      <c r="G7">
        <v>20.204166666666676</v>
      </c>
      <c r="I7" s="5">
        <f t="shared" si="0"/>
        <v>5.7618707109977984E-7</v>
      </c>
      <c r="L7" s="5"/>
    </row>
    <row r="8" spans="1:14" x14ac:dyDescent="0.25">
      <c r="A8" s="1" t="s">
        <v>2</v>
      </c>
      <c r="B8">
        <v>1</v>
      </c>
      <c r="C8">
        <v>289.03333333333336</v>
      </c>
      <c r="D8">
        <v>108.98333333333333</v>
      </c>
      <c r="E8">
        <v>250.81666666666666</v>
      </c>
      <c r="F8">
        <v>70.783333333333331</v>
      </c>
      <c r="G8">
        <v>19.104166666666679</v>
      </c>
      <c r="H8" s="5">
        <f>2*546.1*10^(-9)/SIN(RADIANS(G8))</f>
        <v>3.337136149611401E-6</v>
      </c>
      <c r="I8" s="5">
        <f t="shared" si="0"/>
        <v>5.4602384980976069E-7</v>
      </c>
      <c r="J8" s="9">
        <f>AVERAGE(I8:I10)</f>
        <v>5.4610026199386954E-7</v>
      </c>
      <c r="K8" s="9">
        <v>5.4610000000000005E-7</v>
      </c>
      <c r="L8" s="5">
        <f>ABS(K8-J8)</f>
        <v>2.6199386949065642E-13</v>
      </c>
    </row>
    <row r="9" spans="1:14" x14ac:dyDescent="0.25">
      <c r="A9" s="1"/>
      <c r="B9">
        <v>2</v>
      </c>
      <c r="C9">
        <v>289.01666666666665</v>
      </c>
      <c r="D9">
        <v>108.96666666666667</v>
      </c>
      <c r="E9">
        <v>250.83333333333334</v>
      </c>
      <c r="F9">
        <v>70.783333333333331</v>
      </c>
      <c r="G9">
        <v>19.091666666666661</v>
      </c>
      <c r="H9" s="5">
        <f>2*546.1*10^(-9)/SIN(RADIANS(G9))</f>
        <v>3.3392395430024256E-6</v>
      </c>
      <c r="I9" s="5">
        <f t="shared" si="0"/>
        <v>5.4567990833978196E-7</v>
      </c>
      <c r="L9" s="5"/>
    </row>
    <row r="10" spans="1:14" x14ac:dyDescent="0.25">
      <c r="A10" s="1"/>
      <c r="B10">
        <v>3</v>
      </c>
      <c r="C10">
        <v>289.01666666666665</v>
      </c>
      <c r="D10">
        <v>108.98333333333333</v>
      </c>
      <c r="E10">
        <v>250.81666666666666</v>
      </c>
      <c r="F10">
        <v>70.683333333333337</v>
      </c>
      <c r="G10">
        <v>19.125</v>
      </c>
      <c r="H10" s="5">
        <f>2*546.1*10^(-9)/SIN(RADIANS(G10))</f>
        <v>3.3336367286467774E-6</v>
      </c>
      <c r="I10" s="5">
        <f t="shared" si="0"/>
        <v>5.4659702783206566E-7</v>
      </c>
      <c r="L10" s="5"/>
    </row>
    <row r="11" spans="1:14" x14ac:dyDescent="0.25">
      <c r="A11" s="1" t="s">
        <v>3</v>
      </c>
      <c r="B11">
        <v>1</v>
      </c>
      <c r="C11">
        <v>285.08333333333331</v>
      </c>
      <c r="D11">
        <v>105.03333333333333</v>
      </c>
      <c r="E11">
        <v>254.75</v>
      </c>
      <c r="F11">
        <v>74.7</v>
      </c>
      <c r="G11">
        <v>15.166666666666661</v>
      </c>
      <c r="I11" s="5">
        <f t="shared" si="0"/>
        <v>4.3648277191333953E-7</v>
      </c>
      <c r="J11" s="9">
        <f>AVERAGE(I11:I13)</f>
        <v>4.3726327704798131E-7</v>
      </c>
      <c r="K11" s="9">
        <v>4.3580000000000002E-7</v>
      </c>
      <c r="L11" s="5">
        <f>ABS(K11-J11)</f>
        <v>1.4632770479812833E-9</v>
      </c>
    </row>
    <row r="12" spans="1:14" x14ac:dyDescent="0.25">
      <c r="A12" s="1"/>
      <c r="B12">
        <v>2</v>
      </c>
      <c r="C12">
        <v>285.08333333333331</v>
      </c>
      <c r="D12">
        <v>105.05</v>
      </c>
      <c r="E12">
        <v>254.75</v>
      </c>
      <c r="F12">
        <v>74.716666666666669</v>
      </c>
      <c r="G12">
        <v>15.166666666666664</v>
      </c>
      <c r="I12" s="5">
        <f t="shared" si="0"/>
        <v>4.3648277191333963E-7</v>
      </c>
      <c r="L12" s="5"/>
    </row>
    <row r="13" spans="1:14" x14ac:dyDescent="0.25">
      <c r="A13" s="1"/>
      <c r="B13">
        <v>3</v>
      </c>
      <c r="C13">
        <v>285.08333333333331</v>
      </c>
      <c r="D13">
        <v>105.03333333333333</v>
      </c>
      <c r="E13">
        <v>254.78333333333333</v>
      </c>
      <c r="F13">
        <v>74.333333333333329</v>
      </c>
      <c r="G13">
        <v>15.249999999999996</v>
      </c>
      <c r="I13" s="5">
        <f t="shared" si="0"/>
        <v>4.3882428731726481E-7</v>
      </c>
      <c r="L13" s="5"/>
    </row>
    <row r="14" spans="1:14" x14ac:dyDescent="0.25">
      <c r="A14" s="1" t="s">
        <v>4</v>
      </c>
      <c r="B14">
        <v>1</v>
      </c>
      <c r="C14">
        <v>301.5</v>
      </c>
      <c r="D14">
        <v>121.43333333333334</v>
      </c>
      <c r="E14">
        <v>238.4</v>
      </c>
      <c r="F14">
        <v>58.333333333333336</v>
      </c>
      <c r="G14">
        <v>31.549999999999997</v>
      </c>
      <c r="I14" s="5">
        <f>H$17*SIN(RADIANS(G14))/4</f>
        <v>4.3647193912216215E-7</v>
      </c>
      <c r="K14"/>
      <c r="L14" s="5"/>
    </row>
    <row r="15" spans="1:14" x14ac:dyDescent="0.25">
      <c r="A15" s="1"/>
      <c r="B15">
        <v>2</v>
      </c>
      <c r="C15">
        <v>301.51666666666665</v>
      </c>
      <c r="D15">
        <v>121.45</v>
      </c>
      <c r="E15">
        <v>238.4</v>
      </c>
      <c r="F15">
        <v>58.333333333333336</v>
      </c>
      <c r="G15">
        <v>31.55833333333333</v>
      </c>
      <c r="I15" s="5">
        <f t="shared" ref="I15:I16" si="1">H$17*SIN(RADIANS(G15))/4</f>
        <v>4.3657532552133511E-7</v>
      </c>
      <c r="L15" s="5"/>
    </row>
    <row r="16" spans="1:14" x14ac:dyDescent="0.25">
      <c r="A16" s="1"/>
      <c r="B16">
        <v>3</v>
      </c>
      <c r="C16">
        <v>301.5</v>
      </c>
      <c r="D16">
        <v>121.43333333333334</v>
      </c>
      <c r="E16">
        <v>238.38333333333333</v>
      </c>
      <c r="F16">
        <v>58</v>
      </c>
      <c r="G16">
        <v>31.637500000000003</v>
      </c>
      <c r="I16" s="5">
        <f t="shared" si="1"/>
        <v>4.3755703539346846E-7</v>
      </c>
      <c r="L16" s="5"/>
    </row>
    <row r="17" spans="8:8" x14ac:dyDescent="0.25">
      <c r="H17" s="5">
        <f>AVERAGE(H8:H10)</f>
        <v>3.3366708070868681E-6</v>
      </c>
    </row>
  </sheetData>
  <mergeCells count="5">
    <mergeCell ref="A2:A4"/>
    <mergeCell ref="A5:A7"/>
    <mergeCell ref="A8:A10"/>
    <mergeCell ref="A11:A13"/>
    <mergeCell ref="A14:A16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="101" zoomScaleNormal="101" workbookViewId="0">
      <selection activeCell="I3" sqref="I3"/>
    </sheetView>
  </sheetViews>
  <sheetFormatPr defaultColWidth="8.7265625" defaultRowHeight="14" x14ac:dyDescent="0.25"/>
  <cols>
    <col min="3" max="6" width="0" hidden="1" customWidth="1"/>
    <col min="9" max="9" width="11.54296875" style="9" customWidth="1"/>
    <col min="10" max="10" width="12.08984375" customWidth="1"/>
    <col min="11" max="11" width="12.81640625" customWidth="1"/>
  </cols>
  <sheetData>
    <row r="1" spans="1:12" ht="14.5" x14ac:dyDescent="0.25">
      <c r="C1" s="2" t="s">
        <v>5</v>
      </c>
      <c r="D1" s="2" t="s">
        <v>8</v>
      </c>
      <c r="E1" s="3" t="s">
        <v>9</v>
      </c>
      <c r="F1" s="3" t="s">
        <v>10</v>
      </c>
      <c r="G1" s="2" t="s">
        <v>6</v>
      </c>
      <c r="H1" s="2" t="s">
        <v>7</v>
      </c>
      <c r="I1" s="8" t="s">
        <v>15</v>
      </c>
      <c r="J1" s="8"/>
      <c r="K1" s="8"/>
      <c r="L1" s="7"/>
    </row>
    <row r="2" spans="1:12" x14ac:dyDescent="0.25">
      <c r="A2" s="1" t="s">
        <v>0</v>
      </c>
      <c r="B2">
        <v>1</v>
      </c>
      <c r="C2">
        <v>290.25</v>
      </c>
      <c r="D2">
        <v>110.2</v>
      </c>
      <c r="E2">
        <v>249.63333333333333</v>
      </c>
      <c r="F2">
        <v>69.55</v>
      </c>
      <c r="G2">
        <v>20.316666666666666</v>
      </c>
      <c r="I2" s="9">
        <f>2/H$17/COS(RADIANS(AVERAGE(G2:G4)))</f>
        <v>639140.56976688025</v>
      </c>
      <c r="J2" s="9"/>
      <c r="K2" s="10"/>
      <c r="L2" s="5"/>
    </row>
    <row r="3" spans="1:12" x14ac:dyDescent="0.25">
      <c r="A3" s="1"/>
      <c r="B3">
        <v>2</v>
      </c>
      <c r="C3">
        <v>290.25</v>
      </c>
      <c r="D3">
        <v>110.15</v>
      </c>
      <c r="E3">
        <v>249.61666666666667</v>
      </c>
      <c r="F3">
        <v>69.55</v>
      </c>
      <c r="G3">
        <v>20.308333333333334</v>
      </c>
      <c r="J3" s="9"/>
      <c r="K3" s="9"/>
      <c r="L3" s="5"/>
    </row>
    <row r="4" spans="1:12" x14ac:dyDescent="0.25">
      <c r="A4" s="1"/>
      <c r="B4">
        <v>3</v>
      </c>
      <c r="C4">
        <v>290.25</v>
      </c>
      <c r="D4">
        <v>110.2</v>
      </c>
      <c r="E4">
        <v>249.58333333333334</v>
      </c>
      <c r="F4">
        <v>69.63333333333334</v>
      </c>
      <c r="G4">
        <v>20.308333333333334</v>
      </c>
      <c r="J4" s="9"/>
      <c r="K4" s="9"/>
      <c r="L4" s="5"/>
    </row>
    <row r="5" spans="1:12" x14ac:dyDescent="0.25">
      <c r="A5" s="1" t="s">
        <v>1</v>
      </c>
      <c r="B5">
        <v>1</v>
      </c>
      <c r="C5">
        <v>290.16666666666669</v>
      </c>
      <c r="D5">
        <v>110.13333333333334</v>
      </c>
      <c r="E5">
        <v>249.66666666666666</v>
      </c>
      <c r="F5">
        <v>69.650000000000006</v>
      </c>
      <c r="G5">
        <v>20.245833333333344</v>
      </c>
      <c r="I5" s="9">
        <f>2/H$17/COS(RADIANS(AVERAGE(G5:G7)))</f>
        <v>638797.35872755002</v>
      </c>
      <c r="J5" s="9"/>
      <c r="K5" s="9"/>
      <c r="L5" s="5"/>
    </row>
    <row r="6" spans="1:12" x14ac:dyDescent="0.25">
      <c r="A6" s="1"/>
      <c r="B6">
        <v>2</v>
      </c>
      <c r="C6">
        <v>290.16666666666669</v>
      </c>
      <c r="D6">
        <v>110.13333333333334</v>
      </c>
      <c r="E6">
        <v>249.71666666666667</v>
      </c>
      <c r="F6">
        <v>69.650000000000006</v>
      </c>
      <c r="G6">
        <v>20.233333333333341</v>
      </c>
      <c r="J6" s="9"/>
      <c r="K6" s="9"/>
      <c r="L6" s="5"/>
    </row>
    <row r="7" spans="1:12" x14ac:dyDescent="0.25">
      <c r="A7" s="1"/>
      <c r="B7">
        <v>3</v>
      </c>
      <c r="C7">
        <v>290.16666666666669</v>
      </c>
      <c r="D7">
        <v>110.13333333333334</v>
      </c>
      <c r="E7">
        <v>249.71666666666667</v>
      </c>
      <c r="F7">
        <v>69.766666666666666</v>
      </c>
      <c r="G7">
        <v>20.204166666666676</v>
      </c>
      <c r="J7" s="9"/>
      <c r="K7" s="9"/>
      <c r="L7" s="5"/>
    </row>
    <row r="8" spans="1:12" x14ac:dyDescent="0.25">
      <c r="A8" s="1" t="s">
        <v>2</v>
      </c>
      <c r="B8">
        <v>1</v>
      </c>
      <c r="C8">
        <v>289.03333333333336</v>
      </c>
      <c r="D8">
        <v>108.98333333333333</v>
      </c>
      <c r="E8">
        <v>250.81666666666666</v>
      </c>
      <c r="F8">
        <v>70.783333333333331</v>
      </c>
      <c r="G8">
        <v>19.104166666666679</v>
      </c>
      <c r="H8" s="5">
        <f>2*546.1*10^(-9)/SIN(RADIANS(G8))</f>
        <v>3.337136149611401E-6</v>
      </c>
      <c r="J8" s="9"/>
      <c r="K8" s="9"/>
      <c r="L8" s="5"/>
    </row>
    <row r="9" spans="1:12" x14ac:dyDescent="0.25">
      <c r="A9" s="1"/>
      <c r="B9">
        <v>2</v>
      </c>
      <c r="C9">
        <v>289.01666666666665</v>
      </c>
      <c r="D9">
        <v>108.96666666666667</v>
      </c>
      <c r="E9">
        <v>250.83333333333334</v>
      </c>
      <c r="F9">
        <v>70.783333333333331</v>
      </c>
      <c r="G9">
        <v>19.091666666666661</v>
      </c>
      <c r="H9" s="5">
        <f>2*546.1*10^(-9)/SIN(RADIANS(G9))</f>
        <v>3.3392395430024256E-6</v>
      </c>
      <c r="J9" s="9"/>
      <c r="K9" s="9"/>
      <c r="L9" s="5"/>
    </row>
    <row r="10" spans="1:12" x14ac:dyDescent="0.25">
      <c r="A10" s="1"/>
      <c r="B10">
        <v>3</v>
      </c>
      <c r="C10">
        <v>289.01666666666665</v>
      </c>
      <c r="D10">
        <v>108.98333333333333</v>
      </c>
      <c r="E10">
        <v>250.81666666666666</v>
      </c>
      <c r="F10">
        <v>70.683333333333337</v>
      </c>
      <c r="G10">
        <v>19.125</v>
      </c>
      <c r="H10" s="5">
        <f>2*546.1*10^(-9)/SIN(RADIANS(G10))</f>
        <v>3.3336367286467774E-6</v>
      </c>
      <c r="J10" s="9"/>
      <c r="K10" s="9"/>
      <c r="L10" s="5"/>
    </row>
    <row r="11" spans="1:12" x14ac:dyDescent="0.25">
      <c r="A11" s="1" t="s">
        <v>3</v>
      </c>
      <c r="B11">
        <v>1</v>
      </c>
      <c r="C11">
        <v>285.08333333333331</v>
      </c>
      <c r="D11">
        <v>105.03333333333333</v>
      </c>
      <c r="E11">
        <v>254.75</v>
      </c>
      <c r="F11">
        <v>74.7</v>
      </c>
      <c r="G11">
        <v>15.166666666666661</v>
      </c>
      <c r="J11" s="9"/>
      <c r="K11" s="9"/>
      <c r="L11" s="5"/>
    </row>
    <row r="12" spans="1:12" x14ac:dyDescent="0.25">
      <c r="A12" s="1"/>
      <c r="B12">
        <v>2</v>
      </c>
      <c r="C12">
        <v>285.08333333333331</v>
      </c>
      <c r="D12">
        <v>105.05</v>
      </c>
      <c r="E12">
        <v>254.75</v>
      </c>
      <c r="F12">
        <v>74.716666666666669</v>
      </c>
      <c r="G12">
        <v>15.166666666666664</v>
      </c>
      <c r="J12" s="9"/>
      <c r="K12" s="9"/>
      <c r="L12" s="5"/>
    </row>
    <row r="13" spans="1:12" x14ac:dyDescent="0.25">
      <c r="A13" s="1"/>
      <c r="B13">
        <v>3</v>
      </c>
      <c r="C13">
        <v>285.08333333333331</v>
      </c>
      <c r="D13">
        <v>105.03333333333333</v>
      </c>
      <c r="E13">
        <v>254.78333333333333</v>
      </c>
      <c r="F13">
        <v>74.333333333333329</v>
      </c>
      <c r="G13">
        <v>15.249999999999996</v>
      </c>
      <c r="J13" s="9"/>
      <c r="K13" s="9"/>
      <c r="L13" s="5"/>
    </row>
    <row r="14" spans="1:12" x14ac:dyDescent="0.25">
      <c r="A14" s="1" t="s">
        <v>4</v>
      </c>
      <c r="B14">
        <v>1</v>
      </c>
      <c r="C14">
        <v>301.5</v>
      </c>
      <c r="D14">
        <v>121.43333333333334</v>
      </c>
      <c r="E14">
        <v>238.4</v>
      </c>
      <c r="F14">
        <v>58.333333333333336</v>
      </c>
      <c r="G14">
        <v>31.549999999999997</v>
      </c>
      <c r="J14" s="9"/>
      <c r="K14" s="9"/>
      <c r="L14" s="5"/>
    </row>
    <row r="15" spans="1:12" x14ac:dyDescent="0.25">
      <c r="A15" s="1"/>
      <c r="B15">
        <v>2</v>
      </c>
      <c r="C15">
        <v>301.51666666666665</v>
      </c>
      <c r="D15">
        <v>121.45</v>
      </c>
      <c r="E15">
        <v>238.4</v>
      </c>
      <c r="F15">
        <v>58.333333333333336</v>
      </c>
      <c r="G15">
        <v>31.55833333333333</v>
      </c>
      <c r="J15" s="9"/>
      <c r="K15" s="9"/>
      <c r="L15" s="5"/>
    </row>
    <row r="16" spans="1:12" x14ac:dyDescent="0.25">
      <c r="A16" s="1"/>
      <c r="B16">
        <v>3</v>
      </c>
      <c r="C16">
        <v>301.5</v>
      </c>
      <c r="D16">
        <v>121.43333333333334</v>
      </c>
      <c r="E16">
        <v>238.38333333333333</v>
      </c>
      <c r="F16">
        <v>58</v>
      </c>
      <c r="G16">
        <v>31.637500000000003</v>
      </c>
      <c r="J16" s="9"/>
      <c r="K16" s="9"/>
      <c r="L16" s="5"/>
    </row>
    <row r="17" spans="8:8" x14ac:dyDescent="0.25">
      <c r="H17" s="5">
        <f>AVERAGE(H8:H10)</f>
        <v>3.3366708070868681E-6</v>
      </c>
    </row>
  </sheetData>
  <mergeCells count="5">
    <mergeCell ref="A2:A4"/>
    <mergeCell ref="A5:A7"/>
    <mergeCell ref="A8:A10"/>
    <mergeCell ref="A11:A13"/>
    <mergeCell ref="A14:A16"/>
  </mergeCells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- Vel</cp:lastModifiedBy>
  <dcterms:created xsi:type="dcterms:W3CDTF">2023-09-29T03:06:18Z</dcterms:created>
  <dcterms:modified xsi:type="dcterms:W3CDTF">2023-10-02T02:54:47Z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501C42B601BDD562EE35186560FFCAB8_33</vt:lpwstr>
  </property>
  <property fmtid="{D5CDD505-2E9C-101B-9397-08002B2CF9AE}" pid="3" name="KSOProductBuildVer">
    <vt:lpwstr>2052-11.36.0</vt:lpwstr>
  </property>
</Properties>
</file>