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asks\物理实验\光电效应\"/>
    </mc:Choice>
  </mc:AlternateContent>
  <xr:revisionPtr revIDLastSave="0" documentId="13_ncr:1_{1E40FA6A-981D-4A24-B461-BF0305957416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h的测定" sheetId="1" r:id="rId1"/>
    <sheet name="伏安特性曲线" sheetId="2" r:id="rId2"/>
    <sheet name="光电流和光强关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D3" i="3"/>
  <c r="B3" i="3"/>
  <c r="C9" i="3"/>
  <c r="D9" i="3"/>
  <c r="E9" i="3"/>
  <c r="F9" i="3"/>
  <c r="G9" i="3"/>
  <c r="B9" i="3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W21" i="2"/>
  <c r="B21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V21" i="2" s="1"/>
  <c r="AW20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B19" i="2"/>
  <c r="K18" i="2"/>
  <c r="C18" i="2"/>
  <c r="D18" i="2"/>
  <c r="E18" i="2"/>
  <c r="F18" i="2"/>
  <c r="G18" i="2"/>
  <c r="H18" i="2"/>
  <c r="I18" i="2"/>
  <c r="J18" i="2"/>
  <c r="B18" i="2"/>
  <c r="E25" i="1"/>
  <c r="B26" i="1"/>
  <c r="D25" i="1"/>
  <c r="C25" i="1"/>
  <c r="H2" i="1"/>
  <c r="A22" i="1"/>
  <c r="B22" i="1"/>
  <c r="C19" i="1"/>
  <c r="C18" i="1"/>
  <c r="C17" i="1"/>
  <c r="C16" i="1"/>
  <c r="C15" i="1"/>
  <c r="B18" i="1"/>
  <c r="B19" i="1"/>
  <c r="B17" i="1"/>
  <c r="B16" i="1"/>
  <c r="B15" i="1"/>
</calcChain>
</file>

<file path=xl/sharedStrings.xml><?xml version="1.0" encoding="utf-8"?>
<sst xmlns="http://schemas.openxmlformats.org/spreadsheetml/2006/main" count="55" uniqueCount="34">
  <si>
    <t>测量截止电压</t>
    <phoneticPr fontId="1" type="noConversion"/>
  </si>
  <si>
    <t>电压U(V)</t>
    <phoneticPr fontId="1" type="noConversion"/>
  </si>
  <si>
    <t>电流I(10^-13A)</t>
    <phoneticPr fontId="1" type="noConversion"/>
  </si>
  <si>
    <t>照射光波长λ(nm)</t>
    <phoneticPr fontId="1" type="noConversion"/>
  </si>
  <si>
    <t>电流I(10^-14A)</t>
  </si>
  <si>
    <t>电流I(10^-15A)</t>
  </si>
  <si>
    <t>电流I(10^-16A)</t>
  </si>
  <si>
    <t>电流I(10^-17A)</t>
  </si>
  <si>
    <t>光速c(10^8m/s)</t>
    <phoneticPr fontId="1" type="noConversion"/>
  </si>
  <si>
    <t>截止电压Uc(V)</t>
    <phoneticPr fontId="1" type="noConversion"/>
  </si>
  <si>
    <t>1、普朗克常数h的测定</t>
    <phoneticPr fontId="1" type="noConversion"/>
  </si>
  <si>
    <t>频率υ(×10^14Hz)</t>
    <phoneticPr fontId="1" type="noConversion"/>
  </si>
  <si>
    <t>From LINEST</t>
    <phoneticPr fontId="1" type="noConversion"/>
  </si>
  <si>
    <t>k=-0.4032*10^-14</t>
    <phoneticPr fontId="1" type="noConversion"/>
  </si>
  <si>
    <t>电子电荷e</t>
    <phoneticPr fontId="1" type="noConversion"/>
  </si>
  <si>
    <t>h=e*k=1.602*10^-19*0.4032*10^-14=</t>
    <phoneticPr fontId="1" type="noConversion"/>
  </si>
  <si>
    <t>普朗克常量h(J·s)</t>
    <phoneticPr fontId="1" type="noConversion"/>
  </si>
  <si>
    <t>h(acceped)(J·s)</t>
    <phoneticPr fontId="1" type="noConversion"/>
  </si>
  <si>
    <t>Δh=e/Δk=</t>
    <phoneticPr fontId="1" type="noConversion"/>
  </si>
  <si>
    <t>relative uncertainty E</t>
    <phoneticPr fontId="1" type="noConversion"/>
  </si>
  <si>
    <t>(J·s)</t>
    <phoneticPr fontId="1" type="noConversion"/>
  </si>
  <si>
    <t>h=(6.46±0.17)*10^-34</t>
    <phoneticPr fontId="1" type="noConversion"/>
  </si>
  <si>
    <r>
      <t>U</t>
    </r>
    <r>
      <rPr>
        <sz val="8"/>
        <color theme="1"/>
        <rFont val="等线"/>
        <family val="3"/>
        <charset val="134"/>
        <scheme val="minor"/>
      </rPr>
      <t>AK</t>
    </r>
    <r>
      <rPr>
        <sz val="11"/>
        <color theme="1"/>
        <rFont val="等线"/>
        <family val="2"/>
        <scheme val="minor"/>
      </rPr>
      <t>/V</t>
    </r>
    <phoneticPr fontId="1" type="noConversion"/>
  </si>
  <si>
    <t>I/10^-11A(λ=435.8nm)</t>
    <phoneticPr fontId="1" type="noConversion"/>
  </si>
  <si>
    <t>I/10^-12A(λ=546.1nm)</t>
    <phoneticPr fontId="1" type="noConversion"/>
  </si>
  <si>
    <t>2、测量光电管的伏安特性曲线</t>
    <phoneticPr fontId="1" type="noConversion"/>
  </si>
  <si>
    <t>d/mm</t>
    <phoneticPr fontId="1" type="noConversion"/>
  </si>
  <si>
    <t>I/10^-11A(λ=546.1nm)</t>
    <phoneticPr fontId="1" type="noConversion"/>
  </si>
  <si>
    <t>3.测量饱和光电流Is和光阑孔径d的关系</t>
    <phoneticPr fontId="1" type="noConversion"/>
  </si>
  <si>
    <t>L/mm</t>
    <phoneticPr fontId="1" type="noConversion"/>
  </si>
  <si>
    <t>Is/10^-11A</t>
    <phoneticPr fontId="1" type="noConversion"/>
  </si>
  <si>
    <t>4.测量饱和光电流Is和照射距离L的关系</t>
    <phoneticPr fontId="1" type="noConversion"/>
  </si>
  <si>
    <t>1/r^2(mm^-2)</t>
    <phoneticPr fontId="1" type="noConversion"/>
  </si>
  <si>
    <t>d^2/mm^2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</si>
</sst>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</a:t>
            </a:r>
            <a:r>
              <a:rPr lang="zh-CN" altLang="en-US"/>
              <a:t>、普朗克常数</a:t>
            </a:r>
            <a:r>
              <a:rPr lang="en-US" altLang="zh-CN"/>
              <a:t>h</a:t>
            </a:r>
            <a:r>
              <a:rPr lang="zh-CN" altLang="en-US"/>
              <a:t>的测定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040051298042866"/>
          <c:y val="0.17119847950040729"/>
          <c:w val="0.81044685039370079"/>
          <c:h val="0.6920600029163021"/>
        </c:manualLayout>
      </c:layout>
      <c:scatterChart>
        <c:scatterStyle val="lineMarker"/>
        <c:varyColors val="0"/>
        <c:ser>
          <c:idx val="0"/>
          <c:order val="0"/>
          <c:tx>
            <c:strRef>
              <c:f>h的测定!$C$14</c:f>
              <c:strCache>
                <c:ptCount val="1"/>
                <c:pt idx="0">
                  <c:v>截止电压Uc(V)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h的测定!$B$15:$B$19</c:f>
              <c:numCache>
                <c:formatCode>General</c:formatCode>
                <c:ptCount val="5"/>
                <c:pt idx="0">
                  <c:v>8.2134919999999987</c:v>
                </c:pt>
                <c:pt idx="1">
                  <c:v>7.4077701507289344</c:v>
                </c:pt>
                <c:pt idx="2">
                  <c:v>6.8791293712712251</c:v>
                </c:pt>
                <c:pt idx="3">
                  <c:v>5.4896989196117927</c:v>
                </c:pt>
                <c:pt idx="4">
                  <c:v>5.1957098440207963</c:v>
                </c:pt>
              </c:numCache>
            </c:numRef>
          </c:xVal>
          <c:yVal>
            <c:numRef>
              <c:f>h的测定!$C$15:$C$19</c:f>
              <c:numCache>
                <c:formatCode>General</c:formatCode>
                <c:ptCount val="5"/>
                <c:pt idx="0">
                  <c:v>-1.772</c:v>
                </c:pt>
                <c:pt idx="1">
                  <c:v>-1.528</c:v>
                </c:pt>
                <c:pt idx="2">
                  <c:v>-1.25</c:v>
                </c:pt>
                <c:pt idx="3">
                  <c:v>-0.69</c:v>
                </c:pt>
                <c:pt idx="4">
                  <c:v>-0.58799999999999997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33-4C7D-9D2D-DAF06A054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48335"/>
        <c:axId val="100078559"/>
      </c:scatterChart>
      <c:valAx>
        <c:axId val="136448335"/>
        <c:scaling>
          <c:orientation val="minMax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</a:t>
                </a:r>
                <a:r>
                  <a:rPr lang="el-GR" altLang="zh-CN" sz="1000" b="0" i="0" u="none" strike="noStrike" baseline="0">
                    <a:effectLst/>
                  </a:rPr>
                  <a:t>υ</a:t>
                </a:r>
                <a:r>
                  <a:rPr lang="en-US" altLang="zh-CN"/>
                  <a:t>(×10^14Hz)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76337379702537178"/>
              <c:y val="0.103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078559"/>
        <c:crosses val="autoZero"/>
        <c:crossBetween val="midCat"/>
      </c:valAx>
      <c:valAx>
        <c:axId val="100078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u="none" strike="noStrike" baseline="0">
                    <a:effectLst/>
                  </a:rPr>
                  <a:t>截止电压</a:t>
                </a:r>
                <a:r>
                  <a:rPr lang="en-US" altLang="zh-CN" sz="1000" b="0" i="0" u="none" strike="noStrike" baseline="0">
                    <a:effectLst/>
                  </a:rPr>
                  <a:t>Uc(V)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5000000000000001E-2"/>
              <c:y val="5.79512977544473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448335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光电管的伏安特性曲线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λ=435.8nm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伏安特性曲线!$B$18:$AW$18</c:f>
              <c:numCache>
                <c:formatCode>General</c:formatCode>
                <c:ptCount val="48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20</c:v>
                </c:pt>
                <c:pt idx="33">
                  <c:v>22</c:v>
                </c:pt>
                <c:pt idx="34">
                  <c:v>24</c:v>
                </c:pt>
                <c:pt idx="35">
                  <c:v>26</c:v>
                </c:pt>
                <c:pt idx="36">
                  <c:v>28</c:v>
                </c:pt>
                <c:pt idx="37">
                  <c:v>30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40</c:v>
                </c:pt>
                <c:pt idx="43">
                  <c:v>42</c:v>
                </c:pt>
                <c:pt idx="44">
                  <c:v>44</c:v>
                </c:pt>
                <c:pt idx="45">
                  <c:v>46</c:v>
                </c:pt>
                <c:pt idx="46">
                  <c:v>48</c:v>
                </c:pt>
                <c:pt idx="47">
                  <c:v>50</c:v>
                </c:pt>
              </c:numCache>
            </c:numRef>
          </c:xVal>
          <c:yVal>
            <c:numRef>
              <c:f>伏安特性曲线!$B$19:$AW$19</c:f>
              <c:numCache>
                <c:formatCode>General</c:formatCode>
                <c:ptCount val="48"/>
                <c:pt idx="0">
                  <c:v>0</c:v>
                </c:pt>
                <c:pt idx="1">
                  <c:v>4.9999999999999995E-11</c:v>
                </c:pt>
                <c:pt idx="2">
                  <c:v>1.2E-10</c:v>
                </c:pt>
                <c:pt idx="3">
                  <c:v>2.2999999999999998E-10</c:v>
                </c:pt>
                <c:pt idx="4">
                  <c:v>3.6E-10</c:v>
                </c:pt>
                <c:pt idx="5">
                  <c:v>4.9999999999999993E-10</c:v>
                </c:pt>
                <c:pt idx="6">
                  <c:v>6.4999999999999993E-10</c:v>
                </c:pt>
                <c:pt idx="7">
                  <c:v>7.8999999999999996E-10</c:v>
                </c:pt>
                <c:pt idx="8">
                  <c:v>9.0999999999999996E-10</c:v>
                </c:pt>
                <c:pt idx="9">
                  <c:v>9.9999999999999986E-10</c:v>
                </c:pt>
                <c:pt idx="10">
                  <c:v>1.0599999999999999E-9</c:v>
                </c:pt>
                <c:pt idx="11">
                  <c:v>1.1199999999999999E-9</c:v>
                </c:pt>
                <c:pt idx="12">
                  <c:v>1.1599999999999999E-9</c:v>
                </c:pt>
                <c:pt idx="13">
                  <c:v>1.19E-9</c:v>
                </c:pt>
                <c:pt idx="14">
                  <c:v>1.21E-9</c:v>
                </c:pt>
                <c:pt idx="15">
                  <c:v>1.2299999999999999E-9</c:v>
                </c:pt>
                <c:pt idx="16">
                  <c:v>1.25E-9</c:v>
                </c:pt>
                <c:pt idx="17">
                  <c:v>1.2799999999999999E-9</c:v>
                </c:pt>
                <c:pt idx="18">
                  <c:v>1.33E-9</c:v>
                </c:pt>
                <c:pt idx="19">
                  <c:v>1.3999999999999999E-9</c:v>
                </c:pt>
                <c:pt idx="20">
                  <c:v>1.4099999999999999E-9</c:v>
                </c:pt>
                <c:pt idx="21">
                  <c:v>1.45E-9</c:v>
                </c:pt>
                <c:pt idx="22">
                  <c:v>1.4899999999999998E-9</c:v>
                </c:pt>
                <c:pt idx="23">
                  <c:v>1.56E-9</c:v>
                </c:pt>
                <c:pt idx="24">
                  <c:v>1.63E-9</c:v>
                </c:pt>
                <c:pt idx="25">
                  <c:v>1.6999999999999999E-9</c:v>
                </c:pt>
                <c:pt idx="26">
                  <c:v>1.7599999999999999E-9</c:v>
                </c:pt>
                <c:pt idx="27">
                  <c:v>1.8E-9</c:v>
                </c:pt>
                <c:pt idx="28">
                  <c:v>1.8799999999999997E-9</c:v>
                </c:pt>
                <c:pt idx="29">
                  <c:v>1.9399999999999999E-9</c:v>
                </c:pt>
                <c:pt idx="30">
                  <c:v>1.9999999999999997E-9</c:v>
                </c:pt>
                <c:pt idx="31">
                  <c:v>2.0599999999999999E-9</c:v>
                </c:pt>
                <c:pt idx="32">
                  <c:v>2.1199999999999997E-9</c:v>
                </c:pt>
                <c:pt idx="33">
                  <c:v>2.21E-9</c:v>
                </c:pt>
                <c:pt idx="34">
                  <c:v>2.3099999999999997E-9</c:v>
                </c:pt>
                <c:pt idx="35">
                  <c:v>2.3899999999999998E-9</c:v>
                </c:pt>
                <c:pt idx="36">
                  <c:v>2.4599999999999998E-9</c:v>
                </c:pt>
                <c:pt idx="37">
                  <c:v>2.52E-9</c:v>
                </c:pt>
                <c:pt idx="38">
                  <c:v>2.57E-9</c:v>
                </c:pt>
                <c:pt idx="39">
                  <c:v>2.6799999999999998E-9</c:v>
                </c:pt>
                <c:pt idx="40">
                  <c:v>2.6799999999999998E-9</c:v>
                </c:pt>
                <c:pt idx="41">
                  <c:v>2.6799999999999998E-9</c:v>
                </c:pt>
                <c:pt idx="42">
                  <c:v>2.7199999999999997E-9</c:v>
                </c:pt>
                <c:pt idx="43">
                  <c:v>2.7499999999999998E-9</c:v>
                </c:pt>
                <c:pt idx="44">
                  <c:v>2.7899999999999997E-9</c:v>
                </c:pt>
                <c:pt idx="45">
                  <c:v>2.8199999999999998E-9</c:v>
                </c:pt>
                <c:pt idx="46">
                  <c:v>2.8399999999999997E-9</c:v>
                </c:pt>
                <c:pt idx="47">
                  <c:v>2.8699999999999998E-9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AB-4A99-B636-11ED0C2EE135}"/>
            </c:ext>
          </c:extLst>
        </c:ser>
        <c:ser>
          <c:idx val="1"/>
          <c:order val="1"/>
          <c:tx>
            <c:v>λ=546.1nm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伏安特性曲线!$B$18:$AW$18</c:f>
              <c:numCache>
                <c:formatCode>General</c:formatCode>
                <c:ptCount val="48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20</c:v>
                </c:pt>
                <c:pt idx="33">
                  <c:v>22</c:v>
                </c:pt>
                <c:pt idx="34">
                  <c:v>24</c:v>
                </c:pt>
                <c:pt idx="35">
                  <c:v>26</c:v>
                </c:pt>
                <c:pt idx="36">
                  <c:v>28</c:v>
                </c:pt>
                <c:pt idx="37">
                  <c:v>30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40</c:v>
                </c:pt>
                <c:pt idx="43">
                  <c:v>42</c:v>
                </c:pt>
                <c:pt idx="44">
                  <c:v>44</c:v>
                </c:pt>
                <c:pt idx="45">
                  <c:v>46</c:v>
                </c:pt>
                <c:pt idx="46">
                  <c:v>48</c:v>
                </c:pt>
                <c:pt idx="47">
                  <c:v>50</c:v>
                </c:pt>
              </c:numCache>
            </c:numRef>
          </c:xVal>
          <c:yVal>
            <c:numRef>
              <c:f>伏安特性曲线!$B$21:$AW$21</c:f>
              <c:numCache>
                <c:formatCode>General</c:formatCode>
                <c:ptCount val="48"/>
                <c:pt idx="0">
                  <c:v>-9.9999999999999998E-13</c:v>
                </c:pt>
                <c:pt idx="1">
                  <c:v>0</c:v>
                </c:pt>
                <c:pt idx="2">
                  <c:v>9.9999999999999998E-13</c:v>
                </c:pt>
                <c:pt idx="3">
                  <c:v>8.9999999999999996E-12</c:v>
                </c:pt>
                <c:pt idx="4">
                  <c:v>3.3000000000000002E-11</c:v>
                </c:pt>
                <c:pt idx="5">
                  <c:v>9.9999999999999991E-11</c:v>
                </c:pt>
                <c:pt idx="6">
                  <c:v>2.3399999999999997E-10</c:v>
                </c:pt>
                <c:pt idx="7">
                  <c:v>3.4999999999999998E-10</c:v>
                </c:pt>
                <c:pt idx="8">
                  <c:v>3.8099999999999998E-10</c:v>
                </c:pt>
                <c:pt idx="9">
                  <c:v>5.2599999999999994E-10</c:v>
                </c:pt>
                <c:pt idx="10">
                  <c:v>5.5299999999999995E-10</c:v>
                </c:pt>
                <c:pt idx="11">
                  <c:v>5.7799999999999997E-10</c:v>
                </c:pt>
                <c:pt idx="12">
                  <c:v>5.9700000000000001E-10</c:v>
                </c:pt>
                <c:pt idx="13">
                  <c:v>6.1499999999999994E-10</c:v>
                </c:pt>
                <c:pt idx="14">
                  <c:v>6.28E-10</c:v>
                </c:pt>
                <c:pt idx="15">
                  <c:v>6.3999999999999996E-10</c:v>
                </c:pt>
                <c:pt idx="16">
                  <c:v>6.5200000000000002E-10</c:v>
                </c:pt>
                <c:pt idx="17">
                  <c:v>6.6599999999999997E-10</c:v>
                </c:pt>
                <c:pt idx="18">
                  <c:v>6.8199999999999992E-10</c:v>
                </c:pt>
                <c:pt idx="19">
                  <c:v>6.9999999999999996E-10</c:v>
                </c:pt>
                <c:pt idx="20">
                  <c:v>7.3499999999999994E-10</c:v>
                </c:pt>
                <c:pt idx="21">
                  <c:v>7.5799999999999986E-10</c:v>
                </c:pt>
                <c:pt idx="22">
                  <c:v>7.7999999999999989E-10</c:v>
                </c:pt>
                <c:pt idx="23">
                  <c:v>8.2399999999999995E-10</c:v>
                </c:pt>
                <c:pt idx="24">
                  <c:v>8.6500000000000001E-10</c:v>
                </c:pt>
                <c:pt idx="25">
                  <c:v>9.1699999999999983E-10</c:v>
                </c:pt>
                <c:pt idx="26">
                  <c:v>9.4099999999999996E-10</c:v>
                </c:pt>
                <c:pt idx="27">
                  <c:v>9.5799999999999979E-10</c:v>
                </c:pt>
                <c:pt idx="28">
                  <c:v>9.89E-10</c:v>
                </c:pt>
                <c:pt idx="29">
                  <c:v>1.026E-9</c:v>
                </c:pt>
                <c:pt idx="30">
                  <c:v>1.064E-9</c:v>
                </c:pt>
                <c:pt idx="31">
                  <c:v>1.0949999999999998E-9</c:v>
                </c:pt>
                <c:pt idx="32">
                  <c:v>1.148E-9</c:v>
                </c:pt>
                <c:pt idx="33">
                  <c:v>1.1599999999999999E-9</c:v>
                </c:pt>
                <c:pt idx="34">
                  <c:v>1.2189999999999998E-9</c:v>
                </c:pt>
                <c:pt idx="35">
                  <c:v>1.256E-9</c:v>
                </c:pt>
                <c:pt idx="36">
                  <c:v>1.291E-9</c:v>
                </c:pt>
                <c:pt idx="37">
                  <c:v>1.3249999999999999E-9</c:v>
                </c:pt>
                <c:pt idx="38">
                  <c:v>1.3539999999999999E-9</c:v>
                </c:pt>
                <c:pt idx="39">
                  <c:v>1.39E-9</c:v>
                </c:pt>
                <c:pt idx="40">
                  <c:v>1.3969999999999998E-9</c:v>
                </c:pt>
                <c:pt idx="41">
                  <c:v>1.4029999999999998E-9</c:v>
                </c:pt>
                <c:pt idx="42">
                  <c:v>1.4119999999999999E-9</c:v>
                </c:pt>
                <c:pt idx="43">
                  <c:v>1.4369999999999999E-9</c:v>
                </c:pt>
                <c:pt idx="44">
                  <c:v>1.444E-9</c:v>
                </c:pt>
                <c:pt idx="45">
                  <c:v>1.4579999999999999E-9</c:v>
                </c:pt>
                <c:pt idx="46">
                  <c:v>1.4679999999999999E-9</c:v>
                </c:pt>
                <c:pt idx="47">
                  <c:v>1.477E-9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AB-4A99-B636-11ED0C2EE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286655"/>
        <c:axId val="610675311"/>
      </c:scatterChart>
      <c:valAx>
        <c:axId val="154628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光电流</a:t>
                </a:r>
                <a:r>
                  <a:rPr lang="en-US" altLang="zh-CN"/>
                  <a:t>Is/A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675311"/>
        <c:crosses val="autoZero"/>
        <c:crossBetween val="midCat"/>
      </c:valAx>
      <c:valAx>
        <c:axId val="61067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加速电压</a:t>
                </a:r>
                <a:r>
                  <a:rPr lang="en-US" altLang="zh-CN"/>
                  <a:t>UAK/V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6286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Im-1/r^2</a:t>
            </a:r>
            <a:r>
              <a:rPr lang="zh-CN" altLang="en-US"/>
              <a:t>关系曲线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光电流和光强关系!$B$9:$G$9</c:f>
              <c:numCache>
                <c:formatCode>General</c:formatCode>
                <c:ptCount val="6"/>
                <c:pt idx="0">
                  <c:v>1.1111111111111112E-5</c:v>
                </c:pt>
                <c:pt idx="1">
                  <c:v>9.7656250000000002E-6</c:v>
                </c:pt>
                <c:pt idx="2">
                  <c:v>8.6505190311418692E-6</c:v>
                </c:pt>
                <c:pt idx="3">
                  <c:v>7.7160493827160496E-6</c:v>
                </c:pt>
                <c:pt idx="4">
                  <c:v>6.9252077562326867E-6</c:v>
                </c:pt>
                <c:pt idx="5">
                  <c:v>6.2500000000000003E-6</c:v>
                </c:pt>
              </c:numCache>
            </c:numRef>
          </c:xVal>
          <c:yVal>
            <c:numRef>
              <c:f>光电流和光强关系!$B$10:$G$10</c:f>
              <c:numCache>
                <c:formatCode>General</c:formatCode>
                <c:ptCount val="6"/>
                <c:pt idx="0">
                  <c:v>313</c:v>
                </c:pt>
                <c:pt idx="1">
                  <c:v>272</c:v>
                </c:pt>
                <c:pt idx="2">
                  <c:v>227</c:v>
                </c:pt>
                <c:pt idx="3">
                  <c:v>194</c:v>
                </c:pt>
                <c:pt idx="4">
                  <c:v>165</c:v>
                </c:pt>
                <c:pt idx="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1-4BE4-A32D-A0E7E36D5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393631"/>
        <c:axId val="550328303"/>
      </c:scatterChart>
      <c:valAx>
        <c:axId val="1536393631"/>
        <c:scaling>
          <c:orientation val="minMax"/>
          <c:min val="5.0000000000000021E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1/r^2(mm^-2)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0328303"/>
        <c:crosses val="autoZero"/>
        <c:crossBetween val="midCat"/>
      </c:valAx>
      <c:valAx>
        <c:axId val="550328303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Is/10^-11A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393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-3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Im-d^2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关系曲线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056824489628091"/>
          <c:y val="0.12595405332856122"/>
          <c:w val="0.80655904382110055"/>
          <c:h val="0.63275735917625686"/>
        </c:manualLayout>
      </c:layout>
      <c:scatterChart>
        <c:scatterStyle val="lineMarker"/>
        <c:varyColors val="0"/>
        <c:ser>
          <c:idx val="0"/>
          <c:order val="0"/>
          <c:tx>
            <c:strRef>
              <c:f>光电流和光强关系!$A$4</c:f>
              <c:strCache>
                <c:ptCount val="1"/>
                <c:pt idx="0">
                  <c:v>I/10^-11A(λ=435.8nm)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光电流和光强关系!$B$3:$D$3</c:f>
              <c:numCache>
                <c:formatCode>General</c:formatCode>
                <c:ptCount val="3"/>
                <c:pt idx="0">
                  <c:v>4</c:v>
                </c:pt>
                <c:pt idx="1">
                  <c:v>16</c:v>
                </c:pt>
                <c:pt idx="2">
                  <c:v>64</c:v>
                </c:pt>
              </c:numCache>
            </c:numRef>
          </c:xVal>
          <c:yVal>
            <c:numRef>
              <c:f>光电流和光强关系!$B$4:$D$4</c:f>
              <c:numCache>
                <c:formatCode>General</c:formatCode>
                <c:ptCount val="3"/>
                <c:pt idx="0">
                  <c:v>77</c:v>
                </c:pt>
                <c:pt idx="1">
                  <c:v>292</c:v>
                </c:pt>
                <c:pt idx="2">
                  <c:v>1157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0-430F-B6F0-AE76CF802C1A}"/>
            </c:ext>
          </c:extLst>
        </c:ser>
        <c:ser>
          <c:idx val="1"/>
          <c:order val="1"/>
          <c:tx>
            <c:strRef>
              <c:f>光电流和光强关系!$A$5</c:f>
              <c:strCache>
                <c:ptCount val="1"/>
                <c:pt idx="0">
                  <c:v>I/10^-11A(λ=546.1nm)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光电流和光强关系!$B$3:$D$3</c:f>
              <c:numCache>
                <c:formatCode>General</c:formatCode>
                <c:ptCount val="3"/>
                <c:pt idx="0">
                  <c:v>4</c:v>
                </c:pt>
                <c:pt idx="1">
                  <c:v>16</c:v>
                </c:pt>
                <c:pt idx="2">
                  <c:v>64</c:v>
                </c:pt>
              </c:numCache>
            </c:numRef>
          </c:xVal>
          <c:yVal>
            <c:numRef>
              <c:f>光电流和光强关系!$B$5:$D$5</c:f>
              <c:numCache>
                <c:formatCode>General</c:formatCode>
                <c:ptCount val="3"/>
                <c:pt idx="0">
                  <c:v>38</c:v>
                </c:pt>
                <c:pt idx="1">
                  <c:v>142</c:v>
                </c:pt>
                <c:pt idx="2">
                  <c:v>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0-430F-B6F0-AE76CF802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409951"/>
        <c:axId val="550326319"/>
      </c:scatterChart>
      <c:valAx>
        <c:axId val="153640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d^2/mm^2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0326319"/>
        <c:crosses val="autoZero"/>
        <c:crossBetween val="midCat"/>
      </c:valAx>
      <c:valAx>
        <c:axId val="55032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I/10^-11A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6409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-3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59918</xdr:colOff>
      <xdr:row>2</xdr:row>
      <xdr:rowOff>156797</xdr:rowOff>
    </xdr:from>
    <xdr:to>
      <xdr:col>10</xdr:col>
      <xdr:colOff>591697</xdr:colOff>
      <xdr:row>22</xdr:row>
      <xdr:rowOff>113975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B047BAC-8C2C-8721-D756-FFA9F3543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8141</xdr:colOff>
      <xdr:row>16</xdr:row>
      <xdr:rowOff>36797</xdr:rowOff>
    </xdr:from>
    <xdr:to>
      <xdr:col>10</xdr:col>
      <xdr:colOff>651282</xdr:colOff>
      <xdr:row>36</xdr:row>
      <xdr:rowOff>48847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4D3B73C-9114-855F-0CC1-E57D23B82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10</xdr:row>
      <xdr:rowOff>120650</xdr:rowOff>
    </xdr:from>
    <xdr:to>
      <xdr:col>12</xdr:col>
      <xdr:colOff>323850</xdr:colOff>
      <xdr:row>31</xdr:row>
      <xdr:rowOff>12700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567F4F-938C-1521-6217-23093B8B8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57150</xdr:rowOff>
    </xdr:from>
    <xdr:to>
      <xdr:col>5</xdr:col>
      <xdr:colOff>438150</xdr:colOff>
      <xdr:row>33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3C70021-C52B-9A78-735F-ABF104DDE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zoomScale="78" workbookViewId="0">
      <selection activeCell="D22" sqref="D22"/>
    </sheetView>
  </sheetViews>
  <sheetFormatPr defaultRowHeight="14" x14ac:dyDescent="0.3"/>
  <cols>
    <col min="1" max="1" width="14.9140625" customWidth="1"/>
    <col min="2" max="2" width="17.33203125" customWidth="1"/>
    <col min="3" max="3" width="16" customWidth="1"/>
    <col min="4" max="4" width="12.5" customWidth="1"/>
    <col min="7" max="7" width="13.83203125" customWidth="1"/>
    <col min="8" max="8" width="10.4140625" bestFit="1" customWidth="1"/>
  </cols>
  <sheetData>
    <row r="1" spans="1:8" x14ac:dyDescent="0.3">
      <c r="A1" s="4" t="s">
        <v>0</v>
      </c>
      <c r="B1" s="4"/>
      <c r="C1" s="4"/>
      <c r="D1" s="4"/>
      <c r="E1" s="4"/>
      <c r="G1" t="s">
        <v>8</v>
      </c>
      <c r="H1" t="s">
        <v>14</v>
      </c>
    </row>
    <row r="2" spans="1:8" x14ac:dyDescent="0.3">
      <c r="A2" t="s">
        <v>3</v>
      </c>
      <c r="B2" t="s">
        <v>1</v>
      </c>
      <c r="C2">
        <v>-1.772</v>
      </c>
      <c r="D2">
        <v>-1.768</v>
      </c>
      <c r="E2">
        <v>-1.698</v>
      </c>
      <c r="G2">
        <v>2.9979245799999998</v>
      </c>
      <c r="H2">
        <f>1.602*10^-19</f>
        <v>1.602E-19</v>
      </c>
    </row>
    <row r="3" spans="1:8" x14ac:dyDescent="0.3">
      <c r="A3">
        <v>365</v>
      </c>
      <c r="B3" t="s">
        <v>2</v>
      </c>
      <c r="C3">
        <v>0</v>
      </c>
      <c r="D3">
        <v>1</v>
      </c>
      <c r="E3">
        <v>34</v>
      </c>
    </row>
    <row r="4" spans="1:8" x14ac:dyDescent="0.3">
      <c r="B4" t="s">
        <v>1</v>
      </c>
      <c r="C4">
        <v>-1.528</v>
      </c>
      <c r="D4">
        <v>-1.522</v>
      </c>
      <c r="E4">
        <v>-1.3720000000000001</v>
      </c>
    </row>
    <row r="5" spans="1:8" x14ac:dyDescent="0.3">
      <c r="A5">
        <v>404.7</v>
      </c>
      <c r="B5" t="s">
        <v>4</v>
      </c>
      <c r="C5">
        <v>0</v>
      </c>
      <c r="D5">
        <v>1</v>
      </c>
      <c r="E5">
        <v>18</v>
      </c>
    </row>
    <row r="6" spans="1:8" x14ac:dyDescent="0.3">
      <c r="B6" t="s">
        <v>1</v>
      </c>
      <c r="C6">
        <v>-1.25</v>
      </c>
      <c r="D6">
        <v>-1.246</v>
      </c>
      <c r="E6">
        <v>-1.228</v>
      </c>
    </row>
    <row r="7" spans="1:8" x14ac:dyDescent="0.3">
      <c r="A7">
        <v>435.8</v>
      </c>
      <c r="B7" t="s">
        <v>5</v>
      </c>
      <c r="C7">
        <v>0</v>
      </c>
      <c r="D7">
        <v>1</v>
      </c>
      <c r="E7">
        <v>8</v>
      </c>
    </row>
    <row r="8" spans="1:8" ht="13.5" customHeight="1" x14ac:dyDescent="0.3">
      <c r="B8" t="s">
        <v>1</v>
      </c>
      <c r="C8">
        <v>-0.69</v>
      </c>
      <c r="D8">
        <v>-0.68600000000000005</v>
      </c>
      <c r="E8">
        <v>-0.65</v>
      </c>
    </row>
    <row r="9" spans="1:8" x14ac:dyDescent="0.3">
      <c r="A9">
        <v>546.1</v>
      </c>
      <c r="B9" t="s">
        <v>6</v>
      </c>
      <c r="C9">
        <v>0</v>
      </c>
      <c r="D9">
        <v>1</v>
      </c>
      <c r="E9">
        <v>10</v>
      </c>
    </row>
    <row r="10" spans="1:8" x14ac:dyDescent="0.3">
      <c r="B10" t="s">
        <v>1</v>
      </c>
      <c r="C10">
        <v>-0.58799999999999997</v>
      </c>
      <c r="D10">
        <v>-0.57999999999999996</v>
      </c>
      <c r="E10">
        <v>-0.49</v>
      </c>
    </row>
    <row r="11" spans="1:8" x14ac:dyDescent="0.3">
      <c r="A11">
        <v>577</v>
      </c>
      <c r="B11" t="s">
        <v>7</v>
      </c>
      <c r="C11">
        <v>0</v>
      </c>
      <c r="D11">
        <v>10</v>
      </c>
      <c r="E11">
        <v>18</v>
      </c>
    </row>
    <row r="13" spans="1:8" x14ac:dyDescent="0.3">
      <c r="A13" s="4" t="s">
        <v>10</v>
      </c>
      <c r="B13" s="4"/>
      <c r="C13" s="4"/>
    </row>
    <row r="14" spans="1:8" x14ac:dyDescent="0.3">
      <c r="A14" t="s">
        <v>3</v>
      </c>
      <c r="B14" t="s">
        <v>11</v>
      </c>
      <c r="C14" t="s">
        <v>9</v>
      </c>
    </row>
    <row r="15" spans="1:8" x14ac:dyDescent="0.3">
      <c r="A15">
        <v>365</v>
      </c>
      <c r="B15">
        <f>$G$2/A15*1000</f>
        <v>8.2134919999999987</v>
      </c>
      <c r="C15">
        <f>C2</f>
        <v>-1.772</v>
      </c>
    </row>
    <row r="16" spans="1:8" x14ac:dyDescent="0.3">
      <c r="A16">
        <v>404.7</v>
      </c>
      <c r="B16">
        <f>$G$2/A16*1000</f>
        <v>7.4077701507289344</v>
      </c>
      <c r="C16">
        <f>C4</f>
        <v>-1.528</v>
      </c>
    </row>
    <row r="17" spans="1:5" x14ac:dyDescent="0.3">
      <c r="A17">
        <v>435.8</v>
      </c>
      <c r="B17">
        <f>$G$2/A17*1000</f>
        <v>6.8791293712712251</v>
      </c>
      <c r="C17">
        <f>C6</f>
        <v>-1.25</v>
      </c>
    </row>
    <row r="18" spans="1:5" x14ac:dyDescent="0.3">
      <c r="A18">
        <v>546.1</v>
      </c>
      <c r="B18">
        <f>$G$2/A18*1000</f>
        <v>5.4896989196117927</v>
      </c>
      <c r="C18">
        <f>C8</f>
        <v>-0.69</v>
      </c>
    </row>
    <row r="19" spans="1:5" x14ac:dyDescent="0.3">
      <c r="A19">
        <v>577</v>
      </c>
      <c r="B19">
        <f>$G$2/A19*1000</f>
        <v>5.1957098440207963</v>
      </c>
      <c r="C19">
        <f>C10</f>
        <v>-0.58799999999999997</v>
      </c>
    </row>
    <row r="21" spans="1:5" x14ac:dyDescent="0.3">
      <c r="A21" t="s">
        <v>12</v>
      </c>
    </row>
    <row r="22" spans="1:5" x14ac:dyDescent="0.3">
      <c r="A22">
        <f>INDEX(LINEST($C$15:$C$19,$B$15:$B$19), 1, 1)</f>
        <v>-0.40325036390212454</v>
      </c>
      <c r="B22">
        <f>INDEX(LINEST($C$15:$C$19,$B$15:$B$19), 1,2)</f>
        <v>1.5108372083129264</v>
      </c>
      <c r="C22" t="s">
        <v>13</v>
      </c>
    </row>
    <row r="24" spans="1:5" x14ac:dyDescent="0.3">
      <c r="C24" t="s">
        <v>16</v>
      </c>
      <c r="D24" s="2" t="s">
        <v>17</v>
      </c>
      <c r="E24" s="2" t="s">
        <v>19</v>
      </c>
    </row>
    <row r="25" spans="1:5" x14ac:dyDescent="0.3">
      <c r="A25" t="s">
        <v>15</v>
      </c>
      <c r="C25">
        <f>1.602*10^-19*0.4032*10^-14</f>
        <v>6.4592640000000001E-34</v>
      </c>
      <c r="D25" s="2">
        <f>6.626*10^-34</f>
        <v>6.6260000000000015E-34</v>
      </c>
      <c r="E25" s="3">
        <f>(D25-C25)/D25</f>
        <v>2.5163899788711346E-2</v>
      </c>
    </row>
    <row r="26" spans="1:5" x14ac:dyDescent="0.3">
      <c r="A26" t="s">
        <v>18</v>
      </c>
      <c r="B26">
        <f>D25-C25</f>
        <v>1.6673600000000142E-35</v>
      </c>
      <c r="C26" t="s">
        <v>20</v>
      </c>
    </row>
    <row r="27" spans="1:5" x14ac:dyDescent="0.3">
      <c r="A27" s="1" t="s">
        <v>21</v>
      </c>
    </row>
  </sheetData>
  <mergeCells count="2">
    <mergeCell ref="A1:E1"/>
    <mergeCell ref="A13:C13"/>
  </mergeCells>
  <phoneticPr fontId="1" type="noConversion"/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1927-9536-4847-B0AA-F435C112FBE8}">
  <dimension ref="A1:AW21"/>
  <sheetViews>
    <sheetView zoomScale="78" zoomScaleNormal="70" workbookViewId="0">
      <selection activeCell="O36" sqref="O36"/>
    </sheetView>
  </sheetViews>
  <sheetFormatPr defaultRowHeight="14" x14ac:dyDescent="0.3"/>
  <cols>
    <col min="1" max="1" width="19.1640625" customWidth="1"/>
    <col min="12" max="12" width="9.33203125" bestFit="1" customWidth="1"/>
    <col min="22" max="22" width="9.33203125" bestFit="1" customWidth="1"/>
    <col min="32" max="32" width="12.33203125" bestFit="1" customWidth="1"/>
    <col min="42" max="42" width="9.4140625" bestFit="1" customWidth="1"/>
  </cols>
  <sheetData>
    <row r="1" spans="1:1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t="s">
        <v>22</v>
      </c>
      <c r="B2">
        <v>-1</v>
      </c>
      <c r="C2">
        <v>-0.5</v>
      </c>
      <c r="D2">
        <v>0</v>
      </c>
      <c r="E2">
        <v>0.5</v>
      </c>
      <c r="F2">
        <v>1</v>
      </c>
      <c r="G2">
        <v>1.5</v>
      </c>
      <c r="H2">
        <v>2</v>
      </c>
      <c r="I2">
        <v>2.5</v>
      </c>
      <c r="J2">
        <v>3</v>
      </c>
      <c r="K2">
        <v>3.5</v>
      </c>
    </row>
    <row r="3" spans="1:11" x14ac:dyDescent="0.3">
      <c r="A3" t="s">
        <v>23</v>
      </c>
      <c r="B3">
        <v>0</v>
      </c>
      <c r="C3">
        <v>5</v>
      </c>
      <c r="D3">
        <v>12</v>
      </c>
      <c r="E3">
        <v>23</v>
      </c>
      <c r="F3">
        <v>36</v>
      </c>
      <c r="G3">
        <v>50</v>
      </c>
      <c r="H3">
        <v>65</v>
      </c>
      <c r="I3">
        <v>79</v>
      </c>
      <c r="J3">
        <v>91</v>
      </c>
      <c r="K3">
        <v>100</v>
      </c>
    </row>
    <row r="4" spans="1:11" x14ac:dyDescent="0.3">
      <c r="A4" t="s">
        <v>24</v>
      </c>
      <c r="B4">
        <v>-1</v>
      </c>
      <c r="C4">
        <v>0</v>
      </c>
      <c r="D4">
        <v>1</v>
      </c>
      <c r="E4">
        <v>9</v>
      </c>
      <c r="F4">
        <v>33</v>
      </c>
      <c r="G4">
        <v>100</v>
      </c>
      <c r="H4">
        <v>234</v>
      </c>
      <c r="I4">
        <v>350</v>
      </c>
      <c r="J4">
        <v>381</v>
      </c>
      <c r="K4">
        <v>526</v>
      </c>
    </row>
    <row r="5" spans="1:11" x14ac:dyDescent="0.3">
      <c r="A5" t="s">
        <v>22</v>
      </c>
      <c r="B5">
        <v>4</v>
      </c>
      <c r="C5">
        <v>4.5</v>
      </c>
      <c r="D5">
        <v>5</v>
      </c>
      <c r="E5">
        <v>5.5</v>
      </c>
      <c r="F5">
        <v>6</v>
      </c>
      <c r="G5">
        <v>6.5</v>
      </c>
      <c r="H5">
        <v>7</v>
      </c>
      <c r="I5">
        <v>7.5</v>
      </c>
      <c r="J5">
        <v>8</v>
      </c>
      <c r="K5">
        <v>8.5</v>
      </c>
    </row>
    <row r="6" spans="1:11" x14ac:dyDescent="0.3">
      <c r="A6" t="s">
        <v>23</v>
      </c>
      <c r="B6">
        <v>106</v>
      </c>
      <c r="C6">
        <v>112</v>
      </c>
      <c r="D6">
        <v>116</v>
      </c>
      <c r="E6">
        <v>119</v>
      </c>
      <c r="F6">
        <v>121</v>
      </c>
      <c r="G6">
        <v>123</v>
      </c>
      <c r="H6">
        <v>125</v>
      </c>
      <c r="I6">
        <v>128</v>
      </c>
      <c r="J6">
        <v>133</v>
      </c>
      <c r="K6">
        <v>140</v>
      </c>
    </row>
    <row r="7" spans="1:11" x14ac:dyDescent="0.3">
      <c r="A7" t="s">
        <v>24</v>
      </c>
      <c r="B7">
        <v>553</v>
      </c>
      <c r="C7">
        <v>578</v>
      </c>
      <c r="D7">
        <v>597</v>
      </c>
      <c r="E7">
        <v>615</v>
      </c>
      <c r="F7">
        <v>628</v>
      </c>
      <c r="G7">
        <v>640</v>
      </c>
      <c r="H7">
        <v>652</v>
      </c>
      <c r="I7">
        <v>666</v>
      </c>
      <c r="J7">
        <v>682</v>
      </c>
      <c r="K7">
        <v>700</v>
      </c>
    </row>
    <row r="8" spans="1:11" x14ac:dyDescent="0.3">
      <c r="A8" t="s">
        <v>22</v>
      </c>
      <c r="B8">
        <v>9</v>
      </c>
      <c r="C8">
        <v>9.5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</row>
    <row r="9" spans="1:11" x14ac:dyDescent="0.3">
      <c r="A9" t="s">
        <v>23</v>
      </c>
      <c r="B9">
        <v>141</v>
      </c>
      <c r="C9">
        <v>145</v>
      </c>
      <c r="D9">
        <v>149</v>
      </c>
      <c r="E9">
        <v>156</v>
      </c>
      <c r="F9">
        <v>163</v>
      </c>
      <c r="G9">
        <v>170</v>
      </c>
      <c r="H9">
        <v>176</v>
      </c>
      <c r="I9">
        <v>180</v>
      </c>
      <c r="J9">
        <v>188</v>
      </c>
      <c r="K9">
        <v>194</v>
      </c>
    </row>
    <row r="10" spans="1:11" x14ac:dyDescent="0.3">
      <c r="A10" t="s">
        <v>24</v>
      </c>
      <c r="B10">
        <v>735</v>
      </c>
      <c r="C10">
        <v>758</v>
      </c>
      <c r="D10">
        <v>780</v>
      </c>
      <c r="E10">
        <v>824</v>
      </c>
      <c r="F10">
        <v>865</v>
      </c>
      <c r="G10">
        <v>917</v>
      </c>
      <c r="H10">
        <v>941</v>
      </c>
      <c r="I10">
        <v>958</v>
      </c>
      <c r="J10">
        <v>989</v>
      </c>
      <c r="K10">
        <v>1026</v>
      </c>
    </row>
    <row r="11" spans="1:11" x14ac:dyDescent="0.3">
      <c r="A11" t="s">
        <v>22</v>
      </c>
      <c r="B11">
        <v>18</v>
      </c>
      <c r="C11">
        <v>19</v>
      </c>
      <c r="D11">
        <v>20</v>
      </c>
      <c r="E11">
        <v>22</v>
      </c>
      <c r="F11">
        <v>24</v>
      </c>
      <c r="G11">
        <v>26</v>
      </c>
      <c r="H11">
        <v>28</v>
      </c>
      <c r="I11">
        <v>30</v>
      </c>
      <c r="J11">
        <v>32</v>
      </c>
      <c r="K11">
        <v>34</v>
      </c>
    </row>
    <row r="12" spans="1:11" x14ac:dyDescent="0.3">
      <c r="A12" t="s">
        <v>23</v>
      </c>
      <c r="B12">
        <v>200</v>
      </c>
      <c r="C12">
        <v>206</v>
      </c>
      <c r="D12">
        <v>212</v>
      </c>
      <c r="E12">
        <v>221</v>
      </c>
      <c r="F12">
        <v>231</v>
      </c>
      <c r="G12">
        <v>239</v>
      </c>
      <c r="H12">
        <v>246</v>
      </c>
      <c r="I12">
        <v>252</v>
      </c>
      <c r="J12">
        <v>257</v>
      </c>
      <c r="K12">
        <v>268</v>
      </c>
    </row>
    <row r="13" spans="1:11" x14ac:dyDescent="0.3">
      <c r="A13" t="s">
        <v>24</v>
      </c>
      <c r="B13">
        <v>1064</v>
      </c>
      <c r="C13">
        <v>1095</v>
      </c>
      <c r="D13">
        <v>1148</v>
      </c>
      <c r="E13">
        <v>1160</v>
      </c>
      <c r="F13">
        <v>1219</v>
      </c>
      <c r="G13">
        <v>1256</v>
      </c>
      <c r="H13">
        <v>1291</v>
      </c>
      <c r="I13">
        <v>1325</v>
      </c>
      <c r="J13">
        <v>1354</v>
      </c>
      <c r="K13">
        <v>1390</v>
      </c>
    </row>
    <row r="14" spans="1:11" x14ac:dyDescent="0.3">
      <c r="A14" t="s">
        <v>22</v>
      </c>
      <c r="B14">
        <v>36</v>
      </c>
      <c r="C14">
        <v>38</v>
      </c>
      <c r="D14">
        <v>40</v>
      </c>
      <c r="E14">
        <v>42</v>
      </c>
      <c r="F14">
        <v>44</v>
      </c>
      <c r="G14">
        <v>46</v>
      </c>
      <c r="H14">
        <v>48</v>
      </c>
      <c r="I14">
        <v>50</v>
      </c>
    </row>
    <row r="15" spans="1:11" x14ac:dyDescent="0.3">
      <c r="A15" t="s">
        <v>23</v>
      </c>
      <c r="B15">
        <v>268</v>
      </c>
      <c r="C15">
        <v>268</v>
      </c>
      <c r="D15">
        <v>272</v>
      </c>
      <c r="E15">
        <v>275</v>
      </c>
      <c r="F15">
        <v>279</v>
      </c>
      <c r="G15">
        <v>282</v>
      </c>
      <c r="H15">
        <v>284</v>
      </c>
      <c r="I15">
        <v>287</v>
      </c>
    </row>
    <row r="16" spans="1:11" x14ac:dyDescent="0.3">
      <c r="A16" t="s">
        <v>24</v>
      </c>
      <c r="B16">
        <v>1397</v>
      </c>
      <c r="C16">
        <v>1403</v>
      </c>
      <c r="D16">
        <v>1412</v>
      </c>
      <c r="E16">
        <v>1437</v>
      </c>
      <c r="F16">
        <v>1444</v>
      </c>
      <c r="G16">
        <v>1458</v>
      </c>
      <c r="H16">
        <v>1468</v>
      </c>
      <c r="I16">
        <v>1477</v>
      </c>
    </row>
    <row r="18" spans="1:49" x14ac:dyDescent="0.3">
      <c r="A18" t="s">
        <v>22</v>
      </c>
      <c r="B18">
        <f>B2</f>
        <v>-1</v>
      </c>
      <c r="C18">
        <f t="shared" ref="C18:J18" si="0">C2</f>
        <v>-0.5</v>
      </c>
      <c r="D18">
        <f t="shared" si="0"/>
        <v>0</v>
      </c>
      <c r="E18">
        <f t="shared" si="0"/>
        <v>0.5</v>
      </c>
      <c r="F18">
        <f t="shared" si="0"/>
        <v>1</v>
      </c>
      <c r="G18">
        <f t="shared" si="0"/>
        <v>1.5</v>
      </c>
      <c r="H18">
        <f t="shared" si="0"/>
        <v>2</v>
      </c>
      <c r="I18">
        <f t="shared" si="0"/>
        <v>2.5</v>
      </c>
      <c r="J18">
        <f t="shared" si="0"/>
        <v>3</v>
      </c>
      <c r="K18">
        <f>K2</f>
        <v>3.5</v>
      </c>
      <c r="L18">
        <v>4</v>
      </c>
      <c r="M18">
        <v>4.5</v>
      </c>
      <c r="N18">
        <v>5</v>
      </c>
      <c r="O18">
        <v>5.5</v>
      </c>
      <c r="P18">
        <v>6</v>
      </c>
      <c r="Q18">
        <v>6.5</v>
      </c>
      <c r="R18">
        <v>7</v>
      </c>
      <c r="S18">
        <v>7.5</v>
      </c>
      <c r="T18">
        <v>8</v>
      </c>
      <c r="U18">
        <v>8.5</v>
      </c>
      <c r="V18">
        <v>9</v>
      </c>
      <c r="W18">
        <v>9.5</v>
      </c>
      <c r="X18">
        <v>10</v>
      </c>
      <c r="Y18">
        <v>11</v>
      </c>
      <c r="Z18">
        <v>12</v>
      </c>
      <c r="AA18">
        <v>13</v>
      </c>
      <c r="AB18">
        <v>14</v>
      </c>
      <c r="AC18">
        <v>15</v>
      </c>
      <c r="AD18">
        <v>16</v>
      </c>
      <c r="AE18">
        <v>17</v>
      </c>
      <c r="AF18">
        <v>18</v>
      </c>
      <c r="AG18">
        <v>19</v>
      </c>
      <c r="AH18">
        <v>20</v>
      </c>
      <c r="AI18">
        <v>22</v>
      </c>
      <c r="AJ18">
        <v>24</v>
      </c>
      <c r="AK18">
        <v>26</v>
      </c>
      <c r="AL18">
        <v>28</v>
      </c>
      <c r="AM18">
        <v>30</v>
      </c>
      <c r="AN18">
        <v>32</v>
      </c>
      <c r="AO18">
        <v>34</v>
      </c>
      <c r="AP18">
        <v>36</v>
      </c>
      <c r="AQ18">
        <v>38</v>
      </c>
      <c r="AR18">
        <v>40</v>
      </c>
      <c r="AS18">
        <v>42</v>
      </c>
      <c r="AT18">
        <v>44</v>
      </c>
      <c r="AU18">
        <v>46</v>
      </c>
      <c r="AV18">
        <v>48</v>
      </c>
      <c r="AW18">
        <v>50</v>
      </c>
    </row>
    <row r="19" spans="1:49" x14ac:dyDescent="0.3">
      <c r="A19" t="s">
        <v>23</v>
      </c>
      <c r="B19">
        <f>B3*10^-11</f>
        <v>0</v>
      </c>
      <c r="C19">
        <f t="shared" ref="C19:K20" si="1">C3*10^-11</f>
        <v>4.9999999999999995E-11</v>
      </c>
      <c r="D19">
        <f t="shared" si="1"/>
        <v>1.2E-10</v>
      </c>
      <c r="E19">
        <f t="shared" si="1"/>
        <v>2.2999999999999998E-10</v>
      </c>
      <c r="F19">
        <f t="shared" si="1"/>
        <v>3.6E-10</v>
      </c>
      <c r="G19">
        <f t="shared" si="1"/>
        <v>4.9999999999999993E-10</v>
      </c>
      <c r="H19">
        <f t="shared" si="1"/>
        <v>6.4999999999999993E-10</v>
      </c>
      <c r="I19">
        <f t="shared" si="1"/>
        <v>7.8999999999999996E-10</v>
      </c>
      <c r="J19">
        <f t="shared" si="1"/>
        <v>9.0999999999999996E-10</v>
      </c>
      <c r="K19">
        <f t="shared" si="1"/>
        <v>9.9999999999999986E-10</v>
      </c>
      <c r="L19">
        <f>B6*10^-11</f>
        <v>1.0599999999999999E-9</v>
      </c>
      <c r="M19">
        <f t="shared" ref="M19:U19" si="2">C6*10^-11</f>
        <v>1.1199999999999999E-9</v>
      </c>
      <c r="N19">
        <f t="shared" si="2"/>
        <v>1.1599999999999999E-9</v>
      </c>
      <c r="O19">
        <f t="shared" si="2"/>
        <v>1.19E-9</v>
      </c>
      <c r="P19">
        <f t="shared" si="2"/>
        <v>1.21E-9</v>
      </c>
      <c r="Q19">
        <f t="shared" si="2"/>
        <v>1.2299999999999999E-9</v>
      </c>
      <c r="R19">
        <f t="shared" si="2"/>
        <v>1.25E-9</v>
      </c>
      <c r="S19">
        <f t="shared" si="2"/>
        <v>1.2799999999999999E-9</v>
      </c>
      <c r="T19">
        <f t="shared" si="2"/>
        <v>1.33E-9</v>
      </c>
      <c r="U19">
        <f t="shared" si="2"/>
        <v>1.3999999999999999E-9</v>
      </c>
      <c r="V19">
        <f>B9*10^-11</f>
        <v>1.4099999999999999E-9</v>
      </c>
      <c r="W19">
        <f t="shared" ref="W19:AE19" si="3">C9*10^-11</f>
        <v>1.45E-9</v>
      </c>
      <c r="X19">
        <f t="shared" si="3"/>
        <v>1.4899999999999998E-9</v>
      </c>
      <c r="Y19">
        <f t="shared" si="3"/>
        <v>1.56E-9</v>
      </c>
      <c r="Z19">
        <f t="shared" si="3"/>
        <v>1.63E-9</v>
      </c>
      <c r="AA19">
        <f t="shared" si="3"/>
        <v>1.6999999999999999E-9</v>
      </c>
      <c r="AB19">
        <f t="shared" si="3"/>
        <v>1.7599999999999999E-9</v>
      </c>
      <c r="AC19">
        <f t="shared" si="3"/>
        <v>1.8E-9</v>
      </c>
      <c r="AD19">
        <f t="shared" si="3"/>
        <v>1.8799999999999997E-9</v>
      </c>
      <c r="AE19">
        <f t="shared" si="3"/>
        <v>1.9399999999999999E-9</v>
      </c>
      <c r="AF19">
        <f>B12*10^-11</f>
        <v>1.9999999999999997E-9</v>
      </c>
      <c r="AG19">
        <f t="shared" ref="AG19:AO19" si="4">C12*10^-11</f>
        <v>2.0599999999999999E-9</v>
      </c>
      <c r="AH19">
        <f t="shared" si="4"/>
        <v>2.1199999999999997E-9</v>
      </c>
      <c r="AI19">
        <f t="shared" si="4"/>
        <v>2.21E-9</v>
      </c>
      <c r="AJ19">
        <f t="shared" si="4"/>
        <v>2.3099999999999997E-9</v>
      </c>
      <c r="AK19">
        <f t="shared" si="4"/>
        <v>2.3899999999999998E-9</v>
      </c>
      <c r="AL19">
        <f t="shared" si="4"/>
        <v>2.4599999999999998E-9</v>
      </c>
      <c r="AM19">
        <f t="shared" si="4"/>
        <v>2.52E-9</v>
      </c>
      <c r="AN19">
        <f t="shared" si="4"/>
        <v>2.57E-9</v>
      </c>
      <c r="AO19">
        <f t="shared" si="4"/>
        <v>2.6799999999999998E-9</v>
      </c>
      <c r="AP19">
        <f>B15*10^-11</f>
        <v>2.6799999999999998E-9</v>
      </c>
      <c r="AQ19">
        <f t="shared" ref="AQ19:AW19" si="5">C15*10^-11</f>
        <v>2.6799999999999998E-9</v>
      </c>
      <c r="AR19">
        <f t="shared" si="5"/>
        <v>2.7199999999999997E-9</v>
      </c>
      <c r="AS19">
        <f t="shared" si="5"/>
        <v>2.7499999999999998E-9</v>
      </c>
      <c r="AT19">
        <f t="shared" si="5"/>
        <v>2.7899999999999997E-9</v>
      </c>
      <c r="AU19">
        <f t="shared" si="5"/>
        <v>2.8199999999999998E-9</v>
      </c>
      <c r="AV19">
        <f t="shared" si="5"/>
        <v>2.8399999999999997E-9</v>
      </c>
      <c r="AW19">
        <f t="shared" si="5"/>
        <v>2.8699999999999998E-9</v>
      </c>
    </row>
    <row r="20" spans="1:49" x14ac:dyDescent="0.3">
      <c r="B20">
        <f>B4*10^-11</f>
        <v>-9.9999999999999994E-12</v>
      </c>
      <c r="C20">
        <f t="shared" si="1"/>
        <v>0</v>
      </c>
      <c r="D20">
        <f t="shared" si="1"/>
        <v>9.9999999999999994E-12</v>
      </c>
      <c r="E20">
        <f t="shared" si="1"/>
        <v>8.9999999999999999E-11</v>
      </c>
      <c r="F20">
        <f t="shared" si="1"/>
        <v>3.3E-10</v>
      </c>
      <c r="G20">
        <f t="shared" si="1"/>
        <v>9.9999999999999986E-10</v>
      </c>
      <c r="H20">
        <f t="shared" si="1"/>
        <v>2.3399999999999998E-9</v>
      </c>
      <c r="I20">
        <f t="shared" si="1"/>
        <v>3.4999999999999999E-9</v>
      </c>
      <c r="J20">
        <f t="shared" si="1"/>
        <v>3.8099999999999999E-9</v>
      </c>
      <c r="K20">
        <f t="shared" si="1"/>
        <v>5.2599999999999996E-9</v>
      </c>
      <c r="L20">
        <f>B7*10^-11</f>
        <v>5.5299999999999997E-9</v>
      </c>
      <c r="M20">
        <f t="shared" ref="M20" si="6">C7*10^-11</f>
        <v>5.7799999999999995E-9</v>
      </c>
      <c r="N20">
        <f t="shared" ref="N20" si="7">D7*10^-11</f>
        <v>5.9699999999999999E-9</v>
      </c>
      <c r="O20">
        <f t="shared" ref="O20" si="8">E7*10^-11</f>
        <v>6.1499999999999996E-9</v>
      </c>
      <c r="P20">
        <f t="shared" ref="P20" si="9">F7*10^-11</f>
        <v>6.2799999999999998E-9</v>
      </c>
      <c r="Q20">
        <f t="shared" ref="Q20" si="10">G7*10^-11</f>
        <v>6.3999999999999994E-9</v>
      </c>
      <c r="R20">
        <f t="shared" ref="R20" si="11">H7*10^-11</f>
        <v>6.5199999999999998E-9</v>
      </c>
      <c r="S20">
        <f t="shared" ref="S20" si="12">I7*10^-11</f>
        <v>6.6599999999999997E-9</v>
      </c>
      <c r="T20">
        <f t="shared" ref="T20" si="13">J7*10^-11</f>
        <v>6.8199999999999992E-9</v>
      </c>
      <c r="U20">
        <f t="shared" ref="U20" si="14">K7*10^-11</f>
        <v>6.9999999999999998E-9</v>
      </c>
      <c r="V20">
        <f>B10*10^-11</f>
        <v>7.3499999999999996E-9</v>
      </c>
      <c r="W20">
        <f t="shared" ref="W20" si="15">C10*10^-11</f>
        <v>7.5799999999999991E-9</v>
      </c>
      <c r="X20">
        <f t="shared" ref="X20" si="16">D10*10^-11</f>
        <v>7.7999999999999987E-9</v>
      </c>
      <c r="Y20">
        <f t="shared" ref="Y20" si="17">E10*10^-11</f>
        <v>8.2399999999999997E-9</v>
      </c>
      <c r="Z20">
        <f t="shared" ref="Z20" si="18">F10*10^-11</f>
        <v>8.6499999999999997E-9</v>
      </c>
      <c r="AA20">
        <f t="shared" ref="AA20" si="19">G10*10^-11</f>
        <v>9.1699999999999987E-9</v>
      </c>
      <c r="AB20">
        <f t="shared" ref="AB20" si="20">H10*10^-11</f>
        <v>9.4099999999999996E-9</v>
      </c>
      <c r="AC20">
        <f t="shared" ref="AC20" si="21">I10*10^-11</f>
        <v>9.5799999999999988E-9</v>
      </c>
      <c r="AD20">
        <f t="shared" ref="AD20" si="22">J10*10^-11</f>
        <v>9.8899999999999996E-9</v>
      </c>
      <c r="AE20">
        <f t="shared" ref="AE20" si="23">K10*10^-11</f>
        <v>1.0259999999999999E-8</v>
      </c>
      <c r="AF20">
        <f>B13*10^-11</f>
        <v>1.064E-8</v>
      </c>
      <c r="AG20">
        <f t="shared" ref="AG20" si="24">C13*10^-11</f>
        <v>1.0949999999999999E-8</v>
      </c>
      <c r="AH20">
        <f t="shared" ref="AH20" si="25">D13*10^-11</f>
        <v>1.1479999999999999E-8</v>
      </c>
      <c r="AI20">
        <f t="shared" ref="AI20" si="26">E13*10^-11</f>
        <v>1.16E-8</v>
      </c>
      <c r="AJ20">
        <f t="shared" ref="AJ20" si="27">F13*10^-11</f>
        <v>1.2189999999999999E-8</v>
      </c>
      <c r="AK20">
        <f t="shared" ref="AK20" si="28">G13*10^-11</f>
        <v>1.256E-8</v>
      </c>
      <c r="AL20">
        <f t="shared" ref="AL20" si="29">H13*10^-11</f>
        <v>1.2909999999999999E-8</v>
      </c>
      <c r="AM20">
        <f t="shared" ref="AM20" si="30">I13*10^-11</f>
        <v>1.325E-8</v>
      </c>
      <c r="AN20">
        <f t="shared" ref="AN20" si="31">J13*10^-11</f>
        <v>1.3539999999999999E-8</v>
      </c>
      <c r="AO20">
        <f t="shared" ref="AO20" si="32">K13*10^-11</f>
        <v>1.3899999999999999E-8</v>
      </c>
      <c r="AP20">
        <f>B16*10^-11</f>
        <v>1.3969999999999999E-8</v>
      </c>
      <c r="AQ20">
        <f t="shared" ref="AQ20" si="33">C16*10^-11</f>
        <v>1.4029999999999999E-8</v>
      </c>
      <c r="AR20">
        <f t="shared" ref="AR20" si="34">D16*10^-11</f>
        <v>1.4119999999999998E-8</v>
      </c>
      <c r="AS20">
        <f t="shared" ref="AS20" si="35">E16*10^-11</f>
        <v>1.4369999999999999E-8</v>
      </c>
      <c r="AT20">
        <f t="shared" ref="AT20" si="36">F16*10^-11</f>
        <v>1.4439999999999999E-8</v>
      </c>
      <c r="AU20">
        <f t="shared" ref="AU20" si="37">G16*10^-11</f>
        <v>1.4579999999999999E-8</v>
      </c>
      <c r="AV20">
        <f t="shared" ref="AV20" si="38">H16*10^-11</f>
        <v>1.468E-8</v>
      </c>
      <c r="AW20">
        <f t="shared" ref="AW20" si="39">I16*10^-11</f>
        <v>1.4769999999999999E-8</v>
      </c>
    </row>
    <row r="21" spans="1:49" x14ac:dyDescent="0.3">
      <c r="A21" t="s">
        <v>24</v>
      </c>
      <c r="B21">
        <f>B20/10</f>
        <v>-9.9999999999999998E-13</v>
      </c>
      <c r="C21">
        <f t="shared" ref="C21:AW21" si="40">C20/10</f>
        <v>0</v>
      </c>
      <c r="D21">
        <f t="shared" si="40"/>
        <v>9.9999999999999998E-13</v>
      </c>
      <c r="E21">
        <f t="shared" si="40"/>
        <v>8.9999999999999996E-12</v>
      </c>
      <c r="F21">
        <f t="shared" si="40"/>
        <v>3.3000000000000002E-11</v>
      </c>
      <c r="G21">
        <f t="shared" si="40"/>
        <v>9.9999999999999991E-11</v>
      </c>
      <c r="H21">
        <f t="shared" si="40"/>
        <v>2.3399999999999997E-10</v>
      </c>
      <c r="I21">
        <f t="shared" si="40"/>
        <v>3.4999999999999998E-10</v>
      </c>
      <c r="J21">
        <f t="shared" si="40"/>
        <v>3.8099999999999998E-10</v>
      </c>
      <c r="K21">
        <f t="shared" si="40"/>
        <v>5.2599999999999994E-10</v>
      </c>
      <c r="L21">
        <f t="shared" si="40"/>
        <v>5.5299999999999995E-10</v>
      </c>
      <c r="M21">
        <f t="shared" si="40"/>
        <v>5.7799999999999997E-10</v>
      </c>
      <c r="N21">
        <f t="shared" si="40"/>
        <v>5.9700000000000001E-10</v>
      </c>
      <c r="O21">
        <f t="shared" si="40"/>
        <v>6.1499999999999994E-10</v>
      </c>
      <c r="P21">
        <f t="shared" si="40"/>
        <v>6.28E-10</v>
      </c>
      <c r="Q21">
        <f t="shared" si="40"/>
        <v>6.3999999999999996E-10</v>
      </c>
      <c r="R21">
        <f t="shared" si="40"/>
        <v>6.5200000000000002E-10</v>
      </c>
      <c r="S21">
        <f t="shared" si="40"/>
        <v>6.6599999999999997E-10</v>
      </c>
      <c r="T21">
        <f t="shared" si="40"/>
        <v>6.8199999999999992E-10</v>
      </c>
      <c r="U21">
        <f t="shared" si="40"/>
        <v>6.9999999999999996E-10</v>
      </c>
      <c r="V21">
        <f t="shared" si="40"/>
        <v>7.3499999999999994E-10</v>
      </c>
      <c r="W21">
        <f t="shared" si="40"/>
        <v>7.5799999999999986E-10</v>
      </c>
      <c r="X21">
        <f t="shared" si="40"/>
        <v>7.7999999999999989E-10</v>
      </c>
      <c r="Y21">
        <f t="shared" si="40"/>
        <v>8.2399999999999995E-10</v>
      </c>
      <c r="Z21">
        <f t="shared" si="40"/>
        <v>8.6500000000000001E-10</v>
      </c>
      <c r="AA21">
        <f t="shared" si="40"/>
        <v>9.1699999999999983E-10</v>
      </c>
      <c r="AB21">
        <f t="shared" si="40"/>
        <v>9.4099999999999996E-10</v>
      </c>
      <c r="AC21">
        <f t="shared" si="40"/>
        <v>9.5799999999999979E-10</v>
      </c>
      <c r="AD21">
        <f t="shared" si="40"/>
        <v>9.89E-10</v>
      </c>
      <c r="AE21">
        <f t="shared" si="40"/>
        <v>1.026E-9</v>
      </c>
      <c r="AF21">
        <f t="shared" si="40"/>
        <v>1.064E-9</v>
      </c>
      <c r="AG21">
        <f t="shared" si="40"/>
        <v>1.0949999999999998E-9</v>
      </c>
      <c r="AH21">
        <f t="shared" si="40"/>
        <v>1.148E-9</v>
      </c>
      <c r="AI21">
        <f t="shared" si="40"/>
        <v>1.1599999999999999E-9</v>
      </c>
      <c r="AJ21">
        <f t="shared" si="40"/>
        <v>1.2189999999999998E-9</v>
      </c>
      <c r="AK21">
        <f t="shared" si="40"/>
        <v>1.256E-9</v>
      </c>
      <c r="AL21">
        <f t="shared" si="40"/>
        <v>1.291E-9</v>
      </c>
      <c r="AM21">
        <f t="shared" si="40"/>
        <v>1.3249999999999999E-9</v>
      </c>
      <c r="AN21">
        <f t="shared" si="40"/>
        <v>1.3539999999999999E-9</v>
      </c>
      <c r="AO21">
        <f t="shared" si="40"/>
        <v>1.39E-9</v>
      </c>
      <c r="AP21">
        <f t="shared" si="40"/>
        <v>1.3969999999999998E-9</v>
      </c>
      <c r="AQ21">
        <f t="shared" si="40"/>
        <v>1.4029999999999998E-9</v>
      </c>
      <c r="AR21">
        <f t="shared" si="40"/>
        <v>1.4119999999999999E-9</v>
      </c>
      <c r="AS21">
        <f t="shared" si="40"/>
        <v>1.4369999999999999E-9</v>
      </c>
      <c r="AT21">
        <f t="shared" si="40"/>
        <v>1.444E-9</v>
      </c>
      <c r="AU21">
        <f t="shared" si="40"/>
        <v>1.4579999999999999E-9</v>
      </c>
      <c r="AV21">
        <f t="shared" si="40"/>
        <v>1.4679999999999999E-9</v>
      </c>
      <c r="AW21">
        <f t="shared" si="40"/>
        <v>1.477E-9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3303-FE32-43CE-A6A7-8A5213491499}">
  <dimension ref="A1:G10"/>
  <sheetViews>
    <sheetView tabSelected="1" workbookViewId="0">
      <selection activeCell="F3" sqref="F3"/>
    </sheetView>
  </sheetViews>
  <sheetFormatPr defaultRowHeight="14" x14ac:dyDescent="0.3"/>
  <cols>
    <col min="1" max="1" width="19.58203125" customWidth="1"/>
    <col min="2" max="2" width="12.5" bestFit="1" customWidth="1"/>
  </cols>
  <sheetData>
    <row r="1" spans="1:7" x14ac:dyDescent="0.3">
      <c r="A1" s="4" t="s">
        <v>28</v>
      </c>
      <c r="B1" s="4"/>
      <c r="C1" s="4"/>
      <c r="D1" s="4"/>
    </row>
    <row r="2" spans="1:7" x14ac:dyDescent="0.3">
      <c r="A2" t="s">
        <v>26</v>
      </c>
      <c r="B2">
        <v>2</v>
      </c>
      <c r="C2">
        <v>4</v>
      </c>
      <c r="D2">
        <v>8</v>
      </c>
    </row>
    <row r="3" spans="1:7" x14ac:dyDescent="0.3">
      <c r="A3" t="s">
        <v>33</v>
      </c>
      <c r="B3">
        <f>B2^2</f>
        <v>4</v>
      </c>
      <c r="C3">
        <f t="shared" ref="C3:D3" si="0">C2^2</f>
        <v>16</v>
      </c>
      <c r="D3">
        <f t="shared" si="0"/>
        <v>64</v>
      </c>
    </row>
    <row r="4" spans="1:7" x14ac:dyDescent="0.3">
      <c r="A4" t="s">
        <v>23</v>
      </c>
      <c r="B4">
        <v>77</v>
      </c>
      <c r="C4">
        <v>292</v>
      </c>
      <c r="D4">
        <v>1157</v>
      </c>
    </row>
    <row r="5" spans="1:7" x14ac:dyDescent="0.3">
      <c r="A5" t="s">
        <v>27</v>
      </c>
      <c r="B5">
        <v>38</v>
      </c>
      <c r="C5">
        <v>142</v>
      </c>
      <c r="D5">
        <v>613</v>
      </c>
    </row>
    <row r="7" spans="1:7" x14ac:dyDescent="0.3">
      <c r="A7" s="4" t="s">
        <v>31</v>
      </c>
      <c r="B7" s="4"/>
      <c r="C7" s="4"/>
      <c r="D7" s="4"/>
      <c r="E7" s="4"/>
      <c r="F7" s="4"/>
      <c r="G7" s="4"/>
    </row>
    <row r="8" spans="1:7" x14ac:dyDescent="0.3">
      <c r="A8" t="s">
        <v>29</v>
      </c>
      <c r="B8">
        <v>300</v>
      </c>
      <c r="C8">
        <v>320</v>
      </c>
      <c r="D8">
        <v>340</v>
      </c>
      <c r="E8">
        <v>360</v>
      </c>
      <c r="F8">
        <v>380</v>
      </c>
      <c r="G8">
        <v>400</v>
      </c>
    </row>
    <row r="9" spans="1:7" x14ac:dyDescent="0.3">
      <c r="A9" t="s">
        <v>32</v>
      </c>
      <c r="B9">
        <f t="shared" ref="B9:G9" si="1">1/B8^2</f>
        <v>1.1111111111111112E-5</v>
      </c>
      <c r="C9">
        <f t="shared" si="1"/>
        <v>9.7656250000000002E-6</v>
      </c>
      <c r="D9">
        <f t="shared" si="1"/>
        <v>8.6505190311418692E-6</v>
      </c>
      <c r="E9">
        <f t="shared" si="1"/>
        <v>7.7160493827160496E-6</v>
      </c>
      <c r="F9">
        <f t="shared" si="1"/>
        <v>6.9252077562326867E-6</v>
      </c>
      <c r="G9">
        <f t="shared" si="1"/>
        <v>6.2500000000000003E-6</v>
      </c>
    </row>
    <row r="10" spans="1:7" x14ac:dyDescent="0.3">
      <c r="A10" t="s">
        <v>30</v>
      </c>
      <c r="B10">
        <v>313</v>
      </c>
      <c r="C10">
        <v>272</v>
      </c>
      <c r="D10">
        <v>227</v>
      </c>
      <c r="E10">
        <v>194</v>
      </c>
      <c r="F10">
        <v>165</v>
      </c>
      <c r="G10">
        <v>142</v>
      </c>
    </row>
  </sheetData>
  <mergeCells count="2">
    <mergeCell ref="A1:D1"/>
    <mergeCell ref="A7:G7"/>
  </mergeCells>
  <phoneticPr fontId="1" type="noConversion"/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h的测定</vt:lpstr>
      <vt:lpstr>伏安特性曲线</vt:lpstr>
      <vt:lpstr>光电流和光强关系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Vel</dc:creator>
  <cp:lastModifiedBy>- Vel</cp:lastModifiedBy>
  <cp:lastPrinted>2023-11-02T15:54:08Z</cp:lastPrinted>
  <dcterms:created xsi:type="dcterms:W3CDTF">2015-06-05T18:19:34Z</dcterms:created>
  <dcterms:modified xsi:type="dcterms:W3CDTF">2023-11-02T15:54:36Z</dcterms:modified>
</cp:coreProperties>
</file>