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asks\物理实验\光的干涉\"/>
    </mc:Choice>
  </mc:AlternateContent>
  <xr:revisionPtr revIDLastSave="0" documentId="13_ncr:1_{09A541D0-50EC-4042-A73B-CFC35C6F2E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6" i="1"/>
  <c r="K19" i="1"/>
  <c r="H19" i="1"/>
  <c r="G20" i="1"/>
  <c r="G21" i="1"/>
  <c r="G22" i="1"/>
  <c r="G23" i="1"/>
  <c r="G19" i="1"/>
  <c r="F20" i="1"/>
  <c r="A27" i="1" s="1"/>
  <c r="F21" i="1"/>
  <c r="A28" i="1" s="1"/>
  <c r="F22" i="1"/>
  <c r="A29" i="1" s="1"/>
  <c r="F23" i="1"/>
  <c r="F19" i="1"/>
  <c r="D12" i="1"/>
  <c r="D10" i="1"/>
  <c r="K3" i="1"/>
  <c r="G4" i="1"/>
  <c r="G5" i="1"/>
  <c r="G6" i="1"/>
  <c r="G7" i="1"/>
  <c r="G3" i="1"/>
  <c r="I3" i="1" s="1"/>
  <c r="D4" i="1"/>
  <c r="D5" i="1"/>
  <c r="D6" i="1"/>
  <c r="D7" i="1"/>
  <c r="D3" i="1"/>
  <c r="B10" i="1" l="1"/>
  <c r="B11" i="1"/>
  <c r="B12" i="1"/>
  <c r="B14" i="1"/>
  <c r="B13" i="1"/>
  <c r="A26" i="1"/>
  <c r="A30" i="1"/>
  <c r="H3" i="1"/>
  <c r="A10" i="1" s="1"/>
  <c r="I19" i="1"/>
  <c r="C26" i="1" l="1"/>
  <c r="E26" i="1" s="1"/>
  <c r="A14" i="1"/>
  <c r="B26" i="1"/>
  <c r="B30" i="1"/>
  <c r="J3" i="1"/>
  <c r="A12" i="1"/>
  <c r="B27" i="1"/>
  <c r="B28" i="1"/>
  <c r="C12" i="1"/>
  <c r="E12" i="1" s="1"/>
  <c r="A13" i="1"/>
  <c r="B29" i="1"/>
  <c r="A11" i="1"/>
  <c r="C10" i="1" s="1"/>
  <c r="E10" i="1" s="1"/>
  <c r="J19" i="1"/>
  <c r="F10" i="1" l="1"/>
  <c r="C28" i="1"/>
  <c r="E28" i="1" s="1"/>
  <c r="F26" i="1" s="1"/>
</calcChain>
</file>

<file path=xl/sharedStrings.xml><?xml version="1.0" encoding="utf-8"?>
<sst xmlns="http://schemas.openxmlformats.org/spreadsheetml/2006/main" count="36" uniqueCount="34">
  <si>
    <t>Li(mm)</t>
    <phoneticPr fontId="1" type="noConversion"/>
  </si>
  <si>
    <t>L末(mm)</t>
    <phoneticPr fontId="1" type="noConversion"/>
  </si>
  <si>
    <t>L初(mm)</t>
    <phoneticPr fontId="1" type="noConversion"/>
  </si>
  <si>
    <t>Xi(mm)</t>
    <phoneticPr fontId="1" type="noConversion"/>
  </si>
  <si>
    <t>X末(mm)</t>
    <phoneticPr fontId="1" type="noConversion"/>
  </si>
  <si>
    <t>X初(mm)</t>
    <phoneticPr fontId="1" type="noConversion"/>
  </si>
  <si>
    <t>λ(mm)</t>
    <phoneticPr fontId="1" type="noConversion"/>
  </si>
  <si>
    <t>D(mm)</t>
    <phoneticPr fontId="1" type="noConversion"/>
  </si>
  <si>
    <t>1.劈尖干涉测量玻璃丝直径D(u)</t>
    <phoneticPr fontId="1" type="noConversion"/>
  </si>
  <si>
    <t>ΔL^2</t>
    <phoneticPr fontId="1" type="noConversion"/>
  </si>
  <si>
    <t>ΔX^2</t>
    <phoneticPr fontId="1" type="noConversion"/>
  </si>
  <si>
    <t>uxa(mm)</t>
    <phoneticPr fontId="1" type="noConversion"/>
  </si>
  <si>
    <t>ula(mm)</t>
    <phoneticPr fontId="1" type="noConversion"/>
  </si>
  <si>
    <t>uxb(mm)</t>
    <phoneticPr fontId="1" type="noConversion"/>
  </si>
  <si>
    <t>ulb(mm)</t>
    <phoneticPr fontId="1" type="noConversion"/>
  </si>
  <si>
    <t>ul(mm)</t>
    <phoneticPr fontId="1" type="noConversion"/>
  </si>
  <si>
    <t>ux(mm)</t>
    <phoneticPr fontId="1" type="noConversion"/>
  </si>
  <si>
    <t>ud(mm)</t>
    <phoneticPr fontId="1" type="noConversion"/>
  </si>
  <si>
    <t>2.牛顿环测量曲率半径R()</t>
    <phoneticPr fontId="1" type="noConversion"/>
  </si>
  <si>
    <t>X11(mm)</t>
    <phoneticPr fontId="1" type="noConversion"/>
  </si>
  <si>
    <t>X1(mm)</t>
    <phoneticPr fontId="1" type="noConversion"/>
  </si>
  <si>
    <t>X1'(mm)</t>
    <phoneticPr fontId="1" type="noConversion"/>
  </si>
  <si>
    <t>X11'(mm)</t>
    <phoneticPr fontId="1" type="noConversion"/>
  </si>
  <si>
    <t>D11(mm)</t>
    <phoneticPr fontId="1" type="noConversion"/>
  </si>
  <si>
    <t>D1(mm)</t>
    <phoneticPr fontId="1" type="noConversion"/>
  </si>
  <si>
    <t>R(mm)</t>
    <phoneticPr fontId="1" type="noConversion"/>
  </si>
  <si>
    <t>ΔD11^2</t>
    <phoneticPr fontId="1" type="noConversion"/>
  </si>
  <si>
    <t>ΔD1^2</t>
    <phoneticPr fontId="1" type="noConversion"/>
  </si>
  <si>
    <t>uD11a(mm)</t>
    <phoneticPr fontId="1" type="noConversion"/>
  </si>
  <si>
    <t>uD11b(mm)</t>
    <phoneticPr fontId="1" type="noConversion"/>
  </si>
  <si>
    <t>uD11(mm)</t>
    <phoneticPr fontId="1" type="noConversion"/>
  </si>
  <si>
    <t>uD1a(mm)</t>
    <phoneticPr fontId="1" type="noConversion"/>
  </si>
  <si>
    <t>uD1b(mm)</t>
    <phoneticPr fontId="1" type="noConversion"/>
  </si>
  <si>
    <t>uD1(mm)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</si>
</sst>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1</xdr:row>
      <xdr:rowOff>25400</xdr:rowOff>
    </xdr:from>
    <xdr:ext cx="465769" cy="1806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2CB57BBC-4761-27FD-AF53-4B6270C2788D}"/>
                </a:ext>
              </a:extLst>
            </xdr:cNvPr>
            <xdr:cNvSpPr txBox="1"/>
          </xdr:nvSpPr>
          <xdr:spPr>
            <a:xfrm>
              <a:off x="5435600" y="203200"/>
              <a:ext cx="465769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2CB57BBC-4761-27FD-AF53-4B6270C2788D}"/>
                </a:ext>
              </a:extLst>
            </xdr:cNvPr>
            <xdr:cNvSpPr txBox="1"/>
          </xdr:nvSpPr>
          <xdr:spPr>
            <a:xfrm>
              <a:off x="5435600" y="203200"/>
              <a:ext cx="465769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𝐿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𝑚</a:t>
              </a:r>
              <a:r>
                <a:rPr lang="en-US" altLang="zh-CN" sz="1100" i="0">
                  <a:latin typeface="Cambria Math" panose="02040503050406030204" pitchFamily="18" charset="0"/>
                </a:rPr>
                <a:t>𝑚)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184150</xdr:colOff>
      <xdr:row>1</xdr:row>
      <xdr:rowOff>6350</xdr:rowOff>
    </xdr:from>
    <xdr:ext cx="46724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50A69A8-0E37-B248-D7AF-39EC60E637F7}"/>
                </a:ext>
              </a:extLst>
            </xdr:cNvPr>
            <xdr:cNvSpPr txBox="1"/>
          </xdr:nvSpPr>
          <xdr:spPr>
            <a:xfrm>
              <a:off x="4806950" y="184150"/>
              <a:ext cx="4672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50A69A8-0E37-B248-D7AF-39EC60E637F7}"/>
                </a:ext>
              </a:extLst>
            </xdr:cNvPr>
            <xdr:cNvSpPr txBox="1"/>
          </xdr:nvSpPr>
          <xdr:spPr>
            <a:xfrm>
              <a:off x="4806950" y="184150"/>
              <a:ext cx="4672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𝑥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̅(</a:t>
              </a:r>
              <a:r>
                <a:rPr lang="zh-CN" altLang="en-US" sz="1100" i="0">
                  <a:latin typeface="Cambria Math" panose="02040503050406030204" pitchFamily="18" charset="0"/>
                </a:rPr>
                <a:t>𝑚𝑚)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17</xdr:row>
      <xdr:rowOff>0</xdr:rowOff>
    </xdr:from>
    <xdr:ext cx="641714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EFB357CC-AD4A-4A34-A9A3-DC9561174DE0}"/>
                </a:ext>
              </a:extLst>
            </xdr:cNvPr>
            <xdr:cNvSpPr txBox="1"/>
          </xdr:nvSpPr>
          <xdr:spPr>
            <a:xfrm>
              <a:off x="4622800" y="1600200"/>
              <a:ext cx="641714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11</m:t>
                        </m:r>
                      </m:e>
                    </m:acc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EFB357CC-AD4A-4A34-A9A3-DC9561174DE0}"/>
                </a:ext>
              </a:extLst>
            </xdr:cNvPr>
            <xdr:cNvSpPr txBox="1"/>
          </xdr:nvSpPr>
          <xdr:spPr>
            <a:xfrm>
              <a:off x="4622800" y="1600200"/>
              <a:ext cx="641714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𝐷11</a:t>
              </a:r>
              <a:r>
                <a:rPr lang="zh-CN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𝑚𝑚)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17</xdr:row>
      <xdr:rowOff>0</xdr:rowOff>
    </xdr:from>
    <xdr:ext cx="563616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1B83FCA4-1AEC-4C27-A03B-2FE98EC370C1}"/>
                </a:ext>
              </a:extLst>
            </xdr:cNvPr>
            <xdr:cNvSpPr txBox="1"/>
          </xdr:nvSpPr>
          <xdr:spPr>
            <a:xfrm>
              <a:off x="5283200" y="1600200"/>
              <a:ext cx="563616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1B83FCA4-1AEC-4C27-A03B-2FE98EC370C1}"/>
                </a:ext>
              </a:extLst>
            </xdr:cNvPr>
            <xdr:cNvSpPr txBox="1"/>
          </xdr:nvSpPr>
          <xdr:spPr>
            <a:xfrm>
              <a:off x="5283200" y="1600200"/>
              <a:ext cx="563616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𝐷1</a:t>
              </a:r>
              <a:r>
                <a:rPr lang="zh-CN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𝑚𝑚)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H26" sqref="H26"/>
    </sheetView>
  </sheetViews>
  <sheetFormatPr defaultRowHeight="14" x14ac:dyDescent="0.3"/>
  <cols>
    <col min="12" max="12" width="10.4140625" bestFit="1" customWidth="1"/>
    <col min="17" max="17" width="12.5" bestFit="1" customWidth="1"/>
  </cols>
  <sheetData>
    <row r="1" spans="1:17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B2" t="s">
        <v>5</v>
      </c>
      <c r="C2" t="s">
        <v>4</v>
      </c>
      <c r="D2" t="s">
        <v>3</v>
      </c>
      <c r="E2" t="s">
        <v>2</v>
      </c>
      <c r="F2" t="s">
        <v>1</v>
      </c>
      <c r="G2" t="s">
        <v>0</v>
      </c>
      <c r="J2" t="s">
        <v>7</v>
      </c>
      <c r="K2" t="s">
        <v>6</v>
      </c>
    </row>
    <row r="3" spans="1:17" x14ac:dyDescent="0.3">
      <c r="A3">
        <v>1</v>
      </c>
      <c r="B3">
        <v>13.29</v>
      </c>
      <c r="C3">
        <v>19.478000000000002</v>
      </c>
      <c r="D3">
        <f>C3-B3</f>
        <v>6.1880000000000024</v>
      </c>
      <c r="E3">
        <v>11.505000000000001</v>
      </c>
      <c r="F3">
        <v>31.414999999999999</v>
      </c>
      <c r="G3">
        <f>F3-E3</f>
        <v>19.909999999999997</v>
      </c>
      <c r="H3">
        <f>AVERAGE(D3:D7)</f>
        <v>6.1922000000000015</v>
      </c>
      <c r="I3">
        <f>AVERAGE(G3:G7)</f>
        <v>19.866199999999999</v>
      </c>
      <c r="J3">
        <f>I3*K3*30/2/H3</f>
        <v>2.8359432011239936E-2</v>
      </c>
      <c r="K3">
        <f>589.3*0.000001</f>
        <v>5.8929999999999996E-4</v>
      </c>
    </row>
    <row r="4" spans="1:17" x14ac:dyDescent="0.3">
      <c r="A4">
        <v>2</v>
      </c>
      <c r="B4">
        <v>13.272</v>
      </c>
      <c r="C4">
        <v>19.468</v>
      </c>
      <c r="D4">
        <f t="shared" ref="D4:D7" si="0">C4-B4</f>
        <v>6.1959999999999997</v>
      </c>
      <c r="E4">
        <v>11.54</v>
      </c>
      <c r="F4">
        <v>31.420999999999999</v>
      </c>
      <c r="G4">
        <f t="shared" ref="G4:G7" si="1">F4-E4</f>
        <v>19.881</v>
      </c>
    </row>
    <row r="5" spans="1:17" x14ac:dyDescent="0.3">
      <c r="A5">
        <v>3</v>
      </c>
      <c r="B5">
        <v>13.298</v>
      </c>
      <c r="C5">
        <v>19.478000000000002</v>
      </c>
      <c r="D5">
        <f t="shared" si="0"/>
        <v>6.1800000000000015</v>
      </c>
      <c r="E5">
        <v>11.528</v>
      </c>
      <c r="F5">
        <v>31.420999999999999</v>
      </c>
      <c r="G5">
        <f t="shared" si="1"/>
        <v>19.893000000000001</v>
      </c>
    </row>
    <row r="6" spans="1:17" x14ac:dyDescent="0.3">
      <c r="A6">
        <v>4</v>
      </c>
      <c r="B6">
        <v>13.266999999999999</v>
      </c>
      <c r="C6">
        <v>19.460999999999999</v>
      </c>
      <c r="D6">
        <f t="shared" si="0"/>
        <v>6.1939999999999991</v>
      </c>
      <c r="E6">
        <v>11.534000000000001</v>
      </c>
      <c r="F6">
        <v>31.378</v>
      </c>
      <c r="G6">
        <f t="shared" si="1"/>
        <v>19.844000000000001</v>
      </c>
    </row>
    <row r="7" spans="1:17" x14ac:dyDescent="0.3">
      <c r="A7">
        <v>5</v>
      </c>
      <c r="B7">
        <v>13.269</v>
      </c>
      <c r="C7">
        <v>19.472000000000001</v>
      </c>
      <c r="D7">
        <f t="shared" si="0"/>
        <v>6.2030000000000012</v>
      </c>
      <c r="E7">
        <v>11.504</v>
      </c>
      <c r="F7">
        <v>31.306999999999999</v>
      </c>
      <c r="G7">
        <f t="shared" si="1"/>
        <v>19.802999999999997</v>
      </c>
    </row>
    <row r="9" spans="1:17" x14ac:dyDescent="0.3">
      <c r="A9" t="s">
        <v>10</v>
      </c>
      <c r="B9" t="s">
        <v>9</v>
      </c>
      <c r="C9" t="s">
        <v>11</v>
      </c>
      <c r="D9" t="s">
        <v>13</v>
      </c>
      <c r="E9" t="s">
        <v>16</v>
      </c>
      <c r="F9" t="s">
        <v>17</v>
      </c>
    </row>
    <row r="10" spans="1:17" x14ac:dyDescent="0.3">
      <c r="A10">
        <f>(D3-$H$3)^2</f>
        <v>1.7639999999992384E-5</v>
      </c>
      <c r="B10">
        <f>(G3-$I$3)^2</f>
        <v>1.9184399999997719E-3</v>
      </c>
      <c r="C10">
        <f>(SUM(A10:A14)/5/4)^0.5</f>
        <v>3.8781438859328285E-3</v>
      </c>
      <c r="D10">
        <f>0.005/(3^0.5)</f>
        <v>2.886751345948129E-3</v>
      </c>
      <c r="E10">
        <f>(C10^2+D10^2)^0.5</f>
        <v>4.834597535817383E-3</v>
      </c>
      <c r="F10">
        <f>((K3*30/2/H3*E12)^2+(I3*K3*30/2/H3*E10)^2)^0.5</f>
        <v>1.3986894701175902E-4</v>
      </c>
    </row>
    <row r="11" spans="1:17" x14ac:dyDescent="0.3">
      <c r="A11">
        <f>(D4-$H$3)^2</f>
        <v>1.4439999999986694E-5</v>
      </c>
      <c r="B11">
        <f>(G4-$I$3)^2</f>
        <v>2.1904000000003062E-4</v>
      </c>
      <c r="C11" t="s">
        <v>12</v>
      </c>
      <c r="D11" t="s">
        <v>14</v>
      </c>
      <c r="E11" t="s">
        <v>15</v>
      </c>
    </row>
    <row r="12" spans="1:17" x14ac:dyDescent="0.3">
      <c r="A12">
        <f>(D5-$H$3)^2</f>
        <v>1.4883999999999972E-4</v>
      </c>
      <c r="B12">
        <f>(G5-$I$3)^2</f>
        <v>7.1824000000007978E-4</v>
      </c>
      <c r="C12">
        <f>(SUM(B10:B14)/4/5)^0.5</f>
        <v>1.916089768252004E-2</v>
      </c>
      <c r="D12">
        <f>0.005/(3^0.5)</f>
        <v>2.886751345948129E-3</v>
      </c>
      <c r="E12">
        <f>(C12^2+D12^2)^0.5</f>
        <v>1.9377134291048693E-2</v>
      </c>
    </row>
    <row r="13" spans="1:17" x14ac:dyDescent="0.3">
      <c r="A13">
        <f>(D6-$H$3)^2</f>
        <v>3.2399999999912928E-6</v>
      </c>
      <c r="B13">
        <f>(G6-$I$3)^2</f>
        <v>4.9283999999991113E-4</v>
      </c>
    </row>
    <row r="14" spans="1:17" x14ac:dyDescent="0.3">
      <c r="A14">
        <f>(D7-$H$3)^2</f>
        <v>1.1663999999999349E-4</v>
      </c>
      <c r="B14">
        <f>(G7-$I$3)^2</f>
        <v>3.9942400000002425E-3</v>
      </c>
    </row>
    <row r="17" spans="1:17" x14ac:dyDescent="0.3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J18" t="s">
        <v>25</v>
      </c>
      <c r="K18" t="s">
        <v>6</v>
      </c>
    </row>
    <row r="19" spans="1:17" x14ac:dyDescent="0.3">
      <c r="A19">
        <v>1</v>
      </c>
      <c r="B19">
        <v>27.597999999999999</v>
      </c>
      <c r="C19">
        <v>26.228000000000002</v>
      </c>
      <c r="D19">
        <v>23.582000000000001</v>
      </c>
      <c r="E19">
        <v>22.183</v>
      </c>
      <c r="F19">
        <f>ABS(E19-B19)</f>
        <v>5.4149999999999991</v>
      </c>
      <c r="G19">
        <f>ABS(D19-C19)</f>
        <v>2.6460000000000008</v>
      </c>
      <c r="H19">
        <f>AVERAGE(F19:F23)</f>
        <v>5.4086000000000007</v>
      </c>
      <c r="I19">
        <f>AVERAGE(G19:G23)</f>
        <v>2.6706000000000003</v>
      </c>
      <c r="J19">
        <f>(H19^2-I19^2)/4/10/K3</f>
        <v>938.43753605973222</v>
      </c>
      <c r="K19">
        <f>589.3*0.000001</f>
        <v>5.8929999999999996E-4</v>
      </c>
    </row>
    <row r="20" spans="1:17" x14ac:dyDescent="0.3">
      <c r="A20">
        <v>2</v>
      </c>
      <c r="B20">
        <v>22.24</v>
      </c>
      <c r="C20">
        <v>23.58</v>
      </c>
      <c r="D20">
        <v>26.257000000000001</v>
      </c>
      <c r="E20">
        <v>27.655000000000001</v>
      </c>
      <c r="F20">
        <f t="shared" ref="F20:F23" si="2">ABS(E20-B20)</f>
        <v>5.4150000000000027</v>
      </c>
      <c r="G20">
        <f t="shared" ref="G20:G23" si="3">ABS(D20-C20)</f>
        <v>2.6770000000000032</v>
      </c>
    </row>
    <row r="21" spans="1:17" x14ac:dyDescent="0.3">
      <c r="A21">
        <v>3</v>
      </c>
      <c r="B21">
        <v>27.582000000000001</v>
      </c>
      <c r="C21">
        <v>26.209</v>
      </c>
      <c r="D21">
        <v>23.53</v>
      </c>
      <c r="E21">
        <v>22.178000000000001</v>
      </c>
      <c r="F21">
        <f t="shared" si="2"/>
        <v>5.4039999999999999</v>
      </c>
      <c r="G21">
        <f t="shared" si="3"/>
        <v>2.6789999999999985</v>
      </c>
    </row>
    <row r="22" spans="1:17" x14ac:dyDescent="0.3">
      <c r="A22">
        <v>4</v>
      </c>
      <c r="B22">
        <v>22.222999999999999</v>
      </c>
      <c r="C22">
        <v>23.584</v>
      </c>
      <c r="D22">
        <v>26.257999999999999</v>
      </c>
      <c r="E22">
        <v>27.620999999999999</v>
      </c>
      <c r="F22">
        <f t="shared" si="2"/>
        <v>5.3979999999999997</v>
      </c>
      <c r="G22">
        <f t="shared" si="3"/>
        <v>2.6739999999999995</v>
      </c>
    </row>
    <row r="23" spans="1:17" x14ac:dyDescent="0.3">
      <c r="A23">
        <v>5</v>
      </c>
      <c r="B23">
        <v>27.587</v>
      </c>
      <c r="C23">
        <v>26.24</v>
      </c>
      <c r="D23">
        <v>23.562999999999999</v>
      </c>
      <c r="E23">
        <v>22.175999999999998</v>
      </c>
      <c r="F23">
        <f t="shared" si="2"/>
        <v>5.4110000000000014</v>
      </c>
      <c r="G23">
        <f t="shared" si="3"/>
        <v>2.6769999999999996</v>
      </c>
    </row>
    <row r="25" spans="1:17" x14ac:dyDescent="0.3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17</v>
      </c>
    </row>
    <row r="26" spans="1:17" x14ac:dyDescent="0.3">
      <c r="A26">
        <f>(F19-H$19)^2</f>
        <v>4.0959999999979611E-5</v>
      </c>
      <c r="B26">
        <f>(G19-I$19)^2</f>
        <v>6.0515999999997592E-4</v>
      </c>
      <c r="C26">
        <f>(SUM(A26:A30)/5/4)^0.5</f>
        <v>3.3256578296634609E-3</v>
      </c>
      <c r="D26">
        <f>0.005/(3^0.5)</f>
        <v>2.886751345948129E-3</v>
      </c>
      <c r="E26">
        <f>(C26^2+D26^2)^0.5</f>
        <v>4.4037862497327473E-3</v>
      </c>
      <c r="F26">
        <f>((H19*E26)^2+(I19*E28)^2)^0.5/2/10/K19</f>
        <v>2.5468732950972628</v>
      </c>
    </row>
    <row r="27" spans="1:17" x14ac:dyDescent="0.3">
      <c r="A27">
        <f>(F20-H$19)^2</f>
        <v>4.0960000000025087E-5</v>
      </c>
      <c r="B27">
        <f>(G20-I$19)^2</f>
        <v>4.096000000003645E-5</v>
      </c>
      <c r="C27" t="s">
        <v>31</v>
      </c>
      <c r="D27" t="s">
        <v>32</v>
      </c>
      <c r="E27" t="s">
        <v>33</v>
      </c>
    </row>
    <row r="28" spans="1:17" x14ac:dyDescent="0.3">
      <c r="A28">
        <f>(F21-H$19)^2</f>
        <v>2.1160000000007597E-5</v>
      </c>
      <c r="B28">
        <f>(G21-I$19)^2</f>
        <v>7.0559999999969536E-5</v>
      </c>
      <c r="C28">
        <f>(SUM(B26:B30)/4/5)^0.5</f>
        <v>6.2016126934853295E-3</v>
      </c>
      <c r="D28">
        <f>0.005/(3^0.5)</f>
        <v>2.886751345948129E-3</v>
      </c>
      <c r="E28">
        <f>(C28^2+D28^2)^0.5</f>
        <v>6.8405652787859343E-3</v>
      </c>
    </row>
    <row r="29" spans="1:17" x14ac:dyDescent="0.3">
      <c r="A29">
        <f>(F22-H$19)^2</f>
        <v>1.1236000000002232E-4</v>
      </c>
      <c r="B29">
        <f>(G22-I$19)^2</f>
        <v>1.1559999999994434E-5</v>
      </c>
    </row>
    <row r="30" spans="1:17" x14ac:dyDescent="0.3">
      <c r="A30">
        <f>(F23-H$19)^2</f>
        <v>5.7600000000029942E-6</v>
      </c>
      <c r="B30">
        <f>(G23-I$19)^2</f>
        <v>4.0959999999990975E-5</v>
      </c>
    </row>
  </sheetData>
  <mergeCells count="2">
    <mergeCell ref="A1:Q1"/>
    <mergeCell ref="A17:Q17"/>
  </mergeCells>
  <phoneticPr fontId="1" type="noConversion"/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Vel</dc:creator>
  <cp:lastModifiedBy>- Vel</cp:lastModifiedBy>
  <cp:lastPrinted>2023-11-12T13:37:05Z</cp:lastPrinted>
  <dcterms:created xsi:type="dcterms:W3CDTF">2015-06-05T18:19:34Z</dcterms:created>
  <dcterms:modified xsi:type="dcterms:W3CDTF">2023-11-12T13:40:13Z</dcterms:modified>
</cp:coreProperties>
</file>