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E27DC885-3FB8-42E5-B19C-CF0E21FBD71A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油滴1" sheetId="1" r:id="rId1"/>
    <sheet name="油滴2" sheetId="2" r:id="rId2"/>
    <sheet name="油滴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F18" i="3"/>
  <c r="E18" i="3"/>
  <c r="K18" i="3" s="1"/>
  <c r="L18" i="3" s="1"/>
  <c r="G18" i="3" s="1"/>
  <c r="F17" i="3"/>
  <c r="E17" i="3"/>
  <c r="K17" i="3" s="1"/>
  <c r="L17" i="3" s="1"/>
  <c r="G17" i="3" s="1"/>
  <c r="F16" i="3"/>
  <c r="E16" i="3"/>
  <c r="K16" i="3" s="1"/>
  <c r="L16" i="3" s="1"/>
  <c r="G16" i="3" s="1"/>
  <c r="F15" i="3"/>
  <c r="E15" i="3"/>
  <c r="K15" i="3" s="1"/>
  <c r="L15" i="3" s="1"/>
  <c r="G15" i="3" s="1"/>
  <c r="F14" i="3"/>
  <c r="E14" i="3"/>
  <c r="K14" i="3" s="1"/>
  <c r="L14" i="3" s="1"/>
  <c r="G14" i="3" s="1"/>
  <c r="D8" i="3"/>
  <c r="I8" i="3" s="1"/>
  <c r="J8" i="3" s="1"/>
  <c r="E8" i="3" s="1"/>
  <c r="D7" i="3"/>
  <c r="I7" i="3" s="1"/>
  <c r="J7" i="3" s="1"/>
  <c r="E7" i="3" s="1"/>
  <c r="D6" i="3"/>
  <c r="I6" i="3" s="1"/>
  <c r="J6" i="3" s="1"/>
  <c r="E6" i="3" s="1"/>
  <c r="D5" i="3"/>
  <c r="I5" i="3" s="1"/>
  <c r="J5" i="3" s="1"/>
  <c r="E5" i="3" s="1"/>
  <c r="D4" i="3"/>
  <c r="I4" i="3" s="1"/>
  <c r="J4" i="3" s="1"/>
  <c r="E4" i="3" s="1"/>
  <c r="F18" i="2"/>
  <c r="E18" i="2"/>
  <c r="K18" i="2" s="1"/>
  <c r="L18" i="2" s="1"/>
  <c r="G18" i="2" s="1"/>
  <c r="F17" i="2"/>
  <c r="E17" i="2"/>
  <c r="K17" i="2" s="1"/>
  <c r="L17" i="2" s="1"/>
  <c r="G17" i="2" s="1"/>
  <c r="F16" i="2"/>
  <c r="E16" i="2"/>
  <c r="K16" i="2" s="1"/>
  <c r="L16" i="2" s="1"/>
  <c r="G16" i="2" s="1"/>
  <c r="F15" i="2"/>
  <c r="E15" i="2"/>
  <c r="K15" i="2" s="1"/>
  <c r="L15" i="2" s="1"/>
  <c r="G15" i="2" s="1"/>
  <c r="F14" i="2"/>
  <c r="E14" i="2"/>
  <c r="K14" i="2" s="1"/>
  <c r="L14" i="2" s="1"/>
  <c r="G14" i="2" s="1"/>
  <c r="D8" i="2"/>
  <c r="I8" i="2" s="1"/>
  <c r="J8" i="2" s="1"/>
  <c r="E8" i="2" s="1"/>
  <c r="D7" i="2"/>
  <c r="I7" i="2" s="1"/>
  <c r="J7" i="2" s="1"/>
  <c r="E7" i="2" s="1"/>
  <c r="D6" i="2"/>
  <c r="I6" i="2" s="1"/>
  <c r="J6" i="2" s="1"/>
  <c r="E6" i="2" s="1"/>
  <c r="D5" i="2"/>
  <c r="I5" i="2" s="1"/>
  <c r="J5" i="2" s="1"/>
  <c r="E5" i="2" s="1"/>
  <c r="D4" i="2"/>
  <c r="I4" i="2" s="1"/>
  <c r="J4" i="2" s="1"/>
  <c r="E4" i="2" s="1"/>
  <c r="F18" i="1"/>
  <c r="F17" i="1"/>
  <c r="F16" i="1"/>
  <c r="F15" i="1"/>
  <c r="F5" i="3" l="1"/>
  <c r="G5" i="3" s="1"/>
  <c r="H5" i="3" s="1"/>
  <c r="F8" i="3"/>
  <c r="G8" i="3" s="1"/>
  <c r="H8" i="3" s="1"/>
  <c r="H14" i="3"/>
  <c r="I14" i="3" s="1"/>
  <c r="G19" i="3"/>
  <c r="H16" i="3"/>
  <c r="I16" i="3" s="1"/>
  <c r="J16" i="3" s="1"/>
  <c r="H18" i="3"/>
  <c r="I18" i="3" s="1"/>
  <c r="J18" i="3" s="1"/>
  <c r="F4" i="3"/>
  <c r="E9" i="3"/>
  <c r="G4" i="3"/>
  <c r="F6" i="3"/>
  <c r="G6" i="3" s="1"/>
  <c r="H6" i="3" s="1"/>
  <c r="F7" i="3"/>
  <c r="G7" i="3" s="1"/>
  <c r="H7" i="3" s="1"/>
  <c r="H15" i="3"/>
  <c r="I15" i="3" s="1"/>
  <c r="J15" i="3" s="1"/>
  <c r="H17" i="3"/>
  <c r="I17" i="3" s="1"/>
  <c r="J17" i="3" s="1"/>
  <c r="F4" i="2"/>
  <c r="E9" i="2"/>
  <c r="G4" i="2"/>
  <c r="F5" i="2"/>
  <c r="G5" i="2" s="1"/>
  <c r="H5" i="2" s="1"/>
  <c r="F6" i="2"/>
  <c r="G6" i="2" s="1"/>
  <c r="H6" i="2" s="1"/>
  <c r="F7" i="2"/>
  <c r="H7" i="2" s="1"/>
  <c r="F8" i="2"/>
  <c r="G8" i="2" s="1"/>
  <c r="H8" i="2" s="1"/>
  <c r="H14" i="2"/>
  <c r="I14" i="2" s="1"/>
  <c r="G19" i="2"/>
  <c r="H15" i="2"/>
  <c r="I15" i="2" s="1"/>
  <c r="J15" i="2" s="1"/>
  <c r="H16" i="2"/>
  <c r="I16" i="2" s="1"/>
  <c r="J16" i="2" s="1"/>
  <c r="H17" i="2"/>
  <c r="I17" i="2" s="1"/>
  <c r="J17" i="2" s="1"/>
  <c r="H18" i="2"/>
  <c r="I18" i="2" s="1"/>
  <c r="J18" i="2" s="1"/>
  <c r="F14" i="1"/>
  <c r="E15" i="1"/>
  <c r="K15" i="1" s="1"/>
  <c r="L15" i="1" s="1"/>
  <c r="G15" i="1" s="1"/>
  <c r="E16" i="1"/>
  <c r="K16" i="1" s="1"/>
  <c r="L16" i="1" s="1"/>
  <c r="G16" i="1" s="1"/>
  <c r="E17" i="1"/>
  <c r="K17" i="1" s="1"/>
  <c r="L17" i="1" s="1"/>
  <c r="G17" i="1" s="1"/>
  <c r="E18" i="1"/>
  <c r="K18" i="1" s="1"/>
  <c r="L18" i="1" s="1"/>
  <c r="G18" i="1" s="1"/>
  <c r="E14" i="1"/>
  <c r="K14" i="1" s="1"/>
  <c r="L14" i="1" s="1"/>
  <c r="D5" i="1"/>
  <c r="I5" i="1" s="1"/>
  <c r="J5" i="1" s="1"/>
  <c r="D6" i="1"/>
  <c r="I6" i="1" s="1"/>
  <c r="J6" i="1" s="1"/>
  <c r="D7" i="1"/>
  <c r="I7" i="1" s="1"/>
  <c r="J7" i="1" s="1"/>
  <c r="D8" i="1"/>
  <c r="I8" i="1" s="1"/>
  <c r="J8" i="1" s="1"/>
  <c r="D4" i="1"/>
  <c r="I4" i="1" s="1"/>
  <c r="J4" i="1" s="1"/>
  <c r="G9" i="3" l="1"/>
  <c r="H9" i="3" s="1"/>
  <c r="H4" i="3"/>
  <c r="F9" i="3"/>
  <c r="I19" i="3"/>
  <c r="J19" i="3" s="1"/>
  <c r="J14" i="3"/>
  <c r="H19" i="3"/>
  <c r="I19" i="2"/>
  <c r="J19" i="2" s="1"/>
  <c r="J14" i="2"/>
  <c r="H19" i="2"/>
  <c r="G9" i="2"/>
  <c r="H9" i="2" s="1"/>
  <c r="H4" i="2"/>
  <c r="F9" i="2"/>
  <c r="H17" i="1"/>
  <c r="I17" i="1" s="1"/>
  <c r="J17" i="1" s="1"/>
  <c r="H16" i="1"/>
  <c r="I16" i="1" s="1"/>
  <c r="J16" i="1" s="1"/>
  <c r="H15" i="1"/>
  <c r="I15" i="1" s="1"/>
  <c r="J15" i="1" s="1"/>
  <c r="H18" i="1"/>
  <c r="I18" i="1" s="1"/>
  <c r="J18" i="1" s="1"/>
  <c r="G14" i="1" l="1"/>
  <c r="G19" i="1" s="1"/>
  <c r="H14" i="1" l="1"/>
  <c r="E5" i="1"/>
  <c r="E6" i="1"/>
  <c r="E7" i="1"/>
  <c r="E8" i="1"/>
  <c r="E4" i="1"/>
  <c r="E9" i="1" l="1"/>
  <c r="I14" i="1"/>
  <c r="H19" i="1"/>
  <c r="F7" i="1"/>
  <c r="G7" i="1" s="1"/>
  <c r="H7" i="1" s="1"/>
  <c r="F8" i="1"/>
  <c r="G8" i="1" s="1"/>
  <c r="H8" i="1" s="1"/>
  <c r="F6" i="1"/>
  <c r="G6" i="1" s="1"/>
  <c r="H6" i="1" s="1"/>
  <c r="F5" i="1"/>
  <c r="G5" i="1" s="1"/>
  <c r="H5" i="1" s="1"/>
  <c r="F4" i="1"/>
  <c r="J14" i="1" l="1"/>
  <c r="I19" i="1"/>
  <c r="J19" i="1" s="1"/>
  <c r="G4" i="1"/>
  <c r="F9" i="1"/>
  <c r="H4" i="1" l="1"/>
  <c r="G9" i="1"/>
  <c r="H9" i="1" s="1"/>
</calcChain>
</file>

<file path=xl/sharedStrings.xml><?xml version="1.0" encoding="utf-8"?>
<sst xmlns="http://schemas.openxmlformats.org/spreadsheetml/2006/main" count="150" uniqueCount="40">
  <si>
    <t>m</t>
    <phoneticPr fontId="1" type="noConversion"/>
  </si>
  <si>
    <t>Pa.s</t>
    <phoneticPr fontId="1" type="noConversion"/>
  </si>
  <si>
    <t>Pa.m</t>
    <phoneticPr fontId="1" type="noConversion"/>
  </si>
  <si>
    <t>Pa</t>
    <phoneticPr fontId="1" type="noConversion"/>
  </si>
  <si>
    <t>n</t>
    <phoneticPr fontId="1" type="noConversion"/>
  </si>
  <si>
    <t>误差</t>
    <phoneticPr fontId="1" type="noConversion"/>
  </si>
  <si>
    <t>C</t>
    <phoneticPr fontId="1" type="noConversion"/>
  </si>
  <si>
    <t>油滴半径/m</t>
    <phoneticPr fontId="1" type="noConversion"/>
  </si>
  <si>
    <t>K值</t>
    <phoneticPr fontId="1" type="noConversion"/>
  </si>
  <si>
    <t>油密度</t>
    <phoneticPr fontId="1" type="noConversion"/>
  </si>
  <si>
    <t>重力加速度</t>
    <phoneticPr fontId="1" type="noConversion"/>
  </si>
  <si>
    <t>粘滞系数</t>
    <phoneticPr fontId="1" type="noConversion"/>
  </si>
  <si>
    <t>运动距离</t>
    <phoneticPr fontId="1" type="noConversion"/>
  </si>
  <si>
    <t>极板间距</t>
    <phoneticPr fontId="1" type="noConversion"/>
  </si>
  <si>
    <t>大气压</t>
    <phoneticPr fontId="1" type="noConversion"/>
  </si>
  <si>
    <t>标准值</t>
    <phoneticPr fontId="1" type="noConversion"/>
  </si>
  <si>
    <t>实验参数和常数</t>
    <phoneticPr fontId="1" type="noConversion"/>
  </si>
  <si>
    <t>q(C)</t>
    <phoneticPr fontId="1" type="noConversion"/>
  </si>
  <si>
    <t>e(C)</t>
    <phoneticPr fontId="1" type="noConversion"/>
  </si>
  <si>
    <r>
      <t>t</t>
    </r>
    <r>
      <rPr>
        <vertAlign val="subscript"/>
        <sz val="12"/>
        <color rgb="FF9C0006"/>
        <rFont val="等线"/>
        <family val="3"/>
        <charset val="134"/>
        <scheme val="minor"/>
      </rPr>
      <t>g</t>
    </r>
    <r>
      <rPr>
        <sz val="12"/>
        <color rgb="FF9C0006"/>
        <rFont val="等线"/>
        <family val="3"/>
        <charset val="134"/>
        <scheme val="minor"/>
      </rPr>
      <t>(s)</t>
    </r>
    <phoneticPr fontId="1" type="noConversion"/>
  </si>
  <si>
    <r>
      <t>V</t>
    </r>
    <r>
      <rPr>
        <vertAlign val="subscript"/>
        <sz val="12"/>
        <color rgb="FF9C0006"/>
        <rFont val="等线"/>
        <family val="3"/>
        <charset val="134"/>
        <scheme val="minor"/>
      </rPr>
      <t>g</t>
    </r>
    <r>
      <rPr>
        <sz val="12"/>
        <color rgb="FF9C0006"/>
        <rFont val="等线"/>
        <family val="3"/>
        <charset val="134"/>
        <scheme val="minor"/>
      </rPr>
      <t>(m/s)</t>
    </r>
    <phoneticPr fontId="1" type="noConversion"/>
  </si>
  <si>
    <r>
      <t>t</t>
    </r>
    <r>
      <rPr>
        <vertAlign val="subscript"/>
        <sz val="12"/>
        <color rgb="FF9C0006"/>
        <rFont val="等线"/>
        <family val="3"/>
        <charset val="134"/>
        <scheme val="minor"/>
      </rPr>
      <t>e</t>
    </r>
    <r>
      <rPr>
        <sz val="12"/>
        <color rgb="FF9C0006"/>
        <rFont val="等线"/>
        <family val="3"/>
        <charset val="134"/>
        <scheme val="minor"/>
      </rPr>
      <t>(s)</t>
    </r>
    <phoneticPr fontId="1" type="noConversion"/>
  </si>
  <si>
    <r>
      <t>V</t>
    </r>
    <r>
      <rPr>
        <vertAlign val="subscript"/>
        <sz val="12"/>
        <color rgb="FF9C0006"/>
        <rFont val="等线"/>
        <family val="3"/>
        <charset val="134"/>
        <scheme val="minor"/>
      </rPr>
      <t>e</t>
    </r>
    <r>
      <rPr>
        <sz val="12"/>
        <color rgb="FF9C0006"/>
        <rFont val="等线"/>
        <family val="3"/>
        <charset val="134"/>
        <scheme val="minor"/>
      </rPr>
      <t>(m/s)</t>
    </r>
    <phoneticPr fontId="1" type="noConversion"/>
  </si>
  <si>
    <r>
      <t>U</t>
    </r>
    <r>
      <rPr>
        <vertAlign val="subscript"/>
        <sz val="12"/>
        <color rgb="FF9C0006"/>
        <rFont val="等线"/>
        <family val="3"/>
        <charset val="134"/>
        <scheme val="minor"/>
      </rPr>
      <t>平衡</t>
    </r>
    <r>
      <rPr>
        <sz val="12"/>
        <color rgb="FF9C0006"/>
        <rFont val="等线"/>
        <family val="3"/>
        <charset val="134"/>
        <scheme val="minor"/>
      </rPr>
      <t>(V)</t>
    </r>
    <phoneticPr fontId="1" type="noConversion"/>
  </si>
  <si>
    <r>
      <t>U</t>
    </r>
    <r>
      <rPr>
        <vertAlign val="subscript"/>
        <sz val="12"/>
        <color rgb="FF9C0006"/>
        <rFont val="等线"/>
        <family val="3"/>
        <charset val="134"/>
        <scheme val="minor"/>
      </rPr>
      <t>提升</t>
    </r>
    <r>
      <rPr>
        <sz val="12"/>
        <color rgb="FF9C0006"/>
        <rFont val="等线"/>
        <family val="3"/>
        <charset val="134"/>
        <scheme val="minor"/>
      </rPr>
      <t>(V)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</si>
  <si>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>b</t>
    </r>
    <r>
      <rPr>
        <sz val="14"/>
        <color theme="1"/>
        <rFont val="等线"/>
        <family val="3"/>
        <charset val="134"/>
        <scheme val="minor"/>
      </rPr>
      <t xml:space="preserve"> =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</si>
  <si>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>P</t>
    </r>
    <r>
      <rPr>
        <sz val="14"/>
        <color theme="1"/>
        <rFont val="等线"/>
        <family val="3"/>
        <charset val="134"/>
        <scheme val="minor"/>
      </rPr>
      <t xml:space="preserve"> = 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</si>
  <si>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>e</t>
    </r>
    <r>
      <rPr>
        <sz val="14"/>
        <color theme="1"/>
        <rFont val="等线"/>
        <family val="3"/>
        <charset val="134"/>
        <scheme val="minor"/>
      </rPr>
      <t xml:space="preserve"> =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</si>
  <si>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 xml:space="preserve">ρ </t>
    </r>
    <r>
      <rPr>
        <sz val="14"/>
        <color theme="1"/>
        <rFont val="等线"/>
        <family val="3"/>
        <charset val="134"/>
        <scheme val="minor"/>
      </rPr>
      <t>=</t>
    </r>
    <phoneticPr fontId="1" type="noConversion"/>
  </si>
  <si>
    <r>
      <t>kg.m</t>
    </r>
    <r>
      <rPr>
        <vertAlign val="superscript"/>
        <sz val="14"/>
        <color theme="1"/>
        <rFont val="等线"/>
        <family val="3"/>
        <charset val="134"/>
        <scheme val="minor"/>
      </rPr>
      <t>-3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</si>
  <si>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>η</t>
    </r>
    <r>
      <rPr>
        <sz val="14"/>
        <color theme="1"/>
        <rFont val="等线"/>
        <family val="3"/>
        <charset val="134"/>
        <scheme val="minor"/>
      </rPr>
      <t xml:space="preserve"> =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</si>
  <si>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 xml:space="preserve">L </t>
    </r>
    <r>
      <rPr>
        <sz val="14"/>
        <color theme="1"/>
        <rFont val="等线"/>
        <family val="3"/>
        <charset val="134"/>
        <scheme val="minor"/>
      </rPr>
      <t>=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</si>
  <si>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 xml:space="preserve">d </t>
    </r>
    <r>
      <rPr>
        <sz val="14"/>
        <color theme="1"/>
        <rFont val="等线"/>
        <family val="3"/>
        <charset val="134"/>
        <scheme val="minor"/>
      </rPr>
      <t>=</t>
    </r>
    <phoneticPr fontId="1" type="noConversion"/>
  </si>
  <si>
    <r>
      <rPr>
        <i/>
        <sz val="14"/>
        <color theme="1"/>
        <rFont val="等线"/>
        <family val="3"/>
        <charset val="134"/>
        <scheme val="minor"/>
      </rPr>
      <t xml:space="preserve">g </t>
    </r>
    <r>
      <rPr>
        <sz val="14"/>
        <color theme="1"/>
        <rFont val="等线"/>
        <family val="3"/>
        <charset val="134"/>
        <scheme val="minor"/>
      </rPr>
      <t>=</t>
    </r>
    <phoneticPr fontId="1" type="noConversion"/>
  </si>
  <si>
    <r>
      <t>kg.s</t>
    </r>
    <r>
      <rPr>
        <vertAlign val="superscript"/>
        <sz val="14"/>
        <color theme="1"/>
        <rFont val="等线"/>
        <family val="3"/>
        <charset val="134"/>
        <scheme val="minor"/>
      </rPr>
      <t>-2</t>
    </r>
    <phoneticPr fontId="1" type="noConversion"/>
  </si>
  <si>
    <r>
      <t xml:space="preserve">π </t>
    </r>
    <r>
      <rPr>
        <sz val="14"/>
        <color theme="1"/>
        <rFont val="等线"/>
        <family val="3"/>
        <charset val="134"/>
        <scheme val="minor"/>
      </rPr>
      <t>=</t>
    </r>
    <phoneticPr fontId="1" type="noConversion"/>
  </si>
  <si>
    <r>
      <t>密立根油滴实验-静态法计算</t>
    </r>
    <r>
      <rPr>
        <sz val="12"/>
        <color theme="1"/>
        <rFont val="等线"/>
        <family val="3"/>
        <charset val="134"/>
        <scheme val="minor"/>
      </rPr>
      <t>（计算公式已输入，只需填入电压和时间测量值，自动计算，请确认一下公式和参数）</t>
    </r>
    <phoneticPr fontId="1" type="noConversion"/>
  </si>
  <si>
    <t>修正系数</t>
    <phoneticPr fontId="1" type="noConversion"/>
  </si>
  <si>
    <t xml:space="preserve">平均值 </t>
    <phoneticPr fontId="1" type="noConversion"/>
  </si>
  <si>
    <r>
      <t>密立根油滴实验-动态法计算</t>
    </r>
    <r>
      <rPr>
        <sz val="12"/>
        <color theme="1"/>
        <rFont val="等线"/>
        <family val="3"/>
        <charset val="134"/>
        <scheme val="minor"/>
      </rPr>
      <t>（计算公式已输入，只需填入电压和时间测量值，自动计算，请确认一下公式和参数）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</si>
</sst>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E+00"/>
    <numFmt numFmtId="177" formatCode="0_);[Red]\(0\)"/>
    <numFmt numFmtId="178" formatCode="0.000%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9C0006"/>
      <name val="等线"/>
      <family val="3"/>
      <charset val="134"/>
      <scheme val="minor"/>
    </font>
    <font>
      <vertAlign val="subscript"/>
      <sz val="12"/>
      <color rgb="FF9C0006"/>
      <name val="等线"/>
      <family val="3"/>
      <charset val="134"/>
      <scheme val="minor"/>
    </font>
    <font>
      <sz val="14"/>
      <color rgb="FF006100"/>
      <name val="等线"/>
      <family val="2"/>
      <charset val="134"/>
      <scheme val="minor"/>
    </font>
    <font>
      <i/>
      <sz val="14"/>
      <color theme="1"/>
      <name val="等线"/>
      <family val="3"/>
      <charset val="134"/>
      <scheme val="minor"/>
    </font>
    <font>
      <vertAlign val="superscript"/>
      <sz val="14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6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76" fontId="2" fillId="2" borderId="2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11" fontId="2" fillId="2" borderId="2" xfId="0" applyNumberFormat="1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11" fontId="2" fillId="5" borderId="1" xfId="0" applyNumberFormat="1" applyFont="1" applyFill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178" fontId="2" fillId="5" borderId="15" xfId="0" applyNumberFormat="1" applyFont="1" applyFill="1" applyBorder="1" applyAlignment="1">
      <alignment horizontal="center" vertical="center"/>
    </xf>
    <xf numFmtId="176" fontId="2" fillId="5" borderId="14" xfId="0" applyNumberFormat="1" applyFont="1" applyFill="1" applyBorder="1" applyAlignment="1">
      <alignment horizontal="center" vertical="center"/>
    </xf>
    <xf numFmtId="176" fontId="2" fillId="5" borderId="15" xfId="0" applyNumberFormat="1" applyFont="1" applyFill="1" applyBorder="1" applyAlignment="1">
      <alignment horizontal="center" vertical="center"/>
    </xf>
    <xf numFmtId="11" fontId="2" fillId="5" borderId="17" xfId="0" applyNumberFormat="1" applyFont="1" applyFill="1" applyBorder="1" applyAlignment="1">
      <alignment horizontal="center" vertical="center"/>
    </xf>
    <xf numFmtId="177" fontId="2" fillId="5" borderId="17" xfId="0" applyNumberFormat="1" applyFont="1" applyFill="1" applyBorder="1" applyAlignment="1">
      <alignment horizontal="center" vertical="center"/>
    </xf>
    <xf numFmtId="176" fontId="2" fillId="5" borderId="17" xfId="0" applyNumberFormat="1" applyFont="1" applyFill="1" applyBorder="1" applyAlignment="1">
      <alignment horizontal="center" vertical="center"/>
    </xf>
    <xf numFmtId="178" fontId="2" fillId="5" borderId="18" xfId="0" applyNumberFormat="1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7" fillId="6" borderId="11" xfId="2" applyFont="1" applyFill="1" applyBorder="1" applyAlignment="1">
      <alignment horizontal="center" vertical="center"/>
    </xf>
    <xf numFmtId="0" fontId="7" fillId="6" borderId="12" xfId="2" applyFont="1" applyFill="1" applyBorder="1" applyAlignment="1">
      <alignment horizontal="center" vertical="center"/>
    </xf>
    <xf numFmtId="0" fontId="7" fillId="6" borderId="13" xfId="2" applyFont="1" applyFill="1" applyBorder="1" applyAlignment="1">
      <alignment horizontal="center" vertical="center"/>
    </xf>
    <xf numFmtId="0" fontId="9" fillId="7" borderId="14" xfId="1" applyFont="1" applyFill="1" applyBorder="1" applyAlignment="1" applyProtection="1">
      <alignment horizontal="center" vertical="center"/>
      <protection locked="0"/>
    </xf>
    <xf numFmtId="0" fontId="9" fillId="7" borderId="1" xfId="1" applyFont="1" applyFill="1" applyBorder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right"/>
    </xf>
    <xf numFmtId="0" fontId="3" fillId="8" borderId="21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176" fontId="3" fillId="8" borderId="0" xfId="0" applyNumberFormat="1" applyFont="1" applyFill="1" applyAlignment="1">
      <alignment horizontal="left" vertical="center"/>
    </xf>
    <xf numFmtId="0" fontId="2" fillId="6" borderId="22" xfId="0" applyFont="1" applyFill="1" applyBorder="1" applyAlignment="1">
      <alignment horizontal="right" vertical="center"/>
    </xf>
    <xf numFmtId="0" fontId="2" fillId="6" borderId="23" xfId="0" applyFont="1" applyFill="1" applyBorder="1" applyAlignment="1">
      <alignment horizontal="right" vertical="center"/>
    </xf>
    <xf numFmtId="0" fontId="2" fillId="6" borderId="20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23"/>
  <sheetViews>
    <sheetView zoomScale="70" zoomScaleNormal="70" workbookViewId="0">
      <selection activeCell="B2" sqref="B2:O19"/>
    </sheetView>
  </sheetViews>
  <sheetFormatPr defaultColWidth="9" defaultRowHeight="14" x14ac:dyDescent="0.3"/>
  <cols>
    <col min="1" max="3" width="9" style="33"/>
    <col min="4" max="4" width="11.75" style="33" customWidth="1"/>
    <col min="5" max="5" width="11.25" style="33" customWidth="1"/>
    <col min="6" max="6" width="12.08203125" style="33" customWidth="1"/>
    <col min="7" max="7" width="12.83203125" style="33" customWidth="1"/>
    <col min="8" max="8" width="15.25" style="33" customWidth="1"/>
    <col min="9" max="9" width="14.33203125" style="33" customWidth="1"/>
    <col min="10" max="10" width="14.08203125" style="33" customWidth="1"/>
    <col min="11" max="11" width="12.08203125" style="33" customWidth="1"/>
    <col min="12" max="12" width="13.58203125" style="33" customWidth="1"/>
    <col min="13" max="13" width="5.08203125" style="34" customWidth="1"/>
    <col min="14" max="14" width="13.75" style="33" customWidth="1"/>
    <col min="15" max="15" width="14.83203125" style="33" customWidth="1"/>
    <col min="16" max="16384" width="9" style="33"/>
  </cols>
  <sheetData>
    <row r="1" spans="2:17" s="32" customFormat="1" ht="26.25" customHeight="1" thickBot="1" x14ac:dyDescent="0.35"/>
    <row r="2" spans="2:17" s="32" customFormat="1" ht="26.25" customHeight="1" thickBot="1" x14ac:dyDescent="0.35">
      <c r="B2" s="45" t="s">
        <v>36</v>
      </c>
      <c r="C2" s="45"/>
      <c r="D2" s="45"/>
      <c r="E2" s="45"/>
      <c r="F2" s="45"/>
      <c r="G2" s="45"/>
      <c r="H2" s="45"/>
      <c r="I2" s="45"/>
      <c r="J2" s="45"/>
      <c r="L2" s="42" t="s">
        <v>16</v>
      </c>
      <c r="M2" s="43"/>
      <c r="N2" s="43"/>
      <c r="O2" s="44"/>
    </row>
    <row r="3" spans="2:17" s="32" customFormat="1" ht="26.25" customHeight="1" x14ac:dyDescent="0.3">
      <c r="B3" s="26" t="s">
        <v>23</v>
      </c>
      <c r="C3" s="27" t="s">
        <v>19</v>
      </c>
      <c r="D3" s="27" t="s">
        <v>20</v>
      </c>
      <c r="E3" s="27" t="s">
        <v>17</v>
      </c>
      <c r="F3" s="27" t="s">
        <v>4</v>
      </c>
      <c r="G3" s="27" t="s">
        <v>18</v>
      </c>
      <c r="H3" s="28" t="s">
        <v>5</v>
      </c>
      <c r="I3" s="26" t="s">
        <v>7</v>
      </c>
      <c r="J3" s="28" t="s">
        <v>8</v>
      </c>
      <c r="L3" s="1"/>
      <c r="M3" s="2" t="s">
        <v>35</v>
      </c>
      <c r="N3" s="3">
        <v>3.1415926000000001</v>
      </c>
      <c r="O3" s="4"/>
    </row>
    <row r="4" spans="2:17" s="32" customFormat="1" ht="26.25" customHeight="1" x14ac:dyDescent="0.3">
      <c r="B4" s="29">
        <v>263</v>
      </c>
      <c r="C4" s="30">
        <v>7.13</v>
      </c>
      <c r="D4" s="13">
        <f>IFERROR($N$9/C4,"")</f>
        <v>2.1037868162692848E-4</v>
      </c>
      <c r="E4" s="13">
        <f>IFERROR(J4*POWER(1/C4,3/2)/B4,"")</f>
        <v>1.6958818760371506E-18</v>
      </c>
      <c r="F4" s="14">
        <f>IFERROR(ROUND(E4/$N$6,0),"")</f>
        <v>11</v>
      </c>
      <c r="G4" s="15">
        <f>IFERROR(E4/F4,"")</f>
        <v>1.5417107963974097E-19</v>
      </c>
      <c r="H4" s="16">
        <f>IFERROR((G4-$N$6)/$N$6,"")</f>
        <v>-3.7633710113976468E-2</v>
      </c>
      <c r="I4" s="17">
        <f>IFERROR(POWER(9*$N$8*D4/(2*$N$11*$N$7),1/2),"")</f>
        <v>1.3423413484516944E-6</v>
      </c>
      <c r="J4" s="18">
        <f>IFERROR(18*$N$3/POWER(2*$N$7*$N$11,1/2)*POWER($N$8*$N$9/(1+$N$4/($N$5*I4)),3/2)*$N$10,"")</f>
        <v>8.4915240144492643E-15</v>
      </c>
      <c r="L4" s="7" t="s">
        <v>37</v>
      </c>
      <c r="M4" s="5" t="s">
        <v>25</v>
      </c>
      <c r="N4" s="6">
        <v>8.2199999999999999E-3</v>
      </c>
      <c r="O4" s="4" t="s">
        <v>2</v>
      </c>
    </row>
    <row r="5" spans="2:17" s="32" customFormat="1" ht="26.25" customHeight="1" x14ac:dyDescent="0.3">
      <c r="B5" s="29">
        <v>269</v>
      </c>
      <c r="C5" s="30">
        <v>7.12</v>
      </c>
      <c r="D5" s="13">
        <f>IFERROR($N$9/C5,"")</f>
        <v>2.1067415730337079E-4</v>
      </c>
      <c r="E5" s="13">
        <f t="shared" ref="E5:E8" si="0">IFERROR(J5*POWER(1/C5,3/2)/B5,"")</f>
        <v>1.6616495060529509E-18</v>
      </c>
      <c r="F5" s="14">
        <f t="shared" ref="F5:F8" si="1">IFERROR(ROUND(E5/$N$6,0),"")</f>
        <v>10</v>
      </c>
      <c r="G5" s="15">
        <f t="shared" ref="G5:G8" si="2">IFERROR(E5/F5,"")</f>
        <v>1.6616495060529509E-19</v>
      </c>
      <c r="H5" s="16">
        <f t="shared" ref="H5:H8" si="3">IFERROR((G5-$N$6)/$N$6,"")</f>
        <v>3.723439828523778E-2</v>
      </c>
      <c r="I5" s="17">
        <f t="shared" ref="I5:I8" si="4">IFERROR(POWER(9*$N$8*D5/(2*$N$11*$N$7),1/2),"")</f>
        <v>1.3432836731366868E-6</v>
      </c>
      <c r="J5" s="18">
        <f t="shared" ref="J5:J8" si="5">IFERROR(18*$N$3/POWER(2*$N$7*$N$11,1/2)*POWER($N$8*$N$9/(1+$N$4/($N$5*I5)),3/2)*$N$10,"")</f>
        <v>8.4920333927887277E-15</v>
      </c>
      <c r="L5" s="7" t="s">
        <v>14</v>
      </c>
      <c r="M5" s="5" t="s">
        <v>26</v>
      </c>
      <c r="N5" s="6">
        <v>101300</v>
      </c>
      <c r="O5" s="4" t="s">
        <v>3</v>
      </c>
    </row>
    <row r="6" spans="2:17" s="32" customFormat="1" ht="26.25" customHeight="1" x14ac:dyDescent="0.3">
      <c r="B6" s="29">
        <v>265</v>
      </c>
      <c r="C6" s="30">
        <v>7.1</v>
      </c>
      <c r="D6" s="13">
        <f t="shared" ref="D6:D8" si="6">IFERROR($N$9/C6,"")</f>
        <v>2.1126760563380283E-4</v>
      </c>
      <c r="E6" s="13">
        <f t="shared" si="0"/>
        <v>1.6940665082052418E-18</v>
      </c>
      <c r="F6" s="14">
        <f t="shared" si="1"/>
        <v>11</v>
      </c>
      <c r="G6" s="15">
        <f t="shared" si="2"/>
        <v>1.5400604620047654E-19</v>
      </c>
      <c r="H6" s="16">
        <f t="shared" si="3"/>
        <v>-3.8663881395277502E-2</v>
      </c>
      <c r="I6" s="17">
        <f t="shared" si="4"/>
        <v>1.3451742914870197E-6</v>
      </c>
      <c r="J6" s="18">
        <f t="shared" si="5"/>
        <v>8.4930533767901814E-15</v>
      </c>
      <c r="L6" s="7" t="s">
        <v>15</v>
      </c>
      <c r="M6" s="5" t="s">
        <v>27</v>
      </c>
      <c r="N6" s="6">
        <v>1.602E-19</v>
      </c>
      <c r="O6" s="4" t="s">
        <v>6</v>
      </c>
      <c r="Q6" s="38"/>
    </row>
    <row r="7" spans="2:17" s="32" customFormat="1" ht="26.25" customHeight="1" x14ac:dyDescent="0.3">
      <c r="B7" s="29">
        <v>265</v>
      </c>
      <c r="C7" s="30">
        <v>7.06</v>
      </c>
      <c r="D7" s="13">
        <f t="shared" si="6"/>
        <v>2.1246458923512751E-4</v>
      </c>
      <c r="E7" s="13">
        <f t="shared" si="0"/>
        <v>1.7088954049654766E-18</v>
      </c>
      <c r="F7" s="14">
        <f t="shared" si="1"/>
        <v>11</v>
      </c>
      <c r="G7" s="15">
        <f t="shared" si="2"/>
        <v>1.5535412772413422E-19</v>
      </c>
      <c r="H7" s="16">
        <f t="shared" si="3"/>
        <v>-3.0248890610897469E-2</v>
      </c>
      <c r="I7" s="17">
        <f t="shared" si="4"/>
        <v>1.3489796011867595E-6</v>
      </c>
      <c r="J7" s="18">
        <f t="shared" si="5"/>
        <v>8.4950982785493501E-15</v>
      </c>
      <c r="L7" s="7" t="s">
        <v>9</v>
      </c>
      <c r="M7" s="5" t="s">
        <v>28</v>
      </c>
      <c r="N7" s="3">
        <v>981</v>
      </c>
      <c r="O7" s="4" t="s">
        <v>29</v>
      </c>
      <c r="Q7" s="38"/>
    </row>
    <row r="8" spans="2:17" s="32" customFormat="1" ht="26.25" customHeight="1" x14ac:dyDescent="0.3">
      <c r="B8" s="29">
        <v>265</v>
      </c>
      <c r="C8" s="30">
        <v>7.02</v>
      </c>
      <c r="D8" s="13">
        <f t="shared" si="6"/>
        <v>2.136752136752137E-4</v>
      </c>
      <c r="E8" s="13">
        <f t="shared" si="0"/>
        <v>1.7239383577360767E-18</v>
      </c>
      <c r="F8" s="14">
        <f t="shared" si="1"/>
        <v>11</v>
      </c>
      <c r="G8" s="15">
        <f t="shared" si="2"/>
        <v>1.5672166888509787E-19</v>
      </c>
      <c r="H8" s="16">
        <f t="shared" si="3"/>
        <v>-2.1712428931973317E-2</v>
      </c>
      <c r="I8" s="17">
        <f t="shared" si="4"/>
        <v>1.3528173887454895E-6</v>
      </c>
      <c r="J8" s="18">
        <f t="shared" si="5"/>
        <v>8.4971498057078998E-15</v>
      </c>
      <c r="L8" s="7" t="s">
        <v>11</v>
      </c>
      <c r="M8" s="5" t="s">
        <v>30</v>
      </c>
      <c r="N8" s="8">
        <v>1.8300000000000001E-5</v>
      </c>
      <c r="O8" s="4" t="s">
        <v>1</v>
      </c>
    </row>
    <row r="9" spans="2:17" s="32" customFormat="1" ht="26.25" customHeight="1" thickBot="1" x14ac:dyDescent="0.35">
      <c r="B9" s="39" t="s">
        <v>38</v>
      </c>
      <c r="C9" s="40"/>
      <c r="D9" s="41"/>
      <c r="E9" s="19">
        <f>IFERROR(AVERAGE(E4:E8),"")</f>
        <v>1.6968863305993793E-18</v>
      </c>
      <c r="F9" s="20">
        <f>IFERROR(AVERAGE(F4:F8),"")</f>
        <v>10.8</v>
      </c>
      <c r="G9" s="21">
        <f>IFERROR(AVERAGE(G4:G8),"")</f>
        <v>1.5728357461094892E-19</v>
      </c>
      <c r="H9" s="22">
        <f>IFERROR((G9-$N$6)/$N$6,"")</f>
        <v>-1.8204902553377516E-2</v>
      </c>
      <c r="I9" s="23"/>
      <c r="J9" s="24"/>
      <c r="L9" s="7" t="s">
        <v>12</v>
      </c>
      <c r="M9" s="5" t="s">
        <v>31</v>
      </c>
      <c r="N9" s="6">
        <v>1.5E-3</v>
      </c>
      <c r="O9" s="4" t="s">
        <v>0</v>
      </c>
    </row>
    <row r="10" spans="2:17" s="32" customFormat="1" ht="26.25" customHeight="1" x14ac:dyDescent="0.3">
      <c r="L10" s="7" t="s">
        <v>13</v>
      </c>
      <c r="M10" s="5" t="s">
        <v>32</v>
      </c>
      <c r="N10" s="6">
        <v>5.0000000000000001E-3</v>
      </c>
      <c r="O10" s="4" t="s">
        <v>0</v>
      </c>
    </row>
    <row r="11" spans="2:17" s="32" customFormat="1" ht="26.25" customHeight="1" thickBot="1" x14ac:dyDescent="0.35">
      <c r="L11" s="9" t="s">
        <v>10</v>
      </c>
      <c r="M11" s="10" t="s">
        <v>33</v>
      </c>
      <c r="N11" s="11">
        <v>9.8010000000000002</v>
      </c>
      <c r="O11" s="12" t="s">
        <v>34</v>
      </c>
    </row>
    <row r="12" spans="2:17" s="32" customFormat="1" ht="26.25" customHeight="1" thickBot="1" x14ac:dyDescent="0.35">
      <c r="B12" s="36" t="s">
        <v>39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7"/>
    </row>
    <row r="13" spans="2:17" s="32" customFormat="1" ht="26.25" customHeight="1" x14ac:dyDescent="0.3">
      <c r="B13" s="26" t="s">
        <v>24</v>
      </c>
      <c r="C13" s="27" t="s">
        <v>19</v>
      </c>
      <c r="D13" s="27" t="s">
        <v>21</v>
      </c>
      <c r="E13" s="27" t="s">
        <v>20</v>
      </c>
      <c r="F13" s="27" t="s">
        <v>22</v>
      </c>
      <c r="G13" s="27" t="s">
        <v>17</v>
      </c>
      <c r="H13" s="27" t="s">
        <v>4</v>
      </c>
      <c r="I13" s="27" t="s">
        <v>18</v>
      </c>
      <c r="J13" s="28" t="s">
        <v>5</v>
      </c>
      <c r="K13" s="26" t="s">
        <v>7</v>
      </c>
      <c r="L13" s="28" t="s">
        <v>8</v>
      </c>
      <c r="M13" s="35"/>
    </row>
    <row r="14" spans="2:17" s="32" customFormat="1" ht="26.25" customHeight="1" x14ac:dyDescent="0.3">
      <c r="B14" s="29">
        <v>383</v>
      </c>
      <c r="C14" s="30">
        <v>7.13</v>
      </c>
      <c r="D14" s="30">
        <v>15.75</v>
      </c>
      <c r="E14" s="13">
        <f>IFERROR($N$9/C14,"")</f>
        <v>2.1037868162692848E-4</v>
      </c>
      <c r="F14" s="13">
        <f>IFERROR($N$9/D14,"")</f>
        <v>9.5238095238095241E-5</v>
      </c>
      <c r="G14" s="13">
        <f>IFERROR(L14*(1/C14+1/D14)*POWER(1/C14,1/2)/B14,"")</f>
        <v>1.691718253742963E-18</v>
      </c>
      <c r="H14" s="14">
        <f>IFERROR(ROUND(G14/$N$6,0),"")</f>
        <v>11</v>
      </c>
      <c r="I14" s="15">
        <f>IFERROR(G14/H14,"")</f>
        <v>1.5379256852208754E-19</v>
      </c>
      <c r="J14" s="16">
        <f>IFERROR((I14-$N$6)/$N$6,"")</f>
        <v>-3.99964511729866E-2</v>
      </c>
      <c r="K14" s="25">
        <f>IFERROR(POWER(9*$N$8*E14/(2*$N$11*$N$7),1/2),"")</f>
        <v>1.3423413484516944E-6</v>
      </c>
      <c r="L14" s="18">
        <f>IFERROR(18*$N$3/POWER(2*$N$7*$N$11,1/2)*POWER($N$8*$N$9/(1+$N$4/($N$5*K14)),3/2)*$N$10,"")</f>
        <v>8.4915240144492643E-15</v>
      </c>
    </row>
    <row r="15" spans="2:17" s="32" customFormat="1" ht="26.25" customHeight="1" x14ac:dyDescent="0.3">
      <c r="B15" s="29">
        <v>417</v>
      </c>
      <c r="C15" s="30">
        <v>7.12</v>
      </c>
      <c r="D15" s="30">
        <v>12.2</v>
      </c>
      <c r="E15" s="13">
        <f t="shared" ref="E15:E18" si="7">IFERROR($N$9/C15,"")</f>
        <v>2.1067415730337079E-4</v>
      </c>
      <c r="F15" s="13">
        <f t="shared" ref="F15:F18" si="8">IFERROR($N$9/D15,"")</f>
        <v>1.2295081967213115E-4</v>
      </c>
      <c r="G15" s="13">
        <f t="shared" ref="G15:G18" si="9">IFERROR(L15*(1/C15+1/D15)*POWER(1/C15,1/2)/B15,"")</f>
        <v>1.6974732505636806E-18</v>
      </c>
      <c r="H15" s="14">
        <f t="shared" ref="H15:H18" si="10">IFERROR(ROUND(G15/$N$6,0),"")</f>
        <v>11</v>
      </c>
      <c r="I15" s="15">
        <f t="shared" ref="I15:I18" si="11">IFERROR(G15/H15,"")</f>
        <v>1.5431575005124368E-19</v>
      </c>
      <c r="J15" s="16">
        <f t="shared" ref="J15:J18" si="12">IFERROR((I15-$N$6)/$N$6,"")</f>
        <v>-3.6730648868641157E-2</v>
      </c>
      <c r="K15" s="25">
        <f t="shared" ref="K15:K18" si="13">IFERROR(POWER(9*$N$8*E15/(2*$N$11*$N$7),1/2),"")</f>
        <v>1.3432836731366868E-6</v>
      </c>
      <c r="L15" s="18">
        <f t="shared" ref="L15:L18" si="14">IFERROR(18*$N$3/POWER(2*$N$7*$N$11,1/2)*POWER($N$8*$N$9/(1+$N$4/($N$5*K15)),3/2)*$N$10,"")</f>
        <v>8.4920333927887277E-15</v>
      </c>
    </row>
    <row r="16" spans="2:17" s="32" customFormat="1" ht="26.25" customHeight="1" x14ac:dyDescent="0.3">
      <c r="B16" s="29">
        <v>525</v>
      </c>
      <c r="C16" s="30">
        <v>7.1</v>
      </c>
      <c r="D16" s="30">
        <v>7.42</v>
      </c>
      <c r="E16" s="13">
        <f t="shared" si="7"/>
        <v>2.1126760563380283E-4</v>
      </c>
      <c r="F16" s="13">
        <f t="shared" si="8"/>
        <v>2.0215633423180594E-4</v>
      </c>
      <c r="G16" s="13">
        <f t="shared" si="9"/>
        <v>1.6733228366761981E-18</v>
      </c>
      <c r="H16" s="14">
        <f t="shared" si="10"/>
        <v>10</v>
      </c>
      <c r="I16" s="15">
        <f t="shared" si="11"/>
        <v>1.6733228366761981E-19</v>
      </c>
      <c r="J16" s="16">
        <f t="shared" si="12"/>
        <v>4.4521121520722941E-2</v>
      </c>
      <c r="K16" s="25">
        <f t="shared" si="13"/>
        <v>1.3451742914870197E-6</v>
      </c>
      <c r="L16" s="18">
        <f t="shared" si="14"/>
        <v>8.4930533767901814E-15</v>
      </c>
    </row>
    <row r="17" spans="2:14" s="32" customFormat="1" ht="26.25" customHeight="1" x14ac:dyDescent="0.3">
      <c r="B17" s="29">
        <v>669</v>
      </c>
      <c r="C17" s="30">
        <v>7.06</v>
      </c>
      <c r="D17" s="30">
        <v>4.7</v>
      </c>
      <c r="E17" s="13">
        <f t="shared" si="7"/>
        <v>2.1246458923512751E-4</v>
      </c>
      <c r="F17" s="13">
        <f t="shared" si="8"/>
        <v>3.1914893617021275E-4</v>
      </c>
      <c r="G17" s="13">
        <f t="shared" si="9"/>
        <v>1.6937320357581691E-18</v>
      </c>
      <c r="H17" s="14">
        <f t="shared" si="10"/>
        <v>11</v>
      </c>
      <c r="I17" s="15">
        <f t="shared" si="11"/>
        <v>1.5397563961437901E-19</v>
      </c>
      <c r="J17" s="16">
        <f t="shared" si="12"/>
        <v>-3.885368530350182E-2</v>
      </c>
      <c r="K17" s="25">
        <f t="shared" si="13"/>
        <v>1.3489796011867595E-6</v>
      </c>
      <c r="L17" s="18">
        <f t="shared" si="14"/>
        <v>8.4950982785493501E-15</v>
      </c>
    </row>
    <row r="18" spans="2:14" s="32" customFormat="1" ht="26.25" customHeight="1" x14ac:dyDescent="0.3">
      <c r="B18" s="29">
        <v>367</v>
      </c>
      <c r="C18" s="30">
        <v>7.02</v>
      </c>
      <c r="D18" s="30">
        <v>19.13</v>
      </c>
      <c r="E18" s="13">
        <f t="shared" si="7"/>
        <v>2.136752136752137E-4</v>
      </c>
      <c r="F18" s="13">
        <f t="shared" si="8"/>
        <v>7.8410872974385789E-5</v>
      </c>
      <c r="G18" s="13">
        <f t="shared" si="9"/>
        <v>1.7016030906449029E-18</v>
      </c>
      <c r="H18" s="14">
        <f t="shared" si="10"/>
        <v>11</v>
      </c>
      <c r="I18" s="15">
        <f t="shared" si="11"/>
        <v>1.5469119005862754E-19</v>
      </c>
      <c r="J18" s="16">
        <f t="shared" si="12"/>
        <v>-3.4387078285720692E-2</v>
      </c>
      <c r="K18" s="25">
        <f t="shared" si="13"/>
        <v>1.3528173887454895E-6</v>
      </c>
      <c r="L18" s="18">
        <f t="shared" si="14"/>
        <v>8.4971498057078998E-15</v>
      </c>
    </row>
    <row r="19" spans="2:14" s="32" customFormat="1" ht="26.25" customHeight="1" thickBot="1" x14ac:dyDescent="0.35">
      <c r="B19" s="39" t="s">
        <v>38</v>
      </c>
      <c r="C19" s="40"/>
      <c r="D19" s="40"/>
      <c r="E19" s="40"/>
      <c r="F19" s="41"/>
      <c r="G19" s="19">
        <f>IFERROR(AVERAGE(G14:G18),"")</f>
        <v>1.6915698934771827E-18</v>
      </c>
      <c r="H19" s="20">
        <f>IFERROR(AVERAGE(H14:H18),"")</f>
        <v>10.8</v>
      </c>
      <c r="I19" s="21">
        <f>IFERROR(AVERAGE(I14:I18),"")</f>
        <v>1.5682148638279151E-19</v>
      </c>
      <c r="J19" s="22">
        <f>IFERROR((I19-$N$6)/$N$6,"")</f>
        <v>-2.1089348422025495E-2</v>
      </c>
      <c r="K19" s="23"/>
      <c r="L19" s="24"/>
    </row>
    <row r="20" spans="2:14" s="31" customFormat="1" ht="26.25" customHeight="1" x14ac:dyDescent="0.3">
      <c r="N20" s="32"/>
    </row>
    <row r="21" spans="2:14" s="31" customFormat="1" ht="18.75" customHeight="1" x14ac:dyDescent="0.3"/>
    <row r="22" spans="2:14" s="31" customFormat="1" x14ac:dyDescent="0.3"/>
    <row r="23" spans="2:14" s="31" customFormat="1" x14ac:dyDescent="0.3"/>
  </sheetData>
  <sheetProtection sheet="1" objects="1" scenarios="1"/>
  <mergeCells count="4">
    <mergeCell ref="B19:F19"/>
    <mergeCell ref="L2:O2"/>
    <mergeCell ref="B2:J2"/>
    <mergeCell ref="B9:D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1" fitToHeight="0" orientation="landscape" blackAndWhite="1" horizontalDpi="4294967294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F648-9DF9-4D68-B7B7-4EB897C760BD}">
  <sheetPr>
    <pageSetUpPr fitToPage="1"/>
  </sheetPr>
  <dimension ref="B1:Q23"/>
  <sheetViews>
    <sheetView zoomScale="85" zoomScaleNormal="85" workbookViewId="0">
      <selection activeCell="B2" sqref="B2:O19"/>
    </sheetView>
  </sheetViews>
  <sheetFormatPr defaultColWidth="9" defaultRowHeight="14" x14ac:dyDescent="0.3"/>
  <cols>
    <col min="1" max="3" width="9" style="33"/>
    <col min="4" max="4" width="11.75" style="33" customWidth="1"/>
    <col min="5" max="5" width="11.25" style="33" customWidth="1"/>
    <col min="6" max="6" width="12.08203125" style="33" customWidth="1"/>
    <col min="7" max="7" width="12.83203125" style="33" customWidth="1"/>
    <col min="8" max="8" width="15.25" style="33" customWidth="1"/>
    <col min="9" max="9" width="14.33203125" style="33" customWidth="1"/>
    <col min="10" max="10" width="14.08203125" style="33" customWidth="1"/>
    <col min="11" max="11" width="12.08203125" style="33" customWidth="1"/>
    <col min="12" max="12" width="13.58203125" style="33" customWidth="1"/>
    <col min="13" max="13" width="5.08203125" style="34" customWidth="1"/>
    <col min="14" max="14" width="13.75" style="33" customWidth="1"/>
    <col min="15" max="15" width="14.83203125" style="33" customWidth="1"/>
    <col min="16" max="16384" width="9" style="33"/>
  </cols>
  <sheetData>
    <row r="1" spans="2:17" s="32" customFormat="1" ht="26.25" customHeight="1" thickBot="1" x14ac:dyDescent="0.35"/>
    <row r="2" spans="2:17" s="32" customFormat="1" ht="26.25" customHeight="1" thickBot="1" x14ac:dyDescent="0.35">
      <c r="B2" s="45" t="s">
        <v>36</v>
      </c>
      <c r="C2" s="45"/>
      <c r="D2" s="45"/>
      <c r="E2" s="45"/>
      <c r="F2" s="45"/>
      <c r="G2" s="45"/>
      <c r="H2" s="45"/>
      <c r="I2" s="45"/>
      <c r="J2" s="45"/>
      <c r="L2" s="42" t="s">
        <v>16</v>
      </c>
      <c r="M2" s="43"/>
      <c r="N2" s="43"/>
      <c r="O2" s="44"/>
    </row>
    <row r="3" spans="2:17" s="32" customFormat="1" ht="26.25" customHeight="1" x14ac:dyDescent="0.3">
      <c r="B3" s="26" t="s">
        <v>23</v>
      </c>
      <c r="C3" s="27" t="s">
        <v>19</v>
      </c>
      <c r="D3" s="27" t="s">
        <v>20</v>
      </c>
      <c r="E3" s="27" t="s">
        <v>17</v>
      </c>
      <c r="F3" s="27" t="s">
        <v>4</v>
      </c>
      <c r="G3" s="27" t="s">
        <v>18</v>
      </c>
      <c r="H3" s="28" t="s">
        <v>5</v>
      </c>
      <c r="I3" s="26" t="s">
        <v>7</v>
      </c>
      <c r="J3" s="28" t="s">
        <v>8</v>
      </c>
      <c r="L3" s="1"/>
      <c r="M3" s="2" t="s">
        <v>35</v>
      </c>
      <c r="N3" s="3">
        <v>3.1415926000000001</v>
      </c>
      <c r="O3" s="4"/>
    </row>
    <row r="4" spans="2:17" s="32" customFormat="1" ht="26.25" customHeight="1" x14ac:dyDescent="0.3">
      <c r="B4" s="29">
        <v>219</v>
      </c>
      <c r="C4" s="30">
        <v>8.27</v>
      </c>
      <c r="D4" s="13">
        <f>IFERROR($N$9/C4,"")</f>
        <v>1.8137847642079807E-4</v>
      </c>
      <c r="E4" s="13">
        <f>IFERROR(J4*POWER(1/C4,3/2)/B4,"")</f>
        <v>1.6196859862568426E-18</v>
      </c>
      <c r="F4" s="14">
        <f>IFERROR(ROUND(E4/$N$6,0),"")</f>
        <v>10</v>
      </c>
      <c r="G4" s="15">
        <f>IFERROR(E4/F4,"")</f>
        <v>1.6196859862568425E-19</v>
      </c>
      <c r="H4" s="16">
        <f>IFERROR((G4-$N$6)/$N$6,"")</f>
        <v>1.103994148367201E-2</v>
      </c>
      <c r="I4" s="17">
        <f>IFERROR(POWER(9*$N$8*D4/(2*$N$11*$N$7),1/2),"")</f>
        <v>1.2463929339025089E-6</v>
      </c>
      <c r="J4" s="18">
        <f>IFERROR(18*$N$3/POWER(2*$N$7*$N$11,1/2)*POWER($N$8*$N$9/(1+$N$4/($N$5*I4)),3/2)*$N$10,"")</f>
        <v>8.4359345924281546E-15</v>
      </c>
      <c r="L4" s="7" t="s">
        <v>37</v>
      </c>
      <c r="M4" s="5" t="s">
        <v>25</v>
      </c>
      <c r="N4" s="6">
        <v>8.2199999999999999E-3</v>
      </c>
      <c r="O4" s="4" t="s">
        <v>2</v>
      </c>
    </row>
    <row r="5" spans="2:17" s="32" customFormat="1" ht="26.25" customHeight="1" x14ac:dyDescent="0.3">
      <c r="B5" s="29">
        <v>218</v>
      </c>
      <c r="C5" s="30">
        <v>8.3000000000000007</v>
      </c>
      <c r="D5" s="13">
        <f>IFERROR($N$9/C5,"")</f>
        <v>1.8072289156626504E-4</v>
      </c>
      <c r="E5" s="13">
        <f t="shared" ref="E5:E8" si="0">IFERROR(J5*POWER(1/C5,3/2)/B5,"")</f>
        <v>1.6180331600165741E-18</v>
      </c>
      <c r="F5" s="14">
        <f t="shared" ref="F5:F8" si="1">IFERROR(ROUND(E5/$N$6,0),"")</f>
        <v>10</v>
      </c>
      <c r="G5" s="15">
        <f t="shared" ref="G5:G8" si="2">IFERROR(E5/F5,"")</f>
        <v>1.618033160016574E-19</v>
      </c>
      <c r="H5" s="16">
        <f t="shared" ref="H5:H8" si="3">IFERROR((G5-$N$6)/$N$6,"")</f>
        <v>1.0008214741931381E-2</v>
      </c>
      <c r="I5" s="17">
        <f t="shared" ref="I5:I8" si="4">IFERROR(POWER(9*$N$8*D5/(2*$N$11*$N$7),1/2),"")</f>
        <v>1.2441383774580604E-6</v>
      </c>
      <c r="J5" s="18">
        <f t="shared" ref="J5:J8" si="5">IFERROR(18*$N$3/POWER(2*$N$7*$N$11,1/2)*POWER($N$8*$N$9/(1+$N$4/($N$5*I5)),3/2)*$N$10,"")</f>
        <v>8.4345331600207609E-15</v>
      </c>
      <c r="L5" s="7" t="s">
        <v>14</v>
      </c>
      <c r="M5" s="5" t="s">
        <v>26</v>
      </c>
      <c r="N5" s="6">
        <v>101300</v>
      </c>
      <c r="O5" s="4" t="s">
        <v>3</v>
      </c>
    </row>
    <row r="6" spans="2:17" s="32" customFormat="1" ht="26.25" customHeight="1" x14ac:dyDescent="0.3">
      <c r="B6" s="29">
        <v>217</v>
      </c>
      <c r="C6" s="30">
        <v>8.3000000000000007</v>
      </c>
      <c r="D6" s="13">
        <f t="shared" ref="D6:D8" si="6">IFERROR($N$9/C6,"")</f>
        <v>1.8072289156626504E-4</v>
      </c>
      <c r="E6" s="13">
        <f t="shared" si="0"/>
        <v>1.625489534025867E-18</v>
      </c>
      <c r="F6" s="14">
        <f t="shared" si="1"/>
        <v>10</v>
      </c>
      <c r="G6" s="15">
        <f t="shared" si="2"/>
        <v>1.625489534025867E-19</v>
      </c>
      <c r="H6" s="16">
        <f t="shared" si="3"/>
        <v>1.4662630478069299E-2</v>
      </c>
      <c r="I6" s="17">
        <f t="shared" si="4"/>
        <v>1.2441383774580604E-6</v>
      </c>
      <c r="J6" s="18">
        <f t="shared" si="5"/>
        <v>8.4345331600207609E-15</v>
      </c>
      <c r="L6" s="7" t="s">
        <v>15</v>
      </c>
      <c r="M6" s="5" t="s">
        <v>27</v>
      </c>
      <c r="N6" s="6">
        <v>1.602E-19</v>
      </c>
      <c r="O6" s="4" t="s">
        <v>6</v>
      </c>
      <c r="Q6" s="38"/>
    </row>
    <row r="7" spans="2:17" s="32" customFormat="1" ht="26.25" customHeight="1" x14ac:dyDescent="0.3">
      <c r="B7" s="29">
        <v>217</v>
      </c>
      <c r="C7" s="30">
        <v>8.27</v>
      </c>
      <c r="D7" s="13">
        <f t="shared" si="6"/>
        <v>1.8137847642079807E-4</v>
      </c>
      <c r="E7" s="13">
        <f t="shared" si="0"/>
        <v>1.6346139676969978E-18</v>
      </c>
      <c r="F7" s="14">
        <f t="shared" si="1"/>
        <v>10</v>
      </c>
      <c r="G7" s="15">
        <f>IFERROR(E7/F7,"")</f>
        <v>1.6346139676969979E-19</v>
      </c>
      <c r="H7" s="16">
        <f t="shared" si="3"/>
        <v>2.0358281958175992E-2</v>
      </c>
      <c r="I7" s="17">
        <f t="shared" si="4"/>
        <v>1.2463929339025089E-6</v>
      </c>
      <c r="J7" s="18">
        <f t="shared" si="5"/>
        <v>8.4359345924281546E-15</v>
      </c>
      <c r="L7" s="7" t="s">
        <v>9</v>
      </c>
      <c r="M7" s="5" t="s">
        <v>28</v>
      </c>
      <c r="N7" s="3">
        <v>981</v>
      </c>
      <c r="O7" s="4" t="s">
        <v>29</v>
      </c>
      <c r="Q7" s="38"/>
    </row>
    <row r="8" spans="2:17" s="32" customFormat="1" ht="26.25" customHeight="1" x14ac:dyDescent="0.3">
      <c r="B8" s="29">
        <v>217</v>
      </c>
      <c r="C8" s="30">
        <v>8.4600000000000009</v>
      </c>
      <c r="D8" s="13">
        <f t="shared" si="6"/>
        <v>1.7730496453900708E-4</v>
      </c>
      <c r="E8" s="13">
        <f t="shared" si="0"/>
        <v>1.578204465852452E-18</v>
      </c>
      <c r="F8" s="14">
        <f t="shared" si="1"/>
        <v>10</v>
      </c>
      <c r="G8" s="15">
        <f t="shared" si="2"/>
        <v>1.5782044658524521E-19</v>
      </c>
      <c r="H8" s="16">
        <f t="shared" si="3"/>
        <v>-1.4853641789979971E-2</v>
      </c>
      <c r="I8" s="17">
        <f t="shared" si="4"/>
        <v>1.232317317214306E-6</v>
      </c>
      <c r="J8" s="18">
        <f t="shared" si="5"/>
        <v>8.4271077399571682E-15</v>
      </c>
      <c r="L8" s="7" t="s">
        <v>11</v>
      </c>
      <c r="M8" s="5" t="s">
        <v>30</v>
      </c>
      <c r="N8" s="8">
        <v>1.8300000000000001E-5</v>
      </c>
      <c r="O8" s="4" t="s">
        <v>1</v>
      </c>
    </row>
    <row r="9" spans="2:17" s="32" customFormat="1" ht="26.25" customHeight="1" thickBot="1" x14ac:dyDescent="0.35">
      <c r="B9" s="39" t="s">
        <v>38</v>
      </c>
      <c r="C9" s="40"/>
      <c r="D9" s="41"/>
      <c r="E9" s="19">
        <f>IFERROR(AVERAGE(E4:E8),"")</f>
        <v>1.6152054227697467E-18</v>
      </c>
      <c r="F9" s="20">
        <f>IFERROR(AVERAGE(F4:F8),"")</f>
        <v>10</v>
      </c>
      <c r="G9" s="21">
        <f>IFERROR(AVERAGE(G4:G8),"")</f>
        <v>1.6152054227697467E-19</v>
      </c>
      <c r="H9" s="22">
        <f>IFERROR((G9-$N$6)/$N$6,"")</f>
        <v>8.2430853743737115E-3</v>
      </c>
      <c r="I9" s="23"/>
      <c r="J9" s="24"/>
      <c r="L9" s="7" t="s">
        <v>12</v>
      </c>
      <c r="M9" s="5" t="s">
        <v>31</v>
      </c>
      <c r="N9" s="6">
        <v>1.5E-3</v>
      </c>
      <c r="O9" s="4" t="s">
        <v>0</v>
      </c>
    </row>
    <row r="10" spans="2:17" s="32" customFormat="1" ht="26.25" customHeight="1" x14ac:dyDescent="0.3">
      <c r="L10" s="7" t="s">
        <v>13</v>
      </c>
      <c r="M10" s="5" t="s">
        <v>32</v>
      </c>
      <c r="N10" s="6">
        <v>5.0000000000000001E-3</v>
      </c>
      <c r="O10" s="4" t="s">
        <v>0</v>
      </c>
    </row>
    <row r="11" spans="2:17" s="32" customFormat="1" ht="26.25" customHeight="1" thickBot="1" x14ac:dyDescent="0.35">
      <c r="L11" s="9" t="s">
        <v>10</v>
      </c>
      <c r="M11" s="10" t="s">
        <v>33</v>
      </c>
      <c r="N11" s="11">
        <v>9.8010000000000002</v>
      </c>
      <c r="O11" s="12" t="s">
        <v>34</v>
      </c>
    </row>
    <row r="12" spans="2:17" s="32" customFormat="1" ht="26.25" customHeight="1" thickBot="1" x14ac:dyDescent="0.35">
      <c r="B12" s="36" t="s">
        <v>39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7"/>
    </row>
    <row r="13" spans="2:17" s="32" customFormat="1" ht="26.25" customHeight="1" x14ac:dyDescent="0.3">
      <c r="B13" s="26" t="s">
        <v>24</v>
      </c>
      <c r="C13" s="27" t="s">
        <v>19</v>
      </c>
      <c r="D13" s="27" t="s">
        <v>21</v>
      </c>
      <c r="E13" s="27" t="s">
        <v>20</v>
      </c>
      <c r="F13" s="27" t="s">
        <v>22</v>
      </c>
      <c r="G13" s="27" t="s">
        <v>17</v>
      </c>
      <c r="H13" s="27" t="s">
        <v>4</v>
      </c>
      <c r="I13" s="27" t="s">
        <v>18</v>
      </c>
      <c r="J13" s="28" t="s">
        <v>5</v>
      </c>
      <c r="K13" s="26" t="s">
        <v>7</v>
      </c>
      <c r="L13" s="28" t="s">
        <v>8</v>
      </c>
      <c r="M13" s="35"/>
    </row>
    <row r="14" spans="2:17" s="32" customFormat="1" ht="26.25" customHeight="1" x14ac:dyDescent="0.3">
      <c r="B14" s="29">
        <v>497</v>
      </c>
      <c r="C14" s="30">
        <v>8.27</v>
      </c>
      <c r="D14" s="30">
        <v>6.3</v>
      </c>
      <c r="E14" s="13">
        <f>IFERROR($N$9/C14,"")</f>
        <v>1.8137847642079807E-4</v>
      </c>
      <c r="F14" s="13">
        <f>IFERROR($N$9/D14,"")</f>
        <v>2.380952380952381E-4</v>
      </c>
      <c r="G14" s="13">
        <f>IFERROR(L14*(1/C14+1/D14)*POWER(1/C14,1/2)/B14,"")</f>
        <v>1.650583703978768E-18</v>
      </c>
      <c r="H14" s="14">
        <f>IFERROR(ROUND(G14/$N$6,0),"")</f>
        <v>10</v>
      </c>
      <c r="I14" s="15">
        <f>IFERROR(G14/H14,"")</f>
        <v>1.6505837039787681E-19</v>
      </c>
      <c r="J14" s="16">
        <f>IFERROR((I14-$N$6)/$N$6,"")</f>
        <v>3.0326906353787843E-2</v>
      </c>
      <c r="K14" s="25">
        <f>IFERROR(POWER(9*$N$8*E14/(2*$N$11*$N$7),1/2),"")</f>
        <v>1.2463929339025089E-6</v>
      </c>
      <c r="L14" s="18">
        <f>IFERROR(18*$N$3/POWER(2*$N$7*$N$11,1/2)*POWER($N$8*$N$9/(1+$N$4/($N$5*K14)),3/2)*$N$10,"")</f>
        <v>8.4359345924281546E-15</v>
      </c>
    </row>
    <row r="15" spans="2:17" s="32" customFormat="1" ht="26.25" customHeight="1" x14ac:dyDescent="0.3">
      <c r="B15" s="29">
        <v>616</v>
      </c>
      <c r="C15" s="30">
        <v>8.3000000000000007</v>
      </c>
      <c r="D15" s="30">
        <v>4.4000000000000004</v>
      </c>
      <c r="E15" s="13">
        <f t="shared" ref="E15:F18" si="7">IFERROR($N$9/C15,"")</f>
        <v>1.8072289156626504E-4</v>
      </c>
      <c r="F15" s="13">
        <f t="shared" si="7"/>
        <v>3.4090909090909088E-4</v>
      </c>
      <c r="G15" s="13">
        <f t="shared" ref="G15:G18" si="8">IFERROR(L15*(1/C15+1/D15)*POWER(1/C15,1/2)/B15,"")</f>
        <v>1.6527769358109091E-18</v>
      </c>
      <c r="H15" s="14">
        <f t="shared" ref="H15:H18" si="9">IFERROR(ROUND(G15/$N$6,0),"")</f>
        <v>10</v>
      </c>
      <c r="I15" s="15">
        <f t="shared" ref="I15:I18" si="10">IFERROR(G15/H15,"")</f>
        <v>1.6527769358109092E-19</v>
      </c>
      <c r="J15" s="16">
        <f t="shared" ref="J15:J18" si="11">IFERROR((I15-$N$6)/$N$6,"")</f>
        <v>3.1695964925661214E-2</v>
      </c>
      <c r="K15" s="25">
        <f t="shared" ref="K15:K18" si="12">IFERROR(POWER(9*$N$8*E15/(2*$N$11*$N$7),1/2),"")</f>
        <v>1.2441383774580604E-6</v>
      </c>
      <c r="L15" s="18">
        <f t="shared" ref="L15:L18" si="13">IFERROR(18*$N$3/POWER(2*$N$7*$N$11,1/2)*POWER($N$8*$N$9/(1+$N$4/($N$5*K15)),3/2)*$N$10,"")</f>
        <v>8.4345331600207609E-15</v>
      </c>
    </row>
    <row r="16" spans="2:17" s="32" customFormat="1" ht="26.25" customHeight="1" x14ac:dyDescent="0.3">
      <c r="B16" s="29">
        <v>669</v>
      </c>
      <c r="C16" s="30">
        <v>8.3000000000000007</v>
      </c>
      <c r="D16" s="30">
        <v>3.83</v>
      </c>
      <c r="E16" s="13">
        <f t="shared" si="7"/>
        <v>1.8072289156626504E-4</v>
      </c>
      <c r="F16" s="13">
        <f t="shared" si="7"/>
        <v>3.9164490861618801E-4</v>
      </c>
      <c r="G16" s="13">
        <f t="shared" si="8"/>
        <v>1.6698590727590098E-18</v>
      </c>
      <c r="H16" s="14">
        <f t="shared" si="9"/>
        <v>10</v>
      </c>
      <c r="I16" s="15">
        <f t="shared" si="10"/>
        <v>1.6698590727590099E-19</v>
      </c>
      <c r="J16" s="16">
        <f t="shared" si="11"/>
        <v>4.2358971759681625E-2</v>
      </c>
      <c r="K16" s="25">
        <f t="shared" si="12"/>
        <v>1.2441383774580604E-6</v>
      </c>
      <c r="L16" s="18">
        <f t="shared" si="13"/>
        <v>8.4345331600207609E-15</v>
      </c>
    </row>
    <row r="17" spans="2:14" s="32" customFormat="1" ht="26.25" customHeight="1" x14ac:dyDescent="0.3">
      <c r="B17" s="29">
        <v>445</v>
      </c>
      <c r="C17" s="30">
        <v>8.27</v>
      </c>
      <c r="D17" s="30">
        <v>7.72</v>
      </c>
      <c r="E17" s="13">
        <f t="shared" si="7"/>
        <v>1.8137847642079807E-4</v>
      </c>
      <c r="F17" s="13">
        <f t="shared" si="7"/>
        <v>1.9430051813471504E-4</v>
      </c>
      <c r="G17" s="13">
        <f t="shared" si="8"/>
        <v>1.6509962692944271E-18</v>
      </c>
      <c r="H17" s="14">
        <f t="shared" si="9"/>
        <v>10</v>
      </c>
      <c r="I17" s="15">
        <f t="shared" si="10"/>
        <v>1.650996269294427E-19</v>
      </c>
      <c r="J17" s="16">
        <f t="shared" si="11"/>
        <v>3.0584437761814638E-2</v>
      </c>
      <c r="K17" s="25">
        <f t="shared" si="12"/>
        <v>1.2463929339025089E-6</v>
      </c>
      <c r="L17" s="18">
        <f t="shared" si="13"/>
        <v>8.4359345924281546E-15</v>
      </c>
    </row>
    <row r="18" spans="2:14" s="32" customFormat="1" ht="26.25" customHeight="1" x14ac:dyDescent="0.3">
      <c r="B18" s="29">
        <v>479</v>
      </c>
      <c r="C18" s="30">
        <v>8.4600000000000009</v>
      </c>
      <c r="D18" s="30">
        <v>6.71</v>
      </c>
      <c r="E18" s="13">
        <f t="shared" si="7"/>
        <v>1.7730496453900708E-4</v>
      </c>
      <c r="F18" s="13">
        <f t="shared" si="7"/>
        <v>2.2354694485842027E-4</v>
      </c>
      <c r="G18" s="13">
        <f t="shared" si="8"/>
        <v>1.6164063542386893E-18</v>
      </c>
      <c r="H18" s="14">
        <f t="shared" si="9"/>
        <v>10</v>
      </c>
      <c r="I18" s="15">
        <f t="shared" si="10"/>
        <v>1.6164063542386893E-19</v>
      </c>
      <c r="J18" s="16">
        <f t="shared" si="11"/>
        <v>8.9927304860732086E-3</v>
      </c>
      <c r="K18" s="25">
        <f t="shared" si="12"/>
        <v>1.232317317214306E-6</v>
      </c>
      <c r="L18" s="18">
        <f t="shared" si="13"/>
        <v>8.4271077399571682E-15</v>
      </c>
    </row>
    <row r="19" spans="2:14" s="32" customFormat="1" ht="26.25" customHeight="1" thickBot="1" x14ac:dyDescent="0.35">
      <c r="B19" s="39" t="s">
        <v>38</v>
      </c>
      <c r="C19" s="40"/>
      <c r="D19" s="40"/>
      <c r="E19" s="40"/>
      <c r="F19" s="41"/>
      <c r="G19" s="19">
        <f>IFERROR(AVERAGE(G14:G18),"")</f>
        <v>1.6481244672163607E-18</v>
      </c>
      <c r="H19" s="20">
        <f>IFERROR(AVERAGE(H14:H18),"")</f>
        <v>10</v>
      </c>
      <c r="I19" s="21">
        <f>IFERROR(AVERAGE(I14:I18),"")</f>
        <v>1.648124467216361E-19</v>
      </c>
      <c r="J19" s="22">
        <f>IFERROR((I19-$N$6)/$N$6,"")</f>
        <v>2.8791802257403857E-2</v>
      </c>
      <c r="K19" s="23"/>
      <c r="L19" s="24"/>
    </row>
    <row r="20" spans="2:14" s="31" customFormat="1" ht="26.25" customHeight="1" x14ac:dyDescent="0.3">
      <c r="N20" s="32"/>
    </row>
    <row r="21" spans="2:14" s="31" customFormat="1" ht="18.75" customHeight="1" x14ac:dyDescent="0.3"/>
    <row r="22" spans="2:14" s="31" customFormat="1" x14ac:dyDescent="0.3"/>
    <row r="23" spans="2:14" s="31" customFormat="1" x14ac:dyDescent="0.3"/>
  </sheetData>
  <mergeCells count="4">
    <mergeCell ref="B2:J2"/>
    <mergeCell ref="L2:O2"/>
    <mergeCell ref="B9:D9"/>
    <mergeCell ref="B19:F19"/>
  </mergeCells>
  <phoneticPr fontId="1" type="noConversion"/>
  <pageMargins left="0.25" right="0.25" top="0.75" bottom="0.75" header="0.3" footer="0.3"/>
  <pageSetup paperSize="9" scale="71" fitToHeight="0" orientation="landscape" blackAndWhite="1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AFC5-AD0F-49C1-BB4C-0432B90756DA}">
  <sheetPr>
    <pageSetUpPr fitToPage="1"/>
  </sheetPr>
  <dimension ref="B1:Q23"/>
  <sheetViews>
    <sheetView tabSelected="1" zoomScale="85" zoomScaleNormal="85" workbookViewId="0">
      <selection activeCell="L17" sqref="L17"/>
    </sheetView>
  </sheetViews>
  <sheetFormatPr defaultColWidth="9" defaultRowHeight="14" x14ac:dyDescent="0.3"/>
  <cols>
    <col min="1" max="3" width="9" style="33"/>
    <col min="4" max="4" width="11.75" style="33" customWidth="1"/>
    <col min="5" max="5" width="11.25" style="33" customWidth="1"/>
    <col min="6" max="6" width="12.08203125" style="33" customWidth="1"/>
    <col min="7" max="7" width="12.83203125" style="33" customWidth="1"/>
    <col min="8" max="8" width="15.25" style="33" customWidth="1"/>
    <col min="9" max="9" width="14.33203125" style="33" customWidth="1"/>
    <col min="10" max="10" width="14.08203125" style="33" customWidth="1"/>
    <col min="11" max="11" width="12.08203125" style="33" customWidth="1"/>
    <col min="12" max="12" width="13.58203125" style="33" customWidth="1"/>
    <col min="13" max="13" width="5.08203125" style="34" customWidth="1"/>
    <col min="14" max="14" width="13.75" style="33" customWidth="1"/>
    <col min="15" max="15" width="14.83203125" style="33" customWidth="1"/>
    <col min="16" max="16384" width="9" style="33"/>
  </cols>
  <sheetData>
    <row r="1" spans="2:17" s="32" customFormat="1" ht="26.25" customHeight="1" thickBot="1" x14ac:dyDescent="0.35"/>
    <row r="2" spans="2:17" s="32" customFormat="1" ht="26.25" customHeight="1" thickBot="1" x14ac:dyDescent="0.35">
      <c r="B2" s="45" t="s">
        <v>36</v>
      </c>
      <c r="C2" s="45"/>
      <c r="D2" s="45"/>
      <c r="E2" s="45"/>
      <c r="F2" s="45"/>
      <c r="G2" s="45"/>
      <c r="H2" s="45"/>
      <c r="I2" s="45"/>
      <c r="J2" s="45"/>
      <c r="L2" s="42" t="s">
        <v>16</v>
      </c>
      <c r="M2" s="43"/>
      <c r="N2" s="43"/>
      <c r="O2" s="44"/>
    </row>
    <row r="3" spans="2:17" s="32" customFormat="1" ht="26.25" customHeight="1" x14ac:dyDescent="0.3">
      <c r="B3" s="26" t="s">
        <v>23</v>
      </c>
      <c r="C3" s="27" t="s">
        <v>19</v>
      </c>
      <c r="D3" s="27" t="s">
        <v>20</v>
      </c>
      <c r="E3" s="27" t="s">
        <v>17</v>
      </c>
      <c r="F3" s="27" t="s">
        <v>4</v>
      </c>
      <c r="G3" s="27" t="s">
        <v>18</v>
      </c>
      <c r="H3" s="28" t="s">
        <v>5</v>
      </c>
      <c r="I3" s="26" t="s">
        <v>7</v>
      </c>
      <c r="J3" s="28" t="s">
        <v>8</v>
      </c>
      <c r="L3" s="1"/>
      <c r="M3" s="2" t="s">
        <v>35</v>
      </c>
      <c r="N3" s="3">
        <v>3.1415926000000001</v>
      </c>
      <c r="O3" s="4"/>
    </row>
    <row r="4" spans="2:17" s="32" customFormat="1" ht="26.25" customHeight="1" x14ac:dyDescent="0.3">
      <c r="B4" s="29">
        <v>246</v>
      </c>
      <c r="C4" s="30">
        <v>8.67</v>
      </c>
      <c r="D4" s="13">
        <f>IFERROR($N$9/C4,"")</f>
        <v>1.7301038062283736E-4</v>
      </c>
      <c r="E4" s="13">
        <f>IFERROR(J4*POWER(1/C4,3/2)/B4,"")</f>
        <v>1.340350990793502E-18</v>
      </c>
      <c r="F4" s="14">
        <f>IFERROR(ROUND(E4/$N$6,0),"")</f>
        <v>8</v>
      </c>
      <c r="G4" s="15">
        <f>IFERROR(E4/F4,"")</f>
        <v>1.6754387384918775E-19</v>
      </c>
      <c r="H4" s="16">
        <f>IFERROR((G4-$N$6)/$N$6,"")</f>
        <v>4.584190917095974E-2</v>
      </c>
      <c r="I4" s="17">
        <f>IFERROR(POWER(9*$N$8*D4/(2*$N$11*$N$7),1/2),"")</f>
        <v>1.21730157591898E-6</v>
      </c>
      <c r="J4" s="18">
        <f>IFERROR(18*$N$3/POWER(2*$N$7*$N$11,1/2)*POWER($N$8*$N$9/(1+$N$4/($N$5*I4)),3/2)*$N$10,"")</f>
        <v>8.4174838735841364E-15</v>
      </c>
      <c r="L4" s="7" t="s">
        <v>37</v>
      </c>
      <c r="M4" s="5" t="s">
        <v>25</v>
      </c>
      <c r="N4" s="6">
        <v>8.2199999999999999E-3</v>
      </c>
      <c r="O4" s="4" t="s">
        <v>2</v>
      </c>
    </row>
    <row r="5" spans="2:17" s="32" customFormat="1" ht="26.25" customHeight="1" x14ac:dyDescent="0.3">
      <c r="B5" s="29">
        <v>252</v>
      </c>
      <c r="C5" s="30">
        <v>8.69</v>
      </c>
      <c r="D5" s="13">
        <f>IFERROR($N$9/C5,"")</f>
        <v>1.7261219792865363E-4</v>
      </c>
      <c r="E5" s="13">
        <f t="shared" ref="E5:E8" si="0">IFERROR(J5*POWER(1/C5,3/2)/B5,"")</f>
        <v>1.3037825374925507E-18</v>
      </c>
      <c r="F5" s="14">
        <f t="shared" ref="F5:F8" si="1">IFERROR(ROUND(E5/$N$6,0),"")</f>
        <v>8</v>
      </c>
      <c r="G5" s="15">
        <f t="shared" ref="G5:G8" si="2">IFERROR(E5/F5,"")</f>
        <v>1.6297281718656883E-19</v>
      </c>
      <c r="H5" s="16">
        <f t="shared" ref="H5:H8" si="3">IFERROR((G5-$N$6)/$N$6,"")</f>
        <v>1.730847182627239E-2</v>
      </c>
      <c r="I5" s="17">
        <f t="shared" ref="I5:I8" si="4">IFERROR(POWER(9*$N$8*D5/(2*$N$11*$N$7),1/2),"")</f>
        <v>1.2158999616649675E-6</v>
      </c>
      <c r="J5" s="18">
        <f t="shared" ref="J5:J8" si="5">IFERROR(18*$N$3/POWER(2*$N$7*$N$11,1/2)*POWER($N$8*$N$9/(1+$N$4/($N$5*I5)),3/2)*$N$10,"")</f>
        <v>8.4165743722189271E-15</v>
      </c>
      <c r="L5" s="7" t="s">
        <v>14</v>
      </c>
      <c r="M5" s="5" t="s">
        <v>26</v>
      </c>
      <c r="N5" s="6">
        <v>101300</v>
      </c>
      <c r="O5" s="4" t="s">
        <v>3</v>
      </c>
    </row>
    <row r="6" spans="2:17" s="32" customFormat="1" ht="26.25" customHeight="1" x14ac:dyDescent="0.3">
      <c r="B6" s="29">
        <v>251</v>
      </c>
      <c r="C6" s="30">
        <v>8.7799999999999994</v>
      </c>
      <c r="D6" s="13">
        <f t="shared" ref="D6:D8" si="6">IFERROR($N$9/C6,"")</f>
        <v>1.7084282460136675E-4</v>
      </c>
      <c r="E6" s="13">
        <f t="shared" si="0"/>
        <v>1.288277442366686E-18</v>
      </c>
      <c r="F6" s="14">
        <f t="shared" si="1"/>
        <v>8</v>
      </c>
      <c r="G6" s="15">
        <f t="shared" si="2"/>
        <v>1.6103468029583575E-19</v>
      </c>
      <c r="H6" s="16">
        <f t="shared" si="3"/>
        <v>5.2102390501607239E-3</v>
      </c>
      <c r="I6" s="17">
        <f t="shared" si="4"/>
        <v>1.2096520758090837E-6</v>
      </c>
      <c r="J6" s="18">
        <f t="shared" si="5"/>
        <v>8.4124965231081585E-15</v>
      </c>
      <c r="L6" s="7" t="s">
        <v>15</v>
      </c>
      <c r="M6" s="5" t="s">
        <v>27</v>
      </c>
      <c r="N6" s="6">
        <v>1.602E-19</v>
      </c>
      <c r="O6" s="4" t="s">
        <v>6</v>
      </c>
      <c r="Q6" s="38"/>
    </row>
    <row r="7" spans="2:17" s="32" customFormat="1" ht="26.25" customHeight="1" x14ac:dyDescent="0.3">
      <c r="B7" s="29">
        <v>250</v>
      </c>
      <c r="C7" s="30">
        <v>8.68</v>
      </c>
      <c r="D7" s="13">
        <f t="shared" si="6"/>
        <v>1.728110599078341E-4</v>
      </c>
      <c r="E7" s="13">
        <f t="shared" si="0"/>
        <v>1.3165556633194233E-18</v>
      </c>
      <c r="F7" s="14">
        <f t="shared" si="1"/>
        <v>8</v>
      </c>
      <c r="G7" s="15">
        <f t="shared" si="2"/>
        <v>1.6456945791492792E-19</v>
      </c>
      <c r="H7" s="16">
        <f t="shared" si="3"/>
        <v>2.7275018195555053E-2</v>
      </c>
      <c r="I7" s="17">
        <f t="shared" si="4"/>
        <v>1.2166001632557781E-6</v>
      </c>
      <c r="J7" s="18">
        <f t="shared" si="5"/>
        <v>8.4170289714507377E-15</v>
      </c>
      <c r="L7" s="7" t="s">
        <v>9</v>
      </c>
      <c r="M7" s="5" t="s">
        <v>28</v>
      </c>
      <c r="N7" s="3">
        <v>981</v>
      </c>
      <c r="O7" s="4" t="s">
        <v>29</v>
      </c>
      <c r="Q7" s="38"/>
    </row>
    <row r="8" spans="2:17" s="32" customFormat="1" ht="26.25" customHeight="1" x14ac:dyDescent="0.3">
      <c r="B8" s="29">
        <v>249</v>
      </c>
      <c r="C8" s="30">
        <v>8.69</v>
      </c>
      <c r="D8" s="13">
        <f t="shared" si="6"/>
        <v>1.7261219792865363E-4</v>
      </c>
      <c r="E8" s="13">
        <f t="shared" si="0"/>
        <v>1.3194907608358345E-18</v>
      </c>
      <c r="F8" s="14">
        <f t="shared" si="1"/>
        <v>8</v>
      </c>
      <c r="G8" s="15">
        <f t="shared" si="2"/>
        <v>1.6493634510447931E-19</v>
      </c>
      <c r="H8" s="16">
        <f t="shared" si="3"/>
        <v>2.9565200402492595E-2</v>
      </c>
      <c r="I8" s="17">
        <f t="shared" si="4"/>
        <v>1.2158999616649675E-6</v>
      </c>
      <c r="J8" s="18">
        <f t="shared" si="5"/>
        <v>8.4165743722189271E-15</v>
      </c>
      <c r="L8" s="7" t="s">
        <v>11</v>
      </c>
      <c r="M8" s="5" t="s">
        <v>30</v>
      </c>
      <c r="N8" s="8">
        <v>1.8300000000000001E-5</v>
      </c>
      <c r="O8" s="4" t="s">
        <v>1</v>
      </c>
    </row>
    <row r="9" spans="2:17" s="32" customFormat="1" ht="26.25" customHeight="1" thickBot="1" x14ac:dyDescent="0.35">
      <c r="B9" s="39" t="s">
        <v>38</v>
      </c>
      <c r="C9" s="40"/>
      <c r="D9" s="41"/>
      <c r="E9" s="19">
        <f>IFERROR(AVERAGE(E4:E8),"")</f>
        <v>1.3136914789615992E-18</v>
      </c>
      <c r="F9" s="20">
        <f>IFERROR(AVERAGE(F4:F8),"")</f>
        <v>8</v>
      </c>
      <c r="G9" s="21">
        <f>IFERROR(AVERAGE(G4:G8),"")</f>
        <v>1.642114348701999E-19</v>
      </c>
      <c r="H9" s="22">
        <f>IFERROR((G9-$N$6)/$N$6,"")</f>
        <v>2.5040167729088011E-2</v>
      </c>
      <c r="I9" s="23"/>
      <c r="J9" s="24"/>
      <c r="L9" s="7" t="s">
        <v>12</v>
      </c>
      <c r="M9" s="5" t="s">
        <v>31</v>
      </c>
      <c r="N9" s="6">
        <v>1.5E-3</v>
      </c>
      <c r="O9" s="4" t="s">
        <v>0</v>
      </c>
    </row>
    <row r="10" spans="2:17" s="32" customFormat="1" ht="26.25" customHeight="1" x14ac:dyDescent="0.3">
      <c r="L10" s="7" t="s">
        <v>13</v>
      </c>
      <c r="M10" s="5" t="s">
        <v>32</v>
      </c>
      <c r="N10" s="6">
        <v>5.0000000000000001E-3</v>
      </c>
      <c r="O10" s="4" t="s">
        <v>0</v>
      </c>
    </row>
    <row r="11" spans="2:17" s="32" customFormat="1" ht="26.25" customHeight="1" thickBot="1" x14ac:dyDescent="0.35">
      <c r="L11" s="9" t="s">
        <v>10</v>
      </c>
      <c r="M11" s="10" t="s">
        <v>33</v>
      </c>
      <c r="N11" s="11">
        <v>9.8010000000000002</v>
      </c>
      <c r="O11" s="12" t="s">
        <v>34</v>
      </c>
    </row>
    <row r="12" spans="2:17" s="32" customFormat="1" ht="26.25" customHeight="1" thickBot="1" x14ac:dyDescent="0.35">
      <c r="B12" s="36" t="s">
        <v>39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7"/>
    </row>
    <row r="13" spans="2:17" s="32" customFormat="1" ht="26.25" customHeight="1" x14ac:dyDescent="0.3">
      <c r="B13" s="26" t="s">
        <v>24</v>
      </c>
      <c r="C13" s="27" t="s">
        <v>19</v>
      </c>
      <c r="D13" s="27" t="s">
        <v>21</v>
      </c>
      <c r="E13" s="27" t="s">
        <v>20</v>
      </c>
      <c r="F13" s="27" t="s">
        <v>22</v>
      </c>
      <c r="G13" s="27" t="s">
        <v>17</v>
      </c>
      <c r="H13" s="27" t="s">
        <v>4</v>
      </c>
      <c r="I13" s="27" t="s">
        <v>18</v>
      </c>
      <c r="J13" s="28" t="s">
        <v>5</v>
      </c>
      <c r="K13" s="26" t="s">
        <v>7</v>
      </c>
      <c r="L13" s="28" t="s">
        <v>8</v>
      </c>
      <c r="M13" s="35"/>
    </row>
    <row r="14" spans="2:17" s="32" customFormat="1" ht="26.25" customHeight="1" x14ac:dyDescent="0.3">
      <c r="B14" s="29">
        <v>532</v>
      </c>
      <c r="C14" s="30">
        <v>8.67</v>
      </c>
      <c r="D14" s="30">
        <v>7.23</v>
      </c>
      <c r="E14" s="13">
        <f>IFERROR($N$9/C14,"")</f>
        <v>1.7301038062283736E-4</v>
      </c>
      <c r="F14" s="13">
        <f>IFERROR($N$9/D14,"")</f>
        <v>2.0746887966804979E-4</v>
      </c>
      <c r="G14" s="13">
        <f>IFERROR(L14*(1/C14+1/D14)*POWER(1/C14,1/2)/B14,"")</f>
        <v>1.3630156473626244E-18</v>
      </c>
      <c r="H14" s="14">
        <f>IFERROR(ROUND(G14/$N$6,0),"")</f>
        <v>9</v>
      </c>
      <c r="I14" s="15">
        <f>IFERROR(G14/H14,"")</f>
        <v>1.5144618304029159E-19</v>
      </c>
      <c r="J14" s="16">
        <f>IFERROR((I14-$N$6)/$N$6,"")</f>
        <v>-5.4643052182948883E-2</v>
      </c>
      <c r="K14" s="25">
        <f>IFERROR(POWER(9*$N$8*E14/(2*$N$11*$N$7),1/2),"")</f>
        <v>1.21730157591898E-6</v>
      </c>
      <c r="L14" s="18">
        <f>IFERROR(18*$N$3/POWER(2*$N$7*$N$11,1/2)*POWER($N$8*$N$9/(1+$N$4/($N$5*K14)),3/2)*$N$10,"")</f>
        <v>8.4174838735841364E-15</v>
      </c>
    </row>
    <row r="15" spans="2:17" s="32" customFormat="1" ht="26.25" customHeight="1" x14ac:dyDescent="0.3">
      <c r="B15" s="29">
        <v>426</v>
      </c>
      <c r="C15" s="30">
        <v>8.69</v>
      </c>
      <c r="D15" s="30">
        <v>11.84</v>
      </c>
      <c r="E15" s="13">
        <f t="shared" ref="E15:F18" si="7">IFERROR($N$9/C15,"")</f>
        <v>1.7261219792865363E-4</v>
      </c>
      <c r="F15" s="13">
        <f t="shared" si="7"/>
        <v>1.266891891891892E-4</v>
      </c>
      <c r="G15" s="13">
        <f t="shared" ref="G15:G18" si="8">IFERROR(L15*(1/C15+1/D15)*POWER(1/C15,1/2)/B15,"")</f>
        <v>1.3373138689312027E-18</v>
      </c>
      <c r="H15" s="14">
        <f t="shared" ref="H15:H18" si="9">IFERROR(ROUND(G15/$N$6,0),"")</f>
        <v>8</v>
      </c>
      <c r="I15" s="15">
        <f t="shared" ref="I15:I18" si="10">IFERROR(G15/H15,"")</f>
        <v>1.6716423361640034E-19</v>
      </c>
      <c r="J15" s="16">
        <f t="shared" ref="J15:J18" si="11">IFERROR((I15-$N$6)/$N$6,"")</f>
        <v>4.3472119952561422E-2</v>
      </c>
      <c r="K15" s="25">
        <f t="shared" ref="K15:K18" si="12">IFERROR(POWER(9*$N$8*E15/(2*$N$11*$N$7),1/2),"")</f>
        <v>1.2158999616649675E-6</v>
      </c>
      <c r="L15" s="18">
        <f t="shared" ref="L15:L18" si="13">IFERROR(18*$N$3/POWER(2*$N$7*$N$11,1/2)*POWER($N$8*$N$9/(1+$N$4/($N$5*K15)),3/2)*$N$10,"")</f>
        <v>8.4165743722189271E-15</v>
      </c>
    </row>
    <row r="16" spans="2:17" s="32" customFormat="1" ht="26.25" customHeight="1" x14ac:dyDescent="0.3">
      <c r="B16" s="29">
        <v>543</v>
      </c>
      <c r="C16" s="30">
        <v>8.7799999999999994</v>
      </c>
      <c r="D16" s="30">
        <v>7.23</v>
      </c>
      <c r="E16" s="13">
        <f t="shared" si="7"/>
        <v>1.7084282460136675E-4</v>
      </c>
      <c r="F16" s="13">
        <f t="shared" si="7"/>
        <v>2.0746887966804979E-4</v>
      </c>
      <c r="G16" s="13">
        <f t="shared" si="8"/>
        <v>1.3186706160704834E-18</v>
      </c>
      <c r="H16" s="14">
        <f t="shared" si="9"/>
        <v>8</v>
      </c>
      <c r="I16" s="15">
        <f t="shared" si="10"/>
        <v>1.6483382700881043E-19</v>
      </c>
      <c r="J16" s="16">
        <f t="shared" si="11"/>
        <v>2.8925262227281107E-2</v>
      </c>
      <c r="K16" s="25">
        <f t="shared" si="12"/>
        <v>1.2096520758090837E-6</v>
      </c>
      <c r="L16" s="18">
        <f t="shared" si="13"/>
        <v>8.4124965231081585E-15</v>
      </c>
    </row>
    <row r="17" spans="2:14" s="32" customFormat="1" ht="26.25" customHeight="1" x14ac:dyDescent="0.3">
      <c r="B17" s="29">
        <v>545</v>
      </c>
      <c r="C17" s="30">
        <v>8.68</v>
      </c>
      <c r="D17" s="30">
        <v>7.25</v>
      </c>
      <c r="E17" s="13">
        <f t="shared" si="7"/>
        <v>1.728110599078341E-4</v>
      </c>
      <c r="F17" s="13">
        <f t="shared" si="7"/>
        <v>2.0689655172413793E-4</v>
      </c>
      <c r="G17" s="13">
        <f t="shared" si="8"/>
        <v>1.3269681567022091E-18</v>
      </c>
      <c r="H17" s="14">
        <f t="shared" si="9"/>
        <v>8</v>
      </c>
      <c r="I17" s="15">
        <f t="shared" si="10"/>
        <v>1.6587101958777613E-19</v>
      </c>
      <c r="J17" s="16">
        <f t="shared" si="11"/>
        <v>3.5399622894982115E-2</v>
      </c>
      <c r="K17" s="25">
        <f t="shared" si="12"/>
        <v>1.2166001632557781E-6</v>
      </c>
      <c r="L17" s="18">
        <f t="shared" si="13"/>
        <v>8.4170289714507377E-15</v>
      </c>
    </row>
    <row r="18" spans="2:14" s="32" customFormat="1" ht="26.25" customHeight="1" x14ac:dyDescent="0.3">
      <c r="B18" s="29">
        <v>544</v>
      </c>
      <c r="C18" s="30">
        <v>8.69</v>
      </c>
      <c r="D18" s="30">
        <v>7.24</v>
      </c>
      <c r="E18" s="13">
        <f t="shared" si="7"/>
        <v>1.7261219792865363E-4</v>
      </c>
      <c r="F18" s="13">
        <f t="shared" si="7"/>
        <v>2.0718232044198895E-4</v>
      </c>
      <c r="G18" s="13">
        <f t="shared" si="8"/>
        <v>1.3288746311364036E-18</v>
      </c>
      <c r="H18" s="14">
        <f t="shared" si="9"/>
        <v>8</v>
      </c>
      <c r="I18" s="15">
        <f t="shared" si="10"/>
        <v>1.6610932889205044E-19</v>
      </c>
      <c r="J18" s="16">
        <f t="shared" si="11"/>
        <v>3.6887196579590803E-2</v>
      </c>
      <c r="K18" s="25">
        <f t="shared" si="12"/>
        <v>1.2158999616649675E-6</v>
      </c>
      <c r="L18" s="18">
        <f t="shared" si="13"/>
        <v>8.4165743722189271E-15</v>
      </c>
    </row>
    <row r="19" spans="2:14" s="32" customFormat="1" ht="26.25" customHeight="1" thickBot="1" x14ac:dyDescent="0.35">
      <c r="B19" s="39" t="s">
        <v>38</v>
      </c>
      <c r="C19" s="40"/>
      <c r="D19" s="40"/>
      <c r="E19" s="40"/>
      <c r="F19" s="41"/>
      <c r="G19" s="19">
        <f>IFERROR(AVERAGE(G14:G18),"")</f>
        <v>1.3349685840405845E-18</v>
      </c>
      <c r="H19" s="20">
        <f>IFERROR(AVERAGE(H14:H18),"")</f>
        <v>8.1999999999999993</v>
      </c>
      <c r="I19" s="21">
        <f>IFERROR(AVERAGE(I14:I18),"")</f>
        <v>1.6308491842906578E-19</v>
      </c>
      <c r="J19" s="22">
        <f>IFERROR((I19-$N$6)/$N$6,"")</f>
        <v>1.8008229894293282E-2</v>
      </c>
      <c r="K19" s="23"/>
      <c r="L19" s="24"/>
    </row>
    <row r="20" spans="2:14" s="31" customFormat="1" ht="26.25" customHeight="1" x14ac:dyDescent="0.3">
      <c r="N20" s="32"/>
    </row>
    <row r="21" spans="2:14" s="31" customFormat="1" ht="18.75" customHeight="1" x14ac:dyDescent="0.3"/>
    <row r="22" spans="2:14" s="31" customFormat="1" x14ac:dyDescent="0.3"/>
    <row r="23" spans="2:14" s="31" customFormat="1" x14ac:dyDescent="0.3"/>
  </sheetData>
  <mergeCells count="4">
    <mergeCell ref="B2:J2"/>
    <mergeCell ref="L2:O2"/>
    <mergeCell ref="B9:D9"/>
    <mergeCell ref="B19:F19"/>
  </mergeCells>
  <phoneticPr fontId="1" type="noConversion"/>
  <pageMargins left="0.25" right="0.25" top="0.75" bottom="0.75" header="0.3" footer="0.3"/>
  <pageSetup paperSize="9" scale="71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油滴1</vt:lpstr>
      <vt:lpstr>油滴2</vt:lpstr>
      <vt:lpstr>油滴3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2023-10-24T10:39:25Z</dcterms:modified>
</cp:coreProperties>
</file>