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asks\物理实验\霍尔效应\"/>
    </mc:Choice>
  </mc:AlternateContent>
  <xr:revisionPtr revIDLastSave="0" documentId="13_ncr:1_{9BB1D05F-F856-4AE3-A6C0-E9435336E27E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2" i="1" l="1"/>
  <c r="H46" i="1"/>
  <c r="H47" i="1"/>
  <c r="H48" i="1"/>
  <c r="H49" i="1"/>
  <c r="H50" i="1"/>
  <c r="H51" i="1"/>
  <c r="H52" i="1"/>
  <c r="F42" i="1"/>
  <c r="F43" i="1"/>
  <c r="H43" i="1" s="1"/>
  <c r="F44" i="1"/>
  <c r="H44" i="1" s="1"/>
  <c r="F45" i="1"/>
  <c r="H45" i="1" s="1"/>
  <c r="F46" i="1"/>
  <c r="F47" i="1"/>
  <c r="F48" i="1"/>
  <c r="F49" i="1"/>
  <c r="F50" i="1"/>
  <c r="F51" i="1"/>
  <c r="F52" i="1"/>
  <c r="F53" i="1"/>
  <c r="H53" i="1" s="1"/>
  <c r="F41" i="1"/>
  <c r="H41" i="1" s="1"/>
  <c r="B30" i="1"/>
  <c r="L24" i="1"/>
  <c r="L23" i="1"/>
  <c r="I9" i="1"/>
  <c r="I7" i="1"/>
  <c r="C25" i="1" s="1"/>
  <c r="C26" i="1" s="1"/>
  <c r="C27" i="1" s="1"/>
  <c r="D20" i="1"/>
  <c r="F8" i="1"/>
  <c r="F9" i="1"/>
  <c r="F10" i="1"/>
  <c r="F11" i="1"/>
  <c r="F12" i="1"/>
  <c r="F13" i="1"/>
  <c r="F14" i="1"/>
  <c r="F15" i="1"/>
  <c r="F16" i="1"/>
  <c r="F7" i="1"/>
  <c r="B25" i="1" l="1"/>
  <c r="K25" i="1"/>
  <c r="K26" i="1" s="1"/>
  <c r="K27" i="1" s="1"/>
  <c r="J25" i="1"/>
  <c r="J26" i="1" s="1"/>
  <c r="J27" i="1" s="1"/>
  <c r="I25" i="1"/>
  <c r="I26" i="1" s="1"/>
  <c r="I27" i="1" s="1"/>
  <c r="H25" i="1"/>
  <c r="H26" i="1" s="1"/>
  <c r="H27" i="1" s="1"/>
  <c r="G25" i="1"/>
  <c r="G26" i="1" s="1"/>
  <c r="G27" i="1" s="1"/>
  <c r="F25" i="1"/>
  <c r="F26" i="1" s="1"/>
  <c r="F27" i="1" s="1"/>
  <c r="D25" i="1"/>
  <c r="D26" i="1" s="1"/>
  <c r="D27" i="1" s="1"/>
  <c r="E25" i="1"/>
  <c r="E26" i="1" s="1"/>
  <c r="E27" i="1" s="1"/>
  <c r="B26" i="1" l="1"/>
  <c r="L25" i="1"/>
  <c r="B27" i="1" l="1"/>
  <c r="L27" i="1" s="1"/>
  <c r="L26" i="1"/>
  <c r="B31" i="1" s="1"/>
</calcChain>
</file>

<file path=xl/sharedStrings.xml><?xml version="1.0" encoding="utf-8"?>
<sst xmlns="http://schemas.openxmlformats.org/spreadsheetml/2006/main" count="55" uniqueCount="44">
  <si>
    <t>一、特斯拉计测电磁铁励磁曲线</t>
    <phoneticPr fontId="1" type="noConversion"/>
  </si>
  <si>
    <t>Im/A</t>
    <phoneticPr fontId="1" type="noConversion"/>
  </si>
  <si>
    <t>B/mT</t>
    <phoneticPr fontId="1" type="noConversion"/>
  </si>
  <si>
    <t>二、固定Im，测定Uh-Is曲线</t>
    <phoneticPr fontId="1" type="noConversion"/>
  </si>
  <si>
    <t>Is/mA</t>
    <phoneticPr fontId="1" type="noConversion"/>
  </si>
  <si>
    <t>V1/mV</t>
    <phoneticPr fontId="1" type="noConversion"/>
  </si>
  <si>
    <t>V2/mV</t>
    <phoneticPr fontId="1" type="noConversion"/>
  </si>
  <si>
    <t>V3/mV</t>
    <phoneticPr fontId="1" type="noConversion"/>
  </si>
  <si>
    <t>V4/mV</t>
    <phoneticPr fontId="1" type="noConversion"/>
  </si>
  <si>
    <t>Vh/mV</t>
    <phoneticPr fontId="1" type="noConversion"/>
  </si>
  <si>
    <t>三、零磁场下Uca的值</t>
    <phoneticPr fontId="1" type="noConversion"/>
  </si>
  <si>
    <t>Vca/mV</t>
    <phoneticPr fontId="1" type="noConversion"/>
  </si>
  <si>
    <t>四、固定Im，测定Uh-Is曲线</t>
    <phoneticPr fontId="1" type="noConversion"/>
  </si>
  <si>
    <t>Uh/mV</t>
    <phoneticPr fontId="1" type="noConversion"/>
  </si>
  <si>
    <t>Kh(V/A·T)</t>
    <phoneticPr fontId="1" type="noConversion"/>
  </si>
  <si>
    <t>Rh(V·m/A·T)</t>
    <phoneticPr fontId="1" type="noConversion"/>
  </si>
  <si>
    <t>d/mm</t>
    <phoneticPr fontId="1" type="noConversion"/>
  </si>
  <si>
    <t>n/m^-3</t>
    <phoneticPr fontId="1" type="noConversion"/>
  </si>
  <si>
    <t>q/C</t>
    <phoneticPr fontId="1" type="noConversion"/>
  </si>
  <si>
    <t>五、计算电导率和载流子迁移率</t>
    <phoneticPr fontId="1" type="noConversion"/>
  </si>
  <si>
    <t>电导率δ(S/m)</t>
    <phoneticPr fontId="1" type="noConversion"/>
  </si>
  <si>
    <t>平均值</t>
    <phoneticPr fontId="1" type="noConversion"/>
  </si>
  <si>
    <t>L/mm</t>
    <phoneticPr fontId="1" type="noConversion"/>
  </si>
  <si>
    <t>b/mm</t>
    <phoneticPr fontId="1" type="noConversion"/>
  </si>
  <si>
    <t>迁移率u(m^2/V·s)</t>
    <phoneticPr fontId="1" type="noConversion"/>
  </si>
  <si>
    <t>六、共轴线圈轴线上的磁场分布</t>
    <phoneticPr fontId="1" type="noConversion"/>
  </si>
  <si>
    <t>X/mm</t>
    <phoneticPr fontId="1" type="noConversion"/>
  </si>
  <si>
    <t>B/T</t>
    <phoneticPr fontId="1" type="noConversion"/>
  </si>
  <si>
    <t>±120</t>
    <phoneticPr fontId="1" type="noConversion"/>
  </si>
  <si>
    <t>±110</t>
    <phoneticPr fontId="1" type="noConversion"/>
  </si>
  <si>
    <t>±0</t>
  </si>
  <si>
    <t>±10</t>
  </si>
  <si>
    <t>±100</t>
  </si>
  <si>
    <t>±90</t>
  </si>
  <si>
    <t>±80</t>
  </si>
  <si>
    <t>±70</t>
  </si>
  <si>
    <t>±60</t>
  </si>
  <si>
    <t>±50</t>
  </si>
  <si>
    <t>±40</t>
  </si>
  <si>
    <t>±30</t>
  </si>
  <si>
    <t>±20</t>
  </si>
  <si>
    <t>Kh(mV/mA·T)</t>
    <phoneticPr fontId="1" type="noConversion"/>
  </si>
  <si>
    <t>X</t>
    <phoneticPr fontId="1" type="noConversion"/>
  </si>
  <si>
    <r>
      <t>B</t>
    </r>
    <r>
      <rPr>
        <sz val="6"/>
        <color theme="1"/>
        <rFont val="等线"/>
        <family val="3"/>
        <charset val="134"/>
        <scheme val="minor"/>
      </rPr>
      <t>(0.350A)</t>
    </r>
    <r>
      <rPr>
        <sz val="11"/>
        <color theme="1"/>
        <rFont val="等线"/>
        <family val="2"/>
        <scheme val="minor"/>
      </rPr>
      <t>/mT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</si>
</sst>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_ "/>
    <numFmt numFmtId="178" formatCode="0.000_ "/>
    <numFmt numFmtId="179" formatCode="0.000_);[Red]\(0.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一、特斯拉计测电磁铁励磁曲线（</a:t>
            </a:r>
            <a:r>
              <a:rPr lang="en-US" altLang="zh-CN"/>
              <a:t>Im-B</a:t>
            </a:r>
            <a:r>
              <a:rPr lang="zh-CN" altLang="en-US"/>
              <a:t>曲线）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B/mT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309208223972003"/>
                  <c:y val="-2.036490230387868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baseline="0"/>
                      <a:t>B= 434.17Im + 0.1111</a:t>
                    </a:r>
                    <a:endParaRPr lang="en-US" altLang="zh-CN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Sheet1!$B$2:$J$2</c:f>
              <c:numCache>
                <c:formatCode>0.000_ 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</c:numCache>
            </c:numRef>
          </c:xVal>
          <c:yVal>
            <c:numRef>
              <c:f>Sheet1!$B$3:$J$3</c:f>
              <c:numCache>
                <c:formatCode>General</c:formatCode>
                <c:ptCount val="9"/>
                <c:pt idx="0">
                  <c:v>0</c:v>
                </c:pt>
                <c:pt idx="1">
                  <c:v>43</c:v>
                </c:pt>
                <c:pt idx="2">
                  <c:v>85</c:v>
                </c:pt>
                <c:pt idx="3">
                  <c:v>131</c:v>
                </c:pt>
                <c:pt idx="4">
                  <c:v>175</c:v>
                </c:pt>
                <c:pt idx="5">
                  <c:v>219</c:v>
                </c:pt>
                <c:pt idx="6">
                  <c:v>262</c:v>
                </c:pt>
                <c:pt idx="7">
                  <c:v>304</c:v>
                </c:pt>
                <c:pt idx="8">
                  <c:v>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87-4D46-B7DD-DB8B2F9341A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27681903"/>
        <c:axId val="1768001935"/>
      </c:scatterChart>
      <c:valAx>
        <c:axId val="122768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Im/A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8001935"/>
        <c:crosses val="autoZero"/>
        <c:crossBetween val="midCat"/>
      </c:valAx>
      <c:valAx>
        <c:axId val="176800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B/mT</a:t>
                </a:r>
                <a:r>
                  <a:rPr lang="en-US" altLang="zh-CN" sz="1000" b="0" i="0" u="none" strike="noStrike" baseline="0"/>
                  <a:t>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7681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Uh-Is</a:t>
            </a:r>
            <a:r>
              <a:rPr lang="zh-CN" altLang="en-US"/>
              <a:t>曲线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Sheet1!$F$6</c:f>
              <c:strCache>
                <c:ptCount val="1"/>
                <c:pt idx="0">
                  <c:v>Vh/mV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Sheet1!$A$7:$A$16</c:f>
              <c:numCache>
                <c:formatCode>0.00_ 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Sheet1!$F$7:$F$16</c:f>
              <c:numCache>
                <c:formatCode>0.000_ </c:formatCode>
                <c:ptCount val="10"/>
                <c:pt idx="0">
                  <c:v>1.4500000000000002</c:v>
                </c:pt>
                <c:pt idx="1">
                  <c:v>2.95</c:v>
                </c:pt>
                <c:pt idx="2">
                  <c:v>4.4749999999999996</c:v>
                </c:pt>
                <c:pt idx="3">
                  <c:v>5.9749999999999996</c:v>
                </c:pt>
                <c:pt idx="4">
                  <c:v>7.4749999999999996</c:v>
                </c:pt>
                <c:pt idx="5">
                  <c:v>8.9499999999999993</c:v>
                </c:pt>
                <c:pt idx="6">
                  <c:v>10.425000000000001</c:v>
                </c:pt>
                <c:pt idx="7">
                  <c:v>11.95</c:v>
                </c:pt>
                <c:pt idx="8">
                  <c:v>13.475</c:v>
                </c:pt>
                <c:pt idx="9">
                  <c:v>14.95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36-4686-B48A-C3199FEDCCB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69013471"/>
        <c:axId val="697705807"/>
      </c:scatterChart>
      <c:valAx>
        <c:axId val="1769013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Vh/mV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7705807"/>
        <c:crosses val="autoZero"/>
        <c:crossBetween val="midCat"/>
      </c:valAx>
      <c:valAx>
        <c:axId val="69770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Is/mA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9013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B(X)</a:t>
            </a:r>
            <a:r>
              <a:rPr lang="zh-CN" altLang="en-US"/>
              <a:t>关系曲线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Sheet1!$H$40</c:f>
              <c:strCache>
                <c:ptCount val="1"/>
                <c:pt idx="0">
                  <c:v>B/T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Sheet1!$G$41:$G$65</c:f>
              <c:numCache>
                <c:formatCode>General</c:formatCode>
                <c:ptCount val="25"/>
                <c:pt idx="0">
                  <c:v>-120</c:v>
                </c:pt>
                <c:pt idx="1">
                  <c:v>-110</c:v>
                </c:pt>
                <c:pt idx="2">
                  <c:v>-100</c:v>
                </c:pt>
                <c:pt idx="3">
                  <c:v>-90</c:v>
                </c:pt>
                <c:pt idx="4">
                  <c:v>-80</c:v>
                </c:pt>
                <c:pt idx="5">
                  <c:v>-70</c:v>
                </c:pt>
                <c:pt idx="6">
                  <c:v>-60</c:v>
                </c:pt>
                <c:pt idx="7">
                  <c:v>-50</c:v>
                </c:pt>
                <c:pt idx="8">
                  <c:v>-40</c:v>
                </c:pt>
                <c:pt idx="9">
                  <c:v>-30</c:v>
                </c:pt>
                <c:pt idx="10">
                  <c:v>-20</c:v>
                </c:pt>
                <c:pt idx="11">
                  <c:v>-10</c:v>
                </c:pt>
                <c:pt idx="12">
                  <c:v>0</c:v>
                </c:pt>
                <c:pt idx="13">
                  <c:v>10</c:v>
                </c:pt>
                <c:pt idx="14">
                  <c:v>20</c:v>
                </c:pt>
                <c:pt idx="15">
                  <c:v>30</c:v>
                </c:pt>
                <c:pt idx="16">
                  <c:v>40</c:v>
                </c:pt>
                <c:pt idx="17">
                  <c:v>50</c:v>
                </c:pt>
                <c:pt idx="18">
                  <c:v>60</c:v>
                </c:pt>
                <c:pt idx="19">
                  <c:v>70</c:v>
                </c:pt>
                <c:pt idx="20">
                  <c:v>80</c:v>
                </c:pt>
                <c:pt idx="21">
                  <c:v>90</c:v>
                </c:pt>
                <c:pt idx="22">
                  <c:v>100</c:v>
                </c:pt>
                <c:pt idx="23">
                  <c:v>110</c:v>
                </c:pt>
                <c:pt idx="24">
                  <c:v>120</c:v>
                </c:pt>
              </c:numCache>
            </c:numRef>
          </c:xVal>
          <c:yVal>
            <c:numRef>
              <c:f>Sheet1!$H$41:$H$65</c:f>
              <c:numCache>
                <c:formatCode>General</c:formatCode>
                <c:ptCount val="25"/>
                <c:pt idx="0">
                  <c:v>1.2451737451737452E-2</c:v>
                </c:pt>
                <c:pt idx="1">
                  <c:v>1.4092664092664091E-2</c:v>
                </c:pt>
                <c:pt idx="2">
                  <c:v>1.5685328185328189E-2</c:v>
                </c:pt>
                <c:pt idx="3">
                  <c:v>1.7374517374517374E-2</c:v>
                </c:pt>
                <c:pt idx="4">
                  <c:v>1.8774131274131273E-2</c:v>
                </c:pt>
                <c:pt idx="5">
                  <c:v>2.0028957528957527E-2</c:v>
                </c:pt>
                <c:pt idx="6">
                  <c:v>2.1042471042471041E-2</c:v>
                </c:pt>
                <c:pt idx="7">
                  <c:v>2.1766409266409267E-2</c:v>
                </c:pt>
                <c:pt idx="8">
                  <c:v>2.2152509652509651E-2</c:v>
                </c:pt>
                <c:pt idx="9">
                  <c:v>2.2249034749034748E-2</c:v>
                </c:pt>
                <c:pt idx="10">
                  <c:v>2.2297297297297295E-2</c:v>
                </c:pt>
                <c:pt idx="11">
                  <c:v>2.2249034749034748E-2</c:v>
                </c:pt>
                <c:pt idx="12">
                  <c:v>2.2345559845559842E-2</c:v>
                </c:pt>
                <c:pt idx="13">
                  <c:v>2.2249034749034748E-2</c:v>
                </c:pt>
                <c:pt idx="14">
                  <c:v>2.2297297297297295E-2</c:v>
                </c:pt>
                <c:pt idx="15">
                  <c:v>2.2249034749034748E-2</c:v>
                </c:pt>
                <c:pt idx="16">
                  <c:v>2.2152509652509651E-2</c:v>
                </c:pt>
                <c:pt idx="17">
                  <c:v>2.1766409266409267E-2</c:v>
                </c:pt>
                <c:pt idx="18">
                  <c:v>2.1042471042471041E-2</c:v>
                </c:pt>
                <c:pt idx="19">
                  <c:v>2.0028957528957527E-2</c:v>
                </c:pt>
                <c:pt idx="20">
                  <c:v>1.8774131274131273E-2</c:v>
                </c:pt>
                <c:pt idx="21">
                  <c:v>1.7374517374517374E-2</c:v>
                </c:pt>
                <c:pt idx="22">
                  <c:v>1.5685328185328189E-2</c:v>
                </c:pt>
                <c:pt idx="23">
                  <c:v>1.4092664092664091E-2</c:v>
                </c:pt>
                <c:pt idx="24">
                  <c:v>1.2451737451737452E-2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6D-4F15-B1AC-17D67C17B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916447"/>
        <c:axId val="697722175"/>
      </c:scatterChart>
      <c:valAx>
        <c:axId val="1697916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X/mm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7722175"/>
        <c:crosses val="autoZero"/>
        <c:crossBetween val="midCat"/>
      </c:valAx>
      <c:valAx>
        <c:axId val="69772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B/T</a:t>
                </a:r>
                <a:r>
                  <a:rPr lang="en-US" altLang="zh-CN" sz="1000" b="0" i="0" u="none" strike="noStrike" baseline="0"/>
                  <a:t>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7916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27709</xdr:colOff>
      <xdr:row>0</xdr:row>
      <xdr:rowOff>63501</xdr:rowOff>
    </xdr:from>
    <xdr:to>
      <xdr:col>26</xdr:col>
      <xdr:colOff>103909</xdr:colOff>
      <xdr:row>17</xdr:row>
      <xdr:rowOff>23092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7FD187B-12C3-3555-0ACC-195145A5DE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644812</xdr:colOff>
      <xdr:row>17</xdr:row>
      <xdr:rowOff>125269</xdr:rowOff>
    </xdr:from>
    <xdr:to>
      <xdr:col>26</xdr:col>
      <xdr:colOff>115454</xdr:colOff>
      <xdr:row>36</xdr:row>
      <xdr:rowOff>80819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55B3FD1-9178-22B9-703C-8FFA093D6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567460</xdr:colOff>
      <xdr:row>39</xdr:row>
      <xdr:rowOff>141432</xdr:rowOff>
    </xdr:from>
    <xdr:to>
      <xdr:col>25</xdr:col>
      <xdr:colOff>150091</xdr:colOff>
      <xdr:row>73</xdr:row>
      <xdr:rowOff>103909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A3C712C-D8C0-7813-0011-1F7AA56D4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zoomScale="55" zoomScaleNormal="55" workbookViewId="0">
      <selection activeCell="B17" sqref="B17"/>
    </sheetView>
  </sheetViews>
  <sheetFormatPr defaultRowHeight="14" x14ac:dyDescent="0.3"/>
  <cols>
    <col min="1" max="1" width="15.08203125" customWidth="1"/>
    <col min="2" max="2" width="8.9140625" customWidth="1"/>
    <col min="12" max="12" width="12.5" bestFit="1" customWidth="1"/>
  </cols>
  <sheetData>
    <row r="1" spans="1:10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t="s">
        <v>1</v>
      </c>
      <c r="B2" s="3">
        <v>0</v>
      </c>
      <c r="C2" s="3">
        <v>0.1</v>
      </c>
      <c r="D2" s="3">
        <v>0.2</v>
      </c>
      <c r="E2" s="3">
        <v>0.3</v>
      </c>
      <c r="F2" s="3">
        <v>0.4</v>
      </c>
      <c r="G2" s="3">
        <v>0.5</v>
      </c>
      <c r="H2" s="3">
        <v>0.6</v>
      </c>
      <c r="I2" s="3">
        <v>0.7</v>
      </c>
      <c r="J2" s="3">
        <v>0.8</v>
      </c>
    </row>
    <row r="3" spans="1:10" x14ac:dyDescent="0.3">
      <c r="A3" t="s">
        <v>2</v>
      </c>
      <c r="B3">
        <v>0</v>
      </c>
      <c r="C3">
        <v>43</v>
      </c>
      <c r="D3">
        <v>85</v>
      </c>
      <c r="E3">
        <v>131</v>
      </c>
      <c r="F3">
        <v>175</v>
      </c>
      <c r="G3">
        <v>219</v>
      </c>
      <c r="H3">
        <v>262</v>
      </c>
      <c r="I3">
        <v>304</v>
      </c>
      <c r="J3">
        <v>345</v>
      </c>
    </row>
    <row r="5" spans="1:10" x14ac:dyDescent="0.3">
      <c r="A5" s="5" t="s">
        <v>3</v>
      </c>
      <c r="B5" s="5"/>
      <c r="C5" s="5"/>
      <c r="D5" s="5"/>
      <c r="E5" s="5"/>
      <c r="F5" s="5"/>
    </row>
    <row r="6" spans="1:10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10" x14ac:dyDescent="0.3">
      <c r="A7" s="1">
        <v>1</v>
      </c>
      <c r="B7" s="2">
        <v>1.5</v>
      </c>
      <c r="C7" s="2">
        <v>-1.4</v>
      </c>
      <c r="D7" s="2">
        <v>1.5</v>
      </c>
      <c r="E7" s="2">
        <v>-1.4</v>
      </c>
      <c r="F7" s="3">
        <f>(B7-C7+D7-E7)/4</f>
        <v>1.4500000000000002</v>
      </c>
      <c r="H7" t="s">
        <v>43</v>
      </c>
      <c r="I7">
        <f>434.17*0.35+0.1111</f>
        <v>152.07059999999998</v>
      </c>
    </row>
    <row r="8" spans="1:10" x14ac:dyDescent="0.3">
      <c r="A8" s="1">
        <v>2</v>
      </c>
      <c r="B8" s="2">
        <v>3</v>
      </c>
      <c r="C8" s="2">
        <v>-2.9</v>
      </c>
      <c r="D8" s="2">
        <v>3</v>
      </c>
      <c r="E8" s="2">
        <v>-2.9</v>
      </c>
      <c r="F8" s="3">
        <f t="shared" ref="F8:F16" si="0">(B8-C8+D8-E8)/4</f>
        <v>2.95</v>
      </c>
      <c r="H8" t="s">
        <v>16</v>
      </c>
      <c r="I8">
        <v>0.5</v>
      </c>
    </row>
    <row r="9" spans="1:10" x14ac:dyDescent="0.3">
      <c r="A9" s="1">
        <v>3</v>
      </c>
      <c r="B9" s="2">
        <v>4.5</v>
      </c>
      <c r="C9" s="2">
        <v>-4.5</v>
      </c>
      <c r="D9" s="2">
        <v>4.5</v>
      </c>
      <c r="E9" s="2">
        <v>-4.4000000000000004</v>
      </c>
      <c r="F9" s="3">
        <f t="shared" si="0"/>
        <v>4.4749999999999996</v>
      </c>
      <c r="H9" t="s">
        <v>18</v>
      </c>
      <c r="I9">
        <f>1.6*10^-19</f>
        <v>1.6000000000000002E-19</v>
      </c>
    </row>
    <row r="10" spans="1:10" x14ac:dyDescent="0.3">
      <c r="A10" s="1">
        <v>4</v>
      </c>
      <c r="B10" s="2">
        <v>6</v>
      </c>
      <c r="C10" s="2">
        <v>-6</v>
      </c>
      <c r="D10" s="2">
        <v>6</v>
      </c>
      <c r="E10" s="2">
        <v>-5.9</v>
      </c>
      <c r="F10" s="3">
        <f t="shared" si="0"/>
        <v>5.9749999999999996</v>
      </c>
      <c r="H10" t="s">
        <v>22</v>
      </c>
      <c r="I10">
        <v>3</v>
      </c>
    </row>
    <row r="11" spans="1:10" x14ac:dyDescent="0.3">
      <c r="A11" s="1">
        <v>5</v>
      </c>
      <c r="B11" s="2">
        <v>7.5</v>
      </c>
      <c r="C11" s="2">
        <v>-7.5</v>
      </c>
      <c r="D11" s="2">
        <v>7.5</v>
      </c>
      <c r="E11" s="2">
        <v>-7.4</v>
      </c>
      <c r="F11" s="3">
        <f t="shared" si="0"/>
        <v>7.4749999999999996</v>
      </c>
      <c r="H11" t="s">
        <v>16</v>
      </c>
      <c r="I11">
        <v>4</v>
      </c>
    </row>
    <row r="12" spans="1:10" x14ac:dyDescent="0.3">
      <c r="A12" s="1">
        <v>6</v>
      </c>
      <c r="B12" s="2">
        <v>8.9</v>
      </c>
      <c r="C12" s="2">
        <v>-9</v>
      </c>
      <c r="D12" s="2">
        <v>9</v>
      </c>
      <c r="E12" s="2">
        <v>-8.9</v>
      </c>
      <c r="F12" s="3">
        <f t="shared" si="0"/>
        <v>8.9499999999999993</v>
      </c>
      <c r="H12" t="s">
        <v>23</v>
      </c>
      <c r="I12">
        <v>0.5</v>
      </c>
    </row>
    <row r="13" spans="1:10" x14ac:dyDescent="0.3">
      <c r="A13" s="1">
        <v>7</v>
      </c>
      <c r="B13" s="2">
        <v>10.4</v>
      </c>
      <c r="C13" s="2">
        <v>-10.4</v>
      </c>
      <c r="D13" s="2">
        <v>10.5</v>
      </c>
      <c r="E13" s="2">
        <v>-10.4</v>
      </c>
      <c r="F13" s="3">
        <f t="shared" si="0"/>
        <v>10.425000000000001</v>
      </c>
    </row>
    <row r="14" spans="1:10" x14ac:dyDescent="0.3">
      <c r="A14" s="1">
        <v>8</v>
      </c>
      <c r="B14" s="2">
        <v>11.9</v>
      </c>
      <c r="C14" s="2">
        <v>-12</v>
      </c>
      <c r="D14" s="2">
        <v>12</v>
      </c>
      <c r="E14" s="2">
        <v>-11.9</v>
      </c>
      <c r="F14" s="3">
        <f t="shared" si="0"/>
        <v>11.95</v>
      </c>
    </row>
    <row r="15" spans="1:10" x14ac:dyDescent="0.3">
      <c r="A15" s="1">
        <v>9</v>
      </c>
      <c r="B15" s="2">
        <v>13.5</v>
      </c>
      <c r="C15" s="2">
        <v>-13.5</v>
      </c>
      <c r="D15" s="2">
        <v>13.5</v>
      </c>
      <c r="E15" s="2">
        <v>-13.4</v>
      </c>
      <c r="F15" s="3">
        <f t="shared" si="0"/>
        <v>13.475</v>
      </c>
    </row>
    <row r="16" spans="1:10" x14ac:dyDescent="0.3">
      <c r="A16" s="1">
        <v>10</v>
      </c>
      <c r="B16" s="2">
        <v>14.9</v>
      </c>
      <c r="C16" s="2">
        <v>-15</v>
      </c>
      <c r="D16" s="2">
        <v>15</v>
      </c>
      <c r="E16" s="2">
        <v>-14.9</v>
      </c>
      <c r="F16" s="3">
        <f t="shared" si="0"/>
        <v>14.95</v>
      </c>
    </row>
    <row r="18" spans="1:12" x14ac:dyDescent="0.3">
      <c r="A18" s="5" t="s">
        <v>10</v>
      </c>
      <c r="B18" s="5"/>
      <c r="C18" s="5"/>
      <c r="D18" s="5"/>
    </row>
    <row r="19" spans="1:12" x14ac:dyDescent="0.3">
      <c r="A19" t="s">
        <v>4</v>
      </c>
      <c r="B19" t="s">
        <v>5</v>
      </c>
      <c r="C19" t="s">
        <v>6</v>
      </c>
      <c r="D19" t="s">
        <v>11</v>
      </c>
    </row>
    <row r="20" spans="1:12" x14ac:dyDescent="0.3">
      <c r="A20" s="1">
        <v>0.2</v>
      </c>
      <c r="B20" s="2">
        <v>11</v>
      </c>
      <c r="C20" s="2">
        <v>-11</v>
      </c>
      <c r="D20" s="2">
        <f>B20-C20</f>
        <v>22</v>
      </c>
    </row>
    <row r="22" spans="1:12" x14ac:dyDescent="0.3">
      <c r="A22" s="5" t="s">
        <v>12</v>
      </c>
      <c r="B22" s="5"/>
      <c r="C22" s="5"/>
      <c r="D22" s="5"/>
      <c r="E22" s="5"/>
      <c r="F22" s="5"/>
      <c r="L22" t="s">
        <v>21</v>
      </c>
    </row>
    <row r="23" spans="1:12" x14ac:dyDescent="0.3">
      <c r="A23" t="s">
        <v>4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f>AVERAGE(B23:K23)</f>
        <v>5.5</v>
      </c>
    </row>
    <row r="24" spans="1:12" x14ac:dyDescent="0.3">
      <c r="A24" t="s">
        <v>13</v>
      </c>
      <c r="B24" s="4">
        <v>1.4500000000000002</v>
      </c>
      <c r="C24" s="4">
        <v>2.95</v>
      </c>
      <c r="D24" s="4">
        <v>4.4749999999999996</v>
      </c>
      <c r="E24" s="4">
        <v>5.9749999999999996</v>
      </c>
      <c r="F24" s="4">
        <v>7.4749999999999996</v>
      </c>
      <c r="G24" s="4">
        <v>8.9499999999999993</v>
      </c>
      <c r="H24" s="4">
        <v>10.425000000000001</v>
      </c>
      <c r="I24" s="4">
        <v>11.95</v>
      </c>
      <c r="J24" s="4">
        <v>13.475</v>
      </c>
      <c r="K24" s="4">
        <v>14.95</v>
      </c>
      <c r="L24">
        <f>AVERAGE(B24:K24)</f>
        <v>8.2074999999999996</v>
      </c>
    </row>
    <row r="25" spans="1:12" x14ac:dyDescent="0.3">
      <c r="A25" t="s">
        <v>14</v>
      </c>
      <c r="B25">
        <f t="shared" ref="B25:K25" si="1">B24/B23/$I$7*1000</f>
        <v>9.5350449067735674</v>
      </c>
      <c r="C25">
        <f t="shared" si="1"/>
        <v>9.6994422327524212</v>
      </c>
      <c r="D25">
        <f t="shared" si="1"/>
        <v>9.8090404500716559</v>
      </c>
      <c r="E25">
        <f t="shared" si="1"/>
        <v>9.8227402272365616</v>
      </c>
      <c r="F25">
        <f t="shared" si="1"/>
        <v>9.8309600935355022</v>
      </c>
      <c r="G25">
        <f t="shared" si="1"/>
        <v>9.8090404500716559</v>
      </c>
      <c r="H25">
        <f t="shared" si="1"/>
        <v>9.7933835618831946</v>
      </c>
      <c r="I25">
        <f t="shared" si="1"/>
        <v>9.8227402272365616</v>
      </c>
      <c r="J25">
        <f t="shared" si="1"/>
        <v>9.8455731891780687</v>
      </c>
      <c r="K25">
        <f t="shared" si="1"/>
        <v>9.8309600935355022</v>
      </c>
      <c r="L25">
        <f>AVERAGE(B25:K25)</f>
        <v>9.7798925432274704</v>
      </c>
    </row>
    <row r="26" spans="1:12" x14ac:dyDescent="0.3">
      <c r="A26" t="s">
        <v>15</v>
      </c>
      <c r="B26">
        <f t="shared" ref="B26:K26" si="2">B25*$I$8*0.001</f>
        <v>4.7675224533867836E-3</v>
      </c>
      <c r="C26">
        <f t="shared" si="2"/>
        <v>4.8497211163762103E-3</v>
      </c>
      <c r="D26">
        <f t="shared" si="2"/>
        <v>4.9045202250358284E-3</v>
      </c>
      <c r="E26">
        <f t="shared" si="2"/>
        <v>4.9113701136182806E-3</v>
      </c>
      <c r="F26">
        <f t="shared" si="2"/>
        <v>4.915480046767751E-3</v>
      </c>
      <c r="G26">
        <f t="shared" si="2"/>
        <v>4.9045202250358284E-3</v>
      </c>
      <c r="H26">
        <f t="shared" si="2"/>
        <v>4.8966917809415977E-3</v>
      </c>
      <c r="I26">
        <f t="shared" si="2"/>
        <v>4.9113701136182806E-3</v>
      </c>
      <c r="J26">
        <f t="shared" si="2"/>
        <v>4.9227865945890344E-3</v>
      </c>
      <c r="K26">
        <f t="shared" si="2"/>
        <v>4.915480046767751E-3</v>
      </c>
      <c r="L26">
        <f t="shared" ref="L26:L27" si="3">AVERAGE(B26:K26)</f>
        <v>4.889946271613735E-3</v>
      </c>
    </row>
    <row r="27" spans="1:12" x14ac:dyDescent="0.3">
      <c r="A27" t="s">
        <v>17</v>
      </c>
      <c r="B27">
        <f t="shared" ref="B27:K27" si="4">1/B26/$I$9</f>
        <v>1.3109534482758616E+21</v>
      </c>
      <c r="C27">
        <f t="shared" si="4"/>
        <v>1.2887338983050843E+21</v>
      </c>
      <c r="D27">
        <f t="shared" si="4"/>
        <v>1.274334636871508E+21</v>
      </c>
      <c r="E27">
        <f t="shared" si="4"/>
        <v>1.272557322175732E+21</v>
      </c>
      <c r="F27">
        <f t="shared" si="4"/>
        <v>1.2714933110367894E+21</v>
      </c>
      <c r="G27">
        <f t="shared" si="4"/>
        <v>1.274334636871508E+21</v>
      </c>
      <c r="H27">
        <f t="shared" si="4"/>
        <v>1.2763719424460427E+21</v>
      </c>
      <c r="I27">
        <f t="shared" si="4"/>
        <v>1.272557322175732E+21</v>
      </c>
      <c r="J27">
        <f t="shared" si="4"/>
        <v>1.2696061224489792E+21</v>
      </c>
      <c r="K27">
        <f t="shared" si="4"/>
        <v>1.2714933110367894E+21</v>
      </c>
      <c r="L27">
        <f t="shared" si="3"/>
        <v>1.2782435951644026E+21</v>
      </c>
    </row>
    <row r="29" spans="1:12" x14ac:dyDescent="0.3">
      <c r="A29" s="5" t="s">
        <v>19</v>
      </c>
      <c r="B29" s="5"/>
      <c r="C29" s="5"/>
      <c r="D29" s="5"/>
      <c r="E29" s="5"/>
      <c r="F29" s="5"/>
    </row>
    <row r="30" spans="1:12" x14ac:dyDescent="0.3">
      <c r="A30" t="s">
        <v>20</v>
      </c>
      <c r="B30">
        <f>A20*I10/D20/I11/I12*1000</f>
        <v>13.636363636363638</v>
      </c>
    </row>
    <row r="31" spans="1:12" x14ac:dyDescent="0.3">
      <c r="A31" t="s">
        <v>24</v>
      </c>
      <c r="B31">
        <f>L26*B30</f>
        <v>6.6681085522005482E-2</v>
      </c>
    </row>
    <row r="39" spans="1:10" x14ac:dyDescent="0.3">
      <c r="A39" s="5" t="s">
        <v>25</v>
      </c>
      <c r="B39" s="5"/>
      <c r="C39" s="5"/>
      <c r="D39" s="5"/>
      <c r="E39" s="5"/>
      <c r="F39" s="5"/>
    </row>
    <row r="40" spans="1:10" x14ac:dyDescent="0.3">
      <c r="A40" t="s">
        <v>26</v>
      </c>
      <c r="B40" t="s">
        <v>5</v>
      </c>
      <c r="C40" t="s">
        <v>6</v>
      </c>
      <c r="D40" t="s">
        <v>7</v>
      </c>
      <c r="E40" t="s">
        <v>8</v>
      </c>
      <c r="F40" t="s">
        <v>9</v>
      </c>
      <c r="G40" t="s">
        <v>42</v>
      </c>
      <c r="H40" t="s">
        <v>27</v>
      </c>
      <c r="J40" t="s">
        <v>41</v>
      </c>
    </row>
    <row r="41" spans="1:10" x14ac:dyDescent="0.3">
      <c r="A41" t="s">
        <v>28</v>
      </c>
      <c r="B41">
        <v>1.65</v>
      </c>
      <c r="C41">
        <v>0.36</v>
      </c>
      <c r="D41">
        <v>0.61</v>
      </c>
      <c r="E41">
        <v>-0.68</v>
      </c>
      <c r="F41">
        <f>(B41-C41+D41-E41)/4</f>
        <v>0.64500000000000002</v>
      </c>
      <c r="G41">
        <v>-120</v>
      </c>
      <c r="H41">
        <f>F41/$J$41/$J$43</f>
        <v>1.2451737451737452E-2</v>
      </c>
      <c r="J41">
        <v>14.8</v>
      </c>
    </row>
    <row r="42" spans="1:10" x14ac:dyDescent="0.3">
      <c r="A42" t="s">
        <v>29</v>
      </c>
      <c r="B42">
        <v>1.73</v>
      </c>
      <c r="C42">
        <v>0.27</v>
      </c>
      <c r="D42">
        <v>0.69</v>
      </c>
      <c r="E42">
        <v>-0.77</v>
      </c>
      <c r="F42">
        <f t="shared" ref="F42:F53" si="5">(B42-C42+D42-E42)/4</f>
        <v>0.73</v>
      </c>
      <c r="G42">
        <v>-110</v>
      </c>
      <c r="H42">
        <f>F42/$J$41/$J$43</f>
        <v>1.4092664092664091E-2</v>
      </c>
      <c r="J42" t="s">
        <v>4</v>
      </c>
    </row>
    <row r="43" spans="1:10" x14ac:dyDescent="0.3">
      <c r="A43" t="s">
        <v>32</v>
      </c>
      <c r="B43">
        <v>1.82</v>
      </c>
      <c r="C43">
        <v>0.19</v>
      </c>
      <c r="D43">
        <v>0.77</v>
      </c>
      <c r="E43">
        <v>-0.85</v>
      </c>
      <c r="F43">
        <f t="shared" si="5"/>
        <v>0.81250000000000011</v>
      </c>
      <c r="G43">
        <v>-100</v>
      </c>
      <c r="H43">
        <f>F43/$J$41/$J$43</f>
        <v>1.5685328185328189E-2</v>
      </c>
      <c r="J43" s="1">
        <v>3.5</v>
      </c>
    </row>
    <row r="44" spans="1:10" x14ac:dyDescent="0.3">
      <c r="A44" t="s">
        <v>33</v>
      </c>
      <c r="B44">
        <v>1.91</v>
      </c>
      <c r="C44">
        <v>0.1</v>
      </c>
      <c r="D44">
        <v>0.86</v>
      </c>
      <c r="E44">
        <v>-0.93</v>
      </c>
      <c r="F44">
        <f t="shared" si="5"/>
        <v>0.9</v>
      </c>
      <c r="G44">
        <v>-90</v>
      </c>
      <c r="H44">
        <f>F44/$J$41/$J$43</f>
        <v>1.7374517374517374E-2</v>
      </c>
    </row>
    <row r="45" spans="1:10" x14ac:dyDescent="0.3">
      <c r="A45" t="s">
        <v>34</v>
      </c>
      <c r="B45">
        <v>1.98</v>
      </c>
      <c r="C45">
        <v>0.03</v>
      </c>
      <c r="D45">
        <v>0.93</v>
      </c>
      <c r="E45">
        <v>-1.01</v>
      </c>
      <c r="F45">
        <f t="shared" si="5"/>
        <v>0.97249999999999992</v>
      </c>
      <c r="G45">
        <v>-80</v>
      </c>
      <c r="H45">
        <f>F45/$J$41/$J$43</f>
        <v>1.8774131274131273E-2</v>
      </c>
    </row>
    <row r="46" spans="1:10" x14ac:dyDescent="0.3">
      <c r="A46" t="s">
        <v>35</v>
      </c>
      <c r="B46">
        <v>2.0499999999999998</v>
      </c>
      <c r="C46">
        <v>-0.03</v>
      </c>
      <c r="D46">
        <v>0.99</v>
      </c>
      <c r="E46">
        <v>-1.08</v>
      </c>
      <c r="F46">
        <f t="shared" si="5"/>
        <v>1.0374999999999999</v>
      </c>
      <c r="G46">
        <v>-70</v>
      </c>
      <c r="H46">
        <f>F46/$J$41/$J$43</f>
        <v>2.0028957528957527E-2</v>
      </c>
    </row>
    <row r="47" spans="1:10" x14ac:dyDescent="0.3">
      <c r="A47" t="s">
        <v>36</v>
      </c>
      <c r="B47">
        <v>2.1</v>
      </c>
      <c r="C47">
        <v>-0.08</v>
      </c>
      <c r="D47">
        <v>1.05</v>
      </c>
      <c r="E47">
        <v>-1.1299999999999999</v>
      </c>
      <c r="F47">
        <f t="shared" si="5"/>
        <v>1.0900000000000001</v>
      </c>
      <c r="G47">
        <v>-60</v>
      </c>
      <c r="H47">
        <f>F47/$J$41/$J$43</f>
        <v>2.1042471042471041E-2</v>
      </c>
    </row>
    <row r="48" spans="1:10" x14ac:dyDescent="0.3">
      <c r="A48" t="s">
        <v>37</v>
      </c>
      <c r="B48">
        <v>2.14</v>
      </c>
      <c r="C48">
        <v>-0.12</v>
      </c>
      <c r="D48">
        <v>1.08</v>
      </c>
      <c r="E48">
        <v>-1.17</v>
      </c>
      <c r="F48">
        <f t="shared" si="5"/>
        <v>1.1274999999999999</v>
      </c>
      <c r="G48">
        <v>-50</v>
      </c>
      <c r="H48">
        <f>F48/$J$41/$J$43</f>
        <v>2.1766409266409267E-2</v>
      </c>
    </row>
    <row r="49" spans="1:8" x14ac:dyDescent="0.3">
      <c r="A49" t="s">
        <v>38</v>
      </c>
      <c r="B49">
        <v>2.16</v>
      </c>
      <c r="C49">
        <v>-0.14000000000000001</v>
      </c>
      <c r="D49">
        <v>1.1000000000000001</v>
      </c>
      <c r="E49">
        <v>-1.19</v>
      </c>
      <c r="F49">
        <f t="shared" si="5"/>
        <v>1.1475</v>
      </c>
      <c r="G49">
        <v>-40</v>
      </c>
      <c r="H49">
        <f>F49/$J$41/$J$43</f>
        <v>2.2152509652509651E-2</v>
      </c>
    </row>
    <row r="50" spans="1:8" x14ac:dyDescent="0.3">
      <c r="A50" t="s">
        <v>39</v>
      </c>
      <c r="B50">
        <v>2.16</v>
      </c>
      <c r="C50">
        <v>-0.14000000000000001</v>
      </c>
      <c r="D50">
        <v>1.1100000000000001</v>
      </c>
      <c r="E50">
        <v>-1.2</v>
      </c>
      <c r="F50">
        <f t="shared" si="5"/>
        <v>1.1525000000000001</v>
      </c>
      <c r="G50">
        <v>-30</v>
      </c>
      <c r="H50">
        <f>F50/$J$41/$J$43</f>
        <v>2.2249034749034748E-2</v>
      </c>
    </row>
    <row r="51" spans="1:8" x14ac:dyDescent="0.3">
      <c r="A51" t="s">
        <v>40</v>
      </c>
      <c r="B51">
        <v>2.16</v>
      </c>
      <c r="C51">
        <v>-0.15</v>
      </c>
      <c r="D51">
        <v>1.1100000000000001</v>
      </c>
      <c r="E51">
        <v>-1.2</v>
      </c>
      <c r="F51">
        <f t="shared" si="5"/>
        <v>1.155</v>
      </c>
      <c r="G51">
        <v>-20</v>
      </c>
      <c r="H51">
        <f>F51/$J$41/$J$43</f>
        <v>2.2297297297297295E-2</v>
      </c>
    </row>
    <row r="52" spans="1:8" x14ac:dyDescent="0.3">
      <c r="A52" t="s">
        <v>31</v>
      </c>
      <c r="B52">
        <v>2.16</v>
      </c>
      <c r="C52">
        <v>-0.14000000000000001</v>
      </c>
      <c r="D52">
        <v>1.1100000000000001</v>
      </c>
      <c r="E52">
        <v>-1.2</v>
      </c>
      <c r="F52">
        <f t="shared" si="5"/>
        <v>1.1525000000000001</v>
      </c>
      <c r="G52">
        <v>-10</v>
      </c>
      <c r="H52">
        <f>F52/$J$41/$J$43</f>
        <v>2.2249034749034748E-2</v>
      </c>
    </row>
    <row r="53" spans="1:8" x14ac:dyDescent="0.3">
      <c r="A53" t="s">
        <v>30</v>
      </c>
      <c r="B53">
        <v>2.17</v>
      </c>
      <c r="C53">
        <v>-0.15</v>
      </c>
      <c r="D53">
        <v>1.1100000000000001</v>
      </c>
      <c r="E53">
        <v>-1.2</v>
      </c>
      <c r="F53">
        <f t="shared" si="5"/>
        <v>1.1575</v>
      </c>
      <c r="G53">
        <v>0</v>
      </c>
      <c r="H53">
        <f>F53/$J$41/$J$43</f>
        <v>2.2345559845559842E-2</v>
      </c>
    </row>
    <row r="54" spans="1:8" x14ac:dyDescent="0.3">
      <c r="G54">
        <v>10</v>
      </c>
      <c r="H54">
        <v>2.2249034749034748E-2</v>
      </c>
    </row>
    <row r="55" spans="1:8" x14ac:dyDescent="0.3">
      <c r="G55">
        <v>20</v>
      </c>
      <c r="H55">
        <v>2.2297297297297295E-2</v>
      </c>
    </row>
    <row r="56" spans="1:8" x14ac:dyDescent="0.3">
      <c r="G56">
        <v>30</v>
      </c>
      <c r="H56">
        <v>2.2249034749034748E-2</v>
      </c>
    </row>
    <row r="57" spans="1:8" x14ac:dyDescent="0.3">
      <c r="G57">
        <v>40</v>
      </c>
      <c r="H57">
        <v>2.2152509652509651E-2</v>
      </c>
    </row>
    <row r="58" spans="1:8" x14ac:dyDescent="0.3">
      <c r="G58">
        <v>50</v>
      </c>
      <c r="H58">
        <v>2.1766409266409267E-2</v>
      </c>
    </row>
    <row r="59" spans="1:8" x14ac:dyDescent="0.3">
      <c r="G59">
        <v>60</v>
      </c>
      <c r="H59">
        <v>2.1042471042471041E-2</v>
      </c>
    </row>
    <row r="60" spans="1:8" x14ac:dyDescent="0.3">
      <c r="G60">
        <v>70</v>
      </c>
      <c r="H60">
        <v>2.0028957528957527E-2</v>
      </c>
    </row>
    <row r="61" spans="1:8" x14ac:dyDescent="0.3">
      <c r="G61">
        <v>80</v>
      </c>
      <c r="H61">
        <v>1.8774131274131273E-2</v>
      </c>
    </row>
    <row r="62" spans="1:8" x14ac:dyDescent="0.3">
      <c r="G62">
        <v>90</v>
      </c>
      <c r="H62">
        <v>1.7374517374517374E-2</v>
      </c>
    </row>
    <row r="63" spans="1:8" x14ac:dyDescent="0.3">
      <c r="G63">
        <v>100</v>
      </c>
      <c r="H63">
        <v>1.5685328185328189E-2</v>
      </c>
    </row>
    <row r="64" spans="1:8" x14ac:dyDescent="0.3">
      <c r="G64">
        <v>110</v>
      </c>
      <c r="H64">
        <v>1.4092664092664091E-2</v>
      </c>
    </row>
    <row r="65" spans="7:8" x14ac:dyDescent="0.3">
      <c r="G65">
        <v>120</v>
      </c>
      <c r="H65">
        <v>1.2451737451737452E-2</v>
      </c>
    </row>
  </sheetData>
  <sortState xmlns:xlrd2="http://schemas.microsoft.com/office/spreadsheetml/2017/richdata2" ref="F54:G65">
    <sortCondition descending="1" ref="F54:F65"/>
  </sortState>
  <mergeCells count="6">
    <mergeCell ref="A29:F29"/>
    <mergeCell ref="A39:F39"/>
    <mergeCell ref="A1:J1"/>
    <mergeCell ref="A5:F5"/>
    <mergeCell ref="A18:D18"/>
    <mergeCell ref="A22:F22"/>
  </mergeCells>
  <phoneticPr fontId="1" type="noConversion"/>
  <pageMargins left="0.7" right="0.7" top="0.75" bottom="0.75" header="0.3" footer="0.3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Vel</dc:creator>
  <cp:lastModifiedBy>- Vel</cp:lastModifiedBy>
  <cp:lastPrinted>2023-11-21T11:57:22Z</cp:lastPrinted>
  <dcterms:created xsi:type="dcterms:W3CDTF">2015-06-05T18:19:34Z</dcterms:created>
  <dcterms:modified xsi:type="dcterms:W3CDTF">2023-11-21T12:00:24Z</dcterms:modified>
</cp:coreProperties>
</file>