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F9FA1AEA-507F-4F97-8C23-DA59A21843F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come Statement" sheetId="2" r:id="rId1"/>
    <sheet name="Balance Sheet" sheetId="3" r:id="rId2"/>
    <sheet name="Statement of Cashflows" sheetId="4" r:id="rId3"/>
    <sheet name="Fixed Asse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i3l7C2+bEiDJZ7P3kmlENizyx9JQ=="/>
    </ext>
  </extLst>
</workbook>
</file>

<file path=xl/calcChain.xml><?xml version="1.0" encoding="utf-8"?>
<calcChain xmlns="http://schemas.openxmlformats.org/spreadsheetml/2006/main">
  <c r="E5" i="3" l="1"/>
  <c r="F5" i="3" s="1"/>
  <c r="D5" i="3"/>
  <c r="G16" i="4"/>
  <c r="F16" i="4"/>
  <c r="E16" i="4"/>
  <c r="D16" i="4"/>
  <c r="G15" i="4"/>
  <c r="G17" i="4" s="1"/>
  <c r="F15" i="4"/>
  <c r="F17" i="4" s="1"/>
  <c r="E15" i="4"/>
  <c r="E17" i="4" s="1"/>
  <c r="D15" i="4"/>
  <c r="D17" i="4" s="1"/>
  <c r="G12" i="4"/>
  <c r="G13" i="4" s="1"/>
  <c r="F12" i="4"/>
  <c r="F13" i="4" s="1"/>
  <c r="E12" i="4"/>
  <c r="E13" i="4" s="1"/>
  <c r="D12" i="4"/>
  <c r="D13" i="4" s="1"/>
  <c r="G9" i="4"/>
  <c r="F9" i="4"/>
  <c r="E9" i="4"/>
  <c r="D9" i="4"/>
  <c r="G8" i="4"/>
  <c r="F8" i="4"/>
  <c r="E8" i="4"/>
  <c r="D8" i="4"/>
  <c r="G7" i="4"/>
  <c r="G10" i="4" s="1"/>
  <c r="G18" i="4" s="1"/>
  <c r="F7" i="4"/>
  <c r="F10" i="4" s="1"/>
  <c r="F18" i="4" s="1"/>
  <c r="E7" i="4"/>
  <c r="E10" i="4" s="1"/>
  <c r="E18" i="4" s="1"/>
  <c r="D7" i="4"/>
  <c r="D10" i="4" s="1"/>
  <c r="D18" i="4" s="1"/>
  <c r="C17" i="4"/>
  <c r="C16" i="4"/>
  <c r="C15" i="4"/>
  <c r="C13" i="4"/>
  <c r="C12" i="4"/>
  <c r="C10" i="4"/>
  <c r="C18" i="4" s="1"/>
  <c r="C9" i="4"/>
  <c r="C8" i="4"/>
  <c r="C7" i="4"/>
  <c r="D6" i="4"/>
  <c r="E6" i="4"/>
  <c r="F6" i="4"/>
  <c r="G6" i="4"/>
  <c r="C6" i="4"/>
  <c r="D4" i="4"/>
  <c r="E4" i="4"/>
  <c r="F4" i="4"/>
  <c r="G4" i="4"/>
  <c r="C4" i="4"/>
  <c r="D23" i="2"/>
  <c r="E23" i="2"/>
  <c r="F23" i="2"/>
  <c r="G23" i="2"/>
  <c r="C23" i="2"/>
  <c r="E42" i="3"/>
  <c r="F42" i="3"/>
  <c r="G42" i="3"/>
  <c r="H42" i="3"/>
  <c r="D42" i="3"/>
  <c r="E24" i="3"/>
  <c r="F24" i="3"/>
  <c r="G24" i="3"/>
  <c r="H24" i="3"/>
  <c r="D24" i="3"/>
  <c r="D22" i="3"/>
  <c r="E22" i="3"/>
  <c r="F22" i="3"/>
  <c r="G22" i="3"/>
  <c r="H22" i="3"/>
  <c r="D21" i="3"/>
  <c r="E21" i="3"/>
  <c r="F21" i="3"/>
  <c r="G21" i="3"/>
  <c r="H21" i="3"/>
  <c r="E20" i="3"/>
  <c r="F20" i="3" s="1"/>
  <c r="G20" i="3" s="1"/>
  <c r="H20" i="3" s="1"/>
  <c r="D20" i="3"/>
  <c r="D13" i="3"/>
  <c r="D12" i="3"/>
  <c r="E12" i="3"/>
  <c r="F12" i="3"/>
  <c r="G12" i="3"/>
  <c r="H12" i="3"/>
  <c r="D11" i="3"/>
  <c r="E11" i="3"/>
  <c r="F11" i="3"/>
  <c r="G11" i="3"/>
  <c r="H11" i="3"/>
  <c r="E10" i="3"/>
  <c r="F10" i="3" s="1"/>
  <c r="G10" i="3" s="1"/>
  <c r="H10" i="3" s="1"/>
  <c r="D10" i="3"/>
  <c r="E9" i="3"/>
  <c r="F9" i="3" s="1"/>
  <c r="G9" i="3" s="1"/>
  <c r="H9" i="3" s="1"/>
  <c r="D9" i="3"/>
  <c r="E6" i="3"/>
  <c r="F6" i="3"/>
  <c r="G6" i="3"/>
  <c r="H6" i="3"/>
  <c r="H17" i="3"/>
  <c r="G17" i="3"/>
  <c r="F17" i="3"/>
  <c r="E17" i="3"/>
  <c r="H16" i="3"/>
  <c r="G16" i="3"/>
  <c r="F16" i="3"/>
  <c r="E16" i="3"/>
  <c r="E18" i="3" s="1"/>
  <c r="D18" i="3"/>
  <c r="F18" i="3"/>
  <c r="G18" i="3"/>
  <c r="H18" i="3"/>
  <c r="D7" i="3"/>
  <c r="E7" i="3"/>
  <c r="E13" i="3" s="1"/>
  <c r="D17" i="3"/>
  <c r="D16" i="3"/>
  <c r="D6" i="3"/>
  <c r="E36" i="3"/>
  <c r="F36" i="3" s="1"/>
  <c r="G36" i="3" s="1"/>
  <c r="H36" i="3" s="1"/>
  <c r="E35" i="3"/>
  <c r="F35" i="3" s="1"/>
  <c r="G35" i="3" s="1"/>
  <c r="H35" i="3" s="1"/>
  <c r="E34" i="3"/>
  <c r="F34" i="3" s="1"/>
  <c r="G34" i="3" s="1"/>
  <c r="H34" i="3" s="1"/>
  <c r="D35" i="3"/>
  <c r="D36" i="3"/>
  <c r="D34" i="3"/>
  <c r="C36" i="3"/>
  <c r="B35" i="3"/>
  <c r="C35" i="3"/>
  <c r="C34" i="3"/>
  <c r="E33" i="3"/>
  <c r="F33" i="3"/>
  <c r="G33" i="3"/>
  <c r="H33" i="3"/>
  <c r="D33" i="3"/>
  <c r="H32" i="3"/>
  <c r="G32" i="3"/>
  <c r="F32" i="3"/>
  <c r="E32" i="3"/>
  <c r="D32" i="3"/>
  <c r="B36" i="3"/>
  <c r="B34" i="3"/>
  <c r="C27" i="3"/>
  <c r="C29" i="3" s="1"/>
  <c r="C26" i="3"/>
  <c r="C22" i="3"/>
  <c r="C21" i="3"/>
  <c r="C18" i="3"/>
  <c r="C13" i="3"/>
  <c r="C12" i="3"/>
  <c r="C11" i="3"/>
  <c r="C7" i="3"/>
  <c r="D21" i="2"/>
  <c r="E21" i="2"/>
  <c r="F21" i="2"/>
  <c r="G21" i="2"/>
  <c r="C21" i="2"/>
  <c r="D15" i="5"/>
  <c r="E15" i="5"/>
  <c r="F15" i="5"/>
  <c r="G15" i="5"/>
  <c r="H15" i="5"/>
  <c r="H14" i="5"/>
  <c r="H13" i="5"/>
  <c r="H12" i="5"/>
  <c r="E14" i="5"/>
  <c r="F14" i="5"/>
  <c r="G14" i="5"/>
  <c r="E13" i="5"/>
  <c r="F13" i="5"/>
  <c r="G13" i="5"/>
  <c r="G12" i="5"/>
  <c r="F12" i="5"/>
  <c r="E12" i="5"/>
  <c r="D13" i="5"/>
  <c r="D14" i="5"/>
  <c r="D12" i="5"/>
  <c r="E8" i="5"/>
  <c r="F8" i="5"/>
  <c r="G8" i="5"/>
  <c r="H8" i="5"/>
  <c r="D8" i="5"/>
  <c r="G5" i="2"/>
  <c r="G18" i="2" s="1"/>
  <c r="F5" i="2"/>
  <c r="F18" i="2" s="1"/>
  <c r="E5" i="2"/>
  <c r="E18" i="2" s="1"/>
  <c r="D5" i="2"/>
  <c r="D16" i="2" s="1"/>
  <c r="C18" i="2"/>
  <c r="C9" i="2"/>
  <c r="C5" i="2"/>
  <c r="C17" i="2" s="1"/>
  <c r="B44" i="2"/>
  <c r="B43" i="2"/>
  <c r="B42" i="2"/>
  <c r="B39" i="2"/>
  <c r="B38" i="2"/>
  <c r="B37" i="2"/>
  <c r="B34" i="2"/>
  <c r="E3" i="2"/>
  <c r="F3" i="2"/>
  <c r="G3" i="2" s="1"/>
  <c r="D3" i="2"/>
  <c r="B14" i="5"/>
  <c r="B13" i="5"/>
  <c r="B12" i="5"/>
  <c r="E3" i="5"/>
  <c r="F3" i="5" s="1"/>
  <c r="G3" i="5" s="1"/>
  <c r="H3" i="5" s="1"/>
  <c r="B9" i="4"/>
  <c r="B8" i="4"/>
  <c r="B7" i="4"/>
  <c r="D3" i="4"/>
  <c r="E3" i="4" s="1"/>
  <c r="F3" i="4" s="1"/>
  <c r="G3" i="4" s="1"/>
  <c r="D3" i="3"/>
  <c r="E3" i="3" s="1"/>
  <c r="F3" i="3" s="1"/>
  <c r="G3" i="3" s="1"/>
  <c r="H3" i="3" s="1"/>
  <c r="F7" i="3" l="1"/>
  <c r="F13" i="3" s="1"/>
  <c r="G5" i="3"/>
  <c r="D6" i="2"/>
  <c r="D10" i="2"/>
  <c r="D18" i="2"/>
  <c r="E6" i="2"/>
  <c r="E7" i="2"/>
  <c r="E9" i="2"/>
  <c r="E10" i="2"/>
  <c r="E11" i="2"/>
  <c r="E16" i="2"/>
  <c r="E17" i="2"/>
  <c r="D7" i="2"/>
  <c r="D13" i="2" s="1"/>
  <c r="D11" i="2"/>
  <c r="D17" i="2"/>
  <c r="D19" i="2" s="1"/>
  <c r="F6" i="2"/>
  <c r="F7" i="2"/>
  <c r="F9" i="2"/>
  <c r="F10" i="2"/>
  <c r="F11" i="2"/>
  <c r="F16" i="2"/>
  <c r="F19" i="2" s="1"/>
  <c r="F17" i="2"/>
  <c r="D9" i="2"/>
  <c r="D12" i="2" s="1"/>
  <c r="G6" i="2"/>
  <c r="G7" i="2"/>
  <c r="G9" i="2"/>
  <c r="G10" i="2"/>
  <c r="G11" i="2"/>
  <c r="G16" i="2"/>
  <c r="G19" i="2" s="1"/>
  <c r="G17" i="2"/>
  <c r="C10" i="2"/>
  <c r="C12" i="2" s="1"/>
  <c r="C6" i="2"/>
  <c r="C7" i="2" s="1"/>
  <c r="C13" i="2" s="1"/>
  <c r="C11" i="2"/>
  <c r="C16" i="2"/>
  <c r="C19" i="2" s="1"/>
  <c r="G7" i="3" l="1"/>
  <c r="G13" i="3" s="1"/>
  <c r="H5" i="3"/>
  <c r="H7" i="3" s="1"/>
  <c r="H13" i="3" s="1"/>
  <c r="D20" i="2"/>
  <c r="D22" i="2" s="1"/>
  <c r="D24" i="2" s="1"/>
  <c r="D14" i="2"/>
  <c r="E12" i="2"/>
  <c r="E19" i="2"/>
  <c r="E13" i="2"/>
  <c r="G12" i="2"/>
  <c r="G13" i="2" s="1"/>
  <c r="F12" i="2"/>
  <c r="F13" i="2" s="1"/>
  <c r="C20" i="2"/>
  <c r="C22" i="2" s="1"/>
  <c r="C24" i="2" s="1"/>
  <c r="C14" i="2"/>
  <c r="C25" i="2" l="1"/>
  <c r="C26" i="2"/>
  <c r="G20" i="2"/>
  <c r="G22" i="2" s="1"/>
  <c r="G24" i="2" s="1"/>
  <c r="G14" i="2"/>
  <c r="F20" i="2"/>
  <c r="F22" i="2" s="1"/>
  <c r="F24" i="2" s="1"/>
  <c r="F14" i="2"/>
  <c r="D25" i="2"/>
  <c r="D26" i="2"/>
  <c r="D28" i="2" s="1"/>
  <c r="E20" i="2"/>
  <c r="E22" i="2" s="1"/>
  <c r="E24" i="2" s="1"/>
  <c r="E14" i="2"/>
  <c r="C28" i="2" l="1"/>
  <c r="D25" i="3"/>
  <c r="G25" i="2"/>
  <c r="G26" i="2" s="1"/>
  <c r="G28" i="2" s="1"/>
  <c r="E25" i="2"/>
  <c r="E26" i="2" s="1"/>
  <c r="E28" i="2" s="1"/>
  <c r="F25" i="2"/>
  <c r="F26" i="2" s="1"/>
  <c r="F28" i="2" s="1"/>
  <c r="E25" i="3" l="1"/>
  <c r="D26" i="3"/>
  <c r="D27" i="3" s="1"/>
  <c r="D29" i="3" s="1"/>
  <c r="F25" i="3" l="1"/>
  <c r="E26" i="3"/>
  <c r="E27" i="3" s="1"/>
  <c r="E29" i="3" s="1"/>
  <c r="G25" i="3" l="1"/>
  <c r="F26" i="3"/>
  <c r="F27" i="3" s="1"/>
  <c r="F29" i="3" s="1"/>
  <c r="G26" i="3" l="1"/>
  <c r="G27" i="3" s="1"/>
  <c r="G29" i="3" s="1"/>
  <c r="H25" i="3"/>
  <c r="H26" i="3" s="1"/>
  <c r="H27" i="3" s="1"/>
  <c r="H29" i="3" s="1"/>
</calcChain>
</file>

<file path=xl/sharedStrings.xml><?xml version="1.0" encoding="utf-8"?>
<sst xmlns="http://schemas.openxmlformats.org/spreadsheetml/2006/main" count="93" uniqueCount="79">
  <si>
    <t>Income Statement</t>
  </si>
  <si>
    <t>$ in actual figures</t>
  </si>
  <si>
    <t>Revenue</t>
  </si>
  <si>
    <t>Gross Revenue</t>
  </si>
  <si>
    <t>Discounts</t>
  </si>
  <si>
    <t>Net Revenue</t>
  </si>
  <si>
    <t>Cost of Goods Sold (COGS)</t>
  </si>
  <si>
    <t>Raw Materials</t>
  </si>
  <si>
    <t>Fulfillment</t>
  </si>
  <si>
    <t>Transaction Fees</t>
  </si>
  <si>
    <t>Total COGS</t>
  </si>
  <si>
    <t>Gross Profit</t>
  </si>
  <si>
    <t>Gross Profit Margin %</t>
  </si>
  <si>
    <t>Operating Expenses</t>
  </si>
  <si>
    <t>Labor</t>
  </si>
  <si>
    <t>Marketing</t>
  </si>
  <si>
    <t>SGA &amp; Other</t>
  </si>
  <si>
    <t>Total OpEx</t>
  </si>
  <si>
    <t>EBITDA</t>
  </si>
  <si>
    <t>Depreciation &amp; Amortization</t>
  </si>
  <si>
    <t>EBIT</t>
  </si>
  <si>
    <t>Interest Expense</t>
  </si>
  <si>
    <t>EBT</t>
  </si>
  <si>
    <t>Taxes</t>
  </si>
  <si>
    <t>Net Income</t>
  </si>
  <si>
    <t>Net Income as % of Revenue</t>
  </si>
  <si>
    <t>Assumptions:</t>
  </si>
  <si>
    <t>Cups Sold</t>
  </si>
  <si>
    <t>Average Price per Cup</t>
  </si>
  <si>
    <t>Corporate Tax Rate</t>
  </si>
  <si>
    <t>Balance Sheet</t>
  </si>
  <si>
    <t>Historical</t>
  </si>
  <si>
    <t>Current Assets</t>
  </si>
  <si>
    <t>Cash</t>
  </si>
  <si>
    <t>Accounts Receivable</t>
  </si>
  <si>
    <t>Total Current Assets</t>
  </si>
  <si>
    <t>Non Current Assets</t>
  </si>
  <si>
    <t>Fixed Assets</t>
  </si>
  <si>
    <t>Accumulated Depreciation</t>
  </si>
  <si>
    <t>Net Fixed Assets</t>
  </si>
  <si>
    <t>Total Non Current Assets</t>
  </si>
  <si>
    <t>Total Assets</t>
  </si>
  <si>
    <t>Current Liabilities</t>
  </si>
  <si>
    <t>Accounts Payable</t>
  </si>
  <si>
    <t>Deferred Revenue</t>
  </si>
  <si>
    <t>Total Current Liabilitites</t>
  </si>
  <si>
    <t>Non Current Liabilities</t>
  </si>
  <si>
    <t>Debt</t>
  </si>
  <si>
    <t>Total Non Current Liabilitites</t>
  </si>
  <si>
    <t>Total Liabilitites</t>
  </si>
  <si>
    <t>Equity</t>
  </si>
  <si>
    <t>Common Stock</t>
  </si>
  <si>
    <t>Retained Earnings</t>
  </si>
  <si>
    <t>Total Equity</t>
  </si>
  <si>
    <t>Total Liabilities &amp; Equity</t>
  </si>
  <si>
    <t>Balance Check</t>
  </si>
  <si>
    <t>COGS</t>
  </si>
  <si>
    <t>Net Borrowing</t>
  </si>
  <si>
    <t>Debt Repayment</t>
  </si>
  <si>
    <t>Interest Rate</t>
  </si>
  <si>
    <t>Interest Payment</t>
  </si>
  <si>
    <t>Statement of Cashflows</t>
  </si>
  <si>
    <t>Operating Activities</t>
  </si>
  <si>
    <t>Depreciation</t>
  </si>
  <si>
    <t>Operating Cash Flow</t>
  </si>
  <si>
    <t>Investing Activities</t>
  </si>
  <si>
    <t>CapEx</t>
  </si>
  <si>
    <t>Investing Cash Flow</t>
  </si>
  <si>
    <t>Financing Activities</t>
  </si>
  <si>
    <t>Net Borrowings</t>
  </si>
  <si>
    <t>Financing Cash Flow</t>
  </si>
  <si>
    <t>Net Cash Flow</t>
  </si>
  <si>
    <t>Asset Life (Years)</t>
  </si>
  <si>
    <t>Lemon Crusher</t>
  </si>
  <si>
    <t>Ice Machine</t>
  </si>
  <si>
    <t>Refrigerator</t>
  </si>
  <si>
    <t>Total CapEx</t>
  </si>
  <si>
    <t>Existing Equipment</t>
  </si>
  <si>
    <t>Total D&amp;A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</si>
</sst>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_);_(* \(#,##0\);_(* &quot;-&quot;??_);_(@_)"/>
    <numFmt numFmtId="165" formatCode="&quot;$&quot;#,##0_);[Red]\(&quot;$&quot;#,##0\)"/>
    <numFmt numFmtId="166" formatCode="0.0%"/>
    <numFmt numFmtId="167" formatCode="_(&quot;$&quot;* #,##0_);_(&quot;$&quot;* \(#,##0\);_(&quot;$&quot;* &quot;-&quot;??_);_(@_)"/>
    <numFmt numFmtId="169" formatCode="yyyy\E"/>
    <numFmt numFmtId="170" formatCode="mmm/yy\A"/>
    <numFmt numFmtId="171" formatCode="mmm/yy\E"/>
  </numFmts>
  <fonts count="8" x14ac:knownFonts="1">
    <font>
      <sz val="11"/>
      <color theme="1"/>
      <name val="Calibri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432FF"/>
      <name val="Calibri"/>
      <family val="2"/>
    </font>
    <font>
      <sz val="11"/>
      <color rgb="FF2741EE"/>
      <name val="Calibri"/>
      <family val="2"/>
    </font>
    <font>
      <sz val="11"/>
      <color theme="4"/>
      <name val="Calibri"/>
      <family val="2"/>
    </font>
    <font>
      <b/>
      <i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/>
    <xf numFmtId="0" fontId="2" fillId="2" borderId="3" xfId="0" applyFont="1" applyFill="1" applyBorder="1"/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0" applyNumberFormat="1"/>
    <xf numFmtId="0" fontId="1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164" fontId="4" fillId="3" borderId="1" xfId="0" applyNumberFormat="1" applyFont="1" applyFill="1" applyBorder="1"/>
    <xf numFmtId="165" fontId="4" fillId="3" borderId="1" xfId="0" applyNumberFormat="1" applyFont="1" applyFill="1" applyBorder="1"/>
    <xf numFmtId="9" fontId="4" fillId="3" borderId="1" xfId="0" applyNumberFormat="1" applyFont="1" applyFill="1" applyBorder="1"/>
    <xf numFmtId="0" fontId="4" fillId="3" borderId="1" xfId="0" applyFont="1" applyFill="1" applyBorder="1"/>
    <xf numFmtId="0" fontId="2" fillId="2" borderId="1" xfId="0" applyFont="1" applyFill="1" applyBorder="1" applyAlignment="1">
      <alignment horizontal="right"/>
    </xf>
    <xf numFmtId="164" fontId="4" fillId="0" borderId="0" xfId="0" applyNumberFormat="1" applyFont="1"/>
    <xf numFmtId="0" fontId="4" fillId="0" borderId="0" xfId="0" applyFont="1"/>
    <xf numFmtId="164" fontId="0" fillId="3" borderId="1" xfId="0" applyNumberFormat="1" applyFill="1" applyBorder="1"/>
    <xf numFmtId="164" fontId="5" fillId="3" borderId="1" xfId="0" applyNumberFormat="1" applyFont="1" applyFill="1" applyBorder="1"/>
    <xf numFmtId="166" fontId="0" fillId="3" borderId="1" xfId="0" applyNumberFormat="1" applyFill="1" applyBorder="1"/>
    <xf numFmtId="0" fontId="6" fillId="3" borderId="1" xfId="0" applyFont="1" applyFill="1" applyBorder="1"/>
    <xf numFmtId="0" fontId="7" fillId="2" borderId="3" xfId="0" applyFont="1" applyFill="1" applyBorder="1"/>
    <xf numFmtId="0" fontId="4" fillId="3" borderId="1" xfId="0" applyFont="1" applyFill="1" applyBorder="1" applyAlignment="1">
      <alignment horizontal="center"/>
    </xf>
    <xf numFmtId="167" fontId="5" fillId="0" borderId="0" xfId="0" applyNumberFormat="1" applyFont="1"/>
    <xf numFmtId="0" fontId="5" fillId="0" borderId="0" xfId="0" applyFont="1"/>
    <xf numFmtId="167" fontId="0" fillId="0" borderId="0" xfId="0" applyNumberFormat="1"/>
    <xf numFmtId="169" fontId="1" fillId="2" borderId="3" xfId="0" applyNumberFormat="1" applyFont="1" applyFill="1" applyBorder="1"/>
    <xf numFmtId="0" fontId="0" fillId="0" borderId="0" xfId="0" applyAlignment="1">
      <alignment horizontal="left" indent="1"/>
    </xf>
    <xf numFmtId="0" fontId="1" fillId="0" borderId="0" xfId="0" applyFont="1"/>
    <xf numFmtId="0" fontId="1" fillId="0" borderId="4" xfId="0" applyFont="1" applyBorder="1"/>
    <xf numFmtId="164" fontId="1" fillId="0" borderId="4" xfId="0" applyNumberFormat="1" applyFont="1" applyBorder="1"/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left"/>
    </xf>
    <xf numFmtId="164" fontId="0" fillId="0" borderId="4" xfId="0" applyNumberFormat="1" applyBorder="1"/>
    <xf numFmtId="0" fontId="0" fillId="0" borderId="4" xfId="0" applyBorder="1" applyAlignment="1">
      <alignment horizontal="left"/>
    </xf>
    <xf numFmtId="0" fontId="1" fillId="0" borderId="5" xfId="0" applyFont="1" applyBorder="1" applyAlignment="1">
      <alignment horizontal="left"/>
    </xf>
    <xf numFmtId="164" fontId="1" fillId="0" borderId="5" xfId="0" applyNumberFormat="1" applyFont="1" applyBorder="1"/>
    <xf numFmtId="164" fontId="0" fillId="0" borderId="5" xfId="0" applyNumberFormat="1" applyBorder="1"/>
    <xf numFmtId="0" fontId="0" fillId="3" borderId="1" xfId="0" applyFill="1" applyBorder="1" applyAlignment="1">
      <alignment horizontal="left" indent="1"/>
    </xf>
    <xf numFmtId="0" fontId="1" fillId="0" borderId="2" xfId="0" applyFont="1" applyBorder="1"/>
    <xf numFmtId="164" fontId="1" fillId="0" borderId="2" xfId="0" applyNumberFormat="1" applyFont="1" applyBorder="1"/>
    <xf numFmtId="0" fontId="1" fillId="0" borderId="5" xfId="0" applyFont="1" applyBorder="1"/>
    <xf numFmtId="167" fontId="1" fillId="0" borderId="5" xfId="0" applyNumberFormat="1" applyFont="1" applyBorder="1"/>
    <xf numFmtId="170" fontId="1" fillId="2" borderId="3" xfId="0" applyNumberFormat="1" applyFont="1" applyFill="1" applyBorder="1"/>
    <xf numFmtId="171" fontId="1" fillId="2" borderId="3" xfId="0" applyNumberFormat="1" applyFont="1" applyFill="1" applyBorder="1"/>
    <xf numFmtId="0" fontId="3" fillId="0" borderId="4" xfId="0" applyFont="1" applyBorder="1"/>
    <xf numFmtId="0" fontId="3" fillId="3" borderId="1" xfId="0" applyFont="1" applyFill="1" applyBorder="1" applyAlignment="1">
      <alignment horizontal="left"/>
    </xf>
    <xf numFmtId="1" fontId="1" fillId="0" borderId="4" xfId="0" applyNumberFormat="1" applyFont="1" applyBorder="1"/>
    <xf numFmtId="0" fontId="0" fillId="0" borderId="5" xfId="0" applyBorder="1" applyAlignment="1"/>
    <xf numFmtId="0" fontId="0" fillId="0" borderId="6" xfId="0" applyBorder="1" applyAlignment="1"/>
    <xf numFmtId="0" fontId="0" fillId="0" borderId="2" xfId="0" applyBorder="1"/>
    <xf numFmtId="164" fontId="1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000"/>
  <sheetViews>
    <sheetView showGridLines="0" tabSelected="1" workbookViewId="0">
      <selection activeCell="M21" sqref="M21"/>
    </sheetView>
  </sheetViews>
  <sheetFormatPr defaultColWidth="14.44140625" defaultRowHeight="15" customHeight="1" x14ac:dyDescent="0.3"/>
  <cols>
    <col min="1" max="1" width="8.88671875" customWidth="1"/>
    <col min="2" max="2" width="28.6640625" customWidth="1"/>
    <col min="3" max="5" width="10.33203125" bestFit="1" customWidth="1"/>
    <col min="6" max="7" width="10.109375" customWidth="1"/>
    <col min="8" max="26" width="8.88671875" customWidth="1"/>
  </cols>
  <sheetData>
    <row r="2" spans="2:7" ht="14.4" x14ac:dyDescent="0.3">
      <c r="B2" s="1" t="s">
        <v>0</v>
      </c>
      <c r="C2" s="1"/>
      <c r="D2" s="1"/>
      <c r="E2" s="1"/>
      <c r="F2" s="1"/>
      <c r="G2" s="1"/>
    </row>
    <row r="3" spans="2:7" ht="14.4" x14ac:dyDescent="0.3">
      <c r="B3" s="2" t="s">
        <v>1</v>
      </c>
      <c r="C3" s="26">
        <v>44562</v>
      </c>
      <c r="D3" s="26">
        <f>EDATE(C3,12)</f>
        <v>44927</v>
      </c>
      <c r="E3" s="26">
        <f t="shared" ref="E3:G3" si="0">EDATE(D3,12)</f>
        <v>45292</v>
      </c>
      <c r="F3" s="26">
        <f t="shared" si="0"/>
        <v>45658</v>
      </c>
      <c r="G3" s="26">
        <f t="shared" si="0"/>
        <v>46023</v>
      </c>
    </row>
    <row r="4" spans="2:7" ht="14.4" x14ac:dyDescent="0.3">
      <c r="B4" s="3" t="s">
        <v>2</v>
      </c>
    </row>
    <row r="5" spans="2:7" ht="14.4" x14ac:dyDescent="0.3">
      <c r="B5" s="27" t="s">
        <v>3</v>
      </c>
      <c r="C5" s="5">
        <f>C32*C33</f>
        <v>25000</v>
      </c>
      <c r="D5" s="5">
        <f t="shared" ref="D5:G5" si="1">D32*D33</f>
        <v>27500</v>
      </c>
      <c r="E5" s="5">
        <f t="shared" si="1"/>
        <v>32500</v>
      </c>
      <c r="F5" s="5">
        <f t="shared" si="1"/>
        <v>40000</v>
      </c>
      <c r="G5" s="5">
        <f t="shared" si="1"/>
        <v>50000</v>
      </c>
    </row>
    <row r="6" spans="2:7" ht="14.4" x14ac:dyDescent="0.3">
      <c r="B6" s="27" t="s">
        <v>4</v>
      </c>
      <c r="C6" s="5">
        <f>C5*(-C34)</f>
        <v>-1250</v>
      </c>
      <c r="D6" s="5">
        <f t="shared" ref="D6:G6" si="2">D5*(-D34)</f>
        <v>-1375</v>
      </c>
      <c r="E6" s="5">
        <f t="shared" si="2"/>
        <v>-1625</v>
      </c>
      <c r="F6" s="5">
        <f t="shared" si="2"/>
        <v>-2000</v>
      </c>
      <c r="G6" s="5">
        <f t="shared" si="2"/>
        <v>-2500</v>
      </c>
    </row>
    <row r="7" spans="2:7" ht="14.4" x14ac:dyDescent="0.3">
      <c r="B7" s="29" t="s">
        <v>5</v>
      </c>
      <c r="C7" s="30">
        <f>SUM(C5:C6)</f>
        <v>23750</v>
      </c>
      <c r="D7" s="30">
        <f t="shared" ref="D7:G7" si="3">SUM(D5:D6)</f>
        <v>26125</v>
      </c>
      <c r="E7" s="30">
        <f t="shared" si="3"/>
        <v>30875</v>
      </c>
      <c r="F7" s="30">
        <f t="shared" si="3"/>
        <v>38000</v>
      </c>
      <c r="G7" s="30">
        <f t="shared" si="3"/>
        <v>47500</v>
      </c>
    </row>
    <row r="8" spans="2:7" ht="14.4" x14ac:dyDescent="0.3">
      <c r="B8" s="3" t="s">
        <v>6</v>
      </c>
    </row>
    <row r="9" spans="2:7" ht="14.4" x14ac:dyDescent="0.3">
      <c r="B9" s="27" t="s">
        <v>7</v>
      </c>
      <c r="C9" s="5">
        <f>-C$5*C37</f>
        <v>-7500</v>
      </c>
      <c r="D9" s="5">
        <f t="shared" ref="D9:G9" si="4">-D$5*D37</f>
        <v>-8250</v>
      </c>
      <c r="E9" s="5">
        <f t="shared" si="4"/>
        <v>-9750</v>
      </c>
      <c r="F9" s="5">
        <f t="shared" si="4"/>
        <v>-12000</v>
      </c>
      <c r="G9" s="5">
        <f t="shared" si="4"/>
        <v>-15000</v>
      </c>
    </row>
    <row r="10" spans="2:7" ht="14.4" x14ac:dyDescent="0.3">
      <c r="B10" s="27" t="s">
        <v>8</v>
      </c>
      <c r="C10" s="5">
        <f t="shared" ref="C10:G11" si="5">-C$5*C38</f>
        <v>-1750.0000000000002</v>
      </c>
      <c r="D10" s="5">
        <f t="shared" si="5"/>
        <v>-1925.0000000000002</v>
      </c>
      <c r="E10" s="5">
        <f t="shared" si="5"/>
        <v>-2275</v>
      </c>
      <c r="F10" s="5">
        <f t="shared" si="5"/>
        <v>-2800.0000000000005</v>
      </c>
      <c r="G10" s="5">
        <f t="shared" si="5"/>
        <v>-3500.0000000000005</v>
      </c>
    </row>
    <row r="11" spans="2:7" ht="14.4" x14ac:dyDescent="0.3">
      <c r="B11" s="27" t="s">
        <v>9</v>
      </c>
      <c r="C11" s="5">
        <f t="shared" si="5"/>
        <v>-500</v>
      </c>
      <c r="D11" s="5">
        <f t="shared" si="5"/>
        <v>-550</v>
      </c>
      <c r="E11" s="5">
        <f t="shared" si="5"/>
        <v>-650</v>
      </c>
      <c r="F11" s="5">
        <f t="shared" si="5"/>
        <v>-800</v>
      </c>
      <c r="G11" s="5">
        <f t="shared" si="5"/>
        <v>-1000</v>
      </c>
    </row>
    <row r="12" spans="2:7" ht="14.4" x14ac:dyDescent="0.3">
      <c r="B12" s="39" t="s">
        <v>10</v>
      </c>
      <c r="C12" s="40">
        <f>SUM(C9:C11)</f>
        <v>-9750</v>
      </c>
      <c r="D12" s="40">
        <f t="shared" ref="D12:G12" si="6">SUM(D9:D11)</f>
        <v>-10725</v>
      </c>
      <c r="E12" s="40">
        <f t="shared" si="6"/>
        <v>-12675</v>
      </c>
      <c r="F12" s="40">
        <f t="shared" si="6"/>
        <v>-15600</v>
      </c>
      <c r="G12" s="40">
        <f t="shared" si="6"/>
        <v>-19500</v>
      </c>
    </row>
    <row r="13" spans="2:7" ht="14.4" x14ac:dyDescent="0.3">
      <c r="B13" s="29" t="s">
        <v>11</v>
      </c>
      <c r="C13" s="30">
        <f>C7+C12</f>
        <v>14000</v>
      </c>
      <c r="D13" s="30">
        <f t="shared" ref="D13:G13" si="7">D7+D12</f>
        <v>15400</v>
      </c>
      <c r="E13" s="30">
        <f t="shared" si="7"/>
        <v>18200</v>
      </c>
      <c r="F13" s="30">
        <f t="shared" si="7"/>
        <v>22400</v>
      </c>
      <c r="G13" s="30">
        <f t="shared" si="7"/>
        <v>28000</v>
      </c>
    </row>
    <row r="14" spans="2:7" ht="14.4" x14ac:dyDescent="0.3">
      <c r="B14" s="4" t="s">
        <v>12</v>
      </c>
      <c r="C14" s="6">
        <f>C13/C7</f>
        <v>0.58947368421052626</v>
      </c>
      <c r="D14" s="6">
        <f t="shared" ref="D14:G14" si="8">D13/D7</f>
        <v>0.58947368421052626</v>
      </c>
      <c r="E14" s="6">
        <f t="shared" si="8"/>
        <v>0.58947368421052626</v>
      </c>
      <c r="F14" s="6">
        <f t="shared" si="8"/>
        <v>0.58947368421052626</v>
      </c>
      <c r="G14" s="6">
        <f t="shared" si="8"/>
        <v>0.58947368421052626</v>
      </c>
    </row>
    <row r="15" spans="2:7" ht="14.4" x14ac:dyDescent="0.3">
      <c r="B15" s="3" t="s">
        <v>13</v>
      </c>
    </row>
    <row r="16" spans="2:7" ht="14.4" x14ac:dyDescent="0.3">
      <c r="B16" s="27" t="s">
        <v>14</v>
      </c>
      <c r="C16" s="5">
        <f>-C$5*C42</f>
        <v>-3750</v>
      </c>
      <c r="D16" s="5">
        <f t="shared" ref="D16:G16" si="9">-D$5*D42</f>
        <v>-4125</v>
      </c>
      <c r="E16" s="5">
        <f t="shared" si="9"/>
        <v>-4875</v>
      </c>
      <c r="F16" s="5">
        <f t="shared" si="9"/>
        <v>-6000</v>
      </c>
      <c r="G16" s="5">
        <f t="shared" si="9"/>
        <v>-7500</v>
      </c>
    </row>
    <row r="17" spans="2:7" ht="14.4" x14ac:dyDescent="0.3">
      <c r="B17" s="27" t="s">
        <v>15</v>
      </c>
      <c r="C17" s="5">
        <f t="shared" ref="C17:G18" si="10">-C$5*C43</f>
        <v>-1250</v>
      </c>
      <c r="D17" s="5">
        <f t="shared" si="10"/>
        <v>-1375</v>
      </c>
      <c r="E17" s="5">
        <f t="shared" si="10"/>
        <v>-1625</v>
      </c>
      <c r="F17" s="5">
        <f t="shared" si="10"/>
        <v>-2000</v>
      </c>
      <c r="G17" s="5">
        <f t="shared" si="10"/>
        <v>-2500</v>
      </c>
    </row>
    <row r="18" spans="2:7" ht="14.4" x14ac:dyDescent="0.3">
      <c r="B18" s="27" t="s">
        <v>16</v>
      </c>
      <c r="C18" s="5">
        <f t="shared" si="10"/>
        <v>-1250</v>
      </c>
      <c r="D18" s="5">
        <f t="shared" si="10"/>
        <v>-1375</v>
      </c>
      <c r="E18" s="5">
        <f t="shared" si="10"/>
        <v>-1625</v>
      </c>
      <c r="F18" s="5">
        <f t="shared" si="10"/>
        <v>-2000</v>
      </c>
      <c r="G18" s="5">
        <f t="shared" si="10"/>
        <v>-2500</v>
      </c>
    </row>
    <row r="19" spans="2:7" ht="14.4" x14ac:dyDescent="0.3">
      <c r="B19" s="4" t="s">
        <v>17</v>
      </c>
      <c r="C19" s="5">
        <f>SUM(C16:C18)</f>
        <v>-6250</v>
      </c>
      <c r="D19" s="5">
        <f t="shared" ref="D19:G19" si="11">SUM(D16:D18)</f>
        <v>-6875</v>
      </c>
      <c r="E19" s="5">
        <f t="shared" si="11"/>
        <v>-8125</v>
      </c>
      <c r="F19" s="5">
        <f t="shared" si="11"/>
        <v>-10000</v>
      </c>
      <c r="G19" s="5">
        <f t="shared" si="11"/>
        <v>-12500</v>
      </c>
    </row>
    <row r="20" spans="2:7" ht="14.4" x14ac:dyDescent="0.3">
      <c r="B20" s="32" t="s">
        <v>18</v>
      </c>
      <c r="C20" s="30">
        <f>C13+C19</f>
        <v>7750</v>
      </c>
      <c r="D20" s="30">
        <f t="shared" ref="D20:G20" si="12">D13+D19</f>
        <v>8525</v>
      </c>
      <c r="E20" s="30">
        <f t="shared" si="12"/>
        <v>10075</v>
      </c>
      <c r="F20" s="30">
        <f t="shared" si="12"/>
        <v>12400</v>
      </c>
      <c r="G20" s="30">
        <f t="shared" si="12"/>
        <v>15500</v>
      </c>
    </row>
    <row r="21" spans="2:7" ht="15.75" customHeight="1" x14ac:dyDescent="0.3">
      <c r="B21" s="4" t="s">
        <v>19</v>
      </c>
      <c r="C21" s="5">
        <f>-'Fixed Assets'!D15</f>
        <v>-4952.3809523809523</v>
      </c>
      <c r="D21" s="5">
        <f>-'Fixed Assets'!E15</f>
        <v>-4952.3809523809523</v>
      </c>
      <c r="E21" s="5">
        <f>-'Fixed Assets'!F15</f>
        <v>-4952.3809523809523</v>
      </c>
      <c r="F21" s="5">
        <f>-'Fixed Assets'!G15</f>
        <v>-4952.3809523809523</v>
      </c>
      <c r="G21" s="5">
        <f>-'Fixed Assets'!H15</f>
        <v>-2952.3809523809523</v>
      </c>
    </row>
    <row r="22" spans="2:7" ht="15.75" customHeight="1" x14ac:dyDescent="0.3">
      <c r="B22" s="32" t="s">
        <v>20</v>
      </c>
      <c r="C22" s="30">
        <f>SUM(C20:C21)</f>
        <v>2797.6190476190477</v>
      </c>
      <c r="D22" s="30">
        <f t="shared" ref="D22:G22" si="13">SUM(D20:D21)</f>
        <v>3572.6190476190477</v>
      </c>
      <c r="E22" s="30">
        <f t="shared" si="13"/>
        <v>5122.6190476190477</v>
      </c>
      <c r="F22" s="30">
        <f t="shared" si="13"/>
        <v>7447.6190476190477</v>
      </c>
      <c r="G22" s="30">
        <f t="shared" si="13"/>
        <v>12547.619047619048</v>
      </c>
    </row>
    <row r="23" spans="2:7" ht="15.75" customHeight="1" x14ac:dyDescent="0.3">
      <c r="B23" s="4" t="s">
        <v>21</v>
      </c>
      <c r="C23" s="5">
        <f>-'Balance Sheet'!D42</f>
        <v>-665.00000000000011</v>
      </c>
      <c r="D23" s="5">
        <f>-'Balance Sheet'!E42</f>
        <v>-630.00000000000011</v>
      </c>
      <c r="E23" s="5">
        <f>-'Balance Sheet'!F42</f>
        <v>-927.50000000000011</v>
      </c>
      <c r="F23" s="5">
        <f>-'Balance Sheet'!G42</f>
        <v>-875.00000000000011</v>
      </c>
      <c r="G23" s="5">
        <f>-'Balance Sheet'!H42</f>
        <v>-822.50000000000011</v>
      </c>
    </row>
    <row r="24" spans="2:7" ht="15.75" customHeight="1" x14ac:dyDescent="0.3">
      <c r="B24" s="32" t="s">
        <v>22</v>
      </c>
      <c r="C24" s="30">
        <f>SUM(C22:C23)</f>
        <v>2132.6190476190477</v>
      </c>
      <c r="D24" s="30">
        <f t="shared" ref="D24:G24" si="14">SUM(D22:D23)</f>
        <v>2942.6190476190477</v>
      </c>
      <c r="E24" s="30">
        <f t="shared" si="14"/>
        <v>4195.1190476190477</v>
      </c>
      <c r="F24" s="30">
        <f t="shared" si="14"/>
        <v>6572.6190476190477</v>
      </c>
      <c r="G24" s="30">
        <f t="shared" si="14"/>
        <v>11725.119047619048</v>
      </c>
    </row>
    <row r="25" spans="2:7" ht="15.75" customHeight="1" x14ac:dyDescent="0.3">
      <c r="B25" s="4" t="s">
        <v>23</v>
      </c>
      <c r="C25" s="5">
        <f>-C24*C46</f>
        <v>-447.85</v>
      </c>
      <c r="D25" s="5">
        <f t="shared" ref="D25:G25" si="15">-D24*D46</f>
        <v>-617.95000000000005</v>
      </c>
      <c r="E25" s="5">
        <f t="shared" si="15"/>
        <v>-880.97500000000002</v>
      </c>
      <c r="F25" s="5">
        <f t="shared" si="15"/>
        <v>-1380.25</v>
      </c>
      <c r="G25" s="5">
        <f t="shared" si="15"/>
        <v>-2462.2750000000001</v>
      </c>
    </row>
    <row r="26" spans="2:7" ht="15.75" customHeight="1" thickBot="1" x14ac:dyDescent="0.35">
      <c r="B26" s="35" t="s">
        <v>24</v>
      </c>
      <c r="C26" s="37">
        <f>SUM(C24,C25)</f>
        <v>1684.7690476190478</v>
      </c>
      <c r="D26" s="37">
        <f t="shared" ref="D26:G26" si="16">SUM(D24,D25)</f>
        <v>2324.6690476190479</v>
      </c>
      <c r="E26" s="37">
        <f t="shared" si="16"/>
        <v>3314.1440476190478</v>
      </c>
      <c r="F26" s="37">
        <f t="shared" si="16"/>
        <v>5192.3690476190477</v>
      </c>
      <c r="G26" s="37">
        <f t="shared" si="16"/>
        <v>9262.8440476190481</v>
      </c>
    </row>
    <row r="27" spans="2:7" ht="15.75" customHeight="1" x14ac:dyDescent="0.3">
      <c r="B27" s="4"/>
      <c r="C27" s="5"/>
      <c r="D27" s="5"/>
      <c r="E27" s="5"/>
      <c r="F27" s="5"/>
      <c r="G27" s="5"/>
    </row>
    <row r="28" spans="2:7" ht="15.75" customHeight="1" x14ac:dyDescent="0.3">
      <c r="B28" s="4" t="s">
        <v>25</v>
      </c>
      <c r="C28" s="6">
        <f>C26/C7</f>
        <v>7.0937644110275699E-2</v>
      </c>
      <c r="D28" s="6">
        <f t="shared" ref="D28:G28" si="17">D26/D7</f>
        <v>8.8982547277284135E-2</v>
      </c>
      <c r="E28" s="6">
        <f t="shared" si="17"/>
        <v>0.10734069789859264</v>
      </c>
      <c r="F28" s="6">
        <f t="shared" si="17"/>
        <v>0.13664129072681705</v>
      </c>
      <c r="G28" s="6">
        <f t="shared" si="17"/>
        <v>0.19500724310776943</v>
      </c>
    </row>
    <row r="29" spans="2:7" ht="15.75" customHeight="1" x14ac:dyDescent="0.3"/>
    <row r="30" spans="2:7" ht="15.75" customHeight="1" x14ac:dyDescent="0.3">
      <c r="B30" s="7" t="s">
        <v>26</v>
      </c>
      <c r="C30" s="8"/>
      <c r="D30" s="8"/>
      <c r="E30" s="8"/>
      <c r="F30" s="8"/>
      <c r="G30" s="8"/>
    </row>
    <row r="31" spans="2:7" ht="15.75" customHeight="1" x14ac:dyDescent="0.3">
      <c r="B31" s="8" t="s">
        <v>2</v>
      </c>
      <c r="C31" s="8"/>
      <c r="D31" s="8"/>
      <c r="E31" s="8"/>
      <c r="F31" s="8"/>
      <c r="G31" s="8"/>
    </row>
    <row r="32" spans="2:7" ht="15.75" customHeight="1" x14ac:dyDescent="0.3">
      <c r="B32" s="38" t="s">
        <v>27</v>
      </c>
      <c r="C32" s="10">
        <v>5000</v>
      </c>
      <c r="D32" s="10">
        <v>5500</v>
      </c>
      <c r="E32" s="10">
        <v>6500</v>
      </c>
      <c r="F32" s="10">
        <v>8000</v>
      </c>
      <c r="G32" s="10">
        <v>10000</v>
      </c>
    </row>
    <row r="33" spans="2:7" ht="15.75" customHeight="1" x14ac:dyDescent="0.3">
      <c r="B33" s="38" t="s">
        <v>28</v>
      </c>
      <c r="C33" s="11">
        <v>5</v>
      </c>
      <c r="D33" s="11">
        <v>5</v>
      </c>
      <c r="E33" s="11">
        <v>5</v>
      </c>
      <c r="F33" s="11">
        <v>5</v>
      </c>
      <c r="G33" s="11">
        <v>5</v>
      </c>
    </row>
    <row r="34" spans="2:7" ht="15.75" customHeight="1" x14ac:dyDescent="0.3">
      <c r="B34" s="38" t="str">
        <f>B6&amp;" as a % of rev"</f>
        <v>Discounts as a % of rev</v>
      </c>
      <c r="C34" s="12">
        <v>0.05</v>
      </c>
      <c r="D34" s="12">
        <v>0.05</v>
      </c>
      <c r="E34" s="12">
        <v>0.05</v>
      </c>
      <c r="F34" s="12">
        <v>0.05</v>
      </c>
      <c r="G34" s="12">
        <v>0.05</v>
      </c>
    </row>
    <row r="35" spans="2:7" ht="15.75" customHeight="1" x14ac:dyDescent="0.3">
      <c r="B35" s="8"/>
      <c r="C35" s="13"/>
      <c r="D35" s="13"/>
      <c r="E35" s="13"/>
      <c r="F35" s="13"/>
      <c r="G35" s="13"/>
    </row>
    <row r="36" spans="2:7" ht="15.75" customHeight="1" x14ac:dyDescent="0.3">
      <c r="B36" s="8" t="s">
        <v>6</v>
      </c>
      <c r="C36" s="13"/>
      <c r="D36" s="13"/>
      <c r="E36" s="13"/>
      <c r="F36" s="13"/>
      <c r="G36" s="13"/>
    </row>
    <row r="37" spans="2:7" ht="15.75" customHeight="1" x14ac:dyDescent="0.3">
      <c r="B37" s="38" t="str">
        <f t="shared" ref="B37:B39" si="18">B9&amp;" as a % of rev"</f>
        <v>Raw Materials as a % of rev</v>
      </c>
      <c r="C37" s="12">
        <v>0.3</v>
      </c>
      <c r="D37" s="12">
        <v>0.3</v>
      </c>
      <c r="E37" s="12">
        <v>0.3</v>
      </c>
      <c r="F37" s="12">
        <v>0.3</v>
      </c>
      <c r="G37" s="12">
        <v>0.3</v>
      </c>
    </row>
    <row r="38" spans="2:7" ht="15.75" customHeight="1" x14ac:dyDescent="0.3">
      <c r="B38" s="38" t="str">
        <f t="shared" si="18"/>
        <v>Fulfillment as a % of rev</v>
      </c>
      <c r="C38" s="12">
        <v>7.0000000000000007E-2</v>
      </c>
      <c r="D38" s="12">
        <v>7.0000000000000007E-2</v>
      </c>
      <c r="E38" s="12">
        <v>7.0000000000000007E-2</v>
      </c>
      <c r="F38" s="12">
        <v>7.0000000000000007E-2</v>
      </c>
      <c r="G38" s="12">
        <v>7.0000000000000007E-2</v>
      </c>
    </row>
    <row r="39" spans="2:7" ht="15.75" customHeight="1" x14ac:dyDescent="0.3">
      <c r="B39" s="38" t="str">
        <f t="shared" si="18"/>
        <v>Transaction Fees as a % of rev</v>
      </c>
      <c r="C39" s="12">
        <v>0.02</v>
      </c>
      <c r="D39" s="12">
        <v>0.02</v>
      </c>
      <c r="E39" s="12">
        <v>0.02</v>
      </c>
      <c r="F39" s="12">
        <v>0.02</v>
      </c>
      <c r="G39" s="12">
        <v>0.02</v>
      </c>
    </row>
    <row r="40" spans="2:7" ht="15.75" customHeight="1" x14ac:dyDescent="0.3">
      <c r="B40" s="8"/>
      <c r="C40" s="13"/>
      <c r="D40" s="13"/>
      <c r="E40" s="13"/>
      <c r="F40" s="13"/>
      <c r="G40" s="13"/>
    </row>
    <row r="41" spans="2:7" ht="15.75" customHeight="1" x14ac:dyDescent="0.3">
      <c r="B41" s="8" t="s">
        <v>13</v>
      </c>
      <c r="C41" s="13"/>
      <c r="D41" s="13"/>
      <c r="E41" s="13"/>
      <c r="F41" s="13"/>
      <c r="G41" s="13"/>
    </row>
    <row r="42" spans="2:7" ht="15.75" customHeight="1" x14ac:dyDescent="0.3">
      <c r="B42" s="38" t="str">
        <f>B16&amp;" as a % of rev"</f>
        <v>Labor as a % of rev</v>
      </c>
      <c r="C42" s="12">
        <v>0.15</v>
      </c>
      <c r="D42" s="12">
        <v>0.15</v>
      </c>
      <c r="E42" s="12">
        <v>0.15</v>
      </c>
      <c r="F42" s="12">
        <v>0.15</v>
      </c>
      <c r="G42" s="12">
        <v>0.15</v>
      </c>
    </row>
    <row r="43" spans="2:7" ht="15.75" customHeight="1" x14ac:dyDescent="0.3">
      <c r="B43" s="38" t="str">
        <f>B17&amp;" as a % of rev"</f>
        <v>Marketing as a % of rev</v>
      </c>
      <c r="C43" s="12">
        <v>0.05</v>
      </c>
      <c r="D43" s="12">
        <v>0.05</v>
      </c>
      <c r="E43" s="12">
        <v>0.05</v>
      </c>
      <c r="F43" s="12">
        <v>0.05</v>
      </c>
      <c r="G43" s="12">
        <v>0.05</v>
      </c>
    </row>
    <row r="44" spans="2:7" ht="15.75" customHeight="1" x14ac:dyDescent="0.3">
      <c r="B44" s="38" t="str">
        <f>B18&amp;" as a % of rev"</f>
        <v>SGA &amp; Other as a % of rev</v>
      </c>
      <c r="C44" s="12">
        <v>0.05</v>
      </c>
      <c r="D44" s="12">
        <v>0.05</v>
      </c>
      <c r="E44" s="12">
        <v>0.05</v>
      </c>
      <c r="F44" s="12">
        <v>0.05</v>
      </c>
      <c r="G44" s="12">
        <v>0.05</v>
      </c>
    </row>
    <row r="45" spans="2:7" ht="15.75" customHeight="1" x14ac:dyDescent="0.3">
      <c r="B45" s="8"/>
      <c r="C45" s="12"/>
      <c r="D45" s="12"/>
      <c r="E45" s="12"/>
      <c r="F45" s="12"/>
      <c r="G45" s="12"/>
    </row>
    <row r="46" spans="2:7" ht="15.75" customHeight="1" x14ac:dyDescent="0.3">
      <c r="B46" s="8" t="s">
        <v>29</v>
      </c>
      <c r="C46" s="12">
        <v>0.21</v>
      </c>
      <c r="D46" s="12">
        <v>0.21</v>
      </c>
      <c r="E46" s="12">
        <v>0.21</v>
      </c>
      <c r="F46" s="12">
        <v>0.21</v>
      </c>
      <c r="G46" s="12">
        <v>0.21</v>
      </c>
    </row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ignoredErrors>
    <ignoredError sqref="C23:G2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000"/>
  <sheetViews>
    <sheetView showGridLines="0" zoomScaleNormal="100" workbookViewId="0">
      <selection activeCell="D5" sqref="D5:H5"/>
    </sheetView>
  </sheetViews>
  <sheetFormatPr defaultColWidth="14.44140625" defaultRowHeight="15" customHeight="1" x14ac:dyDescent="0.3"/>
  <cols>
    <col min="1" max="1" width="8.88671875" customWidth="1"/>
    <col min="2" max="2" width="30.33203125" customWidth="1"/>
    <col min="3" max="3" width="10.88671875" customWidth="1"/>
    <col min="4" max="8" width="10.44140625" customWidth="1"/>
    <col min="9" max="26" width="8.88671875" customWidth="1"/>
  </cols>
  <sheetData>
    <row r="2" spans="2:8" ht="14.4" x14ac:dyDescent="0.3">
      <c r="B2" s="1" t="s">
        <v>30</v>
      </c>
      <c r="C2" s="14" t="s">
        <v>31</v>
      </c>
      <c r="D2" s="1"/>
      <c r="E2" s="1"/>
      <c r="F2" s="1"/>
      <c r="G2" s="1"/>
      <c r="H2" s="1"/>
    </row>
    <row r="3" spans="2:8" ht="14.4" x14ac:dyDescent="0.3">
      <c r="B3" s="2" t="s">
        <v>1</v>
      </c>
      <c r="C3" s="43">
        <v>44561</v>
      </c>
      <c r="D3" s="44">
        <f t="shared" ref="D3:H3" si="0">EDATE(C3,12)</f>
        <v>44926</v>
      </c>
      <c r="E3" s="44">
        <f t="shared" si="0"/>
        <v>45291</v>
      </c>
      <c r="F3" s="44">
        <f t="shared" si="0"/>
        <v>45657</v>
      </c>
      <c r="G3" s="44">
        <f t="shared" si="0"/>
        <v>46022</v>
      </c>
      <c r="H3" s="44">
        <f t="shared" si="0"/>
        <v>46387</v>
      </c>
    </row>
    <row r="4" spans="2:8" ht="14.4" x14ac:dyDescent="0.3">
      <c r="B4" s="3" t="s">
        <v>32</v>
      </c>
    </row>
    <row r="5" spans="2:8" ht="14.4" x14ac:dyDescent="0.3">
      <c r="B5" s="27" t="s">
        <v>33</v>
      </c>
      <c r="C5" s="15">
        <v>5000</v>
      </c>
      <c r="D5" s="5">
        <f>C5+'Statement of Cashflows'!C18</f>
        <v>-2871.6776836158188</v>
      </c>
      <c r="E5" s="5">
        <f>D5+'Statement of Cashflows'!D18</f>
        <v>3919.4895480225996</v>
      </c>
      <c r="F5" s="5">
        <f>E5+'Statement of Cashflows'!E18</f>
        <v>16464.249011299435</v>
      </c>
      <c r="G5" s="5">
        <f>F5+'Statement of Cashflows'!F18</f>
        <v>20901.350706214689</v>
      </c>
      <c r="H5" s="5">
        <f>G5+'Statement of Cashflows'!G18</f>
        <v>32423.04463276836</v>
      </c>
    </row>
    <row r="6" spans="2:8" ht="14.4" x14ac:dyDescent="0.3">
      <c r="B6" s="27" t="s">
        <v>34</v>
      </c>
      <c r="C6" s="15">
        <v>150</v>
      </c>
      <c r="D6" s="5">
        <f>D34*D32</f>
        <v>237.5</v>
      </c>
      <c r="E6" s="5">
        <f t="shared" ref="E6:H6" si="1">E34*E32</f>
        <v>261.25</v>
      </c>
      <c r="F6" s="5">
        <f t="shared" si="1"/>
        <v>308.75</v>
      </c>
      <c r="G6" s="5">
        <f t="shared" si="1"/>
        <v>380</v>
      </c>
      <c r="H6" s="5">
        <f t="shared" si="1"/>
        <v>475</v>
      </c>
    </row>
    <row r="7" spans="2:8" ht="14.4" x14ac:dyDescent="0.3">
      <c r="B7" s="29" t="s">
        <v>35</v>
      </c>
      <c r="C7" s="30">
        <f>SUM(C5:C6)</f>
        <v>5150</v>
      </c>
      <c r="D7" s="30">
        <f t="shared" ref="D7:H7" si="2">SUM(D5:D6)</f>
        <v>-2634.1776836158188</v>
      </c>
      <c r="E7" s="30">
        <f t="shared" si="2"/>
        <v>4180.7395480225996</v>
      </c>
      <c r="F7" s="30">
        <f t="shared" si="2"/>
        <v>16772.999011299435</v>
      </c>
      <c r="G7" s="30">
        <f t="shared" si="2"/>
        <v>21281.350706214689</v>
      </c>
      <c r="H7" s="30">
        <f t="shared" si="2"/>
        <v>32898.04463276836</v>
      </c>
    </row>
    <row r="8" spans="2:8" ht="14.4" x14ac:dyDescent="0.3">
      <c r="B8" s="3" t="s">
        <v>36</v>
      </c>
    </row>
    <row r="9" spans="2:8" ht="14.4" x14ac:dyDescent="0.3">
      <c r="B9" s="27" t="s">
        <v>37</v>
      </c>
      <c r="C9" s="15">
        <v>10000</v>
      </c>
      <c r="D9" s="5">
        <f>C9+'Fixed Assets'!D8</f>
        <v>24000</v>
      </c>
      <c r="E9" s="5">
        <f>D9+'Fixed Assets'!E8</f>
        <v>24000</v>
      </c>
      <c r="F9" s="5">
        <f>E9+'Fixed Assets'!F8</f>
        <v>24000</v>
      </c>
      <c r="G9" s="5">
        <f>F9+'Fixed Assets'!G8</f>
        <v>29000</v>
      </c>
      <c r="H9" s="5">
        <f>G9+'Fixed Assets'!H8</f>
        <v>29000</v>
      </c>
    </row>
    <row r="10" spans="2:8" ht="14.4" x14ac:dyDescent="0.3">
      <c r="B10" s="27" t="s">
        <v>38</v>
      </c>
      <c r="C10" s="15">
        <v>-2000</v>
      </c>
      <c r="D10" s="5">
        <f>C10-'Fixed Assets'!D15</f>
        <v>-6952.3809523809523</v>
      </c>
      <c r="E10" s="5">
        <f>D10-'Fixed Assets'!E15</f>
        <v>-11904.761904761905</v>
      </c>
      <c r="F10" s="5">
        <f>E10-'Fixed Assets'!F15</f>
        <v>-16857.142857142855</v>
      </c>
      <c r="G10" s="5">
        <f>F10-'Fixed Assets'!G15</f>
        <v>-21809.523809523809</v>
      </c>
      <c r="H10" s="5">
        <f>G10-'Fixed Assets'!H15</f>
        <v>-24761.904761904763</v>
      </c>
    </row>
    <row r="11" spans="2:8" ht="14.4" x14ac:dyDescent="0.3">
      <c r="B11" s="3" t="s">
        <v>39</v>
      </c>
      <c r="C11" s="5">
        <f>SUM(C9:C10)</f>
        <v>8000</v>
      </c>
      <c r="D11" s="5">
        <f t="shared" ref="D11:H11" si="3">SUM(D9:D10)</f>
        <v>17047.619047619046</v>
      </c>
      <c r="E11" s="5">
        <f t="shared" si="3"/>
        <v>12095.238095238095</v>
      </c>
      <c r="F11" s="5">
        <f t="shared" si="3"/>
        <v>7142.8571428571449</v>
      </c>
      <c r="G11" s="5">
        <f t="shared" si="3"/>
        <v>7190.4761904761908</v>
      </c>
      <c r="H11" s="5">
        <f t="shared" si="3"/>
        <v>4238.0952380952367</v>
      </c>
    </row>
    <row r="12" spans="2:8" ht="14.4" x14ac:dyDescent="0.3">
      <c r="B12" s="45" t="s">
        <v>40</v>
      </c>
      <c r="C12" s="30">
        <f>C11</f>
        <v>8000</v>
      </c>
      <c r="D12" s="30">
        <f t="shared" ref="D12:H12" si="4">D11</f>
        <v>17047.619047619046</v>
      </c>
      <c r="E12" s="30">
        <f t="shared" si="4"/>
        <v>12095.238095238095</v>
      </c>
      <c r="F12" s="30">
        <f t="shared" si="4"/>
        <v>7142.8571428571449</v>
      </c>
      <c r="G12" s="30">
        <f t="shared" si="4"/>
        <v>7190.4761904761908</v>
      </c>
      <c r="H12" s="30">
        <f t="shared" si="4"/>
        <v>4238.0952380952367</v>
      </c>
    </row>
    <row r="13" spans="2:8" thickBot="1" x14ac:dyDescent="0.35">
      <c r="B13" s="41" t="s">
        <v>41</v>
      </c>
      <c r="C13" s="36">
        <f>C7+C12</f>
        <v>13150</v>
      </c>
      <c r="D13" s="36">
        <f t="shared" ref="D13:H13" si="5">D7+D12</f>
        <v>14413.441364003227</v>
      </c>
      <c r="E13" s="36">
        <f t="shared" si="5"/>
        <v>16275.977643260696</v>
      </c>
      <c r="F13" s="36">
        <f t="shared" si="5"/>
        <v>23915.85615415658</v>
      </c>
      <c r="G13" s="36">
        <f t="shared" si="5"/>
        <v>28471.82689669088</v>
      </c>
      <c r="H13" s="36">
        <f t="shared" si="5"/>
        <v>37136.139870863597</v>
      </c>
    </row>
    <row r="15" spans="2:8" ht="14.4" x14ac:dyDescent="0.3">
      <c r="B15" s="3" t="s">
        <v>42</v>
      </c>
    </row>
    <row r="16" spans="2:8" ht="14.4" x14ac:dyDescent="0.3">
      <c r="B16" s="27" t="s">
        <v>43</v>
      </c>
      <c r="C16" s="16">
        <v>200</v>
      </c>
      <c r="D16" s="5">
        <f>D35*D33</f>
        <v>220.33898305084745</v>
      </c>
      <c r="E16" s="5">
        <f t="shared" ref="E16:H16" si="6">E35*E33</f>
        <v>242.37288135593221</v>
      </c>
      <c r="F16" s="5">
        <f t="shared" si="6"/>
        <v>286.4406779661017</v>
      </c>
      <c r="G16" s="5">
        <f t="shared" si="6"/>
        <v>352.54237288135596</v>
      </c>
      <c r="H16" s="5">
        <f t="shared" si="6"/>
        <v>440.67796610169489</v>
      </c>
    </row>
    <row r="17" spans="2:8" ht="14.4" x14ac:dyDescent="0.3">
      <c r="B17" s="27" t="s">
        <v>44</v>
      </c>
      <c r="C17" s="16">
        <v>100</v>
      </c>
      <c r="D17" s="5">
        <f>D36*D32</f>
        <v>158.33333333333334</v>
      </c>
      <c r="E17" s="5">
        <f t="shared" ref="E17:H17" si="7">E36*E32</f>
        <v>174.16666666666669</v>
      </c>
      <c r="F17" s="5">
        <f t="shared" si="7"/>
        <v>205.83333333333334</v>
      </c>
      <c r="G17" s="5">
        <f t="shared" si="7"/>
        <v>253.33333333333334</v>
      </c>
      <c r="H17" s="5">
        <f t="shared" si="7"/>
        <v>316.66666666666669</v>
      </c>
    </row>
    <row r="18" spans="2:8" ht="14.4" x14ac:dyDescent="0.3">
      <c r="B18" s="29" t="s">
        <v>45</v>
      </c>
      <c r="C18" s="29">
        <f>SUM(C16:C17)</f>
        <v>300</v>
      </c>
      <c r="D18" s="47">
        <f t="shared" ref="D18:H18" si="8">SUM(D16:D17)</f>
        <v>378.67231638418082</v>
      </c>
      <c r="E18" s="47">
        <f t="shared" si="8"/>
        <v>416.53954802259886</v>
      </c>
      <c r="F18" s="47">
        <f t="shared" si="8"/>
        <v>492.27401129943507</v>
      </c>
      <c r="G18" s="47">
        <f t="shared" si="8"/>
        <v>605.87570621468933</v>
      </c>
      <c r="H18" s="47">
        <f t="shared" si="8"/>
        <v>757.34463276836163</v>
      </c>
    </row>
    <row r="19" spans="2:8" ht="14.4" x14ac:dyDescent="0.3">
      <c r="B19" s="3" t="s">
        <v>46</v>
      </c>
    </row>
    <row r="20" spans="2:8" ht="14.4" x14ac:dyDescent="0.3">
      <c r="B20" s="27" t="s">
        <v>47</v>
      </c>
      <c r="C20" s="15">
        <v>10000</v>
      </c>
      <c r="D20" s="5">
        <f>C20+D39-D40</f>
        <v>9500</v>
      </c>
      <c r="E20" s="5">
        <f t="shared" ref="E20:H20" si="9">D20+E39-E40</f>
        <v>9000</v>
      </c>
      <c r="F20" s="5">
        <f t="shared" si="9"/>
        <v>13250</v>
      </c>
      <c r="G20" s="5">
        <f t="shared" si="9"/>
        <v>12500</v>
      </c>
      <c r="H20" s="5">
        <f t="shared" si="9"/>
        <v>11750</v>
      </c>
    </row>
    <row r="21" spans="2:8" ht="15.75" customHeight="1" x14ac:dyDescent="0.3">
      <c r="B21" s="34" t="s">
        <v>48</v>
      </c>
      <c r="C21" s="30">
        <f>C20</f>
        <v>10000</v>
      </c>
      <c r="D21" s="30">
        <f t="shared" ref="D21:H21" si="10">D20</f>
        <v>9500</v>
      </c>
      <c r="E21" s="30">
        <f t="shared" si="10"/>
        <v>9000</v>
      </c>
      <c r="F21" s="30">
        <f t="shared" si="10"/>
        <v>13250</v>
      </c>
      <c r="G21" s="30">
        <f t="shared" si="10"/>
        <v>12500</v>
      </c>
      <c r="H21" s="30">
        <f t="shared" si="10"/>
        <v>11750</v>
      </c>
    </row>
    <row r="22" spans="2:8" ht="15.75" customHeight="1" thickBot="1" x14ac:dyDescent="0.35">
      <c r="B22" s="41" t="s">
        <v>49</v>
      </c>
      <c r="C22" s="36">
        <f>C21+C18</f>
        <v>10300</v>
      </c>
      <c r="D22" s="36">
        <f t="shared" ref="D22:H22" si="11">D21+D18</f>
        <v>9878.6723163841816</v>
      </c>
      <c r="E22" s="36">
        <f t="shared" si="11"/>
        <v>9416.5395480225998</v>
      </c>
      <c r="F22" s="36">
        <f t="shared" si="11"/>
        <v>13742.274011299434</v>
      </c>
      <c r="G22" s="36">
        <f t="shared" si="11"/>
        <v>13105.875706214689</v>
      </c>
      <c r="H22" s="36">
        <f t="shared" si="11"/>
        <v>12507.344632768361</v>
      </c>
    </row>
    <row r="23" spans="2:8" ht="15.75" customHeight="1" x14ac:dyDescent="0.3">
      <c r="B23" s="3" t="s">
        <v>50</v>
      </c>
    </row>
    <row r="24" spans="2:8" ht="15.75" customHeight="1" x14ac:dyDescent="0.3">
      <c r="B24" s="27" t="s">
        <v>51</v>
      </c>
      <c r="C24" s="15">
        <v>300</v>
      </c>
      <c r="D24" s="5">
        <f>C24</f>
        <v>300</v>
      </c>
      <c r="E24" s="5">
        <f t="shared" ref="E24:H24" si="12">D24</f>
        <v>300</v>
      </c>
      <c r="F24" s="5">
        <f t="shared" si="12"/>
        <v>300</v>
      </c>
      <c r="G24" s="5">
        <f t="shared" si="12"/>
        <v>300</v>
      </c>
      <c r="H24" s="5">
        <f t="shared" si="12"/>
        <v>300</v>
      </c>
    </row>
    <row r="25" spans="2:8" ht="15.75" customHeight="1" x14ac:dyDescent="0.3">
      <c r="B25" s="27" t="s">
        <v>52</v>
      </c>
      <c r="C25" s="15">
        <v>2550</v>
      </c>
      <c r="D25" s="5">
        <f>C25+'Income Statement'!C26</f>
        <v>4234.7690476190473</v>
      </c>
      <c r="E25" s="5">
        <f>D25+'Income Statement'!D26</f>
        <v>6559.4380952380952</v>
      </c>
      <c r="F25" s="5">
        <f>E25+'Income Statement'!E26</f>
        <v>9873.5821428571435</v>
      </c>
      <c r="G25" s="5">
        <f>F25+'Income Statement'!F26</f>
        <v>15065.951190476191</v>
      </c>
      <c r="H25" s="5">
        <f>G25+'Income Statement'!G26</f>
        <v>24328.795238095241</v>
      </c>
    </row>
    <row r="26" spans="2:8" ht="15.75" customHeight="1" x14ac:dyDescent="0.3">
      <c r="B26" s="45" t="s">
        <v>53</v>
      </c>
      <c r="C26" s="33">
        <f>SUM(C24:C25)</f>
        <v>2850</v>
      </c>
      <c r="D26" s="33">
        <f t="shared" ref="D26:H26" si="13">SUM(D24:D25)</f>
        <v>4534.7690476190473</v>
      </c>
      <c r="E26" s="33">
        <f t="shared" si="13"/>
        <v>6859.4380952380952</v>
      </c>
      <c r="F26" s="33">
        <f t="shared" si="13"/>
        <v>10173.582142857143</v>
      </c>
      <c r="G26" s="33">
        <f t="shared" si="13"/>
        <v>15365.951190476191</v>
      </c>
      <c r="H26" s="33">
        <f t="shared" si="13"/>
        <v>24628.795238095241</v>
      </c>
    </row>
    <row r="27" spans="2:8" ht="15.75" customHeight="1" thickBot="1" x14ac:dyDescent="0.35">
      <c r="B27" s="41" t="s">
        <v>54</v>
      </c>
      <c r="C27" s="36">
        <f>C26+C22</f>
        <v>13150</v>
      </c>
      <c r="D27" s="36">
        <f t="shared" ref="D27:H27" si="14">D26+D22</f>
        <v>14413.441364003229</v>
      </c>
      <c r="E27" s="36">
        <f t="shared" si="14"/>
        <v>16275.977643260696</v>
      </c>
      <c r="F27" s="36">
        <f t="shared" si="14"/>
        <v>23915.85615415658</v>
      </c>
      <c r="G27" s="36">
        <f t="shared" si="14"/>
        <v>28471.82689669088</v>
      </c>
      <c r="H27" s="36">
        <f t="shared" si="14"/>
        <v>37136.139870863604</v>
      </c>
    </row>
    <row r="28" spans="2:8" ht="15.75" customHeight="1" x14ac:dyDescent="0.3"/>
    <row r="29" spans="2:8" ht="15.75" customHeight="1" x14ac:dyDescent="0.3">
      <c r="B29" s="3" t="s">
        <v>55</v>
      </c>
      <c r="C29" s="5">
        <f t="shared" ref="C29:H29" si="15">C13-C27</f>
        <v>0</v>
      </c>
      <c r="D29" s="5">
        <f t="shared" si="15"/>
        <v>0</v>
      </c>
      <c r="E29" s="5">
        <f t="shared" si="15"/>
        <v>0</v>
      </c>
      <c r="F29" s="5">
        <f t="shared" si="15"/>
        <v>0</v>
      </c>
      <c r="G29" s="5">
        <f t="shared" si="15"/>
        <v>0</v>
      </c>
      <c r="H29" s="5">
        <f t="shared" si="15"/>
        <v>0</v>
      </c>
    </row>
    <row r="30" spans="2:8" ht="15.75" customHeight="1" x14ac:dyDescent="0.3"/>
    <row r="31" spans="2:8" ht="15.75" customHeight="1" x14ac:dyDescent="0.3">
      <c r="B31" s="7" t="s">
        <v>26</v>
      </c>
      <c r="C31" s="8"/>
      <c r="D31" s="8"/>
      <c r="E31" s="8"/>
      <c r="F31" s="8"/>
      <c r="G31" s="8"/>
      <c r="H31" s="8"/>
    </row>
    <row r="32" spans="2:8" ht="15.75" customHeight="1" x14ac:dyDescent="0.3">
      <c r="B32" s="8" t="s">
        <v>5</v>
      </c>
      <c r="C32" s="10">
        <v>15000</v>
      </c>
      <c r="D32" s="17">
        <f>'Income Statement'!C7</f>
        <v>23750</v>
      </c>
      <c r="E32" s="17">
        <f>'Income Statement'!D7</f>
        <v>26125</v>
      </c>
      <c r="F32" s="17">
        <f>'Income Statement'!E7</f>
        <v>30875</v>
      </c>
      <c r="G32" s="17">
        <f>'Income Statement'!F7</f>
        <v>38000</v>
      </c>
      <c r="H32" s="17">
        <f>'Income Statement'!G7</f>
        <v>47500</v>
      </c>
    </row>
    <row r="33" spans="2:8" ht="15.75" customHeight="1" x14ac:dyDescent="0.3">
      <c r="B33" s="8" t="s">
        <v>56</v>
      </c>
      <c r="C33" s="18">
        <v>8850</v>
      </c>
      <c r="D33" s="17">
        <f>-'Income Statement'!C12</f>
        <v>9750</v>
      </c>
      <c r="E33" s="17">
        <f>-'Income Statement'!D12</f>
        <v>10725</v>
      </c>
      <c r="F33" s="17">
        <f>-'Income Statement'!E12</f>
        <v>12675</v>
      </c>
      <c r="G33" s="17">
        <f>-'Income Statement'!F12</f>
        <v>15600</v>
      </c>
      <c r="H33" s="17">
        <f>-'Income Statement'!G12</f>
        <v>19500</v>
      </c>
    </row>
    <row r="34" spans="2:8" ht="15.75" customHeight="1" x14ac:dyDescent="0.3">
      <c r="B34" s="9" t="str">
        <f>B6&amp;"as a % of rev"</f>
        <v>Accounts Receivableas a % of rev</v>
      </c>
      <c r="C34" s="19">
        <f>C6/C32</f>
        <v>0.01</v>
      </c>
      <c r="D34" s="19">
        <f>C34</f>
        <v>0.01</v>
      </c>
      <c r="E34" s="19">
        <f t="shared" ref="E34:H34" si="16">D34</f>
        <v>0.01</v>
      </c>
      <c r="F34" s="19">
        <f t="shared" si="16"/>
        <v>0.01</v>
      </c>
      <c r="G34" s="19">
        <f t="shared" si="16"/>
        <v>0.01</v>
      </c>
      <c r="H34" s="19">
        <f t="shared" si="16"/>
        <v>0.01</v>
      </c>
    </row>
    <row r="35" spans="2:8" ht="15.75" customHeight="1" x14ac:dyDescent="0.3">
      <c r="B35" s="46" t="str">
        <f>B16&amp;" as a % of COGS"</f>
        <v>Accounts Payable as a % of COGS</v>
      </c>
      <c r="C35" s="19">
        <f>C16/C33</f>
        <v>2.2598870056497175E-2</v>
      </c>
      <c r="D35" s="19">
        <f t="shared" ref="D35:H36" si="17">C35</f>
        <v>2.2598870056497175E-2</v>
      </c>
      <c r="E35" s="19">
        <f t="shared" si="17"/>
        <v>2.2598870056497175E-2</v>
      </c>
      <c r="F35" s="19">
        <f t="shared" si="17"/>
        <v>2.2598870056497175E-2</v>
      </c>
      <c r="G35" s="19">
        <f t="shared" si="17"/>
        <v>2.2598870056497175E-2</v>
      </c>
      <c r="H35" s="19">
        <f t="shared" si="17"/>
        <v>2.2598870056497175E-2</v>
      </c>
    </row>
    <row r="36" spans="2:8" ht="15.75" customHeight="1" x14ac:dyDescent="0.3">
      <c r="B36" s="46" t="str">
        <f>B17&amp;" as a % of rev"</f>
        <v>Deferred Revenue as a % of rev</v>
      </c>
      <c r="C36" s="19">
        <f>C17/C32</f>
        <v>6.6666666666666671E-3</v>
      </c>
      <c r="D36" s="19">
        <f t="shared" si="17"/>
        <v>6.6666666666666671E-3</v>
      </c>
      <c r="E36" s="19">
        <f t="shared" si="17"/>
        <v>6.6666666666666671E-3</v>
      </c>
      <c r="F36" s="19">
        <f t="shared" si="17"/>
        <v>6.6666666666666671E-3</v>
      </c>
      <c r="G36" s="19">
        <f t="shared" si="17"/>
        <v>6.6666666666666671E-3</v>
      </c>
      <c r="H36" s="19">
        <f t="shared" si="17"/>
        <v>6.6666666666666671E-3</v>
      </c>
    </row>
    <row r="37" spans="2:8" ht="15.75" customHeight="1" x14ac:dyDescent="0.3">
      <c r="B37" s="8"/>
      <c r="C37" s="8"/>
      <c r="D37" s="8"/>
      <c r="E37" s="8"/>
      <c r="F37" s="8"/>
      <c r="G37" s="8"/>
      <c r="H37" s="8"/>
    </row>
    <row r="38" spans="2:8" ht="15.75" customHeight="1" x14ac:dyDescent="0.3">
      <c r="B38" s="8" t="s">
        <v>47</v>
      </c>
      <c r="C38" s="8"/>
      <c r="D38" s="8"/>
      <c r="E38" s="8"/>
      <c r="F38" s="8"/>
      <c r="G38" s="8"/>
      <c r="H38" s="8"/>
    </row>
    <row r="39" spans="2:8" ht="15.75" customHeight="1" x14ac:dyDescent="0.3">
      <c r="B39" s="9" t="s">
        <v>57</v>
      </c>
      <c r="C39" s="8"/>
      <c r="D39" s="20"/>
      <c r="E39" s="20"/>
      <c r="F39" s="10">
        <v>5000</v>
      </c>
      <c r="G39" s="20"/>
      <c r="H39" s="20"/>
    </row>
    <row r="40" spans="2:8" ht="15.75" customHeight="1" x14ac:dyDescent="0.3">
      <c r="B40" s="9" t="s">
        <v>58</v>
      </c>
      <c r="C40" s="8"/>
      <c r="D40" s="10">
        <v>500</v>
      </c>
      <c r="E40" s="10">
        <v>500</v>
      </c>
      <c r="F40" s="10">
        <v>750</v>
      </c>
      <c r="G40" s="10">
        <v>750</v>
      </c>
      <c r="H40" s="10">
        <v>750</v>
      </c>
    </row>
    <row r="41" spans="2:8" ht="15.75" customHeight="1" x14ac:dyDescent="0.3">
      <c r="B41" s="9" t="s">
        <v>59</v>
      </c>
      <c r="C41" s="8"/>
      <c r="D41" s="12">
        <v>7.0000000000000007E-2</v>
      </c>
      <c r="E41" s="12">
        <v>7.0000000000000007E-2</v>
      </c>
      <c r="F41" s="12">
        <v>7.0000000000000007E-2</v>
      </c>
      <c r="G41" s="12">
        <v>7.0000000000000007E-2</v>
      </c>
      <c r="H41" s="12">
        <v>7.0000000000000007E-2</v>
      </c>
    </row>
    <row r="42" spans="2:8" ht="15.75" customHeight="1" x14ac:dyDescent="0.3">
      <c r="B42" s="9" t="s">
        <v>60</v>
      </c>
      <c r="C42" s="8"/>
      <c r="D42" s="17">
        <f>D41*D20</f>
        <v>665.00000000000011</v>
      </c>
      <c r="E42" s="17">
        <f t="shared" ref="E42:H42" si="18">E41*E20</f>
        <v>630.00000000000011</v>
      </c>
      <c r="F42" s="17">
        <f t="shared" si="18"/>
        <v>927.50000000000011</v>
      </c>
      <c r="G42" s="17">
        <f t="shared" si="18"/>
        <v>875.00000000000011</v>
      </c>
      <c r="H42" s="17">
        <f t="shared" si="18"/>
        <v>822.50000000000011</v>
      </c>
    </row>
    <row r="43" spans="2:8" ht="15.75" customHeight="1" x14ac:dyDescent="0.3"/>
    <row r="44" spans="2:8" ht="15.75" customHeight="1" x14ac:dyDescent="0.3"/>
    <row r="45" spans="2:8" ht="15.75" customHeight="1" x14ac:dyDescent="0.3"/>
    <row r="46" spans="2:8" ht="15.75" customHeight="1" x14ac:dyDescent="0.3"/>
    <row r="47" spans="2:8" ht="15.75" customHeight="1" x14ac:dyDescent="0.3"/>
    <row r="48" spans="2: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000"/>
  <sheetViews>
    <sheetView showGridLines="0" workbookViewId="0">
      <selection activeCell="I19" sqref="I19"/>
    </sheetView>
  </sheetViews>
  <sheetFormatPr defaultColWidth="14.44140625" defaultRowHeight="15" customHeight="1" x14ac:dyDescent="0.3"/>
  <cols>
    <col min="1" max="1" width="8.88671875" customWidth="1"/>
    <col min="2" max="2" width="28" customWidth="1"/>
    <col min="3" max="7" width="10.33203125" bestFit="1" customWidth="1"/>
    <col min="8" max="26" width="8.88671875" customWidth="1"/>
  </cols>
  <sheetData>
    <row r="2" spans="2:7" ht="14.4" x14ac:dyDescent="0.3">
      <c r="B2" s="1" t="s">
        <v>61</v>
      </c>
      <c r="C2" s="1"/>
      <c r="D2" s="1"/>
      <c r="E2" s="1"/>
      <c r="F2" s="1"/>
      <c r="G2" s="1"/>
    </row>
    <row r="3" spans="2:7" ht="14.4" x14ac:dyDescent="0.3">
      <c r="B3" s="2" t="s">
        <v>1</v>
      </c>
      <c r="C3" s="26">
        <v>44562</v>
      </c>
      <c r="D3" s="26">
        <f t="shared" ref="D3:G3" si="0">EDATE(C3,12)</f>
        <v>44927</v>
      </c>
      <c r="E3" s="26">
        <f t="shared" si="0"/>
        <v>45292</v>
      </c>
      <c r="F3" s="26">
        <f t="shared" si="0"/>
        <v>45658</v>
      </c>
      <c r="G3" s="26">
        <f t="shared" si="0"/>
        <v>46023</v>
      </c>
    </row>
    <row r="4" spans="2:7" ht="14.4" x14ac:dyDescent="0.3">
      <c r="B4" s="3" t="s">
        <v>24</v>
      </c>
      <c r="C4" s="5">
        <f>'Income Statement'!C26</f>
        <v>1684.7690476190478</v>
      </c>
      <c r="D4" s="5">
        <f>'Income Statement'!D26</f>
        <v>2324.6690476190479</v>
      </c>
      <c r="E4" s="5">
        <f>'Income Statement'!E26</f>
        <v>3314.1440476190478</v>
      </c>
      <c r="F4" s="5">
        <f>'Income Statement'!F26</f>
        <v>5192.3690476190477</v>
      </c>
      <c r="G4" s="5">
        <f>'Income Statement'!G26</f>
        <v>9262.8440476190481</v>
      </c>
    </row>
    <row r="5" spans="2:7" ht="14.4" x14ac:dyDescent="0.3">
      <c r="B5" s="3" t="s">
        <v>62</v>
      </c>
    </row>
    <row r="6" spans="2:7" ht="14.4" x14ac:dyDescent="0.3">
      <c r="B6" s="27" t="s">
        <v>63</v>
      </c>
      <c r="C6" s="5">
        <f>'Fixed Assets'!D15</f>
        <v>4952.3809523809523</v>
      </c>
      <c r="D6" s="5">
        <f>'Fixed Assets'!E15</f>
        <v>4952.3809523809523</v>
      </c>
      <c r="E6" s="5">
        <f>'Fixed Assets'!F15</f>
        <v>4952.3809523809523</v>
      </c>
      <c r="F6" s="5">
        <f>'Fixed Assets'!G15</f>
        <v>4952.3809523809523</v>
      </c>
      <c r="G6" s="5">
        <f>'Fixed Assets'!H15</f>
        <v>2952.3809523809523</v>
      </c>
    </row>
    <row r="7" spans="2:7" ht="14.4" x14ac:dyDescent="0.3">
      <c r="B7" s="27" t="str">
        <f>"Change in "&amp;'Balance Sheet'!B6</f>
        <v>Change in Accounts Receivable</v>
      </c>
      <c r="C7" s="5">
        <f>-('Balance Sheet'!D6-'Balance Sheet'!C6)</f>
        <v>-87.5</v>
      </c>
      <c r="D7" s="5">
        <f>-('Balance Sheet'!E6-'Balance Sheet'!D6)</f>
        <v>-23.75</v>
      </c>
      <c r="E7" s="5">
        <f>-('Balance Sheet'!F6-'Balance Sheet'!E6)</f>
        <v>-47.5</v>
      </c>
      <c r="F7" s="5">
        <f>-('Balance Sheet'!G6-'Balance Sheet'!F6)</f>
        <v>-71.25</v>
      </c>
      <c r="G7" s="5">
        <f>-('Balance Sheet'!H6-'Balance Sheet'!G6)</f>
        <v>-95</v>
      </c>
    </row>
    <row r="8" spans="2:7" ht="14.4" x14ac:dyDescent="0.3">
      <c r="B8" s="27" t="str">
        <f>"Change in "&amp;'Balance Sheet'!B16</f>
        <v>Change in Accounts Payable</v>
      </c>
      <c r="C8" s="5">
        <f>'Balance Sheet'!D16-'Balance Sheet'!C16</f>
        <v>20.338983050847446</v>
      </c>
      <c r="D8" s="5">
        <f>'Balance Sheet'!E16-'Balance Sheet'!D16</f>
        <v>22.033898305084762</v>
      </c>
      <c r="E8" s="5">
        <f>'Balance Sheet'!F16-'Balance Sheet'!E16</f>
        <v>44.067796610169495</v>
      </c>
      <c r="F8" s="5">
        <f>'Balance Sheet'!G16-'Balance Sheet'!F16</f>
        <v>66.101694915254257</v>
      </c>
      <c r="G8" s="5">
        <f>'Balance Sheet'!H16-'Balance Sheet'!G16</f>
        <v>88.135593220338933</v>
      </c>
    </row>
    <row r="9" spans="2:7" ht="14.4" x14ac:dyDescent="0.3">
      <c r="B9" s="27" t="str">
        <f>"Change in "&amp;'Balance Sheet'!B17</f>
        <v>Change in Deferred Revenue</v>
      </c>
      <c r="C9" s="5">
        <f>'Balance Sheet'!D17-'Balance Sheet'!C17</f>
        <v>58.333333333333343</v>
      </c>
      <c r="D9" s="5">
        <f>'Balance Sheet'!E17-'Balance Sheet'!D17</f>
        <v>15.833333333333343</v>
      </c>
      <c r="E9" s="5">
        <f>'Balance Sheet'!F17-'Balance Sheet'!E17</f>
        <v>31.666666666666657</v>
      </c>
      <c r="F9" s="5">
        <f>'Balance Sheet'!G17-'Balance Sheet'!F17</f>
        <v>47.5</v>
      </c>
      <c r="G9" s="5">
        <f>'Balance Sheet'!H17-'Balance Sheet'!G17</f>
        <v>63.333333333333343</v>
      </c>
    </row>
    <row r="10" spans="2:7" ht="14.4" x14ac:dyDescent="0.3">
      <c r="B10" s="29" t="s">
        <v>64</v>
      </c>
      <c r="C10" s="30">
        <f>SUM(C6:C9)</f>
        <v>4943.553268765133</v>
      </c>
      <c r="D10" s="30">
        <f t="shared" ref="D10:G10" si="1">SUM(D6:D9)</f>
        <v>4966.4981840193705</v>
      </c>
      <c r="E10" s="30">
        <f t="shared" si="1"/>
        <v>4980.6154156577886</v>
      </c>
      <c r="F10" s="30">
        <f t="shared" si="1"/>
        <v>4994.7326472962068</v>
      </c>
      <c r="G10" s="30">
        <f t="shared" si="1"/>
        <v>3008.8498789346245</v>
      </c>
    </row>
    <row r="11" spans="2:7" ht="14.4" x14ac:dyDescent="0.3">
      <c r="B11" s="3" t="s">
        <v>65</v>
      </c>
    </row>
    <row r="12" spans="2:7" ht="14.4" x14ac:dyDescent="0.3">
      <c r="B12" s="27" t="s">
        <v>66</v>
      </c>
      <c r="C12" s="5">
        <f>-'Fixed Assets'!D8</f>
        <v>-14000</v>
      </c>
      <c r="D12" s="5">
        <f>-'Fixed Assets'!E8</f>
        <v>0</v>
      </c>
      <c r="E12" s="5">
        <f>-'Fixed Assets'!F8</f>
        <v>0</v>
      </c>
      <c r="F12" s="5">
        <f>-'Fixed Assets'!G8</f>
        <v>-5000</v>
      </c>
      <c r="G12" s="5">
        <f>-'Fixed Assets'!H8</f>
        <v>0</v>
      </c>
    </row>
    <row r="13" spans="2:7" ht="14.4" x14ac:dyDescent="0.3">
      <c r="B13" s="34" t="s">
        <v>67</v>
      </c>
      <c r="C13" s="30">
        <f>C12</f>
        <v>-14000</v>
      </c>
      <c r="D13" s="30">
        <f t="shared" ref="D13:G13" si="2">D12</f>
        <v>0</v>
      </c>
      <c r="E13" s="30">
        <f t="shared" si="2"/>
        <v>0</v>
      </c>
      <c r="F13" s="30">
        <f t="shared" si="2"/>
        <v>-5000</v>
      </c>
      <c r="G13" s="30">
        <f t="shared" si="2"/>
        <v>0</v>
      </c>
    </row>
    <row r="14" spans="2:7" ht="14.4" x14ac:dyDescent="0.3">
      <c r="B14" s="3" t="s">
        <v>68</v>
      </c>
    </row>
    <row r="15" spans="2:7" ht="14.4" x14ac:dyDescent="0.3">
      <c r="B15" s="27" t="s">
        <v>58</v>
      </c>
      <c r="C15" s="5">
        <f>-'Balance Sheet'!D40</f>
        <v>-500</v>
      </c>
      <c r="D15" s="5">
        <f>-'Balance Sheet'!E40</f>
        <v>-500</v>
      </c>
      <c r="E15" s="5">
        <f>-'Balance Sheet'!F40</f>
        <v>-750</v>
      </c>
      <c r="F15" s="5">
        <f>-'Balance Sheet'!G40</f>
        <v>-750</v>
      </c>
      <c r="G15" s="5">
        <f>-'Balance Sheet'!H40</f>
        <v>-750</v>
      </c>
    </row>
    <row r="16" spans="2:7" ht="14.4" x14ac:dyDescent="0.3">
      <c r="B16" s="27" t="s">
        <v>69</v>
      </c>
      <c r="C16" s="5">
        <f>'Balance Sheet'!D39</f>
        <v>0</v>
      </c>
      <c r="D16" s="5">
        <f>'Balance Sheet'!E39</f>
        <v>0</v>
      </c>
      <c r="E16" s="5">
        <f>'Balance Sheet'!F39</f>
        <v>5000</v>
      </c>
      <c r="F16" s="5">
        <f>'Balance Sheet'!G39</f>
        <v>0</v>
      </c>
      <c r="G16" s="5">
        <f>'Balance Sheet'!H39</f>
        <v>0</v>
      </c>
    </row>
    <row r="17" spans="2:8" ht="14.4" x14ac:dyDescent="0.3">
      <c r="B17" s="49" t="s">
        <v>70</v>
      </c>
      <c r="C17" s="51">
        <f>C15+C16</f>
        <v>-500</v>
      </c>
      <c r="D17" s="51">
        <f t="shared" ref="D17:G17" si="3">D15+D16</f>
        <v>-500</v>
      </c>
      <c r="E17" s="51">
        <f t="shared" si="3"/>
        <v>4250</v>
      </c>
      <c r="F17" s="51">
        <f t="shared" si="3"/>
        <v>-750</v>
      </c>
      <c r="G17" s="51">
        <f t="shared" si="3"/>
        <v>-750</v>
      </c>
    </row>
    <row r="18" spans="2:8" thickBot="1" x14ac:dyDescent="0.35">
      <c r="B18" s="48" t="s">
        <v>71</v>
      </c>
      <c r="C18" s="36">
        <f>C4+C10+C13+C17</f>
        <v>-7871.6776836158188</v>
      </c>
      <c r="D18" s="36">
        <f t="shared" ref="D18:G18" si="4">D4+D10+D13+D17</f>
        <v>6791.1672316384183</v>
      </c>
      <c r="E18" s="36">
        <f t="shared" si="4"/>
        <v>12544.759463276836</v>
      </c>
      <c r="F18" s="36">
        <f t="shared" si="4"/>
        <v>4437.1016949152545</v>
      </c>
      <c r="G18" s="36">
        <f t="shared" si="4"/>
        <v>11521.693926553673</v>
      </c>
      <c r="H18" s="50"/>
    </row>
    <row r="21" spans="2:8" ht="15.75" customHeight="1" x14ac:dyDescent="0.3"/>
    <row r="22" spans="2:8" ht="15.75" customHeight="1" x14ac:dyDescent="0.3"/>
    <row r="23" spans="2:8" ht="15.75" customHeight="1" x14ac:dyDescent="0.3"/>
    <row r="24" spans="2:8" ht="15.75" customHeight="1" x14ac:dyDescent="0.3"/>
    <row r="25" spans="2:8" ht="15.75" customHeight="1" x14ac:dyDescent="0.3"/>
    <row r="26" spans="2:8" ht="15.75" customHeight="1" x14ac:dyDescent="0.3"/>
    <row r="27" spans="2:8" ht="15.75" customHeight="1" x14ac:dyDescent="0.3"/>
    <row r="28" spans="2:8" ht="15.75" customHeight="1" x14ac:dyDescent="0.3"/>
    <row r="29" spans="2:8" ht="15.75" customHeight="1" x14ac:dyDescent="0.3"/>
    <row r="30" spans="2:8" ht="15.75" customHeight="1" x14ac:dyDescent="0.3"/>
    <row r="31" spans="2:8" ht="15.75" customHeight="1" x14ac:dyDescent="0.3"/>
    <row r="32" spans="2:8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1000"/>
  <sheetViews>
    <sheetView showGridLines="0" workbookViewId="0">
      <selection activeCell="B4" sqref="B4"/>
    </sheetView>
  </sheetViews>
  <sheetFormatPr defaultColWidth="14.44140625" defaultRowHeight="15" customHeight="1" x14ac:dyDescent="0.3"/>
  <cols>
    <col min="1" max="1" width="8.88671875" customWidth="1"/>
    <col min="2" max="2" width="17.33203125" customWidth="1"/>
    <col min="3" max="3" width="16.33203125" customWidth="1"/>
    <col min="4" max="8" width="10.44140625" customWidth="1"/>
    <col min="9" max="26" width="8.88671875" customWidth="1"/>
  </cols>
  <sheetData>
    <row r="2" spans="2:8" ht="14.4" x14ac:dyDescent="0.3">
      <c r="B2" s="1" t="s">
        <v>37</v>
      </c>
      <c r="C2" s="1"/>
      <c r="D2" s="1"/>
      <c r="E2" s="1"/>
      <c r="F2" s="1"/>
      <c r="G2" s="1"/>
      <c r="H2" s="1"/>
    </row>
    <row r="3" spans="2:8" ht="14.4" x14ac:dyDescent="0.3">
      <c r="B3" s="2" t="s">
        <v>1</v>
      </c>
      <c r="C3" s="21" t="s">
        <v>72</v>
      </c>
      <c r="D3" s="26">
        <v>44926</v>
      </c>
      <c r="E3" s="26">
        <f t="shared" ref="E3:H3" si="0">EDATE(D3,12)</f>
        <v>45291</v>
      </c>
      <c r="F3" s="26">
        <f t="shared" si="0"/>
        <v>45657</v>
      </c>
      <c r="G3" s="26">
        <f t="shared" si="0"/>
        <v>46022</v>
      </c>
      <c r="H3" s="26">
        <f t="shared" si="0"/>
        <v>46387</v>
      </c>
    </row>
    <row r="4" spans="2:8" ht="14.4" x14ac:dyDescent="0.3">
      <c r="B4" s="28" t="s">
        <v>66</v>
      </c>
    </row>
    <row r="5" spans="2:8" ht="14.4" x14ac:dyDescent="0.3">
      <c r="B5" s="27" t="s">
        <v>73</v>
      </c>
      <c r="C5" s="22">
        <v>3</v>
      </c>
      <c r="D5" s="23">
        <v>5000</v>
      </c>
      <c r="E5" s="23"/>
      <c r="F5" s="24"/>
      <c r="G5" s="23">
        <v>5000</v>
      </c>
    </row>
    <row r="6" spans="2:8" ht="14.4" x14ac:dyDescent="0.3">
      <c r="B6" s="27" t="s">
        <v>74</v>
      </c>
      <c r="C6" s="22">
        <v>7</v>
      </c>
      <c r="D6" s="23">
        <v>3000</v>
      </c>
      <c r="E6" s="23"/>
      <c r="F6" s="23"/>
      <c r="G6" s="24"/>
    </row>
    <row r="7" spans="2:8" ht="14.4" x14ac:dyDescent="0.3">
      <c r="B7" s="27" t="s">
        <v>75</v>
      </c>
      <c r="C7" s="22">
        <v>7</v>
      </c>
      <c r="D7" s="23">
        <v>6000</v>
      </c>
      <c r="E7" s="23"/>
      <c r="F7" s="23"/>
      <c r="G7" s="24"/>
    </row>
    <row r="8" spans="2:8" thickBot="1" x14ac:dyDescent="0.35">
      <c r="B8" s="41" t="s">
        <v>76</v>
      </c>
      <c r="C8" s="41"/>
      <c r="D8" s="42">
        <f>SUM(D5:D7)</f>
        <v>14000</v>
      </c>
      <c r="E8" s="42">
        <f t="shared" ref="E8:H8" si="1">SUM(E5:E7)</f>
        <v>0</v>
      </c>
      <c r="F8" s="42">
        <f t="shared" si="1"/>
        <v>0</v>
      </c>
      <c r="G8" s="42">
        <f t="shared" si="1"/>
        <v>5000</v>
      </c>
      <c r="H8" s="42">
        <f t="shared" si="1"/>
        <v>0</v>
      </c>
    </row>
    <row r="10" spans="2:8" ht="14.4" x14ac:dyDescent="0.3">
      <c r="B10" s="31" t="s">
        <v>63</v>
      </c>
    </row>
    <row r="11" spans="2:8" ht="14.4" x14ac:dyDescent="0.3">
      <c r="B11" s="27" t="s">
        <v>77</v>
      </c>
      <c r="D11" s="23">
        <v>2000</v>
      </c>
      <c r="E11" s="23">
        <v>2000</v>
      </c>
      <c r="F11" s="23">
        <v>2000</v>
      </c>
      <c r="G11" s="23">
        <v>2000</v>
      </c>
    </row>
    <row r="12" spans="2:8" ht="14.4" x14ac:dyDescent="0.3">
      <c r="B12" s="27" t="str">
        <f t="shared" ref="B12:B14" si="2">B5</f>
        <v>Lemon Crusher</v>
      </c>
      <c r="D12" s="25">
        <f>$D5/$C5</f>
        <v>1666.6666666666667</v>
      </c>
      <c r="E12" s="25">
        <f t="shared" ref="E12:F12" si="3">$D5/$C5</f>
        <v>1666.6666666666667</v>
      </c>
      <c r="F12" s="25">
        <f t="shared" si="3"/>
        <v>1666.6666666666667</v>
      </c>
      <c r="G12" s="25">
        <f>$G5/$C5</f>
        <v>1666.6666666666667</v>
      </c>
      <c r="H12" s="25">
        <f>$G5/$C5</f>
        <v>1666.6666666666667</v>
      </c>
    </row>
    <row r="13" spans="2:8" ht="14.4" x14ac:dyDescent="0.3">
      <c r="B13" s="27" t="str">
        <f t="shared" si="2"/>
        <v>Ice Machine</v>
      </c>
      <c r="D13" s="25">
        <f t="shared" ref="D13:G14" si="4">$D6/$C6</f>
        <v>428.57142857142856</v>
      </c>
      <c r="E13" s="25">
        <f t="shared" si="4"/>
        <v>428.57142857142856</v>
      </c>
      <c r="F13" s="25">
        <f t="shared" si="4"/>
        <v>428.57142857142856</v>
      </c>
      <c r="G13" s="25">
        <f t="shared" si="4"/>
        <v>428.57142857142856</v>
      </c>
      <c r="H13" s="25">
        <f t="shared" ref="H13" si="5">$D6/$C6</f>
        <v>428.57142857142856</v>
      </c>
    </row>
    <row r="14" spans="2:8" ht="14.4" x14ac:dyDescent="0.3">
      <c r="B14" s="27" t="str">
        <f t="shared" si="2"/>
        <v>Refrigerator</v>
      </c>
      <c r="D14" s="25">
        <f t="shared" si="4"/>
        <v>857.14285714285711</v>
      </c>
      <c r="E14" s="25">
        <f t="shared" si="4"/>
        <v>857.14285714285711</v>
      </c>
      <c r="F14" s="25">
        <f t="shared" si="4"/>
        <v>857.14285714285711</v>
      </c>
      <c r="G14" s="25">
        <f t="shared" si="4"/>
        <v>857.14285714285711</v>
      </c>
      <c r="H14" s="25">
        <f t="shared" ref="H14" si="6">$D7/$C7</f>
        <v>857.14285714285711</v>
      </c>
    </row>
    <row r="15" spans="2:8" thickBot="1" x14ac:dyDescent="0.35">
      <c r="B15" s="41" t="s">
        <v>78</v>
      </c>
      <c r="C15" s="41"/>
      <c r="D15" s="42">
        <f t="shared" ref="D15:H15" si="7">SUM(D11:D14)</f>
        <v>4952.3809523809523</v>
      </c>
      <c r="E15" s="42">
        <f t="shared" si="7"/>
        <v>4952.3809523809523</v>
      </c>
      <c r="F15" s="42">
        <f t="shared" si="7"/>
        <v>4952.3809523809523</v>
      </c>
      <c r="G15" s="42">
        <f t="shared" si="7"/>
        <v>4952.3809523809523</v>
      </c>
      <c r="H15" s="42">
        <f t="shared" si="7"/>
        <v>2952.3809523809523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Statement</vt:lpstr>
      <vt:lpstr>Balance Sheet</vt:lpstr>
      <vt:lpstr>Statement of Cashflows</vt:lpstr>
      <vt:lpstr>Fixed 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arpitarora504@gmail.com</cp:lastModifiedBy>
  <dcterms:created xsi:type="dcterms:W3CDTF">2022-02-07T12:02:58Z</dcterms:created>
  <dcterms:modified xsi:type="dcterms:W3CDTF">2024-08-24T10:48:58Z</dcterms:modified>
</cp:coreProperties>
</file>