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7BBA44E1-3D04-9D49-ABBF-210317E76F42}" xr6:coauthVersionLast="47" xr6:coauthVersionMax="47" xr10:uidLastSave="{00000000-0000-0000-0000-000000000000}"/>
  <bookViews>
    <workbookView xWindow="15560" yWindow="7880" windowWidth="42280" windowHeight="29380" xr2:uid="{D68530E5-53F4-9147-B78C-2EE89FEB1D8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10" i="1" s="1"/>
  <c r="C6" i="1"/>
  <c r="B14" i="1"/>
  <c r="D9" i="1"/>
  <c r="E9" i="1"/>
  <c r="C9" i="1"/>
  <c r="D6" i="1"/>
  <c r="E6" i="1"/>
  <c r="C5" i="1"/>
  <c r="D16" i="1"/>
  <c r="D17" i="1" s="1"/>
  <c r="D23" i="1" l="1"/>
  <c r="B2" i="1" l="1"/>
  <c r="C10" i="1" l="1"/>
  <c r="C13" i="1"/>
  <c r="C30" i="1" s="1"/>
  <c r="E13" i="1"/>
  <c r="E16" i="1" s="1"/>
  <c r="E10" i="1"/>
  <c r="E30" i="1"/>
  <c r="C16" i="1" l="1"/>
  <c r="C17" i="1" s="1"/>
  <c r="C23" i="1" s="1"/>
  <c r="D30" i="1"/>
  <c r="E11" i="1"/>
  <c r="E27" i="1" s="1"/>
  <c r="E17" i="1"/>
  <c r="C18" i="1"/>
  <c r="D18" i="1"/>
  <c r="E18" i="1"/>
  <c r="C11" i="1"/>
  <c r="C27" i="1" s="1"/>
  <c r="E22" i="1"/>
  <c r="D11" i="1"/>
  <c r="B12" i="1" l="1"/>
  <c r="D22" i="1"/>
  <c r="E23" i="1"/>
  <c r="B34" i="1"/>
  <c r="C22" i="1"/>
  <c r="D27" i="1"/>
  <c r="E29" i="1" l="1"/>
  <c r="C29" i="1"/>
  <c r="D29" i="1"/>
  <c r="C24" i="1"/>
  <c r="D24" i="1"/>
  <c r="E24" i="1"/>
  <c r="B33" i="1"/>
  <c r="B35" i="1" s="1"/>
  <c r="B36" i="1" s="1"/>
  <c r="E39" i="1" l="1"/>
  <c r="D39" i="1"/>
  <c r="C39" i="1"/>
  <c r="B37" i="1"/>
  <c r="D31" i="1"/>
  <c r="C31" i="1"/>
  <c r="E31" i="1"/>
  <c r="C35" i="1"/>
  <c r="D40" i="1" l="1"/>
  <c r="C40" i="1"/>
  <c r="E40" i="1"/>
  <c r="D43" i="1"/>
  <c r="D44" i="1" s="1"/>
  <c r="E43" i="1"/>
  <c r="E44" i="1" s="1"/>
  <c r="C43" i="1" l="1"/>
  <c r="C44" i="1" s="1"/>
  <c r="C49" i="1"/>
  <c r="C50" i="1" s="1"/>
  <c r="G39" i="1"/>
  <c r="C41" i="1"/>
  <c r="B45" i="1" l="1"/>
  <c r="E41" i="1"/>
  <c r="E49" i="1"/>
  <c r="E50" i="1" s="1"/>
  <c r="D41" i="1"/>
  <c r="D49" i="1"/>
  <c r="D50" i="1" s="1"/>
  <c r="G40" i="1"/>
  <c r="G41" i="1" s="1"/>
  <c r="C46" i="1" l="1"/>
  <c r="D46" i="1" s="1"/>
  <c r="E46" i="1" s="1"/>
  <c r="E47" i="1" s="1"/>
  <c r="B51" i="1"/>
  <c r="E52" i="1" l="1"/>
  <c r="E53" i="1" s="1"/>
  <c r="D52" i="1"/>
  <c r="D53" i="1" s="1"/>
  <c r="C52" i="1"/>
  <c r="C53" i="1" s="1"/>
  <c r="C47" i="1"/>
  <c r="D47" i="1"/>
  <c r="G47" i="1" l="1"/>
  <c r="G53" i="1"/>
  <c r="B55" i="1" l="1"/>
</calcChain>
</file>

<file path=xl/sharedStrings.xml><?xml version="1.0" encoding="utf-8"?>
<sst xmlns="http://schemas.openxmlformats.org/spreadsheetml/2006/main" count="56" uniqueCount="47">
  <si>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</si>
  <si>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</si>
  <si>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</si>
  <si>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</si>
  <si>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</si>
  <si>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</si>
  <si>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</si>
  <si>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</si>
  <si>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</si>
  <si>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</si>
  <si>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</si>
  <si>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</si>
  <si>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</si>
  <si>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</si>
  <si>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</si>
  <si>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</si>
  <si>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</si>
  <si>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</si>
  <si>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</si>
  <si>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</si>
  <si>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</si>
  <si>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</si>
  <si>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</si>
  <si>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</si>
  <si>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</si>
  <si>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</si>
  <si>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</si>
  <si>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</si>
  <si>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</si>
  <si>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</si>
  <si>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</si>
  <si>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</si>
  <si>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</si>
  <si>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</si>
  <si>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</si>
  <si>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</si>
  <si>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</si>
  <si>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</si>
  <si>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</si>
  <si>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</si>
  <si>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</si>
  <si>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</si>
  <si>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</si>
  <si>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</si>
  <si>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</si>
  <si>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</si>
  <si>
    <t>Begrenset grunnlag ihht. Dekningsgrad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</si>
</sst>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0.0000%"/>
    <numFmt numFmtId="165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44" fontId="0" fillId="0" borderId="0" xfId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64" fontId="0" fillId="0" borderId="0" xfId="2" applyNumberFormat="1" applyFont="1"/>
    <xf numFmtId="165" fontId="0" fillId="0" borderId="0" xfId="2" applyNumberFormat="1" applyFont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44" fontId="4" fillId="5" borderId="1" xfId="0" applyNumberFormat="1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G56"/>
  <sheetViews>
    <sheetView tabSelected="1" zoomScale="180" zoomScaleNormal="180" workbookViewId="0">
      <selection activeCell="B8" sqref="B8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3.5" customWidth="1"/>
  </cols>
  <sheetData>
    <row r="1" spans="1:6" x14ac:dyDescent="0.2">
      <c r="A1" t="s">
        <v>5</v>
      </c>
      <c r="B1" s="1">
        <v>93634</v>
      </c>
    </row>
    <row r="2" spans="1:6" x14ac:dyDescent="0.2">
      <c r="A2" t="s">
        <v>6</v>
      </c>
      <c r="B2" s="1">
        <f>B1*6</f>
        <v>561804</v>
      </c>
    </row>
    <row r="4" spans="1:6" x14ac:dyDescent="0.2">
      <c r="C4" s="5" t="s">
        <v>1</v>
      </c>
      <c r="D4" s="5" t="s">
        <v>2</v>
      </c>
      <c r="E4" s="5" t="s">
        <v>3</v>
      </c>
    </row>
    <row r="5" spans="1:6" x14ac:dyDescent="0.2">
      <c r="A5" t="s">
        <v>0</v>
      </c>
      <c r="C5" s="1">
        <f>1200.49*260/12</f>
        <v>26010.616666666669</v>
      </c>
      <c r="D5" s="1">
        <v>8000</v>
      </c>
      <c r="E5" s="1">
        <v>5000</v>
      </c>
    </row>
    <row r="6" spans="1:6" x14ac:dyDescent="0.2">
      <c r="A6" t="s">
        <v>46</v>
      </c>
      <c r="C6" s="4">
        <f>C5*C7</f>
        <v>26010.616666666669</v>
      </c>
      <c r="D6" s="4">
        <f>D5*D7</f>
        <v>6400</v>
      </c>
      <c r="E6" s="4">
        <f>E5*E7</f>
        <v>5000</v>
      </c>
    </row>
    <row r="7" spans="1:6" x14ac:dyDescent="0.2">
      <c r="A7" t="s">
        <v>32</v>
      </c>
      <c r="C7" s="2">
        <v>1</v>
      </c>
      <c r="D7" s="2">
        <v>0.8</v>
      </c>
      <c r="E7" s="2">
        <v>1</v>
      </c>
    </row>
    <row r="8" spans="1:6" x14ac:dyDescent="0.2">
      <c r="B8" s="4">
        <f>MIN(12*SUM(C6:E6),B2)</f>
        <v>448927.4</v>
      </c>
    </row>
    <row r="9" spans="1:6" x14ac:dyDescent="0.2">
      <c r="A9" t="s">
        <v>4</v>
      </c>
      <c r="C9" s="3">
        <f>C6/SUM($C$6:$E$6)</f>
        <v>0.69527366785809908</v>
      </c>
      <c r="D9" s="3">
        <f>D6/SUM($C$6:$E$6)</f>
        <v>0.17107443207966366</v>
      </c>
      <c r="E9" s="3">
        <f>E6/SUM($C$6:$E$6)</f>
        <v>0.13365190006223723</v>
      </c>
    </row>
    <row r="10" spans="1:6" x14ac:dyDescent="0.2">
      <c r="A10" s="9" t="s">
        <v>10</v>
      </c>
      <c r="B10" s="9"/>
      <c r="C10" s="8">
        <f>$B$8*C9/12</f>
        <v>26010.616666666669</v>
      </c>
      <c r="D10" s="8">
        <f>$B$8*D9/12</f>
        <v>6400</v>
      </c>
      <c r="E10" s="8">
        <f>$B$8*E9/12</f>
        <v>5000</v>
      </c>
      <c r="F10" t="s">
        <v>17</v>
      </c>
    </row>
    <row r="11" spans="1:6" x14ac:dyDescent="0.2">
      <c r="A11" t="s">
        <v>4</v>
      </c>
      <c r="C11" s="3">
        <f>C10/SUM($C$10:$E$10)</f>
        <v>0.69527366785809908</v>
      </c>
      <c r="D11" s="3">
        <f>D10/SUM($C$10:$E$10)</f>
        <v>0.17107443207966366</v>
      </c>
      <c r="E11" s="3">
        <f>E10/SUM($C$10:$E$10)</f>
        <v>0.13365190006223723</v>
      </c>
      <c r="F11" t="s">
        <v>20</v>
      </c>
    </row>
    <row r="12" spans="1:6" x14ac:dyDescent="0.2">
      <c r="A12" s="9" t="s">
        <v>12</v>
      </c>
      <c r="B12" s="8">
        <f>12*SUM(C10:E10)</f>
        <v>448927.4</v>
      </c>
      <c r="C12" s="4"/>
    </row>
    <row r="13" spans="1:6" x14ac:dyDescent="0.2">
      <c r="A13" t="s">
        <v>29</v>
      </c>
      <c r="C13" s="11">
        <f>C5</f>
        <v>26010.616666666669</v>
      </c>
      <c r="D13" s="11">
        <v>0</v>
      </c>
      <c r="E13" s="11">
        <f>E5</f>
        <v>5000</v>
      </c>
    </row>
    <row r="14" spans="1:6" x14ac:dyDescent="0.2">
      <c r="B14" s="4">
        <f>12*SUM(C13:E13)</f>
        <v>372127.4</v>
      </c>
    </row>
    <row r="16" spans="1:6" x14ac:dyDescent="0.2">
      <c r="A16" t="s">
        <v>30</v>
      </c>
      <c r="C16" s="1">
        <f>MIN(C5,C13)</f>
        <v>26010.616666666669</v>
      </c>
      <c r="D16" s="1">
        <f>MIN(D5,D13)</f>
        <v>0</v>
      </c>
      <c r="E16" s="1">
        <f>MIN(E5,E13)</f>
        <v>5000</v>
      </c>
      <c r="F16" t="s">
        <v>31</v>
      </c>
    </row>
    <row r="17" spans="1:7" x14ac:dyDescent="0.2">
      <c r="A17" s="9" t="s">
        <v>23</v>
      </c>
      <c r="B17" s="9"/>
      <c r="C17" s="12">
        <f>IF(C5&gt;0,C16/C5,0)</f>
        <v>1</v>
      </c>
      <c r="D17" s="12">
        <f>IF(D5&gt;0,D16/D5,0)</f>
        <v>0</v>
      </c>
      <c r="E17" s="12">
        <f>IF(E5&gt;0,E16/E5,0)</f>
        <v>1</v>
      </c>
      <c r="F17" t="s">
        <v>38</v>
      </c>
    </row>
    <row r="18" spans="1:7" ht="16" customHeight="1" x14ac:dyDescent="0.2">
      <c r="A18" t="s">
        <v>4</v>
      </c>
      <c r="C18" s="3">
        <f>C16/SUM($C$16:$E$16)</f>
        <v>0.83876489610816085</v>
      </c>
      <c r="D18" s="3">
        <f>D16/SUM($C$16:$E$16)</f>
        <v>0</v>
      </c>
      <c r="E18" s="3">
        <f>E16/SUM($C$16:$E$16)</f>
        <v>0.16123510389183918</v>
      </c>
      <c r="F18" t="s">
        <v>36</v>
      </c>
    </row>
    <row r="19" spans="1:7" x14ac:dyDescent="0.2">
      <c r="A19" s="21" t="s">
        <v>16</v>
      </c>
      <c r="B19" s="21"/>
      <c r="C19" s="21"/>
      <c r="D19" s="21"/>
      <c r="E19" s="21"/>
    </row>
    <row r="20" spans="1:7" ht="68" x14ac:dyDescent="0.2">
      <c r="A20" s="22" t="s">
        <v>37</v>
      </c>
      <c r="B20" s="22"/>
      <c r="C20" s="22"/>
      <c r="D20" s="22"/>
      <c r="E20" s="22"/>
    </row>
    <row r="21" spans="1:7" x14ac:dyDescent="0.2">
      <c r="A21" s="22"/>
      <c r="B21" s="22"/>
      <c r="C21" s="22"/>
      <c r="D21" s="22"/>
      <c r="E21" s="22"/>
    </row>
    <row r="22" spans="1:7" x14ac:dyDescent="0.2">
      <c r="A22" t="s">
        <v>7</v>
      </c>
      <c r="C22" s="13">
        <f>(C10*C17)/SUMPRODUCT($C$10:$E$10,$C$17:$E$17)</f>
        <v>0.83876489610816085</v>
      </c>
      <c r="D22" s="13">
        <f>(D10*D17)/SUMPRODUCT($C$10:$E$10,$C$17:$E$17)</f>
        <v>0</v>
      </c>
      <c r="E22" s="13">
        <f>(E10*E17)/SUMPRODUCT($C$10:$E$10,$C$17:$E$17)</f>
        <v>0.16123510389183918</v>
      </c>
      <c r="F22" t="s">
        <v>26</v>
      </c>
    </row>
    <row r="23" spans="1:7" x14ac:dyDescent="0.2">
      <c r="A23" t="s">
        <v>33</v>
      </c>
      <c r="B23" s="4"/>
      <c r="C23" s="14">
        <f>(1-C17)</f>
        <v>0</v>
      </c>
      <c r="D23" s="14">
        <f>(1-D17)</f>
        <v>1</v>
      </c>
      <c r="E23" s="14">
        <f>(1-E17)</f>
        <v>0</v>
      </c>
      <c r="F23" t="s">
        <v>26</v>
      </c>
    </row>
    <row r="24" spans="1:7" x14ac:dyDescent="0.2">
      <c r="A24" t="s">
        <v>27</v>
      </c>
      <c r="C24" s="13">
        <f>IF(SUMPRODUCT($C$10:$E$10,$C$23:$E$23)&gt;0,(C10*C23)/SUMPRODUCT($C$10:$E$10,$C$23:$E$23),0)</f>
        <v>0</v>
      </c>
      <c r="D24" s="13">
        <f>IF(SUMPRODUCT($C$10:$E$10,$C$23:$E$23)&gt;0,(D10*D23)/SUMPRODUCT($C$10:$E$10,$C$23:$E$23),0)</f>
        <v>1</v>
      </c>
      <c r="E24" s="13">
        <f>IF(SUMPRODUCT($C$10:$E$10,$C$23:$E$23)&gt;0,(E10*E23)/SUMPRODUCT($C$10:$E$10,$C$23:$E$23),0)</f>
        <v>0</v>
      </c>
    </row>
    <row r="26" spans="1:7" x14ac:dyDescent="0.2">
      <c r="A26" t="s">
        <v>8</v>
      </c>
      <c r="C26" s="2">
        <v>0.5</v>
      </c>
      <c r="D26" s="2">
        <v>0.8</v>
      </c>
      <c r="E26" s="2">
        <v>1</v>
      </c>
      <c r="G26" s="10"/>
    </row>
    <row r="27" spans="1:7" x14ac:dyDescent="0.2">
      <c r="A27" t="s">
        <v>15</v>
      </c>
      <c r="C27" s="6">
        <f>C26*C11</f>
        <v>0.34763683392904954</v>
      </c>
      <c r="D27" s="6">
        <f>D26*D11</f>
        <v>0.13685954566373093</v>
      </c>
      <c r="E27" s="6">
        <f>E26*E11</f>
        <v>0.13365190006223723</v>
      </c>
    </row>
    <row r="29" spans="1:7" x14ac:dyDescent="0.2">
      <c r="A29" s="9" t="s">
        <v>34</v>
      </c>
      <c r="B29" s="9"/>
      <c r="C29" s="15">
        <f>(C22*C26) / SUMPRODUCT($C$22:$E$22,$C$26:$E$26)</f>
        <v>0.72230411679518591</v>
      </c>
      <c r="D29" s="15">
        <f>(D22*D26) / SUMPRODUCT($C$22:$E$22,$C$26:$E$26)</f>
        <v>0</v>
      </c>
      <c r="E29" s="15">
        <f>(E22*E26) / SUMPRODUCT($C$22:$E$22,$C$26:$E$26)</f>
        <v>0.27769588320481414</v>
      </c>
      <c r="F29" t="s">
        <v>18</v>
      </c>
    </row>
    <row r="30" spans="1:7" x14ac:dyDescent="0.2">
      <c r="A30" t="s">
        <v>34</v>
      </c>
      <c r="C30" s="3">
        <f>C13*C26/SUMPRODUCT($C13:$E$13,$C$26:$E$26)</f>
        <v>0.72230411679518591</v>
      </c>
      <c r="D30" s="3">
        <f>D13*D26/SUMPRODUCT($C13:$E$13,$C$26:$E$26)</f>
        <v>0</v>
      </c>
      <c r="E30" s="3">
        <f>E13*E26/SUMPRODUCT($C13:$E$13,$C$26:$E$26)</f>
        <v>0.27769588320481414</v>
      </c>
      <c r="F30" t="s">
        <v>24</v>
      </c>
    </row>
    <row r="31" spans="1:7" x14ac:dyDescent="0.2">
      <c r="A31" s="9" t="s">
        <v>35</v>
      </c>
      <c r="B31" s="9"/>
      <c r="C31" s="12">
        <f>IF(SUMPRODUCT($C$24:$E$24,$C$26:$E$26)&gt;0,(C24*C26) / SUMPRODUCT($C$24:$E$24,$C$26:$E$26),0)</f>
        <v>0</v>
      </c>
      <c r="D31" s="12">
        <f>IF(SUMPRODUCT($C$24:$E$24,$C$26:$E$26)&gt;0,(D24*D26) / SUMPRODUCT($C$24:$E$24,$C$26:$E$26),0)</f>
        <v>1</v>
      </c>
      <c r="E31" s="12">
        <f>IF(SUMPRODUCT($C$24:$E$24,$C$26:$E$26)&gt;0,(E24*E26) / SUMPRODUCT($C$24:$E$24,$C$26:$E$26),0)</f>
        <v>0</v>
      </c>
    </row>
    <row r="32" spans="1:7" x14ac:dyDescent="0.2">
      <c r="D32" s="4"/>
      <c r="E32" s="4"/>
    </row>
    <row r="33" spans="1:7" x14ac:dyDescent="0.2">
      <c r="A33" t="s">
        <v>9</v>
      </c>
      <c r="B33" s="16">
        <f>SUM(C27:E27)</f>
        <v>0.61814827965501773</v>
      </c>
      <c r="C33" s="1"/>
      <c r="D33" s="1"/>
      <c r="E33" s="1"/>
    </row>
    <row r="34" spans="1:7" x14ac:dyDescent="0.2">
      <c r="A34" t="s">
        <v>14</v>
      </c>
      <c r="B34" s="1">
        <f>ROUND((12*SUMPRODUCT(C10:E10,C26:E26,C17:E17))/260,)*260</f>
        <v>216060</v>
      </c>
      <c r="C34" s="1"/>
      <c r="D34" s="3"/>
      <c r="F34" t="s">
        <v>39</v>
      </c>
    </row>
    <row r="35" spans="1:7" x14ac:dyDescent="0.2">
      <c r="A35" t="s">
        <v>13</v>
      </c>
      <c r="B35" s="4">
        <f>ROUND(B12*B33/260,)*260</f>
        <v>277420</v>
      </c>
      <c r="C35" s="4">
        <f>B35/260</f>
        <v>1067</v>
      </c>
      <c r="F35" t="s">
        <v>39</v>
      </c>
    </row>
    <row r="36" spans="1:7" x14ac:dyDescent="0.2">
      <c r="A36" t="s">
        <v>22</v>
      </c>
      <c r="B36" s="4">
        <f>MIN(B34,B35)</f>
        <v>216060</v>
      </c>
    </row>
    <row r="37" spans="1:7" x14ac:dyDescent="0.2">
      <c r="A37" t="s">
        <v>19</v>
      </c>
      <c r="B37" s="4">
        <f>B35-B36</f>
        <v>61360</v>
      </c>
      <c r="C37" s="7"/>
      <c r="D37" s="7"/>
      <c r="E37" s="7"/>
    </row>
    <row r="38" spans="1:7" x14ac:dyDescent="0.2">
      <c r="C38" s="4"/>
      <c r="D38" s="17"/>
      <c r="E38" s="4"/>
    </row>
    <row r="39" spans="1:7" x14ac:dyDescent="0.2">
      <c r="A39" s="18" t="s">
        <v>21</v>
      </c>
      <c r="B39" s="18"/>
      <c r="C39" s="23">
        <f>$B$36*C29/260</f>
        <v>600.23472105679957</v>
      </c>
      <c r="D39" s="23">
        <f t="shared" ref="D39:E39" si="0">$B$36*D29/260</f>
        <v>0</v>
      </c>
      <c r="E39" s="23">
        <f t="shared" si="0"/>
        <v>230.76527894320054</v>
      </c>
      <c r="F39" s="18"/>
      <c r="G39" s="18">
        <f>SUM(C39:E39)</f>
        <v>831.00000000000011</v>
      </c>
    </row>
    <row r="40" spans="1:7" x14ac:dyDescent="0.2">
      <c r="A40" s="18" t="s">
        <v>25</v>
      </c>
      <c r="B40" s="18"/>
      <c r="C40" s="23">
        <f>$B$37*C31/260</f>
        <v>0</v>
      </c>
      <c r="D40" s="23">
        <f t="shared" ref="D40:E40" si="1">$B$37*D31/260</f>
        <v>236</v>
      </c>
      <c r="E40" s="23">
        <f t="shared" si="1"/>
        <v>0</v>
      </c>
      <c r="F40" s="18"/>
      <c r="G40" s="18">
        <f>SUM(C40:E40)</f>
        <v>236</v>
      </c>
    </row>
    <row r="41" spans="1:7" x14ac:dyDescent="0.2">
      <c r="A41" s="18"/>
      <c r="B41" s="18" t="s">
        <v>28</v>
      </c>
      <c r="C41" s="20">
        <f>SUM(C39:C40)</f>
        <v>600.23472105679957</v>
      </c>
      <c r="D41" s="20">
        <f t="shared" ref="D41:E41" si="2">SUM(D39:D40)</f>
        <v>236</v>
      </c>
      <c r="E41" s="20">
        <f t="shared" si="2"/>
        <v>230.76527894320054</v>
      </c>
      <c r="F41" s="18"/>
      <c r="G41" s="18">
        <f>SUM(G39:G40)</f>
        <v>1067</v>
      </c>
    </row>
    <row r="42" spans="1:7" x14ac:dyDescent="0.2">
      <c r="A42" s="18"/>
      <c r="B42" s="18"/>
      <c r="C42" s="20"/>
      <c r="D42" s="20"/>
      <c r="E42" s="20"/>
      <c r="F42" s="18"/>
      <c r="G42" s="18"/>
    </row>
    <row r="43" spans="1:7" x14ac:dyDescent="0.2">
      <c r="A43" s="18" t="s">
        <v>11</v>
      </c>
      <c r="B43" s="18"/>
      <c r="C43" s="20">
        <f>TRUNC(C39)</f>
        <v>600</v>
      </c>
      <c r="D43" s="20">
        <f t="shared" ref="D43:E43" si="3">TRUNC(D39)</f>
        <v>0</v>
      </c>
      <c r="E43" s="20">
        <f t="shared" si="3"/>
        <v>230</v>
      </c>
      <c r="F43" s="18"/>
      <c r="G43" s="18"/>
    </row>
    <row r="44" spans="1:7" x14ac:dyDescent="0.2">
      <c r="A44" s="18" t="s">
        <v>40</v>
      </c>
      <c r="B44" s="18"/>
      <c r="C44" s="20">
        <f>C39-C43</f>
        <v>0.23472105679957167</v>
      </c>
      <c r="D44" s="20">
        <f t="shared" ref="D44:E44" si="4">D39-D43</f>
        <v>0</v>
      </c>
      <c r="E44" s="20">
        <f t="shared" si="4"/>
        <v>0.76527894320054202</v>
      </c>
      <c r="F44" s="18"/>
      <c r="G44" s="18"/>
    </row>
    <row r="45" spans="1:7" x14ac:dyDescent="0.2">
      <c r="A45" s="18" t="s">
        <v>41</v>
      </c>
      <c r="B45" s="20">
        <f>ROUND(SUM(C39:E39)-SUM(C43:E43),)</f>
        <v>1</v>
      </c>
      <c r="C45" s="20"/>
      <c r="D45" s="20"/>
      <c r="E45" s="20"/>
      <c r="F45" s="18"/>
      <c r="G45" s="18"/>
    </row>
    <row r="46" spans="1:7" x14ac:dyDescent="0.2">
      <c r="A46" s="18" t="s">
        <v>42</v>
      </c>
      <c r="B46" s="18"/>
      <c r="C46" s="20">
        <f>IF($B$45&gt;0,IF(LARGE($C$44:$F$44,$B$45)&lt;=C$44,1,0), 0)</f>
        <v>0</v>
      </c>
      <c r="D46" s="20">
        <f>IF(($B$45-C46)&gt;0,IF(LARGE($C$44:$F$44,$B$45)&lt;=D$44,1,0), 0)</f>
        <v>0</v>
      </c>
      <c r="E46" s="20">
        <f>IF(($B$45-SUM($C$46:$D$46))&gt;0,IF(LARGE($C$44:$F$44,$B$45)&lt;=E$44,1,0), 0)</f>
        <v>1</v>
      </c>
      <c r="F46" s="18"/>
      <c r="G46" s="18"/>
    </row>
    <row r="47" spans="1:7" x14ac:dyDescent="0.2">
      <c r="A47" s="19" t="s">
        <v>43</v>
      </c>
      <c r="B47" s="19"/>
      <c r="C47" s="19">
        <f>C43+C46</f>
        <v>600</v>
      </c>
      <c r="D47" s="19">
        <f t="shared" ref="D47:E47" si="5">D43+D46</f>
        <v>0</v>
      </c>
      <c r="E47" s="19">
        <f t="shared" si="5"/>
        <v>231</v>
      </c>
      <c r="F47" s="19"/>
      <c r="G47" s="19">
        <f>SUM(C47:E47)</f>
        <v>831</v>
      </c>
    </row>
    <row r="48" spans="1:7" x14ac:dyDescent="0.2">
      <c r="A48" s="18"/>
      <c r="B48" s="20"/>
      <c r="C48" s="20"/>
      <c r="D48" s="20"/>
      <c r="E48" s="20"/>
      <c r="F48" s="18"/>
      <c r="G48" s="18"/>
    </row>
    <row r="49" spans="1:7" x14ac:dyDescent="0.2">
      <c r="A49" s="18" t="s">
        <v>19</v>
      </c>
      <c r="B49" s="20"/>
      <c r="C49" s="20">
        <f>TRUNC(C40)</f>
        <v>0</v>
      </c>
      <c r="D49" s="20">
        <f t="shared" ref="D49:E49" si="6">TRUNC(D40)</f>
        <v>236</v>
      </c>
      <c r="E49" s="20">
        <f t="shared" si="6"/>
        <v>0</v>
      </c>
      <c r="F49" s="18"/>
      <c r="G49" s="18"/>
    </row>
    <row r="50" spans="1:7" x14ac:dyDescent="0.2">
      <c r="A50" s="18" t="s">
        <v>40</v>
      </c>
      <c r="B50" s="20"/>
      <c r="C50" s="20">
        <f>C40-C49</f>
        <v>0</v>
      </c>
      <c r="D50" s="20">
        <f t="shared" ref="D50:E50" si="7">D40-D49</f>
        <v>0</v>
      </c>
      <c r="E50" s="20">
        <f t="shared" si="7"/>
        <v>0</v>
      </c>
      <c r="F50" s="18"/>
      <c r="G50" s="18"/>
    </row>
    <row r="51" spans="1:7" x14ac:dyDescent="0.2">
      <c r="A51" s="18" t="s">
        <v>41</v>
      </c>
      <c r="B51" s="20">
        <f>ROUND(SUM(C40:E40)-SUM(C49:E49),)</f>
        <v>0</v>
      </c>
      <c r="C51" s="20"/>
      <c r="D51" s="20"/>
      <c r="E51" s="20"/>
      <c r="F51" s="18"/>
      <c r="G51" s="18"/>
    </row>
    <row r="52" spans="1:7" x14ac:dyDescent="0.2">
      <c r="A52" s="18" t="s">
        <v>42</v>
      </c>
      <c r="B52" s="20"/>
      <c r="C52" s="20">
        <f>IF($B$51&gt;0,IF(LARGE($C$50:$F$50,$B$51)&lt;=C$50,1,0), 0)</f>
        <v>0</v>
      </c>
      <c r="D52" s="20">
        <f>IF(($B$51-C50)&gt;0,IF(LARGE($C$50:$F$50,$B$45)&lt;=D$50,1,0), 0)</f>
        <v>0</v>
      </c>
      <c r="E52" s="20">
        <f>IF(($B$51-SUM($C$50:$D$50))&gt;0,IF(LARGE($C$50:$F$50,$B$45)&lt;=E$50,1,0), 0)</f>
        <v>0</v>
      </c>
      <c r="F52" s="18"/>
      <c r="G52" s="18"/>
    </row>
    <row r="53" spans="1:7" x14ac:dyDescent="0.2">
      <c r="A53" s="19" t="s">
        <v>44</v>
      </c>
      <c r="B53" s="19"/>
      <c r="C53" s="19">
        <f>C49+C52</f>
        <v>0</v>
      </c>
      <c r="D53" s="19">
        <f t="shared" ref="D53" si="8">D49+D52</f>
        <v>236</v>
      </c>
      <c r="E53" s="19">
        <f t="shared" ref="E53" si="9">E49+E52</f>
        <v>0</v>
      </c>
      <c r="F53" s="19"/>
      <c r="G53" s="19">
        <f>SUM(C53:E53)</f>
        <v>236</v>
      </c>
    </row>
    <row r="55" spans="1:7" x14ac:dyDescent="0.2">
      <c r="A55" s="19" t="s">
        <v>45</v>
      </c>
      <c r="B55" s="19">
        <f>G47+G53</f>
        <v>1067</v>
      </c>
    </row>
    <row r="56" spans="1:7" x14ac:dyDescent="0.2">
      <c r="B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2022-10-25T07:08:04Z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