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Вероника\уроки\Вуз\5 семестр\Численные методы\"/>
    </mc:Choice>
  </mc:AlternateContent>
  <xr:revisionPtr revIDLastSave="0" documentId="13_ncr:1_{83FEF7E6-9FCB-4349-B0F3-8CCFFBAACDB6}" xr6:coauthVersionLast="47" xr6:coauthVersionMax="47" xr10:uidLastSave="{00000000-0000-0000-0000-000000000000}"/>
  <bookViews>
    <workbookView xWindow="-3585" yWindow="1455" windowWidth="7485" windowHeight="735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1" i="2" l="1"/>
  <c r="D138" i="2"/>
  <c r="B139" i="2"/>
  <c r="I127" i="2"/>
  <c r="H128" i="2"/>
  <c r="H129" i="2"/>
  <c r="H130" i="2"/>
  <c r="H131" i="2"/>
  <c r="H132" i="2"/>
  <c r="H133" i="2"/>
  <c r="H134" i="2"/>
  <c r="H135" i="2"/>
  <c r="H136" i="2"/>
  <c r="H127" i="2"/>
  <c r="F126" i="2"/>
  <c r="N101" i="2"/>
  <c r="A103" i="2" a="1"/>
  <c r="B103" i="2" s="1"/>
  <c r="G2" i="2"/>
  <c r="F2" i="2"/>
  <c r="J109" i="2" l="1"/>
  <c r="H106" i="2"/>
  <c r="F103" i="2"/>
  <c r="E111" i="2"/>
  <c r="C108" i="2"/>
  <c r="A105" i="2"/>
  <c r="J112" i="2"/>
  <c r="H109" i="2"/>
  <c r="F106" i="2"/>
  <c r="D103" i="2"/>
  <c r="I112" i="2"/>
  <c r="G109" i="2"/>
  <c r="E106" i="2"/>
  <c r="C103" i="2"/>
  <c r="B111" i="2"/>
  <c r="J107" i="2"/>
  <c r="H104" i="2"/>
  <c r="G112" i="2"/>
  <c r="E109" i="2"/>
  <c r="C106" i="2"/>
  <c r="A103" i="2"/>
  <c r="F112" i="2"/>
  <c r="J110" i="2"/>
  <c r="D109" i="2"/>
  <c r="H107" i="2"/>
  <c r="B106" i="2"/>
  <c r="F104" i="2"/>
  <c r="C109" i="2"/>
  <c r="A106" i="2"/>
  <c r="E104" i="2"/>
  <c r="D112" i="2"/>
  <c r="H110" i="2"/>
  <c r="B109" i="2"/>
  <c r="F107" i="2"/>
  <c r="J105" i="2"/>
  <c r="D104" i="2"/>
  <c r="E112" i="2"/>
  <c r="I110" i="2"/>
  <c r="G107" i="2"/>
  <c r="C112" i="2"/>
  <c r="G110" i="2"/>
  <c r="A109" i="2"/>
  <c r="E107" i="2"/>
  <c r="I105" i="2"/>
  <c r="C104" i="2"/>
  <c r="B112" i="2"/>
  <c r="F110" i="2"/>
  <c r="J108" i="2"/>
  <c r="D107" i="2"/>
  <c r="H105" i="2"/>
  <c r="B104" i="2"/>
  <c r="A112" i="2"/>
  <c r="E110" i="2"/>
  <c r="I108" i="2"/>
  <c r="C107" i="2"/>
  <c r="G105" i="2"/>
  <c r="A104" i="2"/>
  <c r="F111" i="2"/>
  <c r="D108" i="2"/>
  <c r="B105" i="2"/>
  <c r="I109" i="2"/>
  <c r="G106" i="2"/>
  <c r="E103" i="2"/>
  <c r="D111" i="2"/>
  <c r="B108" i="2"/>
  <c r="J104" i="2"/>
  <c r="C111" i="2"/>
  <c r="A108" i="2"/>
  <c r="I104" i="2"/>
  <c r="H112" i="2"/>
  <c r="F109" i="2"/>
  <c r="D106" i="2"/>
  <c r="A111" i="2"/>
  <c r="I107" i="2"/>
  <c r="G104" i="2"/>
  <c r="J111" i="2"/>
  <c r="D110" i="2"/>
  <c r="H108" i="2"/>
  <c r="B107" i="2"/>
  <c r="F105" i="2"/>
  <c r="J103" i="2"/>
  <c r="I111" i="2"/>
  <c r="C110" i="2"/>
  <c r="G108" i="2"/>
  <c r="A107" i="2"/>
  <c r="E105" i="2"/>
  <c r="I103" i="2"/>
  <c r="H111" i="2"/>
  <c r="B110" i="2"/>
  <c r="F108" i="2"/>
  <c r="J106" i="2"/>
  <c r="D105" i="2"/>
  <c r="H103" i="2"/>
  <c r="G111" i="2"/>
  <c r="A110" i="2"/>
  <c r="E108" i="2"/>
  <c r="I106" i="2"/>
  <c r="C105" i="2"/>
  <c r="G103" i="2"/>
  <c r="H2" i="2" l="1"/>
  <c r="B4" i="2" s="1"/>
  <c r="C2" i="2"/>
  <c r="D2" i="2" s="1"/>
  <c r="A16" i="2" l="1"/>
  <c r="B5" i="2"/>
  <c r="B2" i="1"/>
  <c r="E5" i="1" s="1"/>
  <c r="F5" i="1" s="1"/>
  <c r="G5" i="1" s="1"/>
  <c r="F13" i="1" s="1"/>
  <c r="H13" i="1" s="1"/>
  <c r="E6" i="1"/>
  <c r="F6" i="1" s="1"/>
  <c r="G6" i="1" s="1"/>
  <c r="A42" i="2" l="1"/>
  <c r="A54" i="2" s="1"/>
  <c r="B17" i="2"/>
  <c r="B43" i="2" s="1"/>
  <c r="B55" i="2" s="1"/>
  <c r="A17" i="2"/>
  <c r="B16" i="2"/>
  <c r="B42" i="2" s="1"/>
  <c r="B54" i="2" s="1"/>
  <c r="A43" i="2"/>
  <c r="B6" i="2"/>
  <c r="C17" i="2" s="1"/>
  <c r="E7" i="1"/>
  <c r="F7" i="1" s="1"/>
  <c r="G7" i="1" s="1"/>
  <c r="C7" i="1"/>
  <c r="B7" i="1"/>
  <c r="A7" i="1"/>
  <c r="C6" i="1"/>
  <c r="B6" i="1"/>
  <c r="A6" i="1"/>
  <c r="C5" i="1"/>
  <c r="B5" i="1"/>
  <c r="A5" i="1"/>
  <c r="A55" i="2" l="1"/>
  <c r="C43" i="2"/>
  <c r="C55" i="2" s="1"/>
  <c r="B18" i="2"/>
  <c r="C18" i="2"/>
  <c r="A18" i="2"/>
  <c r="C16" i="2"/>
  <c r="C42" i="2" s="1"/>
  <c r="C54" i="2" s="1"/>
  <c r="A44" i="2"/>
  <c r="A56" i="2" s="1"/>
  <c r="C44" i="2"/>
  <c r="C56" i="2" s="1"/>
  <c r="B44" i="2"/>
  <c r="B56" i="2" s="1"/>
  <c r="B7" i="2"/>
  <c r="A12" i="1"/>
  <c r="A11" i="1"/>
  <c r="H5" i="1" a="1"/>
  <c r="A10" i="1"/>
  <c r="D19" i="2" l="1"/>
  <c r="D45" i="2" s="1"/>
  <c r="D57" i="2" s="1"/>
  <c r="B19" i="2"/>
  <c r="B45" i="2" s="1"/>
  <c r="B57" i="2" s="1"/>
  <c r="A19" i="2"/>
  <c r="A45" i="2" s="1"/>
  <c r="A57" i="2" s="1"/>
  <c r="C19" i="2"/>
  <c r="C45" i="2" s="1"/>
  <c r="C57" i="2" s="1"/>
  <c r="D16" i="2"/>
  <c r="D17" i="2"/>
  <c r="D43" i="2" s="1"/>
  <c r="D18" i="2"/>
  <c r="D44" i="2" s="1"/>
  <c r="D56" i="2" s="1"/>
  <c r="D42" i="2"/>
  <c r="D54" i="2" s="1"/>
  <c r="B8" i="2"/>
  <c r="H5" i="1"/>
  <c r="I5" i="1"/>
  <c r="H7" i="1"/>
  <c r="H6" i="1"/>
  <c r="J5" i="1"/>
  <c r="I7" i="1"/>
  <c r="J6" i="1"/>
  <c r="J7" i="1"/>
  <c r="I6" i="1"/>
  <c r="D55" i="2" l="1"/>
  <c r="D20" i="2"/>
  <c r="B20" i="2"/>
  <c r="B46" i="2" s="1"/>
  <c r="B58" i="2" s="1"/>
  <c r="E20" i="2"/>
  <c r="E46" i="2" s="1"/>
  <c r="E58" i="2" s="1"/>
  <c r="C20" i="2"/>
  <c r="C46" i="2" s="1"/>
  <c r="C58" i="2" s="1"/>
  <c r="A20" i="2"/>
  <c r="A46" i="2" s="1"/>
  <c r="A58" i="2" s="1"/>
  <c r="E16" i="2"/>
  <c r="E42" i="2" s="1"/>
  <c r="E54" i="2" s="1"/>
  <c r="E17" i="2"/>
  <c r="E18" i="2"/>
  <c r="E44" i="2" s="1"/>
  <c r="E56" i="2" s="1"/>
  <c r="E19" i="2"/>
  <c r="E45" i="2" s="1"/>
  <c r="E57" i="2" s="1"/>
  <c r="D46" i="2"/>
  <c r="D58" i="2" s="1"/>
  <c r="B9" i="2"/>
  <c r="E43" i="2"/>
  <c r="E55" i="2" s="1"/>
  <c r="Q7" i="1" a="1"/>
  <c r="P7" i="1" a="1"/>
  <c r="L5" i="1" a="1"/>
  <c r="N7" i="1" s="1"/>
  <c r="D21" i="2" l="1"/>
  <c r="D47" i="2" s="1"/>
  <c r="D59" i="2" s="1"/>
  <c r="B21" i="2"/>
  <c r="B47" i="2" s="1"/>
  <c r="B59" i="2" s="1"/>
  <c r="F21" i="2"/>
  <c r="F47" i="2" s="1"/>
  <c r="F59" i="2" s="1"/>
  <c r="E21" i="2"/>
  <c r="E47" i="2" s="1"/>
  <c r="E59" i="2" s="1"/>
  <c r="A21" i="2"/>
  <c r="A47" i="2" s="1"/>
  <c r="A59" i="2" s="1"/>
  <c r="C21" i="2"/>
  <c r="C47" i="2" s="1"/>
  <c r="C59" i="2" s="1"/>
  <c r="F16" i="2"/>
  <c r="F42" i="2" s="1"/>
  <c r="F54" i="2" s="1"/>
  <c r="F17" i="2"/>
  <c r="F43" i="2" s="1"/>
  <c r="F18" i="2"/>
  <c r="F44" i="2" s="1"/>
  <c r="F56" i="2" s="1"/>
  <c r="F19" i="2"/>
  <c r="F45" i="2" s="1"/>
  <c r="F57" i="2" s="1"/>
  <c r="F20" i="2"/>
  <c r="F46" i="2" s="1"/>
  <c r="F58" i="2" s="1"/>
  <c r="B10" i="2"/>
  <c r="G21" i="2" s="1"/>
  <c r="G47" i="2" s="1"/>
  <c r="G59" i="2" s="1"/>
  <c r="P7" i="1"/>
  <c r="P8" i="1"/>
  <c r="P12" i="1" s="1"/>
  <c r="P9" i="1"/>
  <c r="L5" i="1"/>
  <c r="M7" i="1"/>
  <c r="L7" i="1"/>
  <c r="L12" i="1" s="1"/>
  <c r="M5" i="1"/>
  <c r="L6" i="1"/>
  <c r="N5" i="1"/>
  <c r="M6" i="1"/>
  <c r="Q7" i="1"/>
  <c r="Q9" i="1"/>
  <c r="Q8" i="1"/>
  <c r="Q12" i="1" s="1"/>
  <c r="N6" i="1"/>
  <c r="F55" i="2" l="1"/>
  <c r="B11" i="2"/>
  <c r="H21" i="2" s="1"/>
  <c r="F23" i="2"/>
  <c r="F49" i="2" s="1"/>
  <c r="F61" i="2" s="1"/>
  <c r="G23" i="2"/>
  <c r="G49" i="2" s="1"/>
  <c r="G61" i="2" s="1"/>
  <c r="B23" i="2"/>
  <c r="B49" i="2" s="1"/>
  <c r="B61" i="2" s="1"/>
  <c r="E23" i="2"/>
  <c r="E49" i="2" s="1"/>
  <c r="E61" i="2" s="1"/>
  <c r="D23" i="2"/>
  <c r="C23" i="2"/>
  <c r="C49" i="2" s="1"/>
  <c r="C61" i="2" s="1"/>
  <c r="H23" i="2"/>
  <c r="H49" i="2" s="1"/>
  <c r="H61" i="2" s="1"/>
  <c r="A23" i="2"/>
  <c r="H16" i="2"/>
  <c r="H42" i="2" s="1"/>
  <c r="H54" i="2" s="1"/>
  <c r="H17" i="2"/>
  <c r="H43" i="2" s="1"/>
  <c r="H55" i="2" s="1"/>
  <c r="H18" i="2"/>
  <c r="H44" i="2" s="1"/>
  <c r="H56" i="2" s="1"/>
  <c r="H19" i="2"/>
  <c r="H20" i="2"/>
  <c r="H46" i="2" s="1"/>
  <c r="H58" i="2" s="1"/>
  <c r="D22" i="2"/>
  <c r="D48" i="2" s="1"/>
  <c r="D60" i="2" s="1"/>
  <c r="G22" i="2"/>
  <c r="G48" i="2" s="1"/>
  <c r="G60" i="2" s="1"/>
  <c r="B22" i="2"/>
  <c r="B48" i="2" s="1"/>
  <c r="B60" i="2" s="1"/>
  <c r="A22" i="2"/>
  <c r="F22" i="2"/>
  <c r="F48" i="2" s="1"/>
  <c r="F60" i="2" s="1"/>
  <c r="H22" i="2"/>
  <c r="H48" i="2" s="1"/>
  <c r="H60" i="2" s="1"/>
  <c r="E22" i="2"/>
  <c r="E48" i="2" s="1"/>
  <c r="E60" i="2" s="1"/>
  <c r="C22" i="2"/>
  <c r="C48" i="2" s="1"/>
  <c r="C60" i="2" s="1"/>
  <c r="G16" i="2"/>
  <c r="G42" i="2" s="1"/>
  <c r="G54" i="2" s="1"/>
  <c r="G17" i="2"/>
  <c r="G43" i="2" s="1"/>
  <c r="G55" i="2" s="1"/>
  <c r="G18" i="2"/>
  <c r="G44" i="2" s="1"/>
  <c r="G56" i="2" s="1"/>
  <c r="G19" i="2"/>
  <c r="G45" i="2" s="1"/>
  <c r="G57" i="2" s="1"/>
  <c r="G20" i="2"/>
  <c r="G46" i="2" s="1"/>
  <c r="G58" i="2" s="1"/>
  <c r="R12" i="1"/>
  <c r="L11" i="1"/>
  <c r="F10" i="1" s="1"/>
  <c r="J11" i="1" s="1"/>
  <c r="L10" i="1"/>
  <c r="D49" i="2"/>
  <c r="D61" i="2" s="1"/>
  <c r="B12" i="2"/>
  <c r="H47" i="2"/>
  <c r="H59" i="2" s="1"/>
  <c r="A48" i="2"/>
  <c r="A60" i="2" s="1"/>
  <c r="F24" i="2" l="1"/>
  <c r="I24" i="2"/>
  <c r="D24" i="2"/>
  <c r="C24" i="2"/>
  <c r="G24" i="2"/>
  <c r="E24" i="2"/>
  <c r="E50" i="2" s="1"/>
  <c r="E62" i="2" s="1"/>
  <c r="H24" i="2"/>
  <c r="H50" i="2" s="1"/>
  <c r="H62" i="2" s="1"/>
  <c r="B24" i="2"/>
  <c r="B50" i="2" s="1"/>
  <c r="B62" i="2" s="1"/>
  <c r="J24" i="2"/>
  <c r="A24" i="2"/>
  <c r="I16" i="2"/>
  <c r="I42" i="2" s="1"/>
  <c r="I54" i="2" s="1"/>
  <c r="I17" i="2"/>
  <c r="I43" i="2" s="1"/>
  <c r="I55" i="2" s="1"/>
  <c r="I18" i="2"/>
  <c r="I44" i="2" s="1"/>
  <c r="I56" i="2" s="1"/>
  <c r="I19" i="2"/>
  <c r="I45" i="2" s="1"/>
  <c r="I57" i="2" s="1"/>
  <c r="I20" i="2"/>
  <c r="I21" i="2"/>
  <c r="I23" i="2"/>
  <c r="I49" i="2" s="1"/>
  <c r="I61" i="2" s="1"/>
  <c r="I22" i="2"/>
  <c r="H45" i="2"/>
  <c r="H57" i="2" s="1"/>
  <c r="F50" i="2"/>
  <c r="F62" i="2" s="1"/>
  <c r="I50" i="2"/>
  <c r="I62" i="2" s="1"/>
  <c r="B13" i="2"/>
  <c r="D50" i="2"/>
  <c r="D62" i="2" s="1"/>
  <c r="G50" i="2"/>
  <c r="G62" i="2" s="1"/>
  <c r="C50" i="2"/>
  <c r="C62" i="2" s="1"/>
  <c r="A49" i="2"/>
  <c r="A61" i="2" s="1"/>
  <c r="J50" i="2" l="1"/>
  <c r="J62" i="2" s="1"/>
  <c r="A25" i="2"/>
  <c r="C25" i="2"/>
  <c r="F25" i="2"/>
  <c r="I25" i="2"/>
  <c r="J25" i="2"/>
  <c r="D25" i="2"/>
  <c r="D51" i="2" s="1"/>
  <c r="D63" i="2" s="1"/>
  <c r="E25" i="2"/>
  <c r="E51" i="2" s="1"/>
  <c r="E63" i="2" s="1"/>
  <c r="G25" i="2"/>
  <c r="B25" i="2"/>
  <c r="B51" i="2" s="1"/>
  <c r="B63" i="2" s="1"/>
  <c r="H25" i="2"/>
  <c r="H51" i="2" s="1"/>
  <c r="H63" i="2" s="1"/>
  <c r="J16" i="2"/>
  <c r="J17" i="2"/>
  <c r="J18" i="2"/>
  <c r="J19" i="2"/>
  <c r="J45" i="2" s="1"/>
  <c r="J57" i="2" s="1"/>
  <c r="J20" i="2"/>
  <c r="J46" i="2" s="1"/>
  <c r="J58" i="2" s="1"/>
  <c r="J21" i="2"/>
  <c r="J22" i="2"/>
  <c r="J48" i="2" s="1"/>
  <c r="J60" i="2" s="1"/>
  <c r="J23" i="2"/>
  <c r="I47" i="2"/>
  <c r="I59" i="2" s="1"/>
  <c r="I46" i="2"/>
  <c r="I58" i="2" s="1"/>
  <c r="L24" i="2"/>
  <c r="A50" i="2"/>
  <c r="A62" i="2" s="1"/>
  <c r="F51" i="2"/>
  <c r="F63" i="2" s="1"/>
  <c r="I51" i="2"/>
  <c r="I63" i="2" s="1"/>
  <c r="G51" i="2"/>
  <c r="G63" i="2" s="1"/>
  <c r="C51" i="2"/>
  <c r="C63" i="2" s="1"/>
  <c r="J47" i="2"/>
  <c r="J59" i="2" s="1"/>
  <c r="I48" i="2"/>
  <c r="I60" i="2" s="1"/>
  <c r="A142" i="2" l="1" a="1"/>
  <c r="L20" i="2"/>
  <c r="L22" i="2"/>
  <c r="J44" i="2"/>
  <c r="J56" i="2" s="1"/>
  <c r="L18" i="2"/>
  <c r="L25" i="2"/>
  <c r="A51" i="2"/>
  <c r="A63" i="2" s="1"/>
  <c r="L21" i="2"/>
  <c r="J51" i="2"/>
  <c r="J49" i="2"/>
  <c r="J61" i="2" s="1"/>
  <c r="L23" i="2"/>
  <c r="L19" i="2"/>
  <c r="J43" i="2"/>
  <c r="J55" i="2" s="1"/>
  <c r="L17" i="2"/>
  <c r="J42" i="2"/>
  <c r="J54" i="2" s="1"/>
  <c r="L16" i="2"/>
  <c r="J63" i="2" l="1"/>
  <c r="A114" i="2" a="1"/>
  <c r="I120" i="2" s="1"/>
  <c r="C142" i="2"/>
  <c r="J146" i="2"/>
  <c r="F143" i="2"/>
  <c r="B142" i="2"/>
  <c r="B149" i="2"/>
  <c r="H146" i="2"/>
  <c r="F149" i="2"/>
  <c r="B150" i="2"/>
  <c r="G147" i="2"/>
  <c r="B151" i="2"/>
  <c r="H149" i="2"/>
  <c r="G146" i="2"/>
  <c r="J143" i="2"/>
  <c r="G150" i="2"/>
  <c r="B145" i="2"/>
  <c r="E149" i="2"/>
  <c r="D142" i="2"/>
  <c r="C147" i="2"/>
  <c r="I145" i="2"/>
  <c r="H147" i="2"/>
  <c r="F146" i="2"/>
  <c r="I143" i="2"/>
  <c r="C144" i="2"/>
  <c r="H150" i="2"/>
  <c r="J142" i="2"/>
  <c r="H151" i="2"/>
  <c r="I151" i="2"/>
  <c r="F151" i="2"/>
  <c r="G143" i="2"/>
  <c r="C148" i="2"/>
  <c r="E148" i="2"/>
  <c r="G151" i="2"/>
  <c r="G142" i="2"/>
  <c r="A151" i="2"/>
  <c r="F150" i="2"/>
  <c r="I142" i="2"/>
  <c r="F145" i="2"/>
  <c r="C143" i="2"/>
  <c r="H142" i="2"/>
  <c r="A150" i="2"/>
  <c r="D143" i="2"/>
  <c r="I147" i="2"/>
  <c r="A145" i="2"/>
  <c r="H148" i="2"/>
  <c r="H145" i="2"/>
  <c r="I144" i="2"/>
  <c r="J148" i="2"/>
  <c r="I148" i="2"/>
  <c r="D148" i="2"/>
  <c r="D150" i="2"/>
  <c r="C149" i="2"/>
  <c r="E145" i="2"/>
  <c r="H143" i="2"/>
  <c r="D146" i="2"/>
  <c r="E147" i="2"/>
  <c r="B146" i="2"/>
  <c r="B148" i="2"/>
  <c r="D144" i="2"/>
  <c r="D147" i="2"/>
  <c r="B144" i="2"/>
  <c r="G145" i="2"/>
  <c r="J149" i="2"/>
  <c r="C145" i="2"/>
  <c r="A142" i="2"/>
  <c r="E150" i="2"/>
  <c r="F144" i="2"/>
  <c r="D149" i="2"/>
  <c r="D151" i="2"/>
  <c r="J144" i="2"/>
  <c r="E144" i="2"/>
  <c r="B147" i="2"/>
  <c r="A143" i="2"/>
  <c r="E142" i="2"/>
  <c r="I149" i="2"/>
  <c r="B143" i="2"/>
  <c r="E151" i="2"/>
  <c r="H144" i="2"/>
  <c r="D145" i="2"/>
  <c r="J145" i="2"/>
  <c r="A147" i="2"/>
  <c r="E143" i="2"/>
  <c r="F142" i="2"/>
  <c r="A149" i="2"/>
  <c r="J151" i="2"/>
  <c r="A144" i="2"/>
  <c r="G149" i="2"/>
  <c r="F147" i="2"/>
  <c r="E146" i="2"/>
  <c r="G148" i="2"/>
  <c r="I150" i="2"/>
  <c r="A148" i="2"/>
  <c r="A146" i="2"/>
  <c r="C151" i="2"/>
  <c r="J147" i="2"/>
  <c r="J150" i="2"/>
  <c r="G144" i="2"/>
  <c r="C146" i="2"/>
  <c r="F148" i="2"/>
  <c r="C150" i="2"/>
  <c r="I146" i="2"/>
  <c r="M16" i="2"/>
  <c r="B78" i="2" a="1"/>
  <c r="A90" i="2" a="1"/>
  <c r="L104" i="2" l="1"/>
  <c r="I121" i="2"/>
  <c r="D118" i="2"/>
  <c r="D122" i="2"/>
  <c r="C115" i="2"/>
  <c r="G117" i="2"/>
  <c r="J117" i="2"/>
  <c r="B122" i="2"/>
  <c r="I115" i="2"/>
  <c r="E116" i="2"/>
  <c r="B123" i="2"/>
  <c r="F114" i="2"/>
  <c r="J120" i="2"/>
  <c r="H120" i="2"/>
  <c r="J118" i="2"/>
  <c r="B118" i="2"/>
  <c r="B114" i="2"/>
  <c r="E117" i="2"/>
  <c r="B117" i="2"/>
  <c r="H118" i="2"/>
  <c r="E119" i="2"/>
  <c r="B121" i="2"/>
  <c r="E114" i="2"/>
  <c r="J122" i="2"/>
  <c r="E118" i="2"/>
  <c r="F123" i="2"/>
  <c r="D119" i="2"/>
  <c r="C120" i="2"/>
  <c r="C119" i="2"/>
  <c r="A114" i="2"/>
  <c r="B119" i="2"/>
  <c r="F121" i="2"/>
  <c r="J115" i="2"/>
  <c r="F115" i="2"/>
  <c r="A123" i="2"/>
  <c r="F116" i="2"/>
  <c r="G115" i="2"/>
  <c r="D117" i="2"/>
  <c r="I116" i="2"/>
  <c r="C123" i="2"/>
  <c r="D121" i="2"/>
  <c r="F118" i="2"/>
  <c r="D123" i="2"/>
  <c r="C118" i="2"/>
  <c r="B115" i="2"/>
  <c r="A122" i="2"/>
  <c r="G123" i="2"/>
  <c r="H114" i="2"/>
  <c r="C117" i="2"/>
  <c r="F117" i="2"/>
  <c r="J121" i="2"/>
  <c r="A120" i="2"/>
  <c r="H123" i="2"/>
  <c r="G118" i="2"/>
  <c r="E122" i="2"/>
  <c r="F120" i="2"/>
  <c r="I123" i="2"/>
  <c r="J116" i="2"/>
  <c r="G119" i="2"/>
  <c r="J114" i="2"/>
  <c r="H122" i="2"/>
  <c r="D116" i="2"/>
  <c r="F122" i="2"/>
  <c r="I119" i="2"/>
  <c r="E121" i="2"/>
  <c r="H116" i="2"/>
  <c r="G122" i="2"/>
  <c r="H119" i="2"/>
  <c r="I122" i="2"/>
  <c r="J119" i="2"/>
  <c r="A116" i="2"/>
  <c r="C122" i="2"/>
  <c r="D120" i="2"/>
  <c r="D114" i="2"/>
  <c r="C121" i="2"/>
  <c r="B116" i="2"/>
  <c r="J123" i="2"/>
  <c r="C116" i="2"/>
  <c r="G121" i="2"/>
  <c r="A119" i="2"/>
  <c r="F119" i="2"/>
  <c r="I114" i="2"/>
  <c r="B120" i="2"/>
  <c r="E123" i="2"/>
  <c r="A121" i="2"/>
  <c r="H121" i="2"/>
  <c r="G120" i="2"/>
  <c r="A117" i="2"/>
  <c r="C114" i="2"/>
  <c r="E120" i="2"/>
  <c r="A118" i="2"/>
  <c r="H117" i="2"/>
  <c r="H115" i="2"/>
  <c r="E115" i="2"/>
  <c r="I118" i="2"/>
  <c r="I117" i="2"/>
  <c r="G116" i="2"/>
  <c r="G114" i="2"/>
  <c r="D115" i="2"/>
  <c r="A115" i="2"/>
  <c r="A155" i="2" a="1"/>
  <c r="B161" i="2" s="1"/>
  <c r="A90" i="2"/>
  <c r="B93" i="2"/>
  <c r="E95" i="2"/>
  <c r="B99" i="2"/>
  <c r="A97" i="2"/>
  <c r="A96" i="2"/>
  <c r="G98" i="2"/>
  <c r="C99" i="2"/>
  <c r="H96" i="2"/>
  <c r="A99" i="2"/>
  <c r="I91" i="2"/>
  <c r="J94" i="2"/>
  <c r="I98" i="2"/>
  <c r="E92" i="2"/>
  <c r="H98" i="2"/>
  <c r="C92" i="2"/>
  <c r="J95" i="2"/>
  <c r="I93" i="2"/>
  <c r="A92" i="2"/>
  <c r="C96" i="2"/>
  <c r="E98" i="2"/>
  <c r="B95" i="2"/>
  <c r="C98" i="2"/>
  <c r="C90" i="2"/>
  <c r="B94" i="2"/>
  <c r="A98" i="2"/>
  <c r="G91" i="2"/>
  <c r="G94" i="2"/>
  <c r="D99" i="2"/>
  <c r="D94" i="2"/>
  <c r="E91" i="2"/>
  <c r="J99" i="2"/>
  <c r="A93" i="2"/>
  <c r="I96" i="2"/>
  <c r="F93" i="2"/>
  <c r="E97" i="2"/>
  <c r="H99" i="2"/>
  <c r="D93" i="2"/>
  <c r="C97" i="2"/>
  <c r="I90" i="2"/>
  <c r="J97" i="2"/>
  <c r="D95" i="2"/>
  <c r="A91" i="2"/>
  <c r="F98" i="2"/>
  <c r="F97" i="2"/>
  <c r="G90" i="2"/>
  <c r="C95" i="2"/>
  <c r="H92" i="2"/>
  <c r="J98" i="2"/>
  <c r="F92" i="2"/>
  <c r="E96" i="2"/>
  <c r="H94" i="2"/>
  <c r="D91" i="2"/>
  <c r="J96" i="2"/>
  <c r="G96" i="2"/>
  <c r="H97" i="2"/>
  <c r="J91" i="2"/>
  <c r="A95" i="2"/>
  <c r="H91" i="2"/>
  <c r="G97" i="2"/>
  <c r="F94" i="2"/>
  <c r="B96" i="2"/>
  <c r="B91" i="2"/>
  <c r="D97" i="2"/>
  <c r="I94" i="2"/>
  <c r="E99" i="2"/>
  <c r="D96" i="2"/>
  <c r="D90" i="2"/>
  <c r="E93" i="2"/>
  <c r="I97" i="2"/>
  <c r="H90" i="2"/>
  <c r="D98" i="2"/>
  <c r="G92" i="2"/>
  <c r="G99" i="2"/>
  <c r="I95" i="2"/>
  <c r="B97" i="2"/>
  <c r="G93" i="2"/>
  <c r="B98" i="2"/>
  <c r="G95" i="2"/>
  <c r="F95" i="2"/>
  <c r="C94" i="2"/>
  <c r="J93" i="2"/>
  <c r="B90" i="2"/>
  <c r="F90" i="2"/>
  <c r="H95" i="2"/>
  <c r="J92" i="2"/>
  <c r="D92" i="2"/>
  <c r="F91" i="2"/>
  <c r="F99" i="2"/>
  <c r="I92" i="2"/>
  <c r="J90" i="2"/>
  <c r="E94" i="2"/>
  <c r="H93" i="2"/>
  <c r="E90" i="2"/>
  <c r="F96" i="2"/>
  <c r="A94" i="2"/>
  <c r="C91" i="2"/>
  <c r="B92" i="2"/>
  <c r="I99" i="2"/>
  <c r="C93" i="2"/>
  <c r="B79" i="2"/>
  <c r="B86" i="2"/>
  <c r="B80" i="2"/>
  <c r="B85" i="2"/>
  <c r="B78" i="2"/>
  <c r="B83" i="2"/>
  <c r="B81" i="2"/>
  <c r="B87" i="2"/>
  <c r="B84" i="2"/>
  <c r="B82" i="2"/>
  <c r="L110" i="2" l="1"/>
  <c r="L112" i="2"/>
  <c r="L106" i="2"/>
  <c r="L105" i="2"/>
  <c r="L109" i="2"/>
  <c r="L103" i="2"/>
  <c r="L107" i="2"/>
  <c r="L111" i="2"/>
  <c r="L121" i="2"/>
  <c r="L114" i="2"/>
  <c r="M114" i="2" s="1"/>
  <c r="L108" i="2"/>
  <c r="L122" i="2"/>
  <c r="L115" i="2"/>
  <c r="L120" i="2"/>
  <c r="L119" i="2"/>
  <c r="L123" i="2"/>
  <c r="L118" i="2"/>
  <c r="L117" i="2"/>
  <c r="L116" i="2"/>
  <c r="C78" i="2"/>
  <c r="E160" i="2"/>
  <c r="H163" i="2"/>
  <c r="A158" i="2"/>
  <c r="B163" i="2"/>
  <c r="D158" i="2"/>
  <c r="H160" i="2"/>
  <c r="G163" i="2"/>
  <c r="F158" i="2"/>
  <c r="I157" i="2"/>
  <c r="E159" i="2"/>
  <c r="I158" i="2"/>
  <c r="G162" i="2"/>
  <c r="F156" i="2"/>
  <c r="J158" i="2"/>
  <c r="B162" i="2"/>
  <c r="G156" i="2"/>
  <c r="D163" i="2"/>
  <c r="A163" i="2"/>
  <c r="I161" i="2"/>
  <c r="F164" i="2"/>
  <c r="D164" i="2"/>
  <c r="E162" i="2"/>
  <c r="B155" i="2"/>
  <c r="B159" i="2"/>
  <c r="H159" i="2"/>
  <c r="J161" i="2"/>
  <c r="B158" i="2"/>
  <c r="D157" i="2"/>
  <c r="B164" i="2"/>
  <c r="D155" i="2"/>
  <c r="F161" i="2"/>
  <c r="H164" i="2"/>
  <c r="C155" i="2"/>
  <c r="F162" i="2"/>
  <c r="G157" i="2"/>
  <c r="G158" i="2"/>
  <c r="C158" i="2"/>
  <c r="C163" i="2"/>
  <c r="A157" i="2"/>
  <c r="F160" i="2"/>
  <c r="J162" i="2"/>
  <c r="I156" i="2"/>
  <c r="J160" i="2"/>
  <c r="D156" i="2"/>
  <c r="G159" i="2"/>
  <c r="H157" i="2"/>
  <c r="G164" i="2"/>
  <c r="C162" i="2"/>
  <c r="D161" i="2"/>
  <c r="A164" i="2"/>
  <c r="E157" i="2"/>
  <c r="E163" i="2"/>
  <c r="H156" i="2"/>
  <c r="A155" i="2"/>
  <c r="D162" i="2"/>
  <c r="E158" i="2"/>
  <c r="E156" i="2"/>
  <c r="J159" i="2"/>
  <c r="A160" i="2"/>
  <c r="D160" i="2"/>
  <c r="F163" i="2"/>
  <c r="A156" i="2"/>
  <c r="A161" i="2"/>
  <c r="I164" i="2"/>
  <c r="H161" i="2"/>
  <c r="H158" i="2"/>
  <c r="E161" i="2"/>
  <c r="C159" i="2"/>
  <c r="H155" i="2"/>
  <c r="I159" i="2"/>
  <c r="I163" i="2"/>
  <c r="B156" i="2"/>
  <c r="C164" i="2"/>
  <c r="D159" i="2"/>
  <c r="E164" i="2"/>
  <c r="J155" i="2"/>
  <c r="G155" i="2"/>
  <c r="C160" i="2"/>
  <c r="H162" i="2"/>
  <c r="B157" i="2"/>
  <c r="C161" i="2"/>
  <c r="E155" i="2"/>
  <c r="A159" i="2"/>
  <c r="C156" i="2"/>
  <c r="I155" i="2"/>
  <c r="I162" i="2"/>
  <c r="G160" i="2"/>
  <c r="J163" i="2"/>
  <c r="F155" i="2"/>
  <c r="J164" i="2"/>
  <c r="J156" i="2"/>
  <c r="I160" i="2"/>
  <c r="A162" i="2"/>
  <c r="F157" i="2"/>
  <c r="B160" i="2"/>
  <c r="J157" i="2"/>
  <c r="F159" i="2"/>
  <c r="C157" i="2"/>
  <c r="G161" i="2"/>
  <c r="E81" i="2"/>
  <c r="L91" i="2"/>
  <c r="L92" i="2"/>
  <c r="E80" i="2"/>
  <c r="H80" i="2" s="1"/>
  <c r="L95" i="2"/>
  <c r="L98" i="2"/>
  <c r="L99" i="2"/>
  <c r="L93" i="2"/>
  <c r="L90" i="2"/>
  <c r="A127" i="2" a="1"/>
  <c r="E78" i="2"/>
  <c r="E85" i="2"/>
  <c r="H85" i="2" s="1"/>
  <c r="E86" i="2"/>
  <c r="H86" i="2" s="1"/>
  <c r="E84" i="2"/>
  <c r="E79" i="2"/>
  <c r="L94" i="2"/>
  <c r="L96" i="2"/>
  <c r="E83" i="2"/>
  <c r="L97" i="2"/>
  <c r="E82" i="2"/>
  <c r="E87" i="2"/>
  <c r="M103" i="2" l="1"/>
  <c r="F78" i="2"/>
  <c r="M90" i="2"/>
  <c r="C127" i="2" a="1"/>
  <c r="C136" i="2" s="1"/>
  <c r="L156" i="2"/>
  <c r="L157" i="2"/>
  <c r="L160" i="2"/>
  <c r="L161" i="2"/>
  <c r="L158" i="2"/>
  <c r="L162" i="2"/>
  <c r="L155" i="2"/>
  <c r="L164" i="2"/>
  <c r="L163" i="2"/>
  <c r="L159" i="2"/>
  <c r="D173" i="2"/>
  <c r="C173" i="2"/>
  <c r="B173" i="2"/>
  <c r="A173" i="2"/>
  <c r="F173" i="2"/>
  <c r="E173" i="2"/>
  <c r="H173" i="2"/>
  <c r="G173" i="2"/>
  <c r="I173" i="2"/>
  <c r="J173" i="2"/>
  <c r="A127" i="2"/>
  <c r="A134" i="2"/>
  <c r="A136" i="2"/>
  <c r="A132" i="2"/>
  <c r="A131" i="2"/>
  <c r="A133" i="2"/>
  <c r="A135" i="2"/>
  <c r="A130" i="2"/>
  <c r="A129" i="2"/>
  <c r="A128" i="2"/>
  <c r="C199" i="2"/>
  <c r="B179" i="2"/>
  <c r="F179" i="2"/>
  <c r="J179" i="2"/>
  <c r="C179" i="2"/>
  <c r="I179" i="2"/>
  <c r="D179" i="2"/>
  <c r="E179" i="2"/>
  <c r="G179" i="2"/>
  <c r="H179" i="2"/>
  <c r="A179" i="2"/>
  <c r="H83" i="2"/>
  <c r="C202" i="2" s="1"/>
  <c r="C205" i="2"/>
  <c r="D178" i="2"/>
  <c r="E178" i="2"/>
  <c r="H178" i="2"/>
  <c r="I178" i="2"/>
  <c r="G178" i="2"/>
  <c r="F178" i="2"/>
  <c r="C178" i="2"/>
  <c r="B178" i="2"/>
  <c r="A178" i="2"/>
  <c r="J178" i="2"/>
  <c r="H84" i="2"/>
  <c r="C204" i="2"/>
  <c r="H87" i="2"/>
  <c r="C206" i="2" s="1"/>
  <c r="H82" i="2"/>
  <c r="H79" i="2"/>
  <c r="C198" i="2" s="1"/>
  <c r="H78" i="2"/>
  <c r="H81" i="2"/>
  <c r="C197" i="2" l="1"/>
  <c r="I78" i="2"/>
  <c r="C131" i="2"/>
  <c r="C130" i="2"/>
  <c r="C128" i="2"/>
  <c r="C134" i="2"/>
  <c r="C127" i="2"/>
  <c r="C132" i="2"/>
  <c r="C135" i="2"/>
  <c r="C133" i="2"/>
  <c r="C129" i="2"/>
  <c r="A168" i="2"/>
  <c r="B168" i="2" s="1"/>
  <c r="M154" i="2"/>
  <c r="C174" i="2"/>
  <c r="B174" i="2"/>
  <c r="E174" i="2"/>
  <c r="D174" i="2"/>
  <c r="A174" i="2"/>
  <c r="G174" i="2"/>
  <c r="F174" i="2"/>
  <c r="H174" i="2"/>
  <c r="I174" i="2"/>
  <c r="J174" i="2"/>
  <c r="C175" i="2"/>
  <c r="D175" i="2"/>
  <c r="B175" i="2"/>
  <c r="E175" i="2"/>
  <c r="F175" i="2"/>
  <c r="A175" i="2"/>
  <c r="G175" i="2"/>
  <c r="H175" i="2"/>
  <c r="I175" i="2"/>
  <c r="J175" i="2"/>
  <c r="B177" i="2"/>
  <c r="D177" i="2"/>
  <c r="H177" i="2"/>
  <c r="F177" i="2"/>
  <c r="E177" i="2"/>
  <c r="C177" i="2"/>
  <c r="G177" i="2"/>
  <c r="A177" i="2"/>
  <c r="J177" i="2"/>
  <c r="I177" i="2"/>
  <c r="B171" i="2"/>
  <c r="C171" i="2"/>
  <c r="D171" i="2"/>
  <c r="E171" i="2"/>
  <c r="F171" i="2"/>
  <c r="G171" i="2"/>
  <c r="H171" i="2"/>
  <c r="I171" i="2"/>
  <c r="J171" i="2"/>
  <c r="E127" i="2" a="1"/>
  <c r="C200" i="2"/>
  <c r="E180" i="2"/>
  <c r="F180" i="2"/>
  <c r="I180" i="2"/>
  <c r="G180" i="2"/>
  <c r="D180" i="2"/>
  <c r="H180" i="2"/>
  <c r="C180" i="2"/>
  <c r="B180" i="2"/>
  <c r="J180" i="2"/>
  <c r="A180" i="2"/>
  <c r="C203" i="2"/>
  <c r="C172" i="2"/>
  <c r="B172" i="2"/>
  <c r="A172" i="2"/>
  <c r="E172" i="2"/>
  <c r="D172" i="2"/>
  <c r="F172" i="2"/>
  <c r="G172" i="2"/>
  <c r="H172" i="2"/>
  <c r="I172" i="2"/>
  <c r="J172" i="2"/>
  <c r="C201" i="2"/>
  <c r="B176" i="2"/>
  <c r="C176" i="2"/>
  <c r="D176" i="2"/>
  <c r="F176" i="2"/>
  <c r="E176" i="2"/>
  <c r="G176" i="2"/>
  <c r="A176" i="2"/>
  <c r="H176" i="2"/>
  <c r="J176" i="2"/>
  <c r="I176" i="2"/>
  <c r="A184" i="2" l="1" a="1"/>
  <c r="E127" i="2"/>
  <c r="E128" i="2"/>
  <c r="E134" i="2"/>
  <c r="E135" i="2"/>
  <c r="E133" i="2"/>
  <c r="E132" i="2"/>
  <c r="E129" i="2"/>
  <c r="E136" i="2"/>
  <c r="E131" i="2"/>
  <c r="E130" i="2"/>
  <c r="B184" i="2" l="1"/>
  <c r="I184" i="2"/>
  <c r="I191" i="2"/>
  <c r="F188" i="2"/>
  <c r="C185" i="2"/>
  <c r="I193" i="2"/>
  <c r="E187" i="2"/>
  <c r="I188" i="2"/>
  <c r="B187" i="2"/>
  <c r="F192" i="2"/>
  <c r="A190" i="2"/>
  <c r="F187" i="2"/>
  <c r="J188" i="2"/>
  <c r="A189" i="2"/>
  <c r="D190" i="2"/>
  <c r="C193" i="2"/>
  <c r="F190" i="2"/>
  <c r="C188" i="2"/>
  <c r="H188" i="2"/>
  <c r="G191" i="2"/>
  <c r="H189" i="2"/>
  <c r="H192" i="2"/>
  <c r="C190" i="2"/>
  <c r="J186" i="2"/>
  <c r="B193" i="2"/>
  <c r="A193" i="2"/>
  <c r="G186" i="2"/>
  <c r="C187" i="2"/>
  <c r="H184" i="2"/>
  <c r="J190" i="2"/>
  <c r="E188" i="2"/>
  <c r="D184" i="2"/>
  <c r="B188" i="2"/>
  <c r="H191" i="2"/>
  <c r="E186" i="2"/>
  <c r="B191" i="2"/>
  <c r="G188" i="2"/>
  <c r="D185" i="2"/>
  <c r="F191" i="2"/>
  <c r="C192" i="2"/>
  <c r="I185" i="2"/>
  <c r="G185" i="2"/>
  <c r="G192" i="2"/>
  <c r="D189" i="2"/>
  <c r="I186" i="2"/>
  <c r="H193" i="2"/>
  <c r="D187" i="2"/>
  <c r="A188" i="2"/>
  <c r="B190" i="2"/>
  <c r="I192" i="2"/>
  <c r="F189" i="2"/>
  <c r="A187" i="2"/>
  <c r="E192" i="2"/>
  <c r="J189" i="2"/>
  <c r="E191" i="2"/>
  <c r="A185" i="2"/>
  <c r="A184" i="2"/>
  <c r="A191" i="2"/>
  <c r="H187" i="2"/>
  <c r="E184" i="2"/>
  <c r="J192" i="2"/>
  <c r="F186" i="2"/>
  <c r="J185" i="2"/>
  <c r="A192" i="2"/>
  <c r="C186" i="2"/>
  <c r="H190" i="2"/>
  <c r="B185" i="2"/>
  <c r="E190" i="2"/>
  <c r="G184" i="2"/>
  <c r="B189" i="2"/>
  <c r="C191" i="2"/>
  <c r="J187" i="2"/>
  <c r="E185" i="2"/>
  <c r="I190" i="2"/>
  <c r="D188" i="2"/>
  <c r="G190" i="2"/>
  <c r="C184" i="2"/>
  <c r="F193" i="2"/>
  <c r="E189" i="2"/>
  <c r="B186" i="2"/>
  <c r="J193" i="2"/>
  <c r="B192" i="2"/>
  <c r="H185" i="2"/>
  <c r="F185" i="2"/>
  <c r="A186" i="2"/>
  <c r="G189" i="2"/>
  <c r="D186" i="2"/>
  <c r="D193" i="2"/>
  <c r="C189" i="2"/>
  <c r="H186" i="2"/>
  <c r="I189" i="2"/>
  <c r="G193" i="2"/>
  <c r="J191" i="2"/>
  <c r="I187" i="2"/>
  <c r="F184" i="2"/>
  <c r="D192" i="2"/>
  <c r="D191" i="2"/>
  <c r="J184" i="2"/>
  <c r="G187" i="2"/>
  <c r="E193" i="2"/>
  <c r="E197" i="2" l="1" a="1"/>
  <c r="A197" i="2" a="1"/>
  <c r="A197" i="2" l="1"/>
  <c r="A198" i="2"/>
  <c r="A199" i="2"/>
  <c r="A206" i="2"/>
  <c r="A201" i="2"/>
  <c r="A204" i="2"/>
  <c r="A205" i="2"/>
  <c r="A203" i="2"/>
  <c r="A202" i="2"/>
  <c r="A200" i="2"/>
  <c r="E197" i="2"/>
  <c r="E198" i="2"/>
  <c r="E202" i="2"/>
  <c r="E205" i="2"/>
  <c r="E204" i="2"/>
  <c r="E203" i="2"/>
  <c r="E199" i="2"/>
  <c r="E206" i="2"/>
  <c r="E201" i="2"/>
  <c r="E200" i="2"/>
</calcChain>
</file>

<file path=xl/sharedStrings.xml><?xml version="1.0" encoding="utf-8"?>
<sst xmlns="http://schemas.openxmlformats.org/spreadsheetml/2006/main" count="81" uniqueCount="70">
  <si>
    <t>N</t>
  </si>
  <si>
    <t>Альфа</t>
  </si>
  <si>
    <t>СЛАУ</t>
  </si>
  <si>
    <t>b</t>
  </si>
  <si>
    <t>Обратная</t>
  </si>
  <si>
    <t>Модуль обратной</t>
  </si>
  <si>
    <t>Норма A</t>
  </si>
  <si>
    <t>Норма обр</t>
  </si>
  <si>
    <t>Cond</t>
  </si>
  <si>
    <t>b c погр</t>
  </si>
  <si>
    <t>x</t>
  </si>
  <si>
    <t xml:space="preserve">       x</t>
  </si>
  <si>
    <t>дельта x</t>
  </si>
  <si>
    <t>дельта b</t>
  </si>
  <si>
    <t>Норма x</t>
  </si>
  <si>
    <t>Норма дельта x</t>
  </si>
  <si>
    <t>Норма b</t>
  </si>
  <si>
    <t>Норма дельта b</t>
  </si>
  <si>
    <t>д b/b</t>
  </si>
  <si>
    <t>Прод</t>
  </si>
  <si>
    <t>n</t>
  </si>
  <si>
    <t>α</t>
  </si>
  <si>
    <t>λ</t>
  </si>
  <si>
    <t>F</t>
  </si>
  <si>
    <t>a</t>
  </si>
  <si>
    <t>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</si>
  <si>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</si>
  <si>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</si>
  <si>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</si>
  <si>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</si>
  <si>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</si>
  <si>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</si>
  <si>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</si>
  <si>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</si>
  <si>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</si>
  <si>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</si>
  <si>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τ1</t>
  </si>
  <si>
    <t>τ2</t>
  </si>
  <si>
    <t>τ3</t>
  </si>
  <si>
    <t>τ4</t>
  </si>
  <si>
    <t>τ5</t>
  </si>
  <si>
    <t>τ6</t>
  </si>
  <si>
    <t>τ7</t>
  </si>
  <si>
    <t>τ8</t>
  </si>
  <si>
    <t>τ9</t>
  </si>
  <si>
    <t>τ10</t>
  </si>
  <si>
    <t>Матрица A</t>
  </si>
  <si>
    <t>Единичная матрица</t>
  </si>
  <si>
    <t xml:space="preserve">Норма </t>
  </si>
  <si>
    <t>Норма</t>
  </si>
  <si>
    <t>x*</t>
  </si>
  <si>
    <t>b+дельта b</t>
  </si>
  <si>
    <t>x+дельта x</t>
  </si>
  <si>
    <t>Обратная A</t>
  </si>
  <si>
    <t>cond(A)</t>
  </si>
  <si>
    <t>ОПВ</t>
  </si>
  <si>
    <t>Матрица B</t>
  </si>
  <si>
    <t>Обратная матрице B</t>
  </si>
  <si>
    <t>x'</t>
  </si>
  <si>
    <t>дельта b'</t>
  </si>
  <si>
    <t xml:space="preserve">дельта x' </t>
  </si>
  <si>
    <t>норма</t>
  </si>
  <si>
    <t>λA</t>
  </si>
  <si>
    <t>E+λA</t>
  </si>
  <si>
    <t>Обратная E+λA</t>
  </si>
  <si>
    <t>cond(E+λA)</t>
  </si>
  <si>
    <t>Модуль E+λA</t>
  </si>
  <si>
    <t>cos</t>
  </si>
  <si>
    <t>макс</t>
  </si>
  <si>
    <t>Модуль обр E+λA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</si>
</sst>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"/>
  </numFmts>
  <fonts count="12" x14ac:knownFonts="1">
    <font>
      <sz val="12"/>
      <color theme="1"/>
      <name val="Times New Roman"/>
      <family val="2"/>
      <charset val="204"/>
    </font>
    <font>
      <sz val="12"/>
      <color rgb="FF00B0F0"/>
      <name val="Times New Roman"/>
      <family val="2"/>
      <charset val="204"/>
    </font>
    <font>
      <sz val="12"/>
      <color theme="1" tint="4.9989318521683403E-2"/>
      <name val="Times New Roman"/>
      <family val="2"/>
      <charset val="204"/>
    </font>
    <font>
      <sz val="12"/>
      <color theme="5" tint="-0.249977111117893"/>
      <name val="Times New Roman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7" tint="0.39997558519241921"/>
      <name val="Calibri"/>
      <family val="2"/>
      <charset val="204"/>
      <scheme val="minor"/>
    </font>
    <font>
      <sz val="12"/>
      <color rgb="FFCC3399"/>
      <name val="Calibri"/>
      <family val="2"/>
      <charset val="204"/>
      <scheme val="minor"/>
    </font>
    <font>
      <sz val="12"/>
      <color rgb="FFFFC000"/>
      <name val="Calibri"/>
      <family val="2"/>
      <charset val="204"/>
      <scheme val="minor"/>
    </font>
    <font>
      <sz val="12"/>
      <color rgb="FFCCCC00"/>
      <name val="Calibri"/>
      <family val="2"/>
      <charset val="204"/>
      <scheme val="minor"/>
    </font>
    <font>
      <sz val="12"/>
      <color rgb="FF00FFFF"/>
      <name val="Calibri"/>
      <family val="2"/>
      <charset val="204"/>
      <scheme val="minor"/>
    </font>
    <font>
      <sz val="12"/>
      <color rgb="FFFF99FF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0" fontId="2" fillId="7" borderId="0" xfId="0" applyFont="1" applyFill="1"/>
    <xf numFmtId="0" fontId="3" fillId="0" borderId="0" xfId="0" applyFont="1"/>
    <xf numFmtId="164" fontId="0" fillId="0" borderId="0" xfId="0" applyNumberFormat="1"/>
    <xf numFmtId="0" fontId="0" fillId="1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0" borderId="0" xfId="0" applyFont="1"/>
    <xf numFmtId="0" fontId="4" fillId="8" borderId="0" xfId="0" applyFont="1" applyFill="1" applyAlignment="1">
      <alignment horizontal="center"/>
    </xf>
    <xf numFmtId="0" fontId="4" fillId="8" borderId="0" xfId="0" applyFont="1" applyFill="1"/>
    <xf numFmtId="0" fontId="5" fillId="0" borderId="0" xfId="0" applyFont="1"/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7" borderId="0" xfId="0" applyFont="1" applyFill="1"/>
    <xf numFmtId="0" fontId="6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25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7" fillId="0" borderId="0" xfId="0" applyFont="1"/>
    <xf numFmtId="0" fontId="4" fillId="2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16" borderId="0" xfId="0" applyFont="1" applyFill="1" applyAlignment="1">
      <alignment horizontal="center"/>
    </xf>
    <xf numFmtId="0" fontId="4" fillId="16" borderId="0" xfId="0" applyFont="1" applyFill="1"/>
    <xf numFmtId="0" fontId="8" fillId="0" borderId="0" xfId="0" applyFont="1"/>
    <xf numFmtId="0" fontId="4" fillId="18" borderId="0" xfId="0" applyFont="1" applyFill="1"/>
    <xf numFmtId="0" fontId="4" fillId="4" borderId="0" xfId="0" applyFont="1" applyFill="1"/>
    <xf numFmtId="2" fontId="9" fillId="0" borderId="0" xfId="0" applyNumberFormat="1" applyFont="1"/>
    <xf numFmtId="2" fontId="4" fillId="0" borderId="0" xfId="0" applyNumberFormat="1" applyFont="1"/>
    <xf numFmtId="0" fontId="4" fillId="23" borderId="0" xfId="0" applyFont="1" applyFill="1"/>
    <xf numFmtId="165" fontId="4" fillId="0" borderId="0" xfId="0" applyNumberFormat="1" applyFont="1"/>
    <xf numFmtId="0" fontId="4" fillId="26" borderId="0" xfId="0" applyFont="1" applyFill="1" applyAlignment="1">
      <alignment horizontal="center"/>
    </xf>
    <xf numFmtId="0" fontId="4" fillId="0" borderId="0" xfId="0" applyNumberFormat="1" applyFont="1"/>
    <xf numFmtId="0" fontId="4" fillId="19" borderId="0" xfId="0" applyFont="1" applyFill="1" applyAlignment="1">
      <alignment horizontal="center"/>
    </xf>
    <xf numFmtId="0" fontId="4" fillId="19" borderId="0" xfId="0" applyFont="1" applyFill="1"/>
    <xf numFmtId="0" fontId="10" fillId="0" borderId="0" xfId="0" applyFont="1"/>
    <xf numFmtId="0" fontId="4" fillId="21" borderId="0" xfId="0" applyFont="1" applyFill="1"/>
    <xf numFmtId="0" fontId="4" fillId="3" borderId="0" xfId="0" applyFont="1" applyFill="1"/>
    <xf numFmtId="0" fontId="4" fillId="27" borderId="0" xfId="0" applyFont="1" applyFill="1" applyAlignment="1">
      <alignment horizontal="center"/>
    </xf>
    <xf numFmtId="0" fontId="4" fillId="28" borderId="0" xfId="0" applyFont="1" applyFill="1"/>
    <xf numFmtId="0" fontId="4" fillId="29" borderId="0" xfId="0" applyFont="1" applyFill="1"/>
    <xf numFmtId="0" fontId="4" fillId="14" borderId="0" xfId="0" applyFont="1" applyFill="1"/>
    <xf numFmtId="0" fontId="11" fillId="0" borderId="0" xfId="0" applyFont="1"/>
    <xf numFmtId="0" fontId="11" fillId="2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CC3399"/>
      <color rgb="FFCC00CC"/>
      <color rgb="FFFF9900"/>
      <color rgb="FF669900"/>
      <color rgb="FFFF9966"/>
      <color rgb="FF66FF99"/>
      <color rgb="FF00FFFF"/>
      <color rgb="FFCC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</xdr:colOff>
      <xdr:row>11</xdr:row>
      <xdr:rowOff>163830</xdr:rowOff>
    </xdr:from>
    <xdr:ext cx="233172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58940" y="2343150"/>
          <a:ext cx="233172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53340</xdr:colOff>
      <xdr:row>11</xdr:row>
      <xdr:rowOff>163830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758940" y="234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2" sqref="B2"/>
    </sheetView>
  </sheetViews>
  <sheetFormatPr defaultRowHeight="15.75" x14ac:dyDescent="0.25"/>
  <cols>
    <col min="12" max="12" width="10.25" customWidth="1"/>
    <col min="17" max="17" width="19.25" customWidth="1"/>
  </cols>
  <sheetData>
    <row r="1" spans="1:18" x14ac:dyDescent="0.25">
      <c r="A1" s="1" t="s">
        <v>0</v>
      </c>
      <c r="B1" s="2" t="s">
        <v>1</v>
      </c>
    </row>
    <row r="2" spans="1:18" x14ac:dyDescent="0.25">
      <c r="A2">
        <v>7</v>
      </c>
      <c r="B2">
        <f>(52-50)/100</f>
        <v>0.02</v>
      </c>
    </row>
    <row r="4" spans="1:18" x14ac:dyDescent="0.25">
      <c r="A4" s="22" t="s">
        <v>2</v>
      </c>
      <c r="B4" s="22"/>
      <c r="C4" s="22"/>
      <c r="E4" s="3" t="s">
        <v>3</v>
      </c>
      <c r="F4" s="6" t="s">
        <v>9</v>
      </c>
      <c r="G4" s="7" t="s">
        <v>13</v>
      </c>
      <c r="H4" s="23" t="s">
        <v>4</v>
      </c>
      <c r="I4" s="23"/>
      <c r="J4" s="23"/>
      <c r="L4" s="24" t="s">
        <v>5</v>
      </c>
      <c r="M4" s="24"/>
      <c r="N4" s="24"/>
    </row>
    <row r="5" spans="1:18" x14ac:dyDescent="0.25">
      <c r="A5">
        <f>50*(1+0.5*A2+B2)</f>
        <v>225.99999999999997</v>
      </c>
      <c r="B5">
        <f>50*(1+0.5*A2)</f>
        <v>225</v>
      </c>
      <c r="C5">
        <f>50*(1+0.5*A2)</f>
        <v>225</v>
      </c>
      <c r="E5">
        <f>50*(3+1.5*A2+B2)</f>
        <v>676</v>
      </c>
      <c r="F5">
        <f>E5*1.01</f>
        <v>682.76</v>
      </c>
      <c r="G5">
        <f>F5-E5</f>
        <v>6.7599999999999909</v>
      </c>
      <c r="H5">
        <f t="array" ref="H5:J7">MINVERSE(A5:C7)</f>
        <v>0.83744744651294445</v>
      </c>
      <c r="I5">
        <v>-0.60691369328375855</v>
      </c>
      <c r="J5">
        <v>-0.22905558121176578</v>
      </c>
      <c r="L5">
        <f t="array" ref="L5:N7">ABS(H5:J7)</f>
        <v>0.83744744651294445</v>
      </c>
      <c r="M5">
        <v>0.60691369328375855</v>
      </c>
      <c r="N5">
        <v>0.22905558121176578</v>
      </c>
    </row>
    <row r="6" spans="1:18" x14ac:dyDescent="0.25">
      <c r="A6">
        <f>50.1*(1+0.5*A2)</f>
        <v>225.45000000000002</v>
      </c>
      <c r="B6">
        <f>49.9*(1+0.5*A2+B2)</f>
        <v>225.54799999999997</v>
      </c>
      <c r="C6">
        <f>50*(1+0.5*A2)</f>
        <v>225</v>
      </c>
      <c r="E6">
        <f>50*(3+1.5*A2+B2)</f>
        <v>676</v>
      </c>
      <c r="F6">
        <f>E6*(1-0.01)</f>
        <v>669.24</v>
      </c>
      <c r="G6">
        <f>F6-E6</f>
        <v>-6.7599999999999909</v>
      </c>
      <c r="H6">
        <v>-0.98431369419333148</v>
      </c>
      <c r="I6">
        <v>1.2156888114853892</v>
      </c>
      <c r="J6">
        <v>-0.2298915504862532</v>
      </c>
      <c r="L6">
        <v>0.98431369419333148</v>
      </c>
      <c r="M6">
        <v>1.2156888114853892</v>
      </c>
      <c r="N6">
        <v>0.2298915504862532</v>
      </c>
      <c r="P6" s="9" t="s">
        <v>11</v>
      </c>
      <c r="Q6" s="10" t="s">
        <v>12</v>
      </c>
    </row>
    <row r="7" spans="1:18" x14ac:dyDescent="0.25">
      <c r="A7">
        <f>49.9*(1+0.5*A2)</f>
        <v>224.54999999999998</v>
      </c>
      <c r="B7">
        <f>50*(1+0.5*A2)</f>
        <v>225</v>
      </c>
      <c r="C7">
        <f>50.1*(1+0.5*A2+B2)</f>
        <v>226.452</v>
      </c>
      <c r="E7">
        <f>50*(3+1.5*A2+B2)</f>
        <v>676</v>
      </c>
      <c r="F7">
        <f>E7*1.01</f>
        <v>682.76</v>
      </c>
      <c r="G7">
        <f>F7-E7</f>
        <v>6.7599999999999909</v>
      </c>
      <c r="H7">
        <v>0.14758870347366299</v>
      </c>
      <c r="I7">
        <v>-0.60607772400925841</v>
      </c>
      <c r="J7">
        <v>0.45996515650340458</v>
      </c>
      <c r="L7">
        <v>0.14758870347366299</v>
      </c>
      <c r="M7">
        <v>0.60607772400925841</v>
      </c>
      <c r="N7">
        <v>0.45996515650340458</v>
      </c>
      <c r="P7" s="19">
        <f t="array" ref="P7:P9">MMULT(H5:J7,E5:E7)</f>
        <v>0.99924428377602226</v>
      </c>
      <c r="Q7">
        <f t="array" ref="Q7:Q9">MMULT(H5:J7,G5:G7)</f>
        <v>8.2154655760341644</v>
      </c>
    </row>
    <row r="8" spans="1:18" x14ac:dyDescent="0.25">
      <c r="P8" s="19">
        <v>1.0028911607238342</v>
      </c>
      <c r="Q8">
        <v>-16.426083819675203</v>
      </c>
    </row>
    <row r="9" spans="1:18" x14ac:dyDescent="0.25">
      <c r="A9" s="3" t="s">
        <v>6</v>
      </c>
      <c r="F9" s="25" t="s">
        <v>8</v>
      </c>
      <c r="G9" s="25"/>
      <c r="L9" s="4" t="s">
        <v>7</v>
      </c>
      <c r="P9" s="19">
        <v>0.99786791423900922</v>
      </c>
      <c r="Q9">
        <v>8.2041495077475517</v>
      </c>
    </row>
    <row r="10" spans="1:18" x14ac:dyDescent="0.25">
      <c r="A10">
        <f>SUM(SUM(A5:C5))</f>
        <v>676</v>
      </c>
      <c r="F10" s="21">
        <f>A12*L11</f>
        <v>1642.6132417556346</v>
      </c>
      <c r="G10" s="21"/>
      <c r="J10" s="15" t="s">
        <v>19</v>
      </c>
      <c r="L10">
        <f>SUM(SUM(L5:N5))</f>
        <v>1.6734167210084687</v>
      </c>
    </row>
    <row r="11" spans="1:18" x14ac:dyDescent="0.25">
      <c r="A11" s="16">
        <f>SUM(A6:C6)</f>
        <v>675.99800000000005</v>
      </c>
      <c r="J11">
        <f>F10*H13</f>
        <v>12.324157063560572</v>
      </c>
      <c r="L11" s="18">
        <f>SUM(SUM(L6:N6))</f>
        <v>2.429894056164974</v>
      </c>
      <c r="P11" s="11" t="s">
        <v>14</v>
      </c>
      <c r="Q11" s="12" t="s">
        <v>15</v>
      </c>
      <c r="R11" s="8" t="s">
        <v>55</v>
      </c>
    </row>
    <row r="12" spans="1:18" x14ac:dyDescent="0.25">
      <c r="A12" s="5">
        <f>SUM(SUM(A7:C7))</f>
        <v>676.00199999999995</v>
      </c>
      <c r="E12" s="13" t="s">
        <v>16</v>
      </c>
      <c r="F12" s="20" t="s">
        <v>17</v>
      </c>
      <c r="G12" s="20"/>
      <c r="H12" s="14" t="s">
        <v>18</v>
      </c>
      <c r="L12" s="17">
        <f>SUM(SUM(L7:N7))</f>
        <v>1.2136315839863261</v>
      </c>
      <c r="P12" s="19">
        <f>P8</f>
        <v>1.0028911607238342</v>
      </c>
      <c r="Q12">
        <f>ABS(Q8)</f>
        <v>16.426083819675203</v>
      </c>
      <c r="R12">
        <f>Q12/P12</f>
        <v>16.378730277989206</v>
      </c>
    </row>
    <row r="13" spans="1:18" x14ac:dyDescent="0.25">
      <c r="E13">
        <v>901</v>
      </c>
      <c r="F13" s="21">
        <f>G5</f>
        <v>6.7599999999999909</v>
      </c>
      <c r="G13" s="21"/>
      <c r="H13">
        <f>F13/E13</f>
        <v>7.5027746947835634E-3</v>
      </c>
    </row>
  </sheetData>
  <mergeCells count="7">
    <mergeCell ref="F12:G12"/>
    <mergeCell ref="F13:G13"/>
    <mergeCell ref="A4:C4"/>
    <mergeCell ref="H4:J4"/>
    <mergeCell ref="L4:N4"/>
    <mergeCell ref="F9:G9"/>
    <mergeCell ref="F10:G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"/>
  <sheetViews>
    <sheetView topLeftCell="A169" zoomScaleNormal="100" workbookViewId="0">
      <selection activeCell="L169" sqref="L169"/>
    </sheetView>
  </sheetViews>
  <sheetFormatPr defaultRowHeight="15.75" x14ac:dyDescent="0.25"/>
  <cols>
    <col min="1" max="1" width="9.5" style="26" customWidth="1"/>
    <col min="2" max="2" width="9" style="26" customWidth="1"/>
    <col min="3" max="3" width="9.625" style="26" customWidth="1"/>
    <col min="4" max="5" width="9.5" style="26" customWidth="1"/>
    <col min="6" max="6" width="9.375" style="26" customWidth="1"/>
    <col min="7" max="7" width="9.5" style="26" customWidth="1"/>
    <col min="8" max="8" width="9.75" style="26" customWidth="1"/>
    <col min="9" max="9" width="9.5" style="26" customWidth="1"/>
    <col min="10" max="10" width="9.625" style="26" customWidth="1"/>
    <col min="11" max="11" width="9" style="26"/>
    <col min="12" max="13" width="9.875" style="26" customWidth="1"/>
    <col min="14" max="16384" width="9" style="26"/>
  </cols>
  <sheetData>
    <row r="1" spans="1:13" x14ac:dyDescent="0.25">
      <c r="A1" s="26" t="s">
        <v>0</v>
      </c>
      <c r="B1" s="26" t="s">
        <v>20</v>
      </c>
      <c r="C1" s="26" t="s">
        <v>21</v>
      </c>
      <c r="D1" s="26" t="s">
        <v>22</v>
      </c>
      <c r="E1" s="26" t="s">
        <v>23</v>
      </c>
      <c r="F1" s="26" t="s">
        <v>24</v>
      </c>
      <c r="G1" s="26" t="s">
        <v>3</v>
      </c>
      <c r="H1" s="26" t="s">
        <v>25</v>
      </c>
    </row>
    <row r="2" spans="1:13" x14ac:dyDescent="0.25">
      <c r="A2" s="26">
        <v>7</v>
      </c>
      <c r="B2" s="26">
        <v>52</v>
      </c>
      <c r="C2" s="26">
        <f>(60-B2)/100</f>
        <v>0.08</v>
      </c>
      <c r="D2" s="26">
        <f>0.4-C2</f>
        <v>0.32</v>
      </c>
      <c r="E2" s="26" t="s">
        <v>67</v>
      </c>
      <c r="F2" s="26">
        <f>-PI()/4</f>
        <v>-0.78539816339744828</v>
      </c>
      <c r="G2" s="26">
        <f>PI()/4</f>
        <v>0.78539816339744828</v>
      </c>
      <c r="H2" s="26">
        <f>(G2-F2)/10</f>
        <v>0.15707963267948966</v>
      </c>
    </row>
    <row r="4" spans="1:13" x14ac:dyDescent="0.25">
      <c r="A4" s="26" t="s">
        <v>26</v>
      </c>
      <c r="B4" s="26">
        <f>F2+H2/2</f>
        <v>-0.70685834705770345</v>
      </c>
      <c r="C4" s="26" t="s">
        <v>36</v>
      </c>
    </row>
    <row r="5" spans="1:13" x14ac:dyDescent="0.25">
      <c r="A5" s="26" t="s">
        <v>27</v>
      </c>
      <c r="B5" s="26">
        <f>B4+H2</f>
        <v>-0.5497787143782138</v>
      </c>
      <c r="C5" s="26" t="s">
        <v>37</v>
      </c>
    </row>
    <row r="6" spans="1:13" x14ac:dyDescent="0.25">
      <c r="A6" s="26" t="s">
        <v>28</v>
      </c>
      <c r="B6" s="26">
        <f>B5+H2</f>
        <v>-0.39269908169872414</v>
      </c>
      <c r="C6" s="26" t="s">
        <v>38</v>
      </c>
    </row>
    <row r="7" spans="1:13" x14ac:dyDescent="0.25">
      <c r="A7" s="26" t="s">
        <v>29</v>
      </c>
      <c r="B7" s="26">
        <f>B6+H2</f>
        <v>-0.23561944901923448</v>
      </c>
      <c r="C7" s="26" t="s">
        <v>39</v>
      </c>
    </row>
    <row r="8" spans="1:13" x14ac:dyDescent="0.25">
      <c r="A8" s="26" t="s">
        <v>30</v>
      </c>
      <c r="B8" s="26">
        <f>B7+H2</f>
        <v>-7.8539816339744828E-2</v>
      </c>
      <c r="C8" s="26" t="s">
        <v>40</v>
      </c>
    </row>
    <row r="9" spans="1:13" x14ac:dyDescent="0.25">
      <c r="A9" s="26" t="s">
        <v>31</v>
      </c>
      <c r="B9" s="26">
        <f>B8+H2</f>
        <v>7.8539816339744828E-2</v>
      </c>
      <c r="C9" s="26" t="s">
        <v>41</v>
      </c>
    </row>
    <row r="10" spans="1:13" x14ac:dyDescent="0.25">
      <c r="A10" s="26" t="s">
        <v>32</v>
      </c>
      <c r="B10" s="26">
        <f>B9+H2</f>
        <v>0.23561944901923448</v>
      </c>
      <c r="C10" s="26" t="s">
        <v>42</v>
      </c>
    </row>
    <row r="11" spans="1:13" x14ac:dyDescent="0.25">
      <c r="A11" s="26" t="s">
        <v>33</v>
      </c>
      <c r="B11" s="26">
        <f>B10+H2</f>
        <v>0.39269908169872414</v>
      </c>
      <c r="C11" s="26" t="s">
        <v>43</v>
      </c>
    </row>
    <row r="12" spans="1:13" x14ac:dyDescent="0.25">
      <c r="A12" s="26" t="s">
        <v>34</v>
      </c>
      <c r="B12" s="26">
        <f>B11+H2</f>
        <v>0.5497787143782138</v>
      </c>
      <c r="C12" s="26" t="s">
        <v>44</v>
      </c>
    </row>
    <row r="13" spans="1:13" x14ac:dyDescent="0.25">
      <c r="A13" s="26" t="s">
        <v>35</v>
      </c>
      <c r="B13" s="26">
        <f>B12+H2</f>
        <v>0.70685834705770345</v>
      </c>
      <c r="C13" s="26" t="s">
        <v>45</v>
      </c>
    </row>
    <row r="15" spans="1:13" x14ac:dyDescent="0.25">
      <c r="A15" s="27" t="s">
        <v>46</v>
      </c>
      <c r="B15" s="27"/>
      <c r="C15" s="27"/>
      <c r="D15" s="27"/>
      <c r="E15" s="27"/>
      <c r="F15" s="27"/>
      <c r="G15" s="27"/>
      <c r="H15" s="27"/>
      <c r="I15" s="27"/>
      <c r="J15" s="27"/>
      <c r="L15" s="28" t="s">
        <v>49</v>
      </c>
      <c r="M15" s="26" t="s">
        <v>68</v>
      </c>
    </row>
    <row r="16" spans="1:13" x14ac:dyDescent="0.25">
      <c r="A16" s="26">
        <f>COS(B4*$B$4)*$H$2</f>
        <v>0.1378767919406528</v>
      </c>
      <c r="B16" s="26">
        <f>COS(B4*$B$5)*($G$2-$F$2)/10</f>
        <v>0.14536690794175325</v>
      </c>
      <c r="C16" s="26">
        <f>COS(B4*$B$6)*($G$2-$F$2)/10</f>
        <v>0.1510667319669021</v>
      </c>
      <c r="D16" s="26">
        <f>COS(B4*$B$7)*($G$2-$F$2)/10</f>
        <v>0.15490606682087082</v>
      </c>
      <c r="E16" s="26">
        <f>COS(B4*$B$8)*($G$2-$F$2)/10</f>
        <v>0.15683762849329302</v>
      </c>
      <c r="F16" s="26">
        <f>COS(B4*$B$9)*($G$2-$F$2)/10</f>
        <v>0.15683762849329302</v>
      </c>
      <c r="G16" s="26">
        <f>COS(B4*$B$10)*($G$2-$F$2)/10</f>
        <v>0.15490606682087082</v>
      </c>
      <c r="H16" s="26">
        <f>COS(B4*$B$11)*($G$2-$F$2)/10</f>
        <v>0.1510667319669021</v>
      </c>
      <c r="I16" s="26">
        <f>COS(B4*$B$12)*($G$2-$F$2)/10</f>
        <v>0.14536690794175325</v>
      </c>
      <c r="J16" s="26">
        <f>COS(B4*$B$13)*($G$2-$F$2)/10</f>
        <v>0.1378767919406528</v>
      </c>
      <c r="L16" s="26">
        <f>SUM(A16:J16)</f>
        <v>1.4921082543269439</v>
      </c>
      <c r="M16" s="26">
        <f>MAX(L16:L25)</f>
        <v>1.5698103137771047</v>
      </c>
    </row>
    <row r="17" spans="1:12" x14ac:dyDescent="0.25">
      <c r="A17" s="26">
        <f t="shared" ref="A17:A25" si="0">COS(B5*$B$4)*$H$2</f>
        <v>0.14536690794175322</v>
      </c>
      <c r="B17" s="26">
        <f t="shared" ref="B17:B25" si="1">COS(B5*$B$5)*($G$2-$F$2)/10</f>
        <v>0.14995876934306945</v>
      </c>
      <c r="C17" s="26">
        <f t="shared" ref="C17:C25" si="2">COS(B5*$B$6)*($G$2-$F$2)/10</f>
        <v>0.15343295059444395</v>
      </c>
      <c r="D17" s="26">
        <f t="shared" ref="D17:D25" si="3">COS(B5*$B$7)*($G$2-$F$2)/10</f>
        <v>0.15576355775556922</v>
      </c>
      <c r="E17" s="26">
        <f t="shared" ref="E17:E25" si="4">COS(B5*$B$8)*($G$2-$F$2)/10</f>
        <v>0.15693322022936235</v>
      </c>
      <c r="F17" s="26">
        <f t="shared" ref="F17:F25" si="5">COS(B5*$B$9)*($G$2-$F$2)/10</f>
        <v>0.15693322022936235</v>
      </c>
      <c r="G17" s="26">
        <f t="shared" ref="G17:G25" si="6">COS(B5*$B$10)*($G$2-$F$2)/10</f>
        <v>0.15576355775556922</v>
      </c>
      <c r="H17" s="26">
        <f t="shared" ref="H17:H25" si="7">COS(B5*$B$11)*($G$2-$F$2)/10</f>
        <v>0.15343295059444395</v>
      </c>
      <c r="I17" s="26">
        <f t="shared" ref="I17:I25" si="8">COS(B5*$B$12)*($G$2-$F$2)/10</f>
        <v>0.14995876934306945</v>
      </c>
      <c r="J17" s="26">
        <f t="shared" ref="J17:J24" si="9">COS(B5*$B$13)*($G$2-$F$2)/10</f>
        <v>0.14536690794175325</v>
      </c>
      <c r="L17" s="26">
        <f t="shared" ref="L17:L25" si="10">SUM(A17:J17)</f>
        <v>1.5229108117283963</v>
      </c>
    </row>
    <row r="18" spans="1:12" x14ac:dyDescent="0.25">
      <c r="A18" s="26">
        <f t="shared" si="0"/>
        <v>0.1510667319669021</v>
      </c>
      <c r="B18" s="26">
        <f t="shared" si="1"/>
        <v>0.15343295059444395</v>
      </c>
      <c r="C18" s="26">
        <f t="shared" si="2"/>
        <v>0.15521553540373256</v>
      </c>
      <c r="D18" s="26">
        <f>COS(B6*$B$7)*($G$2-$F$2)/10</f>
        <v>0.15640770573406512</v>
      </c>
      <c r="E18" s="26">
        <f t="shared" si="4"/>
        <v>0.15700492676473202</v>
      </c>
      <c r="F18" s="26">
        <f t="shared" si="5"/>
        <v>0.15700492676473202</v>
      </c>
      <c r="G18" s="26">
        <f t="shared" si="6"/>
        <v>0.15640770573406512</v>
      </c>
      <c r="H18" s="26">
        <f t="shared" si="7"/>
        <v>0.15521553540373256</v>
      </c>
      <c r="I18" s="26">
        <f t="shared" si="8"/>
        <v>0.15343295059444395</v>
      </c>
      <c r="J18" s="26">
        <f t="shared" si="9"/>
        <v>0.1510667319669021</v>
      </c>
      <c r="L18" s="26">
        <f t="shared" si="10"/>
        <v>1.5462557009277516</v>
      </c>
    </row>
    <row r="19" spans="1:12" x14ac:dyDescent="0.25">
      <c r="A19" s="26">
        <f t="shared" si="0"/>
        <v>0.15490606682087082</v>
      </c>
      <c r="B19" s="26">
        <f t="shared" si="1"/>
        <v>0.15576355775556922</v>
      </c>
      <c r="C19" s="26">
        <f t="shared" si="2"/>
        <v>0.15640770573406512</v>
      </c>
      <c r="D19" s="26">
        <f t="shared" si="3"/>
        <v>0.15683762849329302</v>
      </c>
      <c r="E19" s="26">
        <f t="shared" si="4"/>
        <v>0.15705273718568347</v>
      </c>
      <c r="F19" s="26">
        <f t="shared" si="5"/>
        <v>0.15705273718568347</v>
      </c>
      <c r="G19" s="26">
        <f t="shared" si="6"/>
        <v>0.15683762849329302</v>
      </c>
      <c r="H19" s="26">
        <f t="shared" si="7"/>
        <v>0.15640770573406512</v>
      </c>
      <c r="I19" s="26">
        <f t="shared" si="8"/>
        <v>0.15576355775556922</v>
      </c>
      <c r="J19" s="26">
        <f t="shared" si="9"/>
        <v>0.15490606682087082</v>
      </c>
      <c r="L19" s="26">
        <f t="shared" si="10"/>
        <v>1.5619353919789634</v>
      </c>
    </row>
    <row r="20" spans="1:12" x14ac:dyDescent="0.25">
      <c r="A20" s="26">
        <f t="shared" si="0"/>
        <v>0.15683762849329302</v>
      </c>
      <c r="B20" s="26">
        <f t="shared" si="1"/>
        <v>0.15693322022936235</v>
      </c>
      <c r="C20" s="26">
        <f t="shared" si="2"/>
        <v>0.15700492676473202</v>
      </c>
      <c r="D20" s="26">
        <f t="shared" si="3"/>
        <v>0.15705273718568347</v>
      </c>
      <c r="E20" s="26">
        <f t="shared" si="4"/>
        <v>0.15707664421548145</v>
      </c>
      <c r="F20" s="26">
        <f t="shared" si="5"/>
        <v>0.15707664421548145</v>
      </c>
      <c r="G20" s="26">
        <f t="shared" si="6"/>
        <v>0.15705273718568347</v>
      </c>
      <c r="H20" s="26">
        <f t="shared" si="7"/>
        <v>0.15700492676473202</v>
      </c>
      <c r="I20" s="26">
        <f t="shared" si="8"/>
        <v>0.15693322022936235</v>
      </c>
      <c r="J20" s="26">
        <f t="shared" si="9"/>
        <v>0.15683762849329302</v>
      </c>
      <c r="L20" s="26">
        <f t="shared" si="10"/>
        <v>1.5698103137771047</v>
      </c>
    </row>
    <row r="21" spans="1:12" x14ac:dyDescent="0.25">
      <c r="A21" s="26">
        <f t="shared" si="0"/>
        <v>0.15683762849329302</v>
      </c>
      <c r="B21" s="26">
        <f t="shared" si="1"/>
        <v>0.15693322022936235</v>
      </c>
      <c r="C21" s="26">
        <f t="shared" si="2"/>
        <v>0.15700492676473202</v>
      </c>
      <c r="D21" s="26">
        <f t="shared" si="3"/>
        <v>0.15705273718568347</v>
      </c>
      <c r="E21" s="26">
        <f t="shared" si="4"/>
        <v>0.15707664421548145</v>
      </c>
      <c r="F21" s="26">
        <f t="shared" si="5"/>
        <v>0.15707664421548145</v>
      </c>
      <c r="G21" s="26">
        <f t="shared" si="6"/>
        <v>0.15705273718568347</v>
      </c>
      <c r="H21" s="26">
        <f t="shared" si="7"/>
        <v>0.15700492676473202</v>
      </c>
      <c r="I21" s="26">
        <f t="shared" si="8"/>
        <v>0.15693322022936235</v>
      </c>
      <c r="J21" s="26">
        <f t="shared" si="9"/>
        <v>0.15683762849329302</v>
      </c>
      <c r="L21" s="26">
        <f t="shared" si="10"/>
        <v>1.5698103137771047</v>
      </c>
    </row>
    <row r="22" spans="1:12" x14ac:dyDescent="0.25">
      <c r="A22" s="26">
        <f t="shared" si="0"/>
        <v>0.15490606682087082</v>
      </c>
      <c r="B22" s="26">
        <f t="shared" si="1"/>
        <v>0.15576355775556922</v>
      </c>
      <c r="C22" s="26">
        <f t="shared" si="2"/>
        <v>0.15640770573406512</v>
      </c>
      <c r="D22" s="26">
        <f t="shared" si="3"/>
        <v>0.15683762849329302</v>
      </c>
      <c r="E22" s="26">
        <f t="shared" si="4"/>
        <v>0.15705273718568347</v>
      </c>
      <c r="F22" s="26">
        <f t="shared" si="5"/>
        <v>0.15705273718568347</v>
      </c>
      <c r="G22" s="26">
        <f t="shared" si="6"/>
        <v>0.15683762849329302</v>
      </c>
      <c r="H22" s="26">
        <f t="shared" si="7"/>
        <v>0.15640770573406512</v>
      </c>
      <c r="I22" s="26">
        <f t="shared" si="8"/>
        <v>0.15576355775556922</v>
      </c>
      <c r="J22" s="26">
        <f t="shared" si="9"/>
        <v>0.15490606682087082</v>
      </c>
      <c r="L22" s="26">
        <f t="shared" si="10"/>
        <v>1.5619353919789634</v>
      </c>
    </row>
    <row r="23" spans="1:12" x14ac:dyDescent="0.25">
      <c r="A23" s="26">
        <f t="shared" si="0"/>
        <v>0.1510667319669021</v>
      </c>
      <c r="B23" s="26">
        <f t="shared" si="1"/>
        <v>0.15343295059444395</v>
      </c>
      <c r="C23" s="26">
        <f t="shared" si="2"/>
        <v>0.15521553540373256</v>
      </c>
      <c r="D23" s="26">
        <f t="shared" si="3"/>
        <v>0.15640770573406512</v>
      </c>
      <c r="E23" s="26">
        <f t="shared" si="4"/>
        <v>0.15700492676473202</v>
      </c>
      <c r="F23" s="26">
        <f t="shared" si="5"/>
        <v>0.15700492676473202</v>
      </c>
      <c r="G23" s="26">
        <f t="shared" si="6"/>
        <v>0.15640770573406512</v>
      </c>
      <c r="H23" s="26">
        <f t="shared" si="7"/>
        <v>0.15521553540373256</v>
      </c>
      <c r="I23" s="26">
        <f t="shared" si="8"/>
        <v>0.15343295059444395</v>
      </c>
      <c r="J23" s="26">
        <f t="shared" si="9"/>
        <v>0.1510667319669021</v>
      </c>
      <c r="L23" s="26">
        <f t="shared" si="10"/>
        <v>1.5462557009277516</v>
      </c>
    </row>
    <row r="24" spans="1:12" x14ac:dyDescent="0.25">
      <c r="A24" s="26">
        <f t="shared" si="0"/>
        <v>0.14536690794175322</v>
      </c>
      <c r="B24" s="26">
        <f t="shared" si="1"/>
        <v>0.14995876934306945</v>
      </c>
      <c r="C24" s="26">
        <f t="shared" si="2"/>
        <v>0.15343295059444395</v>
      </c>
      <c r="D24" s="26">
        <f t="shared" si="3"/>
        <v>0.15576355775556922</v>
      </c>
      <c r="E24" s="26">
        <f t="shared" si="4"/>
        <v>0.15693322022936235</v>
      </c>
      <c r="F24" s="26">
        <f t="shared" si="5"/>
        <v>0.15693322022936235</v>
      </c>
      <c r="G24" s="26">
        <f t="shared" si="6"/>
        <v>0.15576355775556922</v>
      </c>
      <c r="H24" s="26">
        <f t="shared" si="7"/>
        <v>0.15343295059444395</v>
      </c>
      <c r="I24" s="26">
        <f t="shared" si="8"/>
        <v>0.14995876934306945</v>
      </c>
      <c r="J24" s="26">
        <f t="shared" si="9"/>
        <v>0.14536690794175325</v>
      </c>
      <c r="L24" s="26">
        <f t="shared" si="10"/>
        <v>1.5229108117283963</v>
      </c>
    </row>
    <row r="25" spans="1:12" x14ac:dyDescent="0.25">
      <c r="A25" s="26">
        <f t="shared" si="0"/>
        <v>0.1378767919406528</v>
      </c>
      <c r="B25" s="26">
        <f t="shared" si="1"/>
        <v>0.14536690794175325</v>
      </c>
      <c r="C25" s="26">
        <f t="shared" si="2"/>
        <v>0.1510667319669021</v>
      </c>
      <c r="D25" s="26">
        <f t="shared" si="3"/>
        <v>0.15490606682087082</v>
      </c>
      <c r="E25" s="26">
        <f t="shared" si="4"/>
        <v>0.15683762849329302</v>
      </c>
      <c r="F25" s="26">
        <f t="shared" si="5"/>
        <v>0.15683762849329302</v>
      </c>
      <c r="G25" s="26">
        <f t="shared" si="6"/>
        <v>0.15490606682087082</v>
      </c>
      <c r="H25" s="26">
        <f t="shared" si="7"/>
        <v>0.1510667319669021</v>
      </c>
      <c r="I25" s="26">
        <f t="shared" si="8"/>
        <v>0.14536690794175325</v>
      </c>
      <c r="J25" s="26">
        <f>COS(B13*$B$13)*($G$2-$F$2)/10</f>
        <v>0.1378767919406528</v>
      </c>
      <c r="L25" s="29">
        <f t="shared" si="10"/>
        <v>1.4921082543269439</v>
      </c>
    </row>
    <row r="28" spans="1:12" x14ac:dyDescent="0.25">
      <c r="A28" s="30" t="s">
        <v>47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2" x14ac:dyDescent="0.25">
      <c r="A29" s="26">
        <v>1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</row>
    <row r="30" spans="1:12" x14ac:dyDescent="0.25">
      <c r="A30" s="26">
        <v>0</v>
      </c>
      <c r="B30" s="26">
        <v>1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</row>
    <row r="31" spans="1:12" x14ac:dyDescent="0.25">
      <c r="A31" s="26">
        <v>0</v>
      </c>
      <c r="B31" s="26">
        <v>0</v>
      </c>
      <c r="C31" s="26">
        <v>1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</row>
    <row r="32" spans="1:12" x14ac:dyDescent="0.25">
      <c r="A32" s="26">
        <v>0</v>
      </c>
      <c r="B32" s="26">
        <v>0</v>
      </c>
      <c r="C32" s="26">
        <v>0</v>
      </c>
      <c r="D32" s="26">
        <v>1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</row>
    <row r="33" spans="1:10" x14ac:dyDescent="0.25">
      <c r="A33" s="26">
        <v>0</v>
      </c>
      <c r="B33" s="26">
        <v>0</v>
      </c>
      <c r="C33" s="26">
        <v>0</v>
      </c>
      <c r="D33" s="26">
        <v>0</v>
      </c>
      <c r="E33" s="26">
        <v>1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</row>
    <row r="34" spans="1:10" x14ac:dyDescent="0.25">
      <c r="A34" s="26">
        <v>0</v>
      </c>
      <c r="B34" s="26">
        <v>0</v>
      </c>
      <c r="C34" s="26">
        <v>0</v>
      </c>
      <c r="D34" s="26">
        <v>0</v>
      </c>
      <c r="E34" s="26">
        <v>0</v>
      </c>
      <c r="F34" s="26">
        <v>1</v>
      </c>
      <c r="G34" s="26">
        <v>0</v>
      </c>
      <c r="H34" s="26">
        <v>0</v>
      </c>
      <c r="I34" s="26">
        <v>0</v>
      </c>
      <c r="J34" s="26">
        <v>0</v>
      </c>
    </row>
    <row r="35" spans="1:10" x14ac:dyDescent="0.25">
      <c r="A35" s="26">
        <v>0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1</v>
      </c>
      <c r="H35" s="26">
        <v>0</v>
      </c>
      <c r="I35" s="26">
        <v>0</v>
      </c>
      <c r="J35" s="26">
        <v>0</v>
      </c>
    </row>
    <row r="36" spans="1:10" x14ac:dyDescent="0.25">
      <c r="A36" s="26">
        <v>0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1</v>
      </c>
      <c r="I36" s="26">
        <v>0</v>
      </c>
      <c r="J36" s="26">
        <v>0</v>
      </c>
    </row>
    <row r="37" spans="1:10" x14ac:dyDescent="0.25">
      <c r="A37" s="26">
        <v>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1</v>
      </c>
      <c r="J37" s="26">
        <v>0</v>
      </c>
    </row>
    <row r="38" spans="1:10" x14ac:dyDescent="0.25">
      <c r="A38" s="26">
        <v>0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1</v>
      </c>
    </row>
    <row r="41" spans="1:10" x14ac:dyDescent="0.25">
      <c r="A41" s="31" t="s">
        <v>62</v>
      </c>
      <c r="B41" s="31"/>
      <c r="C41" s="31"/>
      <c r="D41" s="31"/>
      <c r="E41" s="31"/>
      <c r="F41" s="31"/>
      <c r="G41" s="31"/>
      <c r="H41" s="31"/>
      <c r="I41" s="31"/>
      <c r="J41" s="31"/>
    </row>
    <row r="42" spans="1:10" x14ac:dyDescent="0.25">
      <c r="A42" s="26">
        <f>$D$2*A16</f>
        <v>4.4120573421008898E-2</v>
      </c>
      <c r="B42" s="26">
        <f t="shared" ref="B42:J42" si="11">$D$2*B16</f>
        <v>4.6517410541361041E-2</v>
      </c>
      <c r="C42" s="26">
        <f t="shared" si="11"/>
        <v>4.8341354229408669E-2</v>
      </c>
      <c r="D42" s="26">
        <f t="shared" si="11"/>
        <v>4.9569941382678666E-2</v>
      </c>
      <c r="E42" s="26">
        <f t="shared" si="11"/>
        <v>5.0188041117853771E-2</v>
      </c>
      <c r="F42" s="26">
        <f t="shared" si="11"/>
        <v>5.0188041117853771E-2</v>
      </c>
      <c r="G42" s="26">
        <f t="shared" si="11"/>
        <v>4.9569941382678666E-2</v>
      </c>
      <c r="H42" s="26">
        <f t="shared" si="11"/>
        <v>4.8341354229408669E-2</v>
      </c>
      <c r="I42" s="26">
        <f t="shared" si="11"/>
        <v>4.6517410541361041E-2</v>
      </c>
      <c r="J42" s="26">
        <f t="shared" si="11"/>
        <v>4.4120573421008898E-2</v>
      </c>
    </row>
    <row r="43" spans="1:10" x14ac:dyDescent="0.25">
      <c r="A43" s="26">
        <f t="shared" ref="A43:J51" si="12">$D$2*A17</f>
        <v>4.6517410541361034E-2</v>
      </c>
      <c r="B43" s="26">
        <f t="shared" si="12"/>
        <v>4.7986806189782225E-2</v>
      </c>
      <c r="C43" s="26">
        <f t="shared" si="12"/>
        <v>4.9098544190222068E-2</v>
      </c>
      <c r="D43" s="26">
        <f t="shared" si="12"/>
        <v>4.9844338481782151E-2</v>
      </c>
      <c r="E43" s="26">
        <f t="shared" si="12"/>
        <v>5.0218630473395955E-2</v>
      </c>
      <c r="F43" s="26">
        <f t="shared" si="12"/>
        <v>5.0218630473395955E-2</v>
      </c>
      <c r="G43" s="26">
        <f t="shared" si="12"/>
        <v>4.9844338481782151E-2</v>
      </c>
      <c r="H43" s="26">
        <f t="shared" si="12"/>
        <v>4.9098544190222068E-2</v>
      </c>
      <c r="I43" s="26">
        <f t="shared" si="12"/>
        <v>4.7986806189782225E-2</v>
      </c>
      <c r="J43" s="26">
        <f t="shared" si="12"/>
        <v>4.6517410541361041E-2</v>
      </c>
    </row>
    <row r="44" spans="1:10" x14ac:dyDescent="0.25">
      <c r="A44" s="26">
        <f t="shared" si="12"/>
        <v>4.8341354229408669E-2</v>
      </c>
      <c r="B44" s="26">
        <f t="shared" si="12"/>
        <v>4.9098544190222068E-2</v>
      </c>
      <c r="C44" s="26">
        <f t="shared" si="12"/>
        <v>4.9668971329194421E-2</v>
      </c>
      <c r="D44" s="26">
        <f t="shared" si="12"/>
        <v>5.0050465834900838E-2</v>
      </c>
      <c r="E44" s="26">
        <f t="shared" si="12"/>
        <v>5.0241576564714244E-2</v>
      </c>
      <c r="F44" s="26">
        <f t="shared" si="12"/>
        <v>5.0241576564714244E-2</v>
      </c>
      <c r="G44" s="26">
        <f t="shared" si="12"/>
        <v>5.0050465834900838E-2</v>
      </c>
      <c r="H44" s="26">
        <f t="shared" si="12"/>
        <v>4.9668971329194421E-2</v>
      </c>
      <c r="I44" s="26">
        <f t="shared" si="12"/>
        <v>4.9098544190222068E-2</v>
      </c>
      <c r="J44" s="26">
        <f t="shared" si="12"/>
        <v>4.8341354229408669E-2</v>
      </c>
    </row>
    <row r="45" spans="1:10" x14ac:dyDescent="0.25">
      <c r="A45" s="26">
        <f t="shared" si="12"/>
        <v>4.9569941382678666E-2</v>
      </c>
      <c r="B45" s="26">
        <f t="shared" si="12"/>
        <v>4.9844338481782151E-2</v>
      </c>
      <c r="C45" s="26">
        <f t="shared" si="12"/>
        <v>5.0050465834900838E-2</v>
      </c>
      <c r="D45" s="26">
        <f t="shared" si="12"/>
        <v>5.0188041117853771E-2</v>
      </c>
      <c r="E45" s="26">
        <f t="shared" si="12"/>
        <v>5.0256875899418713E-2</v>
      </c>
      <c r="F45" s="26">
        <f t="shared" si="12"/>
        <v>5.0256875899418713E-2</v>
      </c>
      <c r="G45" s="26">
        <f t="shared" si="12"/>
        <v>5.0188041117853771E-2</v>
      </c>
      <c r="H45" s="26">
        <f t="shared" si="12"/>
        <v>5.0050465834900838E-2</v>
      </c>
      <c r="I45" s="26">
        <f t="shared" si="12"/>
        <v>4.9844338481782151E-2</v>
      </c>
      <c r="J45" s="26">
        <f t="shared" si="12"/>
        <v>4.9569941382678666E-2</v>
      </c>
    </row>
    <row r="46" spans="1:10" x14ac:dyDescent="0.25">
      <c r="A46" s="26">
        <f t="shared" si="12"/>
        <v>5.0188041117853771E-2</v>
      </c>
      <c r="B46" s="26">
        <f t="shared" si="12"/>
        <v>5.0218630473395955E-2</v>
      </c>
      <c r="C46" s="26">
        <f t="shared" si="12"/>
        <v>5.0241576564714244E-2</v>
      </c>
      <c r="D46" s="26">
        <f t="shared" si="12"/>
        <v>5.0256875899418713E-2</v>
      </c>
      <c r="E46" s="26">
        <f t="shared" si="12"/>
        <v>5.0264526148954068E-2</v>
      </c>
      <c r="F46" s="26">
        <f t="shared" si="12"/>
        <v>5.0264526148954068E-2</v>
      </c>
      <c r="G46" s="26">
        <f t="shared" si="12"/>
        <v>5.0256875899418713E-2</v>
      </c>
      <c r="H46" s="26">
        <f t="shared" si="12"/>
        <v>5.0241576564714244E-2</v>
      </c>
      <c r="I46" s="26">
        <f t="shared" si="12"/>
        <v>5.0218630473395955E-2</v>
      </c>
      <c r="J46" s="26">
        <f t="shared" si="12"/>
        <v>5.0188041117853771E-2</v>
      </c>
    </row>
    <row r="47" spans="1:10" x14ac:dyDescent="0.25">
      <c r="A47" s="26">
        <f t="shared" si="12"/>
        <v>5.0188041117853771E-2</v>
      </c>
      <c r="B47" s="26">
        <f t="shared" si="12"/>
        <v>5.0218630473395955E-2</v>
      </c>
      <c r="C47" s="26">
        <f t="shared" si="12"/>
        <v>5.0241576564714244E-2</v>
      </c>
      <c r="D47" s="26">
        <f t="shared" si="12"/>
        <v>5.0256875899418713E-2</v>
      </c>
      <c r="E47" s="26">
        <f t="shared" si="12"/>
        <v>5.0264526148954068E-2</v>
      </c>
      <c r="F47" s="26">
        <f t="shared" si="12"/>
        <v>5.0264526148954068E-2</v>
      </c>
      <c r="G47" s="26">
        <f t="shared" si="12"/>
        <v>5.0256875899418713E-2</v>
      </c>
      <c r="H47" s="26">
        <f t="shared" si="12"/>
        <v>5.0241576564714244E-2</v>
      </c>
      <c r="I47" s="26">
        <f t="shared" si="12"/>
        <v>5.0218630473395955E-2</v>
      </c>
      <c r="J47" s="26">
        <f t="shared" si="12"/>
        <v>5.0188041117853771E-2</v>
      </c>
    </row>
    <row r="48" spans="1:10" x14ac:dyDescent="0.25">
      <c r="A48" s="26">
        <f t="shared" si="12"/>
        <v>4.9569941382678666E-2</v>
      </c>
      <c r="B48" s="26">
        <f t="shared" si="12"/>
        <v>4.9844338481782151E-2</v>
      </c>
      <c r="C48" s="26">
        <f t="shared" si="12"/>
        <v>5.0050465834900838E-2</v>
      </c>
      <c r="D48" s="26">
        <f t="shared" si="12"/>
        <v>5.0188041117853771E-2</v>
      </c>
      <c r="E48" s="26">
        <f t="shared" si="12"/>
        <v>5.0256875899418713E-2</v>
      </c>
      <c r="F48" s="26">
        <f t="shared" si="12"/>
        <v>5.0256875899418713E-2</v>
      </c>
      <c r="G48" s="26">
        <f t="shared" si="12"/>
        <v>5.0188041117853771E-2</v>
      </c>
      <c r="H48" s="26">
        <f t="shared" si="12"/>
        <v>5.0050465834900838E-2</v>
      </c>
      <c r="I48" s="26">
        <f t="shared" si="12"/>
        <v>4.9844338481782151E-2</v>
      </c>
      <c r="J48" s="26">
        <f t="shared" si="12"/>
        <v>4.9569941382678666E-2</v>
      </c>
    </row>
    <row r="49" spans="1:12" x14ac:dyDescent="0.25">
      <c r="A49" s="26">
        <f t="shared" si="12"/>
        <v>4.8341354229408669E-2</v>
      </c>
      <c r="B49" s="26">
        <f t="shared" si="12"/>
        <v>4.9098544190222068E-2</v>
      </c>
      <c r="C49" s="26">
        <f t="shared" si="12"/>
        <v>4.9668971329194421E-2</v>
      </c>
      <c r="D49" s="26">
        <f t="shared" si="12"/>
        <v>5.0050465834900838E-2</v>
      </c>
      <c r="E49" s="26">
        <f t="shared" si="12"/>
        <v>5.0241576564714244E-2</v>
      </c>
      <c r="F49" s="26">
        <f t="shared" si="12"/>
        <v>5.0241576564714244E-2</v>
      </c>
      <c r="G49" s="26">
        <f t="shared" si="12"/>
        <v>5.0050465834900838E-2</v>
      </c>
      <c r="H49" s="26">
        <f t="shared" si="12"/>
        <v>4.9668971329194421E-2</v>
      </c>
      <c r="I49" s="26">
        <f t="shared" si="12"/>
        <v>4.9098544190222068E-2</v>
      </c>
      <c r="J49" s="26">
        <f t="shared" si="12"/>
        <v>4.8341354229408669E-2</v>
      </c>
    </row>
    <row r="50" spans="1:12" x14ac:dyDescent="0.25">
      <c r="A50" s="26">
        <f t="shared" si="12"/>
        <v>4.6517410541361034E-2</v>
      </c>
      <c r="B50" s="26">
        <f t="shared" si="12"/>
        <v>4.7986806189782225E-2</v>
      </c>
      <c r="C50" s="26">
        <f t="shared" si="12"/>
        <v>4.9098544190222068E-2</v>
      </c>
      <c r="D50" s="26">
        <f t="shared" si="12"/>
        <v>4.9844338481782151E-2</v>
      </c>
      <c r="E50" s="26">
        <f t="shared" si="12"/>
        <v>5.0218630473395955E-2</v>
      </c>
      <c r="F50" s="26">
        <f t="shared" si="12"/>
        <v>5.0218630473395955E-2</v>
      </c>
      <c r="G50" s="26">
        <f t="shared" si="12"/>
        <v>4.9844338481782151E-2</v>
      </c>
      <c r="H50" s="26">
        <f t="shared" si="12"/>
        <v>4.9098544190222068E-2</v>
      </c>
      <c r="I50" s="26">
        <f t="shared" si="12"/>
        <v>4.7986806189782225E-2</v>
      </c>
      <c r="J50" s="26">
        <f t="shared" si="12"/>
        <v>4.6517410541361041E-2</v>
      </c>
    </row>
    <row r="51" spans="1:12" x14ac:dyDescent="0.25">
      <c r="A51" s="26">
        <f t="shared" si="12"/>
        <v>4.4120573421008898E-2</v>
      </c>
      <c r="B51" s="26">
        <f t="shared" si="12"/>
        <v>4.6517410541361041E-2</v>
      </c>
      <c r="C51" s="26">
        <f t="shared" si="12"/>
        <v>4.8341354229408669E-2</v>
      </c>
      <c r="D51" s="26">
        <f t="shared" si="12"/>
        <v>4.9569941382678666E-2</v>
      </c>
      <c r="E51" s="26">
        <f t="shared" si="12"/>
        <v>5.0188041117853771E-2</v>
      </c>
      <c r="F51" s="26">
        <f t="shared" si="12"/>
        <v>5.0188041117853771E-2</v>
      </c>
      <c r="G51" s="26">
        <f t="shared" si="12"/>
        <v>4.9569941382678666E-2</v>
      </c>
      <c r="H51" s="26">
        <f t="shared" si="12"/>
        <v>4.8341354229408669E-2</v>
      </c>
      <c r="I51" s="26">
        <f t="shared" si="12"/>
        <v>4.6517410541361041E-2</v>
      </c>
      <c r="J51" s="26">
        <f t="shared" si="12"/>
        <v>4.4120573421008898E-2</v>
      </c>
    </row>
    <row r="53" spans="1:12" x14ac:dyDescent="0.25">
      <c r="A53" s="32" t="s">
        <v>63</v>
      </c>
      <c r="B53" s="32"/>
      <c r="C53" s="32"/>
      <c r="D53" s="32"/>
      <c r="E53" s="32"/>
      <c r="F53" s="32"/>
      <c r="G53" s="32"/>
      <c r="H53" s="32"/>
      <c r="I53" s="32"/>
      <c r="J53" s="32"/>
      <c r="L53" s="33"/>
    </row>
    <row r="54" spans="1:12" x14ac:dyDescent="0.25">
      <c r="A54" s="26">
        <f>A29+A42</f>
        <v>1.0441205734210088</v>
      </c>
      <c r="B54" s="26">
        <f t="shared" ref="B54:J54" si="13">B29+B42</f>
        <v>4.6517410541361041E-2</v>
      </c>
      <c r="C54" s="26">
        <f t="shared" si="13"/>
        <v>4.8341354229408669E-2</v>
      </c>
      <c r="D54" s="26">
        <f t="shared" si="13"/>
        <v>4.9569941382678666E-2</v>
      </c>
      <c r="E54" s="26">
        <f t="shared" si="13"/>
        <v>5.0188041117853771E-2</v>
      </c>
      <c r="F54" s="26">
        <f t="shared" si="13"/>
        <v>5.0188041117853771E-2</v>
      </c>
      <c r="G54" s="26">
        <f t="shared" si="13"/>
        <v>4.9569941382678666E-2</v>
      </c>
      <c r="H54" s="26">
        <f t="shared" si="13"/>
        <v>4.8341354229408669E-2</v>
      </c>
      <c r="I54" s="26">
        <f t="shared" si="13"/>
        <v>4.6517410541361041E-2</v>
      </c>
      <c r="J54" s="26">
        <f t="shared" si="13"/>
        <v>4.4120573421008898E-2</v>
      </c>
      <c r="L54" s="34"/>
    </row>
    <row r="55" spans="1:12" x14ac:dyDescent="0.25">
      <c r="A55" s="26">
        <f t="shared" ref="A55:J63" si="14">A30+A43</f>
        <v>4.6517410541361034E-2</v>
      </c>
      <c r="B55" s="26">
        <f t="shared" si="14"/>
        <v>1.0479868061897821</v>
      </c>
      <c r="C55" s="26">
        <f t="shared" si="14"/>
        <v>4.9098544190222068E-2</v>
      </c>
      <c r="D55" s="26">
        <f t="shared" si="14"/>
        <v>4.9844338481782151E-2</v>
      </c>
      <c r="E55" s="26">
        <f t="shared" si="14"/>
        <v>5.0218630473395955E-2</v>
      </c>
      <c r="F55" s="26">
        <f t="shared" si="14"/>
        <v>5.0218630473395955E-2</v>
      </c>
      <c r="G55" s="26">
        <f t="shared" si="14"/>
        <v>4.9844338481782151E-2</v>
      </c>
      <c r="H55" s="26">
        <f t="shared" si="14"/>
        <v>4.9098544190222068E-2</v>
      </c>
      <c r="I55" s="26">
        <f t="shared" si="14"/>
        <v>4.7986806189782225E-2</v>
      </c>
      <c r="J55" s="26">
        <f t="shared" si="14"/>
        <v>4.6517410541361041E-2</v>
      </c>
    </row>
    <row r="56" spans="1:12" x14ac:dyDescent="0.25">
      <c r="A56" s="26">
        <f t="shared" si="14"/>
        <v>4.8341354229408669E-2</v>
      </c>
      <c r="B56" s="26">
        <f t="shared" si="14"/>
        <v>4.9098544190222068E-2</v>
      </c>
      <c r="C56" s="26">
        <f t="shared" si="14"/>
        <v>1.0496689713291945</v>
      </c>
      <c r="D56" s="26">
        <f t="shared" si="14"/>
        <v>5.0050465834900838E-2</v>
      </c>
      <c r="E56" s="26">
        <f t="shared" si="14"/>
        <v>5.0241576564714244E-2</v>
      </c>
      <c r="F56" s="26">
        <f t="shared" si="14"/>
        <v>5.0241576564714244E-2</v>
      </c>
      <c r="G56" s="26">
        <f t="shared" si="14"/>
        <v>5.0050465834900838E-2</v>
      </c>
      <c r="H56" s="26">
        <f t="shared" si="14"/>
        <v>4.9668971329194421E-2</v>
      </c>
      <c r="I56" s="26">
        <f t="shared" si="14"/>
        <v>4.9098544190222068E-2</v>
      </c>
      <c r="J56" s="26">
        <f t="shared" si="14"/>
        <v>4.8341354229408669E-2</v>
      </c>
    </row>
    <row r="57" spans="1:12" x14ac:dyDescent="0.25">
      <c r="A57" s="26">
        <f t="shared" si="14"/>
        <v>4.9569941382678666E-2</v>
      </c>
      <c r="B57" s="26">
        <f t="shared" si="14"/>
        <v>4.9844338481782151E-2</v>
      </c>
      <c r="C57" s="26">
        <f t="shared" si="14"/>
        <v>5.0050465834900838E-2</v>
      </c>
      <c r="D57" s="26">
        <f t="shared" si="14"/>
        <v>1.0501880411178537</v>
      </c>
      <c r="E57" s="26">
        <f t="shared" si="14"/>
        <v>5.0256875899418713E-2</v>
      </c>
      <c r="F57" s="26">
        <f t="shared" si="14"/>
        <v>5.0256875899418713E-2</v>
      </c>
      <c r="G57" s="26">
        <f t="shared" si="14"/>
        <v>5.0188041117853771E-2</v>
      </c>
      <c r="H57" s="26">
        <f t="shared" si="14"/>
        <v>5.0050465834900838E-2</v>
      </c>
      <c r="I57" s="26">
        <f t="shared" si="14"/>
        <v>4.9844338481782151E-2</v>
      </c>
      <c r="J57" s="26">
        <f t="shared" si="14"/>
        <v>4.9569941382678666E-2</v>
      </c>
    </row>
    <row r="58" spans="1:12" x14ac:dyDescent="0.25">
      <c r="A58" s="26">
        <f t="shared" si="14"/>
        <v>5.0188041117853771E-2</v>
      </c>
      <c r="B58" s="26">
        <f t="shared" si="14"/>
        <v>5.0218630473395955E-2</v>
      </c>
      <c r="C58" s="26">
        <f t="shared" si="14"/>
        <v>5.0241576564714244E-2</v>
      </c>
      <c r="D58" s="26">
        <f t="shared" si="14"/>
        <v>5.0256875899418713E-2</v>
      </c>
      <c r="E58" s="26">
        <f t="shared" si="14"/>
        <v>1.050264526148954</v>
      </c>
      <c r="F58" s="26">
        <f t="shared" si="14"/>
        <v>5.0264526148954068E-2</v>
      </c>
      <c r="G58" s="26">
        <f t="shared" si="14"/>
        <v>5.0256875899418713E-2</v>
      </c>
      <c r="H58" s="26">
        <f t="shared" si="14"/>
        <v>5.0241576564714244E-2</v>
      </c>
      <c r="I58" s="26">
        <f t="shared" si="14"/>
        <v>5.0218630473395955E-2</v>
      </c>
      <c r="J58" s="26">
        <f t="shared" si="14"/>
        <v>5.0188041117853771E-2</v>
      </c>
    </row>
    <row r="59" spans="1:12" x14ac:dyDescent="0.25">
      <c r="A59" s="26">
        <f t="shared" si="14"/>
        <v>5.0188041117853771E-2</v>
      </c>
      <c r="B59" s="26">
        <f t="shared" si="14"/>
        <v>5.0218630473395955E-2</v>
      </c>
      <c r="C59" s="26">
        <f t="shared" si="14"/>
        <v>5.0241576564714244E-2</v>
      </c>
      <c r="D59" s="26">
        <f t="shared" si="14"/>
        <v>5.0256875899418713E-2</v>
      </c>
      <c r="E59" s="26">
        <f t="shared" si="14"/>
        <v>5.0264526148954068E-2</v>
      </c>
      <c r="F59" s="26">
        <f t="shared" si="14"/>
        <v>1.050264526148954</v>
      </c>
      <c r="G59" s="26">
        <f t="shared" si="14"/>
        <v>5.0256875899418713E-2</v>
      </c>
      <c r="H59" s="26">
        <f t="shared" si="14"/>
        <v>5.0241576564714244E-2</v>
      </c>
      <c r="I59" s="26">
        <f t="shared" si="14"/>
        <v>5.0218630473395955E-2</v>
      </c>
      <c r="J59" s="26">
        <f t="shared" si="14"/>
        <v>5.0188041117853771E-2</v>
      </c>
    </row>
    <row r="60" spans="1:12" x14ac:dyDescent="0.25">
      <c r="A60" s="26">
        <f t="shared" si="14"/>
        <v>4.9569941382678666E-2</v>
      </c>
      <c r="B60" s="26">
        <f t="shared" si="14"/>
        <v>4.9844338481782151E-2</v>
      </c>
      <c r="C60" s="26">
        <f t="shared" si="14"/>
        <v>5.0050465834900838E-2</v>
      </c>
      <c r="D60" s="26">
        <f t="shared" si="14"/>
        <v>5.0188041117853771E-2</v>
      </c>
      <c r="E60" s="26">
        <f t="shared" si="14"/>
        <v>5.0256875899418713E-2</v>
      </c>
      <c r="F60" s="26">
        <f t="shared" si="14"/>
        <v>5.0256875899418713E-2</v>
      </c>
      <c r="G60" s="26">
        <f t="shared" si="14"/>
        <v>1.0501880411178537</v>
      </c>
      <c r="H60" s="26">
        <f t="shared" si="14"/>
        <v>5.0050465834900838E-2</v>
      </c>
      <c r="I60" s="26">
        <f t="shared" si="14"/>
        <v>4.9844338481782151E-2</v>
      </c>
      <c r="J60" s="26">
        <f t="shared" si="14"/>
        <v>4.9569941382678666E-2</v>
      </c>
    </row>
    <row r="61" spans="1:12" x14ac:dyDescent="0.25">
      <c r="A61" s="26">
        <f t="shared" si="14"/>
        <v>4.8341354229408669E-2</v>
      </c>
      <c r="B61" s="26">
        <f t="shared" si="14"/>
        <v>4.9098544190222068E-2</v>
      </c>
      <c r="C61" s="26">
        <f t="shared" si="14"/>
        <v>4.9668971329194421E-2</v>
      </c>
      <c r="D61" s="26">
        <f t="shared" si="14"/>
        <v>5.0050465834900838E-2</v>
      </c>
      <c r="E61" s="26">
        <f t="shared" si="14"/>
        <v>5.0241576564714244E-2</v>
      </c>
      <c r="F61" s="26">
        <f t="shared" si="14"/>
        <v>5.0241576564714244E-2</v>
      </c>
      <c r="G61" s="26">
        <f t="shared" si="14"/>
        <v>5.0050465834900838E-2</v>
      </c>
      <c r="H61" s="26">
        <f t="shared" si="14"/>
        <v>1.0496689713291945</v>
      </c>
      <c r="I61" s="26">
        <f t="shared" si="14"/>
        <v>4.9098544190222068E-2</v>
      </c>
      <c r="J61" s="26">
        <f t="shared" si="14"/>
        <v>4.8341354229408669E-2</v>
      </c>
    </row>
    <row r="62" spans="1:12" x14ac:dyDescent="0.25">
      <c r="A62" s="26">
        <f t="shared" si="14"/>
        <v>4.6517410541361034E-2</v>
      </c>
      <c r="B62" s="26">
        <f t="shared" si="14"/>
        <v>4.7986806189782225E-2</v>
      </c>
      <c r="C62" s="26">
        <f t="shared" si="14"/>
        <v>4.9098544190222068E-2</v>
      </c>
      <c r="D62" s="26">
        <f t="shared" si="14"/>
        <v>4.9844338481782151E-2</v>
      </c>
      <c r="E62" s="26">
        <f t="shared" si="14"/>
        <v>5.0218630473395955E-2</v>
      </c>
      <c r="F62" s="26">
        <f t="shared" si="14"/>
        <v>5.0218630473395955E-2</v>
      </c>
      <c r="G62" s="26">
        <f t="shared" si="14"/>
        <v>4.9844338481782151E-2</v>
      </c>
      <c r="H62" s="26">
        <f t="shared" si="14"/>
        <v>4.9098544190222068E-2</v>
      </c>
      <c r="I62" s="26">
        <f t="shared" si="14"/>
        <v>1.0479868061897821</v>
      </c>
      <c r="J62" s="26">
        <f t="shared" si="14"/>
        <v>4.6517410541361041E-2</v>
      </c>
    </row>
    <row r="63" spans="1:12" x14ac:dyDescent="0.25">
      <c r="A63" s="26">
        <f t="shared" si="14"/>
        <v>4.4120573421008898E-2</v>
      </c>
      <c r="B63" s="26">
        <f t="shared" si="14"/>
        <v>4.6517410541361041E-2</v>
      </c>
      <c r="C63" s="26">
        <f t="shared" si="14"/>
        <v>4.8341354229408669E-2</v>
      </c>
      <c r="D63" s="26">
        <f t="shared" si="14"/>
        <v>4.9569941382678666E-2</v>
      </c>
      <c r="E63" s="26">
        <f t="shared" si="14"/>
        <v>5.0188041117853771E-2</v>
      </c>
      <c r="F63" s="26">
        <f t="shared" si="14"/>
        <v>5.0188041117853771E-2</v>
      </c>
      <c r="G63" s="26">
        <f t="shared" si="14"/>
        <v>4.9569941382678666E-2</v>
      </c>
      <c r="H63" s="26">
        <f t="shared" si="14"/>
        <v>4.8341354229408669E-2</v>
      </c>
      <c r="I63" s="26">
        <f t="shared" si="14"/>
        <v>4.6517410541361041E-2</v>
      </c>
      <c r="J63" s="26">
        <f t="shared" si="14"/>
        <v>1.0441205734210088</v>
      </c>
    </row>
    <row r="66" spans="1:9" x14ac:dyDescent="0.25">
      <c r="A66" s="35" t="s">
        <v>50</v>
      </c>
      <c r="B66" s="26">
        <v>1</v>
      </c>
    </row>
    <row r="67" spans="1:9" x14ac:dyDescent="0.25">
      <c r="B67" s="26">
        <v>1</v>
      </c>
    </row>
    <row r="68" spans="1:9" x14ac:dyDescent="0.25">
      <c r="B68" s="26">
        <v>1</v>
      </c>
    </row>
    <row r="69" spans="1:9" x14ac:dyDescent="0.25">
      <c r="B69" s="26">
        <v>1</v>
      </c>
    </row>
    <row r="70" spans="1:9" x14ac:dyDescent="0.25">
      <c r="B70" s="26">
        <v>1</v>
      </c>
    </row>
    <row r="71" spans="1:9" x14ac:dyDescent="0.25">
      <c r="B71" s="26">
        <v>1</v>
      </c>
    </row>
    <row r="72" spans="1:9" x14ac:dyDescent="0.25">
      <c r="B72" s="26">
        <v>1</v>
      </c>
    </row>
    <row r="73" spans="1:9" x14ac:dyDescent="0.25">
      <c r="B73" s="26">
        <v>1</v>
      </c>
    </row>
    <row r="74" spans="1:9" x14ac:dyDescent="0.25">
      <c r="B74" s="26">
        <v>1</v>
      </c>
    </row>
    <row r="75" spans="1:9" x14ac:dyDescent="0.25">
      <c r="B75" s="26">
        <v>1</v>
      </c>
    </row>
    <row r="78" spans="1:9" x14ac:dyDescent="0.25">
      <c r="A78" s="36" t="s">
        <v>3</v>
      </c>
      <c r="B78" s="63">
        <f t="array" ref="B78:B87">MMULT(A54:J63,B66:B75)</f>
        <v>1.4774746413846218</v>
      </c>
      <c r="C78" s="63">
        <f>MAX(B78:B87)</f>
        <v>1.5023393004086734</v>
      </c>
      <c r="D78" s="64" t="s">
        <v>13</v>
      </c>
      <c r="E78" s="63">
        <f>0.01*B78</f>
        <v>1.4774746413846218E-2</v>
      </c>
      <c r="F78" s="26">
        <f>MAX(E78:E87)</f>
        <v>1.5023393004086734E-2</v>
      </c>
      <c r="G78" s="37" t="s">
        <v>51</v>
      </c>
      <c r="H78" s="26">
        <f>B78+E78</f>
        <v>1.4922493877984679</v>
      </c>
      <c r="I78" s="26">
        <f>MAX(H78:H87)</f>
        <v>1.5173626934127602</v>
      </c>
    </row>
    <row r="79" spans="1:9" x14ac:dyDescent="0.25">
      <c r="B79" s="26">
        <v>1.4873314597530869</v>
      </c>
      <c r="E79" s="26">
        <f>-0.01*B79</f>
        <v>-1.4873314597530869E-2</v>
      </c>
      <c r="H79" s="26">
        <f t="shared" ref="H79:H87" si="15">B79+E79</f>
        <v>1.4724581451555561</v>
      </c>
    </row>
    <row r="80" spans="1:9" x14ac:dyDescent="0.25">
      <c r="B80" s="26">
        <v>1.4948018242968804</v>
      </c>
      <c r="E80" s="26">
        <f t="shared" ref="E80:E86" si="16">0.01*B80</f>
        <v>1.4948018242968803E-2</v>
      </c>
      <c r="H80" s="26">
        <f t="shared" si="15"/>
        <v>1.5097498425398492</v>
      </c>
    </row>
    <row r="81" spans="1:13" x14ac:dyDescent="0.25">
      <c r="B81" s="26">
        <v>1.4998193254332679</v>
      </c>
      <c r="E81" s="26">
        <f>-0.01*B81</f>
        <v>-1.499819325433268E-2</v>
      </c>
      <c r="H81" s="26">
        <f t="shared" si="15"/>
        <v>1.4848211321789353</v>
      </c>
    </row>
    <row r="82" spans="1:13" x14ac:dyDescent="0.25">
      <c r="B82" s="26">
        <v>1.5023393004086734</v>
      </c>
      <c r="E82" s="26">
        <f t="shared" si="16"/>
        <v>1.5023393004086734E-2</v>
      </c>
      <c r="H82" s="26">
        <f t="shared" si="15"/>
        <v>1.5173626934127602</v>
      </c>
    </row>
    <row r="83" spans="1:13" x14ac:dyDescent="0.25">
      <c r="B83" s="26">
        <v>1.5023393004086734</v>
      </c>
      <c r="E83" s="26">
        <f>-0.01*B83</f>
        <v>-1.5023393004086734E-2</v>
      </c>
      <c r="H83" s="26">
        <f t="shared" si="15"/>
        <v>1.4873159074045865</v>
      </c>
    </row>
    <row r="84" spans="1:13" x14ac:dyDescent="0.25">
      <c r="B84" s="26">
        <v>1.4998193254332681</v>
      </c>
      <c r="E84" s="26">
        <f t="shared" si="16"/>
        <v>1.4998193254332682E-2</v>
      </c>
      <c r="H84" s="26">
        <f t="shared" si="15"/>
        <v>1.5148175186876007</v>
      </c>
    </row>
    <row r="85" spans="1:13" x14ac:dyDescent="0.25">
      <c r="B85" s="26">
        <v>1.4948018242968806</v>
      </c>
      <c r="E85" s="26">
        <f>-0.01*B85</f>
        <v>-1.4948018242968805E-2</v>
      </c>
      <c r="H85" s="26">
        <f t="shared" si="15"/>
        <v>1.4798538060539117</v>
      </c>
    </row>
    <row r="86" spans="1:13" x14ac:dyDescent="0.25">
      <c r="B86" s="26">
        <v>1.4873314597530869</v>
      </c>
      <c r="E86" s="26">
        <f t="shared" si="16"/>
        <v>1.4873314597530869E-2</v>
      </c>
      <c r="H86" s="26">
        <f t="shared" si="15"/>
        <v>1.5022047743506177</v>
      </c>
    </row>
    <row r="87" spans="1:13" x14ac:dyDescent="0.25">
      <c r="B87" s="26">
        <v>1.477474641384622</v>
      </c>
      <c r="E87" s="26">
        <f>-0.01*B87</f>
        <v>-1.4774746413846221E-2</v>
      </c>
      <c r="H87" s="26">
        <f t="shared" si="15"/>
        <v>1.4626998949707759</v>
      </c>
    </row>
    <row r="89" spans="1:13" x14ac:dyDescent="0.25">
      <c r="A89" s="38" t="s">
        <v>64</v>
      </c>
      <c r="B89" s="38"/>
      <c r="C89" s="38"/>
      <c r="D89" s="38"/>
      <c r="E89" s="38"/>
      <c r="F89" s="38"/>
      <c r="G89" s="38"/>
      <c r="H89" s="38"/>
      <c r="I89" s="38"/>
      <c r="J89" s="38"/>
      <c r="L89" s="39" t="s">
        <v>48</v>
      </c>
    </row>
    <row r="90" spans="1:13" x14ac:dyDescent="0.25">
      <c r="A90" s="26">
        <f t="array" ref="A90:J99">MINVERSE(A54:J63)</f>
        <v>0.97119308864367992</v>
      </c>
      <c r="B90" s="26">
        <v>-3.0905096734322835E-2</v>
      </c>
      <c r="C90" s="26">
        <v>-3.250274926392465E-2</v>
      </c>
      <c r="D90" s="26">
        <v>-3.3579372439422585E-2</v>
      </c>
      <c r="E90" s="26">
        <v>-3.4121157849077745E-2</v>
      </c>
      <c r="F90" s="26">
        <v>-3.4121157849077752E-2</v>
      </c>
      <c r="G90" s="26">
        <v>-3.3579372439422585E-2</v>
      </c>
      <c r="H90" s="26">
        <v>-3.2502749263924664E-2</v>
      </c>
      <c r="I90" s="26">
        <v>-3.0905096734322842E-2</v>
      </c>
      <c r="J90" s="26">
        <v>-2.880691135631968E-2</v>
      </c>
      <c r="L90" s="26">
        <f>SUM(A90:J90)</f>
        <v>0.68016942471386466</v>
      </c>
      <c r="M90" s="26">
        <f>MAX(L90:L99)</f>
        <v>0.68016942471386499</v>
      </c>
    </row>
    <row r="91" spans="1:13" x14ac:dyDescent="0.25">
      <c r="A91" s="26">
        <v>-3.0905096734322835E-2</v>
      </c>
      <c r="B91" s="26">
        <v>0.96793822412671793</v>
      </c>
      <c r="C91" s="26">
        <v>-3.2936539130001781E-2</v>
      </c>
      <c r="D91" s="26">
        <v>-3.3523182321122884E-2</v>
      </c>
      <c r="E91" s="26">
        <v>-3.3817546917358637E-2</v>
      </c>
      <c r="F91" s="26">
        <v>-3.3817546917358644E-2</v>
      </c>
      <c r="G91" s="26">
        <v>-3.3523182321122891E-2</v>
      </c>
      <c r="H91" s="26">
        <v>-3.2936539130001781E-2</v>
      </c>
      <c r="I91" s="26">
        <v>-3.2061775873282468E-2</v>
      </c>
      <c r="J91" s="26">
        <v>-3.0905096734322835E-2</v>
      </c>
      <c r="L91" s="26">
        <f t="shared" ref="L91:L99" si="17">SUM(A91:J91)</f>
        <v>0.67351171804782317</v>
      </c>
    </row>
    <row r="92" spans="1:13" x14ac:dyDescent="0.25">
      <c r="A92" s="26">
        <v>-3.2502749263924671E-2</v>
      </c>
      <c r="B92" s="26">
        <v>-3.2936539130001781E-2</v>
      </c>
      <c r="C92" s="26">
        <v>0.96673812382407642</v>
      </c>
      <c r="D92" s="26">
        <v>-3.3478760126101605E-2</v>
      </c>
      <c r="E92" s="26">
        <v>-3.3587198898786232E-2</v>
      </c>
      <c r="F92" s="26">
        <v>-3.3587198898786232E-2</v>
      </c>
      <c r="G92" s="26">
        <v>-3.3478760126101618E-2</v>
      </c>
      <c r="H92" s="26">
        <v>-3.3261876175923417E-2</v>
      </c>
      <c r="I92" s="26">
        <v>-3.2936539130001795E-2</v>
      </c>
      <c r="J92" s="26">
        <v>-3.2502749263924671E-2</v>
      </c>
      <c r="L92" s="26">
        <f t="shared" si="17"/>
        <v>0.66846575281052423</v>
      </c>
    </row>
    <row r="93" spans="1:13" x14ac:dyDescent="0.25">
      <c r="A93" s="26">
        <v>-3.3579372439422592E-2</v>
      </c>
      <c r="B93" s="26">
        <v>-3.3523182321122898E-2</v>
      </c>
      <c r="C93" s="26">
        <v>-3.3478760126101605E-2</v>
      </c>
      <c r="D93" s="26">
        <v>0.96655194792069588</v>
      </c>
      <c r="E93" s="26">
        <v>-3.3432368529889789E-2</v>
      </c>
      <c r="F93" s="26">
        <v>-3.3432368529889789E-2</v>
      </c>
      <c r="G93" s="26">
        <v>-3.3448052079304395E-2</v>
      </c>
      <c r="H93" s="26">
        <v>-3.3478760126101612E-2</v>
      </c>
      <c r="I93" s="26">
        <v>-3.3523182321122898E-2</v>
      </c>
      <c r="J93" s="26">
        <v>-3.3579372439422578E-2</v>
      </c>
      <c r="L93" s="26">
        <f t="shared" si="17"/>
        <v>0.66507652900831771</v>
      </c>
    </row>
    <row r="94" spans="1:13" x14ac:dyDescent="0.25">
      <c r="A94" s="26">
        <v>-3.4121157849077759E-2</v>
      </c>
      <c r="B94" s="26">
        <v>-3.3817546917358644E-2</v>
      </c>
      <c r="C94" s="26">
        <v>-3.3587198898786239E-2</v>
      </c>
      <c r="D94" s="26">
        <v>-3.3432368529889796E-2</v>
      </c>
      <c r="E94" s="26">
        <v>0.96664542776116924</v>
      </c>
      <c r="F94" s="26">
        <v>-3.3354572238830663E-2</v>
      </c>
      <c r="G94" s="26">
        <v>-3.3432368529889803E-2</v>
      </c>
      <c r="H94" s="26">
        <v>-3.3587198898786239E-2</v>
      </c>
      <c r="I94" s="26">
        <v>-3.3817546917358644E-2</v>
      </c>
      <c r="J94" s="26">
        <v>-3.4121157849077738E-2</v>
      </c>
      <c r="L94" s="26">
        <f t="shared" si="17"/>
        <v>0.66337431113211365</v>
      </c>
    </row>
    <row r="95" spans="1:13" x14ac:dyDescent="0.25">
      <c r="A95" s="26">
        <v>-3.4121157849077752E-2</v>
      </c>
      <c r="B95" s="26">
        <v>-3.3817546917358644E-2</v>
      </c>
      <c r="C95" s="26">
        <v>-3.3587198898786239E-2</v>
      </c>
      <c r="D95" s="26">
        <v>-3.3432368529889803E-2</v>
      </c>
      <c r="E95" s="26">
        <v>-3.335457223883067E-2</v>
      </c>
      <c r="F95" s="26">
        <v>0.96664542776116935</v>
      </c>
      <c r="G95" s="26">
        <v>-3.3432368529889803E-2</v>
      </c>
      <c r="H95" s="26">
        <v>-3.3587198898786239E-2</v>
      </c>
      <c r="I95" s="26">
        <v>-3.3817546917358644E-2</v>
      </c>
      <c r="J95" s="26">
        <v>-3.4121157849077745E-2</v>
      </c>
      <c r="L95" s="26">
        <f t="shared" si="17"/>
        <v>0.66337431113211376</v>
      </c>
    </row>
    <row r="96" spans="1:13" x14ac:dyDescent="0.25">
      <c r="A96" s="26">
        <v>-3.3579372439422585E-2</v>
      </c>
      <c r="B96" s="26">
        <v>-3.3523182321122891E-2</v>
      </c>
      <c r="C96" s="26">
        <v>-3.3478760126101612E-2</v>
      </c>
      <c r="D96" s="26">
        <v>-3.3448052079304409E-2</v>
      </c>
      <c r="E96" s="26">
        <v>-3.3432368529889803E-2</v>
      </c>
      <c r="F96" s="26">
        <v>-3.343236852988981E-2</v>
      </c>
      <c r="G96" s="26">
        <v>0.96655194792069599</v>
      </c>
      <c r="H96" s="26">
        <v>-3.3478760126101612E-2</v>
      </c>
      <c r="I96" s="26">
        <v>-3.3523182321122898E-2</v>
      </c>
      <c r="J96" s="26">
        <v>-3.3579372439422578E-2</v>
      </c>
      <c r="L96" s="26">
        <f t="shared" si="17"/>
        <v>0.66507652900831771</v>
      </c>
    </row>
    <row r="97" spans="1:15" x14ac:dyDescent="0.25">
      <c r="A97" s="26">
        <v>-3.2502749263924664E-2</v>
      </c>
      <c r="B97" s="26">
        <v>-3.2936539130001781E-2</v>
      </c>
      <c r="C97" s="26">
        <v>-3.3261876175923411E-2</v>
      </c>
      <c r="D97" s="26">
        <v>-3.3478760126101618E-2</v>
      </c>
      <c r="E97" s="26">
        <v>-3.3587198898786232E-2</v>
      </c>
      <c r="F97" s="26">
        <v>-3.3587198898786239E-2</v>
      </c>
      <c r="G97" s="26">
        <v>-3.3478760126101618E-2</v>
      </c>
      <c r="H97" s="26">
        <v>0.96673812382407665</v>
      </c>
      <c r="I97" s="26">
        <v>-3.2936539130001788E-2</v>
      </c>
      <c r="J97" s="26">
        <v>-3.2502749263924664E-2</v>
      </c>
      <c r="L97" s="26">
        <f t="shared" si="17"/>
        <v>0.66846575281052456</v>
      </c>
    </row>
    <row r="98" spans="1:15" x14ac:dyDescent="0.25">
      <c r="A98" s="26">
        <v>-3.0905096734322821E-2</v>
      </c>
      <c r="B98" s="26">
        <v>-3.2061775873282468E-2</v>
      </c>
      <c r="C98" s="26">
        <v>-3.2936539130001781E-2</v>
      </c>
      <c r="D98" s="26">
        <v>-3.3523182321122891E-2</v>
      </c>
      <c r="E98" s="26">
        <v>-3.3817546917358644E-2</v>
      </c>
      <c r="F98" s="26">
        <v>-3.3817546917358644E-2</v>
      </c>
      <c r="G98" s="26">
        <v>-3.3523182321122891E-2</v>
      </c>
      <c r="H98" s="26">
        <v>-3.2936539130001781E-2</v>
      </c>
      <c r="I98" s="26">
        <v>0.96793822412671793</v>
      </c>
      <c r="J98" s="26">
        <v>-3.0905096734322828E-2</v>
      </c>
      <c r="L98" s="26">
        <f t="shared" si="17"/>
        <v>0.67351171804782317</v>
      </c>
    </row>
    <row r="99" spans="1:15" x14ac:dyDescent="0.25">
      <c r="A99" s="26">
        <v>-2.8806911356319683E-2</v>
      </c>
      <c r="B99" s="26">
        <v>-3.0905096734322828E-2</v>
      </c>
      <c r="C99" s="26">
        <v>-3.2502749263924657E-2</v>
      </c>
      <c r="D99" s="26">
        <v>-3.3579372439422578E-2</v>
      </c>
      <c r="E99" s="26">
        <v>-3.4121157849077731E-2</v>
      </c>
      <c r="F99" s="26">
        <v>-3.4121157849077738E-2</v>
      </c>
      <c r="G99" s="26">
        <v>-3.3579372439422571E-2</v>
      </c>
      <c r="H99" s="26">
        <v>-3.2502749263924664E-2</v>
      </c>
      <c r="I99" s="26">
        <v>-3.0905096734322835E-2</v>
      </c>
      <c r="J99" s="26">
        <v>0.97119308864368026</v>
      </c>
      <c r="L99" s="40">
        <f t="shared" si="17"/>
        <v>0.68016942471386499</v>
      </c>
    </row>
    <row r="100" spans="1:15" x14ac:dyDescent="0.25">
      <c r="N100" s="41" t="s">
        <v>65</v>
      </c>
      <c r="O100" s="41"/>
    </row>
    <row r="101" spans="1:15" x14ac:dyDescent="0.25">
      <c r="N101" s="42">
        <f>M103*M114</f>
        <v>1.9078455328766102</v>
      </c>
      <c r="O101" s="42"/>
    </row>
    <row r="102" spans="1:15" x14ac:dyDescent="0.25">
      <c r="A102" s="43" t="s">
        <v>69</v>
      </c>
      <c r="B102" s="43"/>
      <c r="C102" s="43"/>
      <c r="D102" s="43"/>
      <c r="E102" s="43"/>
      <c r="F102" s="43"/>
      <c r="G102" s="43"/>
      <c r="H102" s="43"/>
      <c r="I102" s="43"/>
      <c r="J102" s="43"/>
      <c r="L102" s="44" t="s">
        <v>49</v>
      </c>
    </row>
    <row r="103" spans="1:15" x14ac:dyDescent="0.25">
      <c r="A103" s="26">
        <f t="array" ref="A103:J112">ABS(A90:J99)</f>
        <v>0.97119308864367992</v>
      </c>
      <c r="B103" s="26">
        <v>3.0905096734322835E-2</v>
      </c>
      <c r="C103" s="26">
        <v>3.250274926392465E-2</v>
      </c>
      <c r="D103" s="26">
        <v>3.3579372439422585E-2</v>
      </c>
      <c r="E103" s="26">
        <v>3.4121157849077745E-2</v>
      </c>
      <c r="F103" s="26">
        <v>3.4121157849077752E-2</v>
      </c>
      <c r="G103" s="26">
        <v>3.3579372439422585E-2</v>
      </c>
      <c r="H103" s="26">
        <v>3.2502749263924664E-2</v>
      </c>
      <c r="I103" s="26">
        <v>3.0905096734322842E-2</v>
      </c>
      <c r="J103" s="26">
        <v>2.880691135631968E-2</v>
      </c>
      <c r="L103" s="26">
        <f>SUM(A103:J103)</f>
        <v>1.2622167525734951</v>
      </c>
      <c r="M103" s="26">
        <f>MAX(L103:L112)</f>
        <v>1.2699165443902247</v>
      </c>
    </row>
    <row r="104" spans="1:15" x14ac:dyDescent="0.25">
      <c r="A104" s="26">
        <v>3.0905096734322835E-2</v>
      </c>
      <c r="B104" s="26">
        <v>0.96793822412671793</v>
      </c>
      <c r="C104" s="26">
        <v>3.2936539130001781E-2</v>
      </c>
      <c r="D104" s="26">
        <v>3.3523182321122884E-2</v>
      </c>
      <c r="E104" s="26">
        <v>3.3817546917358637E-2</v>
      </c>
      <c r="F104" s="26">
        <v>3.3817546917358644E-2</v>
      </c>
      <c r="G104" s="26">
        <v>3.3523182321122891E-2</v>
      </c>
      <c r="H104" s="26">
        <v>3.2936539130001781E-2</v>
      </c>
      <c r="I104" s="26">
        <v>3.2061775873282468E-2</v>
      </c>
      <c r="J104" s="26">
        <v>3.0905096734322835E-2</v>
      </c>
      <c r="L104" s="26">
        <f t="shared" ref="L104:L112" si="18">SUM(A104:J104)</f>
        <v>1.2623647302056127</v>
      </c>
    </row>
    <row r="105" spans="1:15" x14ac:dyDescent="0.25">
      <c r="A105" s="26">
        <v>3.2502749263924671E-2</v>
      </c>
      <c r="B105" s="26">
        <v>3.2936539130001781E-2</v>
      </c>
      <c r="C105" s="26">
        <v>0.96673812382407642</v>
      </c>
      <c r="D105" s="26">
        <v>3.3478760126101605E-2</v>
      </c>
      <c r="E105" s="26">
        <v>3.3587198898786232E-2</v>
      </c>
      <c r="F105" s="26">
        <v>3.3587198898786232E-2</v>
      </c>
      <c r="G105" s="26">
        <v>3.3478760126101618E-2</v>
      </c>
      <c r="H105" s="26">
        <v>3.3261876175923417E-2</v>
      </c>
      <c r="I105" s="26">
        <v>3.2936539130001795E-2</v>
      </c>
      <c r="J105" s="26">
        <v>3.2502749263924671E-2</v>
      </c>
      <c r="L105" s="26">
        <f t="shared" si="18"/>
        <v>1.2650104948376282</v>
      </c>
    </row>
    <row r="106" spans="1:15" x14ac:dyDescent="0.25">
      <c r="A106" s="26">
        <v>3.3579372439422592E-2</v>
      </c>
      <c r="B106" s="26">
        <v>3.3523182321122898E-2</v>
      </c>
      <c r="C106" s="26">
        <v>3.3478760126101605E-2</v>
      </c>
      <c r="D106" s="26">
        <v>0.96655194792069588</v>
      </c>
      <c r="E106" s="26">
        <v>3.3432368529889789E-2</v>
      </c>
      <c r="F106" s="26">
        <v>3.3432368529889789E-2</v>
      </c>
      <c r="G106" s="26">
        <v>3.3448052079304395E-2</v>
      </c>
      <c r="H106" s="26">
        <v>3.3478760126101612E-2</v>
      </c>
      <c r="I106" s="26">
        <v>3.3523182321122898E-2</v>
      </c>
      <c r="J106" s="26">
        <v>3.3579372439422578E-2</v>
      </c>
      <c r="L106" s="26">
        <f t="shared" si="18"/>
        <v>1.2680273668330739</v>
      </c>
    </row>
    <row r="107" spans="1:15" x14ac:dyDescent="0.25">
      <c r="A107" s="26">
        <v>3.4121157849077759E-2</v>
      </c>
      <c r="B107" s="26">
        <v>3.3817546917358644E-2</v>
      </c>
      <c r="C107" s="26">
        <v>3.3587198898786239E-2</v>
      </c>
      <c r="D107" s="26">
        <v>3.3432368529889796E-2</v>
      </c>
      <c r="E107" s="26">
        <v>0.96664542776116924</v>
      </c>
      <c r="F107" s="26">
        <v>3.3354572238830663E-2</v>
      </c>
      <c r="G107" s="26">
        <v>3.3432368529889803E-2</v>
      </c>
      <c r="H107" s="26">
        <v>3.3587198898786239E-2</v>
      </c>
      <c r="I107" s="26">
        <v>3.3817546917358644E-2</v>
      </c>
      <c r="J107" s="26">
        <v>3.4121157849077738E-2</v>
      </c>
      <c r="L107" s="26">
        <f t="shared" si="18"/>
        <v>1.2699165443902247</v>
      </c>
    </row>
    <row r="108" spans="1:15" x14ac:dyDescent="0.25">
      <c r="A108" s="26">
        <v>3.4121157849077752E-2</v>
      </c>
      <c r="B108" s="26">
        <v>3.3817546917358644E-2</v>
      </c>
      <c r="C108" s="26">
        <v>3.3587198898786239E-2</v>
      </c>
      <c r="D108" s="26">
        <v>3.3432368529889803E-2</v>
      </c>
      <c r="E108" s="26">
        <v>3.335457223883067E-2</v>
      </c>
      <c r="F108" s="26">
        <v>0.96664542776116935</v>
      </c>
      <c r="G108" s="26">
        <v>3.3432368529889803E-2</v>
      </c>
      <c r="H108" s="26">
        <v>3.3587198898786239E-2</v>
      </c>
      <c r="I108" s="26">
        <v>3.3817546917358644E-2</v>
      </c>
      <c r="J108" s="26">
        <v>3.4121157849077745E-2</v>
      </c>
      <c r="L108" s="26">
        <f t="shared" si="18"/>
        <v>1.2699165443902247</v>
      </c>
    </row>
    <row r="109" spans="1:15" x14ac:dyDescent="0.25">
      <c r="A109" s="26">
        <v>3.3579372439422585E-2</v>
      </c>
      <c r="B109" s="26">
        <v>3.3523182321122891E-2</v>
      </c>
      <c r="C109" s="26">
        <v>3.3478760126101612E-2</v>
      </c>
      <c r="D109" s="26">
        <v>3.3448052079304409E-2</v>
      </c>
      <c r="E109" s="26">
        <v>3.3432368529889803E-2</v>
      </c>
      <c r="F109" s="26">
        <v>3.343236852988981E-2</v>
      </c>
      <c r="G109" s="26">
        <v>0.96655194792069599</v>
      </c>
      <c r="H109" s="26">
        <v>3.3478760126101612E-2</v>
      </c>
      <c r="I109" s="26">
        <v>3.3523182321122898E-2</v>
      </c>
      <c r="J109" s="26">
        <v>3.3579372439422578E-2</v>
      </c>
      <c r="L109" s="26">
        <f t="shared" si="18"/>
        <v>1.2680273668330742</v>
      </c>
    </row>
    <row r="110" spans="1:15" x14ac:dyDescent="0.25">
      <c r="A110" s="26">
        <v>3.2502749263924664E-2</v>
      </c>
      <c r="B110" s="26">
        <v>3.2936539130001781E-2</v>
      </c>
      <c r="C110" s="26">
        <v>3.3261876175923411E-2</v>
      </c>
      <c r="D110" s="26">
        <v>3.3478760126101618E-2</v>
      </c>
      <c r="E110" s="26">
        <v>3.3587198898786232E-2</v>
      </c>
      <c r="F110" s="26">
        <v>3.3587198898786239E-2</v>
      </c>
      <c r="G110" s="26">
        <v>3.3478760126101618E-2</v>
      </c>
      <c r="H110" s="26">
        <v>0.96673812382407665</v>
      </c>
      <c r="I110" s="26">
        <v>3.2936539130001788E-2</v>
      </c>
      <c r="J110" s="26">
        <v>3.2502749263924664E-2</v>
      </c>
      <c r="L110" s="26">
        <f t="shared" si="18"/>
        <v>1.2650104948376288</v>
      </c>
    </row>
    <row r="111" spans="1:15" x14ac:dyDescent="0.25">
      <c r="A111" s="26">
        <v>3.0905096734322821E-2</v>
      </c>
      <c r="B111" s="26">
        <v>3.2061775873282468E-2</v>
      </c>
      <c r="C111" s="26">
        <v>3.2936539130001781E-2</v>
      </c>
      <c r="D111" s="26">
        <v>3.3523182321122891E-2</v>
      </c>
      <c r="E111" s="26">
        <v>3.3817546917358644E-2</v>
      </c>
      <c r="F111" s="26">
        <v>3.3817546917358644E-2</v>
      </c>
      <c r="G111" s="26">
        <v>3.3523182321122891E-2</v>
      </c>
      <c r="H111" s="26">
        <v>3.2936539130001781E-2</v>
      </c>
      <c r="I111" s="26">
        <v>0.96793822412671793</v>
      </c>
      <c r="J111" s="26">
        <v>3.0905096734322828E-2</v>
      </c>
      <c r="L111" s="26">
        <f t="shared" si="18"/>
        <v>1.2623647302056125</v>
      </c>
    </row>
    <row r="112" spans="1:15" x14ac:dyDescent="0.25">
      <c r="A112" s="26">
        <v>2.8806911356319683E-2</v>
      </c>
      <c r="B112" s="26">
        <v>3.0905096734322828E-2</v>
      </c>
      <c r="C112" s="26">
        <v>3.2502749263924657E-2</v>
      </c>
      <c r="D112" s="26">
        <v>3.3579372439422578E-2</v>
      </c>
      <c r="E112" s="26">
        <v>3.4121157849077731E-2</v>
      </c>
      <c r="F112" s="26">
        <v>3.4121157849077738E-2</v>
      </c>
      <c r="G112" s="26">
        <v>3.3579372439422571E-2</v>
      </c>
      <c r="H112" s="26">
        <v>3.2502749263924664E-2</v>
      </c>
      <c r="I112" s="26">
        <v>3.0905096734322835E-2</v>
      </c>
      <c r="J112" s="26">
        <v>0.97119308864368026</v>
      </c>
      <c r="L112" s="45">
        <f t="shared" si="18"/>
        <v>1.2622167525734955</v>
      </c>
    </row>
    <row r="113" spans="1:13" x14ac:dyDescent="0.25">
      <c r="A113" s="43" t="s">
        <v>66</v>
      </c>
      <c r="B113" s="43"/>
      <c r="C113" s="43"/>
      <c r="D113" s="43"/>
      <c r="E113" s="43"/>
      <c r="F113" s="43"/>
      <c r="G113" s="43"/>
      <c r="H113" s="43"/>
      <c r="I113" s="43"/>
      <c r="J113" s="43"/>
      <c r="L113" s="44" t="s">
        <v>49</v>
      </c>
    </row>
    <row r="114" spans="1:13" x14ac:dyDescent="0.25">
      <c r="A114" s="26">
        <f t="array" ref="A114:J123">ABS(A54:J63)</f>
        <v>1.0441205734210088</v>
      </c>
      <c r="B114" s="26">
        <v>4.6517410541361041E-2</v>
      </c>
      <c r="C114" s="26">
        <v>4.8341354229408669E-2</v>
      </c>
      <c r="D114" s="26">
        <v>4.9569941382678666E-2</v>
      </c>
      <c r="E114" s="26">
        <v>5.0188041117853771E-2</v>
      </c>
      <c r="F114" s="26">
        <v>5.0188041117853771E-2</v>
      </c>
      <c r="G114" s="26">
        <v>4.9569941382678666E-2</v>
      </c>
      <c r="H114" s="26">
        <v>4.8341354229408669E-2</v>
      </c>
      <c r="I114" s="26">
        <v>4.6517410541361041E-2</v>
      </c>
      <c r="J114" s="26">
        <v>4.4120573421008898E-2</v>
      </c>
      <c r="L114" s="26">
        <f>SUM(A114:J114)</f>
        <v>1.4774746413846218</v>
      </c>
      <c r="M114" s="26">
        <f>MAX(L114:L123)</f>
        <v>1.5023393004086734</v>
      </c>
    </row>
    <row r="115" spans="1:13" x14ac:dyDescent="0.25">
      <c r="A115" s="26">
        <v>4.6517410541361034E-2</v>
      </c>
      <c r="B115" s="26">
        <v>1.0479868061897821</v>
      </c>
      <c r="C115" s="26">
        <v>4.9098544190222068E-2</v>
      </c>
      <c r="D115" s="26">
        <v>4.9844338481782151E-2</v>
      </c>
      <c r="E115" s="26">
        <v>5.0218630473395955E-2</v>
      </c>
      <c r="F115" s="26">
        <v>5.0218630473395955E-2</v>
      </c>
      <c r="G115" s="26">
        <v>4.9844338481782151E-2</v>
      </c>
      <c r="H115" s="26">
        <v>4.9098544190222068E-2</v>
      </c>
      <c r="I115" s="26">
        <v>4.7986806189782225E-2</v>
      </c>
      <c r="J115" s="26">
        <v>4.6517410541361041E-2</v>
      </c>
      <c r="L115" s="26">
        <f t="shared" ref="L115:L123" si="19">SUM(A115:J115)</f>
        <v>1.4873314597530869</v>
      </c>
    </row>
    <row r="116" spans="1:13" x14ac:dyDescent="0.25">
      <c r="A116" s="26">
        <v>4.8341354229408669E-2</v>
      </c>
      <c r="B116" s="26">
        <v>4.9098544190222068E-2</v>
      </c>
      <c r="C116" s="26">
        <v>1.0496689713291945</v>
      </c>
      <c r="D116" s="26">
        <v>5.0050465834900838E-2</v>
      </c>
      <c r="E116" s="26">
        <v>5.0241576564714244E-2</v>
      </c>
      <c r="F116" s="26">
        <v>5.0241576564714244E-2</v>
      </c>
      <c r="G116" s="26">
        <v>5.0050465834900838E-2</v>
      </c>
      <c r="H116" s="26">
        <v>4.9668971329194421E-2</v>
      </c>
      <c r="I116" s="26">
        <v>4.9098544190222068E-2</v>
      </c>
      <c r="J116" s="26">
        <v>4.8341354229408669E-2</v>
      </c>
      <c r="L116" s="26">
        <f t="shared" si="19"/>
        <v>1.4948018242968804</v>
      </c>
    </row>
    <row r="117" spans="1:13" x14ac:dyDescent="0.25">
      <c r="A117" s="26">
        <v>4.9569941382678666E-2</v>
      </c>
      <c r="B117" s="26">
        <v>4.9844338481782151E-2</v>
      </c>
      <c r="C117" s="26">
        <v>5.0050465834900838E-2</v>
      </c>
      <c r="D117" s="26">
        <v>1.0501880411178537</v>
      </c>
      <c r="E117" s="26">
        <v>5.0256875899418713E-2</v>
      </c>
      <c r="F117" s="26">
        <v>5.0256875899418713E-2</v>
      </c>
      <c r="G117" s="26">
        <v>5.0188041117853771E-2</v>
      </c>
      <c r="H117" s="26">
        <v>5.0050465834900838E-2</v>
      </c>
      <c r="I117" s="26">
        <v>4.9844338481782151E-2</v>
      </c>
      <c r="J117" s="26">
        <v>4.9569941382678666E-2</v>
      </c>
      <c r="L117" s="26">
        <f t="shared" si="19"/>
        <v>1.4998193254332679</v>
      </c>
    </row>
    <row r="118" spans="1:13" x14ac:dyDescent="0.25">
      <c r="A118" s="26">
        <v>5.0188041117853771E-2</v>
      </c>
      <c r="B118" s="26">
        <v>5.0218630473395955E-2</v>
      </c>
      <c r="C118" s="26">
        <v>5.0241576564714244E-2</v>
      </c>
      <c r="D118" s="26">
        <v>5.0256875899418713E-2</v>
      </c>
      <c r="E118" s="26">
        <v>1.050264526148954</v>
      </c>
      <c r="F118" s="26">
        <v>5.0264526148954068E-2</v>
      </c>
      <c r="G118" s="26">
        <v>5.0256875899418713E-2</v>
      </c>
      <c r="H118" s="26">
        <v>5.0241576564714244E-2</v>
      </c>
      <c r="I118" s="26">
        <v>5.0218630473395955E-2</v>
      </c>
      <c r="J118" s="26">
        <v>5.0188041117853771E-2</v>
      </c>
      <c r="L118" s="26">
        <f t="shared" si="19"/>
        <v>1.5023393004086734</v>
      </c>
    </row>
    <row r="119" spans="1:13" x14ac:dyDescent="0.25">
      <c r="A119" s="26">
        <v>5.0188041117853771E-2</v>
      </c>
      <c r="B119" s="26">
        <v>5.0218630473395955E-2</v>
      </c>
      <c r="C119" s="26">
        <v>5.0241576564714244E-2</v>
      </c>
      <c r="D119" s="26">
        <v>5.0256875899418713E-2</v>
      </c>
      <c r="E119" s="26">
        <v>5.0264526148954068E-2</v>
      </c>
      <c r="F119" s="26">
        <v>1.050264526148954</v>
      </c>
      <c r="G119" s="26">
        <v>5.0256875899418713E-2</v>
      </c>
      <c r="H119" s="26">
        <v>5.0241576564714244E-2</v>
      </c>
      <c r="I119" s="26">
        <v>5.0218630473395955E-2</v>
      </c>
      <c r="J119" s="26">
        <v>5.0188041117853771E-2</v>
      </c>
      <c r="L119" s="26">
        <f t="shared" si="19"/>
        <v>1.5023393004086734</v>
      </c>
    </row>
    <row r="120" spans="1:13" x14ac:dyDescent="0.25">
      <c r="A120" s="26">
        <v>4.9569941382678666E-2</v>
      </c>
      <c r="B120" s="26">
        <v>4.9844338481782151E-2</v>
      </c>
      <c r="C120" s="26">
        <v>5.0050465834900838E-2</v>
      </c>
      <c r="D120" s="26">
        <v>5.0188041117853771E-2</v>
      </c>
      <c r="E120" s="26">
        <v>5.0256875899418713E-2</v>
      </c>
      <c r="F120" s="26">
        <v>5.0256875899418713E-2</v>
      </c>
      <c r="G120" s="26">
        <v>1.0501880411178537</v>
      </c>
      <c r="H120" s="26">
        <v>5.0050465834900838E-2</v>
      </c>
      <c r="I120" s="26">
        <v>4.9844338481782151E-2</v>
      </c>
      <c r="J120" s="26">
        <v>4.9569941382678666E-2</v>
      </c>
      <c r="L120" s="26">
        <f t="shared" si="19"/>
        <v>1.4998193254332681</v>
      </c>
    </row>
    <row r="121" spans="1:13" x14ac:dyDescent="0.25">
      <c r="A121" s="26">
        <v>4.8341354229408669E-2</v>
      </c>
      <c r="B121" s="26">
        <v>4.9098544190222068E-2</v>
      </c>
      <c r="C121" s="26">
        <v>4.9668971329194421E-2</v>
      </c>
      <c r="D121" s="26">
        <v>5.0050465834900838E-2</v>
      </c>
      <c r="E121" s="26">
        <v>5.0241576564714244E-2</v>
      </c>
      <c r="F121" s="26">
        <v>5.0241576564714244E-2</v>
      </c>
      <c r="G121" s="26">
        <v>5.0050465834900838E-2</v>
      </c>
      <c r="H121" s="26">
        <v>1.0496689713291945</v>
      </c>
      <c r="I121" s="26">
        <v>4.9098544190222068E-2</v>
      </c>
      <c r="J121" s="26">
        <v>4.8341354229408669E-2</v>
      </c>
      <c r="L121" s="26">
        <f t="shared" si="19"/>
        <v>1.4948018242968806</v>
      </c>
    </row>
    <row r="122" spans="1:13" x14ac:dyDescent="0.25">
      <c r="A122" s="26">
        <v>4.6517410541361034E-2</v>
      </c>
      <c r="B122" s="26">
        <v>4.7986806189782225E-2</v>
      </c>
      <c r="C122" s="26">
        <v>4.9098544190222068E-2</v>
      </c>
      <c r="D122" s="26">
        <v>4.9844338481782151E-2</v>
      </c>
      <c r="E122" s="26">
        <v>5.0218630473395955E-2</v>
      </c>
      <c r="F122" s="26">
        <v>5.0218630473395955E-2</v>
      </c>
      <c r="G122" s="26">
        <v>4.9844338481782151E-2</v>
      </c>
      <c r="H122" s="26">
        <v>4.9098544190222068E-2</v>
      </c>
      <c r="I122" s="26">
        <v>1.0479868061897821</v>
      </c>
      <c r="J122" s="26">
        <v>4.6517410541361041E-2</v>
      </c>
      <c r="L122" s="26">
        <f t="shared" si="19"/>
        <v>1.4873314597530869</v>
      </c>
    </row>
    <row r="123" spans="1:13" x14ac:dyDescent="0.25">
      <c r="A123" s="26">
        <v>4.4120573421008898E-2</v>
      </c>
      <c r="B123" s="26">
        <v>4.6517410541361041E-2</v>
      </c>
      <c r="C123" s="26">
        <v>4.8341354229408669E-2</v>
      </c>
      <c r="D123" s="26">
        <v>4.9569941382678666E-2</v>
      </c>
      <c r="E123" s="26">
        <v>5.0188041117853771E-2</v>
      </c>
      <c r="F123" s="26">
        <v>5.0188041117853771E-2</v>
      </c>
      <c r="G123" s="26">
        <v>4.9569941382678666E-2</v>
      </c>
      <c r="H123" s="26">
        <v>4.8341354229408669E-2</v>
      </c>
      <c r="I123" s="26">
        <v>4.6517410541361041E-2</v>
      </c>
      <c r="J123" s="26">
        <v>1.0441205734210088</v>
      </c>
      <c r="L123" s="45">
        <f t="shared" si="19"/>
        <v>1.477474641384622</v>
      </c>
    </row>
    <row r="126" spans="1:13" x14ac:dyDescent="0.25">
      <c r="A126" s="46" t="s">
        <v>10</v>
      </c>
      <c r="C126" s="47" t="s">
        <v>12</v>
      </c>
      <c r="E126" s="35" t="s">
        <v>52</v>
      </c>
      <c r="F126" s="26">
        <f>MAX(E127:E136)</f>
        <v>1.0150233930040864</v>
      </c>
    </row>
    <row r="127" spans="1:13" x14ac:dyDescent="0.25">
      <c r="A127" s="48">
        <f t="array" ref="A127:A136">MMULT(A90:J99,B78:B87)</f>
        <v>0.99999999999999933</v>
      </c>
      <c r="C127" s="63">
        <f t="array" ref="C127:C136">MMULT(A90:J99,E78:E87)</f>
        <v>1.4774746413846213E-2</v>
      </c>
      <c r="E127" s="26">
        <f t="array" ref="E127:E136">MMULT(A90:J99, H78:H87)</f>
        <v>1.014774746413845</v>
      </c>
      <c r="H127" s="26">
        <f>ABS(C127)</f>
        <v>1.4774746413846213E-2</v>
      </c>
      <c r="I127" s="26">
        <f>MAX(H127:H136)</f>
        <v>1.5023393004086736E-2</v>
      </c>
    </row>
    <row r="128" spans="1:13" x14ac:dyDescent="0.25">
      <c r="A128" s="49">
        <v>1.0000000000000004</v>
      </c>
      <c r="C128" s="26">
        <v>-1.4873314597530874E-2</v>
      </c>
      <c r="E128" s="26">
        <v>0.98512668540246973</v>
      </c>
      <c r="H128" s="26">
        <f t="shared" ref="H128:H136" si="20">ABS(C128)</f>
        <v>1.4873314597530874E-2</v>
      </c>
    </row>
    <row r="129" spans="1:10" x14ac:dyDescent="0.25">
      <c r="A129" s="49">
        <v>0.99999999999999967</v>
      </c>
      <c r="C129" s="26">
        <v>1.4948018242968802E-2</v>
      </c>
      <c r="E129" s="26">
        <v>1.0149480182429684</v>
      </c>
      <c r="H129" s="26">
        <f t="shared" si="20"/>
        <v>1.4948018242968802E-2</v>
      </c>
    </row>
    <row r="130" spans="1:10" x14ac:dyDescent="0.25">
      <c r="A130" s="49">
        <v>1</v>
      </c>
      <c r="C130" s="26">
        <v>-1.4998193254332683E-2</v>
      </c>
      <c r="E130" s="26">
        <v>0.98500180674566751</v>
      </c>
      <c r="H130" s="26">
        <f t="shared" si="20"/>
        <v>1.4998193254332683E-2</v>
      </c>
    </row>
    <row r="131" spans="1:10" x14ac:dyDescent="0.25">
      <c r="A131" s="49">
        <v>0.99999999999999967</v>
      </c>
      <c r="C131" s="26">
        <v>1.5023393004086734E-2</v>
      </c>
      <c r="E131" s="26">
        <v>1.0150233930040864</v>
      </c>
      <c r="H131" s="26">
        <f t="shared" si="20"/>
        <v>1.5023393004086734E-2</v>
      </c>
    </row>
    <row r="132" spans="1:10" x14ac:dyDescent="0.25">
      <c r="A132" s="49">
        <v>0.99999999999999967</v>
      </c>
      <c r="C132" s="26">
        <v>-1.5023393004086736E-2</v>
      </c>
      <c r="E132" s="26">
        <v>0.98497660699591283</v>
      </c>
      <c r="H132" s="26">
        <f t="shared" si="20"/>
        <v>1.5023393004086736E-2</v>
      </c>
    </row>
    <row r="133" spans="1:10" x14ac:dyDescent="0.25">
      <c r="A133" s="49">
        <v>1</v>
      </c>
      <c r="C133" s="26">
        <v>1.4998193254332687E-2</v>
      </c>
      <c r="E133" s="26">
        <v>1.014998193254333</v>
      </c>
      <c r="H133" s="26">
        <f t="shared" si="20"/>
        <v>1.4998193254332687E-2</v>
      </c>
    </row>
    <row r="134" spans="1:10" x14ac:dyDescent="0.25">
      <c r="A134" s="49">
        <v>1</v>
      </c>
      <c r="C134" s="26">
        <v>-1.4948018242968805E-2</v>
      </c>
      <c r="E134" s="26">
        <v>0.98505198175703124</v>
      </c>
      <c r="H134" s="26">
        <f t="shared" si="20"/>
        <v>1.4948018242968805E-2</v>
      </c>
    </row>
    <row r="135" spans="1:10" x14ac:dyDescent="0.25">
      <c r="A135" s="49">
        <v>1.0000000000000004</v>
      </c>
      <c r="C135" s="26">
        <v>1.4873314597530876E-2</v>
      </c>
      <c r="E135" s="26">
        <v>1.0148733145975315</v>
      </c>
      <c r="H135" s="26">
        <f t="shared" si="20"/>
        <v>1.4873314597530876E-2</v>
      </c>
    </row>
    <row r="136" spans="1:10" x14ac:dyDescent="0.25">
      <c r="A136" s="49">
        <v>1</v>
      </c>
      <c r="C136" s="26">
        <v>-1.477474641384622E-2</v>
      </c>
      <c r="E136" s="26">
        <v>0.98522525358615387</v>
      </c>
      <c r="H136" s="26">
        <f t="shared" si="20"/>
        <v>1.477474641384622E-2</v>
      </c>
    </row>
    <row r="138" spans="1:10" x14ac:dyDescent="0.25">
      <c r="B138" s="50" t="s">
        <v>55</v>
      </c>
      <c r="D138" s="26">
        <f>N101*F78/C78</f>
        <v>1.9078455328766102E-2</v>
      </c>
    </row>
    <row r="139" spans="1:10" x14ac:dyDescent="0.25">
      <c r="B139" s="51">
        <f>I127/F126</f>
        <v>1.4801031294089842E-2</v>
      </c>
    </row>
    <row r="141" spans="1:10" hidden="1" x14ac:dyDescent="0.25">
      <c r="A141" s="52" t="s">
        <v>53</v>
      </c>
      <c r="B141" s="52"/>
      <c r="C141" s="52"/>
      <c r="D141" s="52"/>
      <c r="E141" s="52"/>
      <c r="F141" s="52"/>
      <c r="G141" s="52"/>
      <c r="H141" s="52"/>
      <c r="I141" s="52"/>
      <c r="J141" s="52"/>
    </row>
    <row r="142" spans="1:10" hidden="1" x14ac:dyDescent="0.25">
      <c r="A142" s="53" t="e">
        <f t="array" ref="A142:J151">MINVERSE(A16:J25)</f>
        <v>#NUM!</v>
      </c>
      <c r="B142" s="53" t="e">
        <v>#NUM!</v>
      </c>
      <c r="C142" s="53" t="e">
        <v>#NUM!</v>
      </c>
      <c r="D142" s="53" t="e">
        <v>#NUM!</v>
      </c>
      <c r="E142" s="53" t="e">
        <v>#NUM!</v>
      </c>
      <c r="F142" s="53" t="e">
        <v>#NUM!</v>
      </c>
      <c r="G142" s="53" t="e">
        <v>#NUM!</v>
      </c>
      <c r="H142" s="53" t="e">
        <v>#NUM!</v>
      </c>
      <c r="I142" s="53" t="e">
        <v>#NUM!</v>
      </c>
      <c r="J142" s="53" t="e">
        <v>#NUM!</v>
      </c>
    </row>
    <row r="143" spans="1:10" hidden="1" x14ac:dyDescent="0.25">
      <c r="A143" s="53" t="e">
        <v>#NUM!</v>
      </c>
      <c r="B143" s="53" t="e">
        <v>#NUM!</v>
      </c>
      <c r="C143" s="53" t="e">
        <v>#NUM!</v>
      </c>
      <c r="D143" s="53" t="e">
        <v>#NUM!</v>
      </c>
      <c r="E143" s="53" t="e">
        <v>#NUM!</v>
      </c>
      <c r="F143" s="53" t="e">
        <v>#NUM!</v>
      </c>
      <c r="G143" s="53" t="e">
        <v>#NUM!</v>
      </c>
      <c r="H143" s="53" t="e">
        <v>#NUM!</v>
      </c>
      <c r="I143" s="53" t="e">
        <v>#NUM!</v>
      </c>
      <c r="J143" s="53" t="e">
        <v>#NUM!</v>
      </c>
    </row>
    <row r="144" spans="1:10" hidden="1" x14ac:dyDescent="0.25">
      <c r="A144" s="53" t="e">
        <v>#NUM!</v>
      </c>
      <c r="B144" s="53" t="e">
        <v>#NUM!</v>
      </c>
      <c r="C144" s="53" t="e">
        <v>#NUM!</v>
      </c>
      <c r="D144" s="53" t="e">
        <v>#NUM!</v>
      </c>
      <c r="E144" s="53" t="e">
        <v>#NUM!</v>
      </c>
      <c r="F144" s="53" t="e">
        <v>#NUM!</v>
      </c>
      <c r="G144" s="53" t="e">
        <v>#NUM!</v>
      </c>
      <c r="H144" s="53" t="e">
        <v>#NUM!</v>
      </c>
      <c r="I144" s="53" t="e">
        <v>#NUM!</v>
      </c>
      <c r="J144" s="53" t="e">
        <v>#NUM!</v>
      </c>
    </row>
    <row r="145" spans="1:13" hidden="1" x14ac:dyDescent="0.25">
      <c r="A145" s="53" t="e">
        <v>#NUM!</v>
      </c>
      <c r="B145" s="53" t="e">
        <v>#NUM!</v>
      </c>
      <c r="C145" s="53" t="e">
        <v>#NUM!</v>
      </c>
      <c r="D145" s="53" t="e">
        <v>#NUM!</v>
      </c>
      <c r="E145" s="53" t="e">
        <v>#NUM!</v>
      </c>
      <c r="F145" s="53" t="e">
        <v>#NUM!</v>
      </c>
      <c r="G145" s="53" t="e">
        <v>#NUM!</v>
      </c>
      <c r="H145" s="53" t="e">
        <v>#NUM!</v>
      </c>
      <c r="I145" s="53" t="e">
        <v>#NUM!</v>
      </c>
      <c r="J145" s="53" t="e">
        <v>#NUM!</v>
      </c>
    </row>
    <row r="146" spans="1:13" hidden="1" x14ac:dyDescent="0.25">
      <c r="A146" s="53" t="e">
        <v>#NUM!</v>
      </c>
      <c r="B146" s="53" t="e">
        <v>#NUM!</v>
      </c>
      <c r="C146" s="53" t="e">
        <v>#NUM!</v>
      </c>
      <c r="D146" s="53" t="e">
        <v>#NUM!</v>
      </c>
      <c r="E146" s="53" t="e">
        <v>#NUM!</v>
      </c>
      <c r="F146" s="53" t="e">
        <v>#NUM!</v>
      </c>
      <c r="G146" s="53" t="e">
        <v>#NUM!</v>
      </c>
      <c r="H146" s="53" t="e">
        <v>#NUM!</v>
      </c>
      <c r="I146" s="53" t="e">
        <v>#NUM!</v>
      </c>
      <c r="J146" s="53" t="e">
        <v>#NUM!</v>
      </c>
    </row>
    <row r="147" spans="1:13" hidden="1" x14ac:dyDescent="0.25">
      <c r="A147" s="53" t="e">
        <v>#NUM!</v>
      </c>
      <c r="B147" s="53" t="e">
        <v>#NUM!</v>
      </c>
      <c r="C147" s="53" t="e">
        <v>#NUM!</v>
      </c>
      <c r="D147" s="53" t="e">
        <v>#NUM!</v>
      </c>
      <c r="E147" s="53" t="e">
        <v>#NUM!</v>
      </c>
      <c r="F147" s="53" t="e">
        <v>#NUM!</v>
      </c>
      <c r="G147" s="53" t="e">
        <v>#NUM!</v>
      </c>
      <c r="H147" s="53" t="e">
        <v>#NUM!</v>
      </c>
      <c r="I147" s="53" t="e">
        <v>#NUM!</v>
      </c>
      <c r="J147" s="53" t="e">
        <v>#NUM!</v>
      </c>
    </row>
    <row r="148" spans="1:13" hidden="1" x14ac:dyDescent="0.25">
      <c r="A148" s="53" t="e">
        <v>#NUM!</v>
      </c>
      <c r="B148" s="53" t="e">
        <v>#NUM!</v>
      </c>
      <c r="C148" s="53" t="e">
        <v>#NUM!</v>
      </c>
      <c r="D148" s="53" t="e">
        <v>#NUM!</v>
      </c>
      <c r="E148" s="53" t="e">
        <v>#NUM!</v>
      </c>
      <c r="F148" s="53" t="e">
        <v>#NUM!</v>
      </c>
      <c r="G148" s="53" t="e">
        <v>#NUM!</v>
      </c>
      <c r="H148" s="53" t="e">
        <v>#NUM!</v>
      </c>
      <c r="I148" s="53" t="e">
        <v>#NUM!</v>
      </c>
      <c r="J148" s="53" t="e">
        <v>#NUM!</v>
      </c>
    </row>
    <row r="149" spans="1:13" hidden="1" x14ac:dyDescent="0.25">
      <c r="A149" s="53" t="e">
        <v>#NUM!</v>
      </c>
      <c r="B149" s="53" t="e">
        <v>#NUM!</v>
      </c>
      <c r="C149" s="53" t="e">
        <v>#NUM!</v>
      </c>
      <c r="D149" s="53" t="e">
        <v>#NUM!</v>
      </c>
      <c r="E149" s="53" t="e">
        <v>#NUM!</v>
      </c>
      <c r="F149" s="53" t="e">
        <v>#NUM!</v>
      </c>
      <c r="G149" s="53" t="e">
        <v>#NUM!</v>
      </c>
      <c r="H149" s="53" t="e">
        <v>#NUM!</v>
      </c>
      <c r="I149" s="53" t="e">
        <v>#NUM!</v>
      </c>
      <c r="J149" s="53" t="e">
        <v>#NUM!</v>
      </c>
    </row>
    <row r="150" spans="1:13" hidden="1" x14ac:dyDescent="0.25">
      <c r="A150" s="53" t="e">
        <v>#NUM!</v>
      </c>
      <c r="B150" s="53" t="e">
        <v>#NUM!</v>
      </c>
      <c r="C150" s="53" t="e">
        <v>#NUM!</v>
      </c>
      <c r="D150" s="53" t="e">
        <v>#NUM!</v>
      </c>
      <c r="E150" s="53" t="e">
        <v>#NUM!</v>
      </c>
      <c r="F150" s="53" t="e">
        <v>#NUM!</v>
      </c>
      <c r="G150" s="53" t="e">
        <v>#NUM!</v>
      </c>
      <c r="H150" s="53" t="e">
        <v>#NUM!</v>
      </c>
      <c r="I150" s="53" t="e">
        <v>#NUM!</v>
      </c>
      <c r="J150" s="53" t="e">
        <v>#NUM!</v>
      </c>
    </row>
    <row r="151" spans="1:13" hidden="1" x14ac:dyDescent="0.25">
      <c r="A151" s="53" t="e">
        <v>#NUM!</v>
      </c>
      <c r="B151" s="53" t="e">
        <v>#NUM!</v>
      </c>
      <c r="C151" s="53" t="e">
        <v>#NUM!</v>
      </c>
      <c r="D151" s="53" t="e">
        <v>#NUM!</v>
      </c>
      <c r="E151" s="53" t="e">
        <v>#NUM!</v>
      </c>
      <c r="F151" s="53" t="e">
        <v>#NUM!</v>
      </c>
      <c r="G151" s="53" t="e">
        <v>#NUM!</v>
      </c>
      <c r="H151" s="53" t="e">
        <v>#NUM!</v>
      </c>
      <c r="I151" s="53" t="e">
        <v>#NUM!</v>
      </c>
      <c r="J151" s="53" t="e">
        <v>#NUM!</v>
      </c>
    </row>
    <row r="152" spans="1:13" hidden="1" x14ac:dyDescent="0.25"/>
    <row r="153" spans="1:13" hidden="1" x14ac:dyDescent="0.25"/>
    <row r="154" spans="1:13" hidden="1" x14ac:dyDescent="0.25">
      <c r="A154" s="54" t="s">
        <v>5</v>
      </c>
      <c r="B154" s="54"/>
      <c r="C154" s="54"/>
      <c r="D154" s="54"/>
      <c r="E154" s="54"/>
      <c r="F154" s="54"/>
      <c r="G154" s="54"/>
      <c r="H154" s="54"/>
      <c r="I154" s="54"/>
      <c r="J154" s="54"/>
      <c r="L154" s="55" t="s">
        <v>49</v>
      </c>
      <c r="M154" s="26" t="e">
        <f>MAX(L155:L164)</f>
        <v>#NUM!</v>
      </c>
    </row>
    <row r="155" spans="1:13" hidden="1" x14ac:dyDescent="0.25">
      <c r="A155" s="26" t="e">
        <f t="array" ref="A155:J164">ABS(A142:J151)</f>
        <v>#NUM!</v>
      </c>
      <c r="B155" s="26" t="e">
        <v>#NUM!</v>
      </c>
      <c r="C155" s="26" t="e">
        <v>#NUM!</v>
      </c>
      <c r="D155" s="26" t="e">
        <v>#NUM!</v>
      </c>
      <c r="E155" s="26" t="e">
        <v>#NUM!</v>
      </c>
      <c r="F155" s="26" t="e">
        <v>#NUM!</v>
      </c>
      <c r="G155" s="26" t="e">
        <v>#NUM!</v>
      </c>
      <c r="H155" s="26" t="e">
        <v>#NUM!</v>
      </c>
      <c r="I155" s="26" t="e">
        <v>#NUM!</v>
      </c>
      <c r="J155" s="26" t="e">
        <v>#NUM!</v>
      </c>
      <c r="L155" s="56" t="e">
        <f>SUM(A155:J155)</f>
        <v>#NUM!</v>
      </c>
    </row>
    <row r="156" spans="1:13" hidden="1" x14ac:dyDescent="0.25">
      <c r="A156" s="26" t="e">
        <v>#NUM!</v>
      </c>
      <c r="B156" s="26" t="e">
        <v>#NUM!</v>
      </c>
      <c r="C156" s="26" t="e">
        <v>#NUM!</v>
      </c>
      <c r="D156" s="26" t="e">
        <v>#NUM!</v>
      </c>
      <c r="E156" s="26" t="e">
        <v>#NUM!</v>
      </c>
      <c r="F156" s="26" t="e">
        <v>#NUM!</v>
      </c>
      <c r="G156" s="26" t="e">
        <v>#NUM!</v>
      </c>
      <c r="H156" s="26" t="e">
        <v>#NUM!</v>
      </c>
      <c r="I156" s="26" t="e">
        <v>#NUM!</v>
      </c>
      <c r="J156" s="26" t="e">
        <v>#NUM!</v>
      </c>
      <c r="L156" s="26" t="e">
        <f t="shared" ref="L156:L164" si="21">SUM(A156:J156)</f>
        <v>#NUM!</v>
      </c>
    </row>
    <row r="157" spans="1:13" hidden="1" x14ac:dyDescent="0.25">
      <c r="A157" s="26" t="e">
        <v>#NUM!</v>
      </c>
      <c r="B157" s="26" t="e">
        <v>#NUM!</v>
      </c>
      <c r="C157" s="26" t="e">
        <v>#NUM!</v>
      </c>
      <c r="D157" s="26" t="e">
        <v>#NUM!</v>
      </c>
      <c r="E157" s="26" t="e">
        <v>#NUM!</v>
      </c>
      <c r="F157" s="26" t="e">
        <v>#NUM!</v>
      </c>
      <c r="G157" s="26" t="e">
        <v>#NUM!</v>
      </c>
      <c r="H157" s="26" t="e">
        <v>#NUM!</v>
      </c>
      <c r="I157" s="26" t="e">
        <v>#NUM!</v>
      </c>
      <c r="J157" s="26" t="e">
        <v>#NUM!</v>
      </c>
      <c r="L157" s="26" t="e">
        <f t="shared" si="21"/>
        <v>#NUM!</v>
      </c>
    </row>
    <row r="158" spans="1:13" hidden="1" x14ac:dyDescent="0.25">
      <c r="A158" s="26" t="e">
        <v>#NUM!</v>
      </c>
      <c r="B158" s="26" t="e">
        <v>#NUM!</v>
      </c>
      <c r="C158" s="26" t="e">
        <v>#NUM!</v>
      </c>
      <c r="D158" s="26" t="e">
        <v>#NUM!</v>
      </c>
      <c r="E158" s="26" t="e">
        <v>#NUM!</v>
      </c>
      <c r="F158" s="26" t="e">
        <v>#NUM!</v>
      </c>
      <c r="G158" s="26" t="e">
        <v>#NUM!</v>
      </c>
      <c r="H158" s="26" t="e">
        <v>#NUM!</v>
      </c>
      <c r="I158" s="26" t="e">
        <v>#NUM!</v>
      </c>
      <c r="J158" s="26" t="e">
        <v>#NUM!</v>
      </c>
      <c r="L158" s="26" t="e">
        <f t="shared" si="21"/>
        <v>#NUM!</v>
      </c>
    </row>
    <row r="159" spans="1:13" hidden="1" x14ac:dyDescent="0.25">
      <c r="A159" s="26" t="e">
        <v>#NUM!</v>
      </c>
      <c r="B159" s="26" t="e">
        <v>#NUM!</v>
      </c>
      <c r="C159" s="26" t="e">
        <v>#NUM!</v>
      </c>
      <c r="D159" s="26" t="e">
        <v>#NUM!</v>
      </c>
      <c r="E159" s="26" t="e">
        <v>#NUM!</v>
      </c>
      <c r="F159" s="26" t="e">
        <v>#NUM!</v>
      </c>
      <c r="G159" s="26" t="e">
        <v>#NUM!</v>
      </c>
      <c r="H159" s="26" t="e">
        <v>#NUM!</v>
      </c>
      <c r="I159" s="26" t="e">
        <v>#NUM!</v>
      </c>
      <c r="J159" s="26" t="e">
        <v>#NUM!</v>
      </c>
      <c r="L159" s="26" t="e">
        <f t="shared" si="21"/>
        <v>#NUM!</v>
      </c>
    </row>
    <row r="160" spans="1:13" hidden="1" x14ac:dyDescent="0.25">
      <c r="A160" s="26" t="e">
        <v>#NUM!</v>
      </c>
      <c r="B160" s="26" t="e">
        <v>#NUM!</v>
      </c>
      <c r="C160" s="26" t="e">
        <v>#NUM!</v>
      </c>
      <c r="D160" s="26" t="e">
        <v>#NUM!</v>
      </c>
      <c r="E160" s="26" t="e">
        <v>#NUM!</v>
      </c>
      <c r="F160" s="26" t="e">
        <v>#NUM!</v>
      </c>
      <c r="G160" s="26" t="e">
        <v>#NUM!</v>
      </c>
      <c r="H160" s="26" t="e">
        <v>#NUM!</v>
      </c>
      <c r="I160" s="26" t="e">
        <v>#NUM!</v>
      </c>
      <c r="J160" s="26" t="e">
        <v>#NUM!</v>
      </c>
      <c r="L160" s="26" t="e">
        <f t="shared" si="21"/>
        <v>#NUM!</v>
      </c>
    </row>
    <row r="161" spans="1:12" hidden="1" x14ac:dyDescent="0.25">
      <c r="A161" s="26" t="e">
        <v>#NUM!</v>
      </c>
      <c r="B161" s="26" t="e">
        <v>#NUM!</v>
      </c>
      <c r="C161" s="26" t="e">
        <v>#NUM!</v>
      </c>
      <c r="D161" s="26" t="e">
        <v>#NUM!</v>
      </c>
      <c r="E161" s="26" t="e">
        <v>#NUM!</v>
      </c>
      <c r="F161" s="26" t="e">
        <v>#NUM!</v>
      </c>
      <c r="G161" s="26" t="e">
        <v>#NUM!</v>
      </c>
      <c r="H161" s="26" t="e">
        <v>#NUM!</v>
      </c>
      <c r="I161" s="26" t="e">
        <v>#NUM!</v>
      </c>
      <c r="J161" s="26" t="e">
        <v>#NUM!</v>
      </c>
      <c r="L161" s="26" t="e">
        <f t="shared" si="21"/>
        <v>#NUM!</v>
      </c>
    </row>
    <row r="162" spans="1:12" hidden="1" x14ac:dyDescent="0.25">
      <c r="A162" s="26" t="e">
        <v>#NUM!</v>
      </c>
      <c r="B162" s="26" t="e">
        <v>#NUM!</v>
      </c>
      <c r="C162" s="26" t="e">
        <v>#NUM!</v>
      </c>
      <c r="D162" s="26" t="e">
        <v>#NUM!</v>
      </c>
      <c r="E162" s="26" t="e">
        <v>#NUM!</v>
      </c>
      <c r="F162" s="26" t="e">
        <v>#NUM!</v>
      </c>
      <c r="G162" s="26" t="e">
        <v>#NUM!</v>
      </c>
      <c r="H162" s="26" t="e">
        <v>#NUM!</v>
      </c>
      <c r="I162" s="26" t="e">
        <v>#NUM!</v>
      </c>
      <c r="J162" s="26" t="e">
        <v>#NUM!</v>
      </c>
      <c r="L162" s="26" t="e">
        <f t="shared" si="21"/>
        <v>#NUM!</v>
      </c>
    </row>
    <row r="163" spans="1:12" hidden="1" x14ac:dyDescent="0.25">
      <c r="A163" s="26" t="e">
        <v>#NUM!</v>
      </c>
      <c r="B163" s="26" t="e">
        <v>#NUM!</v>
      </c>
      <c r="C163" s="26" t="e">
        <v>#NUM!</v>
      </c>
      <c r="D163" s="26" t="e">
        <v>#NUM!</v>
      </c>
      <c r="E163" s="26" t="e">
        <v>#NUM!</v>
      </c>
      <c r="F163" s="26" t="e">
        <v>#NUM!</v>
      </c>
      <c r="G163" s="26" t="e">
        <v>#NUM!</v>
      </c>
      <c r="H163" s="26" t="e">
        <v>#NUM!</v>
      </c>
      <c r="I163" s="26" t="e">
        <v>#NUM!</v>
      </c>
      <c r="J163" s="26" t="e">
        <v>#NUM!</v>
      </c>
      <c r="L163" s="26" t="e">
        <f t="shared" si="21"/>
        <v>#NUM!</v>
      </c>
    </row>
    <row r="164" spans="1:12" hidden="1" x14ac:dyDescent="0.25">
      <c r="A164" s="26" t="e">
        <v>#NUM!</v>
      </c>
      <c r="B164" s="26" t="e">
        <v>#NUM!</v>
      </c>
      <c r="C164" s="26" t="e">
        <v>#NUM!</v>
      </c>
      <c r="D164" s="26" t="e">
        <v>#NUM!</v>
      </c>
      <c r="E164" s="26" t="e">
        <v>#NUM!</v>
      </c>
      <c r="F164" s="26" t="e">
        <v>#NUM!</v>
      </c>
      <c r="G164" s="26" t="e">
        <v>#NUM!</v>
      </c>
      <c r="H164" s="26" t="e">
        <v>#NUM!</v>
      </c>
      <c r="I164" s="26" t="e">
        <v>#NUM!</v>
      </c>
      <c r="J164" s="26" t="e">
        <v>#NUM!</v>
      </c>
      <c r="L164" s="26" t="e">
        <f t="shared" si="21"/>
        <v>#NUM!</v>
      </c>
    </row>
    <row r="165" spans="1:12" hidden="1" x14ac:dyDescent="0.25"/>
    <row r="166" spans="1:12" hidden="1" x14ac:dyDescent="0.25"/>
    <row r="167" spans="1:12" hidden="1" x14ac:dyDescent="0.25">
      <c r="A167" s="57" t="s">
        <v>54</v>
      </c>
      <c r="B167" s="58" t="s">
        <v>19</v>
      </c>
    </row>
    <row r="168" spans="1:12" ht="76.5" hidden="1" x14ac:dyDescent="0.25">
      <c r="A168" s="26" t="e">
        <f>L155*L25</f>
        <v>#NUM!</v>
      </c>
      <c r="B168" s="26" t="e">
        <f>A168*E78/B78</f>
        <v>#NUM!</v>
      </c>
    </row>
    <row r="170" spans="1:12" x14ac:dyDescent="0.25">
      <c r="A170" s="59" t="s">
        <v>56</v>
      </c>
      <c r="B170" s="59"/>
      <c r="C170" s="59"/>
      <c r="D170" s="59"/>
      <c r="E170" s="59"/>
      <c r="F170" s="59"/>
      <c r="G170" s="59"/>
      <c r="H170" s="59"/>
      <c r="I170" s="59"/>
      <c r="J170" s="59"/>
    </row>
    <row r="171" spans="1:12" x14ac:dyDescent="0.25">
      <c r="A171" s="26">
        <f>A54/$H78</f>
        <v>0.69969576262410904</v>
      </c>
      <c r="B171" s="26">
        <f t="shared" ref="B171:J171" si="22">B54/$H78</f>
        <v>3.117267858959466E-2</v>
      </c>
      <c r="C171" s="26">
        <f t="shared" si="22"/>
        <v>3.2394956650461222E-2</v>
      </c>
      <c r="D171" s="26">
        <f t="shared" si="22"/>
        <v>3.3218268868456198E-2</v>
      </c>
      <c r="E171" s="26">
        <f t="shared" si="22"/>
        <v>3.363247559571577E-2</v>
      </c>
      <c r="F171" s="26">
        <f t="shared" si="22"/>
        <v>3.363247559571577E-2</v>
      </c>
      <c r="G171" s="26">
        <f t="shared" si="22"/>
        <v>3.3218268868456198E-2</v>
      </c>
      <c r="H171" s="26">
        <f t="shared" si="22"/>
        <v>3.2394956650461222E-2</v>
      </c>
      <c r="I171" s="26">
        <f t="shared" si="22"/>
        <v>3.117267858959466E-2</v>
      </c>
      <c r="J171" s="26">
        <f t="shared" si="22"/>
        <v>2.9566487868425577E-2</v>
      </c>
    </row>
    <row r="172" spans="1:12" x14ac:dyDescent="0.25">
      <c r="A172" s="26">
        <f t="shared" ref="A172:J172" si="23">A55/$H79</f>
        <v>3.1591669138036356E-2</v>
      </c>
      <c r="B172" s="26">
        <f t="shared" si="23"/>
        <v>0.71172604100001013</v>
      </c>
      <c r="C172" s="26">
        <f t="shared" si="23"/>
        <v>3.3344611085726387E-2</v>
      </c>
      <c r="D172" s="26">
        <f t="shared" si="23"/>
        <v>3.3851107174605904E-2</v>
      </c>
      <c r="E172" s="26">
        <f t="shared" si="23"/>
        <v>3.4105302509695901E-2</v>
      </c>
      <c r="F172" s="26">
        <f t="shared" si="23"/>
        <v>3.4105302509695901E-2</v>
      </c>
      <c r="G172" s="26">
        <f t="shared" si="23"/>
        <v>3.3851107174605904E-2</v>
      </c>
      <c r="H172" s="26">
        <f t="shared" si="23"/>
        <v>3.3344611085726387E-2</v>
      </c>
      <c r="I172" s="26">
        <f t="shared" si="23"/>
        <v>3.2589589284870789E-2</v>
      </c>
      <c r="J172" s="26">
        <f t="shared" si="23"/>
        <v>3.1591669138036356E-2</v>
      </c>
    </row>
    <row r="173" spans="1:12" x14ac:dyDescent="0.25">
      <c r="A173" s="26">
        <f t="shared" ref="A173:J173" si="24">A56/$H80</f>
        <v>3.20194464455675E-2</v>
      </c>
      <c r="B173" s="26">
        <f t="shared" si="24"/>
        <v>3.2520979838370892E-2</v>
      </c>
      <c r="C173" s="26">
        <f t="shared" si="24"/>
        <v>0.69526019592976962</v>
      </c>
      <c r="D173" s="26">
        <f t="shared" si="24"/>
        <v>3.315149597942732E-2</v>
      </c>
      <c r="E173" s="26">
        <f t="shared" si="24"/>
        <v>3.3278080347531575E-2</v>
      </c>
      <c r="F173" s="26">
        <f t="shared" si="24"/>
        <v>3.3278080347531575E-2</v>
      </c>
      <c r="G173" s="26">
        <f t="shared" si="24"/>
        <v>3.315149597942732E-2</v>
      </c>
      <c r="H173" s="26">
        <f t="shared" si="24"/>
        <v>3.2898808749425933E-2</v>
      </c>
      <c r="I173" s="26">
        <f t="shared" si="24"/>
        <v>3.2520979838370892E-2</v>
      </c>
      <c r="J173" s="26">
        <f t="shared" si="24"/>
        <v>3.20194464455675E-2</v>
      </c>
    </row>
    <row r="174" spans="1:12" x14ac:dyDescent="0.25">
      <c r="A174" s="26">
        <f t="shared" ref="A174:J174" si="25">A57/$H81</f>
        <v>3.3384453055255281E-2</v>
      </c>
      <c r="B174" s="26">
        <f t="shared" si="25"/>
        <v>3.356925450585211E-2</v>
      </c>
      <c r="C174" s="26">
        <f t="shared" si="25"/>
        <v>3.3708077525441138E-2</v>
      </c>
      <c r="D174" s="26">
        <f t="shared" si="25"/>
        <v>0.70728252606206565</v>
      </c>
      <c r="E174" s="26">
        <f t="shared" si="25"/>
        <v>3.3847090946010509E-2</v>
      </c>
      <c r="F174" s="26">
        <f t="shared" si="25"/>
        <v>3.3847090946010509E-2</v>
      </c>
      <c r="G174" s="26">
        <f t="shared" si="25"/>
        <v>3.3800731973826478E-2</v>
      </c>
      <c r="H174" s="26">
        <f t="shared" si="25"/>
        <v>3.3708077525441138E-2</v>
      </c>
      <c r="I174" s="26">
        <f t="shared" si="25"/>
        <v>3.356925450585211E-2</v>
      </c>
      <c r="J174" s="26">
        <f t="shared" si="25"/>
        <v>3.3384453055255281E-2</v>
      </c>
    </row>
    <row r="175" spans="1:12" x14ac:dyDescent="0.25">
      <c r="A175" s="26">
        <f t="shared" ref="A175:J175" si="26">A58/$H82</f>
        <v>3.3075837000429917E-2</v>
      </c>
      <c r="B175" s="26">
        <f t="shared" si="26"/>
        <v>3.3095996554684794E-2</v>
      </c>
      <c r="C175" s="26">
        <f t="shared" si="26"/>
        <v>3.3111118905733691E-2</v>
      </c>
      <c r="D175" s="26">
        <f t="shared" si="26"/>
        <v>3.3121201751958193E-2</v>
      </c>
      <c r="E175" s="26">
        <f t="shared" si="26"/>
        <v>0.69216445791662551</v>
      </c>
      <c r="F175" s="26">
        <f t="shared" si="26"/>
        <v>3.3126243558751364E-2</v>
      </c>
      <c r="G175" s="26">
        <f t="shared" si="26"/>
        <v>3.3121201751958193E-2</v>
      </c>
      <c r="H175" s="26">
        <f t="shared" si="26"/>
        <v>3.3111118905733691E-2</v>
      </c>
      <c r="I175" s="26">
        <f t="shared" si="26"/>
        <v>3.3095996554684794E-2</v>
      </c>
      <c r="J175" s="26">
        <f t="shared" si="26"/>
        <v>3.3075837000429917E-2</v>
      </c>
    </row>
    <row r="176" spans="1:12" x14ac:dyDescent="0.25">
      <c r="A176" s="26">
        <f t="shared" ref="A176:J176" si="27">A59/$H83</f>
        <v>3.3744035727711334E-2</v>
      </c>
      <c r="B176" s="26">
        <f t="shared" si="27"/>
        <v>3.3764602545688534E-2</v>
      </c>
      <c r="C176" s="26">
        <f t="shared" si="27"/>
        <v>3.3780030398778825E-2</v>
      </c>
      <c r="D176" s="26">
        <f t="shared" si="27"/>
        <v>3.3790316938866444E-2</v>
      </c>
      <c r="E176" s="26">
        <f t="shared" si="27"/>
        <v>3.3795460600342303E-2</v>
      </c>
      <c r="F176" s="26">
        <f t="shared" si="27"/>
        <v>0.70614757827857766</v>
      </c>
      <c r="G176" s="26">
        <f t="shared" si="27"/>
        <v>3.3790316938866444E-2</v>
      </c>
      <c r="H176" s="26">
        <f t="shared" si="27"/>
        <v>3.3780030398778825E-2</v>
      </c>
      <c r="I176" s="26">
        <f t="shared" si="27"/>
        <v>3.3764602545688534E-2</v>
      </c>
      <c r="J176" s="26">
        <f t="shared" si="27"/>
        <v>3.3744035727711334E-2</v>
      </c>
    </row>
    <row r="177" spans="1:10" x14ac:dyDescent="0.25">
      <c r="A177" s="26">
        <f t="shared" ref="A177:J177" si="28">A60/$H84</f>
        <v>3.2723374776933392E-2</v>
      </c>
      <c r="B177" s="26">
        <f t="shared" si="28"/>
        <v>3.2904516792864935E-2</v>
      </c>
      <c r="C177" s="26">
        <f t="shared" si="28"/>
        <v>3.3040590841769038E-2</v>
      </c>
      <c r="D177" s="26">
        <f t="shared" si="28"/>
        <v>3.3131410548602191E-2</v>
      </c>
      <c r="E177" s="26">
        <f t="shared" si="28"/>
        <v>3.3176851521337029E-2</v>
      </c>
      <c r="F177" s="26">
        <f t="shared" si="28"/>
        <v>3.3176851521337029E-2</v>
      </c>
      <c r="G177" s="26">
        <f t="shared" si="28"/>
        <v>0.69327693148657921</v>
      </c>
      <c r="H177" s="26">
        <f t="shared" si="28"/>
        <v>3.3040590841769038E-2</v>
      </c>
      <c r="I177" s="26">
        <f t="shared" si="28"/>
        <v>3.2904516792864935E-2</v>
      </c>
      <c r="J177" s="26">
        <f t="shared" si="28"/>
        <v>3.2723374776933392E-2</v>
      </c>
    </row>
    <row r="178" spans="1:10" x14ac:dyDescent="0.25">
      <c r="A178" s="26">
        <f t="shared" ref="A178:J178" si="29">A61/$H85</f>
        <v>3.266630394951836E-2</v>
      </c>
      <c r="B178" s="26">
        <f t="shared" si="29"/>
        <v>3.3177969330055151E-2</v>
      </c>
      <c r="C178" s="26">
        <f t="shared" si="29"/>
        <v>3.3563431148404238E-2</v>
      </c>
      <c r="D178" s="26">
        <f t="shared" si="29"/>
        <v>3.3821223170930899E-2</v>
      </c>
      <c r="E178" s="26">
        <f t="shared" si="29"/>
        <v>3.3950364798996858E-2</v>
      </c>
      <c r="F178" s="26">
        <f t="shared" si="29"/>
        <v>3.3950364798996858E-2</v>
      </c>
      <c r="G178" s="26">
        <f t="shared" si="29"/>
        <v>3.3821223170930899E-2</v>
      </c>
      <c r="H178" s="26">
        <f t="shared" si="29"/>
        <v>0.70930585645360333</v>
      </c>
      <c r="I178" s="26">
        <f t="shared" si="29"/>
        <v>3.3177969330055151E-2</v>
      </c>
      <c r="J178" s="26">
        <f t="shared" si="29"/>
        <v>3.266630394951836E-2</v>
      </c>
    </row>
    <row r="179" spans="1:10" x14ac:dyDescent="0.25">
      <c r="A179" s="26">
        <f t="shared" ref="A179:J179" si="30">A62/$H86</f>
        <v>3.0966091531342565E-2</v>
      </c>
      <c r="B179" s="26">
        <f t="shared" si="30"/>
        <v>3.1944250883190181E-2</v>
      </c>
      <c r="C179" s="26">
        <f t="shared" si="30"/>
        <v>3.2684321757296166E-2</v>
      </c>
      <c r="D179" s="26">
        <f t="shared" si="30"/>
        <v>3.3180788220653318E-2</v>
      </c>
      <c r="E179" s="26">
        <f t="shared" si="30"/>
        <v>3.3429949984751427E-2</v>
      </c>
      <c r="F179" s="26">
        <f t="shared" si="30"/>
        <v>3.3429949984751427E-2</v>
      </c>
      <c r="G179" s="26">
        <f t="shared" si="30"/>
        <v>3.3180788220653318E-2</v>
      </c>
      <c r="H179" s="26">
        <f t="shared" si="30"/>
        <v>3.2684321757296166E-2</v>
      </c>
      <c r="I179" s="26">
        <f t="shared" si="30"/>
        <v>0.69763245602971291</v>
      </c>
      <c r="J179" s="26">
        <f t="shared" si="30"/>
        <v>3.0966091531342572E-2</v>
      </c>
    </row>
    <row r="180" spans="1:10" x14ac:dyDescent="0.25">
      <c r="A180" s="26">
        <f t="shared" ref="A180:J180" si="31">A63/$H87</f>
        <v>3.0163790653646289E-2</v>
      </c>
      <c r="B180" s="26">
        <f t="shared" si="31"/>
        <v>3.1802429672212723E-2</v>
      </c>
      <c r="C180" s="26">
        <f t="shared" si="31"/>
        <v>3.30494002191574E-2</v>
      </c>
      <c r="D180" s="26">
        <f t="shared" si="31"/>
        <v>3.3889345007212877E-2</v>
      </c>
      <c r="E180" s="26">
        <f t="shared" si="31"/>
        <v>3.4311919547144361E-2</v>
      </c>
      <c r="F180" s="26">
        <f t="shared" si="31"/>
        <v>3.4311919547144361E-2</v>
      </c>
      <c r="G180" s="26">
        <f t="shared" si="31"/>
        <v>3.3889345007212877E-2</v>
      </c>
      <c r="H180" s="26">
        <f t="shared" si="31"/>
        <v>3.30494002191574E-2</v>
      </c>
      <c r="I180" s="26">
        <f t="shared" si="31"/>
        <v>3.1802429672212723E-2</v>
      </c>
      <c r="J180" s="26">
        <f t="shared" si="31"/>
        <v>0.71383103055590902</v>
      </c>
    </row>
    <row r="183" spans="1:10" x14ac:dyDescent="0.25">
      <c r="A183" s="52" t="s">
        <v>57</v>
      </c>
      <c r="B183" s="52"/>
      <c r="C183" s="52"/>
      <c r="D183" s="52"/>
      <c r="E183" s="52"/>
      <c r="F183" s="52"/>
      <c r="G183" s="52"/>
      <c r="H183" s="52"/>
      <c r="I183" s="52"/>
      <c r="J183" s="52"/>
    </row>
    <row r="184" spans="1:10" x14ac:dyDescent="0.25">
      <c r="A184" s="26">
        <f t="array" ref="A184:J193">MINVERSE(A171:J180)</f>
        <v>1.4492622919626346</v>
      </c>
      <c r="B184" s="26">
        <v>-4.5506461413274045E-2</v>
      </c>
      <c r="C184" s="26">
        <v>-4.9071020583322446E-2</v>
      </c>
      <c r="D184" s="26">
        <v>-4.985936180336159E-2</v>
      </c>
      <c r="E184" s="26">
        <v>-5.1774171976238556E-2</v>
      </c>
      <c r="F184" s="26">
        <v>-5.0748940847996214E-2</v>
      </c>
      <c r="G184" s="26">
        <v>-5.0866621637772905E-2</v>
      </c>
      <c r="H184" s="26">
        <v>-4.8099317205434873E-2</v>
      </c>
      <c r="I184" s="26">
        <v>-4.6425783866067459E-2</v>
      </c>
      <c r="J184" s="26">
        <v>-4.2135866215321248E-2</v>
      </c>
    </row>
    <row r="185" spans="1:10" x14ac:dyDescent="0.25">
      <c r="A185" s="26">
        <v>-4.611811168164566E-2</v>
      </c>
      <c r="B185" s="26">
        <v>1.4252485221227897</v>
      </c>
      <c r="C185" s="26">
        <v>-4.9725934765327752E-2</v>
      </c>
      <c r="D185" s="26">
        <v>-4.9775929528290554E-2</v>
      </c>
      <c r="E185" s="26">
        <v>-5.1313484075135696E-2</v>
      </c>
      <c r="F185" s="26">
        <v>-5.0297375479588458E-2</v>
      </c>
      <c r="G185" s="26">
        <v>-5.0781503862195404E-2</v>
      </c>
      <c r="H185" s="26">
        <v>-4.8741262789776717E-2</v>
      </c>
      <c r="I185" s="26">
        <v>-4.8163352791004359E-2</v>
      </c>
      <c r="J185" s="26">
        <v>-4.5204881747355666E-2</v>
      </c>
    </row>
    <row r="186" spans="1:10" x14ac:dyDescent="0.25">
      <c r="A186" s="26">
        <v>-4.8502207690858688E-2</v>
      </c>
      <c r="B186" s="26">
        <v>-4.8497675315205796E-2</v>
      </c>
      <c r="C186" s="26">
        <v>1.4595327302206689</v>
      </c>
      <c r="D186" s="26">
        <v>-4.9709970514385179E-2</v>
      </c>
      <c r="E186" s="26">
        <v>-5.0963962585252383E-2</v>
      </c>
      <c r="F186" s="26">
        <v>-4.9954775207326593E-2</v>
      </c>
      <c r="G186" s="26">
        <v>-5.0714212342958621E-2</v>
      </c>
      <c r="H186" s="26">
        <v>-4.9222714055434172E-2</v>
      </c>
      <c r="I186" s="26">
        <v>-4.9477426331674644E-2</v>
      </c>
      <c r="J186" s="26">
        <v>-4.7541767934604087E-2</v>
      </c>
    </row>
    <row r="187" spans="1:10" x14ac:dyDescent="0.25">
      <c r="A187" s="26">
        <v>-5.0108797965385088E-2</v>
      </c>
      <c r="B187" s="26">
        <v>-4.9361482860272143E-2</v>
      </c>
      <c r="C187" s="26">
        <v>-5.0544552828811276E-2</v>
      </c>
      <c r="D187" s="26">
        <v>1.4351567576213629</v>
      </c>
      <c r="E187" s="26">
        <v>-5.0729028759681584E-2</v>
      </c>
      <c r="F187" s="26">
        <v>-4.9724493536717602E-2</v>
      </c>
      <c r="G187" s="26">
        <v>-5.0667695255705532E-2</v>
      </c>
      <c r="H187" s="26">
        <v>-4.9543670594577392E-2</v>
      </c>
      <c r="I187" s="26">
        <v>-5.0358684534217046E-2</v>
      </c>
      <c r="J187" s="26">
        <v>-4.9116544540327982E-2</v>
      </c>
    </row>
    <row r="188" spans="1:10" x14ac:dyDescent="0.25">
      <c r="A188" s="26">
        <v>-5.0917276911261154E-2</v>
      </c>
      <c r="B188" s="26">
        <v>-4.9794922407644882E-2</v>
      </c>
      <c r="C188" s="26">
        <v>-5.0708268248797109E-2</v>
      </c>
      <c r="D188" s="26">
        <v>-4.964108729197439E-2</v>
      </c>
      <c r="E188" s="26">
        <v>1.4667517098428178</v>
      </c>
      <c r="F188" s="26">
        <v>-4.9608785875488295E-2</v>
      </c>
      <c r="G188" s="26">
        <v>-5.0643937540297099E-2</v>
      </c>
      <c r="H188" s="26">
        <v>-4.9704144125058539E-2</v>
      </c>
      <c r="I188" s="26">
        <v>-5.0800880436082191E-2</v>
      </c>
      <c r="J188" s="26">
        <v>-4.99090140021273E-2</v>
      </c>
    </row>
    <row r="189" spans="1:10" x14ac:dyDescent="0.25">
      <c r="A189" s="26">
        <v>-5.0917276911261161E-2</v>
      </c>
      <c r="B189" s="26">
        <v>-4.9794922407644902E-2</v>
      </c>
      <c r="C189" s="26">
        <v>-5.0708268248797116E-2</v>
      </c>
      <c r="D189" s="26">
        <v>-4.9641087291974396E-2</v>
      </c>
      <c r="E189" s="26">
        <v>-5.0610983569942605E-2</v>
      </c>
      <c r="F189" s="26">
        <v>1.4377071215290986</v>
      </c>
      <c r="G189" s="26">
        <v>-5.0643937540297106E-2</v>
      </c>
      <c r="H189" s="26">
        <v>-4.9704144125058553E-2</v>
      </c>
      <c r="I189" s="26">
        <v>-5.0800880436082184E-2</v>
      </c>
      <c r="J189" s="26">
        <v>-4.9909014002127293E-2</v>
      </c>
    </row>
    <row r="190" spans="1:10" x14ac:dyDescent="0.25">
      <c r="A190" s="26">
        <v>-5.0108797965385067E-2</v>
      </c>
      <c r="B190" s="26">
        <v>-4.9361482860272102E-2</v>
      </c>
      <c r="C190" s="26">
        <v>-5.0544552828811276E-2</v>
      </c>
      <c r="D190" s="26">
        <v>-4.9664374557572728E-2</v>
      </c>
      <c r="E190" s="26">
        <v>-5.0729028759681577E-2</v>
      </c>
      <c r="F190" s="26">
        <v>-4.9724493536717575E-2</v>
      </c>
      <c r="G190" s="26">
        <v>1.4641498234318953</v>
      </c>
      <c r="H190" s="26">
        <v>-4.9543670594577378E-2</v>
      </c>
      <c r="I190" s="26">
        <v>-5.0358684534217026E-2</v>
      </c>
      <c r="J190" s="26">
        <v>-4.9116544540327968E-2</v>
      </c>
    </row>
    <row r="191" spans="1:10" x14ac:dyDescent="0.25">
      <c r="A191" s="26">
        <v>-4.8502207690858681E-2</v>
      </c>
      <c r="B191" s="26">
        <v>-4.8497675315205796E-2</v>
      </c>
      <c r="C191" s="26">
        <v>-5.0217112319180343E-2</v>
      </c>
      <c r="D191" s="26">
        <v>-4.9709970514385166E-2</v>
      </c>
      <c r="E191" s="26">
        <v>-5.0963962585252369E-2</v>
      </c>
      <c r="F191" s="26">
        <v>-4.9954775207326579E-2</v>
      </c>
      <c r="G191" s="26">
        <v>-5.0714212342958608E-2</v>
      </c>
      <c r="H191" s="26">
        <v>1.4306310919984773</v>
      </c>
      <c r="I191" s="26">
        <v>-4.947742633167463E-2</v>
      </c>
      <c r="J191" s="26">
        <v>-4.7541767934604073E-2</v>
      </c>
    </row>
    <row r="192" spans="1:10" x14ac:dyDescent="0.25">
      <c r="A192" s="26">
        <v>-4.6118111681645674E-2</v>
      </c>
      <c r="B192" s="26">
        <v>-4.7209623032766657E-2</v>
      </c>
      <c r="C192" s="26">
        <v>-4.9725934765327794E-2</v>
      </c>
      <c r="D192" s="26">
        <v>-4.9775929528290574E-2</v>
      </c>
      <c r="E192" s="26">
        <v>-5.1313484075135696E-2</v>
      </c>
      <c r="F192" s="26">
        <v>-5.0297375479588458E-2</v>
      </c>
      <c r="G192" s="26">
        <v>-5.0781503862195404E-2</v>
      </c>
      <c r="H192" s="26">
        <v>-4.8741262789776738E-2</v>
      </c>
      <c r="I192" s="26">
        <v>1.454041421559614</v>
      </c>
      <c r="J192" s="26">
        <v>-4.5204881747355694E-2</v>
      </c>
    </row>
    <row r="193" spans="1:10" x14ac:dyDescent="0.25">
      <c r="A193" s="26">
        <v>-4.2987095835832788E-2</v>
      </c>
      <c r="B193" s="26">
        <v>-4.5506461413274038E-2</v>
      </c>
      <c r="C193" s="26">
        <v>-4.9071020583322481E-2</v>
      </c>
      <c r="D193" s="26">
        <v>-4.985936180336159E-2</v>
      </c>
      <c r="E193" s="26">
        <v>-5.1774171976238563E-2</v>
      </c>
      <c r="F193" s="26">
        <v>-5.0748940847996214E-2</v>
      </c>
      <c r="G193" s="26">
        <v>-5.0866621637772912E-2</v>
      </c>
      <c r="H193" s="26">
        <v>-4.8099317205434887E-2</v>
      </c>
      <c r="I193" s="26">
        <v>-4.6425783866067452E-2</v>
      </c>
      <c r="J193" s="26">
        <v>1.4205640287554548</v>
      </c>
    </row>
    <row r="196" spans="1:10" x14ac:dyDescent="0.25">
      <c r="A196" s="60" t="s">
        <v>58</v>
      </c>
      <c r="C196" s="61" t="s">
        <v>59</v>
      </c>
      <c r="E196" s="62" t="s">
        <v>60</v>
      </c>
    </row>
    <row r="197" spans="1:10" x14ac:dyDescent="0.25">
      <c r="A197" s="26">
        <f t="array" ref="A197:A206">MMULT(A184:J193,B66:B75)</f>
        <v>1.014774746413845</v>
      </c>
      <c r="C197" s="26">
        <f>E78/H78</f>
        <v>9.9009900990099011E-3</v>
      </c>
      <c r="E197" s="34">
        <f t="array" ref="E197:E206">MMULT(A184:J193,C197:C206)</f>
        <v>1.4774746413846211E-2</v>
      </c>
      <c r="F197" s="26" t="s">
        <v>61</v>
      </c>
    </row>
    <row r="198" spans="1:10" x14ac:dyDescent="0.25">
      <c r="A198" s="26">
        <v>0.9851266854024695</v>
      </c>
      <c r="C198" s="26">
        <f t="shared" ref="C198:C206" si="32">E79/H79</f>
        <v>-1.01010101010101E-2</v>
      </c>
      <c r="E198" s="26">
        <v>-1.4873314597530869E-2</v>
      </c>
    </row>
    <row r="199" spans="1:10" x14ac:dyDescent="0.25">
      <c r="A199" s="26">
        <v>1.0149480182429684</v>
      </c>
      <c r="C199" s="26">
        <f t="shared" si="32"/>
        <v>9.9009900990099011E-3</v>
      </c>
      <c r="E199" s="26">
        <v>1.4948018242968803E-2</v>
      </c>
    </row>
    <row r="200" spans="1:10" x14ac:dyDescent="0.25">
      <c r="A200" s="26">
        <v>0.98500180674566751</v>
      </c>
      <c r="C200" s="26">
        <f t="shared" si="32"/>
        <v>-1.0101010101010102E-2</v>
      </c>
      <c r="E200" s="26">
        <v>-1.4998193254332683E-2</v>
      </c>
    </row>
    <row r="201" spans="1:10" x14ac:dyDescent="0.25">
      <c r="A201" s="26">
        <v>1.0150233930040868</v>
      </c>
      <c r="C201" s="26">
        <f t="shared" si="32"/>
        <v>9.9009900990099011E-3</v>
      </c>
      <c r="E201" s="26">
        <v>1.5023393004086737E-2</v>
      </c>
    </row>
    <row r="202" spans="1:10" x14ac:dyDescent="0.25">
      <c r="A202" s="26">
        <v>0.98497660699591327</v>
      </c>
      <c r="C202" s="26">
        <f t="shared" si="32"/>
        <v>-1.0101010101010102E-2</v>
      </c>
      <c r="E202" s="26">
        <v>-1.5023393004086739E-2</v>
      </c>
    </row>
    <row r="203" spans="1:10" x14ac:dyDescent="0.25">
      <c r="A203" s="26">
        <v>1.0149981932543328</v>
      </c>
      <c r="C203" s="26">
        <f t="shared" si="32"/>
        <v>9.9009900990099011E-3</v>
      </c>
      <c r="E203" s="26">
        <v>1.4998193254332682E-2</v>
      </c>
    </row>
    <row r="204" spans="1:10" x14ac:dyDescent="0.25">
      <c r="A204" s="26">
        <v>0.98505198175703101</v>
      </c>
      <c r="C204" s="26">
        <f t="shared" si="32"/>
        <v>-1.0101010101010102E-2</v>
      </c>
      <c r="E204" s="26">
        <v>-1.4948018242968805E-2</v>
      </c>
    </row>
    <row r="205" spans="1:10" x14ac:dyDescent="0.25">
      <c r="A205" s="26">
        <v>1.0148733145975313</v>
      </c>
      <c r="C205" s="26">
        <f t="shared" si="32"/>
        <v>9.9009900990099011E-3</v>
      </c>
      <c r="E205" s="26">
        <v>1.4873314597530876E-2</v>
      </c>
    </row>
    <row r="206" spans="1:10" x14ac:dyDescent="0.25">
      <c r="A206" s="26">
        <v>0.98522525358615398</v>
      </c>
      <c r="C206" s="26">
        <f t="shared" si="32"/>
        <v>-1.01010101010101E-2</v>
      </c>
      <c r="E206" s="26">
        <v>-1.4774746413846221E-2</v>
      </c>
    </row>
  </sheetData>
  <mergeCells count="13">
    <mergeCell ref="A102:J102"/>
    <mergeCell ref="A170:J170"/>
    <mergeCell ref="A183:J183"/>
    <mergeCell ref="A113:J113"/>
    <mergeCell ref="N100:O100"/>
    <mergeCell ref="N101:O101"/>
    <mergeCell ref="A141:J141"/>
    <mergeCell ref="A154:J154"/>
    <mergeCell ref="A15:J15"/>
    <mergeCell ref="A28:J28"/>
    <mergeCell ref="A41:J41"/>
    <mergeCell ref="A53:J53"/>
    <mergeCell ref="A89:J89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</dc:creator>
  <cp:lastModifiedBy>Вероника</cp:lastModifiedBy>
  <dcterms:created xsi:type="dcterms:W3CDTF">2022-09-17T11:36:47Z</dcterms:created>
  <dcterms:modified xsi:type="dcterms:W3CDTF">2022-09-19T20:41:05Z</dcterms:modified>
</cp:coreProperties>
</file>