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drawings/drawing5.xml" ContentType="application/vnd.openxmlformats-officedocument.drawing+xml"/>
  <Override PartName="/xl/charts/chartEx1.xml" ContentType="application/vnd.ms-office.chartex+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tables/table10.xml" ContentType="application/vnd.openxmlformats-officedocument.spreadsheetml.table+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workbookPr codeName="ThisWorkbook" defaultThemeVersion="166925"/>
  <mc:AlternateContent xmlns:mc="http://schemas.openxmlformats.org/markup-compatibility/2006">
    <mc:Choice Requires="x15">
      <x15ac:absPath xmlns:x15ac="http://schemas.microsoft.com/office/spreadsheetml/2010/11/ac" url="https://iesegnet-my.sharepoint.com/personal/venkat_jayanarasimhan_ieseg_fr/Documents/Venkat_Jayanarasimhan/MSc Big Data Analytics For Business/1 Course Modules/05 GitHub/01 Interactive Excel Dashboard/"/>
    </mc:Choice>
  </mc:AlternateContent>
  <xr:revisionPtr revIDLastSave="0" documentId="13_ncr:1_{099C9987-D005-4C09-8D51-FAF9E899BEEA}" xr6:coauthVersionLast="46" xr6:coauthVersionMax="46" xr10:uidLastSave="{00000000-0000-0000-0000-000000000000}"/>
  <bookViews>
    <workbookView xWindow="-110" yWindow="-110" windowWidth="19420" windowHeight="10560" tabRatio="878" firstSheet="1" activeTab="1" xr2:uid="{00000000-000D-0000-FFFF-FFFF00000000}"/>
  </bookViews>
  <sheets>
    <sheet name="Video_Games_Sales_as_at_22_Dec_" sheetId="1" state="hidden" r:id="rId1"/>
    <sheet name="Documentation" sheetId="22" r:id="rId2"/>
    <sheet name="Publish_Info" sheetId="2" r:id="rId3"/>
    <sheet name="Sales" sheetId="3" r:id="rId4"/>
    <sheet name="Scores" sheetId="4" r:id="rId5"/>
    <sheet name="List_Genre2" sheetId="6" r:id="rId6"/>
    <sheet name="List_Years" sheetId="21" state="hidden" r:id="rId7"/>
    <sheet name="Score_Age Range" sheetId="12" r:id="rId8"/>
    <sheet name="SumProduct" sheetId="19" r:id="rId9"/>
    <sheet name="Formulas" sheetId="20" r:id="rId10"/>
    <sheet name="Dashboard_PvT" sheetId="11" r:id="rId11"/>
    <sheet name="Dashboard_NoPvT" sheetId="17" r:id="rId12"/>
    <sheet name="Customer_Info" sheetId="13" r:id="rId13"/>
    <sheet name="PQ_T_Publish_details" sheetId="16" r:id="rId14"/>
    <sheet name="PQ_T_Publish_Info" sheetId="14" r:id="rId15"/>
    <sheet name="PQ_T_Score_age" sheetId="15" r:id="rId16"/>
    <sheet name="EU_Sales_IntActive_Map" sheetId="18" r:id="rId17"/>
    <sheet name="DGET" sheetId="23" r:id="rId18"/>
    <sheet name="Surprise" sheetId="25" r:id="rId19"/>
  </sheets>
  <externalReferences>
    <externalReference r:id="rId20"/>
    <externalReference r:id="rId21"/>
  </externalReferences>
  <definedNames>
    <definedName name="_xlchart.v6.0" hidden="1">EU_Sales_IntActive_Map!$A$1</definedName>
    <definedName name="_xlchart.v6.1" hidden="1">EU_Sales_IntActive_Map!$A$2:$A$8</definedName>
    <definedName name="_xlchart.v6.2" hidden="1">EU_Sales_IntActive_Map!$F$1</definedName>
    <definedName name="_xlchart.v6.3" hidden="1">EU_Sales_IntActive_Map!$F$2:$F$8</definedName>
    <definedName name="_xlcn.WorksheetConnection_Dashboard_NoPvTB1E21" hidden="1">Dashboard_NoPvT!$B$1:$E$2</definedName>
    <definedName name="_xlcn.WorksheetConnection_Sheet6A1L51" hidden="1">[2]Sheet6!$A$1:$L$5</definedName>
    <definedName name="ColumnA">#REF!</definedName>
    <definedName name="ExternalData_1" localSheetId="14" hidden="1">PQ_T_Publish_Info!$A$1:$O$101</definedName>
    <definedName name="ExternalData_2" localSheetId="15" hidden="1">PQ_T_Score_age!$A$1:$B$5</definedName>
    <definedName name="ExternalData_3" localSheetId="13" hidden="1">PQ_T_Publish_details!$A$1:$P$101</definedName>
    <definedName name="Genre_list">#REF!</definedName>
    <definedName name="list_GameID">T_Publish_Info[Game_ID]</definedName>
    <definedName name="list_genre">T_Genre2[Genre]</definedName>
    <definedName name="list_GSales">T_Sales[Global_Sales]</definedName>
    <definedName name="NativeTimeline_Date_of_Release">#N/A</definedName>
    <definedName name="Sheet_PInfo">T_Publish_Info[]</definedName>
    <definedName name="Sheet_sales">T_Sales[]</definedName>
    <definedName name="Title_Global_Sales">T_Sales[[#Headers],[Global_Sales]]</definedName>
    <definedName name="切片器_Genre">#N/A</definedName>
    <definedName name="切片器_Genre1">#N/A</definedName>
    <definedName name="切片器_Publisher1">#N/A</definedName>
    <definedName name="切片器_Publisher11">#N/A</definedName>
  </definedNames>
  <calcPr calcId="191028"/>
  <pivotCaches>
    <pivotCache cacheId="0" r:id="rId22"/>
  </pivotCaches>
  <extLst>
    <ext xmlns:x14="http://schemas.microsoft.com/office/spreadsheetml/2009/9/main" uri="{BBE1A952-AA13-448e-AADC-164F8A28A991}">
      <x14:slicerCaches>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7"/>
      </x15:timelineCacheRefs>
    </ext>
    <ext xmlns:x15="http://schemas.microsoft.com/office/spreadsheetml/2010/11/main" uri="{FCE2AD5D-F65C-4FA6-A056-5C36A1767C68}">
      <x15:dataModel>
        <x15:modelTables>
          <x15:modelTable id="区域" name="区域" connection="WorksheetConnection_Dashboard_NoPvT!$B$1:$E$2"/>
          <x15:modelTable id="区域 1" name="区域 1" connection="WorksheetConnection_Sheet6!$A$1:$L$5"/>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 i="23" l="1"/>
  <c r="S2" i="23"/>
  <c r="H2" i="23"/>
  <c r="R2" i="23"/>
  <c r="G2" i="23"/>
  <c r="Q2" i="23"/>
  <c r="F2" i="23"/>
  <c r="P2" i="23"/>
  <c r="D2" i="23"/>
  <c r="O2" i="23"/>
  <c r="E55" i="23"/>
  <c r="E2" i="23"/>
  <c r="N2" i="23"/>
  <c r="I38" i="23"/>
  <c r="I39" i="23"/>
  <c r="I40" i="23"/>
  <c r="I100" i="23"/>
  <c r="I101" i="23"/>
  <c r="I55" i="23"/>
  <c r="H38" i="23"/>
  <c r="H39" i="23"/>
  <c r="H40" i="23"/>
  <c r="H100" i="23"/>
  <c r="H101" i="23"/>
  <c r="H55" i="23"/>
  <c r="G38" i="23"/>
  <c r="G39" i="23"/>
  <c r="G40" i="23"/>
  <c r="G100" i="23"/>
  <c r="G101" i="23"/>
  <c r="G55" i="23"/>
  <c r="F38" i="23"/>
  <c r="F39" i="23"/>
  <c r="F40" i="23"/>
  <c r="F100" i="23"/>
  <c r="F101" i="23"/>
  <c r="F55" i="23"/>
  <c r="D38" i="23"/>
  <c r="D39" i="23"/>
  <c r="D40" i="23"/>
  <c r="D100" i="23"/>
  <c r="D101" i="23"/>
  <c r="D55" i="23"/>
  <c r="E38" i="23"/>
  <c r="E39" i="23"/>
  <c r="E40" i="23"/>
  <c r="E100" i="23"/>
  <c r="E101" i="23"/>
  <c r="I11" i="23"/>
  <c r="H11" i="23"/>
  <c r="G11" i="23"/>
  <c r="F11" i="23"/>
  <c r="E11" i="23"/>
  <c r="D11" i="23"/>
  <c r="I82" i="23"/>
  <c r="H82" i="23"/>
  <c r="G82" i="23"/>
  <c r="F82" i="23"/>
  <c r="E82" i="23"/>
  <c r="D82" i="23"/>
  <c r="I85" i="23"/>
  <c r="H85" i="23"/>
  <c r="G85" i="23"/>
  <c r="F85" i="23"/>
  <c r="E85" i="23"/>
  <c r="D85" i="23"/>
  <c r="I91" i="23"/>
  <c r="H91" i="23"/>
  <c r="G91" i="23"/>
  <c r="F91" i="23"/>
  <c r="E91" i="23"/>
  <c r="D91" i="23"/>
  <c r="I20" i="23"/>
  <c r="H20" i="23"/>
  <c r="G20" i="23"/>
  <c r="F20" i="23"/>
  <c r="E20" i="23"/>
  <c r="D20" i="23"/>
  <c r="I24" i="23"/>
  <c r="H24" i="23"/>
  <c r="G24" i="23"/>
  <c r="F24" i="23"/>
  <c r="E24" i="23"/>
  <c r="D24" i="23"/>
  <c r="I94" i="23"/>
  <c r="H94" i="23"/>
  <c r="G94" i="23"/>
  <c r="F94" i="23"/>
  <c r="E94" i="23"/>
  <c r="D94" i="23"/>
  <c r="I7" i="23"/>
  <c r="H7" i="23"/>
  <c r="G7" i="23"/>
  <c r="F7" i="23"/>
  <c r="E7" i="23"/>
  <c r="D7" i="23"/>
  <c r="I41" i="23"/>
  <c r="H41" i="23"/>
  <c r="G41" i="23"/>
  <c r="F41" i="23"/>
  <c r="E41" i="23"/>
  <c r="D41" i="23"/>
  <c r="I64" i="23"/>
  <c r="H64" i="23"/>
  <c r="G64" i="23"/>
  <c r="F64" i="23"/>
  <c r="E64" i="23"/>
  <c r="D64" i="23"/>
  <c r="I63" i="23"/>
  <c r="H63" i="23"/>
  <c r="G63" i="23"/>
  <c r="F63" i="23"/>
  <c r="E63" i="23"/>
  <c r="D63" i="23"/>
  <c r="I27" i="23"/>
  <c r="H27" i="23"/>
  <c r="G27" i="23"/>
  <c r="F27" i="23"/>
  <c r="E27" i="23"/>
  <c r="D27" i="23"/>
  <c r="I76" i="23"/>
  <c r="H76" i="23"/>
  <c r="G76" i="23"/>
  <c r="F76" i="23"/>
  <c r="E76" i="23"/>
  <c r="D76" i="23"/>
  <c r="I51" i="23"/>
  <c r="H51" i="23"/>
  <c r="G51" i="23"/>
  <c r="F51" i="23"/>
  <c r="E51" i="23"/>
  <c r="D51" i="23"/>
  <c r="I95" i="23"/>
  <c r="H95" i="23"/>
  <c r="G95" i="23"/>
  <c r="F95" i="23"/>
  <c r="E95" i="23"/>
  <c r="D95" i="23"/>
  <c r="I28" i="23"/>
  <c r="H28" i="23"/>
  <c r="G28" i="23"/>
  <c r="F28" i="23"/>
  <c r="E28" i="23"/>
  <c r="D28" i="23"/>
  <c r="I66" i="23"/>
  <c r="H66" i="23"/>
  <c r="G66" i="23"/>
  <c r="F66" i="23"/>
  <c r="E66" i="23"/>
  <c r="D66" i="23"/>
  <c r="I29" i="23"/>
  <c r="H29" i="23"/>
  <c r="G29" i="23"/>
  <c r="F29" i="23"/>
  <c r="E29" i="23"/>
  <c r="D29" i="23"/>
  <c r="I25" i="23"/>
  <c r="H25" i="23"/>
  <c r="G25" i="23"/>
  <c r="F25" i="23"/>
  <c r="E25" i="23"/>
  <c r="D25" i="23"/>
  <c r="I56" i="23"/>
  <c r="H56" i="23"/>
  <c r="G56" i="23"/>
  <c r="F56" i="23"/>
  <c r="E56" i="23"/>
  <c r="D56" i="23"/>
  <c r="I98" i="23"/>
  <c r="H98" i="23"/>
  <c r="G98" i="23"/>
  <c r="F98" i="23"/>
  <c r="E98" i="23"/>
  <c r="D98" i="23"/>
  <c r="I44" i="23"/>
  <c r="H44" i="23"/>
  <c r="G44" i="23"/>
  <c r="F44" i="23"/>
  <c r="E44" i="23"/>
  <c r="D44" i="23"/>
  <c r="I23" i="23"/>
  <c r="H23" i="23"/>
  <c r="G23" i="23"/>
  <c r="F23" i="23"/>
  <c r="E23" i="23"/>
  <c r="D23" i="23"/>
  <c r="I86" i="23"/>
  <c r="H86" i="23"/>
  <c r="G86" i="23"/>
  <c r="F86" i="23"/>
  <c r="E86" i="23"/>
  <c r="D86" i="23"/>
  <c r="I93" i="23"/>
  <c r="H93" i="23"/>
  <c r="G93" i="23"/>
  <c r="F93" i="23"/>
  <c r="E93" i="23"/>
  <c r="D93" i="23"/>
  <c r="I57" i="23"/>
  <c r="H57" i="23"/>
  <c r="G57" i="23"/>
  <c r="F57" i="23"/>
  <c r="E57" i="23"/>
  <c r="D57" i="23"/>
  <c r="I58" i="23"/>
  <c r="H58" i="23"/>
  <c r="G58" i="23"/>
  <c r="F58" i="23"/>
  <c r="E58" i="23"/>
  <c r="D58" i="23"/>
  <c r="I21" i="23"/>
  <c r="H21" i="23"/>
  <c r="G21" i="23"/>
  <c r="F21" i="23"/>
  <c r="E21" i="23"/>
  <c r="D21" i="23"/>
  <c r="I6" i="23"/>
  <c r="H6" i="23"/>
  <c r="G6" i="23"/>
  <c r="F6" i="23"/>
  <c r="E6" i="23"/>
  <c r="D6" i="23"/>
  <c r="I15" i="23"/>
  <c r="H15" i="23"/>
  <c r="G15" i="23"/>
  <c r="F15" i="23"/>
  <c r="E15" i="23"/>
  <c r="D15" i="23"/>
  <c r="I48" i="23"/>
  <c r="H48" i="23"/>
  <c r="G48" i="23"/>
  <c r="F48" i="23"/>
  <c r="E48" i="23"/>
  <c r="D48" i="23"/>
  <c r="I31" i="23"/>
  <c r="H31" i="23"/>
  <c r="G31" i="23"/>
  <c r="F31" i="23"/>
  <c r="E31" i="23"/>
  <c r="D31" i="23"/>
  <c r="I46" i="23"/>
  <c r="H46" i="23"/>
  <c r="G46" i="23"/>
  <c r="F46" i="23"/>
  <c r="E46" i="23"/>
  <c r="D46" i="23"/>
  <c r="I26" i="23"/>
  <c r="H26" i="23"/>
  <c r="G26" i="23"/>
  <c r="F26" i="23"/>
  <c r="E26" i="23"/>
  <c r="D26" i="23"/>
  <c r="I47" i="23"/>
  <c r="H47" i="23"/>
  <c r="G47" i="23"/>
  <c r="F47" i="23"/>
  <c r="E47" i="23"/>
  <c r="D47" i="23"/>
  <c r="I52" i="23"/>
  <c r="H52" i="23"/>
  <c r="G52" i="23"/>
  <c r="F52" i="23"/>
  <c r="E52" i="23"/>
  <c r="D52" i="23"/>
  <c r="I60" i="23"/>
  <c r="H60" i="23"/>
  <c r="G60" i="23"/>
  <c r="F60" i="23"/>
  <c r="E60" i="23"/>
  <c r="D60" i="23"/>
  <c r="I49" i="23"/>
  <c r="H49" i="23"/>
  <c r="G49" i="23"/>
  <c r="F49" i="23"/>
  <c r="E49" i="23"/>
  <c r="D49" i="23"/>
  <c r="I14" i="23"/>
  <c r="H14" i="23"/>
  <c r="G14" i="23"/>
  <c r="F14" i="23"/>
  <c r="E14" i="23"/>
  <c r="D14" i="23"/>
  <c r="I79" i="23"/>
  <c r="H79" i="23"/>
  <c r="G79" i="23"/>
  <c r="F79" i="23"/>
  <c r="E79" i="23"/>
  <c r="D79" i="23"/>
  <c r="I69" i="23"/>
  <c r="H69" i="23"/>
  <c r="G69" i="23"/>
  <c r="F69" i="23"/>
  <c r="E69" i="23"/>
  <c r="D69" i="23"/>
  <c r="I37" i="23"/>
  <c r="H37" i="23"/>
  <c r="G37" i="23"/>
  <c r="F37" i="23"/>
  <c r="E37" i="23"/>
  <c r="D37" i="23"/>
  <c r="I80" i="23"/>
  <c r="H80" i="23"/>
  <c r="G80" i="23"/>
  <c r="F80" i="23"/>
  <c r="E80" i="23"/>
  <c r="D80" i="23"/>
  <c r="I17" i="23"/>
  <c r="H17" i="23"/>
  <c r="G17" i="23"/>
  <c r="F17" i="23"/>
  <c r="E17" i="23"/>
  <c r="D17" i="23"/>
  <c r="I34" i="23"/>
  <c r="H34" i="23"/>
  <c r="G34" i="23"/>
  <c r="F34" i="23"/>
  <c r="E34" i="23"/>
  <c r="D34" i="23"/>
  <c r="I77" i="23"/>
  <c r="H77" i="23"/>
  <c r="G77" i="23"/>
  <c r="F77" i="23"/>
  <c r="E77" i="23"/>
  <c r="D77" i="23"/>
  <c r="I30" i="23"/>
  <c r="H30" i="23"/>
  <c r="G30" i="23"/>
  <c r="F30" i="23"/>
  <c r="E30" i="23"/>
  <c r="D30" i="23"/>
  <c r="I36" i="23"/>
  <c r="H36" i="23"/>
  <c r="G36" i="23"/>
  <c r="F36" i="23"/>
  <c r="E36" i="23"/>
  <c r="D36" i="23"/>
  <c r="I88" i="23"/>
  <c r="H88" i="23"/>
  <c r="G88" i="23"/>
  <c r="F88" i="23"/>
  <c r="E88" i="23"/>
  <c r="D88" i="23"/>
  <c r="I84" i="23"/>
  <c r="H84" i="23"/>
  <c r="G84" i="23"/>
  <c r="F84" i="23"/>
  <c r="E84" i="23"/>
  <c r="D84" i="23"/>
  <c r="I33" i="23"/>
  <c r="H33" i="23"/>
  <c r="G33" i="23"/>
  <c r="F33" i="23"/>
  <c r="E33" i="23"/>
  <c r="D33" i="23"/>
  <c r="I72" i="23"/>
  <c r="H72" i="23"/>
  <c r="G72" i="23"/>
  <c r="F72" i="23"/>
  <c r="E72" i="23"/>
  <c r="D72" i="23"/>
  <c r="I71" i="23"/>
  <c r="H71" i="23"/>
  <c r="G71" i="23"/>
  <c r="F71" i="23"/>
  <c r="E71" i="23"/>
  <c r="D71" i="23"/>
  <c r="I78" i="23"/>
  <c r="H78" i="23"/>
  <c r="G78" i="23"/>
  <c r="F78" i="23"/>
  <c r="E78" i="23"/>
  <c r="D78" i="23"/>
  <c r="I45" i="23"/>
  <c r="H45" i="23"/>
  <c r="G45" i="23"/>
  <c r="F45" i="23"/>
  <c r="E45" i="23"/>
  <c r="D45" i="23"/>
  <c r="I3" i="23"/>
  <c r="H3" i="23"/>
  <c r="G3" i="23"/>
  <c r="F3" i="23"/>
  <c r="E3" i="23"/>
  <c r="D3" i="23"/>
  <c r="I9" i="23"/>
  <c r="H9" i="23"/>
  <c r="G9" i="23"/>
  <c r="F9" i="23"/>
  <c r="E9" i="23"/>
  <c r="D9" i="23"/>
  <c r="I53" i="23"/>
  <c r="H53" i="23"/>
  <c r="G53" i="23"/>
  <c r="F53" i="23"/>
  <c r="E53" i="23"/>
  <c r="D53" i="23"/>
  <c r="I90" i="23"/>
  <c r="H90" i="23"/>
  <c r="G90" i="23"/>
  <c r="F90" i="23"/>
  <c r="E90" i="23"/>
  <c r="D90" i="23"/>
  <c r="I35" i="23"/>
  <c r="H35" i="23"/>
  <c r="G35" i="23"/>
  <c r="F35" i="23"/>
  <c r="E35" i="23"/>
  <c r="D35" i="23"/>
  <c r="I19" i="23"/>
  <c r="H19" i="23"/>
  <c r="G19" i="23"/>
  <c r="F19" i="23"/>
  <c r="E19" i="23"/>
  <c r="D19" i="23"/>
  <c r="I16" i="23"/>
  <c r="H16" i="23"/>
  <c r="G16" i="23"/>
  <c r="F16" i="23"/>
  <c r="E16" i="23"/>
  <c r="D16" i="23"/>
  <c r="I13" i="23"/>
  <c r="H13" i="23"/>
  <c r="G13" i="23"/>
  <c r="F13" i="23"/>
  <c r="E13" i="23"/>
  <c r="D13" i="23"/>
  <c r="I12" i="23"/>
  <c r="H12" i="23"/>
  <c r="G12" i="23"/>
  <c r="F12" i="23"/>
  <c r="E12" i="23"/>
  <c r="D12" i="23"/>
  <c r="I75" i="23"/>
  <c r="H75" i="23"/>
  <c r="G75" i="23"/>
  <c r="F75" i="23"/>
  <c r="E75" i="23"/>
  <c r="D75" i="23"/>
  <c r="I8" i="23"/>
  <c r="H8" i="23"/>
  <c r="G8" i="23"/>
  <c r="F8" i="23"/>
  <c r="E8" i="23"/>
  <c r="D8" i="23"/>
  <c r="I10" i="23"/>
  <c r="H10" i="23"/>
  <c r="G10" i="23"/>
  <c r="F10" i="23"/>
  <c r="E10" i="23"/>
  <c r="D10" i="23"/>
  <c r="I65" i="23"/>
  <c r="H65" i="23"/>
  <c r="G65" i="23"/>
  <c r="F65" i="23"/>
  <c r="E65" i="23"/>
  <c r="D65" i="23"/>
  <c r="I18" i="23"/>
  <c r="H18" i="23"/>
  <c r="G18" i="23"/>
  <c r="F18" i="23"/>
  <c r="E18" i="23"/>
  <c r="D18" i="23"/>
  <c r="I32" i="23"/>
  <c r="H32" i="23"/>
  <c r="G32" i="23"/>
  <c r="F32" i="23"/>
  <c r="E32" i="23"/>
  <c r="D32" i="23"/>
  <c r="I67" i="23"/>
  <c r="H67" i="23"/>
  <c r="G67" i="23"/>
  <c r="F67" i="23"/>
  <c r="E67" i="23"/>
  <c r="D67" i="23"/>
  <c r="I4" i="23"/>
  <c r="H4" i="23"/>
  <c r="G4" i="23"/>
  <c r="F4" i="23"/>
  <c r="E4" i="23"/>
  <c r="D4" i="23"/>
  <c r="I74" i="23"/>
  <c r="H74" i="23"/>
  <c r="G74" i="23"/>
  <c r="F74" i="23"/>
  <c r="E74" i="23"/>
  <c r="D74" i="23"/>
  <c r="I43" i="23"/>
  <c r="H43" i="23"/>
  <c r="G43" i="23"/>
  <c r="F43" i="23"/>
  <c r="E43" i="23"/>
  <c r="D43" i="23"/>
  <c r="I83" i="23"/>
  <c r="H83" i="23"/>
  <c r="G83" i="23"/>
  <c r="F83" i="23"/>
  <c r="E83" i="23"/>
  <c r="D83" i="23"/>
  <c r="I87" i="23"/>
  <c r="H87" i="23"/>
  <c r="G87" i="23"/>
  <c r="F87" i="23"/>
  <c r="E87" i="23"/>
  <c r="D87" i="23"/>
  <c r="I68" i="23"/>
  <c r="H68" i="23"/>
  <c r="G68" i="23"/>
  <c r="F68" i="23"/>
  <c r="E68" i="23"/>
  <c r="D68" i="23"/>
  <c r="I5" i="23"/>
  <c r="H5" i="23"/>
  <c r="G5" i="23"/>
  <c r="F5" i="23"/>
  <c r="E5" i="23"/>
  <c r="D5" i="23"/>
  <c r="I89" i="23"/>
  <c r="H89" i="23"/>
  <c r="G89" i="23"/>
  <c r="F89" i="23"/>
  <c r="E89" i="23"/>
  <c r="D89" i="23"/>
  <c r="I42" i="23"/>
  <c r="H42" i="23"/>
  <c r="G42" i="23"/>
  <c r="F42" i="23"/>
  <c r="E42" i="23"/>
  <c r="D42" i="23"/>
  <c r="I97" i="23"/>
  <c r="H97" i="23"/>
  <c r="G97" i="23"/>
  <c r="F97" i="23"/>
  <c r="E97" i="23"/>
  <c r="D97" i="23"/>
  <c r="I50" i="23"/>
  <c r="H50" i="23"/>
  <c r="G50" i="23"/>
  <c r="F50" i="23"/>
  <c r="E50" i="23"/>
  <c r="D50" i="23"/>
  <c r="I96" i="23"/>
  <c r="H96" i="23"/>
  <c r="G96" i="23"/>
  <c r="F96" i="23"/>
  <c r="E96" i="23"/>
  <c r="D96" i="23"/>
  <c r="I70" i="23"/>
  <c r="H70" i="23"/>
  <c r="G70" i="23"/>
  <c r="F70" i="23"/>
  <c r="E70" i="23"/>
  <c r="D70" i="23"/>
  <c r="I54" i="23"/>
  <c r="H54" i="23"/>
  <c r="G54" i="23"/>
  <c r="F54" i="23"/>
  <c r="E54" i="23"/>
  <c r="D54" i="23"/>
  <c r="I62" i="23"/>
  <c r="H62" i="23"/>
  <c r="G62" i="23"/>
  <c r="F62" i="23"/>
  <c r="E62" i="23"/>
  <c r="D62" i="23"/>
  <c r="I22" i="23"/>
  <c r="H22" i="23"/>
  <c r="G22" i="23"/>
  <c r="F22" i="23"/>
  <c r="E22" i="23"/>
  <c r="D22" i="23"/>
  <c r="I61" i="23"/>
  <c r="H61" i="23"/>
  <c r="G61" i="23"/>
  <c r="F61" i="23"/>
  <c r="E61" i="23"/>
  <c r="D61" i="23"/>
  <c r="I99" i="23"/>
  <c r="H99" i="23"/>
  <c r="G99" i="23"/>
  <c r="F99" i="23"/>
  <c r="E99" i="23"/>
  <c r="D99" i="23"/>
  <c r="I59" i="23"/>
  <c r="H59" i="23"/>
  <c r="G59" i="23"/>
  <c r="F59" i="23"/>
  <c r="E59" i="23"/>
  <c r="D59" i="23"/>
  <c r="I92" i="23"/>
  <c r="H92" i="23"/>
  <c r="G92" i="23"/>
  <c r="F92" i="23"/>
  <c r="E92" i="23"/>
  <c r="D92" i="23"/>
  <c r="I73" i="23"/>
  <c r="H73" i="23"/>
  <c r="G73" i="23"/>
  <c r="F73" i="23"/>
  <c r="E73" i="23"/>
  <c r="D73" i="23"/>
  <c r="I81" i="23"/>
  <c r="H81" i="23"/>
  <c r="G81" i="23"/>
  <c r="F81" i="23"/>
  <c r="E81" i="23"/>
  <c r="D81" i="23"/>
  <c r="B8" i="18" a="1"/>
  <c r="B8" i="18"/>
  <c r="I9" i="20"/>
  <c r="I2" i="2"/>
  <c r="I3" i="2"/>
  <c r="B9" i="20"/>
  <c r="C9" i="20"/>
  <c r="C16" i="19"/>
  <c r="C17" i="19"/>
  <c r="C18" i="19"/>
  <c r="D16" i="19"/>
  <c r="I36" i="2"/>
  <c r="I37" i="2"/>
  <c r="D17" i="19"/>
  <c r="D18" i="19"/>
  <c r="I64" i="2"/>
  <c r="B16" i="19"/>
  <c r="B17" i="19"/>
  <c r="B18" i="19"/>
  <c r="E18" i="19"/>
  <c r="E17" i="19"/>
  <c r="E16" i="19"/>
  <c r="F9" i="18"/>
  <c r="E8" i="18"/>
  <c r="D8" i="18"/>
  <c r="C8" i="18"/>
  <c r="E7" i="18"/>
  <c r="D7" i="18"/>
  <c r="C7" i="18"/>
  <c r="B7" i="18"/>
  <c r="E6" i="18"/>
  <c r="D6" i="18"/>
  <c r="C6" i="18"/>
  <c r="B6" i="18"/>
  <c r="E5" i="18"/>
  <c r="D5" i="18"/>
  <c r="C5" i="18"/>
  <c r="B5" i="18"/>
  <c r="E4" i="18"/>
  <c r="D4" i="18"/>
  <c r="C4" i="18"/>
  <c r="B4" i="18"/>
  <c r="E3" i="18"/>
  <c r="D3" i="18"/>
  <c r="C3" i="18"/>
  <c r="B3" i="18"/>
  <c r="E2" i="18"/>
  <c r="D2" i="18"/>
  <c r="C2" i="18"/>
  <c r="B2" i="18"/>
  <c r="A46" i="17" a="1"/>
  <c r="A46" i="17"/>
  <c r="A32" i="17" a="1"/>
  <c r="A32" i="17"/>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8" i="2"/>
  <c r="I39" i="2"/>
  <c r="I40" i="2"/>
  <c r="I41" i="2"/>
  <c r="I42" i="2"/>
  <c r="I43" i="2"/>
  <c r="I44" i="2"/>
  <c r="I45" i="2"/>
  <c r="I46" i="2"/>
  <c r="I47" i="2"/>
  <c r="I48" i="2"/>
  <c r="I49" i="2"/>
  <c r="I50" i="2"/>
  <c r="I51" i="2"/>
  <c r="I52" i="2"/>
  <c r="I53" i="2"/>
  <c r="I54" i="2"/>
  <c r="I55" i="2"/>
  <c r="I56" i="2"/>
  <c r="I57" i="2"/>
  <c r="I58" i="2"/>
  <c r="I59" i="2"/>
  <c r="I60" i="2"/>
  <c r="I61" i="2"/>
  <c r="I62" i="2"/>
  <c r="I63"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C49" i="17" a="1"/>
  <c r="C67" i="17" a="1"/>
  <c r="C72" i="17" a="1"/>
  <c r="C56" i="17" a="1"/>
  <c r="C48" i="17" a="1"/>
  <c r="C57" i="17" a="1"/>
  <c r="C55" i="17" a="1"/>
  <c r="C73" i="17" a="1"/>
  <c r="C71" i="17" a="1"/>
  <c r="C70" i="17" a="1"/>
  <c r="C62" i="17" a="1"/>
  <c r="C54" i="17" a="1"/>
  <c r="C65" i="17" a="1"/>
  <c r="C64" i="17" a="1"/>
  <c r="C63" i="17" a="1"/>
  <c r="C47" i="17" a="1"/>
  <c r="C69" i="17" a="1"/>
  <c r="C61" i="17" a="1"/>
  <c r="C53" i="17" a="1"/>
  <c r="C68" i="17" a="1"/>
  <c r="C60" i="17" a="1"/>
  <c r="C52" i="17" a="1"/>
  <c r="C59" i="17" a="1"/>
  <c r="C51" i="17" a="1"/>
  <c r="C46" i="17" a="1"/>
  <c r="C66" i="17" a="1"/>
  <c r="C58" i="17" a="1"/>
  <c r="C50" i="17" a="1"/>
  <c r="D3" i="13"/>
  <c r="E3" i="13" s="1"/>
  <c r="D4" i="13"/>
  <c r="E4" i="13" s="1"/>
  <c r="D5" i="13"/>
  <c r="E5" i="13" s="1"/>
  <c r="D6" i="13"/>
  <c r="E6" i="13" s="1"/>
  <c r="D7" i="13"/>
  <c r="E7" i="13" s="1"/>
  <c r="D8" i="13"/>
  <c r="E8" i="13" s="1"/>
  <c r="D9" i="13"/>
  <c r="E9" i="13" s="1"/>
  <c r="D10" i="13"/>
  <c r="E10" i="13" s="1"/>
  <c r="D11" i="13"/>
  <c r="E11" i="13" s="1"/>
  <c r="D12" i="13"/>
  <c r="E12" i="13" s="1"/>
  <c r="D13" i="13"/>
  <c r="E13" i="13" s="1"/>
  <c r="D14" i="13"/>
  <c r="E14" i="13" s="1"/>
  <c r="D15" i="13"/>
  <c r="E15" i="13" s="1"/>
  <c r="D16" i="13"/>
  <c r="E16" i="13" s="1"/>
  <c r="D17" i="13"/>
  <c r="E17" i="13" s="1"/>
  <c r="D2" i="13"/>
  <c r="E2" i="13" s="1"/>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2"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C48" i="17"/>
  <c r="C64" i="17"/>
  <c r="C68" i="17"/>
  <c r="C70" i="17"/>
  <c r="C61" i="17"/>
  <c r="C66" i="17"/>
  <c r="C52" i="17"/>
  <c r="C55" i="17"/>
  <c r="C72" i="17"/>
  <c r="C50" i="17"/>
  <c r="C63" i="17"/>
  <c r="C71" i="17"/>
  <c r="C54" i="17"/>
  <c r="C49" i="17"/>
  <c r="C53" i="17"/>
  <c r="C60" i="17"/>
  <c r="B6" i="19" a="1"/>
  <c r="B6" i="19"/>
  <c r="D7" i="19" a="1"/>
  <c r="D7" i="19"/>
  <c r="D6" i="19" a="1"/>
  <c r="D6" i="19"/>
  <c r="C7" i="19" a="1"/>
  <c r="C7" i="19"/>
  <c r="B7" i="19" a="1"/>
  <c r="B7" i="19"/>
  <c r="C6" i="19" a="1"/>
  <c r="C6" i="19"/>
  <c r="C36" i="17" a="1"/>
  <c r="C36" i="17"/>
  <c r="C40" i="17" a="1"/>
  <c r="C40" i="17"/>
  <c r="C35" i="17" a="1"/>
  <c r="C35" i="17"/>
  <c r="C39" i="17" a="1"/>
  <c r="C39" i="17"/>
  <c r="C38" i="17" a="1"/>
  <c r="C38" i="17"/>
  <c r="C33" i="17" a="1"/>
  <c r="C33" i="17"/>
  <c r="C37" i="17" a="1"/>
  <c r="C37" i="17"/>
  <c r="C42" i="17" a="1"/>
  <c r="C42" i="17"/>
  <c r="C34" i="17" a="1"/>
  <c r="C34" i="17"/>
  <c r="C41" i="17" a="1"/>
  <c r="C41" i="17"/>
  <c r="C65" i="17"/>
  <c r="C46" i="17"/>
  <c r="C58" i="17"/>
  <c r="C62" i="17"/>
  <c r="B46" i="17" a="1"/>
  <c r="B46" i="17"/>
  <c r="C69" i="17"/>
  <c r="C73" i="17"/>
  <c r="C51" i="17"/>
  <c r="C47" i="17"/>
  <c r="C56" i="17"/>
  <c r="C57" i="17"/>
  <c r="C59" i="17"/>
  <c r="C67" i="17"/>
  <c r="D51" i="17" a="1"/>
  <c r="D51" i="17"/>
  <c r="C32" i="17" a="1"/>
  <c r="C32" i="17"/>
  <c r="B32" i="17" a="1"/>
  <c r="B32" i="17"/>
  <c r="A2" i="17" a="1"/>
  <c r="G15" i="17" a="1"/>
  <c r="G15" i="17"/>
  <c r="L17" i="17" a="1"/>
  <c r="L17" i="17"/>
  <c r="D55" i="17" a="1"/>
  <c r="D55" i="17"/>
  <c r="D73" i="17" a="1"/>
  <c r="D73" i="17"/>
  <c r="D53" i="17" a="1"/>
  <c r="D53" i="17"/>
  <c r="D52" i="17" a="1"/>
  <c r="D52" i="17"/>
  <c r="D60" i="17" a="1"/>
  <c r="D60" i="17"/>
  <c r="D69" i="17" a="1"/>
  <c r="D69" i="17"/>
  <c r="C8" i="19"/>
  <c r="D49" i="17" a="1"/>
  <c r="D49" i="17"/>
  <c r="D66" i="17" a="1"/>
  <c r="D66" i="17"/>
  <c r="E7" i="19"/>
  <c r="D54" i="17" a="1"/>
  <c r="D54" i="17"/>
  <c r="D61" i="17" a="1"/>
  <c r="D61" i="17"/>
  <c r="D62" i="17" a="1"/>
  <c r="D62" i="17"/>
  <c r="D71" i="17" a="1"/>
  <c r="D71" i="17"/>
  <c r="D70" i="17" a="1"/>
  <c r="D70" i="17"/>
  <c r="D56" i="17" a="1"/>
  <c r="D56" i="17"/>
  <c r="D47" i="17" a="1"/>
  <c r="D47" i="17"/>
  <c r="D58" i="17" a="1"/>
  <c r="D58" i="17"/>
  <c r="D8" i="19"/>
  <c r="D63" i="17" a="1"/>
  <c r="D63" i="17"/>
  <c r="D68" i="17" a="1"/>
  <c r="D68" i="17"/>
  <c r="D57" i="17" a="1"/>
  <c r="D57" i="17"/>
  <c r="D67" i="17" a="1"/>
  <c r="D67" i="17"/>
  <c r="D46" i="17" a="1"/>
  <c r="D46" i="17"/>
  <c r="D50" i="17" a="1"/>
  <c r="D50" i="17"/>
  <c r="D64" i="17" a="1"/>
  <c r="D64" i="17"/>
  <c r="D59" i="17" a="1"/>
  <c r="D59" i="17"/>
  <c r="D65" i="17" a="1"/>
  <c r="D65" i="17"/>
  <c r="B8" i="19"/>
  <c r="E6" i="19"/>
  <c r="D72" i="17" a="1"/>
  <c r="D72" i="17"/>
  <c r="D48" i="17" a="1"/>
  <c r="D48" i="17"/>
  <c r="A15" i="17" a="1"/>
  <c r="A15" i="17"/>
  <c r="A18" i="17" a="1"/>
  <c r="A18" i="17"/>
  <c r="A2" i="17"/>
  <c r="E8" i="17" a="1"/>
  <c r="E8" i="17"/>
  <c r="E9" i="17" a="1"/>
  <c r="E9" i="17"/>
  <c r="E10" i="17" a="1"/>
  <c r="E10" i="17"/>
  <c r="E11" i="17" a="1"/>
  <c r="E11" i="17"/>
  <c r="E5" i="17" a="1"/>
  <c r="E5" i="17"/>
  <c r="E3" i="17" a="1"/>
  <c r="E3" i="17"/>
  <c r="E4" i="17" a="1"/>
  <c r="E4" i="17"/>
  <c r="E18" i="17" a="1"/>
  <c r="E18" i="17"/>
  <c r="E12" i="17" a="1"/>
  <c r="E12" i="17"/>
  <c r="E6" i="17" a="1"/>
  <c r="E6" i="17"/>
  <c r="E7" i="17" a="1"/>
  <c r="E7" i="17"/>
  <c r="C5" i="17" a="1"/>
  <c r="C5" i="17"/>
  <c r="C9" i="17" a="1"/>
  <c r="C9" i="17"/>
  <c r="D9" i="17" a="1"/>
  <c r="D9" i="17"/>
  <c r="D7" i="17" a="1"/>
  <c r="D7" i="17"/>
  <c r="C10" i="17" a="1"/>
  <c r="C10" i="17"/>
  <c r="D3" i="17" a="1"/>
  <c r="D3" i="17"/>
  <c r="D8" i="17" a="1"/>
  <c r="D8" i="17"/>
  <c r="C3" i="17" a="1"/>
  <c r="C3" i="17"/>
  <c r="D10" i="17" a="1"/>
  <c r="D10" i="17"/>
  <c r="C11" i="17" a="1"/>
  <c r="C11" i="17"/>
  <c r="C7" i="17" a="1"/>
  <c r="C7" i="17"/>
  <c r="D4" i="17" a="1"/>
  <c r="D4" i="17"/>
  <c r="D18" i="17" a="1"/>
  <c r="D18" i="17"/>
  <c r="C4" i="17" a="1"/>
  <c r="C4" i="17"/>
  <c r="C18" i="17" a="1"/>
  <c r="C18" i="17"/>
  <c r="C6" i="17" a="1"/>
  <c r="C6" i="17"/>
  <c r="D11" i="17" a="1"/>
  <c r="D11" i="17"/>
  <c r="C8" i="17" a="1"/>
  <c r="C8" i="17"/>
  <c r="D5" i="17" a="1"/>
  <c r="D5" i="17"/>
  <c r="D6" i="17" a="1"/>
  <c r="D6" i="17"/>
  <c r="C12" i="17" a="1"/>
  <c r="C12" i="17"/>
  <c r="D12" i="17" a="1"/>
  <c r="D12" i="17"/>
  <c r="D33" i="17" a="1"/>
  <c r="D33" i="17"/>
  <c r="D41" i="17" a="1"/>
  <c r="D41" i="17"/>
  <c r="D38" i="17" a="1"/>
  <c r="D38" i="17"/>
  <c r="D32" i="17" a="1"/>
  <c r="D32" i="17"/>
  <c r="D36" i="17" a="1"/>
  <c r="D36" i="17"/>
  <c r="D34" i="17" a="1"/>
  <c r="D34" i="17"/>
  <c r="D40" i="17" a="1"/>
  <c r="D40" i="17"/>
  <c r="D35" i="17" a="1"/>
  <c r="D35" i="17"/>
  <c r="D42" i="17" a="1"/>
  <c r="D42" i="17"/>
  <c r="E32" i="17" a="1"/>
  <c r="E32" i="17"/>
  <c r="D37" i="17" a="1"/>
  <c r="D37" i="17"/>
  <c r="D39" i="17" a="1"/>
  <c r="D39" i="17"/>
  <c r="E8" i="19"/>
  <c r="D15" i="17" a="1"/>
  <c r="D15" i="17"/>
  <c r="J15" i="17" a="1"/>
  <c r="J15" i="17"/>
  <c r="C15" i="17" a="1"/>
  <c r="C15" i="17"/>
  <c r="I15" i="17" a="1"/>
  <c r="I15" i="17"/>
  <c r="E15" i="17" a="1"/>
  <c r="E15" i="17"/>
  <c r="K15" i="17" a="1"/>
  <c r="K15" i="17"/>
  <c r="E2" i="17" a="1"/>
  <c r="E2" i="17"/>
  <c r="D2" i="17" a="1"/>
  <c r="D2" i="17"/>
  <c r="B2" i="17" a="1"/>
  <c r="H15" i="17" a="1"/>
  <c r="H15" i="17"/>
  <c r="C2" i="17" a="1"/>
  <c r="C2" i="17"/>
  <c r="B2" i="17"/>
  <c r="B18" i="17" a="1"/>
  <c r="B18" i="17"/>
  <c r="B15" i="17" a="1"/>
  <c r="B15"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数据模型"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_NoPvT!$B$1:$E$2" type="102" refreshedVersion="6" minRefreshableVersion="5">
    <extLst>
      <ext xmlns:x15="http://schemas.microsoft.com/office/spreadsheetml/2010/11/main" uri="{DE250136-89BD-433C-8126-D09CA5730AF9}">
        <x15:connection id="区域">
          <x15:rangePr sourceName="_xlcn.WorksheetConnection_Dashboard_NoPvTB1E21"/>
        </x15:connection>
      </ext>
    </extLst>
  </connection>
  <connection id="3" xr16:uid="{00000000-0015-0000-FFFF-FFFF02000000}" name="WorksheetConnection_Sheet6!$A$1:$L$5" type="102" refreshedVersion="6" minRefreshableVersion="5">
    <extLst>
      <ext xmlns:x15="http://schemas.microsoft.com/office/spreadsheetml/2010/11/main" uri="{DE250136-89BD-433C-8126-D09CA5730AF9}">
        <x15:connection id="区域 1">
          <x15:rangePr sourceName="_xlcn.WorksheetConnection_Sheet6A1L51"/>
        </x15:connection>
      </ext>
    </extLst>
  </connection>
  <connection id="4" xr16:uid="{00000000-0015-0000-FFFF-FFFF03000000}" keepAlive="1" name="查询 - T_Publish_details" description="与工作簿中“T_Publish_details”查询的连接。" type="5" refreshedVersion="6" background="1" saveData="1">
    <dbPr connection="Provider=Microsoft.Mashup.OleDb.1;Data Source=$Workbook$;Location=T_Publish_details;Extended Properties=&quot;&quot;" command="SELECT * FROM [T_Publish_details]"/>
  </connection>
  <connection id="5" xr16:uid="{00000000-0015-0000-FFFF-FFFF04000000}" keepAlive="1" name="查询 - T_Publish_Info" description="与工作簿中“T_Publish_Info”查询的连接。" type="5" refreshedVersion="6" background="1" saveData="1">
    <dbPr connection="Provider=Microsoft.Mashup.OleDb.1;Data Source=$Workbook$;Location=T_Publish_Info;Extended Properties=&quot;&quot;" command="SELECT * FROM [T_Publish_Info]"/>
  </connection>
  <connection id="6" xr16:uid="{00000000-0015-0000-FFFF-FFFF05000000}" keepAlive="1" name="查询 - T_Score_age" description="与工作簿中“T_Score_age”查询的连接。" type="5" refreshedVersion="6" background="1" saveData="1">
    <dbPr connection="Provider=Microsoft.Mashup.OleDb.1;Data Source=$Workbook$;Location=T_Score_age;Extended Properties=&quot;&quot;" command="SELECT * FROM [T_Score_ag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6"/>
        </ext>
      </extLst>
    </bk>
    <bk>
      <extLst>
        <ext uri="{3e2802c4-a4d2-4d8b-9148-e3be6c30e623}">
          <xlrd:rvb i="12"/>
        </ext>
      </extLst>
    </bk>
    <bk>
      <extLst>
        <ext uri="{3e2802c4-a4d2-4d8b-9148-e3be6c30e623}">
          <xlrd:rvb i="18"/>
        </ext>
      </extLst>
    </bk>
    <bk>
      <extLst>
        <ext uri="{3e2802c4-a4d2-4d8b-9148-e3be6c30e623}">
          <xlrd:rvb i="25"/>
        </ext>
      </extLst>
    </bk>
    <bk>
      <extLst>
        <ext uri="{3e2802c4-a4d2-4d8b-9148-e3be6c30e623}">
          <xlrd:rvb i="31"/>
        </ext>
      </extLst>
    </bk>
    <bk>
      <extLst>
        <ext uri="{3e2802c4-a4d2-4d8b-9148-e3be6c30e623}">
          <xlrd:rvb i="37"/>
        </ext>
      </extLst>
    </bk>
    <bk>
      <extLst>
        <ext uri="{3e2802c4-a4d2-4d8b-9148-e3be6c30e623}">
          <xlrd:rvb i="43"/>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<sst xmlns="http://schemas.openxmlformats.org/spreadsheetml/2006/main" count="2993" uniqueCount="248">
  <si>
    <t>Game_ID</t>
  </si>
  <si>
    <t>Name</t>
  </si>
  <si>
    <t>Platform</t>
  </si>
  <si>
    <t>Year_of_Release</t>
  </si>
  <si>
    <t>Genre</t>
  </si>
  <si>
    <t>Publisher</t>
  </si>
  <si>
    <t>NA_Sales</t>
  </si>
  <si>
    <t>EU_Sales</t>
  </si>
  <si>
    <t>JP_Sales</t>
  </si>
  <si>
    <t>Other_Sales</t>
  </si>
  <si>
    <t>Global_Sales</t>
  </si>
  <si>
    <t>Critic_Score</t>
  </si>
  <si>
    <t>Critic_Count</t>
  </si>
  <si>
    <t>User_Score</t>
  </si>
  <si>
    <t>User_Count</t>
  </si>
  <si>
    <t>Developer</t>
  </si>
  <si>
    <t>Rating</t>
  </si>
  <si>
    <t>Wii Sports</t>
  </si>
  <si>
    <t>Wii</t>
  </si>
  <si>
    <t>Sports</t>
  </si>
  <si>
    <t>Nintendo</t>
  </si>
  <si>
    <t>E</t>
  </si>
  <si>
    <t>Super Mario Bros.</t>
  </si>
  <si>
    <t>NES</t>
  </si>
  <si>
    <t>Mario Kart Wii</t>
  </si>
  <si>
    <t>Racing</t>
  </si>
  <si>
    <t>Wii Sports Resort</t>
  </si>
  <si>
    <t>Pokemon Red/Pokemon Blue</t>
  </si>
  <si>
    <t>GB</t>
  </si>
  <si>
    <t>Role-Playing</t>
  </si>
  <si>
    <t>Tetris</t>
  </si>
  <si>
    <t>Puzzle</t>
  </si>
  <si>
    <t>New Super Mario Bros.</t>
  </si>
  <si>
    <t>DS</t>
  </si>
  <si>
    <t>Wii Play</t>
  </si>
  <si>
    <t>Misc</t>
  </si>
  <si>
    <t>New Super Mario Bros. Wii</t>
  </si>
  <si>
    <t>Duck Hunt</t>
  </si>
  <si>
    <t>Shooter</t>
  </si>
  <si>
    <t>Nintendogs</t>
  </si>
  <si>
    <t>Simulation</t>
  </si>
  <si>
    <t>Mario Kart DS</t>
  </si>
  <si>
    <t>Pokemon Gold/Pokemon Silver</t>
  </si>
  <si>
    <t>Wii Fit</t>
  </si>
  <si>
    <t>Kinect Adventures!</t>
  </si>
  <si>
    <t>X360</t>
  </si>
  <si>
    <t>Microsoft Game Studios</t>
  </si>
  <si>
    <t>Good Science Studio</t>
  </si>
  <si>
    <t>Wii Fit Plus</t>
  </si>
  <si>
    <t>Grand Theft Auto V</t>
  </si>
  <si>
    <t>PS3</t>
  </si>
  <si>
    <t>Action</t>
  </si>
  <si>
    <t>Take-Two Interactive</t>
  </si>
  <si>
    <t>Rockstar North</t>
  </si>
  <si>
    <t>M</t>
  </si>
  <si>
    <t>Grand Theft Auto: San Andreas</t>
  </si>
  <si>
    <t>PS2</t>
  </si>
  <si>
    <t>Super Mario World</t>
  </si>
  <si>
    <t>SNES</t>
  </si>
  <si>
    <t>Brain Age: Train Your Brain in Minutes a Day</t>
  </si>
  <si>
    <t>Pokemon Diamond/Pokemon Pearl</t>
  </si>
  <si>
    <t>Super Mario Land</t>
  </si>
  <si>
    <t>Super Mario Bros. 3</t>
  </si>
  <si>
    <t>Grand Theft Auto: Vice City</t>
  </si>
  <si>
    <t>Pokemon Ruby/Pokemon Sapphire</t>
  </si>
  <si>
    <t>GBA</t>
  </si>
  <si>
    <t>Brain Age 2: More Training in Minutes a Day</t>
  </si>
  <si>
    <t>Pokemon Black/Pokemon White</t>
  </si>
  <si>
    <t>Gran Turismo 3: A-Spec</t>
  </si>
  <si>
    <t>Sony Computer Entertainment</t>
  </si>
  <si>
    <t>Polyphony Digital</t>
  </si>
  <si>
    <t>Call of Duty: Modern Warfare 3</t>
  </si>
  <si>
    <t>Activision</t>
  </si>
  <si>
    <t>Infinity Ward, Sledgehammer Games</t>
  </si>
  <si>
    <t>PokÃ©mon Yellow: Special Pikachu Edition</t>
  </si>
  <si>
    <t>Call of Duty: Black Ops 3</t>
  </si>
  <si>
    <t>PS4</t>
  </si>
  <si>
    <t>Call of Duty: Black Ops</t>
  </si>
  <si>
    <t>Treyarch</t>
  </si>
  <si>
    <t>Pokemon X/Pokemon Y</t>
  </si>
  <si>
    <t>3DS</t>
  </si>
  <si>
    <t>Call of Duty: Black Ops II</t>
  </si>
  <si>
    <t>Call of Duty: Modern Warfare 2</t>
  </si>
  <si>
    <t>Infinity Ward</t>
  </si>
  <si>
    <t>Grand Theft Auto III</t>
  </si>
  <si>
    <t>DMA Design</t>
  </si>
  <si>
    <t>Super Smash Bros. Brawl</t>
  </si>
  <si>
    <t>Fighting</t>
  </si>
  <si>
    <t>Game Arts</t>
  </si>
  <si>
    <t>T</t>
  </si>
  <si>
    <t>Mario Kart 7</t>
  </si>
  <si>
    <t>Retro Studios, Entertainment Analysis &amp; Development Division</t>
  </si>
  <si>
    <t>Animal Crossing: Wild World</t>
  </si>
  <si>
    <t>Halo 3</t>
  </si>
  <si>
    <t>Bungie Software, Bungie</t>
  </si>
  <si>
    <t>Super Mario 64</t>
  </si>
  <si>
    <t>N64</t>
  </si>
  <si>
    <t>Pokemon HeartGold/Pokemon SoulSilver</t>
  </si>
  <si>
    <t>Pokemon Omega Ruby/Pokemon Alpha Sapphire</t>
  </si>
  <si>
    <t>Gran Turismo 4</t>
  </si>
  <si>
    <t>Super Mario Galaxy</t>
  </si>
  <si>
    <t>Super Mario Land 2: 6 Golden Coins</t>
  </si>
  <si>
    <t>Adventure</t>
  </si>
  <si>
    <t>Grand Theft Auto IV</t>
  </si>
  <si>
    <t>Gran Turismo</t>
  </si>
  <si>
    <t>PS</t>
  </si>
  <si>
    <t>Super Mario 3D Land</t>
  </si>
  <si>
    <t>Gran Turismo 5</t>
  </si>
  <si>
    <t>Super Mario All-Stars</t>
  </si>
  <si>
    <t>Pokemon FireRed/Pokemon LeafGreen</t>
  </si>
  <si>
    <t>Call of Duty: Ghosts</t>
  </si>
  <si>
    <t>Just Dance 3</t>
  </si>
  <si>
    <t>Ubisoft</t>
  </si>
  <si>
    <t>E10+</t>
  </si>
  <si>
    <t>New Super Mario Bros. 2</t>
  </si>
  <si>
    <t>Mario Kart 64</t>
  </si>
  <si>
    <t>Halo: Reach</t>
  </si>
  <si>
    <t>Bungie</t>
  </si>
  <si>
    <t>Final Fantasy VII</t>
  </si>
  <si>
    <t>SquareSoft</t>
  </si>
  <si>
    <t>Halo 4</t>
  </si>
  <si>
    <t>343 Industries</t>
  </si>
  <si>
    <t>Gran Turismo 2</t>
  </si>
  <si>
    <t>Just Dance 2</t>
  </si>
  <si>
    <t>Call of Duty 4: Modern Warfare</t>
  </si>
  <si>
    <t>Donkey Kong Country</t>
  </si>
  <si>
    <t>Minecraft</t>
  </si>
  <si>
    <t>Animal Crossing: New Leaf</t>
  </si>
  <si>
    <t>Mario Party DS</t>
  </si>
  <si>
    <t>Hudson Soft</t>
  </si>
  <si>
    <t>The Elder Scrolls V: Skyrim</t>
  </si>
  <si>
    <t>Bethesda Softworks</t>
  </si>
  <si>
    <t>Bethesda Game Studios</t>
  </si>
  <si>
    <t>Super Mario Kart</t>
  </si>
  <si>
    <t>FIFA 16</t>
  </si>
  <si>
    <t>Electronic Arts</t>
  </si>
  <si>
    <t>EA Sports</t>
  </si>
  <si>
    <t>Halo 2</t>
  </si>
  <si>
    <t>XB</t>
  </si>
  <si>
    <t>Bungie Software</t>
  </si>
  <si>
    <t>Wii Party</t>
  </si>
  <si>
    <t>Nd Cube</t>
  </si>
  <si>
    <t>Mario Party 8</t>
  </si>
  <si>
    <t>Hudson</t>
  </si>
  <si>
    <t>FIFA Soccer 13</t>
  </si>
  <si>
    <t>GoldenEye 007</t>
  </si>
  <si>
    <t>Pokemon Black 2/Pokemon White 2</t>
  </si>
  <si>
    <t>Final Fantasy X</t>
  </si>
  <si>
    <t>The Sims 3</t>
  </si>
  <si>
    <t>PC</t>
  </si>
  <si>
    <t>The Sims Studio</t>
  </si>
  <si>
    <t>Mario &amp; Sonic at the Olympic Games</t>
  </si>
  <si>
    <t>Sega</t>
  </si>
  <si>
    <t>Star Wars Battlefront (2015)</t>
  </si>
  <si>
    <t>Final Fantasy VIII</t>
  </si>
  <si>
    <t>Pac-Man</t>
  </si>
  <si>
    <t>Atari</t>
  </si>
  <si>
    <t>PokÃ©mon Platinum Version</t>
  </si>
  <si>
    <t>Game Freak</t>
  </si>
  <si>
    <t>Grand Theft Auto: Liberty City Stories</t>
  </si>
  <si>
    <t>PSP</t>
  </si>
  <si>
    <t>Rockstar Leeds</t>
  </si>
  <si>
    <t>Call of Duty: Advanced Warfare</t>
  </si>
  <si>
    <t>Sledgehammer Games</t>
  </si>
  <si>
    <t>The Legend of Zelda: Ocarina of Time</t>
  </si>
  <si>
    <t>FIFA 17</t>
  </si>
  <si>
    <t>EA Sports, EA Vancouver</t>
  </si>
  <si>
    <t>Crash Bandicoot 2: Cortex Strikes Back</t>
  </si>
  <si>
    <t>Super Smash Bros. for Wii U and 3DS</t>
  </si>
  <si>
    <t>Super Mario Galaxy 2</t>
  </si>
  <si>
    <t>Nintendo EAD Tokyo</t>
  </si>
  <si>
    <t>Super Mario Bros. 2</t>
  </si>
  <si>
    <t>XOne</t>
  </si>
  <si>
    <t>Group Members:</t>
  </si>
  <si>
    <t>JAYANARASIMHAN</t>
  </si>
  <si>
    <t>Venkat</t>
  </si>
  <si>
    <t>SHAH</t>
  </si>
  <si>
    <t>Pooja</t>
  </si>
  <si>
    <t>ZHENG</t>
  </si>
  <si>
    <t>Bin</t>
  </si>
  <si>
    <t>Project:</t>
  </si>
  <si>
    <t xml:space="preserve">In this project, we have used data of worldwide video game sales from 1982 - 2016. </t>
  </si>
  <si>
    <t>Our data contains information such as name of the video game, publishers, developers, genre, continent-wide sales, release year, game rating and publishing platform.</t>
  </si>
  <si>
    <t xml:space="preserve">Making use of this data, we have tried to address certain simple and complex questions such as top selling genre, year-wise performance, top publishers, </t>
  </si>
  <si>
    <t>sales made from a specific genre of game published by a specific publisher in a given year, etc.</t>
  </si>
  <si>
    <t>This has been done using various formulas and pivot tables, and also expressed visually in terms of graphs and interactive charts &amp; maps.</t>
  </si>
  <si>
    <t>Year_of_Release</t>
    <phoneticPr fontId="18" type="noConversion"/>
  </si>
  <si>
    <t>Date_of_Release</t>
    <phoneticPr fontId="18" type="noConversion"/>
  </si>
  <si>
    <t>Global_Sales</t>
    <phoneticPr fontId="18" type="noConversion"/>
  </si>
  <si>
    <t>Rating</t>
    <phoneticPr fontId="18" type="noConversion"/>
  </si>
  <si>
    <t>Other_Sales</t>
    <phoneticPr fontId="18" type="noConversion"/>
  </si>
  <si>
    <t>Critic_Score</t>
    <phoneticPr fontId="18" type="noConversion"/>
  </si>
  <si>
    <t>Critic_Count</t>
    <phoneticPr fontId="18" type="noConversion"/>
  </si>
  <si>
    <t>E10+</t>
    <phoneticPr fontId="18" type="noConversion"/>
  </si>
  <si>
    <t>Lower age limit</t>
    <phoneticPr fontId="18" type="noConversion"/>
  </si>
  <si>
    <t>Year</t>
  </si>
  <si>
    <t>SUMPRODUCT FOR THE YEAR 2008</t>
  </si>
  <si>
    <t>TOTAL</t>
  </si>
  <si>
    <t>SUMIFS FOR THE YEAR 2012</t>
  </si>
  <si>
    <t>Total</t>
  </si>
  <si>
    <t>Minimum Sales Amount:</t>
  </si>
  <si>
    <t>Million</t>
  </si>
  <si>
    <t>Year greater than:</t>
  </si>
  <si>
    <t>Game_Name</t>
  </si>
  <si>
    <t>Sales_Amount</t>
  </si>
  <si>
    <t>SUM_NA_Sales</t>
  </si>
  <si>
    <t>SUM_EU_Sales</t>
  </si>
  <si>
    <t>SUM_JP_Sales</t>
  </si>
  <si>
    <t>SUM_Other_Sales</t>
  </si>
  <si>
    <t>SUM_User_Count</t>
  </si>
  <si>
    <t>SUM_Global_Sales</t>
  </si>
  <si>
    <t>Ratio_Global_Sales</t>
  </si>
  <si>
    <t>Genre_AVG_Sales</t>
  </si>
  <si>
    <t>YL_Global_Sales</t>
  </si>
  <si>
    <t>Genre</t>
    <phoneticPr fontId="18" type="noConversion"/>
  </si>
  <si>
    <t>Genre Comparing</t>
    <phoneticPr fontId="18" type="noConversion"/>
  </si>
  <si>
    <t>Customer ID</t>
    <phoneticPr fontId="18" type="noConversion"/>
  </si>
  <si>
    <t>Customer Name</t>
    <phoneticPr fontId="18" type="noConversion"/>
  </si>
  <si>
    <t>Birthday</t>
    <phoneticPr fontId="18" type="noConversion"/>
  </si>
  <si>
    <t>Age</t>
    <phoneticPr fontId="18" type="noConversion"/>
  </si>
  <si>
    <t>Fitable Rating</t>
    <phoneticPr fontId="18" type="noConversion"/>
  </si>
  <si>
    <t>Customer1</t>
    <phoneticPr fontId="18" type="noConversion"/>
  </si>
  <si>
    <t>Customer2</t>
  </si>
  <si>
    <t>Customer3</t>
  </si>
  <si>
    <t>Customer4</t>
  </si>
  <si>
    <t>Customer5</t>
  </si>
  <si>
    <t>Customer6</t>
  </si>
  <si>
    <t>Customer7</t>
  </si>
  <si>
    <t>Customer8</t>
  </si>
  <si>
    <t>Customer9</t>
  </si>
  <si>
    <t>Customer10</t>
  </si>
  <si>
    <t>Customer11</t>
  </si>
  <si>
    <t>Customer12</t>
  </si>
  <si>
    <t>Customer13</t>
  </si>
  <si>
    <t>Customer14</t>
  </si>
  <si>
    <t>Customer15</t>
  </si>
  <si>
    <t>Customer16</t>
  </si>
  <si>
    <t>Date_of_Release</t>
  </si>
  <si>
    <t>T_Score_age.Lower age limit</t>
  </si>
  <si>
    <t>Lower age limit</t>
  </si>
  <si>
    <t>Country</t>
  </si>
  <si>
    <t>Capital</t>
  </si>
  <si>
    <t>Urban_Poulation</t>
  </si>
  <si>
    <t>Income_Share_Highest_10%</t>
  </si>
  <si>
    <t>Tax_Rate</t>
  </si>
  <si>
    <t>Sales(Mn)</t>
  </si>
  <si>
    <r>
      <rPr>
        <sz val="11"/>
        <color theme="1"/>
        <rFont val="Segoe UI Symbol"/>
        <family val="2"/>
      </rPr>
      <t>Thank You Professor Gaetan</t>
    </r>
    <r>
      <rPr>
        <sz val="11"/>
        <color theme="1"/>
        <rFont val="Calibri"/>
        <family val="2"/>
        <scheme val="minor"/>
      </rPr>
      <t xml:space="preserve"> !!!                              </t>
    </r>
  </si>
  <si>
    <t xml:space="preserve">                      Thank You Professor Gaetan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</si>
</sst>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5" formatCode="0.0%"/>
    <numFmt numFmtId="168" formatCode="[$$]#,##0.00_);[Red]\([$$]#,##0.00\)"/>
    <numFmt numFmtId="169" formatCode="\$#,##0.00;\-\$#,##0.00"/>
    <numFmt numFmtId="170" formatCode="#,##0_ "/>
    <numFmt numFmtId="171" formatCode="0.00000_ "/>
    <numFmt numFmtId="172" formatCode="0.00_);[Red]\(0.00\)"/>
    <numFmt numFmtId="173" formatCode="0_);[Red]\(0\)"/>
    <numFmt numFmtId="174" formatCode="0.00000_);[Red]\(0.00000\)"/>
    <numFmt numFmtId="175" formatCode="[$$-409]#,##0.00"/>
  </numFmts>
  <fonts count="23">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name val="Calibri"/>
      <family val="3"/>
      <charset val="134"/>
      <scheme val="minor"/>
    </font>
    <font>
      <b/>
      <sz val="11"/>
      <color theme="1"/>
      <name val="Calibri"/>
      <family val="3"/>
      <charset val="134"/>
      <scheme val="minor"/>
    </font>
    <font>
      <sz val="11"/>
      <color theme="1"/>
      <name val="Segoe UI Symbol"/>
      <family val="2"/>
    </font>
    <font>
      <sz val="11"/>
      <color rgb="FF000000"/>
      <name val="等线"/>
    </font>
    <font>
      <sz val="24"/>
      <color theme="4"/>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0"/>
        <bgColor indexed="64"/>
      </patternFill>
    </fill>
    <fill>
      <patternFill patternType="solid">
        <fgColor rgb="FFFFAC33"/>
        <bgColor indexed="64"/>
      </patternFill>
    </fill>
    <fill>
      <patternFill patternType="solid">
        <fgColor theme="4"/>
        <bgColor theme="4"/>
      </patternFill>
    </fill>
    <fill>
      <patternFill patternType="solid">
        <fgColor theme="9" tint="0.39997558519241921"/>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top style="thin">
        <color theme="4"/>
      </top>
      <bottom/>
      <diagonal/>
    </border>
    <border>
      <left/>
      <right style="thin">
        <color theme="4"/>
      </right>
      <top style="thin">
        <color theme="4"/>
      </top>
      <bottom/>
      <diagonal/>
    </border>
    <border>
      <left/>
      <right/>
      <top style="thin">
        <color theme="4"/>
      </top>
      <bottom style="thin">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5">
    <xf numFmtId="0" fontId="0" fillId="0" borderId="0" xfId="0"/>
    <xf numFmtId="0" fontId="0" fillId="0" borderId="0" xfId="0" applyAlignment="1">
      <alignment horizontal="center" vertical="center"/>
    </xf>
    <xf numFmtId="0" fontId="0" fillId="0" borderId="0" xfId="0" applyAlignment="1">
      <alignment horizontal="center"/>
    </xf>
    <xf numFmtId="168" fontId="0" fillId="0" borderId="0" xfId="0" applyNumberFormat="1"/>
    <xf numFmtId="0" fontId="0" fillId="0" borderId="0" xfId="0" pivotButton="1"/>
    <xf numFmtId="0" fontId="0" fillId="0" borderId="0" xfId="0" applyAlignment="1">
      <alignment horizontal="left"/>
    </xf>
    <xf numFmtId="0" fontId="0" fillId="0" borderId="0" xfId="0" applyNumberFormat="1"/>
    <xf numFmtId="169" fontId="0" fillId="0" borderId="0" xfId="0" applyNumberFormat="1"/>
    <xf numFmtId="10" fontId="0" fillId="0" borderId="0" xfId="0" applyNumberFormat="1"/>
    <xf numFmtId="170" fontId="0" fillId="0" borderId="0" xfId="0" applyNumberFormat="1"/>
    <xf numFmtId="171" fontId="0" fillId="0" borderId="0" xfId="0" applyNumberFormat="1"/>
    <xf numFmtId="172" fontId="0" fillId="0" borderId="0" xfId="0" applyNumberFormat="1"/>
    <xf numFmtId="0" fontId="0" fillId="0" borderId="0" xfId="0" quotePrefix="1"/>
    <xf numFmtId="0" fontId="0" fillId="0" borderId="0" xfId="0"/>
    <xf numFmtId="14" fontId="0" fillId="0" borderId="0" xfId="0" applyNumberFormat="1"/>
    <xf numFmtId="173" fontId="0" fillId="0" borderId="0" xfId="0" applyNumberFormat="1"/>
    <xf numFmtId="0" fontId="16" fillId="0" borderId="9" xfId="17"/>
    <xf numFmtId="10" fontId="16" fillId="0" borderId="9" xfId="17" applyNumberFormat="1" applyAlignment="1"/>
    <xf numFmtId="174" fontId="16" fillId="0" borderId="9" xfId="17" applyNumberFormat="1"/>
    <xf numFmtId="0" fontId="19" fillId="0" borderId="0" xfId="0" applyFont="1" applyAlignment="1">
      <alignment vertical="center"/>
    </xf>
    <xf numFmtId="3" fontId="0" fillId="0" borderId="0" xfId="0" applyNumberFormat="1"/>
    <xf numFmtId="165" fontId="0" fillId="0" borderId="0" xfId="0" applyNumberFormat="1"/>
    <xf numFmtId="0" fontId="16" fillId="0" borderId="0" xfId="0" applyFont="1"/>
    <xf numFmtId="175" fontId="0" fillId="0" borderId="0" xfId="0" applyNumberFormat="1"/>
    <xf numFmtId="0" fontId="0" fillId="33" borderId="10" xfId="0" applyFill="1" applyBorder="1"/>
    <xf numFmtId="0" fontId="0" fillId="33" borderId="10" xfId="0" applyFill="1" applyBorder="1" applyAlignment="1">
      <alignment horizontal="left"/>
    </xf>
    <xf numFmtId="0" fontId="0" fillId="34" borderId="0" xfId="0" applyFill="1"/>
    <xf numFmtId="0" fontId="16" fillId="35" borderId="0" xfId="0" applyFont="1" applyFill="1"/>
    <xf numFmtId="0" fontId="13" fillId="36" borderId="11" xfId="0" applyFont="1" applyFill="1" applyBorder="1"/>
    <xf numFmtId="0" fontId="13" fillId="36" borderId="12" xfId="0" applyFont="1" applyFill="1" applyBorder="1"/>
    <xf numFmtId="0" fontId="0" fillId="0" borderId="11" xfId="0" applyFont="1" applyBorder="1"/>
    <xf numFmtId="0" fontId="0" fillId="0" borderId="13" xfId="0" applyFont="1" applyBorder="1"/>
    <xf numFmtId="0" fontId="0" fillId="37" borderId="11" xfId="0" applyFont="1" applyFill="1" applyBorder="1"/>
    <xf numFmtId="0" fontId="22" fillId="0" borderId="0" xfId="0" applyFont="1" applyAlignment="1">
      <alignment horizontal="center" vertical="center"/>
    </xf>
    <xf numFmtId="0" fontId="14"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9">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176" formatCode="yyyy/m/d"/>
    </dxf>
    <dxf>
      <numFmt numFmtId="0" formatCode="General"/>
    </dxf>
    <dxf>
      <font>
        <strike val="0"/>
        <outline val="0"/>
        <shadow val="0"/>
        <u val="none"/>
        <vertAlign val="baseline"/>
        <sz val="11"/>
        <color rgb="FFFF0000"/>
        <name val="Calibri"/>
        <family val="2"/>
        <scheme val="minor"/>
      </font>
    </dxf>
    <dxf>
      <numFmt numFmtId="0" formatCode="General"/>
    </dxf>
    <dxf>
      <numFmt numFmtId="0" formatCode="General"/>
    </dxf>
    <dxf>
      <numFmt numFmtId="0" formatCode="General"/>
    </dxf>
    <dxf>
      <numFmt numFmtId="176" formatCode="yyyy/m/d"/>
    </dxf>
    <dxf>
      <numFmt numFmtId="0" formatCode="General"/>
    </dxf>
    <dxf>
      <numFmt numFmtId="172" formatCode="0.00_);[Red]\(0.00\)"/>
    </dxf>
    <dxf>
      <numFmt numFmtId="176" formatCode="yyyy/m/d"/>
    </dxf>
    <dxf>
      <numFmt numFmtId="173" formatCode="0_);[Red]\(0\)"/>
    </dxf>
    <dxf>
      <numFmt numFmtId="168" formatCode="[$$]#,##0.00_);[Red]\([$$]#,##0.00\)"/>
    </dxf>
    <dxf>
      <numFmt numFmtId="168" formatCode="[$$]#,##0.00_);[Red]\([$$]#,##0.00\)"/>
    </dxf>
    <dxf>
      <numFmt numFmtId="168" formatCode="[$$]#,##0.00_);[Red]\([$$]#,##0.00\)"/>
    </dxf>
    <dxf>
      <numFmt numFmtId="168" formatCode="[$$]#,##0.00_);[Red]\([$$]#,##0.00\)"/>
    </dxf>
    <dxf>
      <numFmt numFmtId="168" formatCode="[$$]#,##0.00_);[Red]\([$$]#,##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6" formatCode="yyyy/m/d"/>
    </dxf>
    <dxf>
      <alignment horizontal="center" vertical="bottom" textRotation="0" wrapText="0" indent="0" justifyLastLine="0" shrinkToFit="0" readingOrder="0"/>
    </dxf>
    <dxf>
      <fill>
        <patternFill patternType="solid">
          <fgColor theme="9" tint="0.79998168889431442"/>
          <bgColor theme="9" tint="0.79998168889431442"/>
        </patternFill>
      </fill>
      <border>
        <bottom style="thin">
          <color theme="9" tint="0.39997558519241921"/>
        </bottom>
      </border>
    </dxf>
    <dxf>
      <fill>
        <patternFill patternType="solid">
          <fgColor theme="9" tint="0.79998168889431442"/>
          <bgColor theme="9" tint="0.79998168889431442"/>
        </patternFill>
      </fill>
      <border>
        <bottom style="thin">
          <color theme="9" tint="0.39997558519241921"/>
        </bottom>
      </border>
    </dxf>
    <dxf>
      <font>
        <b/>
        <color theme="1"/>
      </font>
    </dxf>
    <dxf>
      <font>
        <b/>
        <color theme="1"/>
      </font>
      <border>
        <bottom style="thin">
          <color theme="9" tint="0.39997558519241921"/>
        </bottom>
      </border>
    </dxf>
    <dxf>
      <font>
        <b/>
        <color theme="1"/>
      </font>
    </dxf>
    <dxf>
      <font>
        <b/>
        <color theme="1"/>
      </font>
      <border>
        <top style="thin">
          <color theme="9"/>
        </top>
        <bottom style="thin">
          <color theme="9"/>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9" tint="0.79998168889431442"/>
          <bgColor theme="9" tint="0.79998168889431442"/>
        </patternFill>
      </fill>
      <border>
        <top style="thin">
          <color theme="9" tint="0.39997558519241921"/>
        </top>
      </border>
    </dxf>
    <dxf>
      <font>
        <b/>
        <color theme="1"/>
      </font>
      <fill>
        <patternFill patternType="solid">
          <fgColor theme="9" tint="0.79998168889431442"/>
          <bgColor theme="9" tint="0.79998168889431442"/>
        </patternFill>
      </fill>
      <border>
        <bottom style="thin">
          <color theme="9" tint="0.39997558519241921"/>
        </bottom>
      </border>
    </dxf>
  </dxfs>
  <tableStyles count="1" defaultTableStyle="TableStyleMedium2" defaultPivotStyle="PivotStyleLight21">
    <tableStyle name="PivotStyleLight21 2" table="0" count="11" xr9:uid="{8BCFEF1F-7EF4-48AD-B597-861B165C0684}">
      <tableStyleElement type="headerRow" dxfId="48"/>
      <tableStyleElement type="totalRow" dxfId="47"/>
      <tableStyleElement type="firstRowStripe" dxfId="46"/>
      <tableStyleElement type="firstColumnStripe" dxfId="45"/>
      <tableStyleElement type="firstSubtotalColumn" dxfId="44"/>
      <tableStyleElement type="firstSubtotalRow" dxfId="43"/>
      <tableStyleElement type="secondSubtotalRow" dxfId="42"/>
      <tableStyleElement type="firstRowSubheading" dxfId="41"/>
      <tableStyleElement type="secondRowSubheading" dxfId="40"/>
      <tableStyleElement type="pageFieldLabels" dxfId="39"/>
      <tableStyleElement type="pageFieldValues" dxfId="38"/>
    </tableStyle>
  </tableStyles>
  <colors>
    <mruColors>
      <color rgb="FFFFA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4.xml"/><Relationship Id="rId39" Type="http://schemas.openxmlformats.org/officeDocument/2006/relationships/powerPivotData" Target="model/item.data"/><Relationship Id="rId21" Type="http://schemas.openxmlformats.org/officeDocument/2006/relationships/externalLink" Target="externalLinks/externalLink2.xml"/><Relationship Id="rId34" Type="http://schemas.microsoft.com/office/2017/06/relationships/rdRichValueStructure" Target="richData/rdrichvaluestructure.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onnections" Target="connections.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openxmlformats.org/officeDocument/2006/relationships/sheetMetadata" Target="metadata.xml"/><Relationship Id="rId37" Type="http://schemas.microsoft.com/office/2017/06/relationships/rdSupportingPropertyBag" Target="richData/rdsupportingpropertybag.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theme" Target="theme/theme1.xml"/><Relationship Id="rId36" Type="http://schemas.microsoft.com/office/2017/06/relationships/rdSupportingPropertyBagStructure" Target="richData/rdsupportingpropertybag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11/relationships/timelineCache" Target="timelineCaches/timelineCache1.xml"/><Relationship Id="rId30" Type="http://schemas.openxmlformats.org/officeDocument/2006/relationships/styles" Target="styles.xml"/><Relationship Id="rId35" Type="http://schemas.microsoft.com/office/2017/06/relationships/richStyles" Target="richData/richStyle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33" Type="http://schemas.microsoft.com/office/2017/06/relationships/rdRichValue" Target="richData/rdrichvalue.xml"/><Relationship Id="rId38"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Excel Dashboard Project.xlsm]Dashboard_PvT!Pvt_Res_Genre_Sales</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Dashboard_PvT!$B$3</c:f>
              <c:strCache>
                <c:ptCount val="1"/>
                <c:pt idx="0">
                  <c:v>SUM_NA_Sales</c:v>
                </c:pt>
              </c:strCache>
            </c:strRef>
          </c:tx>
          <c:spPr>
            <a:solidFill>
              <a:schemeClr val="accent1"/>
            </a:solidFill>
            <a:ln>
              <a:noFill/>
            </a:ln>
            <a:effectLst/>
          </c:spPr>
          <c:invertIfNegative val="0"/>
          <c:cat>
            <c:strRef>
              <c:f>Dashboard_PvT!$A$4:$A$15</c:f>
              <c:strCache>
                <c:ptCount val="11"/>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strCache>
            </c:strRef>
          </c:cat>
          <c:val>
            <c:numRef>
              <c:f>Dashboard_PvT!$B$4:$B$15</c:f>
              <c:numCache>
                <c:formatCode>\$#,##0.00;\-\$#,##0.00</c:formatCode>
                <c:ptCount val="11"/>
                <c:pt idx="0">
                  <c:v>69.39</c:v>
                </c:pt>
                <c:pt idx="1">
                  <c:v>6.16</c:v>
                </c:pt>
                <c:pt idx="2">
                  <c:v>9.89</c:v>
                </c:pt>
                <c:pt idx="3">
                  <c:v>61.040000000000006</c:v>
                </c:pt>
                <c:pt idx="4">
                  <c:v>137.55999999999997</c:v>
                </c:pt>
                <c:pt idx="5">
                  <c:v>33.909999999999997</c:v>
                </c:pt>
                <c:pt idx="6">
                  <c:v>60.23</c:v>
                </c:pt>
                <c:pt idx="7">
                  <c:v>76.88000000000001</c:v>
                </c:pt>
                <c:pt idx="8">
                  <c:v>151.41000000000003</c:v>
                </c:pt>
                <c:pt idx="9">
                  <c:v>14.57</c:v>
                </c:pt>
                <c:pt idx="10">
                  <c:v>79.25</c:v>
                </c:pt>
              </c:numCache>
            </c:numRef>
          </c:val>
          <c:extLst>
            <c:ext xmlns:c16="http://schemas.microsoft.com/office/drawing/2014/chart" uri="{C3380CC4-5D6E-409C-BE32-E72D297353CC}">
              <c16:uniqueId val="{00000000-DEEA-4100-A4D3-EC26014E2E86}"/>
            </c:ext>
          </c:extLst>
        </c:ser>
        <c:ser>
          <c:idx val="1"/>
          <c:order val="1"/>
          <c:tx>
            <c:strRef>
              <c:f>Dashboard_PvT!$C$3</c:f>
              <c:strCache>
                <c:ptCount val="1"/>
                <c:pt idx="0">
                  <c:v>SUM_EU_Sales</c:v>
                </c:pt>
              </c:strCache>
            </c:strRef>
          </c:tx>
          <c:spPr>
            <a:solidFill>
              <a:schemeClr val="accent2"/>
            </a:solidFill>
            <a:ln>
              <a:noFill/>
            </a:ln>
            <a:effectLst/>
          </c:spPr>
          <c:invertIfNegative val="0"/>
          <c:cat>
            <c:strRef>
              <c:f>Dashboard_PvT!$A$4:$A$15</c:f>
              <c:strCache>
                <c:ptCount val="11"/>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strCache>
            </c:strRef>
          </c:cat>
          <c:val>
            <c:numRef>
              <c:f>Dashboard_PvT!$C$4:$C$15</c:f>
              <c:numCache>
                <c:formatCode>\$#,##0.00;\-\$#,##0.00</c:formatCode>
                <c:ptCount val="11"/>
                <c:pt idx="0">
                  <c:v>50.11999999999999</c:v>
                </c:pt>
                <c:pt idx="1">
                  <c:v>2.04</c:v>
                </c:pt>
                <c:pt idx="2">
                  <c:v>3.92</c:v>
                </c:pt>
                <c:pt idx="3">
                  <c:v>39.44</c:v>
                </c:pt>
                <c:pt idx="4">
                  <c:v>54.530000000000008</c:v>
                </c:pt>
                <c:pt idx="5">
                  <c:v>8.0599999999999987</c:v>
                </c:pt>
                <c:pt idx="6">
                  <c:v>44.64</c:v>
                </c:pt>
                <c:pt idx="7">
                  <c:v>54.459999999999994</c:v>
                </c:pt>
                <c:pt idx="8">
                  <c:v>69.920000000000016</c:v>
                </c:pt>
                <c:pt idx="9">
                  <c:v>23.18</c:v>
                </c:pt>
                <c:pt idx="10">
                  <c:v>72.14</c:v>
                </c:pt>
              </c:numCache>
            </c:numRef>
          </c:val>
          <c:extLst>
            <c:ext xmlns:c16="http://schemas.microsoft.com/office/drawing/2014/chart" uri="{C3380CC4-5D6E-409C-BE32-E72D297353CC}">
              <c16:uniqueId val="{00000001-DEEA-4100-A4D3-EC26014E2E86}"/>
            </c:ext>
          </c:extLst>
        </c:ser>
        <c:ser>
          <c:idx val="2"/>
          <c:order val="2"/>
          <c:tx>
            <c:strRef>
              <c:f>Dashboard_PvT!$D$3</c:f>
              <c:strCache>
                <c:ptCount val="1"/>
                <c:pt idx="0">
                  <c:v>SUM_JP_Sales</c:v>
                </c:pt>
              </c:strCache>
            </c:strRef>
          </c:tx>
          <c:spPr>
            <a:solidFill>
              <a:schemeClr val="accent3"/>
            </a:solidFill>
            <a:ln>
              <a:noFill/>
            </a:ln>
            <a:effectLst/>
          </c:spPr>
          <c:invertIfNegative val="0"/>
          <c:cat>
            <c:strRef>
              <c:f>Dashboard_PvT!$A$4:$A$15</c:f>
              <c:strCache>
                <c:ptCount val="11"/>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strCache>
            </c:strRef>
          </c:cat>
          <c:val>
            <c:numRef>
              <c:f>Dashboard_PvT!$D$4:$D$15</c:f>
              <c:numCache>
                <c:formatCode>\$#,##0.00;\-\$#,##0.00</c:formatCode>
                <c:ptCount val="11"/>
                <c:pt idx="0">
                  <c:v>8.9599999999999991</c:v>
                </c:pt>
                <c:pt idx="1">
                  <c:v>2.69</c:v>
                </c:pt>
                <c:pt idx="2">
                  <c:v>5.09</c:v>
                </c:pt>
                <c:pt idx="3">
                  <c:v>13.41</c:v>
                </c:pt>
                <c:pt idx="4">
                  <c:v>46.65</c:v>
                </c:pt>
                <c:pt idx="5">
                  <c:v>9.5399999999999991</c:v>
                </c:pt>
                <c:pt idx="6">
                  <c:v>24.659999999999997</c:v>
                </c:pt>
                <c:pt idx="7">
                  <c:v>63.78</c:v>
                </c:pt>
                <c:pt idx="8">
                  <c:v>4.379999999999999</c:v>
                </c:pt>
                <c:pt idx="9">
                  <c:v>11.649999999999999</c:v>
                </c:pt>
                <c:pt idx="10">
                  <c:v>13.98</c:v>
                </c:pt>
              </c:numCache>
            </c:numRef>
          </c:val>
          <c:extLst>
            <c:ext xmlns:c16="http://schemas.microsoft.com/office/drawing/2014/chart" uri="{C3380CC4-5D6E-409C-BE32-E72D297353CC}">
              <c16:uniqueId val="{00000002-DEEA-4100-A4D3-EC26014E2E86}"/>
            </c:ext>
          </c:extLst>
        </c:ser>
        <c:ser>
          <c:idx val="3"/>
          <c:order val="3"/>
          <c:tx>
            <c:strRef>
              <c:f>Dashboard_PvT!$E$3</c:f>
              <c:strCache>
                <c:ptCount val="1"/>
                <c:pt idx="0">
                  <c:v>SUM_Other_Sales</c:v>
                </c:pt>
              </c:strCache>
            </c:strRef>
          </c:tx>
          <c:spPr>
            <a:solidFill>
              <a:schemeClr val="accent4"/>
            </a:solidFill>
            <a:ln>
              <a:noFill/>
            </a:ln>
            <a:effectLst/>
          </c:spPr>
          <c:invertIfNegative val="0"/>
          <c:cat>
            <c:strRef>
              <c:f>Dashboard_PvT!$A$4:$A$15</c:f>
              <c:strCache>
                <c:ptCount val="11"/>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strCache>
            </c:strRef>
          </c:cat>
          <c:val>
            <c:numRef>
              <c:f>Dashboard_PvT!$E$4:$E$15</c:f>
              <c:numCache>
                <c:formatCode>\$#,##0.00;\-\$#,##0.00</c:formatCode>
                <c:ptCount val="11"/>
                <c:pt idx="0">
                  <c:v>28.250000000000004</c:v>
                </c:pt>
                <c:pt idx="1">
                  <c:v>0.28999999999999998</c:v>
                </c:pt>
                <c:pt idx="2">
                  <c:v>1.49</c:v>
                </c:pt>
                <c:pt idx="3">
                  <c:v>11.269999999999998</c:v>
                </c:pt>
                <c:pt idx="4">
                  <c:v>12.31</c:v>
                </c:pt>
                <c:pt idx="5">
                  <c:v>1.8399999999999999</c:v>
                </c:pt>
                <c:pt idx="6">
                  <c:v>18.249999999999996</c:v>
                </c:pt>
                <c:pt idx="7">
                  <c:v>10.150000000000002</c:v>
                </c:pt>
                <c:pt idx="8">
                  <c:v>24.299999999999997</c:v>
                </c:pt>
                <c:pt idx="9">
                  <c:v>4.59</c:v>
                </c:pt>
                <c:pt idx="10">
                  <c:v>18.619999999999997</c:v>
                </c:pt>
              </c:numCache>
            </c:numRef>
          </c:val>
          <c:extLst>
            <c:ext xmlns:c16="http://schemas.microsoft.com/office/drawing/2014/chart" uri="{C3380CC4-5D6E-409C-BE32-E72D297353CC}">
              <c16:uniqueId val="{00000003-DEEA-4100-A4D3-EC26014E2E86}"/>
            </c:ext>
          </c:extLst>
        </c:ser>
        <c:dLbls>
          <c:showLegendKey val="0"/>
          <c:showVal val="0"/>
          <c:showCatName val="0"/>
          <c:showSerName val="0"/>
          <c:showPercent val="0"/>
          <c:showBubbleSize val="0"/>
        </c:dLbls>
        <c:gapWidth val="219"/>
        <c:overlap val="-27"/>
        <c:axId val="1475237680"/>
        <c:axId val="1284383808"/>
      </c:barChart>
      <c:catAx>
        <c:axId val="1475237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383808"/>
        <c:crosses val="autoZero"/>
        <c:auto val="1"/>
        <c:lblAlgn val="ctr"/>
        <c:lblOffset val="100"/>
        <c:noMultiLvlLbl val="0"/>
      </c:catAx>
      <c:valAx>
        <c:axId val="12843838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237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Excel Dashboard Project.xlsm]Dashboard_PvT!数据透视表9</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Dashboard_PvT!$H$3</c:f>
              <c:strCache>
                <c:ptCount val="1"/>
                <c:pt idx="0">
                  <c:v>SUM_NA_Sales</c:v>
                </c:pt>
              </c:strCache>
            </c:strRef>
          </c:tx>
          <c:spPr>
            <a:solidFill>
              <a:schemeClr val="accent1"/>
            </a:solidFill>
            <a:ln>
              <a:noFill/>
            </a:ln>
            <a:effectLst/>
          </c:spPr>
          <c:invertIfNegative val="0"/>
          <c:cat>
            <c:strRef>
              <c:f>Dashboard_PvT!$G$4:$G$15</c:f>
              <c:strCache>
                <c:ptCount val="11"/>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strCache>
            </c:strRef>
          </c:cat>
          <c:val>
            <c:numRef>
              <c:f>Dashboard_PvT!$H$4:$H$15</c:f>
              <c:numCache>
                <c:formatCode>\$#,##0.00;\-\$#,##0.00</c:formatCode>
                <c:ptCount val="11"/>
                <c:pt idx="0">
                  <c:v>69.39</c:v>
                </c:pt>
                <c:pt idx="1">
                  <c:v>6.16</c:v>
                </c:pt>
                <c:pt idx="2">
                  <c:v>9.89</c:v>
                </c:pt>
                <c:pt idx="3">
                  <c:v>61.040000000000006</c:v>
                </c:pt>
                <c:pt idx="4">
                  <c:v>137.55999999999997</c:v>
                </c:pt>
                <c:pt idx="5">
                  <c:v>33.909999999999997</c:v>
                </c:pt>
                <c:pt idx="6">
                  <c:v>60.23</c:v>
                </c:pt>
                <c:pt idx="7">
                  <c:v>76.88000000000001</c:v>
                </c:pt>
                <c:pt idx="8">
                  <c:v>151.41000000000003</c:v>
                </c:pt>
                <c:pt idx="9">
                  <c:v>14.57</c:v>
                </c:pt>
                <c:pt idx="10">
                  <c:v>79.25</c:v>
                </c:pt>
              </c:numCache>
            </c:numRef>
          </c:val>
          <c:extLst>
            <c:ext xmlns:c16="http://schemas.microsoft.com/office/drawing/2014/chart" uri="{C3380CC4-5D6E-409C-BE32-E72D297353CC}">
              <c16:uniqueId val="{00000000-A1D7-465D-8388-39368F78CA7D}"/>
            </c:ext>
          </c:extLst>
        </c:ser>
        <c:ser>
          <c:idx val="1"/>
          <c:order val="1"/>
          <c:tx>
            <c:strRef>
              <c:f>Dashboard_PvT!$I$3</c:f>
              <c:strCache>
                <c:ptCount val="1"/>
                <c:pt idx="0">
                  <c:v>SUM_EU_Sales</c:v>
                </c:pt>
              </c:strCache>
            </c:strRef>
          </c:tx>
          <c:spPr>
            <a:solidFill>
              <a:schemeClr val="accent2"/>
            </a:solidFill>
            <a:ln>
              <a:noFill/>
            </a:ln>
            <a:effectLst/>
          </c:spPr>
          <c:invertIfNegative val="0"/>
          <c:cat>
            <c:strRef>
              <c:f>Dashboard_PvT!$G$4:$G$15</c:f>
              <c:strCache>
                <c:ptCount val="11"/>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strCache>
            </c:strRef>
          </c:cat>
          <c:val>
            <c:numRef>
              <c:f>Dashboard_PvT!$I$4:$I$15</c:f>
              <c:numCache>
                <c:formatCode>\$#,##0.00;\-\$#,##0.00</c:formatCode>
                <c:ptCount val="11"/>
                <c:pt idx="0">
                  <c:v>50.11999999999999</c:v>
                </c:pt>
                <c:pt idx="1">
                  <c:v>2.04</c:v>
                </c:pt>
                <c:pt idx="2">
                  <c:v>3.92</c:v>
                </c:pt>
                <c:pt idx="3">
                  <c:v>39.44</c:v>
                </c:pt>
                <c:pt idx="4">
                  <c:v>54.530000000000008</c:v>
                </c:pt>
                <c:pt idx="5">
                  <c:v>8.0599999999999987</c:v>
                </c:pt>
                <c:pt idx="6">
                  <c:v>44.64</c:v>
                </c:pt>
                <c:pt idx="7">
                  <c:v>54.459999999999994</c:v>
                </c:pt>
                <c:pt idx="8">
                  <c:v>69.920000000000016</c:v>
                </c:pt>
                <c:pt idx="9">
                  <c:v>23.18</c:v>
                </c:pt>
                <c:pt idx="10">
                  <c:v>72.14</c:v>
                </c:pt>
              </c:numCache>
            </c:numRef>
          </c:val>
          <c:extLst>
            <c:ext xmlns:c16="http://schemas.microsoft.com/office/drawing/2014/chart" uri="{C3380CC4-5D6E-409C-BE32-E72D297353CC}">
              <c16:uniqueId val="{00000001-A1D7-465D-8388-39368F78CA7D}"/>
            </c:ext>
          </c:extLst>
        </c:ser>
        <c:ser>
          <c:idx val="2"/>
          <c:order val="2"/>
          <c:tx>
            <c:strRef>
              <c:f>Dashboard_PvT!$J$3</c:f>
              <c:strCache>
                <c:ptCount val="1"/>
                <c:pt idx="0">
                  <c:v>SUM_JP_Sales</c:v>
                </c:pt>
              </c:strCache>
            </c:strRef>
          </c:tx>
          <c:spPr>
            <a:solidFill>
              <a:schemeClr val="accent3"/>
            </a:solidFill>
            <a:ln>
              <a:noFill/>
            </a:ln>
            <a:effectLst/>
          </c:spPr>
          <c:invertIfNegative val="0"/>
          <c:cat>
            <c:strRef>
              <c:f>Dashboard_PvT!$G$4:$G$15</c:f>
              <c:strCache>
                <c:ptCount val="11"/>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strCache>
            </c:strRef>
          </c:cat>
          <c:val>
            <c:numRef>
              <c:f>Dashboard_PvT!$J$4:$J$15</c:f>
              <c:numCache>
                <c:formatCode>\$#,##0.00;\-\$#,##0.00</c:formatCode>
                <c:ptCount val="11"/>
                <c:pt idx="0">
                  <c:v>8.9599999999999991</c:v>
                </c:pt>
                <c:pt idx="1">
                  <c:v>2.69</c:v>
                </c:pt>
                <c:pt idx="2">
                  <c:v>5.09</c:v>
                </c:pt>
                <c:pt idx="3">
                  <c:v>13.41</c:v>
                </c:pt>
                <c:pt idx="4">
                  <c:v>46.65</c:v>
                </c:pt>
                <c:pt idx="5">
                  <c:v>9.5399999999999991</c:v>
                </c:pt>
                <c:pt idx="6">
                  <c:v>24.659999999999997</c:v>
                </c:pt>
                <c:pt idx="7">
                  <c:v>63.78</c:v>
                </c:pt>
                <c:pt idx="8">
                  <c:v>4.379999999999999</c:v>
                </c:pt>
                <c:pt idx="9">
                  <c:v>11.649999999999999</c:v>
                </c:pt>
                <c:pt idx="10">
                  <c:v>13.98</c:v>
                </c:pt>
              </c:numCache>
            </c:numRef>
          </c:val>
          <c:extLst>
            <c:ext xmlns:c16="http://schemas.microsoft.com/office/drawing/2014/chart" uri="{C3380CC4-5D6E-409C-BE32-E72D297353CC}">
              <c16:uniqueId val="{00000002-A1D7-465D-8388-39368F78CA7D}"/>
            </c:ext>
          </c:extLst>
        </c:ser>
        <c:ser>
          <c:idx val="3"/>
          <c:order val="3"/>
          <c:tx>
            <c:strRef>
              <c:f>Dashboard_PvT!$K$3</c:f>
              <c:strCache>
                <c:ptCount val="1"/>
                <c:pt idx="0">
                  <c:v>SUM_Other_Sales</c:v>
                </c:pt>
              </c:strCache>
            </c:strRef>
          </c:tx>
          <c:spPr>
            <a:solidFill>
              <a:schemeClr val="accent4"/>
            </a:solidFill>
            <a:ln>
              <a:noFill/>
            </a:ln>
            <a:effectLst/>
          </c:spPr>
          <c:invertIfNegative val="0"/>
          <c:cat>
            <c:strRef>
              <c:f>Dashboard_PvT!$G$4:$G$15</c:f>
              <c:strCache>
                <c:ptCount val="11"/>
                <c:pt idx="0">
                  <c:v>Action</c:v>
                </c:pt>
                <c:pt idx="1">
                  <c:v>Adventure</c:v>
                </c:pt>
                <c:pt idx="2">
                  <c:v>Fighting</c:v>
                </c:pt>
                <c:pt idx="3">
                  <c:v>Misc</c:v>
                </c:pt>
                <c:pt idx="4">
                  <c:v>Platform</c:v>
                </c:pt>
                <c:pt idx="5">
                  <c:v>Puzzle</c:v>
                </c:pt>
                <c:pt idx="6">
                  <c:v>Racing</c:v>
                </c:pt>
                <c:pt idx="7">
                  <c:v>Role-Playing</c:v>
                </c:pt>
                <c:pt idx="8">
                  <c:v>Shooter</c:v>
                </c:pt>
                <c:pt idx="9">
                  <c:v>Simulation</c:v>
                </c:pt>
                <c:pt idx="10">
                  <c:v>Sports</c:v>
                </c:pt>
              </c:strCache>
            </c:strRef>
          </c:cat>
          <c:val>
            <c:numRef>
              <c:f>Dashboard_PvT!$K$4:$K$15</c:f>
              <c:numCache>
                <c:formatCode>\$#,##0.00;\-\$#,##0.00</c:formatCode>
                <c:ptCount val="11"/>
                <c:pt idx="0">
                  <c:v>28.250000000000004</c:v>
                </c:pt>
                <c:pt idx="1">
                  <c:v>0.28999999999999998</c:v>
                </c:pt>
                <c:pt idx="2">
                  <c:v>1.49</c:v>
                </c:pt>
                <c:pt idx="3">
                  <c:v>11.269999999999998</c:v>
                </c:pt>
                <c:pt idx="4">
                  <c:v>12.31</c:v>
                </c:pt>
                <c:pt idx="5">
                  <c:v>1.8399999999999999</c:v>
                </c:pt>
                <c:pt idx="6">
                  <c:v>18.249999999999996</c:v>
                </c:pt>
                <c:pt idx="7">
                  <c:v>10.150000000000002</c:v>
                </c:pt>
                <c:pt idx="8">
                  <c:v>24.299999999999997</c:v>
                </c:pt>
                <c:pt idx="9">
                  <c:v>4.59</c:v>
                </c:pt>
                <c:pt idx="10">
                  <c:v>18.619999999999997</c:v>
                </c:pt>
              </c:numCache>
            </c:numRef>
          </c:val>
          <c:extLst>
            <c:ext xmlns:c16="http://schemas.microsoft.com/office/drawing/2014/chart" uri="{C3380CC4-5D6E-409C-BE32-E72D297353CC}">
              <c16:uniqueId val="{00000003-A1D7-465D-8388-39368F78CA7D}"/>
            </c:ext>
          </c:extLst>
        </c:ser>
        <c:dLbls>
          <c:showLegendKey val="0"/>
          <c:showVal val="0"/>
          <c:showCatName val="0"/>
          <c:showSerName val="0"/>
          <c:showPercent val="0"/>
          <c:showBubbleSize val="0"/>
        </c:dLbls>
        <c:gapWidth val="219"/>
        <c:overlap val="-27"/>
        <c:axId val="1293955664"/>
        <c:axId val="1284353856"/>
      </c:barChart>
      <c:catAx>
        <c:axId val="129395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353856"/>
        <c:crosses val="autoZero"/>
        <c:auto val="1"/>
        <c:lblAlgn val="ctr"/>
        <c:lblOffset val="100"/>
        <c:noMultiLvlLbl val="0"/>
      </c:catAx>
      <c:valAx>
        <c:axId val="128435385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955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Dashboard_NoPvT!$A$15</c:f>
              <c:strCache>
                <c:ptCount val="1"/>
                <c:pt idx="0">
                  <c:v>Racing</c:v>
                </c:pt>
              </c:strCache>
            </c:strRef>
          </c:tx>
          <c:spPr>
            <a:solidFill>
              <a:schemeClr val="accent1"/>
            </a:solidFill>
            <a:ln>
              <a:noFill/>
            </a:ln>
            <a:effectLst/>
          </c:spPr>
          <c:invertIfNegative val="0"/>
          <c:cat>
            <c:strRef>
              <c:f>Dashboard_NoPvT!$B$1:$E$1</c:f>
              <c:strCache>
                <c:ptCount val="4"/>
                <c:pt idx="0">
                  <c:v>SUM_NA_Sales</c:v>
                </c:pt>
                <c:pt idx="1">
                  <c:v>SUM_EU_Sales</c:v>
                </c:pt>
                <c:pt idx="2">
                  <c:v>SUM_JP_Sales</c:v>
                </c:pt>
                <c:pt idx="3">
                  <c:v>SUM_Other_Sales</c:v>
                </c:pt>
              </c:strCache>
            </c:strRef>
          </c:cat>
          <c:val>
            <c:numRef>
              <c:f>Dashboard_NoPvT!$B$15:$E$15</c:f>
              <c:numCache>
                <c:formatCode>General</c:formatCode>
                <c:ptCount val="4"/>
                <c:pt idx="0">
                  <c:v>60.23</c:v>
                </c:pt>
                <c:pt idx="1">
                  <c:v>44.64</c:v>
                </c:pt>
                <c:pt idx="2">
                  <c:v>24.659999999999997</c:v>
                </c:pt>
                <c:pt idx="3">
                  <c:v>18.249999999999996</c:v>
                </c:pt>
              </c:numCache>
            </c:numRef>
          </c:val>
          <c:extLst>
            <c:ext xmlns:c16="http://schemas.microsoft.com/office/drawing/2014/chart" uri="{C3380CC4-5D6E-409C-BE32-E72D297353CC}">
              <c16:uniqueId val="{00000000-BE45-4A7A-B7E8-2725F0D81595}"/>
            </c:ext>
          </c:extLst>
        </c:ser>
        <c:ser>
          <c:idx val="1"/>
          <c:order val="1"/>
          <c:tx>
            <c:strRef>
              <c:f>Dashboard_NoPvT!$A$18</c:f>
              <c:strCache>
                <c:ptCount val="1"/>
                <c:pt idx="0">
                  <c:v>Simulation</c:v>
                </c:pt>
              </c:strCache>
            </c:strRef>
          </c:tx>
          <c:spPr>
            <a:solidFill>
              <a:schemeClr val="accent2"/>
            </a:solidFill>
            <a:ln>
              <a:noFill/>
            </a:ln>
            <a:effectLst/>
          </c:spPr>
          <c:invertIfNegative val="0"/>
          <c:cat>
            <c:strRef>
              <c:f>Dashboard_NoPvT!$B$1:$E$1</c:f>
              <c:strCache>
                <c:ptCount val="4"/>
                <c:pt idx="0">
                  <c:v>SUM_NA_Sales</c:v>
                </c:pt>
                <c:pt idx="1">
                  <c:v>SUM_EU_Sales</c:v>
                </c:pt>
                <c:pt idx="2">
                  <c:v>SUM_JP_Sales</c:v>
                </c:pt>
                <c:pt idx="3">
                  <c:v>SUM_Other_Sales</c:v>
                </c:pt>
              </c:strCache>
            </c:strRef>
          </c:cat>
          <c:val>
            <c:numRef>
              <c:f>Dashboard_NoPvT!$B$18:$E$18</c:f>
              <c:numCache>
                <c:formatCode>General</c:formatCode>
                <c:ptCount val="4"/>
                <c:pt idx="0">
                  <c:v>14.57</c:v>
                </c:pt>
                <c:pt idx="1">
                  <c:v>23.18</c:v>
                </c:pt>
                <c:pt idx="2">
                  <c:v>11.649999999999999</c:v>
                </c:pt>
                <c:pt idx="3">
                  <c:v>4.59</c:v>
                </c:pt>
              </c:numCache>
            </c:numRef>
          </c:val>
          <c:extLst>
            <c:ext xmlns:c16="http://schemas.microsoft.com/office/drawing/2014/chart" uri="{C3380CC4-5D6E-409C-BE32-E72D297353CC}">
              <c16:uniqueId val="{00000002-BE45-4A7A-B7E8-2725F0D81595}"/>
            </c:ext>
          </c:extLst>
        </c:ser>
        <c:dLbls>
          <c:showLegendKey val="0"/>
          <c:showVal val="0"/>
          <c:showCatName val="0"/>
          <c:showSerName val="0"/>
          <c:showPercent val="0"/>
          <c:showBubbleSize val="0"/>
        </c:dLbls>
        <c:gapWidth val="219"/>
        <c:overlap val="-27"/>
        <c:axId val="174586703"/>
        <c:axId val="171752447"/>
      </c:barChart>
      <c:catAx>
        <c:axId val="1745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752447"/>
        <c:crosses val="autoZero"/>
        <c:auto val="1"/>
        <c:lblAlgn val="ctr"/>
        <c:lblOffset val="100"/>
        <c:noMultiLvlLbl val="0"/>
      </c:catAx>
      <c:valAx>
        <c:axId val="1717524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5867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entityId">
        <cx:lvl ptCount="7">
          <cx:pt idx="0">242</cx:pt>
          <cx:pt idx="1">84</cx:pt>
          <cx:pt idx="2">94</cx:pt>
          <cx:pt idx="3">217</cx:pt>
          <cx:pt idx="4">118</cx:pt>
          <cx:pt idx="5">14</cx:pt>
          <cx:pt idx="6">21</cx:pt>
        </cx:lvl>
      </cx:strDim>
      <cx:strDim type="cat">
        <cx:f>_xlchart.v6.1</cx:f>
        <cx:nf>_xlchart.v6.0</cx:nf>
      </cx:strDim>
      <cx:numDim type="colorVal">
        <cx:f>_xlchart.v6.3</cx:f>
        <cx:nf>_xlchart.v6.2</cx:nf>
      </cx:numDim>
    </cx:data>
  </cx:chartData>
  <cx:chart>
    <cx:plotArea>
      <cx:plotAreaRegion>
        <cx:series layoutId="regionMap" uniqueId="{2D335E21-C364-40A8-8772-CE24616BB49F}">
          <cx:dataLabels>
            <cx:visibility seriesName="0" categoryName="0" value="1"/>
          </cx:dataLabels>
          <cx:dataId val="0"/>
          <cx:layoutPr>
            <cx:geography cultureLanguage="en-US" cultureRegion="FR" attribution="Powered by Bing">
              <cx:geoCache provider="{E9337A44-BEBE-4D9F-B70C-5C5E7DAFC167}">
                <cx:binary>jHrZkty2lu2vOPzctDESwIk+94HMZI41l4bSC0MqlcAJBEmABIivb2TKcdqW48r9gqgsZpIY9l57
rbX536/+X6/d2+fpF6+63vzr1f/718ra4V+//25eqzf12fym6tdJG/3N/vaq1e/627f69e33r9Nn
V/fydwQg+f21+jzZN//r//vveDf5pjef7edtb2u7Psxv0/r4ZubOmp9e/f9c/OXtepvndXj796+v
eu7t5Xay1v2vf1w6fP33rxDyX3/5/c+3+OPi7WcVf3ewn7v1b99/+2xs/Cn/jYKUC845AIBwjn/9
xb1drqS/pZBwIVJMMSSCQPLrL72ebPXvXwn7DQiKAEOQYEpJKn79xej5cgnT3wjHAogUpAJjKsh/
duVed6vU/X/24Y/Pv/Szutd1b81lNr/+Mnz/2mVdDMD49JRQQAgAFDEC4/XXz49x5y/f/i9N1Ris
4CgLGouspS8r0mXWSuczIEOaLb06Tww/E1Cwnul8UKbLujTdsZl84MDlaHZPEwm74OSbGZsq/9NG
/h8miAAXiHDCERAoJSmJm/TnCTZOIgFqvGY8XYasIajZs54P+wbA7hj/QLlGCSdZsvLtUppjpZtX
03fzUz2q9aDrdixYWcmNKldyVCSUuYw3OejBfPv5TGk8yD9vZZwgYAKhlELM4tmll63+01Z24HKC
dAxZEH540ZK9hGr1Nzo1ZldN83xo5PSwDknYaMvTD6EE9GRWNebE8a7gUqM9rEC9DTM5xGPpH2jX
7YkL3VbPw/ppkm6PhpfSePTAUmoeLR6e5YDpCc58afJGmXpnxfplxHVWdXN5MGOF0l1Z1f0GJ2a+
4+YjIGn67MfGFgy0N4ys/FTOaVKMWKpqo6YpRyyh27pHfgOWTh+NZ98Sy+d72i1qynqe6iwhwT0l
zTxkYxcKW4rpwc7NvP35fl7C/8f9FBynMWU4QDhG6F/3MyRogNZNazYMyZ2bG5617bBuhE580XLW
ZHUpDs1YHuzaw3M90ee16pt9A2GXl026PjA+f/yHOf39jCHGAGOeEoAvqfPXOY3tBJe6X0OGR+Lv
3ZT4cx/C+8EHe+ssSG56v5FdSB+XdvgWxpblU7esn5QGH/QMQfbz6aAfsjeGHInQJBgFIMUQEPrX
6Ux9beZFNSbzFgxbZqvqRqWNKxwcVQasfrGehHtsFViy2qVJNhBld7XvycGX4/CC+AJPuG3gUbX0
oCl44c6Jj6TRJltm/VoOJD1ZD2DOpeo2KjQog6itDvNC9BaqlWVuMN2px21d/Hxt8O9bzSHmLIKg
YBGA2A9b3Y8TakcP5syMw3vCJ7QZ4DpnSyW/6AByj/2y79W8vuPlZ+KS9uQQQ0WPLcuVptPm59Nh
fwtGDglgHGGOUISjH4JRrGWqtYHx+UL1ZVYtcItijt6vLVD3BDb3wkty+PkzfwRnBBGLJYBBdMkA
EQ/6r8e7LqFpItjojOn+XULbCCZ4lHm/kJiKdp1DPEViD1Vdl9lS9svTHCZRKITrou4+0k6qcwcF
exgJ/IhgVR4qGJpMpZz8A0qjy0z+VEYuM0UxIRCOtYkwLC7b9yfs61dY95BQna0Uf5BtDbPRQ3wD
4fJielhXGRgSsxvdgN8R3W68FOVj6mx5bOb5JQFNyHtD3GkO6AMv2/h92rVh2/KYUUbh4zws+hao
6ZEvs48Qb46TFe2dH/x74YG5pUq22Wqh/rCS0f9DlqXkx8OHMbdoyhChsUxeivZfV1c7VPsW2yHr
plYcEsR2zuLpPlKS5GTr0mXjyp5Lhfonk2h55kkpN6Af3sCq0MPlmh9q/SR7lJw009VG4jrZumpo
tmay4z0o18084uqp1enbvKLmzJbANhUsQ6Gm5ZjUC3+Y6cS3ItEfS6H7fZI2n1zpzPPC2S60/lR2
wL8TAPZFc548N1vFVrEnc19nKQoyLwWgx5Gx/kmV+LZcO7Y3JdIFRi7WTdq2+wqML9fK1abSb1R7
k6hSn7WUcXmkhYdl7vGzojdQSPyucyZfAK5utJpBdsW4qWQ+64MKmYGu3Q/GLUeeuliZBj1nAlXD
YfQTfTIrf+ZJL4oOpDITo8AfABi3S8vqbBi1fYyoGe6acjh4mKL9oBuxiUigb4cZ6FuG1jNpu4h4
ywKKsBq2lY2f9g31KDOukjeyn22+Tk5kID78gAguM1vfzbFyHxLH5c2AHgW0+GYGERDroR0KPXXN
ZsAlOfA0rbZzSprbZamnLa+BLpZL8PnLQIPLBW/Ns0VsyUKZgvMqVWoKSJLhaKcE7UlC1jzY0p2G
FX1MUlyekKqSk+hTUIyk7DJEJ3F3HcbgxTYpI6HxY19tGuE3fujBWyRlx55+la38pJHVD0oAflJp
OWVjOzqblYjly8j792ia78wswYGjiACIInxTlSWIyWY3rSVvesHjy8xlk/fByrMGkUABnZzk0IV4
3vEvvZq87Wf9YJsX44R6NsjN2+8AQ6GqclGz6aFf2bin2tDMUbSp+Qg/Sl75LO2n8GCJJfHIxzpv
hx4dbS3wgS3IFcyuY56s3depJ9MDH3Ix9N3OXQK900TdiWTalyU+oDAuL4RE1oKFTTIJzHhq5mU4
j/X6ZdA4/ar6cdu1yc01ETjl8tHIfaV1ezKgCzsfQ9jCgW/AlQgRVrO7RDJaoMTRvV7gu0ZStUFe
9rlOudrSBhSVLO9DPMI2i3Dljq0u6al1kVVwq2NeiiGzI6h3ac/RmQFii5707QFNfNoLXoY8ktWI
ahcOd/3pyDB7SHiJ91BW6WFsWHpK0uF9LZbmPA80LfRYpjsNwkdZTeE4JXbZ+S6Gbw1qeQwjnbdY
SBq/xl4GsNJTGkmqdO1ZXYa1wm3hpyY9y7LfGUvo0/XZwKbpWaFljDFs613SGZfVOp2yGa+hKFv/
BjkZXlou0zxgZnPD++ldrCk2B9Sk2+uvejjRU4N1enTCvtWIu00pE72tXaM3Wicg49qW+ytjwAj1
mQmMPC1BZQq6sCM0bW8C82s+oTAUJNV1DlUdEQUalC9TdbR4Vs/tgtWTr+8kkSLD7UJP1xXIeX4S
Zi6mnrsblSx1VqeA3c9t3WSBltX7vqzbrNHQbzGaX5vAqswsk9m1sazcDGM4zT2dzgH1fT6TVuRS
dvxQktVsB9jyLKkeMBvqne7VF6kp+SCG9WWU9YGYab2fTdOeQzIsm6WassqIajvq4I68CreiBN1t
0D0omtI2m7oGzaO0kXvOQu9N4sIeK1+ehBXzvnyVnU8PQz2wu5CqYzmM4NQ1yadmWVzuIes3i2v8
XbuyunAAb0rvecGkq84GlDhznvZRdUH3cv3LqMq9p+vyEdaHDrBwM1re35K1KvPv5ZH3Jt1baeC2
Yn1dpEEtz0yKIce4fTeAenmM2ffC6LoWI7J0h2soi4ahsSCU6z2gVZoNeilP02VgUK+bqQZDXtJU
FUvUyBlisTBh/6WmxO/kkJCnypdbshBxiGlDT/UI6QkPuM/stcC38miDSo5RGvW7tafjNunmNh8a
L25wXXWZ8X29g3bYoXZwB1C330YVhqNsVpvBGta3QJdm00r72CbLexCJ0UE2Dh1lqyK+cC8fyUhl
5mY8vS9Z+6U0EcrtFHJNh75YcD8cqtn1WTlM1RNM2BZ4fzStXp5Tb9KCHqdA6UmoEhYVweunOrnz
s7st9Xw/GRWTHJlqxwjw2YKDP2lU7chV81QJNOer4hKpnLNagrytmbs3HdnCBppbBGq3kUvL94vl
ezHN7UurkluXxgLc4P4ORM2wGxJ8S8EyPVSxom7YynQxd6s4E3paASy3QxDDRpQLL8Tg6Kl0XuUp
xH4jlFiL5hgTYr6vab/eh0icCg70vuG92KWQ15uR9tVxqE1XWF4eJbP4cYg6adNJuGzXRrvdzLt8
tsO+Yj6n7dKer4PD1Oe9LUmmq67aBaT8HouhOkM8tDlr9Clw39x0oGsz2tZiq+jkbo59U5nzcBko
YG3OmfcFdNw8UilYoe2+bgqVTNXGlAt+p5qB7xUu75rGRmYnRrhrifL5Mgv5rlV5EE7eNv2axTAU
d64xy12cICuMHcITrOq7KVn2i5YZ1Eh8cZE85fyyRcaneJuy0J6rUbTnqa0ziatwGqVqH+lMtjUB
1RN1SZ+FUeiDbtI5Vy6xxcDVjaPDHP2O4J75WA6ZmrquaOCQbOoVT2dQpc2hBejg6Ro/jXw6T5K+
Vv2kbi1MsoBn8mSclpvBrdNDSOS7sWcmH4SCj4Nlbtsq2O5V2rebsp+JKVY2wawbfWR51GYNbvUJ
XW6bMgrzZrZ257xJjobGXwyqHOPyapSbiLK5r8r51DZcf4gJXaR6Vo9lDZ7FaNXdVA4w09hc0KaR
D6rGMQ4a/I63Dm674dH7tH0IgD3NslKbqxpYupnmSMpI1t3g7p2Jj4gsJmzmYW62sx/DewXRrqmj
UryD5RK+LjyyKc2OkdtEwivXkKt+6Df6snTcy8f1YngspItlgJeR/ozpLW9Ef1eG5RlWS72tmkru
qRDmHuE7qbsiiTbTbZqaWO/oqrZDaetNWMocRsfkDMfSFVHtltkcLcDHYMok5p+rdw0JH3kzfuUs
6Qs0iRhNi7bNbkknEjVo2CxjZ7ZTG1MXLil6FzpvtlbV77yfP2IvHrnr+2dzqUamqqINk3Ej1scJ
VPJU19xlCHQqo6REh1nG4/q5nEPgR5GURoUECBNR1tI0heivMkKk0b/AsI8Suq6PIHC0U7O3j1Hl
VZsu8Z+w8eOpSvhxHKtms3DTbiNhNHfXQXZsaymRD2aevlw3vKoRPo5DSg/ITbumC/9gdvxN06WM
RN+FRYsQRdT+0c9CbgRdyR2KUq5b844IeYNCXe6NYuZG1+UtWdLltuWD3Gqy+vuf7xb82+MFjR4n
jyOGKePsB0nJB1YJxEqbtYPluRvqqqiFXPIazlM+ADDtSTV2URpzeWpqYW7ZXIx8V+mhQEKL88Jg
2M88NVl0YNCmWqsoIdmkb8um5rufTxb/7WhFyi5ejKCcQYB+nKwsFVlso6eshiqS8zb1WRP5i9fL
CbN0OYWqfRxRiTe1lcs734qsCwh/uLCcc9vLOmeLWrMriYyQWW2CIyZDqvUHYYnY8YTynBi3Ht2w
fHW1UU/KmKhnlrIuKgPoy8RELJJTEjlMSApeCfJPdtzflyii+CUCkOhMI8h/cIpd4huvWh6yK6MM
PlbKfE2iscSF09tZ9zbHl2hNmBm3pE9ETkHZnH6+0X8zBaEQhMbA4DQ+hkF2cY3+ZDRUs4xigrCQ
VROE2Zw0i83AVGX10vCHiXfRGLkWhyYIlCXR2d6UeBqP1Ju84un4Nayoi6BR9/8QAX+zqy4TS9No
UxEsol11vf6niQWxoqSPKJpN0Sk7WwXPGs39rXRmjJS0ftKwe50hioKvr9tNNzXkMNt2yRQj8gYw
rP9hp6KJ/wPcIIBIChnlBEdrmuAfEkhWuk9NCSOqNYZnWu++ewwiR6sdNtSX7jjC2ewkMeDF8uEV
CLY8mVnNh150fbG2mdIyGnBgaI4Wdd0xqcwcMkHnffDJxtGuf+gbB2/EuORdR+cpMx3Kojsn3ld9
d2xnHTKZmHCflvqtNml7HD1/MuNk7qyS6u5qgaefFun1baPFmrVXhkATsh+5pVG2w/S2qdpmf82M
q9DiS2KiDI3pEWT15bu59J0T1xzWu7pOpgdmxUvc28fORltWw9JFrXnivY1LqWvy3Kbi7uo0TMF2
D4h/BNvv7nboK5sNyQCfpQPrtrMuEtWLxPOQfpn8umSYWvyu7tt7PQRzKHsBziVfuqweCwANuUWX
QaOoqv/QokuFD5G00YxFpbEdvI0G9uRdk0+Gmc1cp2U2pMy/kv6biarszS1Lk4FeqCiGVX3SsrV3
C49wkgpw6MKsD2tD1Ye46STqr7oF9vG6FJCI/cJLdExRxAtIo6aoK0o3NabDiVsxPOKl/NaVxhYV
LfWhT3SXOQHGR9CBaPMvNI3FhlVFR2BZKN+8jFEWvVkMc9AyX2WrIjlpkN567tTNJKbHtBvXz2Rt
onCpZ/Gh9LbL5aT8sxOT2UDf24dVbbCPmhhH+36L5bR+lGuzZMjDtgAhrfL5EkOrl5G6XTg55P3z
qqL1gcO4r1oQ3aKY3ygS/8gY5mnbXUjQzBzLNXNnvAp7Qww/4a4aT0w+zirx98x2/owqYGOPR0xn
a2eyiSnncwx1Li4EoG2Zeo6NoO9hwxJQwKnH7y4++HlMuyEDqd/wphKfWl1HRgZfxQCHmK4EnL12
KgsKu+NUexJbEyk7EFRnfRliGqerO5Cpue2pmR7qaPZMYmE5XinZjEzHUKlwIZCFMUmioZ2TcXod
AUfvlj7I2/98sorILDRmyBMhxL1ZlygQF8/eczPHxEA8q1fY7K8PAQkCWeO0jYG6PrQGuK3r9Fua
YJa3ZS1P1OPHq3J3UfQeKxIi5Yw28WYIc1JMoCMFIfqzQKHf1LBJdiVe/LatgDtUY+BZmGm4mxSU
m+/gGjSvtwzgDy0m/Wnl1WFxiTyryHyyqXJdTECoLvkJ844Gul36cvlAB3frWzLdl03f5K5BX1Xs
+z1VXVTOgyVyG3XDrrMdfVJLGauXgF/Hhj5H4U9uZRMHoOsPqaT+TFWMRLiCxzJZzGGBc+xawUlu
62Soz6HtbpZLCEyuFQUTUyQAMK2eObbmxHq7DhmMKu9Ul2muyzYcPZnBORD28kckjGy+DRSKXFeR
SdS1zXrU8tNwOduyyiY80LMWbj6ABNzYhqv7WHVU7AE4nMNmjskjg9w1KJh8Bp19rKRZ8iQFchOI
e/Cz1DfXwUyjvpFRLsdWYYcOIFX1U9rnSqXLk18bFgVq43N4ISuJig4uNgPd9bP8pmbmb2ILER0g
L2gUn/lVmfMQ2y/XspzaCBPO8126JEsBksYU19mrAJ6bUav99VPPb9tS5M2lZpbLoZl4uSOI+fcc
lcchELS5Qm1wpdnGjpc8hOjTHRfmuiKk0Xvl6W2H/Rq5KoDFRCdzvMpjxaLTOnOTf0frakUZ6fF4
X1mVZrNBu+vDDefJTsTTzkaMwxkDtQu6OdUXfjZW/AHQhhxTglxMHtvsh3XcpklsQIKWhAhbJc16
PN1wUE+5tWrc+dhc24g1XXexYbEFkrS3xCwx3SX9TINF7xpbqts1sM+Bseo0Adxl0WNnNyjmyA2G
SVog0MT/rWN56spQnug0w23jZ7zpykEfKjL1e0tbk+PokWyQkcO5aqnZ2H5e913n6WYCSVUkpl43
Ma6bx16zKEOuZOTK1C9uTt3h5L6xOOxie2l4GVjEtDDNaSa870+8kruW+pgJo11NZiOnjv0B/AQg
PpaR5+5GRvsjgfi0znr91JPo1ax+3ieNB9tEV0OWLO1nEP3trTd9suuG9j11JdryVuBNz5p2N8q0
2/Sxq3qKlvvdlSRVroH7Go1ob5zJCArhTBxpdyTW2EIOA3/A89BkcnSvOKr1By2h3U5pFNqk63Be
8hI8oGgBFkunxrPomi6/KkysQLsRsfnZrbx7Tdapy6n2cn91Ngyu5o24VE4xzB9R6kLG6DBtbIOX
Dwv4KEd/601lZLaoL7yt1rfOP6/L8twrbz8nTbid+6/9EFuAYOynbXIFCTzGBjipe/Ni1zWSEWj6
+4mZHe3TNqcDiI2w4NMcIyw+pjN+XPfN6MtHNKghH2SNwn4d07vrrOa47hNs2qySXVtMMpnOkdzq
U4OGuGQHXhnp+NFgJ04mCjdtUHRj5mU+LTWQJ7YMeZTrbGvSST6tlqo81oDw0jfyWVYZHHv1QFa8
7GLPYcm5KPmG8YptxbKfaV1/Uavbg5grD2ssxLFMDGYsuksdQ91id2p0c9YsL2VL6w8Am8MKYiOy
dxCeEiLZ3kVFlbcUVplqyHKEmsi4S+5ziFAYjVVY7VBPQZeH2JUx6xotbmgerg0d0leHjtfH0SzL
HjjdrhmOr3nkdtKRTogxNoQc+dYt7Y1FIdb52G4s1FBKmCEfctc5fU6R0rcmbdShRkDOh5gO6niV
BFNFon8QmXAR3yFIN7VM0vwqxSTQ+VrNsbkZyWpWQV/drR2f7npLTvGEd84F/aHWsjq7mJiZkajK
cLq2j3MpPviuXV5W1VY5iabwM2JuzLH27yiI/hgZRfWkh3J8GNNdknyTEHSxSkdCGpulbEMGPB8D
0G4PbT1srpZJ071naZ9ky8qGl24wKFM97I/WcIa3Sunosq3VfV+2sQk06ZAnEe8Oi5qrfQ9PrkM+
OlmxNaa09xmbO1q0FzCZL1ObhY1GXfch8aQ7ztT5m6qWNxNL9DOi5pgsbnxR0YC+9t8gXuUmDam+
YXDkuRSLO/RVE8GlZRLv2jGaHwS0LyGShiKytDqzE2t3zYXVDHOMLDCP55/LrqisfpR/UU1EJUFi
lyyKL8Z/NC8QUe1EoAXZUutIXyki/qJSI8FqDTkkV49rmeawS+C6nlJI85Sv+BCRbD3dGE/nL0k0
xd+HOfjMMdfnk1Lk1lUenB37CBqS5KtR8rMF/bYiOfQwnP0yLeOmH3jGZJoWclX2xBWoD9Ea59nE
U7u5fuzQ8seFqJFhZOL2/TwGGQUIVIe0KtGZzGNSWKHIHVORitYWtbHroMZMm+558Izv3Vj1z24U
zR5UeQIwy/ClPsDLEG3ddesZa7cijR2qqHnG21WL5R6pQWeOlMNTqqpPNZvfStpeXvWIDJV0eHzA
awUu7/cUIbH65n+HWjXxLasVjLvlYnFhEVxhZ5HYg4jvcfQHMq/sVTjY5H6dC9za9lBGeZ4bxsm7
cW4z1nbrTi49y6+qjiZc7MEa2qwNNfQZ9CdcT+3h6tr0cUW1jPgdRFj2ZWp4PrAZPmvI+S4p13tY
aRwLSAxC4QDKpyW6aH2qPqvWlLfXIcGVuakTlzkw1Rnoonf1v9sTu1if+eim/RUB6Fidx0jPD2pt
snYR6yfKm/SgLi8ipHLNcaW31A7mWVStvydNnrzSCUwZQ6V+0Av1J9Q3IkvmQUb4I2p/tfJiVyo6
/f5Gqak+DRa/rcMc7teqeW1dLFEzQd0dE7763haKfvht7PRdhLd/r5WucknH7x5B8CC9rZr5QSvu
t04MahOzbDqXbJqObPJ7is9LR5JPZmFky7q23JDVdVk52mfWMPG+p/VH6vlwADo2h2NLM/qoYlFR
ZZc+T5vxwzx5dlM5FuNGiTYD0do6JKoO+0aY2KO69j+/SpH239091c5rAaoVbAxsxryKnuyNufTS
9bzKotKAPIlmQNHlEO0tn8Hu2imLinqTkqTKy3mNXfwKoHc91SgPTTkfYivhi/e2PVbI/Q8PZ7Yc
pw5u4SeiikkCbpl6cntO7ORG5QwbiUEgIQHi6c/qzjnnpsvt7J3YDfzDWt/S/LT7KJ2Z3A9j7M1V
u9juBer77qDvekvoPiZtD1k7qipQy4Y9XBUyGMjvBSUyJ9n/zsYu8+2/hYqvcVSCWfTRnfpEPLW3
f0P0i3dGQbxGGf2b0X798Kk4ybE7/fOSu3Vf36aUfu5iA8zFg/96HfkPtNHgKfzh6PlZluTST/yD
2bL10jW+d9S3r2Byecd9FqyArtsUjT+kl8XxpUbN7h4znR5toLoq9Pb54pPF1cQz5A3T7FRsnUPR
HDV5cWKLPojR33ojHNpbQA7EY2+dx7wPf2OfSee9ZXzYf2oSXTbRiW9s7YKzENigdecfFayW9zHG
qrtjynhisy+fPUfKbNbfdqBTf33Y24t0FB0ejoZnRPo3oF4RTuwajlQ8b9ucvXu6zJKh9Hc979Vq
GluvXgvfBpIdTNuWv9rWT4+klXHp9uwECBQ6NYi9yiMNqULtsjyLsuBMs348dmm8FmvKAtx0zpQR
BMQyYpmou26hUP6HtJ5bJSvwgpDsepXkvV0iAETHO4UxLBFmRuk1xzie6Xk0CT2QWCx4DNHFe133
8lc/kArXwX12wwz0j67f2+5Gh+p183OMlM82FbS6y+k2UcFxH2Aksen2sHXuOdvJ9gxZwhyyjF08
0X5Nmzav1Jfzwy7Jq+56e5g7m+TW91Jsmnto63/NdlazQVPDkjTjGbvevxJheFVxHPybKKJNhY9j
dGrQP4q9a7LKuIE/2z1pnvtth60QDjC8bm9FFGt4nXI5Bd1owUU4iMSreY9v94nvbTJvhpiV4EcX
7LgZP2JoVc9ugkDQ+e7EdWLex4j8csquOU1n9uLPplLEU5VvIoktYNInLYHKjjPQCx9SBIPfTLLt
CB2nfRTWgtrU3edITXOFpS/gediomOYh+G7WKorF9BFyVYedTSvdsvSRDyIpNxiv7wx++DS13+7N
/f6SOljcKrnih+DXJZmXd94MNvfEAMsozD6w0PQndx/gaBSbgmmQD3EjDs4C7+vWrbIKrvoWcFWZ
RDBoUCJ4IJDVyiRe/bKPgkjlzEM1DJcew2smC0ECwAreNr/Yfh8LNHJZ32mcZnwLZ2+6YlQt1oi7
V+ma9sy9LjfZlp57TG65i/kGIaNpXgP3oVkYg31YmzJMAeXQtnkAQOUq6ad9lW7dCi1pY8e02/un
gHtlMC/RGRtHXBI64lFPpxmjEYE5OPesmPTYvSZekFRjo7pyhPGXN8R5j0vTyzyJgZW1Ew8foZuZ
h5hladF5sHdTs39hfs/1ks0/NKXozjT9bxtJVzXEny4tUBcG5ID+CcKIoO0ltvIjM74DcvPz7urz
SXyiCcsywG52nmXXfsYkrOMWsryv2eUuMG3NHQV2rPD9tCltzIdntS62aLGAeptNXhgd1I8QskfV
qFc1bkPJ/TbFM2HIeelkcfd97OCiSrQUvwobKucF6bdu6ttKdt5e0GH+NQc7eI+QeqqOIBXl643H
jTv/v7AX6my29ZyRbn1EVzJPKaATlTX06oX2eyvx0Rgxj8W+BuHTQKjM/Q21pfC3wZVrT0S1+Q7m
O8Dl+t9+3sO2w1I9l/GaheVC1uzsQv623J/gFfNMDiBMlOi7+jAO3X69fwXCBo+gNuTCublQbGwf
2zDXynJXJzNra/gn2ZXvlJmTIUTVWxJFz+B4DlPYLNcwyOhjtu9QlJrw0WXdZ3gbtDGU7adE8o9I
spepDemMFqGrQMTti7gNw4lnOozP5NuyGq9UGWlf7y8za/Io9oPn+zujaIyaP38qnyflGGhera41
WMxhFBVuJUH9771sx/1pDu3PcdUGk8P8gWbAEpiGJoNFDEAee/MTeCXv6f6VUswrN8lXGKuaH9iO
xSEmEXlbU4wF65DtF30D4ly/z6Vcvc9xkU0xGOGxfI87d6XbhMdBFP7ttw0bOb42Gf/X6/EcwWTY
TJMnKS2naU1xf/+fVXjvyNQ1RTCiQ8HgvI8HigFr2jb3GvTz8By6HlDR+LxGLHrobMheEsaS50C9
WZmIY7NlgOhu1UUHMKuSmQ/nHm3r6DetKQxuknPI7JDfP0G50uEQTNQB2KxcMLK/psdW0uJp3pzn
XpNx7x4Dr6n/wXKG0HzvXfs2UwvkYV/8Mp739BjIgBXRnPh1owV5STJDXrYQcmyyZTE2oCA7dcvU
1IA18mFk/LAJpY47AJXHeJjquW+zavVVX8bW666RIWGe7e0nLKL5xWwJKQjFROonkrxFdjz7LEUV
25cJu7n72d5c//sLl9GlNRbK1x5x6EkNPcxhVCxZol7W2N9zCJHxdfkIgnH6HqSsVEauT83cH2hk
+dt6WwiJEy26z549qThLn1TmIUSRwnmZmSjuLA+5tdkO0ivGPCPqJrPB5f4STqM+RqE70353Z7s9
jnOjMA/tE3B7ZjKsPTeTy4aQTMQ3sKzmTFK/zemkUAY6I+NK489yLPqPceK54z/Z+qZ0LiYxD/y/
bU7sxW7dcqHKS4E+kF8W5OlFByS+DDbNp3DwX5agPzbeayhcdhBBBqtoJZf7y9yGX2RNJ1TLcHDn
UfWQPDED3m/AaABWETqvPXGaopKMuJmAd/MqmEl8bC166OQR9TqkIjwmiyJV1NFCtMY97oFwj/ev
0smvBeYmqGGbyu/F4P4SUAhz8E3GMkiWrzbl6rraZX1cZvsjM3v/ptCsMN6Y16RDeVFJ99RrWidT
x86uEX/+cZbdhiWf3aYT8C5D1W3DXs5mhH86J67uwgmihqY21zJsq23J1qqdm+Ud3j2/2NAgGCO/
EDSIP2+jVWERAigiOFXl2kL/CdO2PTjNUMHl9hkZPy17Ou1PiTesBx4NK5BF/KFwjBQLx2LGdIKF
d5+WD+YFfjGme3i+vwXydGlmDVF5ghKJRMv2ikt5aW++8d50HlSWvSsjBdS9WWJ7Ub35kLx37wtn
23Hl0XRIyBB9R1Djwfj9Wre9xPxRqABoa647VN2u4X/p2n6bxiz5mS2wyo2I2ksmmvneRy+GtFuu
bjzJra3iLRiJ+9vO8uQYKaiKEebdWNjkR6a7AG6mCB63Xi4v+7r8YoaKasCuV7dhJ58nPfA6s3FU
3N+mUfQmYjJdlQ/wy1kswwHm4felbXBXLcGem06CJ4w4r4YbOBO24gJ5d38kN3FnUrE8dHCxltbO
BRMuft36IX6FAf/puU0+3L817w0pF7CbubAD+ffDa7KqSy/V/74dU6LAZXuVyyTPY0GwBscGfNLu
gcTeQTBxf6uaIYNqqwfsZuDERogleQRD/J0ZQ1/QXIv7OzHs3TsE8GxzuU1ic+DZjicDatJTI8Xv
DGQCcArcoPPE7Hndw8fd7ZdkDumfdqAVNeKvF8jllaYwrAc1s8s46LOLRv6m/PY4Z/tx2Nxf1+kW
6stNpRPBSosMYwfqogkOoY+6cC/czY72I1FscgdZK7+3TKEIecBQI/8Zmf2+kIetBaNzK9dWuE/V
q6kaVx4fIem5zy1eD45M+nFtmneyDc2VYgEvsK57Pwa6mdxZtzyN2mks8h0YvxYr6whD6CgUH6re
oWMYPxSfTbM99c7rjsG6mgIDXfYQIJxUZFk3f1GyPKhBum92tjInPIWzE+riPshA6NMvmLzl07Dg
c53lmE+pM+d7rUWQAVsr6U1lTTkkA8SK/3+JYGoUU/BFrPHQwCHp4fk97IE/fNO9XR+2LNHFRoT3
QhP8pUEb13fWuME4hs5Wi1UGP3boUyWnyXr2zUzf43XJ+ySoNG4tnieZzBGvmf6LuH73Wzq/hd38
TC0HRrlM/EWoeDlOg4qQVRPRsxLbq4bDXM3t3v17AvrbUzE3Vl1jGDg2ag5GRct1pzR6pnyIn0Ft
cvDZSc4cH04xeuznuOHu2tXpXy8VyL91zI1Xu2IVymfHVBFG82+zpQ2oMu4PxRhAnPACvp1Y8yFu
pBw1qnvYeJpW46hU7mgfPAwONo+K2OeGNTnXQvbPRKxjvTLzZG7+PBX9tTczaPSJqhKJtRc+TOaQ
eEpfiPKwXt4Aod4tTelQlNtCQc80LWUXGQBowQgVne7mQAJoo4xCBFF2OblTku01MmAyV2TL/l7N
7OIyXbSqaZskD77/lKxh++rppRhssLxj9vZfuR6PTZOG13thdgnzilX2wzEC4If8kv9wH1anWSZH
tqYvEB9XWD5iuMa3XQufF5zXsc0RL8uecSvakg6uu/xTKvw57V7WW/XZ0I9Oo7uNkeQNCU991Cv0
Z9cOl2ZIHuLYqStWd/YSNoF8jtY1l+DSoFp4orh78lGCnCKbzMswTki0iFV/9a04jRaet7DtVMh4
+ea6yb5EOzq6Z0FL0yEqoAbGz323HQerumu7ZNFzFM41WfbtETDvp7TpevG2HcEeJpMXGTY5I2w+
Uol8Unb7/kIhPMBAOt3/q/u3WtftIIzhuaNtWSDJG7bfLYhfTfbUsAxOewzFuunVo4avfgCZ3BR3
cP8+PwmK/EXQSjD+1AK9g12++pi3Rhd5xb+l/Sa/382Y2Nn48VYWcwyfKFPJPpX74PyPJCQ/9naE
IRN0+pE0liOXoMfrAH6x2gGbV3e11bbIGjCo33jMiiCztGaIEs23kN+mFDxgiTtu8VsHI1CRAgLt
Uq5LVw49ptI7Ms8Xw4/t2v5kc6RPzlFRGB6xk4LeVbAewgsxPeZEKn672GtfmfTSB+T6ng0gzfOm
1XrVK3BJqMA1Ptkv2YM1aud+L+8CvZmmpzv76Pma5msQj2AbMQwjQeYefaDP6EZDc8bYgyAEtS/Y
jv7jHXwUBojzEIbT770LgqeG97+0B2EmmQL+K5YO/hp6I7z37xKzZyFZghxIh0Sh7PF8BESjnQhI
vFDusj1X3HlXqNqMQnj5Gu2yPEoAc8WwNOeBOGjm5NdCHanbLniNVwFlj8PfMRTen+MPUIhq5thy
zDIO+ScYke30t4NdwIjLZm/LdOSfgCG7LH7y01gWGfjKPfJbJA06XUPBf84iXEpo8BRVe5p1FY5r
chyw3RcLmUi1e7uosgwZmxidgq2Ze1vcyjH/ISpAwkke9mESlWAGf/dw2EjXI+wgoEjxfi2cH+61
9HosaeKLTzDAQZ2/aKp3pIESmrsFnkfow/8fefgDIynAmR0FnesLWxxA+PQ1PZnBdJUx3if8DHAO
aXgUyEKeGtbBvbECKHpmSh+rO828EgZzU0Seh48WM+W2LvBwI3NmoRyrVbTnudfQFGX/J5gwX+3d
N+1DHI4gAFcAbzbYV7/5qoC/huGRbOR2UypWddPcwQqxlV3TUvnT9gy5qQh38w1W66fe5E+xFYPX
elUfyRk5ywDy4fJ7Zn9ltr0wYX830TrclgyFZVKUuHOGczM/UZ+NNeu9EQpwJk9mv+UMmJfVWKD/
cm+tKK6hcvyogb9BJ5GPg0jzvv8068ZqIyCQNKJNgOV3BCIrUsa75/7rvHi6ZCwJS4j2kLQ7rDHa
3y7Ue93bBKHQAJkeqWSHOpuqXHsDjMSsXzE4dk0eN/Y1DRN7TTg2QXBDY7FpmCybGwRa/cAuM8nG
A7yKNU+U+HbT2R/o0E2lhUvQQAZKI3qRHof5koL0mDLovEvmu3wXGiL/ug+HEPdZL1hFVQaNcEGV
8dcwOyCMHERdeAKXtKVDVkYRf1lErA+b/3uM09/S064EtkMxdY+i6jCH7fuSlAL2f+LrIWcJksTR
VsnBo7B/Z/wEr3pu59LT3lfrDxW4OGznLPka6RCX0NvCIlVYEC0GrnV2f7KZkgqpqyBvwDMgnwa9
is+tKdsYDHjSdIdG+DcONU3OdDvuJLtok4Eq2ZPu1CTbt76X5rhRTLEjWgNYiilDiESGLAPqJg7N
sD54exAc+t79ZR3LXQ+9ERmKogkJxE1vR4aAxUiDoxlTEq9XeWq8rc8zT/Iat82Yx2Sxz4zYU8pv
1PiAPN+CuFrCmymHj5iVfgvruPFAz0D9ekOipX/IWnkwnlUYneDMhAgZ2X3scpFJvwgwypQGDDwl
fUG76dqFa+mMBGju5u6kJEHpBFoRKO/NTdPDmomTUPN5blCeJkWmHOn2V4NfGEAvKkOodJNDjzx6
sX3yx8yeo+EEHgUiOmKrLXL0s6HIL5CpTv+MQTNAm9tQg/xBVbvCJ7bS2NUBlKndJ39Iyuca6ak5
d5AzUakiSIx0iQqfdm3leerYseQNE6DKuT/9HikFl7kCZgmpfg7sd+YHvOAdgBPj9Y+ABn+m/nqL
0ohnOwQtuH6Gy+nBSQn65x2cYRbnWdL08JNcjkTOn0ylex2nr3LiXR7vfDjalZSbRWeFUTJbdbET
KXqaFE5ydRq2CNG0ARv5Evtg+luSQzF+85D4AhjZfnczkMilifuTpkrUGhZHZXXyATI+eSK45jsA
ltWS7gFXXB7o1P43bUtfJVQAHlZbjaksO2UporKtWlQFqgQR0vYQtz7q9wYCNbLJA+2iN85GSFWB
fLyREyUcfVtkZG4LY0VUAt+IECH/BdHnuvfjWCecgjFtbHPxMWKgMUxHLwU9TxhmUMnng3R4XPfs
lXMIdv56dsLXVwR8VQ7x8wk1yz/EuEBhuAe5v69/QoQusLPNXRlv4d8epnTZdiAzR09eQwKwD6L0
lG88MHUziiGnbKOVUb9YMo233QcqnkUMdYTvmsepU3ngsr5YOQwbrKYDfBE5ANNdD34PlWuEG1QO
CGrmU+IhnrnA+GfNsuRZkDSFirWtGFvFgaWqgdYHNbaRe1Qmk3nsDR4CFkuU0rFOS7vDPaDesKCV
YKl36xzUvYLy2bRHncqkXBiBH91VToxLyQbASyBo0mIQgl4RclPNf94MNoA5jO0NClKp1lDX0QQ/
nLO0Hvq9ilVG86b99AW6sQ6DAzqgzR04tTehzQ/E856SiH4S0nwHRj09ZemAQyZw42BeLgOOky/o
9gJa6YcP4zeHF/gr8ogo5gbja0y6E28oeWmXrwXFqtSj/hqCvskH3uQcGcVqEstvuYaAj6INPdbe
bI9gfxcN5Iw2ExVJ5evgrIcVb12gWIt8nUELMWCum9Dhker5e5IgPhPhBI+NPe197Eraw1OO6R6W
VIIvhgQvytYYWbXxn2jBgIEZmZV8N5cgEnC5OjRZNJI+jyyIFtt4f4lOkehkwSPoRFk33qPGGnxE
WKnPZfMdv/YlDv2tnlqsLjtEUah2dscKt0otcYlEWEK2y4og+EHxiIIHC9ChgQCECpYJZg4EPTeC
g0MWi0sLGwGhYZKziA+FUuhvboYS0mzmNOBAjMK07S8gWaB9PfGwsewLOA+oPbriE8r0WXXzw7Cg
oM59A3LliwgMcSlNNJb132miP3Dnv8Hd76sATAnAUo40yurHz7o3ZSgwpw2I54EQRJrUmZ8rJqxD
ik0SuiTaKLCoaFkZ+EbxTNNlKdg0qcI0g6xgxUe5dBEuJRuCRxDyQILU+7Q3EIU8WW0ReQ669RIB
kX+Xch5rjKmAxdMvIE4Vn9My8s0fbjjuamwxnh5QibM3xGKTAoidd94mGuedFA8B7UNM4l2Xz+C3
wDNZWvC5N0U6D23utRj3STpBzx/3sh227sGTMClNCxNbJzArp+mUuuTPoscf/rotFZvgEGu7VqEP
ZnJNbXhcoSwieWgeEPFmDiIfy+iHsWjksRvWMs3sdWlXMEzK+yDL9zAe5zKL/BdA60Ee47EHU11P
CYYCPmKGQNrxOw5UoEhBTjJfFPKeOJsEeypf1nrr+GeAhiva8ewcZq0YEWlM71XYta/T0pu8Jz6s
egTTJubhjvQ0VFW/nx49dxJzALRu7BEtZ6iLmP24UMhLhCNapkmBn7r0KGCZ3h6EGN18EDHu8Tl7
iZtb0rcPD3CJf940oZ6tv6ckzRnyo9sSNlCNdxiupEXkfsUs7nuIuinWweFa1VUPTYZlp++qrW9/
9z4YzDHwAuQT03pdfVrC7wrzlvKXONqaBxs+wpIQ9S4h+RkWQcgf5jM2pgxz14LU95R8MTkTiBko
psQpTEY+flipX3TYfO8lVafQ+82nyltKtfRB5c8SnXUzJTITR7MsH5PS7QEyOEav3uGhQagayMGE
s1T0m8vCvhYIwgiN9h1nXOZedLtZUnqm622i7rP5ghnYiwOYJxJdvW2w1uNKuWLwFUL0bCrj1rw7
ufiHIAmOiEV4NRDjJN9wO4CAOOp92w5AF/AE6KiG2dadqDmQXfwxxCVHFSSHWC1BycMFIaIdz1LQ
+fSojDkhcWpL16IUjDvFUS9BNYoME1J7WeS5ZQnDY49ThtCDH2fg7FAvSJ2ZMKo36cbSxOEFTgKE
z06UA4EQpX1bWNn1xw1ppp2ZPz7PXv2RurofQ8Rg9XqKmPrEQQIQwiJEBZIwCYrMHaIdAfCknc+p
l5AyyNK8hRjRgbMCoq/NmyEoppGMSDFE5mefSe91g4cmcG4GTX7JYc5++AkgJiMGkVtisLsYW7BB
k0PcN0kREo1zDyiO0EmgqQnYLw1jFCYB09iCgrBkiDXnm9zWfJZ+d+i8CzUtO3eRyArpAdciUMWN
wbkTdK8iRk0utqDJU5/xqgeDFzoJhRmIUjwshxWXOMIZWZXUKa+pZbxA7u1sR9HnKQ4NK3BozfOY
ADNRKz2LLN4xoo1DOSKGtmwfDY+7PBv4Ug2orBzHjVTDtH1lc6hy1Wb6ILK/GLT4YdiSZ0j+uekX
2CajW/NWDDgrIw2eZxTlQwonHeKwV01kOePjvvIuWQti2Uu6gUDstV/ipBVSclPtoE/ylK0cp0/t
AIRUidwJjg2w0Z8phXbhUrDvsLyKDQgTxLUWeiLHoI5TmnLS6LleQsR9d00opo50wVU5dZ3/Xffi
iEiBzFvZRYWhOH9gmcA55v0MCAUQYFeKoCtEDNZ8Rfq3NJ3+GXEEnGCIPsUIbB0AlyowwqA3IN+H
KZ5HELSNmj8kgp41FhUQNi0EPwTxqxmUseeMOMbMFovBomrTAY4hvkDub/vipDQBFBwNkLUfYHCM
p5jhdK9tDR5xBffj4hQ4hewbweR30tFQrgn7lcz2NOEsngqOMSlWsNA3ZhOWTz8C3Ow9AhoKb1Po
CRcDVxBcxp8liuISCnhTh/YQrjI8aBqWOHGmKcZ9w7KP8Axy/A7S73Wem4sanKl8L5bPyj0oDzmz
OebYNk3XoKThAILGl9GDmaWsIj39HY18GREGQn2AeZLIH2D72sMk9h8jags+M5rTlt5gZly2cEbP
aBrcsvrVI+FeCqxzaIWogbHvIH3yAw5jwr6fRHGFeF4dJfHRAg++mmXj9e0IrkIMwcXtK0r6Bfxh
eqTWc4irpHupA94X86ahY391YTCh/kOaRYEwUE3oo9jNWphJrpdmX+rWX99YmGYPXLjv0U5cpb2X
wOM/XRK9JHLZIULyrmZzqwu64zMS0RAgZxACtUZRC1MwXyr+3YVkfZk8+g14X3Tx9uXN158iRuA6
AXAFwxOIh15goXusTjGHlUpwtFib5YC0ljz2hzEHnElQEmIY9u5xs97wSKQPRdSpsw3apACkw6ss
jqCRtR8asG+FyZcf+g1bmwIWUusYgyDC2EccwvbYb3xFKBfbb9KEOPjgfryAIIcgxKW0PWzQFUeM
Df78DCYOwNcwjjkJuzPjS1Jlw7zD095+ajm+ZfjJ81WAdFqAQmtCSM4/ezG4qjmOxTyLEL6Aefdx
usAjcsVHuJUCeB//JiYgGCQ2US0DHwevgBlVcVTZKaoVzuhxk9oKcFevI9ToSq2/diCxFR+Q0Byk
vMzKHldr96ewxROdEczCsX6F/YP0WzrnBNBxvuhU4JZavwk90SrxNlNtATJ1OG6m9IMBjSWJbnMt
qAfEQkuo5mDFh+jSm6926pKHQOeBZLre2XaaQfQXQNNVBS3gced+UE6kOVMbgrSSc+nTqTmLWADw
2l2+turHZOfvse5r14d4OobW1umsn5Jm9DAeuBNq6nSYhf1kCw+Oo9f9gpHbnKExR3nUALNc1hjY
XOhVO7HizSb0DMwWZ4xlPs/3BEc//LA4SPFs4+U36du/to/wxGQWC8Nmc9Yjty7m90yOpOoBPFdZ
7//t1/AVMq8ssc1t2KUSMN7tLwp8uh5UY4pDH0NP2gH/lwaHj+mG74VaoWTscbucie2+jS0UobEf
VRl00Plb7bFS7BaPALAqX/SHiQpzSZQ7usA2qPQhORqZPbd8LexNtqLJstVhQwiyHYYUCINASmhB
LsRrcuAk6soQM2Ec2/3qD/YYpSTKbQYtnC2QmrCAwu7xbVvqKRkPbHMaziOEHjXZg1728RSa8BNY
nYX+o/wqiH6LRXjHSLy5pINb1G7fgff9mWKO/4eAWYqhkwiDwDkNX3FQ0nVKAPyrfQgKZ3bgny5z
j04jtvMYzbiwFiRLwXtcIyJCqNQRguTR+mvb50cDZy3vVqQRjIfxTwKqRdwMJzQhVp/T3h0NzN1c
B+aFAY/A+JyWpO2nAqLwhDzAxU/kV6j7h2TqY0C8wdUu5L+Z9x2oh+6JWpVB1MwlhxonWc9yHE8D
uQ5OHE5n+LkND2oGhYidctHYb/kM4SvB0sE7JaEGsRrSmzk0OxxNIuQDSfrrurxPUiBCunrTcWHw
18hAwLGP+w+qW34lA4CPwPYYKPB84iwBZBWrKW0jFA4AZFZ7f10Ufl+4F9bYv5HyQkIx/R/KzmM5
cqXJ0u8y68YMAoGA2MwikTqTWlVxAysJrYGAePr5kLzT3fObjVpc2mVVkcVKEeF+/JzPawa8gjjC
RvK3Y6+5o4cMMRLzGuFl/RmH7THKeecXOM2rU2oh7jWNMZzTehVmN8yF0Ia8Pr+aYv4xmLV5Hrzy
B2KMCbgBtbgUM/iO8h5L3ZvyTXms2vTTkhVsmGH6qVVZBOi/vAu64X0oDefqpQfJ2zCFH7Mrp8FD
PV4uftdb+E7iD5RGC1AjaJQwgXXQIs8fAN79jefmcWEM24gpu4QmboQhc2ueR+Pimo3+MPL2aNZ2
GIyGLneOnfB2IX/HIfmMz8oIjCH6MZqjfbTKiIQi92tQgtBgumciaJc91EbzKVM63HeZZIo5558J
lA0LKoSe6Vy0JPITAhBMXV6LTSke06HMd11TDrtZdndGHz8MRvXLxpRPH0cV6Sk8gsX8ewxNgoUF
V+jMSOsjdvv0odmUDGMiq7UOoSLWWk/pGGREYreD0vu2mzay1fpUSLxjBCxfcreY98YoPyB3ziBL
xolrJxgyulwaHUSSYfxoje67kZfZRi5SE9xCAhzz4iUyeJtqMd2V4lx3cHYWRRBEW3j5HPm7W8Cg
kTd98kJcQ61MtlPrg4yQVrZV5PMh+1GdYrZwSBQWw64tS6grZvKhZXKZs1wflZVQ8KWG4Ixb1e5M
J49eYm9iF0dSz3T8ErbqvncHk0dt0PTzbYbm06xx/jai+RVDsFThjzgNdQCMinhcaCTnaXGexyo1
9oXtAt+pCdGkYnm2quSxLcwtL/j0KfPGl95Fhxvm91kP9Qu50301D99JMlRXPKXvDgmqSYR3Uxne
Fe30ElV4i5wmfGG8QeNn/Ugm9PdMUW/rH00Xo0+ForwO37QwaeZJkeZxQjfQR+au8+Zp4yZddq10
g5dTZ+kWBAzXK90u5/X8pwnF1rRSeR1wZ6up/RT+jHbe8QeLFJCbFuHvsk26y5jySPkLNJasZWqQ
mGV+FXmYfX3gId70jHx20Rwuh6GIflVeutZ88W9JBv1gJ3GH1cnfG7bnYnWgRi4bZpDt2s4xyhxV
e1zqjmc+Kw6ZpOfHCggU9mcr8e61ikteYAQNzUfHMsugrKzPdPgzIQJsxsgUd90wc5m6sdpgNv45
Sf03KWh45IzptPw9Rx3GgBHhM7edb6lPw52JZjNK2gedy88ylh58uvAkGsZMqoxQFdFh65kqMEsP
ldGJAzlFi3cT3DwsG7tktOOjhdmCxFK6w9Y6BN7ivLbawgXt0Y5HpbnVERJwpNO9HKYOHXg0j3VO
KbUQwjVxBWyWEQmRN+loc8/hpzG2ROItj74YU7Z3zLAL1Utv77pW/umZNvhC/pxoLTeL2e0o4POH
AY2UcYWmxl+ik65NpC7MQLRcMg5QqlDpJy6MVqqNNylM6OW7lNG7bXCopc0HfFDiT5YmT6+Lt9BY
uPANSbc3WPjtPUFzXw9n10z/9HGYn4uq/EFn9+4tbnLCMgv0QHfPne81hxYhO4EAHcjJQ5+0EYb0
j9nWxCY40VU+vY0zHiXrT6z63zzmYuumyOFpEjWfNV5mawpDmq2u3ZKUO/hTqp5yu9wa8bJPBmAh
S31gpAS1s/OiHT/op3IZXkjlf/gcV22ytttYtCzjbzrhwenrM8mdgXNgHSk4XXtCffvu1YjMyqIv
Hpp5pydeeCZNmIkaGKvB3rsONRJHZQ7lK2vsO6koC+ycuOWCOLSnx/0M5x5OXP8Jd3na4Q5EAlFA
x8KJ/pryDrBelHp75r/cNECAIH3s4JtW205VXB06ZJho2NcsHXloGyvZJl28tT1EEj3TWfmx/bL4
Oj97YvoYvDjZRVl1Rk/Lt02BiaPRqOeus+/C2blrGW5dkHq2GrPWTgiBU647mOZY30HiYjo2bJcY
N7Wb4yBruqUNtOCsUXH+lmiUE3BJZ8wWG8fMmb1NJYggRSArjI8LTXxgUu9a00C3msJo8LWHZ2CB
zUYs42S0vOq7igvJSBAJfOkghDHIDdyxuhcSqYCaaAp6K77LyPnspP5pSd9eHXQFiSeRbaMKEd6p
ZzohET83jnVgshvudUNyoadkTMxC0NV3B7sqVJBZGZN/9VHHIzA9fN5SYmwmMnli7kFuYlmTqM5L
2dpVoLz8BNeKSGQA2a8JQAb+GfDE++P3kO7CN93iJArnxYorHyuGQFSl+OhC4tkMC+qfDS3+nHzr
zXbcNd7cMsXlhRhxnJia4lR72DmMcQ7AXO6K2OYCgJKwCQX+/pBIfajQ512PunSoUNbHRQCVGKuZ
5oviE0gIfx2nAZM0vcmYywVgjZAF+pjv6NGxdbN8QhnBaedENM7DR4F9slJh9txW+XFU/bAz2pDK
p/ZOEwIAjbxPqQYMiyMtOwz5Z73wqkxD63ukZHH2V21wlVGcdibZMTYV5i5PMiElflVbJoJedQcU
h0gEPNit52Ybmt1m68IB2/K4n7zSSIhZ6iSIl+KqO2UFTMI3Qws5tKeVCqoCpQ0dMJ6yPPDguuzm
iu/kujwGBEgU5516Nsj6+i13rDfdl06ENchEKO9xtiTpQpK0n34VYT4d/WKoA7timt/ZHxgv8Gy6
Q3aHeANpQ1a8yYqmCnoGc0WPTj46bbn1VfkrJYFuNp4JxWAGL4WndUh48r11aoRDoLzDR75t5Nzw
p7MS1Y4sP410xG+qp8FPPsbVn2x7T4tlVITgDrijnvzIDp+cXDLJzpc7J/Ou3WQElamqi6OMFQjW
/M39cQlIJ/OGcpfiUkC0KaISSdg3fkSATg8NcKWNTyyYVCTSs06Wi4rCZ9MCzScAlk1zY1D/uwlq
ULiiEgUFRB1CPvUpIkz3zFyz2uAc3yx+NpxGaC4qRkNrIw8z81LaG7f4OcEL2IXQ3mmEzA66brIp
jBBdk8hJgdX9MFMDK+pkeBMtWUt4Nb22vOsQ1swuXF5Fqn3FgHMRTuRslwVMGMBD91iBCON1453n
oVtBLfPGT6unuomdrVFSake99elYRMjTZ28wjD0ljtpzym1aDQF3kOZ2muplv1rgvNl74z6uTsSk
IDA0kjGd314WTgTZUwSLSE2nJMkOep7/0Mrlm8XhVUt3YhjddPXL+UKM19k1et7ZLT2I1qrbFdzB
Pamo86zFvd/VzT7T5atsnDspveW+HaE4Rf6YBWiQpyKNQaIbcxFQmIAbQveIevk8xA2kjFple5wB
faDcS2PH8waH4c4ppX0mu8hbYcrCnTdOR1uPP82hwIhZVxUeJucByZF6E81gW0xiu2OevVwXBm1L
Vsg9ZTDeCYgqvZPK4/KWl+bnSCLoJVwjIlP2M/bz4gHw2X2b/Zry8RGpQl9rBwkJyD0hqSknYoOo
g/nmXAHO3jfKtdHM428p2Bsmht9HkJhYbDti4ERsd9gx/zJQUwge8YOtpvDg9DKCViPejNS/y9Li
TsiwxsFpGlt8zU8RwZ8kTdqLXaCV5qZ416MZeDOolbLXf4akK/ZYQwwuCf5R3Xe4MzhSJH5q3X6W
GZOejjN6cXgJJzlNug++OeK9dGxWV6OzSAwLiNVDV+2sZn7tPNOhl6AuyUr6gLDOg5gQg1Uo3Di6
Q0okwBVFqoI1uLyGUQycF6Qi/Nm4N8Hd1iiSHpEdO0KewbG3HwnCcwMltM8RCYL8j136boCT69Oo
qn4bLmKvwFjREEevJGdxlue5zY1PWtzUO1JeLZD8UTlqH2FP9WIGDcLtzINKCAyE3pnB2z5fzfsz
g44+Hp9EZZAPNCXGkch3z7J6bkHEuP0hczGh4b349DNtbLylsckumttS40w3pVidwOk1paLyHLmX
0988Q/+1hhczahkI83KempamypTRU+aY6A8PuZHOB6S4q4nxZSN8o94mGGL3Rfdce+WM+pckGxE6
Z6LM4Z7QxCYcRHmshNqTSXGO9hLtGNDYW1mYCABy3qn17naGQl89k25/coxdlYLnduHz4yccocnM
hVHsLMPNtvHkbiqaXiZnWDz0TxiHa0C2r3b+TK6FgvNACm6M4NHPyTnJezA1TJA9veR79wyRp7s0
ynwXyIyQLSMsPlSDmuzYlSTbu+9QGXGE7H2fPH8r0JtbXT1Nvb4bWws7O+VDjQiFBTi+K8LY30Z0
7fAbkDGmh74EmGqsIRIE/WZjT65xNLT41EsgkpcR8T3ii1G+0fSrQgCbpVnpqLLyydD3EZrjeTLr
ZxkVB02SlAOv9S9T1T8K0dOeyronSu1+p5xucJ9cm4zMhpNn8BFAFN81WFs37azvjXpQ58i2SWY7
/V1N9m3vpo+W8ShUDO3RRGeTnXeU1E6bpTYiGkbPJOIGDFhN9cz38Pz9jXNRmSNWrTaOHgn5qg2W
DFx+PgSKNdgHKYinA1cc1iT4OhMvODktoHpjUGSVivqHG46rzDR3V87sEwXPb8jsQ0F2Lq4hDYQY
gwYIc69sXOfoySLalMrVB5onXJYuVs6CYT+iy+vNFypKji5IQvYB/Dm+lNi/xDjpgwiHOAN8JL3b
H6M6zC64gL3NLd+9alcrb7lPR16GS0eiLsH6jFftDXsSAFrwrh3hKURBGPI8ilRmSbojVJVyPvvR
a9V6a+Wif04ghmzDO5jUuU/cW90THmwLkS3mvixEG9weCKlGJNcFKyDWVziRGNYzbM3OMN1libdb
MEidWhyvb11JzG6p7c2koFZUITHLKIZuEGPlfQOgQj+wmM9al8/+ANLMMnRw+5uFqkhZtJ2+hlXq
cXNkxDJ1XL5q/wduZgrPqeoON+oAdXOyBXiidjFfIsj/UDUznml8+dFWUYvX0SJynbLl5PaMOUk1
nSHyP6ppnK83SyqsEju4oeRGLBAs8ZDRnqxjASypR/jG5/sATMJ+IM7ebkOoLESF5gSno8BPqa3U
CqxG/frCrxV2b786lMyrlEulQzVPsphwGWLpAFrFd8mKNVjKQNWuKZrbh3JB5Il7eRBD+7gwS3mZ
/EM3MXQe09I4Qt0+mSwhea4YAgcsqmCGaRALdkr37vb1Q45FwJfuu5rILEb4kKSRH1xqHI3EvruR
Y9wZptFYTbDaARbd/rVaLSFMk4q/xpoIH846fSPMCSkszjCZ3vi9piaICYqDPC4XNTVprrYp8teR
eupPWVFDwPTgKqv0fIgM9lpEnkqvo85fx64eCbH6HQk7gjiZS8iPN4/kAusIzbXNK2fkd7szzZOa
MFFhA/Ffu/LUrjG7AXj2bTdKwWqXXTZEIQUSKHZEmnpTF+6MeTq7E2Y3bW3CDxe7csHTzlMYJD3n
44gfztCV+j3lkqQb+u4AymouuJVygsJbIco/KwHkUq+5RgI4cCOWOcUjGk93gMUPcVcn97gUcZ/G
8PidJc+eR9vbz6mAc7S4L+IWouyK5qHks67FlVuFJUQfawlcU7U/hxCNGLdC/FSKSWKz4qlLHcYt
U9Iv36aUiq8YH8tY128zdCoepCm6y8pvyMLj3bgC83OrDLHBDo/T6H43pU0HM0x1EQxfDJFOFNc6
nOfHtKHMbpeI0E0xX4i7d0+tTbF4oyeJ2Bmw6lU4a/Mi2tslZiuOHudSLL8Nfn03k5YkoMurCwvH
iwsJYBvHfvVuVdU2DHX1aFlZBVe+4ELqtQtZJl0j7uRU8dgxxrZr72gYEZbZddJtqV6SGB3nR1j8
jDPI1d/wMInGTuXE6Z3IUy2C4kZk4fZNLtjV2qvFZCFIwI9t2978gdpUnOdYTixfqd9ugHV3TkA+
5tK+b8Nm4e5yHw1Vcg5IkV/mrg3CEvFmnmPsj11qEwwbBZKpNlHDv7fDRP+YDnBpYAGNOBM3Cdix
fZ4DYiYHd85c1jpUvp/vbQEQOrLjNrAjPz2rkpK45wB+lMyL1wz07UHFmrCr63ThH+hi+STXcIsl
tjGMA4neHFS8AY/ePOojTtyCNnl1CtrFfO3QquIV1hVByhLSfRjXsC5o8ngfStLOo2tYOzOPabTX
pySMOwLrGao8f45sCIPbe8OI/X254jGJgojJqe9KkuL7oQ2ZJM/jubKV2NxYvRR2/qYcx/LZSFt3
X3b48v7jqyPT/AnuwH1oB8YeNM/5MZfxD6zmp4zYezJV7cFGhdxNlQAHDwz8nl/YZ35zueGqm3Xd
RJkg2BTlKTHVexX3+xueq7Vx2N+IdFNR4Izol/XciF+m0mo3PhSc24FIoBL0RZnvnS7HOlDT/rCW
gia58tCsCHiOU/SFUquKXVNo83q7bKvE/qWGWEPySMdrv34YTDJQ0LjFMe0eGI1cuaTX8/1/fii8
765VmQ/1WD2PaAnUS/yW7YS/6hGk0O2zRaYlxfs47IcjHcH8TYZeS9q6x45Q8yJQsy2fjbLbNX2r
P8ueGhczobyLqiK54mHgNzSChsK0Rt3z3gssCN40f1PWxdGxfyrdIQyWqEi/5YPLqNYx6CxaRyBK
rCtacv1Lh578nrjNVZvfpiZM/kC0wcchkKi/qEFdpeCphX8iMyZs4ZAAYLvNu2HAEMeK8h2NV7sN
qZpmivYiwwVgYzW8MWR6DAIbgbIunWZY8Y7Wm5rFe1YU8q5N3m8HbRj6OSS17pvbpmbAmeI/THXI
D1FGj9AU1bMFxmLM7B2EXS79sSnvMJU9waQ3traM+Met9E5DhJ8jEZAzicfwWIL0293QCToaH6c1
5Jamc32aDTd+K2f/eQbCfj83InkbEoHK5qYA3dfflGseTnGj91NDqb5wcPfKSC8ebvO7aspqtDdS
/UsHvNnQ4EbrUOCodVmb0uftdBjTMXvqag7jzkbRnbnpTumsnr/YaOkIASCKVrxKfsAiAo07RCJI
Gv2QtETlDYHfYN27sZTm5evCbzzt42xnWEXQz+j5USZpkooW+68nh7xURVPMcx1kQCby0iW1DRqy
K4e3FNERl9tkXKaYxAre3+4a2bAkk+zudp4YUTlBo3NtEisgCA2qkE3BG+V4A7Qvs7+c0CloHAZG
jG7WJD/BGTy5nFjXhtDgxuxb72SaWbMbRxc6CrHzXVS1012T/71VOAX3Gu0r3Cdr7N19lovs8nW/
V5k7P1Ze/a5t5aPfchrFNsFADB/NTqbiuWb7zr1npfZzyux1cWpWkZj2TFkaWYg1w8nxW6Y1vQzJ
Mswu2uMcnnhRtsHgh3mQEDDZMjw+mziqHvqwYi6+As+ZJXlPXz8CpkIDv4+uj9KN6o8Zc+BqtgPr
0tX12UjXnSq4XM9ObL+HRpgfRMLcEW8ATDy4QjVO+6PftemRKxbhCZgRj+X6RaxaeWRzzLpkoXpy
DIJoRRZiLOH4J0eMl6otftnQCPpuqF6j1rzDAuigATl8RgEfGCTjX8uR3spIbWJudXdNnbJ5IPVG
z8DbgbNk/kbGGw7b+m9ySVUN2qBZI+6+Ry0Q17pytqNlttcbN2ZQ9T9Iny8kmbRSc2OPURHkIy5m
JvyMb1SDslezmia2f3WMBHhb7W6Q34yJkOyl/aSjGmxBoU7YfO7TPK6DG0ZG6NR+jHSM6xWnH173
vwBFeHfwP6OKD6SmwVS06uH2owhE9vqgya1xrIbGLh4I5iIn4T7rzPn7EDO7LbrugRSOevHHN0gH
hyVP4x9RXukgswX6ZOL4+8xkngK/5nDDpA46KfZDJh+rgaV77rp2QJCPbAhgA0NN17j8Py0L8RlN
ALRibu5O7ukGML6d+iqmVm4i9yRwIpGlTEDxNDCPwQUCeOwoJ299W60tK8AsgXF87dQwU0W7Lk+q
w7o4gvBD8tcE6Vfh/99PBSUtHj95JIWMs30F7+twtE/pqMlDuQ72w6afdtphGK1v3AGR5qcxg6KI
5yzZdbaf0pdQIjtr1hjSAAONZvrZmZhayswKWJrEKpwyhHLy9b8GyRD0l3Yrqka9S4+lMH6aqCMO
B/WuvZi5q1V+lp2bXUsQVpxGQ7UZSkduxYrAVASWLmHS/Jpssk832uTc4mMx5x7+b+W5L3PX+9u2
/cteRiKpVs6H2mJMCKI2QHocGeJovLQE/fZeYacnIwxfFcShh5azp1m3xWBH5Y9qdJdqNP2vLVQ8
PpTomEESQuupq+z9TIWIXYtKZwxxEt1agtpzzRMrR4ylx2I6TuK5DG2U1Kz5WTezwRgeLocCp7lp
uXJuZ+Xt1OT0rMvBYiR8AaNWBTSCbH8boUx5FcLB7afKRXzB1Btt+xpQtnJhJY2G9GFdWUdTRH81
svE+nwuGq7fNPuMVI0px9LHzHGbfuSZ1n7wW/ZWKvv7W2wX1T+skrwBB3K9zx+YFsH5lv0Y9kiXq
9l7l2wFvW3ffel15ro2St5MjX2xwKE3PXiw3bn+RyrwKk1l5QpD7YQy9v4TOLIQ4528JqfCxc/TH
ktjDHgoj0kBoh68Vaz517BwWjCwBzujhoeqN4wRGDwA4k1BmRyQ98wTudURDVsQhVu0BlNxawBs9
60huh0pketwWqt/y1l3uI2thkMhJNrq8unU8H8qGomp2CD2rGMW3LJ2TxiBztf3pM2Lh3cVVi3fh
jMwgwDDzyjljX2rOs7BYxtfOokn1cvudYyv9neTDk10UHt6Q6Mxkbd7WqPrHuRbtvcfLdpO1jM6m
anC3t9t+HXIjs83X28889y+lN9WPom3QpgV1wW3LiYR9f1p683S7zNQan25tk7cxW8ss1rSsO0hu
vzo30Xe2xWjwjv7IA+J6uyRqnysxWjzLnn9W+fhk59axWddaNbX11I0GIQBHnxOLLLi3XEGWDDvc
p8XrHM4LoAgqqJz2T61wEQhHksmiBgACcfFZQGc984bBF7UM1OiSvSvK1O3Tf/xGlofqyEY1ZMkm
fgxXSWHOw7/YxdSewPUv5FW5b8dK5ew1gUmpSOoGbuF5Z1rKHxq7DaNxzi5DZqyqqkPcfmtVEZfe
2UnALozCfZJl+kIeroc3E3lrWIzjpHPiLXtpGYMRbEVA1m1Qmvkpnjp2yg15eDf42IsaL6sf+4iR
rMWl0QdT3ckt6c9veCtBTBPZDpRs/i4YEE453kDurcijk4u3t3UohW8w/WVX1WlJiUZyP0YHxXqA
u7rUlDlMM4gkQEqvwxi73LQ3q2k+Gg0r3lZW20PcFg9fSGJl+/shzliyBgh2baCzFmkQzg9OpnXV
KrSdeE0r0FiDumKqkrJDqWnenGxOEeFQRAyRnnlgoFEMZFlvvzSHw5uCThOoQrCfy6VD7vzks9Hl
IS/yj4ER573Rqc/MQResU879UrzgDRzflAYQVw0rUfR2kCBZ3xc9qrBZKec1S827JIbr35cKCngx
Fqd/q/n2Cdql2MR+01DvFxLeOkTqfzOtuHTRfxTXvf1QKaLnRn4WbHpAfI3ep0ghRizbhjJoIlyY
sPYRR3XzF/RPsiQn3C5HFOhP019drC1g/m6GgNl4m1iiPYxsPmpk984CSIaTMYk+HOOPXW+/YKbc
EZniOkitl3Hyf9aWsysrYD9LVRtBFqnHru6vFnQPhHV+Cjs95gQ4o0rDq3NVsWGc+Avb0BsLA3nI
1yVFXqlO0k1X+o2NiTYbn+Oh3/gm93Aati90egCJGOUSWe79iokBkfQaD06b9Cgh884gP40HeQwz
ouYxy4PAlwqPcWMjGSstLCuwC7GLBE5z7JSGNFn95fGYstrzWLb/lwWn1r8uOLVMJYUpmFjawhHi
X3fJlm1T+/2UNkjN1XZEg7qf1w+Z95h11OCNPddMlPjgipoPjvvPp7dfi1ixvTF9vCkt5vQ7JNWz
jBrIA0aZs2ZBmuSBlJJPXx9qSs5qpBf5L+uW6//2tWT78WvB59c66V9VPbcJCt6/fPrfD3+qdQl2
d/uqf/9TX9/k3z/li/75puvm7v/lk92/rvH+z1u2/19/859t3K//5y3eLhsy/vdLvIPlz684+fGf
13ivX/DvW7w9x1whlD7bqPH+sq1m/HPb722xqtsRgPg9lBqc6ywH/WeLtxL/1VRsL2ZmJeBD2OvG
6HUH9Lrgm63gNitdfaH4MiIn7v/PFm/asnWZx9fz87XH2yLpwQ/hep7FVnBL/ctuoaXCP2NDqQS7
odkXa42BYNBxGbGb4yn3TriY6r1TmJrUTvpUdR8F0ayARXGkhuXAkN5bCA0AlCE4b5+IqItNP4fv
liiyU8+QuI6Ll95QaJhcbbg6n1MzY1ucWX7LnpU/omdU4iwmLOpFdjGL9OT2kbtRDUPTzLMuEfH1
Y2PnAaloYq1Ggw3NtF5b8leCaBUDQFSnlabtmT+GKE8DMgFGkju7JKbNGQTwdcpQ5sN26W0GmTyw
VlA9l+T0IkACm9jAekBf1QJFL/fsp2NDWK0f3KUCQZYmbNM0EfCz7HkZiBhxuV7ydf7oOnQMTjew
q3Ila7HK+J5Y58R9eymgoW/U0F8GMNj7PufameFYbs2Q/Rzk0tkq5GekaCb5Lcq8baQIdXvqr9Us
A9tq849QVL8df90V0cV/u6741tcWSa55cQIrPY5ZyVDKKh5c8FKbRvl3/lTC4/fIuvWttcUayNq/
apcrvw0aie99Hv1DI5afaW58SEzw0BpYO5pOZ1qdnW/hQpmj8Vubq2OIwFX+idPRPqTCIakZcaV2
YBikvwbjiHrrlF0P1c0EQ6RGkuKiw++yiKpk+rTViSr0By81wsYEDOa2zS/F5AdOiQ/An7G3rKl1
/Brzvgi9755Nu1ZlmcM6QvkUgt4e2+Izky153ac8Ey/M5qlgMmalIUzRwcMd6JTimfZ2bQRY5Frh
kWl97PPlknd7P4R34UgLd1w9bewm1dj2uociNYp9T2+2dRP+0ZP/RGwLnyFQIagUNM4+6LD5re2s
I2t4IobJ2RJkVXruBdIjj7C+FFIjL6/uj8L2mbyEMK4aztkkqnd5xavSNv5UDgMpi+3C40dkORL/
UmptrOXTSZazSWaGPbqarYPRz7KM2RvplUQzYYSGIGWMGAuQO0Xf65y4I6vK4KDVPNoZUF07aU6w
zO4i8Il+VIHNUcBb6xqVU1IsOt3fRUb3IYQ0UNGZGUEioIaKYKfNEx0o791v9eLYQZpP4ZZVkGS7
bAgZq5EQVB5JZSzKxYL5ysijc+VEuM/tT4ApMBNCAyo6Uw2GE8mx4T8TiB6LKoYT0Tn/OpB/aYab
ncs4TDOr7Vjy8o4d86ojdR24i4vJc+lX2AzHbihmFpwM2YJRvtSKzSMzo+Mlcz9gZBKfAS6y1C0J
DqBeXs29CvvCzQqSEaWChgtgHgs4B0DRsP6BEVy6s4Sb71SMDhx7tBZWbEH0v9DzkkT8TbXfnmSn
gppsM8iyDJxk2u9gpPGYzA4I4EXckct6msNebuKzbl2WO06oCUvtX8sSe3Ti1nYAZGJiIWM0XSOz
Fncpo3Q6zO7YcVU6cip2IIhDGl04SZ18oa+WxyR57TnzGCs47C0W2fdxYfslzpzNPCnQiIP3on1/
OGCdX3dSIsgYsqwPo1XW57RF2xk7DMOK4JdegOBY5aGM2IYl4KQHi4vLulX52Zxvk1scIKE7PxQF
jP6GVWu+iYPHngzM7OXRssZjOKWYjOSPMjHDw1BFBBiWB97Fy9YNPSxZLm5dWkwmGQLERxTjD2Qk
u4kT0nEhZvTFr2xap9fSbfu1uP+lzXrcgObFTbIyWvSxh9oXrU+K6+HC8ewcZ9T8xoqoZ4EPGG5Q
Ja6WwdrbeeinMyOMluCpLR5r5d9LOf2i8wAOYo3mLmb0+2quVaV+bWf0caEj/ZjX/d7sFZKdtu4n
+E0HWw6/C7T1nSZjcJlnPJfDRJy8cMjwohTABps4p1if+uYob5tGggFX1hq7BjTIhmOQKa+Li9F9
Bdba8X43KSpluzU8d3hIK+c+XJyrHsRwbGP9ZAGjwn9M+rBdbZSAdl0VP5iz8Q1soL2RIyevLtne
RQz1N3nXhSWn694uofd+auO/K2CgdBa3HmFJy677U1MRn45pBwIxuvPW5uO+ziP8zKNjHP3F+5MO
WAHSdBVoCofh1XdeFyUYZRffjrVOS3EPG1390E7MZAvZYL9i9UzHsoHUwR+YZgBc3IdJ0eyFHROu
ug1JLk2kAZh+QjdqTj0n2jSQBTFUzuw4PLrj+Jl01l4Z+LzHjmYRxCDIqqS2D3FaBO6ErkK+Zg7K
pOR93DI4TVcrphtOB0hcf81u/GEM7OuwwJyJInpuR/thTS3vFTSjsCdoVzfuj8JX88bTPItzXjPU
H65ZpbPj4K/sQFYA6Euaq/vGzdND4mEokPGJBXmfqfF3AmaV2+xEmwCs4QUVL47Tn0piutgN1XlI
+oYq3HuvDJrCiqy2HuKQfEf8zAyj3A8Fr3VaEtC1amtXVr4dYXpBKWKNb7LMq1dnfHFrhR0gdoKJ
BPlqGLaP7cQ5ztriAG2XxYHYMyXW5/3isVqpDXv7wsl8EOXIQoGmKy4ZUbwHyE/0FYqIupepH4nr
7pyUnnh2yNuLlH1F5fDD6o1zDs6tsTLvNZ27aWfXKYwBElaIk0QQS9nMe08rDCso8TsCgri9CvLr
kp9hYja+C/m49ZvPqZcIzglubta24XZJx/zEJt9T9T94O5PeyJE1uv4Xr80HDkEGubAXJHNUplSa
q7QhVFKJ88zg9Ot9qH7ofjYMA/bCQEOoTGVVa2AyIu5377kTwGxVoLbUoFeVANw4rcQ9qjq6jXRW
nxGcA4o9N/geARF/92lF+ixtoz5pBeZ/UffXMSV6FTeq2lvpfJTAGS+LIek3QtILmimmHa/prmrO
IvqCbMTB0X1vrLQ4Gjk4uJXAFTxg3BeLisIcPjb+u+Gkx553SsVyXkH0nHqzB2zB/661Oc7XRLR0
rH5BkyA/priKg5TlIbRzcvtaP4zQksHXUIhl7+dEf6AQ6EvMcXHbeNabu6r5MM5yq7wGr8Ciqh/N
4QJXUOwhoJtBlsH37DYAVhPbh35tyR2OZAmSGslfW8s+yFYO8AP7wzFylruq0hmllsY1ZibEDh+2
K3aMySCu4Bbz6EP+PRpJBhGAiZ4PES7zMw9N4Pt/UVIgJmsAC+nsTEcxwEyrV4Azok2OTjTtlk4i
19Oxg30Z9ke5PGdpCONUPxdlBYh1nIoH0ZG2jquEsNEyesHsiv7o4QY2iE0HFHxMflROHj3O66Oz
RJvPt8iPjbapoKQ2GiqpjxL+yDlvP516i2NtmT9CNBcGalRDZdOpNlYmFBbh6VzUtwLCId3eFQB1
J/+hIc/LCrjLaq2YvVj/syhT4FyGeNM856PRYHqlIeed08V6pXfi2ibVOV+JVtUdBwi5NDvi9Ced
SLIeUYnlat2JepjsprSLOqTnt1U3Nv0ye9bbGOpA395pqElpXg77ukD1d5wiJn/PsV2JudvrgnyR
TuUIvsuYn0m3W8bGC6OueOcL1Y6qkye7RMtcdQgwRubuMHJub6mlv8lwBgB7oj+hAd5ziAz10U8p
hj2MYOFYuEcm3hvNqzUAW28FJQS5TLQcv9bpC+pa7S7rhgzwZh1awEHVJM95Xv/RKZJfadbz6hmh
YbgwOohhABI10YkHzwv7LEI6Lw2YzR1UUY4Rs3sYKQoDKpMpchrdje0sp9lkaAgaM4Cx8FYTz8Eg
RtCJsXYwl1RFOeRZdxAVGUx7WM00bsOjw26JEz++M2Ix0KmGkfDu5r2hkwqe0XJEn+qg4MU+Oekt
ZML2AeRFurr2rqwJkSwadn+493urOwywLkOzJ7KgtP4OXCxysZblPjeGP6oFqzC2f9iPFps30aec
F4eeQDHAohYyADmO2sDWIE2xekRg8IYow5/3gm0HioVX/QYFnIQtdgS/gGHGdIKZcNZbTGlhFQai
A01hgmR4L+4ysF1tA69djyojVNydfFyIMTHfEL7vHC4xb7ysssAmTuRs+sj9XYiuJtOz3EeNvGti
bIVKm16iDql5GZZnfLpiF5WLG+JsgoXiutmuzp2TWDSsb7Ofa5bvmkEsDQ8WAkbtbuBG0HSPsvqx
cC6zNM8J+q3kuCG8EaTrerfYeLZnB/6AhaIuUQyxQ4wYwqrAaj0ZJp2ThQ4uc9lSkDSYDeehigCi
wqLlGjf6Ej2V2RRvh8gbFRkBJZZW6DVfQjOPaHXzfrNz+TaCfEN6Ne6xvBsLm+rWqN8aU+44tDe+
bUMyyqPoZimtxwEy861WDDXnxC/xTOx8CqemFj5ZSfuQNM4em+cVkuASzsR5jEO50YxElT2rZM4C
L8Hl23bsPfuO0AVfAW0ILpOJOsWiuyaUEXqHmfINNtBEUWRLSwKZUy5m513jDsaAVQukYzItmcSf
6Fc2vkwULQEY4XtQeYsgO4qgytSIWWhpT4KWpriF/jtCQTZKpMEpemn0/HdBjZtPxzFuuT9pwZ8h
DO1qCzDwwMou4665SbDNxpj2T3Luzzorq2WvvhanVmA65f3icCtOG95YdbTvhvbd1sRbRyWX3Ubw
p+qdNbSUKZKpSxJ3CZZx+SAE8aWp+qZJ+HvLPLLSwDkBDN+wpaWls5e8hcrcqfF58UX9RmYhkD9Q
spQo88V1c39tgab08Xo/Zjn5kXi6G2vApV7FMRTXb7QrJtqisKWFtfTOlOhBqpnlARvxj5Y2EbJ1
I5mcyPpojCY7EOkCYAEjEpfktI9RLf1iS1LnbKbIQJL3KOqDVVftDtb83ayLQ55Soaa11ZHEjkdb
afkUr81dQxqCQdC712q/Oom/el7yz3HzI5Ztek3c7RRh9hdcbE+R5h4tW7/th4ZGMUbgPvD7naF1
jJzVwe7jdyna7uSK/Oe8elQLiflXG8Wc5NwRPEDz3jdA6EcTg1FtYhHoWPfKon6G+sPUkO28FeNy
ICOxwImjI36y66cEvjYhO+QZ0ikZsZUiMExOnAVBet5/40DSUtV7IhOOr+X6ThBM3dsFGkpaOx6R
EMZ4a2W+zp3AY5joO7dtfixy5EDRvVd4jXy3rBVfxjj7qdOxg8380XDfczBD+FHVjmPgQbeVAyZX
FRRq2CHNE0wGhh8b+YVta0wElBssZKZdwrGaKuWxDNIJu4lTvoAQ0w+jnUUM+dsvoEUdKHk2ipm+
75rHqjIt3pg4NaaBW50BZY5IYHmQCE1a7LV4PMbP2Wj6c8+eNbDz5C3P4+zQmtUpojoM/gOzA7UX
0TrtNBxSQV2xC8DSS6XQtrVPq18mkTzJYJikhNhp6HaBhg+cjYtfWvDcvRSb8Zo51rneLPBRBLCR
yGwlLGcrgMOcwEQ7kGY6Bgmzr4AbbsH4AELMfZOSMnPM5REjaqiY6JM3xkY3P86587vTwanbZPm4
a2qBXvS/qK/ECVPAtIk/rXQQfpUic6zyLUelQYb72jTtPSUZPZw3r9p5PYtlg8to7OsXu03zYJbL
DVLSw+Qi3gDW96XNL0z0WYkdhE6esqVKhPTzrotTmwg8rzB7QjpZPMGQM9pQ1zmFUzyH0SClUDra
JVM3MGMBqmDOvIGayHl2FQrLyJrPbrtvqLyNr+1aL6dF9A9rv6rnQpF8IG/X7rZckKrl8GQZu9WE
EGr1WHvGWt2kXsf6u6EflQ7ybTHdO0A2wK1F/NbBwp2y7kXm+Ue+mrd9Akt6fAdfk4eqyAE+WQ3p
nAraK2clJqdkX9HQGMgY/mLnnFXEGxWR+W6qsltXDOXejkAAr7X9u9XM39HK+7+QU9jzDI7aX337
lrf1aYyzgvT4HDoboczmBg361V4ZJMY/6HmSt0xuSaEnB1kbFruN9olW+PTotPGPQWQam4Ks5LvE
i51NdDLCminwY+waczhwsh4gbb7EExOTZUyZSSLGuEkyXxi4ZwirlF8MJHEdhr2HhXF2MLfbEioS
jHMLtJk4OjrGbb9xOV2A1n5qgsvQRPbKjZZxnB1fV0P7YbtmAoSwxyRKfMFf1vlrTkFqYK88UWe+
B7Do7kygUnpPRbGGeAPyAKvrWkg/5rr4MS8SJ2RNamhOqUjLmkcHF46fcsg5se9ATtE/ckZOpKBE
spctzuzIouqb2S5AX/QZwU5rGbiXm70rwpX6vxbW7bnXTm4qMXrBuw2MBPW64z6/L9oh1BqLTguY
g9bSM/GnoupguKTMcNcAq2VSZ1AKlNFeoAt2VvOrBRo3lDFhl0zBCPNEfTNAckpadnUOM599ARXX
h4vfTGP2o85mbqz8w/yfWSDI9OyJe4RCDctltN1XosBbEfS0HvItb6wcZE3WUSdJQE3QUEgcsX/N
8DNeKxPYq53B9e+qi8c4/IbT7n0jNCKTK16MFqyvoccv0zj8ITwD05dVpkiukJxwWnoQobHswl28
oMEbuxbbCPYf7Z0chh4aio1YVu7hCsBthxmk8vGrFzMC+5DfZqg+1Od1b3YNUWLt2eKWjaQ6oekD
3Ogof125Z3OO13iYvHDFleu3ku+bpqCgAGLGHQZ8lUPysxv4bWXL/AUmaP5h5vqJ+9aZReLWrMS0
j1KgDJ4GGEErmnAykLdkSVlH3WR0m2VAu+g7GFNofPnKnN5pHg01s4w11M/ntmYGlMClYUQu9WiC
g5ZLOT5zGjnGxLrC1MR/Pcnsa+Daj3M82t+9p3r2xSXSBPihyIBE0577z4LBPz4yAkkhV8G9Zhg4
+AlVFQPLG77YFvEHiQw7SJFyxmzrUM0JQSYPvxZ0eLQsHs2JeNO1+pK4zT1FV3PgpkoL+lz7XJ3q
RylZLGMD5cNdRzTTcj+bzdUdOanI2j7aNFXPBRx8YWbFbrFvauoAbgubyUMNvLp6xAGAwE4jw7Y4
WmP6Yjp7L0f8w+hMFjBfSp/CyOEAnJgAzATqaQV1ECMx+DpxFr1bims8vkuG8BRkz/vExBG4MHXQ
JVDvjiBfUN7ndT4EWju/m4ptG8mQg4yUfpyh+oCgBAQ2rzW0JFbn2KHxPUMyTxv76PQEfrbLgxNL
2TCNJYsIF/aqM9i/ZqTu8XJizo3RzeF/evsFfbDuRnYp2UBY0CwLP1Z5c6ClPLDBEO6NlJCMRW9q
N5t3qYEViHsUeBAuXRF/WAljVBRAIA51ZBItAGAIOgIBlS2DPmcPQ1RwWwFNGqRz3/ol/9Oj5oAP
wumggCuLcwKcd6f6mLc+ghLgGDbpCWVnWoJRYyAg0doJmXkqiIliolWt5sniYO8Yy1vTAwk0U1Ay
HRU/lka5gNEoaJJosKrGCYTjHpsxx97SAtCNS/LKCgBBzsDM2+LM5RT2FpuQK13YGFSVkxvQjLO0
XzhbXG0PYrdS7BE75ybeyLmkx4wDd24bsF3xWpFsNyeQXoOZfhRiEj4QR0qnVusugoMeKoq2gnFE
VDfQXhnuR2gxfSHmwzqUN+gSYECJJwUDluN7MpmP0HyOJVjXAbze2DblKfemN9OJXz24SLukezWI
qcHXifHK0/HKlON+iZ1XiPZMrRoDrJF0b/uUfaijc8xgLx+MPfQGwfRQLwovaIb+sQANH9QmG4GW
TuTATFS60yfvwTYllcqMTQw4XTQE5JBPY+62Lu+BfOa0kuAiDTKXkuzY5ZRGvG0NjaF9SH7r2CR2
60oSvBcxeUDlwe20F4Yi5u/WuCFYJPHrcI1Mbbt3K4xVbZY0oNunfb1Wz2IZc+Szcd+YxauRju3N
aSxscjI5KxNRYNh+ONDdi9Hon/2WHFt7hpSO4uIiacpmAMitxiKyEiLajyreKX73LHPpIa0Yecym
9VIOd5bN6JMASJwtr2MNS2dl3BMUpnyYhtHheOzlAXMArE2Z94PuDriNT7gEViJwhboxMCjsoxZO
jZZWb7oJ3nN1h3NqMHqqoXaETF+AR+rdszsPT8ZCwwYed3SxpqcIONIWdCnzwI3E17rJul1HVEFO
4smMxRlrNfJMSLqCMxKHDXQqoPPda2O7YEPLk8sW7dywQ59ryihdmhYnrkWcwO8ZfvbWaStkd95u
iXTe3Mbo/UrrXfKl7NSonva7hvkUlm8rnCQOyhEPRjhqntplDJLYuDeP2ODa3YzLGn3+Ahvsahjs
Je2MGtAoQgclxXbo8EhWTfqWkD3N69+rOuT4afYlGOSkHG71VXUHU+Rva2J98Z2Dr5nNx7ji7Eev
/cPCUPM4xt4X/uob+qtu7Er+tJhfRlF3X8zqApFggp8x0WOXXTRjYaVVpIhUd5M71YkooTxVNt21
ymtohOmtV7p8fGHDha+35WrTbauaYsxKtsTcBIkap9VJ5FK0lhiLEaTKYNQunOZg9DA3jHUGnLGS
Y9/gG0jWOw3QvI8nNasrXPcdKKjGIHetxkPlGuRmLDCA+O6xNDGraCCvg6GIXjGIc4LSYebENssw
9GAiLncF8EUYf0l8yz9ASLMZbkr2I8OyftaYnCjDZmjGoPB10YEqdMqCrNLaFRyl4mNY+/OEUSzs
Z/VVDFqHAMCmxJP5sy5b81RFj/CbKCuw/5Qg3c/CTF9XyErjMTc2aiPuJJsmZ5SL+5xtGnVlodZG
d9aQ52GbGcUOyunPsRbGzjF6tFtuGqP3OYzTaaq4XovF/uiGzgvSZP0JPVuEWTVz0khc6Bx2Rn+Y
pd/Heqvw24Oxy6MKKakDbUT2+z2rI8SD4mlb4BDFaehNHSEO3BTC1ldy+FWJ1ttJ4tu0sHR+mUyP
FiSQQw6dr5ESGK2Bw6FJz9xgPvpq3BtJ5x1MEHCQsKnnc4izmxVAMU2wQTcm0I0afQSlc9ck1b1Q
6lU4bL0bs53AUGQQ9HvzXEDxJkWpXV3mKN3EuxFopg/z6eSkkn14hEAXoX51q/04z0YZxhAKwPaz
aTLS6WT25QtIIUDgnvmaFwXeTYsck3pJy/rnpAARWwUnqL5drj2brBoffZdgLTB19hgQBkFPLZ96
leso+KQI1AfmfsLYn/bElsfuOGk6nXlrtOVNpjX1MV1LSLPDZfBANiwy1veLTYHauHCKAsLJFKsm
la0Gfc9tT51GLbqrXPclYVtlK+1nF3krdQYm4YJ++KjK9Kdlx94hhzkQUZahVwJR9eS0Yg6I5JUA
vgwQwnMTWoA+peFAbC2yM1hZ/CDY0ZpcOxv9sh8asEwedbr+xAHCm4pwHqckjGp8xeVJ6SV27L5F
qAnbRDP4B6duZyAvqfQUD6sRzMI0d2Ulv2TJWm6tMDy0svjRzCKc6LIJvEJy6THGYMoMQG5DGZm8
AwWb2bkvTnPifkjlnGeb6dy0dZrlnPR3ls4sXlHiQ6YIWzlnKJ9qYYZugNXwJlLUY3Agsfg+Rtgy
3czuojfzm8HhSOBoTM0NLfskNAXMdaU/lhqvnzPXDkwEfs7Co6DeEo0Kpb6+540+QFQHE7GCoQKw
qkng2TjcTYjQanbbPT0yVeXWPndXoCiQu8k8wdyCm3o07Y/GtmGtxGa+K1Gkdo4di4Om8tfe0ik7
TWFCzWnzQ1WELApuPjuTszR5OwWKpCI3UkRkcFcAFE0xHVyaIgKrwQ1pdWxhi9+dJjHbbOwim2kw
6jHOWGk3LyYEBOLh1FlyZ+L7p0Ykd/LHanbpvZjqiYkUmIMEoOwGrfxlgj4gQTEgA3lbzcnMT99Y
BvMyx9bDqhs6akeFJ1oHtB9vt+eYBXxXg79qMvcR5JygOZWor2awJ3NbMP0OJTFecjf05CujHgZa
D6i3TkjcOTnZ8ApfUJitmFsMsLqMZrgoF/peamNwcTu5sO9jlHIho0eHkSVOyypEDnwtNeByxozC
0JGrnGD2JgnbnWr4An53VzkDSKduJTTQ0vyMZ533EW2nujzQ1wPleUazLI0KHtLqnB3NuDVm8yXt
YKeZZbQn6frBb/YgPE1nZr393OKQ1PB7RK/8NO4IVoUj9YG+K2sr6LO31jBuK3LCNK2upNMseh8W
lsuSMB0TNDDC2Q5S1E9GOw94Bqp9q4zHKXpCacuDxfs0zJO8Ool2gm+vPfKLPuZa81I10+cKddNU
/V5h2g/MlrE74XLNx/5V7mT2mthcepCIPLQMwCBGBy57ti49nVgE/pEf69UtfJHgqYfGCoQ2/1HZ
1lVrMvafteTycz51WjJQziv8dmN0pcyZsAvHKdVyRhHPrbc4oZI4nHgTck4nIIQtOCVBFpo4pnwD
Rz4iscCOZpAHLUB7qeq1ptCkEkwY1hnXTukyj6UTHC7U5xhjRC9LDHIGX3q36hCtBkbo1vMQxe2+
14xr7vZ/Wu7C4TpIjpwp6JhYaZSxJF9QZw5FLt0zUYl9NlINDKYKShN3OvPBodNpYFyj9fWt1JE2
TdJITxBQ2fhQ+kAPfdmWVI20/bsxdhs8Lw6cUZQ3jV5AqHHwEo8S1FqzpymBCBeHZzw3ML4wHYdC
ejBXbCRVD3QQ3/HCLM+EH5R4fRyus1QH5nHJWDR7yewqcAfvLTfiz8ySLxOmKsOrX22sPLHzuea0
no8mvjlTg35YOCe7bp5JwH1gFJlvxpVmJ88SH5olHrELnqMGCly6Vg/FaMuTACmyi2lyDbjouJ1w
j7HNF1tgUh+wyyPHmz05QebzhlU+5t78iZ6qHTRhXYvvVhnH/VxqQYoKKRqnDhixZZzPWVwS9YnV
71lDFUdqhlTFL4ibX4IcSr2mq2Zi/FZRHEzyO1WOszHdbkKd24L/dYf6qNVsSpvxQWl4Opi3U99A
YgPMSQdawvHOs8pADqDiY35k+4TVkPHWod9sGcDsuN3bMVY53t91AUjBiPuTW2ua30zrk7VOhxgo
d8q7ZyvUy4GBj9udEEnREMPn9MvucW8Qgy12JAjlQXFV+ZLtRYMfO7td5lUPYsKJfmWCrjFsWKxs
Ge9lzj2fXpsPnMJsGbMFbEfPudEeh2dvIvK2OtSoujmcxBitMCorLSxSOFUF75OuMxlKNv0D2Tbd
T5zYwNSjYBGSPUJLo2ZkpKxcxDfFhujwTP5X5QQRaOAQFklY5uu1aMefs8m4BByr52PiMHyM9jQ4
tTCXOzpXwgaAX1J5H2DTrRD0yh01FKRqmmmA1A/J1gHSP2IA0df+QJoz3TfAcHQFhWFgw4Fo64Ul
VY0XR+cHYvLvhpysnQKyHFpWUOzp706d5Ng4zYcjPU4mZDn9zME5NUhurx4RE0aX+6QGsKzXOEfK
yFpBT+NgknMLl2Z9ll19akm7RWX/SA3UbcZOwJmn9IILJSw95ZzSmO2LZXNgEl3yiTHntZTm7ZR2
CWMsciW6WdAxgyWjhKYbuF50qAaPVcYzqPCKBzC/ThX2nNx4P57n9NVIqP9pK9QAGW8Z8ZEMDkHx
2p56zkggcseOCvkV1EdyzCViXDnXx4T1aj8vCcR7nPH8qqhs0sZ0Rwqy9JPW+10s0zWdUQlb0/SR
7gkCJDW3eHrQzLX+mVjbWDK2T0DQdmaFYCxkWhO8m1+XLVjLFMcxmE9R0i3uhwUgmfXULK+gyn9i
gMA7gM5qQIEMyaoctJK8L0jXy5T+AsfbnJoFNQJLWaZ5Dy2zymTzMyiuu4zNHrZ8pFMdj5lYFrlP
B9qGRlVh94/SHfbBEnyQpLtxvuIh/9HosKsWPDH4Wdg4zLSTgkCNgrbhPC1nwvrRSFUqZ9iza7RP
wNSSg6V63FWJ3DVi85ooYh5DCQdfssOKcO/mFprQylQ3j3EEMwTeVsqBggKwqgJ4eEtelWMk7Oik
iv44ufPAkYE9fd8T9Mr9gsZ5asAB63iQE4sIqgqZ72Giz9B7RshjnL/oDGBYPrTINu9QCtnMzTVt
V0r86czko5twzmKL8J0JhTkfFCV6FsJ6n33GGhNnaTMewu/gTzyN3jkpRkPm22JMHBnEq9Dzr6KY
X8BWlCBaof4DXKooojJAORP8WC0KSBmrZ3aHlXkGktjFywap4kBW651PMqo8Rga6Nj3hIplc36sh
rRYVzWHS0Rhhds7BSS0ut8Lc6xME6cWxmX9P67kZHAncBttHtxZYf1MwzE11MnNvvOgUjcwsUro+
7Cyp1gc2v+uD16NKdRlpWZMPwCqUr7bfSYLuEUdEzMGKX2dFYtbJCv4BzYOTXnPCRa2dwVFyvFRq
PKWgOEtS/ZhjKmC/Hj6zwQzQM7Bzd3gmY63ela6qD7OWEbT96an+QtqBigsreZ0avKl9WfwynO6G
GeNLIfCWVPnyWwJxGOoCpvBw7VjeLFyxC9UOLIenKFJsltRbIZk0UmmtEEHBB2PWQJ11vOchi+9J
/zDVpEGeb8r5VGz5Kc1MmGO7b+004jwsG0Z6CJhk6wmQZBSoweUEtAlgN9uvw3ARudwL5IXIVVTO
l2V+KAcIznk8c4A6YeHGj82MhhtqTwMbKgvZyXKXaZwG08xGIFjr35q9gYgxNLfCfZJ2/LDSTgkS
svNCVvmfMyHyC/ypPek4Ko9ya1uItpFHh+XW/hwmbSFtl2Huzif9AAn51Wv5trQIDyz4L+4f/Q9T
mc7BSpbJz+m+4WyDdUr1H6Qrrw5+I0x5GA9yU57NtFf7fgsF5WxXORdUoUXqJIiL61QUSBJK0ivt
chxqp/hVq7cRE6ObKRG/yKPLnSZ1FijHCXOjA+Cy1l9RZkXHqEL5yRrNop6LRdhyQF1k9lLvxkWF
DZ0CMT6xA7LRmXf8vdkyNG5L7jst07Wk0VAZXVv3GxjzyLqZD8DAPiClcroVhfzjiqhCGaQqoen5
QGgz4hibvA6TAICm3yndItZjDn9Ekb5F6Uw8chT0+Y2n2MMnkjgCyyynHOR7VCvRn73TVBKij7Ht
htaIuQu4TcLVmFcodotHBkCXE/cS3lP+iIMSpRVSRuZg0a2i8T5uc7h8WVnC5krdwyKZqtlrMDYu
q2SJZ6AXmKKNCKJHhDFMIWcwailihvAdxQL5nLwWCx5VQcoYfvE2TCV0TD8QLs9C5EfNkI/lxArd
NPnDItl8UR3AjwZ0BoEENChShLbCzIVb3xVkD0Wzaam7ZabyRhcPAzzTxcLp61om0QVIciBRy/a4
0CqAehJS3XiJa++cZVkLwclgb0EggBlsfLLHqYYnglJ9nfvhPU7TB436uVOJK3rdZid1QgUyd+s+
kAk7VvRqtIwFDGTrPjZ1ORzjDiIQfCe00l0iNgM0E/ol56waE6/C8cGJZZZtUDfpraNFUPm95AOo
LaOvQ2E50Dy4iopB/DFXiuxbN0FkLN51XSASjRylUnA/GhBCg1IV3zJ789acaQUyY++Mj+zSCibQ
NdG8cpUPvcoPs+mNflSvL0CqVxpn86/UYy9fGdylvM3iY5pPLcCeUxEfgDcP2ktk4HyIzIjSgrrQ
z1QzUmnBorS0/EqYVneHutASjgvM1XTzrjTYhBdsLBDIFTsMEll4508zvV5cpS1exBEwH5y11SrT
sGkk6nluXunbfIXM9GJaIE/pqDy52AUNR4HzEhjTFnmRqV3eFrX4ye6MexSbwDO7pek+yTHJN2CO
GDuOvnLH4sCZeYdJ+rNvCuOgMTCMVzbhSfqMY7LiTQsIaSNB6lhIOSit7YE74zmR9oFoOnC2EkWZ
64UcOjcGsnwPGW4UTsefycTSY1VYZHSSpwykmo+eMtSAklWgt5FzSVaqaDUXxXphZYhUClRW2/xr
xojpE+zgYH1qlXXq4JRNOVETc6gO9TAzonNaQsfaL+p0gAWtJ0+ber/fZBKySsferFbfkZRXRtmc
7JzECGMt7S/DrO1MEw+STnoT1ObBMeB81AY9MzXb9JjW3KlIHQLUX2C3bGrkUKA6vBx5UhqHxrkM
yYsqk3PLuhtTIBmCEfhNMfRj4iSfzSavl6pAbQ+MMYrOa9u/kO9AJa33nu29Na5bnv/vo3VPdcl/
/2uwjnDe37m6/35NPzqktq/h/+1VWyjv73/s/3NIj9xf9aca/jNvZ+jwuP9PGT36DOvmz//mr/yV
0nOcf1lSCo+8HRVtdDz9ndLTTPEvMpYE+ExhGY7QHQJy/47pSeNf5Eldxu+kYG1dunwJ/47pWeJf
nimRZPkLLAnog/83MT0TpfJ/iunZlFsYwmCV0gVKlRC24PMf7w9gn/v/9l+M/4oKXJu42iWGCb0+
Zm4iEbRZG29Wms1u2LgX1H2w1die+uuz35/4jz/C0pMh9SoCu0znXoolXkc0EHlX9JF+/Ovh92dE
MiwjsRHdxStQdqEqXeZs299J58i9fH9inm0kEnt7jUuml1l7fFQFUGBodBbsOOB53zC7JuFM1lKy
AMGA5/6i6m3PWUxFj9+cGYo4Kc6i6Y9irBgbZVS751EvBohv6XyHhrj7flSqeXiwVl3urYpRdcTy
HXjQO/bfJdWli2jYsKU7MHQZOB0W+rMwWu8/2649gFOj++P79aNDVlt49c13EfZfldgS8AXgksX/
fkjv8lmRA7hgN+musSp3Lt4r7n0JvGXwDTri8/bYmZe9ppnaRQ4sSkCJFwZBsqZ2AX6yS8At846G
rZQOXjoarmmH8ckbvfo01W5031GzdT+LlSrZwrxFK+CpSdm3c1bvvz/3/aqGRi+UfHTff57rprHe
gUKU4ZxdVunpL0OqFwecDCb6CA/5Glfyls1y/H6or6TShnL694tVvDzgdaMwYnutEb/PtlM+T/Xg
PshF7L+f1RBUb7vF/uWll77K6fw1NIc53ubv0nqvPXw//OeDnBrafHpAZ9vLvj8oYc031dAhXxb2
XdEI4jXG05rp4yP4WOgl+aMDk+JxSpgqdMWkDoqRzGNWDhkd7XwTIxOzQFouuwkxX75fy4lYgYSu
191st5+Lw2r9bdemEry/fP/pnw9Owj2+7Vy8S+2E2LK9GMz5f77u+yWRZg4kpVE1LeZBEfPr1Hhi
OuF8dom86YvJ+dl6gx0yCiftUNJd5rpgtLN0xKCVwdmrW+NhMezkYen2OW+oh3F7ZmKTdtBLlul/
njPs6BGrmH35fsqzTedmLenNoqp630+GMz50cWfsS3dL3wpd3RH9Ap7but0F80Q4iClbX2oYMh+b
D5oRBrjIWkz//tM/z/3zp+2zcUOBnLMV39Xm5J3bpLxNzam/m6YJO8C4AkDanvumkzmwqfeRYlxS
R2t8/UZ4JqXMDnlvfOVMAP96ijL5jPPB34//fkm2MT8NyxkPNWcykoT8RltkHsoFKrGft19+ylbx
ll6mu+9Pfl8Pw4o3LGcHffP9UNELcCQ6TbRl+/u1KG7WcW12am6hc2kJ43mvaH9LRUOpUvJT6+wa
ZKS+3KNWQK5d2vcFDYEv0EiTayVFfO2TMb7OsGEDfrvQubXubLqKnWfl2eeGgendYKnySeciCGy6
747fD5E85yMnFCPIeyzZAMe/vpl5JOgrdxsdO6u4/X7m+8MKsQ4c6FyH35+YXYYBGXuTQAAOuvn+
QLLX/OtP3w/jCSUIoZ+kxN8v+ed1hTtbB7drJ+Iz6qmjBu1ZGml9tz1qp8Z6tgDmfD8a20HCK6m8
wG5nsXP4ke/iRhOPVu0Ut64tf4h1IuncetMDh3ZzV2Mge8gHTKFz2b/WPX4GBgGCnaYb37aWN18Q
E8/67GEStRjiBzxFIa1wksd1aK1byWeX789GIAWDNCUNtMHHDqgjrb0dajFLqmf21L7NZnO58co8
AOTaP3x/IKaBq35cy42aM/z1XFYx6/4flJ3Xcty4Gq1f5bwAq5jDbefcrSz7huUwZs6ZT38+oD3W
2LPP3nUuhkUAlMaS2CTwY61vEXMAcASIWOG5xMyxT1VzaxLK4h1kiy1zYstEXynuZajA2cHvu6dQ
3NCxOPwak9eD/Wquv76P/JqPrl/92DCSdtQAtPDzxW1V7WtgL2h2U3581Z2ejCpOz7YhaCrYK/YY
zpxFWlfVJSqDYRVN9VRsO3v01gNPzM+V6blXrFTeFWxGgHrOBu//q0+eBXmzrScITh/9rOpILyB1
iXWY94PyYLWpi94/+mRZMyU2KIN9tOWZ7aaks2h/uV3qXWNQ6FelYt2NjHZ6B1sClVsDD1bWrrk1
WhbOfhPibeIRvqviuYcLiqYAmcRMlE3WP/d2Op50sZ6Ro3WCvGIun+WYwePnps7JpRPfO7GI8mjq
YTj2RTu8Y8IUvbCx/kp8LNSvFPSJZRcfu4+D/Cj6fqyfLKguvz6StW7zOf24zE7zdIXT4pC0CGWs
spzemWxheXYTPLhTML04bcVGnDG9jzUOJrNtTHZuaf5xGeXKVTGitSoB0k1aVrDkPtR45x4BXqSf
Yz14MpzwtYcqd5pMUNqtr1U3CzI1aY+slEVXb7Xl3ih18jNEUw4ECVtBVAyLzUff/+83yusiv3Sl
MVcVZWDNOyCMUR+bEl/hkLBfGouXSBmmxlVh7lEMpNOi9lEoTWF5XcuLxcTt0VbYdddb52I3rbru
cG3FP/xqRAFjJ4SiNGXzUPRxsw8d/kehJdTspVb/u13EbJvpbtOF+FvI6NQq7Sms0dWGCLFgKET+
JxyQx64BjIi24eChhP+sEmi9rFRMDH6Gmryf0osej8USdyqzojj3r6TA+9c49bBHEgVTlA4RlRll
FlQ9VETlaS/aqnDH5FMGyHQeyC3odbRn+i4T1FLEaj0aSkENlG15Jg8xzx2IfnHJtKJuWJlRJDjC
vuPHE45MoyWwpFfwf8lTw9GbozzTxNlHU/bJr3Ubsl+0drYa/rSAF/NCOwZanYL71Y6ROAlUYIl/
92DVyr8M2In5Bw+dc+5M3UB6nE771HC5uSrTOWESeElGEVUvR+OmRW9uFOF9lLKx1YWX3NGsYZVi
JjrLQzlFAc687OGjS54NgjGUaeNTGrfOfpQv76jTT6UObGHQlD5cD4V58PR9xXqTMpqnnuQB2OTP
M9lUJrYvkbDjt+AeMiK7uti68Vnvbf2laiFzY4T+bM2t/hKDLFz4btItKvHuCY3wHcW7funN/t5q
84mZKzkTT2o4HvHse+qDitq2fwzYPNcDE1ZPAUcwJUb6cxKk76Ptao/MiFtIAey9NGk/fWYxvQq8
HEujC1Gxycux2LLH8g0ji8LGo7K/37ldMjMXpzn4Xv1gQxFeNWy0Uzz8+x0PFxJPRoioWTxePvo/
njay7/fLOgsVpPwZG2uo2IFjp6ERP23sGUQN1TXpHqGLiyaodnYE5DBgXvtWYP3Yth1L+davjDcn
Z+MkitL0rHmp+TaC2ARjwB684T97rv3JI2b8yS1Kcz8NZrDJvbj97OtfZjakv9o2SeJA+8zj4FEX
7hqXWE/Txoqn5KAe+yaOd1YomGVK97kdquyb0c3Ey7jq8x8XaF3zOUUodg1b0G5BqVIOI45+MVbz
KkggSjNPnH6eITBYhXJUXFdUjvFV3BKGq6UnqNXyHrnfLW6mnT6aVuL3+2ZCeZRV6g3JXnYKbMBt
DvuuD32p3zys+KeSdNMru++30E7yBeEA1pM8sFNIOmqi3GQLUXe68pt22IYFdd9CpyQIh7Q9fnyV
nMOIRaITDj+/CiiISCgajUWq6E7/OM/40iy3eGnqhBlOOzSXACLnRYJ4vVKp11nlBJu2mvPt/fXU
ZrZ/GnDSL3Q7iY5anRsvTYEqwLPa6Cg/B04yuwBA9OgoPwijhUkqIiInUTqSCW1QM2nZXEMQSd+Y
Q/cbGxjmqsdwCcoAup/kstlqkV4r5Vk2lM4sMAaSnxeUAdZv3q4HeZspTUJi4uyMB/kZk6OSi6bj
sDggzww1XAt9uAI2zeQyCBJ1K9uzUwncDtVjKPHjrR5qjHUuVX2jVaOnyCXAqhTAuN7/lJR6ujYj
JyNeKw8PqEjMhS3ng/Cfo45dLjBE1lMyEHHe7kgQc0EJx0QR0rMyrCj9BB+KDUSr/q627V9ZEZrP
LRzSLaVQyC9tDaubFMdlZfv5dzYblLL+Hjs+GI95mm9k3Gv7AorttlDN8XkK7R+YceMdZnZKltoY
Fse6ghZXQdNHH+u1u2HqeZgR5/2z7QfdijfcmTjn9px2U3wliipaOjDDv85+cCnQrL5ggG+I6KvS
rWqG4Xtk5Ju0DD1mDmVylOzA0L6AKLJ4bbbWk2pF5IF6sb6TY542hMv7uzPvm/JZA8bhOl/ymth5
bwrUQ4DO5BGlE5JLowm/Bg35OcCT0ke/wFmrWVGEpZR1aWRioeyCsbhINrYjiM7yTFG7eV2TvogW
xkVVkrgVbpyAt40XJKeKoPrIabxX6gPtvrAFFMMd/Q3GnRDtDrOvVp22bmKZT4M2wplsqh/q4KT8
jeiyfAsbr78ObALH8wG//NKykJW0jX3zBsO7zHXwZjvJNR57+ztV+lvPW+eNO7NAf5yN8LkBPeZs
qK3DgFTmoorPvCJPMPKtJ/n7UR1AjwJ+LH95WWPhTuosQmtUf++Dj4cBAmNx1g10YQlP/ZptEjtK
zLcZxtW6alptO8Wl8YaL98dkQp/jozDiJCE6ugYhuIzrKKUAC6pmPYCQWNaOECa4qGgXg6a6y6LF
NZLjfbyasDaPSk3Mll70zmcTVCZ3Uvbtjys6g83nsLSGY+f1AbMSWEEeKvpH9pzNbYQMf09Cj3Ej
lDdfarPVfdOHB+Yo6ynI7GYTtlp5ib2ivbmEqujG6J5lC9tLewuzRsVw0sIowCotJOE+jsqk26Zo
hcEHi+ArFSfpjhunvRG/4GD+ne2d4jk2Z1i5SQ5kP0dHqiFP5YFE5AKkX4fNyStRa4mm7IMyqVIl
d+N900yfWmTvL0Zu2xsLi/u+VlPtlrIbgMjdi7+PkCkhxn5LfRVbyxhFV4v0qGMepe46GGr8MOSD
naJIeZ5zHiYLWCUuEsZgkaQAAAg/+Ry5rG3aqI2fzSiqgB5U9cWqLGunlIm698FwnGHrsoNDduPk
OPVaadLiLA8u+H4iEawA3kjLtjmFnQbf9q9OX5yyi9FubLtB2cJ2pzW852E2HDFrwokRAHI5pPsI
12PBnB5RH9TDOzrNnxfJ3sAcR/IGQEYW+fY+92nQXaBlJSTif7XlMrFz5wcLm8N1nN1XFGoemH6X
/Ro+nqUzwjCb1RuJOY812tRXKLrQvZqJuDBxkWY64FKCjL3xxGlO4YiIGIGTs5lctWJTWSyak9BZ
6lM23+SqUY46oY1V8deoRrENTEBRJV/yYcRjHkxHS+lhGeEPXMx9iZBd9MlD9etMNglWLHGR/uo0
nKckVdA1MkF6VB2ix5JgCp4GalP3M9n3MSrPGt2Il5lNsufORFR5lQUgWRkKxEL6Z6/s6NrZ2Q4q
iS32oE23ytK6C2oGIVEDAd9MYwRwduzg7VbYXwyzRW0RmdzxBTUILxU5GJ1erw3xmlHR1V7A4Vws
+QoyrOFFMHPOVAKsf1wrv1R1Q1VeG2ZFs47slOxLzMFHXxwUX+mOxeiAz2gtZ0HAj1eylU2nHP64
0Et1FKZZzwIE23K0ip3WOU86lhpeUKQtD/2TbH306+ST3a+IhLUOyfCwbb03vfvLtnRebChbxgV5
Te3eIQPsUXft/NH1oFpGxsNM/PljPeTpoTfbYtGXHaj6ym2bVdwF9ebjC3jmXoJyys+yq62m+EK0
y6EpiTwY1CrZdKri4nrIireAkAGIF+wZEbcJFS3oxlNFDNVKQu27TPyqzfafTTmagCs4FKwrl7ld
kvDhudizDM9emZYynOWhweC1tdgr3Wq1VT1GpJbpIuNDttLEXqu/tQwB0ZdjFc4YeWXhunsyzOcL
r50nT8upaYiaDrKu4dxFHtXAv6s+fTCR96lWMRwU5Gxi+9kjS+dI1Fj5VBD/3fmeeuROARtRGujy
9NydocaARiWBc9UTdgwxC60EzLnwas3B6V7Vsvzh3e54BsvpIjZY5Okt4e/43LYWipBPqJqZqGfD
i95N5clGSk56JP1By2sq7MfxXE22+5QRStcVMAvqtm+3s1MTMCkOpAHbpE1Q5yHBokrhseWlz+vJ
6xPmI/Z7PeblG79l96xrU4GJ0y7eCKMPdmMVlmuwWsVbncEIQN0eHeTo5I5PtRHH+xDcy0m1KzCd
CXJfnifZc9Rlw5Ntbgtqh+wGAztdeIlZnUIxaGsvUXfumJjkhwJjHLkexyye7JKnd+UfwUEtCqfp
vzeKcm60yHosybBaubUwXom/nWvhPL03LTJLLKP/2ZTJLh+js/izfzTlqLwYLygkFTGqujMpqLDG
l4Nlt/XX3B/nA0KUam5tcwfWWe0wfgTTZwxepEFhJzsZWp88ufTXYuX30V+ocfIkrk/ESlEXgOMK
Bu0yMFJ3WZaF9do5KoEX8/CgRG32OpWUQTSY4tCsbmWfPNqihSOCJTupPYgd+BJeZOY2cDAdyFEM
dcaKraR4Q4iI9gJAevpcI8I+V7E5AQdzIVrMA49yPyZfjGWe+ujbpXmJGmOHllV7lF1st8drg12f
dSi/YgD44cahdhmd51TkqbCPwMdab6gXuiPYabrkIdOpWi1MoGjLNCN4R17HH968D4Prvn/Fn/01
/34fOspRdYC1p0OgrSpfpZQj24WXaqvWRkfREInFC7XJeDp7T/IXMCEZ475yQwTD/HrgR05bE0wI
qSP8emI27/FB1tpOjs6mqPw0lnWSo3VWHJUkt2/szIX3fyKl69UYheBvRdn74yfrSpAyOZk1y48B
S5/ZDNQibTUmxADIi+99jbh6hMoHUCJm8tTHbnaThynJ8xup44eaCFKmMX/38wV4n0Kk0bKvi8af
X2B7wdHMYekTEzbuu5nQU713EVKySkazpztvFGGStebYIJia0nnr8+5ZQ8n/ELjN8KRg8XUQSVgp
Ug3byI8q+wvbTKmPttnlR1Mc5NnHQV5WIqn8x4Ds+7hEjv7RJ5uToT/DrS+Odyr3pA7bRGErF+MA
1UkYsZuBoLvrx+hoBi4ALNO9um5Q2Re1N/bAlLgTxAGn2c8z2WQ59rPP8MKDVevN7t6P5bkS7grv
UHqUj+L6XM5tfW6qAplmT1yn4+Dbkn1y9OMg+0gbVZf6ME+rPwY+mkqMx7yP42fdb1JejbxHyCU5
zFDmrqLWc6smi3m0HWOpQOJLBDlNOVD65XAEqHVD2sQXISf+bIRVcbDYSCTTXEH+By9gBIn+bvWI
RES9pLGwXpTEQJyCLLLBtc72omP59RXJ1IPYag0i7Es2sS4rbhkWFYFwwlBuwh6Veaymqxprnp6m
ItKnC7Zp0GMQaiJnQTKOdex12GF9iU2jTNNu2wy18rMdmQ0b5v3ehcwjNCCFvWGXmawxsdgDzsR7
QhxQMuVrAtFx8FVOQWmNBaAckGdQQCjIqIl7kPMbjbzPNXHw2UbOftyW2UDX9IjlxLwpgBMxNJMF
Rh8SGAG16S3UPe82l8W3ZlbLT6hVSWPO7A6LDc2BSEXLtd+9xOn3SP0Q7/EwPFb8TD070Jw6qYJP
VA+SjT80wQN0Bwyj888qx6+WKkqBUzx5NzUI7wUROSZaslry60pZHRnElb++y+9fl3kztyVo4XU5
IwtvR/Nk49k/qZaL51aeyk4yOs1Txyd11fUZ+slfF44kkvUL2f640DbKV/gmaFc/vpdvaw/3DVII
s1u7nKZLa7jTJaios9q9at375ADUgenC77k/u+a77DECo8IoIPoHsuA3JRthi2bdYb7QN26E/0Ed
hm9K6TQvFZbTTTYV/qHHIX9xFe6sTrB+4dmi/8Tkle9hZLDxVZlU1D18Azse0JAJ2dc5ZOIgz+Qh
VHrv4BP5kd+HZRsvkn/4jyMf32K0AX3++S2DzjlaXmLsutZUT61ICFFMocOVp0iq1VNduG8EzU5b
eQnQdV6rvw7yCnmt7BPX+t3481obLRWKXnFx4YekGczo59X81AblrcnN+iEHH/UguyyvwbFDS/b/
uqpkBXTwi0Ahqt0UegBH7JG5acJqt8J1LrfM5IaYHPAK5zV02uwwezbGVwJjrPW9gofjdNzPsgJu
AZbYZp2Fal4UkRKiLa6tONMyVV05SjGu5EBJLrwFWgTxhiU65TXyal/s7fckNuXdEL4oilK0z/Dc
2MzE7eEji9YHthx9jwpPFberSFNIXhYl+0hEDcm8IdWc8q1X2NEihrKEdEyMUBUZMeJXr7ZjlKm3
VbQ3Vew96OIAUGgsF7PYs3DEVoU8yBF5jZ237FzIUwWt/9ApB0sx3K1rBT/cboi/AWoF8vmtJLWK
lCdrOpsVBTjT9X+4bcgmfa+yyI7BvStAgs+yT56NY5nvKOakVG4GqtVikteX7a10O/RtTAh90cpp
yTGcTvexTJ+RSCumulb7CB1qlkBL0LtqyzPTOsqDOpd+s0H0QTpOZzZbSyVUAvA/3rNiQAMsJy1K
jUgC6eYA6IV5WKG9eKX1ZZBqC4gzAYEKn3XCluB0puahb/GBGaX2IvMKZRohWWTlxiqgn8o+ech8
8m3mMCTvWeQaysPIZMtQouKG9ZPQePcY+ohCc9OkpGDU1EdN86FWNf/Ghu57E4bzCTaEgrsKdbqj
9M9jYqoPihpe5Hxdp4p/QNDUL+Vcn81Ya81GToM+sineWpV9kpg0Yk0JLHOnOA1w6Jbk1DqIm5Mn
nD6iZie7ECzsXAXfb0h40VZTfV7sZJhGKDpZJnmO+Ra4HUg/0bIisG5NPB3kgkp22QPgHNKB8qs+
Qo7CcFCAmXuVdT1bVdFlVZ3y2OYBKfRy0gC5ITgYkcbfzIiYNhuh8LmIP1o2NfaxbhOv2SgsxTH7
8qav3MA+eEZpH+SZPEyUdfPFR/s/XVOjo9x02DiMkYjo+8V/fJv/+L0+rrGtDPCwrUNpw0GZW6t2
TPrj6Oj90akU1u+N3vbHThzkiDYb9c7zzb1NSYXUOXG1HB2YcS5satdrpiMFi2toiXxw3TVVNZri
IAfuo6I5jiQhNL69/Ue/5RcbHofgyURqkNWrQKdylRR0ZyJIL89YMooBeWA7mA99+fcoIfZEYRn5
rYE691BPCOiNdIy3xAeyc2Cm82uGWo3ylu4/yEuWP0f0xDnqtvEqR5TCelQn3bzOeL3lcsnn7Y1w
g4hFbTDVN937f/SDQXbKuP9E0JX85/VBre5LZboHIN3/sfefSvwYcjRn9P4zqhPYvagGnyiYukhl
ZQ4sxUJoAh4O13uzDSxuQM28ms7IbW+TTjT/6pMD1Tic46Cqjx/9XkUYcRbMwKz7Yt6YY/ctEpMS
oLrYyogT8o+yLc/kwSqJe60yeLEswAMlPQMmbg+YjKYLy8DpIs+o13fkZnunZG54h8s+efBECKsq
CPTTYEwXtZ6P/9CR/kyy+D8EzrDGyVuhtfwjjsMyLRI4dBU/gW7bumN56u/STDT9mGTZR1u6up4e
nVkNsfMM5VvST/1GDQNtA2m4fIumwV+EPKFOg69ZkMf7wd/MuvUpKuav/Kb8vwoIH5Ove9+iUdF4
lU3ZU4QklEfl9IxigzqTTq2yNuFjyk3TAgg3NVu3utr4nJe6lVb3TbvE8zBpm1h9bEPg5NOagv5Y
WogfymTrGIP5I1GUHXdg/SW2GnZRZn96TNJW23h453YWXoS1jLO5bz8PrIbx+c3FkSL4KhQvtvtu
dBA/+63LhpblqsZmMK1ncib1w5gq2U3Pqvxms021a6b8yzwFCNIt6zGsqupEWchZDkHB4rvq3rjT
qodxvP5jclFmEHuJKQzJSWPC0oz2YeqzH0ORWbcJVzG73JzlKiDLSZwNou9+5pm7rtb+goZrOavA
d9pjPQNrEYts17U1aPQ+65gazPAQULWSmdLJ783UAw75MVpaWINkUyZOy6+dZzgOgYsVaUqqr4Pt
dl9ys/lKBan7ItLA5InoyVWK5aguYFIxgUw1NT4FYdc/BWaT7QKgc8sYCTFpC+MJNsjE0x+MqOz/
7/ep0EP/I+jjfpti1qC8ir7ZtGz799u0yIEt4iWBSyDvvKpE/7bO1cco85rrPOfhrrIH/DRFU5/4
lFN4G0P9gZhMrOGjG76XmvqVQmH31wA9o5jcr+DUTxr0uUvmKPlFnsVk5njgH4AxsgEWJVDWuzn6
qcFTYvgvkCLbLXkUx97jW2l9f5mSVn+nKjhgqCdeN7fc+RBYIKlCuzeevApvAv6Y7i8wWmkeJP/j
42uIH7tAzVzkIv+EXwu/ChwvnsoaWrM14w9hdT7O5PfkGeo+jWzkMkBEaNiUWDVx+xpa/qZrQ3sI
6umqwo1bmOwRXlmMZuaCx+OX0svY8xN98hAyu73mMTQcr8QK9DEwhk69b3qTt0Kn6MVBRldrWqFe
J4P7fgwBspb4ovhHks+g8HhUYju75GbvoaPhTBmAXd37mjT7H4lC1u+JQvKXgK8HEbujWmgqNaJo
/qkuh+ULG9Io1OVgDD5TkzHb8wkEreH3VIFdUE6WUdLMdP0l5Z/z52igYGdKZ/cFiZi/p3jrPwzV
CPwjzEjcEk15aAhhWCJwn7ZoVn72ZUXw6Ftgxd1ZrZaDriiwJOItOwfR+zwSw0fBPNo7ZRE9J3r3
iaJv/9UnvRVgQpo/doNXHcLGJCbSc4srtb9nG08mPOjCBlzBXFaWxGVTTmY/RmVx86PJPyHa//eP
nK4R+/P7zWVxq6DCMGzbQ0ft/PF7ZTHopjmYkeVck84QJ/rVEYegtLSrz29zARW52X4MtBnuZSX3
3DXbYJckUponeWCtUS7CCZUYgvz2KUxQGCGbwifmVWqJWNXcGG7pXxMmK0czNb/KuHeYN0OvK2Ts
AUpqa8fbOfloXXs135emJ1TIHIq2fenaQT1TFfWfYjXo1nUXRht7qL1zMDg/9Kx1l4qfxw/hmERb
/puOU6qin1KHbEuZwLnZLtw3Tc/Gt8E1v0+KIrJGjHrdEUe2z4LuSwuT5NpMsXWVZzY7ocDISFgb
HSM6mq0yrpOh7uGZFuswxtRO+aZHSFVj9Oxcch/a8pp2BbP51vEBZIL61MxAueWBW537MEaaKgZy
M3rrQyd9si11OPJ5R6UXtP5n9BVHVtcZ8pzxU1vl6rGnyrJz9KI5jSqhCMVgJ+dQg5tRlja4Q7O3
Nzm4qFVnGOFJhfizZUVsrsfcg2Zmlx54qMTby2bjhfx8en3txSD4tWk049e8GdwblnTvKrUkdgzE
yK6Ve4s9nekUqkgxJsEwLyn9TYU3LIOxU7Y1O8Nxe+N31N5aBW6OAl10BW4Xq3AIamhNsBCzswKs
hGUVT/IApKAGVlSoB89NyyfHU9pDjm6crLW2YBJRJzhpESOpvKIPLhSzIdOGYpv2UbVq03wQWSvw
Chs/+q7xYfdb1X2PW0AdNbasBvrVk6abT0lsJtfsKddm5UJO92sjng5MbZRL3MevMjjTzP37GDkz
n7DEniy5iCUEq9/bsHPuTWjNgNm1QXsZvCB8xxtQrVwf3J+u5NHeHtx5V1AcuioDjw8jFMxOsyj2
mdxwQSvdmtmFSFrqeuADky67tGCJzzWBFFcbktEtxoOcoXdOtci5TUxpbvPcP1lTvmBfzj/J0lYe
xN9jL8mxdA5HufP3sd8H3RlkFsihlSBTH32gGlu9JB+WMPN077E0PGv1FGwKcrMes57nZm8r5lsM
2m5hj2b4fQLH6yDY+vbfHyg4kf71QGGSROwbsakqVT7rjwcKwAMgYyq4gaIHlRNohgaGaixVKOht
dJEHtW7Mg6kYu0p08RgPj1RSwr1fesVrlZWrHN4V1spJeUHIErDbQfDBZPLGmh9ili3vLjiDnZFh
8783bZ4elicqp+VqSkdnp7So34gNfHbVTLkhKvae1EndOGGaPE1eeDabKDgMo9ft4I/Zl8gmNzHN
Bu059v0Fin6gnpnRfEJi/71V1fRboLlHqqbk4bTguBCfG9RQyk+21XnBQqmI9sNCsQyyuExIsFA+
8fb10dP0wdZtUX5QNvQvEKamC5XnplNrdlxEiTvTdEgUIRKFe2fbRcfI9Z0dldixWdQuoJ3R6L11
0tTh9eMwlt6VclXDJ2hMz4iOt3WJKl6JwLC0WTptvKnLHmZjwFARkclQjyLGJayy88fB8+bsjHBK
0Y4Vua9fJ0iXy9hRzFVnW8mGRAy8t1MSR0d5KN0IIVoNyqkFgXBKpurnQTYtvDeLu8o0IlBFaQ1+
lUboLl0/GAh+qjSCoH1voyuWsvLAmGPlNm/s25W7AZrlao7d1X+/EXXtX7NJEIya6TF1Mg1d8/Q/
ZpNk71iDDeBh+Z4CpjjP5dC/QTUDANh2RIIpxa0byzfZnWW+s6696TZGQ7CS8+2852Ukm65e8TpJ
oDOZgXPKitH/q/VJjtPS+XM8k+hrxM10GyCO72bUi/vAH82rbpFbnM4KuZAz4Q9Jprjahv2Rco93
bgfr8JPSG6pNaCNBF1J/IyU70CLyJZHmUPKEqIfHCRsDlhasg2SLKtKN0UbGBTmOJSs1fH/GJi8V
cBOVHhwhC5POOxqZvQyDlr+gIuBPRvKp0+LpG5+0E6kH6o+2IUxoDkj4iZ8S2DOk+kACKOKAJwO5
JdxS4ulgaq+wvNNTyVNk4U2e8YjfaR03nnO9twJF3SUq9I5iKM3HqjHqjaYUXyL4wCej7X8exjqx
9mmT70ZTa9Zq3+2CJk53KbPctdOqIE99s15hguElRBzelrxLTQC5vCvRZlhgbfM5Bd1lxL3zkjdB
eLJjsjqHySk/heh/sfFp9lll8o1LQ8xcnYy9iJJSIaHpkONluP0UhjwZBgiwaqaRsOen+qqdy1VT
K9F3rP6Q1UZcJlbcDLt+J5UDPGsSfvoXQ0zP7Ba+kJ2+8DgB1OPorEDRkx+MwGnXiTMHXyz9WfPN
7ito4bMX6ueC2hROkPnNaDQCjHnM7I06Mx/KAu+yU0zJYzJrN8ev46MlDvJMHoIy83ezFQMRUenX
kRwz534E4EbkZV04D84Ei+v3CgSf/n5JRBnr2rY6EvNTHYc2qY6yKc+8wPlcVUn9ZgU7Q1WCv+IZ
KgI1H28q1auiILirC11bMLvipe1UhyaA+DZ7fJPKK0uBB4BcjOhNWXSTlYOKLWa4UyTrrGwHD0Td
5usqHbStP/LzrJFTqwuLQJJFbw3x1kl7plL3Y68n3d6t7Wui6sHe1vXoGlo+npmux2HPHvxblPHn
RmpV7Mp2Ht+6afhuEbNztdywfC0QlUd9f7Sxjxyh5xnLMFObC0Ju/ZRoiIZ3/+MZIuoiv628KNhb
hkE5UwVBZXp/rLyiPtRgxaCFdAlVCBX+tgNeg/OYddOKxCJrKfvCQWNnfhIjpq6ipJou+LDCU+mA
dHDV+sEcC2PYaO1UrYM5pTAad8nOS0GIFo7xvx58PC/+9a/WVM0ltFNzdcP51xsYjyvQjhS3qd6I
oEezfyydeTrIObzrd9j3CdK89t9kB3vVDezV+lZ6s/s0zrch9Wxq0zQiXiLLbFKzvY0s5Cltahz7
7Cgt5WjPC/XRG97Y2OBl7yYiC0uj/OxBrLnOmNFOZTheHOwKp6yNyI8wfbKcLPdT787RLsbF8JyH
rb9lp48tUEMJH8ek4uuTeIAG4nSvqTKUbEKCmQ1h1GWp/YJm03nvHPIKUKhMD4ZSeJuhJbkvcNnY
fFE888soHDDwKJWHaB9FavxoVE4sHF0dkzm3eUTT+XWqkCnYg77WYAAy4cYdsLATnWCJrkQC6WPu
BUt3kV3yQAznQQmaekcUUM7qm7/6scunghgIJ+gXUc9+oNWMX/MZap3ca8wGfleB2nlLOZPrR+KG
a8qEy/tUG9YTPixoGKo67Cc0MNgqu+FlHro3t2ntb2qsPM1Y0V6NEDCFWWrdgaUMG6Vt4ILL8dpw
19eEhhOROMMCKZNDWlrR+r/f/YbIVf397vc09m5cFtzct/afS8MI9KoaWyl75ZWrb4GcRFd58Cwt
unp2gnDV9qMVLH+aom/CfdaFPQx0BWn0gp0D93Q/9bnvdjh9H2Rfjar4lPkauiIPKe2eV3j/hJMx
XvWNYp2GgJBjFVcrIO05/qxll1hJ9INrtvphDjWggLKts81zJxP8lvn7W6X032UGUWjRyK81dBDO
3p8lKBxjAyQrSIAs2CEp1yrE8hlZ7dFvip+HEm4TO3HgkH1u7rWRNM4ugEb2nvT2eQJGfp65h1c5
+7tC9M5GgG/k3dKkKLXUsHZd04C9ISWGEBYpPFhWXdLWhKHr1xZAA/D1CaL4F2KEpvUQQ1T1erd+
ShRcP7iH512QaBq+X83eNClgad+ZrU06YlEAypHflCmCi2ynyJomPbsRkUd9f+7Ti92Bs9fKz6WN
cne2jPqxgQOx0n6dDXnV7afE+j7wQT1XVRMtqqkcXz1rGg9RRAQ6S8jx1SJLecXENjrfjY5sW6wG
nbwHItZn/unEj8KWKVgOruofLFdVQOVJ8GTpjfI4B/Xn3Kryk67DG9KdsT4wUWfpJJviUNTDsxbs
lTpAKVRV5l4u2XjpXEsjHw8oy+xTXqLVJW9COURkohzVsmtIXR2yndyN7ZNCOQ9zAT8VilzpOP1O
g8j2pvTtq2p3iCQrp1p/7CX/sbWsjxGCyKZbV6TSfkHccUtCPflRKM6yTIR+NAwPZhDCVW74W4RY
IBZFRGAFMETjpoQDuR8tz7NcUydmeRCHpaYCqiNItSAkgkLoLP5QXMjRAU4Ikq4aG5LdO8rBcf4v
YefV27iybetfRFymYgAu7oNysCRbtuy2X4iOzDnz15+P5d5LffqevQ8WQKgCqfaSRFbNOcc3CgUk
blZTLdtBsW+jpD4pQVef5Ct5cPAdCKuhOd7765QIIKpjsdLjAWF2nbaXYEDHpmawb9G8CeB/PHj+
863C/f9uFbapU31J+oBIMJ6V8/gf7AekHY6JH0ayrPIIbCquJz8l3GGQ6IeZ+CCxD7JZjGxNekHG
1AK7D6Z8ugxeMrIAK6mRG+wvakQgMSpsZSObtqFDgUWQpcH0uuCGmCwyHhfn0BC/WMGDzFfR1QHf
cbaAZE0LEG/Krt5z1ooB0KlpWNJb5RQ9kQi18Lgqhw2q3exQtIR2/TDpzrpRPeHKbuxlS/ZThEsm
LDXITM/ZOXeibCyqKg/+17/KyO+15FpMeTdEQGh5tt1f+ynUTy0kBdPIm3Wpd2Ib4ivcL1TPF1tR
aF+C2edKQ6N5SirvO5IXYHkRP+sgd74nbhKfRghbL8guwIpTzbiTg1NnehsVC7SVgsFL5hwGX7EP
KGj6bCHbxN2STWln77KFbjxfCcvgZz9/53xZVGS1fbUZ9Vql6gphWzT144edJV9aVf3f1iFycfTn
4wONHDdR0+DzIfEk/g5bEzIZPZBTmBxE1AZ5WuphMJF5G8Ji+dX0tezahQrg8So+T3NXr7npUWmz
dT9SSzEX2eWTSpg7b6E9QqlLtyDrUSJMIKcbODsTC8AnoB/Vc41ABiDOGG7UuWkkkfrgptV1cA51
qFenbMhSFbKlEZzV+VDnSApSdodb1iIEczPTImTiuI9jk39Jk9Y+yJZKifxjPYLhDCY12po1j3O7
4+5xl8wgund3ROtepZQmzBscd1pK+9qyN7f6CM1WltWWljD4WbO7kmn6ycmfHNTHT5ZtPfpTBQJX
6kh8Sx/2Xuj0D6GpBs9Jn39Qs198tjS8DpD3oMWQgwQ+xN52NWtvlAPUbTd9kYeEDXtGwVHpv9Va
Emy8YqSQpxxLRN6z8we2qvwswhUBkOGsiExDmkt2enCq+KQXQbtO2/IKw2PdS0kr/Pzgf1lXWHME
6O8vhmXMy1PN+h8iRD6ZGWyL8Dvo3eSlFTkmXd4AG6atceBC2YBzanfg4QmUy5x+4kf6Lc/c4rVq
NUpCNRRAFCxZx0HkwaZryuBGqPehN9z9pGnFW15hhNdUsfak1AomQYFjMR9zmFIprp7faK8OXLTC
ivJnds72S23BYLYV9RVEefgQp6396HS2f3ZHaiqkJlbpWQZnY6bu+lkTa6ehtql07Rf2OvDSklx5
nfBh30+ibFZ9oymviD5Ok570C3cK+mMRRcGVSDXWQok2fU1VHldKH99En1e3ofiZE037AgiBIM3U
PGv88avI0rxtFUYkNv5pygehbLZV621RgQbAhP7P//u//3bxY/99E7dNh49DEzyq8OYDgvvfb+Lh
oOmqrUBW7/CEQJM7/VD8rLg5JGMvnq+cy8LKbyzkkisk3rVsJbllvJT2SjbceXZOyGrkRvRMImXn
i+qc49Sx8cWofL4Cwmvu0rDa9048HvvByCn7DNvxiL3HtKjZ+CI96I+tSnWJXL0oVFk82lpcb3WN
QqHE61cFy2xy6MW3Lk9xxxt57mQZxBWqsOzTXR1hO7F9ILq0vasmPAvkBzv9eKkIyLq2Q217aGrt
WwuFLRddcay9HhMjuWfFej5b6Fi0bClGt0+oNe0TxGb7ZCYk68umNnBnW0VILF8mu3dfqN3kph5Q
cpDF7kvT4RBjzuyKXHz850/q75wNGChHdcA98Z+NJ+xfkS1hE+d0mpgvmIuV8NdPKVgWAC37+ikM
/89vpwtX/+s3S+0XQTR+s66whGtof0d1877TAI5h/jhifmzikABK6XvrwRZVW7V/VA0BSplS3w1a
i+TVsUdMaphBMPdGFgTfJrXFxEZQd1hg8YAZ0XiSr4wUz1y1y3g2ACPdd5aLkDFIp49WQAoHOfp6
76fSYPyf+ms7MDc4qbSYVHs9wS+XfSrGOi+s27uNN6mg8rlnvgjFnA6m8FkBzU2Dzc8lxYtiABZw
FAkld6k7KgdrLFl5sXKkwns+1Jo57EpokrKFBZp/HHTwjH9MkSPy5D+GZef9Mvc5pnwDnzLpQK+o
v83tCrldF55zkuJYtfflW2H2b7LgAmgILo6T9438j7toCJhfp7DIt5XLwwRijoVYePJWod1sanSe
D2TPg0vgUxa26O0AC5awx/1ojh5H8wFgcnCp/Uzd4MruYPVD3+dsDMKzhzH2N7LvPllekJIysL+J
f/ycK6/XGSxNY7cxiQpylTxNyfmg8e+2JvXrLDJt2vL9XFY9eZbVN4Bz8XLGSp8zyu7PFUUny7QQ
KLvS6TbFofOsK3lxwKGvWUd21n9t+1cl0f2PgUD5pjZYcSPJ7V4p29sbgV+dAsOjas7Bmrr2RQGV
R4yX1kkgLY718D1uvrlKYH0dCIqt8ilNT8Cc+pMhcLQSmpl/izwKv93+e6mDkDaaAG1ZpY5E4Kdq
TbS1IXFCpaEv+vP9UMZTeFbd1b3H+WdCU5OFMVm6LOQo9MXhjzPHqAcJ7kUqkc//NhCpLe9A9NHX
u/R4v7CcloSTfsBq4+9+OS00omJdQdJYyqb8lzRpnWK6kVv7KA69pa6p6hEXwfpmmGjjAsV812ys
D8h94C9c6vW75YBC3YXp0H2PcIdfYmZkn4nkeMehwk82gXv9kQBZlzN0xZv1rctpjF/STCtvQeZA
uq+dcJcZlfeCzdyrxVL8W4+eA/u7Ono2G2jO8WiLjeOp+ZubJEdI3u439lPwEr0mXoekDi84Qj9Y
OHO9qUGRbzC6KQ48fp3HcNTgrOaYBnSTsXIIO7yzm4rXeVe5JHhN5xz3ASUq84yo3kWlM30LWlzE
SuR/mHI5wQlDw25llp721TZ+Ulfff5dfkoaK8MtIfnpeS/TrIRqj9zJ3NnKGjbYeiEI5PcGvEmtf
h/OqNPkJFPzvQ0POZtsP7bd7P36rrM/uU1pzfC/tztmqjvHnqfemJepkZ5eXFGLFssmV8CATElnQ
X1gKj08FW+0XGMpr2e1Zrnt0Ew+ljO52b0bVhps4K9KtHCW0i4dgpQ+nz1H91RmT+DXzyOerRvtV
TkL0aOwgo9r4KZEQSSjhx3Ymiw7CyCCIB/q4xiIhP7ZmGIBqDZ38KNv3gx4Rx0LLh+fLfWLsU3ol
2xBhOfE+/fOV1ih4pEzUw8XmWRlEu8or1kvmiLiwKVvLXr2Oamyc9blDTmLD1K2jTggw/LBAqTaA
6OOr45pHY7WT8lr8JvemgQRBeHZ00ZAYUX+hfrF8G8xF4fq3Wge708fxdGn92tjOpW3HFJTZkftM
uXUpAX20RYcW3W3Nm4/WY9Gm+Pu2RJsKl1A0QreHtOuqswbAaYnToQ2RRLcfmjyk5LIzY3+22iNc
f++8T9LnziIq430apQ+ynxrJfNebfjI8kfd9dsGJ9qtqSs2DwJFVEfFwaq12OEXT9CuC8nkgCNWt
89HoD2lLIZTeEAn1WzugZivEkihmaZkaIc8s04S4Y5vIS1jO+p76UUZAsip7h7EghYwohl4Iw5cP
UMRxVCZ2/BKWffuI/OmgJob7IrvwoUCLML1o83SevQ9YgHuXz9kdlQ7TFLhH2fSUiHKKJup3ci62
QmAM0ojfyHyqa5PNRws6YfHAOwnyIA9V60cL+VbjhNwfPe9ODsrzJ2dLyCb9/FcMenlW9Wb8fGMn
IbDslYWx1lmbHyezITCN7aA1Ek+aG3ED4z5LrGIvm3qmeLvGzLjVzqP9NHbXPvwehggnZU9VQNoz
nco7+HNflqYYvuRxBq/RUE6uXnz3yhgmFfLWhwRn2gfRx9QjNx366rZ+LWu9/EkCfUsFhPERE0Fc
skWbuH1F6h6A5LQdQatdA35mC3wmpx9WB1eAc9ihIJykQua5ruZCqXFqDn3GT4LkbLHSGH338hzp
y0nBS/IYmwIRkKfEyHIo/j1/c6M0O6eTyM+yUx5kk5AWXkYPYVxtyS+eHfJivyo43BFYgnABF4MC
RRMXLM3vHoaqE998z/AXiJqnL0Oc4pWV2caLha3TSvR99tT0NlWyIr7YVeBfzSqC2C/SLzxQ0ZpV
LsznMsu+xDbRWvTM4MPDOv1CFGUFwjy5IWUS596MqK2ez8JaPt2Eadlu5VlIGN+IlAmCaobNNzd9
kLNC6ld3lshhH88ndS2hX6VJFHgPcffmZf86WXGPgl/uUs4yc4BzYzdq+89LE6/xhxI2nsLPXXHM
X7Lbtyp9UzoJiQKCzru6LtuVx6YWgpWbPo5+Up2ctFOXQ140X+1oPI95GN96am/2mOs4VLJY9Vfg
GmEVmh+9iWMWdUUW6YuifO1yfS/Pa1s21L2CUwSsr+wJxMfMjarrryVpUVDBqvlYIOsmmcpyRV6x
cy1M+7jp9G2ckFTR4FTkfUyAxFXQ3mDo1JWusdNgULz0ipVs40rHfT5MhhevFfi3CVxV5Gie9/0V
vOuCfECECVCanFzRGWe/vfqZEV0CvH7WvQpLsyBHsOzTqn7FRYC9A14XH2M83rJiSn6Oeon9IX8l
PgPrRBC9MDC8XI1G6109pL9ZFV4jw/Ko2Q/qjZgM7XMMfLV3pc572bpieJTThzxAB4n8bClPaMWo
r2IICst44P+G2Q7+Oyakv1/d+/DW+3MUl7c/58nRbO77a5683l9X+Z/m9WymjgIoxzIfynBL5kxb
DKNG6lOjNm0hiogwiRqcYsyIIcVzD7jI4bzaGOSiz/ce+aqIi+eqrQJ80pnZyGvUQUmdcjnUm8+2
n/nJpQ/Dfk3ZHRZd87vJ6XIgKG3qPPrkh+z6fFsS0Qn7omr5R598Cepx4zf8Xvi+//6HyX4V67qF
lqfRTg58zp2nuMD28OasKT2Qf9Dn3/LPX36/DB44wDU1E4eqHjOdSe++tUAdiK651lObjOph8pNx
XRuJ8aGZP+SEiqqFld7VzgP3mfiik29cBiLrvhX5sLPdQX2rLaiibtCI3QQ79WW+NKBtb7YF1w8u
tPmr+STDWPLgG20D0KSb1sQGw+dcUe2r9Tnuz4Gw+7icLs8XFzn3r/NlU57vPgMGpGrNMInB3q/9
+1w5T17gr2v/fu9urmzgyYq5bhWKJ0HB0jGum1fZcnohntQ0y3bBoCkL2eeCXn3y/KpeN7iirmVT
HswogBYPimibmPyklkVQf3U6kRxVLQs3JZVZq6Lz9ZM8jFrrrnGVEQvZ1Cs81RFsqL+HYy038Q/0
/c2AZTU4KlLeiC3KteVW4qtDgLnOSG8O1ItoZVUc+SU2T2iv8AqdB6rGfKdgXTyzy34rRu3Bwtvq
3JjDqmfR8dkqKsM5N23tnlMBnV3FAngtp8nDbIYFdy0cD5WuIByn9XmN+QTP7T4IMUGnHV6JUfHs
ieyQ212ZBAsWzWsj7F0s6LNdbDX6z9qyj5ob9T/qtH6E/1h+N4rpVg5l8i0V49eQR+zX1oTYEyW9
9y5CrNLY1dpfej8bKNjIrTc89CzsRgvxWoGUWSZVswxBpFJSygMTxkk5PRDH6W+hEUwLvs3a0VHs
/uZPI+aEtiUOcrTU8FoaYFfuFZEPN1UYmOk0bryXozxlC8rOinonR+usFSvKFLVtVyTTom/nYPDU
4jKv4zR1srSyXta1hgnM3AxdG3wZhffmCa+guUcePk/AL7GGvx/81KBeADX8yBIHfC0+etsMs4cv
SZpTSuq7H0bjeGvAFVQ0u5H6GoLw5ONyP4K8oXadcuLD1Eb1i0izxypz8cUasICruT89eLhQXEcf
Fd4834S+szTLEOd5ZPpL08KjETTItKmHJLkAt0ku8lU5mQpFkJhL/TXAdlLgE4WhxF8DxpCUx1rX
D6nRakTm5uvJA/44okbUEGixvUcWh+5ZkJnRZ5psA/j2AZ5rsBlqDC7+6JST5HBvYUOBJo2bMjfZ
LCHHVxSse/+61yXGVC0I6hVnFxNOfHFMZxcC7382nOxnwa70m2ooFIEpPEsdo9gV+I1uAzhlN0Nz
r5bpuN+oDsaVGZrOlfpe8leO2++xvy0u8sAiCHZW3fq7qdUGf11PoKB0VsprmN7ata0scn+qsfNg
U7/w5HNe3H6nwF97wcHJ3OS2+6NV2upBHoberD4Z0Ei+BB4EWJ/JASWfV6YSDH2feD8vdNR8PRSD
vpBXuA/cm46VWvvPCGCf6Xh2+OlSAIO7JT20ECd1xC3RoQM5XqbeuN3OPj1Ze/ONviHfHRS31mjB
uoouumFTjKX35BHVDBuqSvPwXUc9uuqyAJ0yYhzQ40ozQV2nCPlgRyqmbvLl322VtcTGH0LCO8sI
lwSJavYxdF3mU1SwaATEfAc035tomKuVYeDvPClBfWihuh2w2fr9KsAPEE+NeeQ+LF/Jvqb0x13R
HexmEjzvBUYUE8UoWdfE+ryLGc5u057QdlcH1a+H80Boie1cZjwUQId1iH0431nf/ZaldB01T0bo
8YML5p98bas3xUD5WZmF99hkYtyoOMc9mFnV7SOn50ftxsqD6uKbDXsqfML8CSNivxA39jtUs5hO
+FUJjEcKzws8Gxrw3LmZX12fahpikA96X+cQ3Mbp3KsKD2Va8hCYuMPJVFo3kKfE1gsHydHTir0c
lhcpeVB7jv4ke1Kceg5UsPPjmt9A9nldl6/MkH9bTEr1CcGwb1ra2Y4cl9I6b14U6md7PiQWAeEF
+Pg57+mucguTMMWJHBXXtgws7OCi+CixLDbYdy+dsmPPbUXj75ExocDPqaJ4KWf/caJutP3GNNjb
3GfLi8mJdgaz3evCnGI03uD+VsP8pgMQtJ3lm99VjKVPpWLsdbv0tgVrmATtglgSiPQujWLlV6D2
9bFuo++qkRZXDEc4tJpH2G7U13KGHADO+mwE9vAgu0BBwNwO4MLN5uT3w2C7v/guoINNRXeqmxSX
XJE2v6fgFd/wgFNx1w5A49ptahHy9/RH6A/vY6CMGOSWxiMqQ+NRlP2s9qZgTjblABT2R0eZnnng
6NOryMRLFJYe9DJAe0sRTsgjCbWuYowcjuwyobEGaVMtSZyDs02SJ2yyrechaL1lFZTkwJ3cfvat
Uj8gMOoXclQeGuWH7yLX/d2DUFopQx2AOfOtohT7OKA80uma2T0UqFysPctrdbPZINkiUpPzO0EL
dXd5TSzz80ygRiT/qq30WgKQ+jsvLZPT8hCXBua+9/Yfc5TkJ7Ke8IR+kvUt8tZdWxTDu15uh6It
P5oQJVadGtk2xAD2Aw5CEObZO8i6ekeOrtrA8y4/VASmrpU2b8AO231M4o3bJGebBQUaiarehrFE
r1UKA4Eh/YFN0WMXK89p5FtHp6iCVTLzfkYMPHdDGyNsUlo8eoA54YITh2jJehbCD0Y+xEu3h+MB
1EysUZNa21rVwy9pUCKmCNzHPLeDZ7enhmzurm186zpcO1aySXomhyTrOuS2GG0yosul/SqQnJ3i
ooRFN3ezYBFrnsAI50kMHkVveJfCzIr9EFa/UFwrF9mVYDO2NZsWmWWnROeJx/XnAdZIvDdi5/ne
jw3pbEyD9+DDaHy7T60MmNP3punB1sLk4Hg/83MwNJq9mbbbJscaq61IbrIZ0N6GfIMBuPcaVnDS
agcLIEeU6luESmlrljhKy2ZJwe5CtYnYTLmpvjk61WR8/W9O7fiPY+m+j4adXCbVLFcVK84nHB/7
o+F4XzovcJDlN85TkZglqf9wWMo+0x9X7pCThMkwtDYpGHlAo26soxx1vWzKAUsNt36ArZAgBacj
acOG1jJU7tasGBdNW2JbXkQmI+juzjYVIESUnL2cJ0djwB2kFUGRZa6drfls89NYBOGxbRx9EwRl
9WzzP4AcShL/qKfvzYydTlLju6HpxWszxc0CJdHF7UX3oU1fJPsl79lT25hqHb2iCp86e+CBP9Ni
0ib7gFClPgvcOffIK5R108XdZirUdgv/b2uBuP5hpN5HZ+bWrfBidAZ4DB5r307OGiTTFZIoqtlx
tBO9E1LPqFR8rVxBpXvwS6EQ+hSlpXVrq/JbM3TZWY5hT/RF70P9swVh86aaI5vU+TzRgUA2lfGz
VZvNWSdO5hlLsxrdDTlodkhBXFMdrIQAf3zVeFJGxXiqmvLkU4p+woaPKaYAAUQdRZJlW9gP+bE3
G3+BGUtBoB+ok4dD0srHP+Itd7uSSCwgcDla8uVIkJlcbMvTXmNvJXuh5Iizn+QrfnQ/ytj0XvS8
pGihsBrIfEVxMPJK3/qh4TxCVNCXqjXm710QP1mzpLilNrHVh/RHmIOpH+2MovUiFHu3LZZ961nv
Wl3nFE/0yVY2VXVatrkI39xALQ9hy6fna5b9btvDG8XkybXDGPmclQNizKG239Ms9ih7dJyT4Tbl
tS8n/Pvoh+kmcGSps0NgVNlbSnTSg/S5JRzhbBQ7mS66FekL3WiqrTDUxlo4Wk9nWl8HvE4XLgi6
YYZ0wktqD35Qf5GtmCAlSUG7e9SxbDzKvjBWmsfBK6mNsHtrGc9N2WcWaYPA7eqPpqBsIXNPpaXG
2y43nX2hk7V2cYNYtmylviFT4reWWj9yB+BL4BEmlXN73Xf3tTV/q+e59lQTK6+DP+aOWeZyX1W+
2dQgHYO5kJ8ouEYl51zdXwFQXMQ2mLyFGrcgVSqWE2aFpdWfnU6xiky2q2UxQEPk13kbW74jDjDD
c+Sr6k40YtiruiFOwu/RAo5p8TJC/aJGOAq/ldW0a82+8hcw51cB0sbHScEaq0J15Xe1u/e05odO
VQZBvTpcO33onAJl5kFSfy5YilNE1abK8GgMGfClsPCW5oyoD8kBkEdunZUvEfVGr/1udzPpO+/H
6mmsIablGOKsMHqtnkrK6tmvezg+LoK6y1ZWHQ63DvvGZWgP9SHIuuFGGQGhsSTV9nK0snG4Q5rm
7eRoaHYV666g2MlRBRjGKigHGLTzpVzUcWvHN/3P5uw4tPbyuN3IUXxcazjOobP+PLfPlE2gDtXa
6sceMF3F/l6dvEPcJ8pBvpKHYnS8QzUfGn1kB3Zv3+d4lj+uUwV1lpwoByovXKil0nz1TACITtGr
L35iGDCKRE2ZWppcFKN0lnHUFl+ralyNiqptUxE6m66r8XAiIHbUizq+4mb2y+BD/WoqsOob1+gu
oavHIE7cbKmHZv41SWy+FIr6HBDWO6h1EazzLFYvVQWwoVNEeDT8/PehtMp632Ff77MLOXZViVcA
tU+/R+UrOTI2HTd8ebKSxEW+kENZlEPJDbWh34R85QDbxcEqFFCJK9NqV248NnvZpDT9EQJC91Ro
2LRTkEmedEgF65643FtGY13DyhoRu6UH2ZIHd8AV0840sQkQDF2T0iyuk1jdJ2iEkjdpahmffUIE
1pVU3sYEckpxZ01sJnIe2ogYGfmT18QJxpNvmjwEJi19tXIKGyYTKJEcNVNj3LtFK5ZyNNYyZyuq
3F2lQ8m+RH0GWKEfkvmQTsXvg+y7N+Wrf9vnsCvdqUTvtJjf6aiV6cPkJemORaz54OFwCNE4LE+t
gxHeWLjOqRpIhRD17M5Tqw6bwQeazTeF3x3LzAtpE7FWA696HNBQrsnI+k+ICiJkN5r2VBDKWk0x
dX7wsyFvA5/cOBaUJN0EnjQpnr9Ars93X1W+T+NIHgOT+jeyUsFqqFHmaqbmbRzE/EdoZdahB+ay
HX1bu0QlmcQotNubF+NfFEdN9g38zx7iEnqrno9szPgok9Y74xXoPCud4zxbmf6IDL848wRznv00
JOAFs3ojB93Q0h/QfX6T8+UhUZNt0dn5o2xVLXeHpqC4uTFtMCxQ20N3qi/+fIih9yyQKYqtHCA2
SaHcPOU+cO+TA0Xp/euMSTs4YePD32yGq1HDUszh5GyUCevwpd7iZMCO9ALCbbwGaavvNdKjCzl5
gCZ8Rv51YYNkBms8gH+UqavsBvxGLu1gqCyj1PSjcO12n7pmfFbHgDLjJmRbabQL6GD2TnWj6En2
meyNllOhDRvZlANtadfrxHJV8CecJg9DOnbbMTVwlfynLzdinqrDFUMr9LHGhPsh98FPMlCXR2y3
/mkKyyYxCStwqatIw9dBlhsHHhh2uhgsxH/CxzDTQi67bGI+MZIp1S4f6mifwZXBmafyV1qD8tNP
2xNINz6L0k3XuqsgTCmpU1/KlygEG0qqA+vFZW39ICUfmqp+SWwHvuzsSdGHxmdLCj6cdPxsBXnO
zi2f4NUgjFzYVmMcDc3Jbo0KOJzwubEXc9Mk778qO8XdytES7uA609Vy44+VulYGa0Q5iE8lOuTp
HIrRvfrCvgyOmby3lGBscmfC8Wtu6lO5saOuRFwSaw9eREg8Js8MfsBUHnruhWqF3/2im8zVEJS9
Ty6A35xiUCGrYl3XU2/zy+7KXaXjVKNUmrOD1Bix1DPe4ShahyY2a7aHucpKGI7njhtE9CSnsOKF
/GPO5Pi62Ivc+OGboXd1yOaT+tsZpu5e5cFuwchTQACS/J8+jX2aY01P8hTD6oyNouf1qlc1I1vG
frRphapfelG619S2PTKfzbCUk4ey1w5sCHAObFG5k1jVcdgN9P00N3My2niRiuwoR9sajUY5KQ4K
ekolmqn58LvEOJttFVFwGp2bOtYe4eeTvIspRoLCsVDzTnmwESAh5E9xMHfMGw4B4mJZ8VfZbQ7l
uIt0B7bVPAsxpEEZTvTeN2ZNsUp8I7ivvUOWT9ZBGw8UvQFDVKodMMFs7YCB3PuJGHdBMGBz27fa
e19NJ8s3rOcSVs+pU+F2y0sIPxaLyVaSc8pz6PrvLl3Gu9BQtrna+8spqNo14mgMcJWqaC7soAGa
AwFb65HaXGSfPBRmWPGwTWOK6ioRrHXqHIBm+v2mMEojWAOaQrqs+86GSlS+lzrmaZhu7MykSX/9
txexqLNfzdjuKsX5a6iZeyqGMFWDSIu7YTMj5++HeqbLy2a/hICZfr6+98oh2ew0pEgpng8rj6qI
AQnCv868X61a3a8hufX30z8nzdfI52uIPEXhWKiYCieKwY9FNK/miG/spFv2T0q1iqG3fnWNyvOk
C75EkR2tsjbzH5PCznZh0el7oajhOQCUsDaKQwsk5mCga1qo+uhREdG0Z55Vt6BSvJfMUdVrkWKE
EKbei5yg6CWLlEK9yq7Y5Yaits1ZTsd6WCzKYBSHyibHMnu3doWa3rIRQ7BiiGZXZpp6i0UJP2kC
m3PTs7GG9SR/lFYQutVjaw9HOdaORvrcmihvm8nql1MISKZIXtDbcmMK7W2InPFJzrQ6j3xKOHGv
z1Iqg9VyEflx8iAHE6TJy0pE/oqKTyp2IupyjTG2NhSYR48COjCm3WVy9oijyFbHo8NZpFTtrVqC
pivZmSJJANSFgKjR7VNa1HgWjb5zskY7gtPkfpX9Yh68z5CvwB+8m6ZS7mTLK0I2TSnC0kpJqLcv
NWKmuQIgfW7KPqOsTbx3p2mDto7Kh3mAVWmzAkgeLXvFDA88EHr2mhquDhjgPBTzwe5Lnm9hW2hH
pDoLs+ztFXQ340HvguZkqxSbDXllffgA0hHFBD/KBCdJBXTF1SVRBrwGLIRqKdGLC6oU2CNTWr8/
TLbTfsHQrSET74ujPe+5sa1Tlh3pvYWZqDg1DJa9x1h1Ln9r44/KUYidRckL1AXvGHQU5kWaE3/0
RvTTBJ/7pIm0OCMnwidxnu9apA86N6E+K0AonYxE/rJeeWaJrzwjIdiLtrYu2dxKIEysooZdm5zh
cLWDZhI+l80xmMzn8k2+tpzcf7EhrBFrzLSD7IsV6rVN0VYrebESq8jLmPpHNXC8aokdwxOb8/ws
37cMDW9FFmHayFO7bjfoE6nA0cGZhQUH3FGveUVpRRqxtYKzOwz8GNP6iKNq9yRbav7YxFZJYB5e
cps0FGWrrBG0faIF8VvJv4uaeiV6DLgXbx0LbzBHDY0HFZ3AJrYjD6+nIVq2Sd5/hFp4RuBHnZWi
/GTb3/w01OhXFIvxOPSRWImoSB/9yEseC0XZTtAOCD/pJgGAboy3Pn8ktENG+y45CHUktkWVo+0p
9SvbRuNRz/0L1tP1ayLq7mS2VLbJwcKuV0mFNUTaooStzCmguollz9jy/z2e++RAHl7aOIieZKOv
ZjxfDrV9ni67IO12m0wk6aqDXYZjDwkVaIUthq//XIP6vG05IXfFFKTn/7XTbTsViR8PuUe/Dvtb
ns2PvFS7sD/ub0Ecf7HxyuDD0rrblMc+qA2lOblzbtVxoDY3DSFzeSb7aB0Nvlcf5amey88oJPh0
kOfmNmbmXev5y9S0KRDCBfuh6KoFUWj/GI0GxG47qIjAkxNbFIEvNmh7Z2G1Z73OavNlhgDhJYyq
kpRs6jw5mdngyFuqF6G3+sZQCE1qTh/vqgJ+DnJCfd8aur0fQWTjTCjQv5VqhSoLdA46k/bispNe
O2mpPVEZ1mBS0AUvFD+0S4JF02s1/Rdj57XcuLKs6SdCBLy5pfeivFo3CLWD9x5PP18V+zTXXvvM
xNwgUAYgRcFkZf5GUynbukgNUO/jton9K2TIfqHGw6OmVtkvO4i3PjmFcKGE39BEQkvBHx5RQtIw
mimajQZ3/JebNtchnLrvZt/+ovSob2q8TpZZ6CjXuOkD9FxbZZXXWfAo+1DHULewvILlva/DGQLq
a/PR6mmAjr1W2Bc9HW8nufW5gb60VYqt5d8zuan5QZLXOcjzyg3BegilG3kr31c1Fs3gql04/GuC
uBIpbG6FxnN/tkKoOtKh8GtTbDyG1gAzK3OCdS8GqK6Tvi2/FLNSgRaN5SGea+/JU5WfclweOP89
kNjwvema71iChk9R6wZPtp/9HEhMAKlAUH8JGq1PC+tRjk1h1XNRYxFm1FhOKX5Wb3y1LrGnFXOz
MEDUeoYTJ2fLcwZquIs8r77M4hP80u4veTHDueOjKnFrWK03osGpuhAHxUnJd1SrmZXS5tZOKhOt
Y5x6Orc+yiOIldxHe3//jFmp02NgZz/ufwWMqQRsUNiv7n2lSnKtiUJzJ7+LPH4etc1kqVhYiS/U
I1F1UaGD3w8iNC53LuhdSCmRf3DT9tftu0OoRBklJfXw909x++4j8zL9KLsg0Q2PIERlQ55Qs/l/
49bwG5c34kg9rpZGiYaUaaHA63cz4JOs2xPWNW9DGlq7BhUoLJJm7bOMNg3CsHuUsup9pSrgXVG5
eUBqxjtxe2S8ysAG1cZvgG3a55Aa0xp24XwwetV5lJAhCQESUJ/GbIaXIk2tXcl1tbUCY36vAxIC
4gyxa6UkuHTSQaZjC5Pv4nbq0v8KXMeCoRyMa5I+AIUEgKhxxx8Tkjl7ys0DYpXt/KFia1AKlTXD
xPIV+l1z0YdhOs8a4A9XT/RlNCF4M8Jpwf4ErO4ZpkHMcluPF6ZojgjZnX2toTwAuwmip+Wxti2H
44wHcbWQu3Jj1dOAsuffEedv22nSaUkMrC3vcyzFGhYZifs1dXWMeB2Ur1D3+J9NLlap9+ZU6fPB
NeLbtEGsY42I27yvqoNmZBjSOvHZtq3+0ubJcNvwwmz3mh++3LvkXiQoBIOtfy9tNIq8kMhD9udx
SV5U7paV8jNx22p367uf+DYs5xR6MG0GC7F3XxleoXGU38ZBITB1GgNuNnpSyH2l5xjJlz1FNW1X
WdZ4KbI2WzfZWL/AYjEXRonjZAZwtuet+oROlYHY6fxUJuTLoV/5kHnRpJTUXrLe5G8zW9+RCXU+
NN/FBiifXsdAi87QsRCCEP1TTnHTRc/rqBhq91Grt+4Ku8FDbvBy70rF+bCGGtKLq6jnqW7sF/JG
G9lfejCf9QgCNpiPzTRjA2e3ar2aqsF71XjBLpzQSr9XPe6eigPiyFV2QwpGj/RR9FRUdf3ZUIwi
zjOrF/4x4XrO8/jBa8xgZ7rtvIiGAr3txrWRS0E/t0Ie8/YJdqe7r5NPkUd+AhI1h1R+gq/s5tyK
TnZaKqtUHYxtnY8Q7GcPUqzY6D0iGHkajDvVGfMnOUA2FjCU2V1llxN16bFyjZ9yvpxA5jpYh0gz
rrnhMPMxk+LNC/rXoFHnrWH4GgWJHis21fuovBwd7nwC2jFytdxGYWybj00KGmAwcXL1mmdyctMi
K0N7m0dB/l4mRbtQMFE5u02bvwdqw/NZM146p5seu6K4yO6hbf1DU/jt0jDs/H3Is0DIWyRbOTqV
lrGooMyc5Kg6Z5vC9KbnabZVZIS6fTfZHkb2PIkCFNAPfWUUQIrq9klujBp5UN9Hg1s28Zdpn1yg
nIMD/DQVrRLxjD3kpIZKfEG50VBY0lgAHBa+1WlIFwbta+Ub6YY8bbDxRNMChrnNhjxZ30bjqNiR
2EHxLWhZo1lNu9dR4VwC525eW2glh8rIFeQBGYX1GZwAnfPDiFPVSN4siNzjrWdTsJXHUwEQGG58
MJnQVul0Raf4KFtW7lAHDovbBwsPnRfH/Var5Qz6BkMF0qMv8iQB/88+w31GHobNJzbaWvM44HLZ
QIQq4VOtdSUan2BDQuFRp+G9V3jcDYS9P8I63BPvE5WQ/iPQUoSMWXYG9e5+1QCVIY00+tWZ8wds
hZRl3SCukvdKvmk7HWXY2oz3mUE0FfKiwJHSJxljRsYVAjuaxSMIIqPq1MXoCSvFtKkhY03DpZOb
JNLOZfrATTpc7t2yGZAF2eYGEbBs5q07XOSe3NiWM7I287BTFydCx4EHmdz1dZSshnQcVpWjpvua
wt5WxH6HOrHV0zQ76cYNdXLQLFeWaCA2n2oFv8otiOmb9ntkm+MvbCd/De6Uw/ssspVl5795i+k4
HYaJvzFVtXkKAuUtGDz/G5zseUUycz6k6di8dVQbTdNSvmlxMG6MxEYOUa2Vb6m1zZoh/eav4Bdb
6N7V9VufZ822TftmLZtxDxfArNpiK5t5HfhLjZzZXjadQtEXJsKUx9uxSfYVRJW7mJPugB1jetZr
tN7kHgvo99I1w53sav3Goj6e4btN+vGldL7L7BWcgP6p7saNbE0tbA+KLQ+ylVT+eIGp+iVbullZ
p2iIBfyatFdhackx1kG2yhRZGBnzPk4Fi0Qk0ILKzHbmhGmBnOxnnc/VYKlrOZrEcKVUo7Run1oi
NbhCCTQEOCcUJ+sahdY67PbyWAoNgBFNJENl8q0Oh3ZRwqE7yVHXnX6QlK0u8lu0SnfNDRx1qtow
TwOVhUXqltsZDZjfDcwHsvK3HU30AFLYFLugqjARsFuuCRxTwkqzjvpAZZoCGrtty7vxtivbwWjl
O7hzR0xjwX+uiqn3DxKPVvjzf2HU5MCoZysQgTgIxsoWd++BsoMzfDPdkloe9XrKhh/A/bM3MkP+
uqkxEMxH3yGDB90kg9ZT4x9gNQ+q2UcbExrvQxCqT7Eamyfwqc1TEVTtee6bS6em7ZPsmlrIjmWB
xqZs8taIjjxqD+7gBmcrmcmRyl2vVY4pz5G9bAVRQcw1iWBDVhQmJUm1xxyv7kPgIqKU6x1Wn0r4
Zw/S1589ORqRKr/8v+cN/rBRijgiSf3fZwrE8f865/827199t8+2ed/2SYdRH+vFhaG7A0g2D68B
Ib9Wu9A7qzcHd/TvrdLkLGMc94CpJLpPDTatrgMjKkXvf1Gr7im3Rv15MlCyNuamAB1Wlu9GCRms
KLInAMLes+W1a9ndmKCHg6LBvTd2cU5IUigDaR9vpjiur9mcXglgva01dMESLgOmrEAjqKaJNpp9
2F7JcefednP4yYWBs/KAwYc6RkiftGa366Uj9oynKXShAP05P+WCUH1nowK6XNU1y9EZyddjHJfR
h2ctI2E3mXdjcpzGjKbnTR86FkG3WaGYpfyZNXT2n1mjYM/Jc/mKwr0gZuHwJQ8G2ZYcraL+c1Bm
gQxT9bnZYf4xbCrr1UO+8lRz5Vko47wOjj6eksGprANjWYPvoNoW1S4U/sq29Fcuoue+HJyjbGHg
xHsKCaCWO2WLEwsWCVGjHTXbyk8GsNONXafJi6dUw8ICE/8T7teCBWjze6jd10CrlPdowJGyy938
IUuLeF95EIHR0vMeCpNAV9xqH3pMBKJOze82djCj6pIfk2Bg+bOGdhL/lo38TFIc2rJtFX+tkNpe
VMI0EztZbze6+HTLJlzrBBBlhta4GM2mlghI762TbOI7vUvN3HqyyPwAjSVTHOK0GU2Wfy5UMMRO
3/y07YCiB6jgBsw/cYhtdOGz3ESO/iO0XPdYG1H4XNpTueH5UC1VUo/ClYWUP9kQZ97OuuORUHaH
b3lYbHsli3+qBmaEbVZ3z2StlC3A72lngTp80owQLqKY4k9oy1Gi+CQR2K+UdiAbGTfqKdbIbqm5
/TjP/Ob4+CaPrQvoGl/R+Uvx8PzRR5b5fluYxx7hxFWNLsqX1g0rE//BD7d2uq3apCDTgSO+k03b
yAlVVuCBIU6ZwjpU/CF50WKdY2LzSSpZi1YBOOvekmN6qOqvYqz3DeMJ4nN2dGI9RcIHdwAXKAqA
sRqHKmFjKPcm6W74d1QOlMLf8D7FyiAH5yz69SS/8nxwNgg5ZcjGUJsFCEJnV8a7WFXNUyJavCZM
ioOISdb1UAAe9boHn1j22CJlusZot/+s+2wJzDH7MYXfIJDB2BCvEVLhyUKrEdiKM/HOTawazxL5
BpGb+7smkyN9tNXNUV9OeJuspx5k4bpFfwZXc/s/2llZfvNxO0OvD60JsKCIJkrFCTVSjAPGEtu7
/gQ+niw7ZFtHF3fhqBhb1IYxr50sU1qI3ypxDrSPCErYL61rBfykyF69mrtNxdvhGI91dCaUTtdo
ikXvmdm9Gd7c/kpE1orF11c16NrSZLF8nWwz3Su2F+6MzNQfqwTAj9/F8ZdpOovGfLDaNKQUmGj7
gItqlUxG8A1JGfL/M0lfS3FrYtLsSfYPiY6MQjLPWyJcftVQ3/WV2r00qG6ejQLHRjkNuTR/id9l
crSNyHkv46sjPiQ+d51qXiZ8uYqxtp6lFxn2WO81yrw3X9Zx9LON30/ZWg6WRtFubRcwlCFcQFTh
/WHYpY52Mxd9FjZKsh4GkkuKp8XrWxuswkdLkLuXh7hahbUJEsuXdMRtnJPYBouPyg81hGOCCqsT
0k/51YWq7MfXm/fpCFF4lVkxUrrSGtUTUmx/ZqRCpe12SJhDwi5KdI3FuByIY6XYgHSaln+my5m+
kEBx/06XffcBwRqZ49s5Za/8+PuJb9/hz/n8fnZclgF8QTnjfi65564BrpAnrzCj6fFW30fgN/d5
UUTIrCBJ5UasZQB0XWVLblBWqmujepENXJlf+tSvL7fZk14u9b5H41Ac3KZ+xP1tGmvZ9FXUmmcP
vbK0RH0lmXXjHevpdDXig7SXTRetOKRHuqeKC/ZJkJRkd2K1zv5fB1HGRu08Lo33/8tBc0Yq2EsG
UuMzBHLWPf4amme9KDPTuxo+duC+16Qr+VDMI38Tt2P9jkiPsk1hTm8dXx0/qprlkXg4+i7mCYpj
UhUIAv+xIbRetGJgNDQk4YFzWllS4xMAzWWROWZwjoHAneVe4zX6KuyE5v6gDyfXfCjLJP2Mou5x
7oTJ9W2LZvyjHFDhJS6ruO+fY92c132s2+e0DfN9m+GCYPKaPssBOUVONiqleAo79xHgLT6BszY/
4/dYbbsg1xHX88MrtamBtE47fI8QKjL0zPnp2wleOgUIMpv/hN/5D2kzJi/coOURc4N2Jd19MAjn
teslL0Hr/ekf88HZedxRrBxxSPzHw9AKe5Z0s7+9PxVvT03Zvj0g/QrL2lAdqCMIBSh36vpTkWSb
geA/XN+b5EwHkkBNu1ENp11irV69jpXxZ0/2hQ19JAzapYXyAnqi/rpF2w0FsXL61PIUVjG+phc1
dLjEuaIWoVCU+deA2qh4UNW8cMtsWA+Z7pFeiqZPAudD16B40UEZPMh+VC3ptwfEqrr61l/pPimY
+QcIRlDj6McupOuI9B/BDtg5iYEMlGDUxMZh8F2tOXhkxw/washGz9PGwgl1MXZV/zzk8FGnwXor
yPGUyyzqPuOoxgGs9LvnCBb9VnERu7qNCjVRHV8BnRzrcwTNa6XMGkga8kR7E7T7Aseq8Tqq3jov
bOvZVFrreWpgd5uVax5lE+RPvp2tsln1Rmg9k7DLF/bc2ntXJThlHQPzOkl5qNVOtUmrMXzW2zLZ
z0rl36SaoH4Wq9xtm3UGD4+M2YDaZd6/heIJGRoauUcrjTZc1GN99HxjfMR5ATEKPGs2SDg86wnV
nzJPzHdd/+qFyLPfmPbOAdW9lk2vtN+ivnMec7xPHiJ8bRayv9chQyhzahx6FfUTLSy7nZ1Z5j41
sx/ywXZ/xJYJZfzMrmr0Wfladh/Zp8LSj1XaxksAUtOpz0RIp36XQfOMPc/BwdNqJQNvJw+iZbTB
0D19HtSJ1HXlJs85Sn+rQexNok+OKkP7Z+//Zx4GCo/6BFOorFrvm2aBBouS7EcFD46Suuo+pG3U
HFtiJcSw16NSTihTtcZrHITuESfmaSEjrltzJGa1kEmc6jl+89XUWsUahS9SuT4yMuQHUcp13oLW
fCkKw/4Z5Paxi/Nh6xGhrxADUaFZjqR/kDTITiDnWgQI2UPpBR6k2FPIAqwwo7sgRVW/RsgqyWfD
pGrequza7kAAQr82HKRRsuxX0eY4WGVOYGrGuKfwZ4bCG1DnWemN5viCyXW463Jcfry5ml/+Tqi9
5LOI0ul/m9AGv7q4ny/y+lX6IFnlGJdt5fU7mX55bLuuWNyveARLVqZf4ODQshZWTegYRHD9z5RF
2z5RLd6NSUtSjaLebxk1ti3CVTo0smaTECMuFRs/p1gdbYgLLTLiVIQy4iUci1L/oe6s6gh7Col5
frPQ1uy1/F2MqVupul+jfQPMOPWTJ4nSk5t+AJ6DYyVsTwHp0w3q+7FuVd/nCq9HoQCusmb6wrTR
W3KtxQ/VhHCEYkfGpmlKXqqhFS5ktkHAss3UfjGpHb6kLkF9nWN+IVpdmy7U/2iVSjpvYtXMNywp
0eLP35MoSy8iZUB5jee/F4LM1Iu42yBAxEu1HMdF3vXtWb5jOQi6Bo6J6YtWKLiTWAHg8qpubpvY
myrQ7JmyNUL9T58l9uRABx161fQqqDNN+A3WoXdGr/ppFC2M1q1nz9avsz9nF9nlhzDD67S11soU
50v0kvW1EsU4xE7aAP9AtOH4+EepjG5K71i5Kze5rbzXqVftqhoPmpF35iKRLh33RcZ9RK407gNy
D8MkAC1u/kidn1cwEh7Gsp7TZF0PNcnCIkh3iBuZO33IqkcrNYMll1D+MyaFJO6usnHwlCoL+xr5
sbcOSUe/VUoEjXdWOpS7umIXZ6j5k2uvn9xwKLeFXleHafDiy0TJYGXPavteGe5b1Jr+L81hyVJO
znd5UDaOn8ZYK2uZNgj0oXlA8DE8JUWAriMt2SUHZf9MKm6QGQg5islAeBJ9ckZJ9gh+ep+vZZhy
36gE/bzCux912Ae3GMbRKuOEay6Vi9IbPzSvPGiJOz+bXVQ8gEhLsRCvpw9btdW10dT9GiMXHZ2o
/xZPJQqwTyM+FH/HXGF2eG/6ohn2hbNUUiJGOVB4cUv87ucr/ncLy8q9Tyv0gJFkqLY0WCs+5DOm
9IFemt8Tf1q4CLPgjIV9kwZkMsSQA8nyv31JZ6iLzoapVbSoMiNhZ7y6pjkd4hFiuXQE8EXzX6P3
JsHUPyffj61yZ+2hPnCWngZyw7p7yH314d5TV6a1NU0e6ZpgRdwH+hw2PcF9t+3M0HkACISXwcsA
Dm6RkFg/tqJZK0a/aRKkoNVcC15QDXbPeRy9NKiEv8gusuQ7DSjG9TbfmyimwTzZykFTn6y9K6yi
5QGWUxtPCMLKsfvHUfmBPBdm42PatosauD7Cl+bvDAXbwNOyz5EEJXg5VDdbKmTbAoUHgEBIdTZU
MfnfZ/HL5CGoRUiT/tCJMEDq9LvOMiu0MXrjrFGiGwRlohQ0CtkFmOHfXS5d3d9ZfZL8oK5rnWaA
Zk8VAspBZWQvlh7nL7wbP3L4H2fZhZaZtSprrMvloIYBEXBvwHhUGuynXCWHlI7Jykdy5b3JdeqJ
Zmfta77Yuzu5JzBs5ZPakHnUcusouzktsuXiIKsKr0gF4QKkzc5RskCAi30hyWMdTMEbQWhzkzSg
+2Q2TAGA/Jj7JrAWpzJ3MjkmB2SfYUzmzosRwG5yVKCmeAZONuPBJXJ+SdVBP7KGcS+bELWgFUNv
9Ad8df81TQuhyMhp1LxXVQrfOwcDAY4N4XkH2k/jwHVvU9tZxESNP1oYP6NW+L/6CVWgCdCUp8J0
UUMw+sCOh8NkOQsgMyavQVT4L3hwLRLophEFpua/9kauEUVJg2ee180iBIR2lS/TFF3wRWyOyV42
5QBLa2XvpuFXCUv06tUxgtpdbCGBTDi3ZH3mbo25VZcy3jQrL3x2NfzfQj98kF2Jc06Bk7SaTdJV
L22sIUF/L9oBHTtn+K66JFrzuQ+fgQQHexBDyVYl0066Q7mWhVatkr6ibEwEcrHa3LwgCOystZFY
t8Wy6dYXY6JIEVtTIH27xUnOgz4fLVMbL14HubKTUiPeTuRkvMomdon97f17H5Uv4DJaWNwO9cKW
mRoj4/tEXfVLz1H0WYJLL1aa4UyQZqh4IlvQPHnKuJlHB0ymaKkU148TxLYysHFZtfHskb/lfQPq
Z23qsP/uv3vN9byZfymGkA8J9cLdRwJtpQ5t3y5sNfBWPQHQgndSuxiTtH4aAAUuizpXdjJX94+m
iDllUwO5isaBEuwQ0yYo7XvtNNmpduooJ23b1vyULdmfzjpGC3I3oxg+zMp0dIT/s6+gxdHqRbl2
8zo827nJalmOoGThr6lilwtuCfh9oswk4xl/9Lt1HEPdYNWgv5pjsQ4Gzfmq3EcfKNevOpiSBchp
5zUCxsdChKgmLn1tP6ZIj/To/FzhQZG3JY75SPzgbWpK50KqdVzlwW8qWTg7/d1RlN9c83rE1fxn
SAFv096outgU1sfR4EqbQ9LpKNC2PEJMYy+JvFlT7Fq9M54rYrurE1ifsrtLhnbb136yaQTdN8nS
ejFmRnER+Oo3I2oBaibDe1nnxcFQ4II7nkPSA0ysjyniKusi55C0jvkSaN5JEevPvDc1Vg31n34x
/1/9k0HAmdlm9b3xS/5nIb56ANQcmzdkUTXJoue1fjLiEQnpfNDWbRBSrRKK0iTU5yNOdVTgRXMi
z73D6Sms25VhR90yk4vAvhUM6aE4yGZlxehTKcpXr1UA1X0YrAszV/IDWH3Uk2s7kqNybuBGGKCC
Ktj8I9joO3M1qWa1vPfJ3AmcGnhpw7QeXSH6nhAZiztC3ik8SwnFHHB1t7tEDLRGSykep4eD7NMM
Vd/c7rq8Kww8vDWYXDV6bHljE+GJvUj0AbvGohk5zEVgx+4y08P6y4/7VdB1zk8Fyz0cNkfqrJFu
bsgp4WEQRRk5Eai3kJeN6vtNj1cZiplkIan/TDeW5DtVnGFEIYDs7aakxLnCEJofyOBmNnpfvUIo
C5+nkLWwHC1NzFjIMO9ihRIYsL/8w03Rcbdz+6ddmY9+73XvZVPX62GcmpNe9t4JACMyxqqymC0Q
ww1wr3ft714x188+xY7HcTDsh9LVrtLeCD9M+wGZ4asMe3zSCrglG9e0KMpd1egwNxoibx4b8c4q
S8FjaY9u2ONNXrbDw9xlgB7D3AM6mr5Yk1MceMUjrfU3ljfiT5Yg/VMCyYDoHtQUsAEwvmLCrMXc
iZVjrKv8Z9A64TmQMvU9XmsXKVtv6D9rNIhQtETD/t6N3UtxEWNOz5Ip5cGPBN8wqfNx1kAvKeFU
IpCDh4TI37dISSx1BGUR2jGHfY51ydLAUfw7Yrgk46FtW073DNEPzn4cDSsV/XgYFaG3L+EYbpMx
A7HhnDwQHRs3KoOtXCBF8Qgx0G2Ky6DN8fvcry20Ld9divbnQge3eltGiYOckByv3XVA1dzh5sUt
rbmNv/7cWUXCfC7x/QrLfBH7WgL+FOXI3A7UGsRpYKQXSpj6K3su4j3m7G0yI4W6J+5Aa86bYzgi
WtLLLI2rEiGGvTrvB0PB7cNgSYreoMqDIYMDlHvs/S/NHn+ujRF334YwWmqTxjsQyWRC5ppi4O3a
rcr6UqoV0K4aHlEqcDvqRyd+wiCbfoIzyd54p5brLI+yc5w7yVGhHr/xRpKXaRnPC4AZAMDC/iUr
vfoUmnN9soNQWeaOrS9l8z4wUnElyhcTsRQJgGmIutoQjRP2KyKNXeVWuKVyBxFdZpjERrqgqGWx
5zk0nECOwfCdmouMK5FtSBeUqs09gktduJTteSrMfcQDZKMnsw1Tt24LZRebVrtMbC8na9Lqj/ik
/SJTlJ3ht/pLRPQUyBqtsqHK0FKA42kT5/MKBQH9QbbwXzIOiT6TN1NDXuwZCquL0cne0wD7lUhR
ddJVpn/UlVA5uuj0jnvZbs3eAYYRVd7C8udX1uTTshnz8r3gBc3TihtHNsOZfJ+BQ9Ilzuzi3c3J
0Hr1m+PVwbX1/XfZ6+f+tO+0CZBCg+eZBiZ/BxhjI/9ffdZd57jVP0qTmMPMIV4W4u7Q8xlEC0Wo
R2O0KnRm6/6rgUceuStSv9kPZdChPAzOeG2mwT7EWWusvXqIvuEFvrETE9RIopLXn6J67flYITY5
5iUil6VnQG/rwsf9CyGLoxvDe38DTIZ8cFS+1EUXXHTxDrKjdli5LgvhzCtzakOutS8bYM/S3wCo
6oC0P/gJMSgP0BMN3dilqFutbGBomzzvCQZNrHj+2ZbjIwl/sEQmEgUQySbTm78QzHzkiWu+QE6E
jGVg78tLo/5Kn7W0nylzoQbqRaRBtT6t0WYZb/31TL7Q7nXjokIMvUSxe/Wc4DdgLvepzywDyWCg
HirVAZ51GWn3rPFPBToCm0RRrcdCNc0lYj3du5Ny405e6/+Y8eS8QRB14nEUCutflEo/4WToH3ib
18vBdZuHEkjfnNrfrTLl1hcvVRIJ7SKP/er2Bs4bF4cQ2/0uHw5yY894VLtGVt/ewnKGOAd2EtlK
LSl+tplNlBWYv2NPPxiO63z2Nl6E1A7SJ0exIWk3VkGGpa5PqaBNjJE5PvsteE9nsPL3YvbWNvp0
zktWgXcv0PXq9GA9pE6M+THyh8DM0+bkjnNFqUe4g6LlpU7xYWwS1Xjn2bVO9ZbHX+xk5FR8CyVe
OPj2oE1XXauqa/FbdsiN5PKbk62Sx+2j3VxD7Zd9CtpfW72sfhfUSbo0XA2GMwI+x1s0ZH2/lgn7
uRSPku7YiOytcHTQXUt/QmX2ZnMLu6ZapyhPrGHiCd/5RoEPyU8Rw6/59Aa0ei1+Jj3n95rc4fs4
8Rv0RjI9e3mabBxeySfk8IsjiiHupkWs58kah2jRV8ET6HDH3CcuOoBqCSDQHyYeGj4u8Eo7Bhv8
kUHQVYD4E8c3LlS4WXZops7jlJwOF/43DHj6c837ZO83qKsZWNu+T4oXrmF7VDtLNP1SSxZJ1lQX
Odpkj2SGk7fCj/MrkME3tO/Td+tqh9zdsg6n5mF5aW3/RbrMDEg4vIzDbUiOQ4G/oigTPIQJFjUA
jMNlYOThQU4nyaCvsXRPNnKuPbUdtxB5llBPu+MtEnKUEHgldAXpGBWLtJTcqwKlOhso4N+7QjHY
Rlp1hq9tl1T4ea5dZGgKaQJun5LhfSFiURhS0V7NzRp5Fh4EjmEPV+7k7S2s9RU0TWrb3UJtTBcp
69gVKKByrcR989j2lXWdx63MmDfuNO8JFSAMy3x65vxPU6AU3D5Wb6P/muwCJdgPWZQdFDP0vogD
3BkcJWaGuzbVK4TKUwqn0HgvFuZ0G0c1n3RlaLajiqS6fJN7dvmnWQ2l8Qq3+HnihXexixZ4AmQ/
GY/FlYmBV0kZTXwdOSZb4rv+nYnNVnYtsvxbUXQ6VqEmLbFXIBp9DYLoz959NOBnXVRVEPF2vXYd
guiuBuCf1bZ1zTo12ds5zgI8EqynRO9HTJ19+ydTKZ0LV0f+yCL5KOsgg5/no+lxB2MYOhkUfGb/
hdGQTWX8MNWlVbjlz9mHc2zi6/Xu5SBOtcpVcLJXlY0zJtYRWEtwtBp92jYuCITen1hZWU3yZgj0
kO8U+Y8BulijaaJYCuCnV6vuudHM65iH4zkq6vEciE03TQrM5epR9ssNhrQJGOZMwbZ1Ctfm7EZA
uSk6TGakH+4o7lpp+quXo74hceJ2xgMUxFL2veX52Gg1OPFk2N9w4kkf3HDiKnQh/HznEiCMOHmO
Ek8fRkgOz8CT5cZNFHI/XpLtMnAKtz6tFZSf2SPFIuYpZjJdkStMriq5edEDSyqgpjnqYPoK8P16
ZL2igSayqr5zcju1xZ6h6jYASJznAdALOErL/GlRyxpYIvpqsB1BOAiVY+WotCZ5rTFbovpWvgK4
NB6Czvguu6sxCnZJGwxr2SxCm3Ro6nyzTPfJIFCHoxZlX81EeCk80GfY4ZhIxXgdA4Yh2ecBmm9M
8yxXXLoAXXe5ZezuizIEWWayGCJikiOeJKh1XXVSM/s8c1lXmKaY2vG2O0XYw2VBXq9l522kCfXj
P5ryGD3OYIjA+LdPfRUvPeCt4gK4/98jEgHTonA1Y1VmM/iK2dSXToRRWpP370WTOzuM3GpEllmU
UcQROBqj8eCgtaZ6QrmYzEYUaSfZVHSNVa3h5MU2m2ZKlXyjrmkFrK/6pncRum2m0p8agoHXglRF
OAzVtzIxmi3GLeZGTqNceCgduJuqm9TnwCqDJeuI5tAPbYjVvMDXpalvHy0Q3Y1gtIA7iigpbWWu
Xm5uGf5SPHja7s/APeuf+z3YM6uJyXSLUIsXQ3RujAr0C7qOWz1Mq+fYAsWCi2P+U+mQKQYq82mr
4SjURrqzgxECigEwmHuQxR9jpO5rNBB3Sa0WW6VNJtb/uo/4o43sl2JtLVbJz7Xnzo89khIE4uq7
nbAIaSjur0yiZTUzS/zqi1d/9tBSVLwMSrLcdcbSRjxG89cmRcHzP0YKxczOisPXpb9vhOyqnCLb
UV0Waw3uKMHefx4mz2A63tkYDHU/p86fk96P9aPU2I1K9Sq7PN4Ma5VAYTtrOIODwPm09QFKWD3V
B4QICLn+o9/Sy/pQItHzqqfRbX4e/R/CzmPZUSBb109EBCR+Ku+3dzUhapfBe8/Tn49Udal6R8e9
E4I0EkhCkGut31TKSsM98to/z89KQYJm7lfn95Hz5/7cG5N1AbNpi7RH+ARLofOy7qmd49DEFVgA
wm/cNnOf6+aEMV76XQ6OkdqxXgkgo6vxWb6oKOpmSyItQnOI+QN1u+VVA7QRVnhPXjHbVrUbrFzR
zhGdT6Dqhv59oHX9uip6qsF6DqNPUa2VhB1kvrXJDPTFUYUSy7j21MchL7VHe+g+2mkKT34itMe8
D7uTGVav2KaoAO28zFkWZlxs5VzvjNBOv4XxFBxGYIKXVA2RcMry+I2F90eB7+fvAciM75TJzwCY
OPLllfXkZXq58VxPHGNb1CeNZQc6e7l4doKoXCR1n//K6p2TNclvFm2/eBCkr5OGjgKVhP5sOJF2
yAibt6Nr1Y+kEBVkQzTvrjTIxnaILkPYKsi3+ip44n5I8p2ezaQairz3XaBP91NXFNx0uWfTuHV3
WlYvcEgGrTYPENyq9y7gYOD/IFFufQ4otUvV6yvZlc/T5NxcGT462NAH2S83KBHXwI/U9jpX9vki
VI5ZFWG+grEftSCwxY7ubAYrCl9w/vj08X36GSrJ0WLd/u5nU7b2QyU7OWJQz1iGIIIjgp5iTLa2
C634WRNYLZrRN8g5CDB/InoUXrFMUPR7BhxTP4OugWL9ITWcO6jpF38sNTDPBCTF5I7nf/r80qyw
sJzMtezMfSiOmLEe63gY91obvQG/iO90/Fnu5J5leMHF715LZO3vEKmP7+SeElYe3rnF/YRs1w99
EtsCpxcsKyGBNrWT/U794rUIverVVVIuCsAE1LoCLH2LZBen+XSK2wCfDs+3nEMKql32ddYw4cyB
Dh2irHvDGKx7xXctlgMUEqCF7G5dcs/zgC9UTXaRLXDd6g67TLRlyNhugO8KFNeM9GKZsQdSK+wq
qpyQYWWnM5lIneI5Nq1T0+YBp5rdSdh2vrKE0i2rWdf4ql5sWMna08phqZY5EooKcBpkG6IHzNr1
cx4Xr7ZPQhQVou92UNiL2B/EXeb7wVlVIf1bbax8JylAqduK3kWaZltRJ8WuixB66vzkpGuWR1Vr
qje1qejGIkywV3b7CrKjkdxlkYZLmm/GrwY+iXuC1fROjGV7zjLUnuoGhcmswy4iNks0i+Y9uXEb
MMmWyn/gy4BsYjNurQnUo6WcrLhqv+CErU3y9w0IBut1BiflOuXLu5Sl461Kz8XxMf6Vg0Y72/gE
npuuykbYVs4PxUqtreyzw0GcrZyS2MJIcetIyxc/nKvMrLmg3KE4D404WuTbANpUtHALbRkHvvNb
RMmRipj9Q5u6N9UOlG/YU5JTQ8D2vZ9mOrxO0YzF6xHrSjDgqVU/tbozrbACqx+ixhrXI/HrXadP
2qZLbP3swg3a9noYnfDESfcOCoIQQya8xFo/3hfQjPa57y7sBOEsd97IvS9NPH//DDipgvVhaGub
Ke+MZ4zQi8AZXuRGP2pN2Fz3vfi+msLuWQ5UADJHlNTPto1KWVSqdvGeBGggddHgbYayBU7deNhV
RYZTb/CfOwonGmtKGX18KuaNqjs6nLfih2xNqPovoPuCWzB52Q4zCO9I/KEchRWTgnJzg9zRoK3N
3vGOlYv4ArfYdo9u8igQWcXn3cS1tJxQBbKJod76NPiGniYai+nKEE38u9GM38Bthleke3+nid3v
p+CFvPF4ui3K5BpNLtdlHxMS03ePNWIQOWxoy1rUVY1Sl98bL9n0xkMxekM2WFzSEHpm2BfxW0sw
DalCa1nWMUoe0VvxtK92chTLOgIGzB7OcjTCHo6V6vjsoKLw6A7qUetgaKVQjKvmnbQUF5KhvF13
mubdrshi5ZCo165ZTsNDFgFtSkdvb0t89hWHbfQlLkwzbF1Ct3207kkluNHK8E1sHPvcPKArBLJe
IPmV6FF9L0DLrIDwWKiycC+zMif4LIbs6OfE4osx2+qCPCTBs7ojV0dkGiG+DOjSyRHK6o1FoOZW
fG5MsQUAWj+oLMqX/STMrRuirEG+mhg3ysjhKq65vdJRbm05HAfesC3A9lFunvRHsrId9oWas0Y8
x163eB49V+MwolszUPicR5EHt+5FHIHosdWnuH2ckjrcm17QHjFYCve1ZTRf9/TbaB+u9bAvDySg
u42LJN1DhzHf0oo7HFed9rstEvGrH9KFPzYEdSGOrEWpW1B7tM9WE4mzT2mvfOK+Ux9aC6Xz/A+z
t5WdySNtLZttX/4u+6q8J5vZPKA79y677d511jWrxN0QCOc0NRQV6zJtWQapJAi13L3rpsm9k3uD
2r3WpIQPsqv2c/Po9OkBfz37LMpBgSIXGGvZ1BXdPmvzRu75VYBrljKuMQX9H6Lmtz4zy5S9asc7
ySu79cu9W7Pk1rVOjevPqfufFRmF+z/cIv+TSy+8vzKPGCtR1yThjR9pVwv9xdTBs2gIMh9lpuHW
nLwue9br58ZqMAui+MxtMUicLcWlO+yquo3Cctw6EI6zBc3RILGVxEgl9NOugbq2hbndPw0aNrcM
Rj/hjW6D0eg+ahhLKyAs08nAd/hcTskjJhfxonCE8s0T6cEOuNoRjpr2Vi9Ta4n/3eB3DLNWfQfX
4W1dqPdbTUTVN+x25Ousomk3md2pu06xmrdwSEnJ8To1wv5NVHV9MOyQjJQeU83iOMi3+CsqJuVp
pNaAu7D4qem/ws7xobKD13BSV1sSOHWvjsXfHigfbC8b6oM/afm6HE3yDXMzD8i625qaHGRzQjJ/
gZNrepZN25ruclbVVMjIN2fcx1cKFYZN3hr2oY4LDJ2EHdNXD+jwVJtBIXeiivxnpQQo1PydWoxI
t8mpI3Y83zRu26gNghdrqp9DX83pSNDTZoyjQm9hi6f/3atrDGtknxztWLS85S5P+2Hek/P8whMP
rtrs4eeD6XezYWsiZPUmkMpcNMhA3XW1Gr9axS9d4A90fYoE3tkJ0ReS5igWzPtTHqbvN5sV3CYB
VmjDnxkFCiSniv/v1WhFjt5eX/1ntEvQCKYA1G6/yPzLSz0UmX8ajXfZuP0hLCebFjaOExtZMpPV
Mh5RPoukoNn6ifpJAASGcSmccpeMaXxCmSw+TfKZJ3flJjbNejFaQ7v2S+i918yCqpb/5g9kJkFk
nb1Nivw7ZcauOualpb0cr9Seqm/dXZLEu38Iozxk0RGqAaggMN4u/CQe38mZR+us70k4pVFxNNvM
2nhR0R31KlGBWSLhUoBDo0P2bhtXKx8yswbzFOkVqbUHShfZpVDCjesZ/BRBua4hleLeZKJY0QlU
ttCF9kCzaDC8PaPfRHHj8NDplLFfOJkgd6wVBfzDnrs6IgQsa1AFRnEYqqEKImXpGeoljMn24pXa
PeUJdJ3K1F0Wrv8prgrXGLc4QBdQws3QXjgxD7MCp+NdIskyrfENSs14gWoQ2dBIvJktrqof5Vyb
rPwESXY/OYxzFi7J9P5cj6W/H1T/of/bdRuUfcUY+ntVDR/kfDmYxZpYTQEYiTJHHBzAyqaRVbSh
GtQNpofZykfvfqdRhVrkXq2c5aauErGvKwOf4f90yb0mxtctMULljLzogYp9iWghXR3JqqJMynv0
TMhDd+IUtcJ7cMJQmW3Fs11uVMGyNkvvQQ4o3dCtHJuHvWyG9YA3YOkc8yR8lrVe4Rv2LqKMfeWy
hCpSbCNskeWI1/Ni7PXxEiCdehm1cLzYDT9VMpiC1SYDCXgplH2Ncdnrrbs1lOQbQtmP4dCXZ/l/
NIo43Zfl6PL7I2q5/DuqdhA4uoFcb73Gm7mAQEABoSDpjq1NmWwanWT4QnbWg/uW8PuzoKD2IS8R
FHb1xxzrEp8rQl4WpRZpS+EN0S6huvJUjl12Eon6IyPRWDQ7k8zHW1N73aEa0NSQbFnIe+Nar0xt
K5sYUzSLckgbAORO85wh+J+CHTaBY8AxpjLuDibrxwmRo4PMY5WTP+7BWMWIn2AJMgMFnNg0nkjB
5gtUY4tj4jjlCQL1Ly2xiq2DScEqD2dnTMfH68qbuFPRClg6PBcZpfK8tS5KTctyo5FnAvbtckZl
TdZBDUIoL1H21DpBfCkIqp/s+oTrBH4L6pT9VhRSLoarps+QBLxQm9Z9gMLwtTzkTmfwqNGjrBwB
+VPWHaiO9dUqPPRI5Dnho9MbIBEs3NQA3rerlhXMNu9r87kt62w7lNiRB5GJ0UPbmwcyqbNCCs3e
ggLeNfBa57koRtfPRrIMa0piaKGSk50/ESS2iKKQphzlJ2rUueDZ8QCTo20QAhwMx1dwf1FN6V6n
8Jb19+h16Pf9DN9DRWA5plZ7IIcNlssvkmXght1BzHCq22jrTTutTVJvodrPE/rjMrGoBFT7FtUY
tue5T/56/6tPDqRGlS5IqfXHCqkfFFcnuOu50tib1ivfu0In+KDknq4rXY1PcoM6AkGL3NVsD2uP
OlgBmc9A376nleNvMFextvw7x/cyb89enaNXjD6NRP+B7fsYnSg6XgW6CUI+gizBS1YjQ6plARXe
hgjThykLG+oEdjx8T3xnWFPoVI/xlPQXqt/YaFgxKbckApIhSsqLqqU9SLBZ5gc7jwUW4sAABz3s
ASUpOJ7c6tw4Yb2QTbPNu50iKmulz9xgQLn82p7e7YhT/WPmmc5KiQz43vAVADFotpMeJLAxhX8/
Ztp4BTYiCI9WIfTiK/QRZfng1BT6a2xFgLzHsvucpp6fR1Hdct1kGvEkwJXyJBZBkD6DmRTHDqHO
J8OugfF1YnYsArSeYGEAkdF+DhxgYWFTB3fFRJJdm1PXCg+RVaH33sFIbRVBC5wvp0Q7ShaDyGel
fqKYQ25pISVo7QgxcaK4P9Vc3eB262QYlzhEeBsEH6nA39pl70OZE8lzSYkb4Mz4aSSzRXXbj08B
j89N2mn4I+VZfmS5xHILDTXTWuhu4CF8X2ibSm+yZxN3hEOqU/fty4CaH07Sj4odL1w/ChCGVnel
4tvHwLK7TQxj9zEMQuzZAlP/XrREYnN0ytJ153npsK7SPNsMc/k380fQPqp3vc+qaSp2bYNYpLzt
UuScHtzAXA48MLy8+8RJs10Zkd6dAsTgsHq3fJK3DKAbh/BWEL21Xl1sgy7pdl0x+C9wvJ5ScM4C
ePxpxCH0IU471tVDu6goXz6oc1cWWOR+vGaBjOxkmJxP7V03hRAe6BWypBHGvbK/kl3zxkhTexmk
szoaLuDHcN7cmA+3vqmyMAK0UPWRheW8ua9cWMbX0nNk2Do6PvPCn5viG+wyKJgzOiuLFByOBn0l
oVu2IoyHdk4bsUZH7mC0iBZm2Xzw6tG+1gTA3SIARuo00Duy0ucRB8RTbiS6M3DTYmsp089MI4kP
vyR8LPVKX9aC7JiEzppB9qcpoZ5yVHF6FK/6IN01pcjAmM/1Rj/2xQaD+bsxs8+RLrycAL1/zVxU
NAu3y5cZdZaL0qPB7syVutteXyvLMHX+0xcL84foWGsjGNl/RyjARhe/p6A5Fs1ydEW6vWJJXOQP
sGzgToilgXWgFllvgNCn4TcDNftrvGT7kbuqkeo3z3ZqUGyb/PAQVyC++uooC6CSXSL3ruVRy1PP
OS6CFL1PYM52SD0dKZ6KX3ZhnoahqT50jVAiahzw9gPruyQBhoQs3zPOZta2Gtph1yKZ8GT6CTr9
JGQ+h7h0rMNkjHd65h77NvKv1DwJkIpNqMuNjf1CYjVSBi9Y8/Srj3IDwstbY0z6W4lY0S/MYqyP
sdVjR+AEUwJektU/VXxlMwlE962q0849Vu3rwC+t1yarvtkxxuHXm5IoW/fUoN21yYK02IjZ7iPQ
AOohBN8fjblpOeEBJtbwqCCDlptTcGwcdFHtJhOHSo+6k131BWTxXH20bYrTXh7E3wYcuzGpJVlZ
C2KRmXCUYZhjVtp46kdQP6zA/zSreRCFhnAFurVetbKMZ7SoISgmpPBC/Rjm1kCGniUTJkAhdvWj
an7T8n5Ck74Zd2U/BG+APTZjlWTfp5nyazhldaymyUEwpPgm+4MaazPM+8ZLWw5ckrltLeRAyDOP
JdhhKpviZ2Ok6DgILJajVZwR2SxUx9xOtR7+9LXmu84v8pH5GdiqukteQOAVwFuH8qFThmgTIcqI
JgBgUEpR9oGi4tA5d22CHLoRtvZH6wEmAooRnELHVZ9NH8WAuT91G3etprG2k81N70BcU4dI7GJb
ddY4/e5x+DAeDNAzq9Eo212TihlU/Z9mHUZQyP42R7dqdtTpAZ3PoH7uE6gs3JdiFlnIetdadblt
IGg28+gI0kEuLEnBF7spGd9tAVY+1axmfYV+hogyxb5ypXj5PuFJKWkUQYwLBwDvDDH/aVg1QcK9
uFH1b+PU66gz+uEJ+CN5Z+p2CycPqne5l3ntnz3YsdU7hJZ+IffkqB1HIeCDRRGp7qVJ3Pw1a755
cyE8alNxogZhkToJg0tPpQsrCqt+GaYK3TGgd8Og6GdQ4rPvIc3YcjDZygZogDP0rg6h4PrIJR7k
qPDHR7WM7Hv5HhiCXl+Uu7ZNDqFM1/1oA/6ZH7apU+RI4TbGySo955nV4k6BDfjh4Bu2NRLnT9nY
s4Y9ElTds+6Z4Vm+XJaT4/nlqe31K9sEJinJd5KGh/OQvtNqC7Wr+S+gih6bt9rX9J0/UGXJgXBx
Bcb26uuIZOiFbY+7pYbNWJQqwLYSf6YI6FiMOxV3tgIc2oLbC153CTfwKEkOWeSYr2Og+WdqeO1i
dFrzFd8kawfMrVvJZoJ72Lq3rGYbsjS+a+z2IaFCuxUJtCFK9+jnfG173NKu44ThBV7tw0BVFA2N
3jAJNtJeewSioD42MyC8mLB8nltmFTdAo7BdkU25SdIB/bfBxyMmQf3D7szFiPTj2xBE/qbvm2Yb
iCk+gM6MlhOW2RtX0cq15CE2bq9dYI5dL1L5GBwn5cULWHvKq9gwuXvUBIWckeoeyxH2QJtq1Ayi
6vWPgxvOx6k/WA9yCeMqwgGLa2sLSibRMh0UxFEwsrs+ivUQi00e/Yg/RlilFKB9F1SQUMOdFeOt
+dLhEV2eizBuid9B7SFA+RFNnrYWRWzv5DRRLUSQW/sgM9yl/BhUsxcxt4IHec5NoRjAz9yI+1t6
p0X9uFO7Yjyiy8E1Lne/tomiXjWcNUwj9TZN2Vr2qo894wDc+GiMrXGpUYBMjMHcX+n9Gf6jS5jr
lP2l4JYIJorwpkMtKzYulkf0x+p5Wvp9GfFnKrk+O8Df13c2/g73U2qujSEwFpDj6qPcIDPQXPdk
U2vs+jjNm1tThXZ+HIuli/3XqdmEIuhOyrwvO+SemWQpvF4tGK8jCHCVi3B+FMhhv7EY/mcXz6vn
zk1hyRn1CJimc+Oj3ARBBDtC7vp9mhxjtL2uI7c+bpoUCHL3U3aZaoto9RwAQ0u76/PBvXPx1bhD
ZHTc6jBV+C7QTFxjZAUpMfDCLevcox4VzRGqQA1kWKmve1/65IA6j5puvk4d6reQNP2H0fpsRaff
yYbcxHMmGeEplObC4OHapRotlnMqeqtjFRErZA6g7ARRgtvLtErl+0kdQrKkrDadNbGGcMYw2PaO
+TbWkYvjWhKetZTfUi+MqV7J3bbP9qrRmHvZGtqKlXGutmtqL+RcMGqaYtEfW0c3W7RQHXQQSGat
ZjeElY3l7UaiheTGYtlVlDb5Xm7tBwz1cKxsPGNBaGjec2z1EBW2vW7SNF1FOD2sap8b2ZAm8R7C
vm+9T3FN0Jl3qX8x56QX2YHsgmFvsyXUpcA7NzFxzS6AnRR1UTaWuo18Gz+dv7PlnHKeo1qkzon+
scDU1lTgEDJ2ootjDFTw/+7JPu6GqyENqe7N/V2EKOtKNMFPHXegHXl+1BN1e3xEYqleD6iolWU5
PSmRNz7ZCnCxyBkL4JY0Jy8q90JFgkc2LXcYn3S08DJKTQ/yVdrsT1NUSraVM1woi6egEB9yMB1L
44Sq4S6MhX2ws+bPRlSxfbj1WTH/uzJmrQKlCsLAzBVwZ9aAP7hPfmQq28wey4MXNkdFzMqrXniw
8KD7qQX6j6h1FUzqFXvjlLGyb60wu49G/o4t1M0ffFI5Ux3rcIkgjHUf90oHOcvztw4GE3Y+vrax
e6j6Ifwkh1ECDo2Hi9YaCstoMSzbjCQb+O9kZZfuiNnnQrqM3TZdg+aP2QnKZLP9mOZ6/q6Cdw6p
ExmVQgGPLYmDahqhFmnxOFyz7FpT89GePT+q9knW1EvoRVQWrIRcUuq8yMEEGfDntrvO9OdxeAx3
I4LY2B24Gwli1Ys2vfhErkPTZq+GmScL0ff1TyMi+2oaXOsBmTOl0NrvU+Gy5nAb4ynI0m+G5baH
JkV1fZGSq7soXrSvEts+9FWlAiihyEHmE0320YFvGdrpQwYF9XFQHL7nrCxWoqy8R7lxtXBjIS54
J1ulWiMdVVbqUjblq2ozOKEnUFyS+T0S0FG7xLaCOeJFLBH2yTp2gn2nuebJ0N3+Xswbq+Rp7uEn
sI6msb+XA27bdsfEMK4t2d85+XDPKdyx/NOPUUraqrYxkB17BS2JeYOqK8Jv82aIJ2/lGyx65UAQ
+y7p+nlOpzfIeLhTsAcl+JrnZvTu1ZRUC9ASd24XlbseeOjetByYcyUl37b0QaeMnP6caJaZ5TxL
ujPg3zkPfeudOtPeV627V7hQYCbYgkhN5Higt9YAXs5Xcu7xbrCrIe10aTO91JFfPOUt8Ni5ZbWV
94Tw+0KOpWGkPrf2SQ6pLhgFipdIEU0vcpPBp3et5NqY4gc/LpMFGbps0waxfkCSBQRC3lI9daJ7
3B/qA78bgjDV1KtLuZtMebGve/Jbj7MoyOBoPerhKdJ9M/5yHJ9EpDe7IsJuN+u9aFz0SnDos4pN
qvVoDITJRdGdHOAxMvtrkM/VIUGEfuGG46OBJ8TGK836vnbDc9gU+Qse65CzDSdkme9kL/6I3VDY
pf2miwWjmhtuQyOM1/48OUvSQ965lB/FY16wHgAu68wgViqhSZnfKZmm3FUQRe/UolRmZYJ0RfW1
XI9z89qXk+hw7R+O/94OQ/1sRiRBcOsZFnapUDCxIMlRrnXVnESQLbpjM8QdcnEWuk0yXGhsxVlX
sy6BJAlKziAqmigQd4YCR6Yy4SDN0gJfVAVkn2lGJyjBHXxrZoSsFFe2gX8pV/7esm3j0QJM/Shq
b+9PRfem2J1y8MFPLGUztZCLtNLG28pmjYENS2N9usgmV9f04GSA8TFTqkHJwuH01fS3FyJVmDhq
de6jBAHlttBXo92DUxq3iCDav0pRUvwfi+IV40Vr1bpWfylgbu+JjLoN4KSHJArS9TV9j/DEfT9h
eCELPEqIOr7LwnAvU/nwXPFz6/hTOa5yCSiY9S9GF8Fm04IfgW1GC+lOOdiWu/T0HnRxG0YvYRzv
pfulk8DzQHGq3skmqpI5DJiPVMu8XaGB+0dYLjy7Lfd2KgAnFRbKc4I/xMnpYAxhtaB8JEEYgeEY
p3sNcaG7wIPfq3So6ho9XjGBX2SIoXb2Y5mGz/qsqjsWqbUyACoeQk81Lpmd/jQ58VlMbtxeF8kO
eak9kvkPU6+FaG7+HZbMiamuVTI8BYpBrArvfMT21qHbAfeehTVv6NjbwK1PTpEDg6n+eYUU0Mi7
XIAdRJutzyaEOVvvjdi8Oaim44E6QqJyAoO0QqcrPcjRLKCW3MXWk+Ea8BKq7F12V45wtz1Ai7Vs
KsTeiyLr/XM3us5lwN61MVn28yf9WXIe+LBNyiOqy4h2hLW6s5DDewxNTDPlMxRSIEs2G1c5gRBo
4I/BXe8pzqH2MdDz2qF+zdtLmHR3lQq5KE+DF0S6gtcI3AtlVd0/jKxx7iNPh1o1zwitb/YQ5p9k
PVAzoMzGsn4ipRCX2VofgvDDrmNSozzFoQEClqv77KnpQ3jOIdRqe8hzbowkouQUNEF3Su9vXU2J
gKt5DtLQmnaHn0S1NypUkwGLTg8mFZhl3/faJ/6pSydUYKmL8Xtb69Vr21g1BKKe9UsHKaCIkI4y
Rt17TrG4XHjzXMTQU6XFHK4s6wdv9KjU4CR1IH01F4PqF6nlVls2iwQNAsswZPHFgQe7dFqS/YAh
oHLrhJNtjwWHagY9gtFOli0ylIFIJJrRo9zAng80nD1kw1eoMDhh99MC8Hgd//oe+SfhH0pEM2An
8APtFGslyPEU+/ECWUVZLHSiLFnkFd7JCExrr1ZzufJFrfGXJ6MD00SzBicRFKBnPZIwR6VVmHAE
JBNFyZTo2kxZiy4anlHRbwS8nKssFITrTWJTzZST55aJePIGLdv6IIiHIC9YVNNTN7KNnaOo5ctY
JNGy7PX+sVExBcH7ZDhSFw5PgEVR5XQd47F0887bxJ8JDi+XtBm8i9xz7I+q8a3zl+6Gn2qRFUW7
KRM026epCraa01Jji2I7fQaRYQPepMzq9DCOigCleVOznt0mwSoHsLi8YeoucktVMxr482XxnZiU
T8P0ioWmIVXmKnF+6aBsXnBg6XEWuh8rCyPkstRwg+bBAM+iwqFFz8tlOw+7VDbuQ7XQDp6VfZMt
uQlAoWyFVq2CmkzsbWN34T4CA7S/dcm90TX/TMMqcmw4DG3F/zGSujnGjUHXdUDO/tMhWuBB7c9r
6/aGVDZzsTHwat+b6f/jSNdXyMOhUUbBpXXfbu8izwDRBtPZN4GDg3grWEnNp5WHUYld9fzB4mxE
fQFj33YV6uCAby+Xe5HlIY54+2zgh3BFTrGexzDJdtAN/K8vR5sPUc0H++cjGXIm8cZb57MMF60N
v1C++2ilf76z2xGiKtlrPoWyWng/UjWvzonwyn82ss8b9HRTuk0PLvk/o7fJqaGWZ+Ia7xRiCv3f
7/GlmUdAfP0cFagvA/J9ZV8DAXWDCNy/x4r+HlXOA7zrnvCEQ+sQ6aHbS28n9+U4hYYeiV0HEYWv
KASGzYZIOM8X3mAF17YJAHbZwFFc3uaUff1ntuyTk7/0yYEvff9r3vVwt7eWh8uL4t/DfXmvMi84
Q/net9P8cqgvLync6cXWPP3YFhU2tcOPPjHz58yo8+fBiL9pSZ+f/crPnw0FiQfFC/ytHIxtEJWt
V811XubCdK4eQrxdlVoLmmVtJQ9RTAwoB3NMuFZWNzjXlyJ95e4mPJiWcrTLbAW70mEvW/LwwOYO
dh7ad9eXhzNoNUJUUA5GDcLtkWtSr5qPrOSBdsGe/l625Km2qEGrVpE9yPkk30EADo19PYBda+GW
UFus5GhYDPUZGNKHfLncTAQKMVILj9cujfKZkQzuQc5vWuTX8NICLz0fvQCJcHIVPP36rA2bJXV5
yFbX788SyNg0QReyXGVqSuS5rtuBVMncHIs2OMIm665foJbp1uMQ/vCcqt6LyGiQ0zCzvRXWEyiw
sXlCzAyTG6GMPwsfUjGs3+9qWthLwxrCuwjNg4PXI/yWxGr/AvrtewlW86c7JnsyHtVHDyN15cRl
NSNoCOdabtFh4oi3HLN4M+ymn+jqPBq+ErzVSMWutULRQRVX1llMertKGuF/gxS+lVO1zvjFesV9
NgT2vQD/s0MxeuOdYkYqcdnQfuoTGjDzuzqUnAhvIvtR7VlzY8di7yi1I5pq5e7ieo4IfsxkpqSZ
Ba974dx3RpDvbZ70RDHZKURrFAtJ392lBdRNB5QzWK9u3JawWgEa8UlSiyddMyoq2dfGfcVlpVr0
qd5/V5P2vjWH4beBvEWAYCuCrzHBTjTVv1U/fOj1pP4eQOpcBE1hvmp2A7/MNtVHB+HDdddN7iWr
kJNAHkU7uhZ2WxpZ4V0w+dVZSdxm4zuFfT+FWBlHoWo+Nw3ZLfDTyYfpj5+pZys/vNHYxsZE7Shb
qhTsyTWbSHupqvUj6OofHXyzDyNA/iMqqQJNA0refWvq9yiVdJuiQcyARDkiOP7BEVyT/Kr3Um85
R9Z7U5GfBqKHejMRzR5YdfwsNJzs3QD9Oqm/HFKuW4UUBA/hGKXvZre7ijrDc4dhlYuVCf/lA8Fx
fjCHJJ3jxv8cpOugbBZ/D9K4zj8H6Q0PjNL8cnmQYMrdA2pj6TurS3kQxHuc60HkqTgx3vDyIAUU
8dsnKedPcjvI/EmaHBFbUeXOGQk65NSkPvX8SeRB8E28HaSfP4kAObGSs4L/7yeR5yK4HciDEOE5
59snieeDKOPXTyIPYgfTn4PcPon8TcDr38vvwbH7aIHhiLEvrDK7y+ZN2vYxJBDq0w42SXeqHaFh
VqJOvAeQ8+b2rWMs5MQxgpxVlvpazru9gWya8aY3OnGRM3M4LOAwBuDWfTscbfkeclpjiF8xF+Lu
n3m1aVKpaf1u88/ETgViBWRx4KbAWV3f0UBEZ+OLAWOEuVNu5Hl4xO67IsOCZe6/nnPh+ONRjDoY
sP+aO2SWuFCUvnUbULGub5ZS5xVe257k4PWrGFLtLSu0GUvG+9zmEiJi/INW7VaewvXc84hEtho5
4fo2Ub4OJyubuGNol18GVP7mu5yM6uLLQBe7GuQ+9/Klv0Uq+EzO+vpz/XOilUWYPhXNWfbdzjbU
jXsrbrHzmD/A9UP9H2nf1Ry3zkT5i1DFHF4nZ40lOVy/sJwuI5jzr9+DhjQYj/3V3q19YQGNRqMJ
QhoS6D7Hb21AOPc2Ak5vs0Pj4F+huXCGPagqjF0MWPr1PM/Jl8FDjotrevpJF1WRRpB8mSzbONlJ
CzAYIUSyeroebVdHDheq8dRjh6Epn80CexNa3D6DdSP9wjvOd17TDNIwftTBEFu21TkMQTqJkalz
zUBkhUiWbEmdZtexVgVe+2TrZLqH0tPiF80snCuiED5LBwrHQJZD7kvTSK7ukDxrM+SNW/UnfYql
n+jZHyvbAiOjcChsxE4H/qPt6aasyduCtsZ7mU0WXwcjR0QU7sbHjuIWGXHVhiYg8/DWFyCM78LS
ePyIf+P4FoFa4Jneofcq8NqIqoGj7lUWlGBBFFWAHq19BJrjv6hfgxEelEkkr9PO3rj+ZG2oWgWI
JBmTon7S+GC8dkWFDSF42jhJdcD//Bj8CLDGEFcLzEUNWX2i6pn9EvBQA+h/Y+MCyBJ8TAu5ZXQI
oHXjHDz0eGjj2H+vkGFxdWIQzIfIsCUtPassEK4DbYy0/LDvkVQ/dEdqzYDVbPQ1Pp+DNrwAjwXH
t/QwR+Bf4E/AkEYCvQAWTW5f66BJgFFmHaj3nFX5fmiA7ktVPyj40sZBwImGwj2FgJP5nEZ6fQYw
jC7dBlr/sPYKEziowm2t05+5FY4fgqqvQGBcISZE3JxYpomGvUOaA7VMqRUJalb8pe0SUy5TsqRr
NgL9weEBMGdMKgC9LoZt3i1T0kL735dpooN+bC721NlqAEtGy5TGm4AfgXDbkoPwHs4BZeIw4DVR
LlM2R5/lY7wtUxopRwbUoskyLFOQrP9tmZJa4fp4NjG43OWNY5m63HRfgAwUXzssUxoyTnBGY4dd
JVeSWqbY0ZDLVN6dWKatWKbkkVqm1Np13dofK/01CWeg696W6QRoJLxaYpmS2uxgS3EWy7S1PLlM
yTWza6qDNnQxwCvFumxje2kC3vtArTlgQB6WKVmjZVrbLt+SS78vU6TDydWr+461B2pYK5cSIsH7
pXlbpmmW4owkqD6x1HpbpjQmyB8B2n5bpmMlIJOwTEHGnAC1zjzQkGqZkkNxhtMCG+ToJ2r9bZma
Ro3MObEuzR5sr73RZ/KfXl/Pzxh7/GAnrlympBVx19hVHmL5yR9giLz9N6XqhpbpWJdAW22DaNuU
efgyBfW0xsEt+IgQdv1Ml6LYpsjkkBUbmzObOAgQHib0SSE288XoOfWHoezZc5CAJBQsUeBvuZmY
LeAygU8G8B/oZPlxsa2Rf3OnUQ85khbs7ok64dcG/w8nf15SlXqxPj02iMi8kAjvUAMigWKwdN9G
waLEtgrXz6Q/ph0HOCfCd8gtqZbbHzOrdE5UG5AOsZ9ZPy2oSr3Suvvex1EoNTgidg6GhsQ7NQqY
bXCGqhn8SB1mfWiPQEYK71QG8I7ij2vuDtStrJP8VM3DVzUMdj/x5l205p6cY9huPY9a8qqG8VqH
4SS1Cfc0zFDaCJtqJnn3pOaaab3UrareURV8X/al8v29GgVBm4Drm3oDOb94mp6BrFxAGW7IIomm
2ESUbBklb4+/dLWrnWlLNWVums0rYCIPG+pQpIn2IQm+q0EQqhWv8c8ukEsmANX8cwsIXvGkyYxa
U25tbwecYuzcHvzCPdJDn+niW2m4qpIm2HAwCEsZ4iVw5B3pCCKHGrIorcN/6DXlAp6u1p/IUNOB
DfdvvRoxlhr/Ntb/7jV1ISIAssdeTIxFhh7GIkuODnym/9irs2xseCZ+vGtNzbkCbKo+lbF3MoK4
ZPgkRMpiM/Nl6dV4ylQTlw5sAQuQwoBJSlRbhGRfW3cI15bueCslw+FesU9bBNmRddKb/Tl8cl1Q
WN7MUQlw3Wd8rSMru7MxNI/HYsnE7qM0J7yry0bbYOlMS5LRxUSW2NF24meNPKYhcvZqBKb5RBXS
miMtXADJyNkrGTbeR+SwI2CgEZ6Qnl2zcadHxbAgPfI6RgjEpUDgt+pKHfQQQbcAkznLuerHzMdB
FZhIyRIpO84Ub+YhZ9JhkplWZB1MvflyN8X2LgV2zpWGk/46MXjUzfEgbYmbZyDMWnUB3kGUrLBq
b6t3gyMnkxq8yORn5KLspJp4NFLeuWu7rLyzuo2o1adFC5iRnZoBH3uYa+SatcCXf5+VXDfY3mjm
X2rkxPOCp8k/kYQupJ4U40vdJuCAvq0Lo0ZeeW/hAFTJLAMUjtmAN17lTNOFzanzjZNetfOqHzlb
+U30HWGtzX5KsvGJLqbXj084uT5Mo6EdXXDWx+vMxRtkEPGL0pi0LgV2AmC8eo7ARE3077tiPuZ5
cCA15ISjoZyGat/G4/eHEcyeVVuGCIXFnU1hZASvG6A8TWtJDZzM9+2QrXKGJXJnOpzxnzROBuzJ
0FDSUI7NKaYP+u5Oc+yGJwRPuwdyU3rcIy8MH2LlWXaOuR09hcX6zpRILj21abiVhsW8UCmJcH49
W9pH6RvJvKBgW0MLgNxHMzbZfbYZNKde0nySjlTMQ23FHV1bUYP0JZkF1vtY8s1cOYMchbSbFgww
bt2BSvX2gKgUs/ajn0QJyCvE9Evl3gMhkNud7mSJCbgXUGqq7mMXldiMBjGBsChVEaruHJB78Fal
lo7b2k5wA0njUtEKNHA6gPZBPhxSpPvwTC1ZGyPLpFk5i4gcRKx8rGvyqSntDF/BizH0ajm11ECP
hofpd6+1awE3gNvyeILkXvc1YyUDLTEuSC7284Wqp/701vIg4783kB5Ojt87U70unGjvIDOB+v5P
U8qy0lPmHz1SOqrf30zPTv9DZ4W/fvRKmf6fph67qJH+1kXJ2sAA1n+Z/fwvTqtuD+YfO9PdKa//
drNTjvWmx+n+v5hSOsrU38zLWVA6D/20Ke6XpTkPiNvFyvmbnryTsKzLZTqa2jK0a7xXzJp1oBJd
8iC+lyUIO8K3ehdm3lq1/60jyQILFqnEuPvNbxJwnJEFZlkhED/+KA8d0obe7ANyDOXESbi3fnCD
TP7Zm8SIAzxji7jYynZpUdq6L0u7f4xBJuhCE3Hv531vOVJRrWZAru3urf/plbTxMK+qSremRlQO
qHseQs8xkRv8Ppmkg28JCD0kBLbz4c9RlZ2HfmpkUlGjqB5UeuhGMur7HxwmZQBKAabQAseHWFd/
MydvQVmm0p1QtagxlYxKquHhvv42nnI/RoD+FjgDSET8bc3/fw0uF4iJXCOQZ7jppoijJSj6QFwP
GpYlsggtRH943h6Qz9gkBijlS4lTn0UqMAUybNs6tpZKXcPMbamLlK4/dFPAKXtC154tQI/8rlvH
nf/S9ECBJFiDBHZJ9z/4IOziDfn/zYcHu+Rv3ICpV69mnOUKRHYxDw8+6E3m7ydjBNSX0O2Ev72A
YRDz8D99KMW9/a77YJfm9z/64DktvioNgJH9330APLO/127+0r3d/H3w4W+6t3kAY4P2qWKI2gKO
DkKukEeTYf+g4IOPPBRtXvZGCvxhPjRXagma0Dz6VnehmpJXtYXc+CjtAWzk1FdqAAVDusv8COHI
wqjqMRrVZgI+5lnJS8NDPnKMQIM5HnoAXvu9d5mw46FUqBRVdoqT2zLaqoY55xYA8tqP2W0YajQi
50vL5hoAPO/uFyOvtzhxDoB3e5MJh1swv/O0R0zNTT7khr5KzDkEeQTcp4YY4OTI43BXFc0QDQgM
H3zcGYYtXSK9qnecPXIDfygvSe4XyYcORNNHeZfa6M4bAM63ctqVchfjpdAZn5TEz4JkVSeuJr2h
WQZSt4k9ew8wZ+83Qx0ihHMuKtcG8OKtAQBPwa4ZTL6QD5cU7To6IoGkPCm9dBpB+Nd4nnSJGt7X
Bg1KHUms1odys9bLu/Wh5LQ+arE+lKwQ66PpALKpZFRC1uNf10c9u+1KuUprBHkZsruS+yGIJQ1j
wGYbPaUq7q1DZNQfybjS02fzS6d59UHJ1fogmVrLt/WhdB/WBzWYgAel9SGfL8loffRx8LY+SNZ7
sbv3HOuH8obkvMw+6FpSHdVSpjUCwGaAy98ephwLqUlijShxCAbZVRHiDZ8UqOG2Rkik5GqNKJmX
giiH1siD8m2dKHnkmm/rRP4pzMDcu473f1ehVZuHIAQ2AYL/gMlK17l041Ngt1ay0hPEFSCnZ1t4
I2SD34wbKkaYxGQVd5O/NMsQ74FmmpyiaTSTFRWlagK8KjDm1U+jMCnHkEVljkazcxBIjACCAyJK
1SzIBCmOrlmPG9nHtAdEzfUAxCDfpBLp31kOkAqyrgwgIQMCCbf06Dj16gPHOUwNR4qPGu5uJJqG
puhfWrt9u3dy4W5m7kb3C9NfpqY7Iw8Wtyn9phsWd0mK5IW8C7I9IeR6B9pSOTHyJpWinFwXcxIg
7wM5bLc5uBuVTILwdQRWX4UEE6Uku9NowAy010OuAy6Nnt3jDXRO4h6cUoSvi+dJferRDA5tkADs
o0COXBWEFzCoDKtmjsMVVamBcTPWkKjqdQikM6+FVifaQjUHiRaCxmAAY3KGcAzVSipe07pI8jGi
jWyRxuyqMzc++AgXsn5nbWbGqYZPZHaOwlSTRamS+p/DBh/f1MppLPLxwW9SlgP27tztp9q+91u2
3HyWPqhJ0DE70uc7O1RUflP13kfh9wCIFGqI/DzX36YQLpvjqO1mMb/SZeqH+KnxbqrvJu7m8p19
6aNwGbEB1vFx2gagPCOaxIs2f3XZsqt+cecAKbllaSqXHyehgt+aWQKUQSyOO78ZoNpX+ZC/LRF5
q+RygtVBlulyt3b+5jZ5M4uZ/qvbOpKggcoHFh+ahDtjDsPv7G2mqVWNJ0vvrlPtbmLJ9Uqs7iIG
aY4Xg46zHvUrAlqfgqppPiFAYkAihZUBStRuPoG01TwAeQU0SKI1j4Ji57WRCewQVOMcuW5ePQzI
wUA1jWqgwabYXaNqhpPfZVtM2VH2tUME7c55dKFqBaSP1PdyHLKKYct/mZ07ryDCy17BbrmQUuFa
bxbStcTuh3Pfu5lsJNeC3n1zLQYL151rOCnKNn1o3rsGOP571xAw9uYazk8AzCVco5v+w7U4dwF1
I1wLDbboC1Z/Qlrqzq+AqVBkzLoCAcK6Ihg9QOZJ469sf7auoKOHzAOkK/MzgE+KKulFyF8Gn5bU
IgnZKMPmG55UcyARqSN5cACzdAGUNzGAlAVOuAejJKKHhEWSMaNun2L+rzJG4g5wD0GZpAB4evfR
TQEnELSeD+zAdx9xRlXvEAOI8OWbjwYi5y6xZQOP9d1tKhV59RROFRAubw4VeaQvww7RMkqmpbUJ
nAZkCisntXjQzi1+VB+85K7AtPIQ3SGGIlc5AuKW3PKirZK5U5tsW8CqSZeoAW/T9smZ+IFqPhsi
hntwNgmgH84ko7EAt+gvgByvb9VEtH48brwOKbykR242HTJKW5y0KJEsGThAiKPuojxH2B6yyJlT
7tRNV07H1ojhDxEN/P602l7jR4Qhv6p5kH6BR3AGftoT1egC1BKQQTMn2JGXJCuqqVunHRCYZFU8
x8Jg7SFNna+qKxkHam1cF4VcESQpuIOd+aHQ96RKXtEi5c30tkil7LZItS4H4Ixv6dXVy+6WMfX/
fYGSk2WNlDo2Y4Eq/4DXH+6RqwQADvFA6eICmfbJA+ytEtHI7uy/RiBwO5Jcim4rVD0stUKVjJnl
3Qq9m16kbakVKqdy9vDW9vsKLXrP2IZTjM/K28OiFZpO091CJr/McjyE8YDAjtsNqRUqRxANfOZg
hY4jQJTfVvJUVHcrVHnPTftulUrvU8NfFACClYue3BoKb8BrA45m1QTdVql8WNJDrNCsq99WqBSB
9GpRaXG1U3MDKNf7FUruILWbH4O4e1XzQHIdQAAPK7QxkGM+BxUgS28TQSu0N+y3FUoNtxWq5oaM
v69QNQ15CZhYRDTre1KghiIGEifOBhBrIJ6M0w/1InPn6uR2+iItdPcr2Em8dadnxR7HSdonDfwE
COHzviJpP1qXgyPYuwFG1pfemfQdpy+APptYRwP0eC9d1X0m+WxUk0hSTM5tYtcfHAO3TA1maAA1
rJ+nS5WNQHtIZ2Tzudz9Ouo+iEEDO7kG2L65cBYny1i4pAfTv24bWh96W0O6Tw4YIOrgFwA+R2Di
yzwAZzb0GD4YhX40RmAw0/KPrg+UzgRcOGuSByCj4mUrwMhrtmsQTiRvDemfi6ko4n+aElQCpkAa
5XOvfY1eaZh4DF3ABAARwTPAf1oAYIrcSmYgx4I9ToRE1TrNFOnzGEAzNFNI3XVe48GRMwUWP9Dk
IiPliBiox5lq2wiYvWKmRkt7mykkbLzNFM6nLEA/gWuFnkVaOm8zVeNM5gIwkHhJd6hZ+r+dq5l3
M0VyMVNdaLUvpj2/zRS5WvHk5Lj520w11gRoePEo3MFa64zFn4Fj/TZTdMsMK2oEH+LdTM2+r30F
Rq5YI36duxs+d8nO7ELtC6IeFvgVmD7pDUILkfvfXfHz3F6tJrb2Yxr+GoBfCSgUXEjeDfMpCfXo
pOQtimvPRQgSaVBDzsQh+wx2GrPRfaT2oL+eo9SWXbclPbrMiAGnYdQI0vD7MMzHU13ECIhfA2kZ
0bhUL4X5IomRiy2aqbMpzINdvNuSBWW+f78LNSxDTjzdhexP5kFChPNt4Sj1vxsC06HkTWb7C/AS
AG/gpnubLBohAEgTfHq/Azmqlv3CywxY5ksePlXpyC4tmOOOOFwBXlQeIghYyHzDZZfJYkhv9sr7
Bp07+BcI/qo1qdCFeni93e4QpAv8fdE3SCdmLlxRbK2txcGbR3KP5AY+qBdsZuP2bswo8DMAoGCL
hjTJQSpFRd4gmwHAXOSVcJxKNG7Z8GdP76OD0qdGO02BdOUZ2ooaXAB27nVT/5I7uXb1OkDPjIbL
dy5empEskofxFpSD+TITzaQTAD7w0uk4GdU8BLeHIN2kkt6H3xKQvx5Ii/SBLtSs5xHpTTaZS4Hb
dEw8dilGvcfOh+ibVOkhcxz9JEcEMhteZdwsWL/VTeGfo0fA03r3gIbjIaAdhgpR2xCTZAgngaZa
GdsBmFfBAllImEc/CRZy9DnIkifkTC6kNulwy/6Xt70JAhXcDNnC1iWgvoc2Xhds37IgPKUNKNwR
/QvOd3EhmYEYRaAEiHo5T4g/LsrQE/zTGug83pV6ZCoPgOLGv1JliEo8+Y5PJHaYdLz+rv6mIQew
fIZwI44MxYfxlU9yeKrLPjni8wM2t3ulIx1RjtGA+ANy12nvANaM7oAhS3fljkAtA7Be2i5aujaA
3QLrTg4Sm9pP2dqe8vJkIIVAXszfq9RKMr9FShkieYDOcFMOgBV/15ca5CjUT3c3lRPbx7chM8Qc
IlpNDC+VdPBQLjKAH6ylgzSOVKCilCZBqm/wv+aX7PTnvZAXbfur5chb/+0m70Z0cuQNew5P139z
Wt21mg5Eh6Zbxrx//nRfqXsMiIutQEDx8InFAqO+GlO+B5c78FWFiC6B3wBhrTRBEH2TAcAkeCrM
5YyMWryFCXks3hpLvKenSKF54n02PRlGBnIy5p8QBjpJUdz4BsjELyA1GJ/exOyzHQHvDQkE2jkF
d8OZSsOUaecOMZaI9krxTfAuV2rAzDeOczovI2D9APDod5VgqEAsUbY/SE7WjLSZ3vSKpgBI5+iN
d8OSDpkHMJaHTxigj5hes52nMCjAjwo0Qg1/0LsSKHgvVmE4SLBE3PDk5i8kCioReD5zBFYIDXee
q0MHPOAFVeUl8z4ABHQEEiN6pVGU7qyEwQnRgS4Ws1YjsrOvVCtYmoM9KgzAGogOBXOQDOXeGQxs
Y17VkzFvPKEwJ7X1lE3uRvYeEYPJm/KC0OR+6Yz2+B14JQunMQBQroMVhDNzfDH8ot6meabvc3OO
r6QbYR8CWeYgmXQznLhZ4bc2Al1CUK7MHltGoIEscbjnmNWysEf8QrdWAeZEcD4smqgF9yLVmVX8
QJiVfQgtrzq7+fzdHaZi6fim/t1obWRZjfkvsCTGC8DPg40QBA4bwEflx8zXzbPphuDmKrP2C7K9
LiUSZn9FgXNCHrf/RTNs8aHvvoIRc1yG0TAekEDH+SKZAZq3YGNwK5tgfEGAaT4eBtKQevflPyVk
kC7UkUy4ANdc5X6G+C3AZerD1P6j9R5+GCY/O2SJlT5boO9eGMzWvhc2/4iXQv81DutqN3cjDoe7
svoEDISLORb+NzvpgmUW6dPOce3x4wSWmFXhFaGsAo0jQDi5221zg08fBwH0PJpVsClFlTuus64t
pFlTa40fuU2gZWxNpsyyQSJA+mLpgnI+6JNDPDbgYu4mF+/l7Ypqc231zx7eDTe8mUssN1T7rLMQ
zQKEdVvrpkNqgkFIFjXkXwOfTEhZidMuWTRIGjTmdKAmdSHZXbMsUjti/7ix9NhkgPXcOfnunJ64
xcsJUYeNBSS51DrVraPvh8Eddn0DoH+eYPcsStPgY4VI+kWZsvhn7AGZogCjy6Ktjb3rV+Y3bQht
wY8bvGRhrK1x5DWcAXNq78EY0eyYPfzUWON86JNsHYNg9mPtu2A+ATvpskzr6p8CSTcAji38c5PP
Lfb24wvJda7XIH3i7taI7eofq9KQQzAnn4Dci3eHLDSWlpD7MzcX3sziSx/l3oc8WPO2nPtV0erN
mYtLHiH6Ta/HfZSFDd9SA3ZY2IKF2LKYu7o5S5lQBs0NvqB6owiQOmHiKw6/+8aBJ6BVyIx+R4pS
h4pAKpnEVn8HQvuaH0kmh0GcOmgfu0LfkJA8kZ4FgDZA5KuO3Jjb2AwUiOcmxsYW6DQS2SXRDG0X
BfyF+oa5cIx69KmJ4ogQtdlgJ+oq/VAjGUMGeGYn/NNhMaSLiMMl8HKBPiPGlZ1lUTSXWpoDdVFD
GoOoUkPshbvBdust8N7j59mz22PQxN/wLzB+posWDiHiNp1ppWR2GYjJCSvABKIXNYQ4LkY4d3gl
Uarln8EV9hmv6djjGBAlBHxy/YKtBf0CziXNWLRWEC/wxRbt/KjWL9RMJU3n/Ahkhn0w9bpx16/B
/uqytHy+Vsqu6EvdvOFg64D8VxISA50n2vRIXFmOTTNf4mXimNpxisC6RaWkrN5Kf5OBOvocznOw
fdBVVdC4zRVCoGD0b6ayudUWBpC5VlLlNvggPKAhAeF9iLCLuG3GrAfwB12HEOxlWQqAMVkPvMIF
OilOoZZW5deAszahSwqGVUXA2fg8dmFxVpemrt6qjoafWmYBJopaqYHXPY6yqG72s3a0mQ0AOCHz
0wSYoG/tfozAs9Z+63mvAIxP2UvZZHpTgj2NxhUdw6y7H5IUg7Dt8Q8dUO4jjlsXTm3mP5lbLvO0
ABmRDxhdYCzG33iAP+O64vxlrop4YwDo4pTlzXTAvriO9TT11yhj4coINftzPbCvc1uO/3JjJe0Y
4/Dq2nbwJcm4tuQ8aD9oA/Yrhlarjn1geUffz7UNH9xM4OICHy3V3H+MIr9GY9teZsfN1lpks3Xt
RT2SD6diD9Dpeg/0kfpcdVa0wUtB+axbzrREbnyIrCr20xqH6WduIGqaiE01BAQPU2X+TN3oZ1G7
6Re9a0eBidY8T8I2/inaG6/PX21Nt68R0CA1Vl6ponmhcw2T4UeYY2uGRHSZXA4qVbuY10rWiq3z
tPEnYOGiFzX4A/PPWjCuSWQlcYNs/B1yxcvzXPfREanY5saxx+pFiycg9LlAc9fin53goAdU6o8Z
//8/lR0ga1SfPijNTe371YvZAYBOT4zf+4yiTy36cPBwni180xyBQP4r9nSAdO8LwLV+6dhonhLN
9AAoxuIvUWHnawtJursxSuMvNp+vrqG7H8BxlDwXc/VEnSKT6aCRYMmaqnrZscVY5yBWESZxThM6
of65HeP0XHqBuSCx1Zj9enRGvpNac/ni8+G5BJtEb+Gj9RT7yEZPHET5dDaQITu8D2d5XwzX3LWy
nW+UJ19kioLBiB1458maLTJnSc40wzsbegjkeZE/TDK6NDlIZk3x0yOSjZXcLP2nLC5GxAHWYbgu
RQbsLHJhZd21qmZpWG6wpi4BpRAXPSiXQ/z8rZQdbZqdVeoX5Yrlpb3pwgGnpMJTutCgoztFe892
vj/IExOUsGBE2pN84jYcH8A6fGnx25rWUSjHLpt07Q2Zdnq4A9dmrxUo7PcPcnxc9yD8cvotNSCe
ZqW3Ii9ATABrAE7Ok6F/GyHto3qtdZGLPzkxD0bSV9s4RiaUrBehjTcV3/okqzNgzU+lj4QHSt0m
J2sQq0XZFZ+N9XbGf9XDKC5UogsQJMwDF0Gx/1P2oEJVUqZuqkqyB/N/kz2oKPNu7++KCgiXyqby
zOp9fT0CBWlRzIOB7A7XAIOmEyC1Sgs3JAMMPxo0DuzpGV8OJJMNyAx56gZQxqMnaVHJmcyvfuAB
Ak/I6YK3f3s16Cxae2ANlTL8DQX7fkh+kQYNTCXT2gA/JbkqTUQ0FIshqeO9UsVhq7G2e4+vRoA+
Bgu386pj0wLN+zYolfzWXSIIrL0o/5oBuA92hkiWwgXg24AU7rQEB2hq4K0p7XxYG9PROc2zue/n
qG2RQGjuA9dxTmr8LHW6ZT9k5kZaIGO+oLuX/phV017C0lsWjNU4t4Rn4ZTVR6nNJ/w9xU1lrNV9
0w3SrUofaBIwGWpMKokZmywDU0f3HTX4cgE+PQgd6E66UmsOne59lePi6QCtfXySjfT8tL7Td7I+
JW6ICEM9WEpjHkucY4sPeDWmBbA7AIL1+BSM9PmTb57tdIyPsoaXEvsYV7p9rFskv2CTJt1jOxng
nAJtXAuRtWb1qYjURHUSVUdUVauq2siFPjScewut6HZaDYontwDvbjgXxyr2imMjLnZRJwARFMUp
teNywVv/XUCqsk5FuujYid8Ys/uFai51fzQnpWSUmnxHcxbgkUh3doZQJ10zX1y3ZK9a+C226u6T
5dnRhybszkwL2k8IhRJnrEBwo0YP0W+HAmAuS2pNXayxvHQAZw9i17D2DrVd8OfUS8InbJRt0tjP
nkk0+KD4s1KjXiqZbgTZkjdmsmtFL9LzNHfFErt9IrXRq3EgFM2v0qywNhkGftcNs17FNjYYPueB
G6+HMfye4e3hXNo9UJYAiisvJKMqIGCWbhRpRyV6UOsqPVyCnqxePzRQlQyD0tHcNrX77X8a+X0s
vKY1eM/73R01jnL2wZ5vVThXD/zHcQDZz1ZDyKNVKWhMDKtulw4SB7cd8cp0DGg8defwLTWnjp+C
CCHLtnkh/sX/fgEyTLjDZu6zkpOagYPHdgHwD+BwOeNbN+4hmrsqMwagF5iiBlKhqkZdlB2PAzYc
31PVOtLyeeeZQ7iwwoNWhvlPB2RKAI1MEsC3gdy7QHLDHq+j+RUwNCPIzkfz2zDjDZdZ+a+4aX64
CBT96Medh/csIJQE5UcfScrnutDiNRKXx89FEL2kiVX8cudp3+qx809cAFW5MpmFH12vOgwWZxvP
MIwXt+bNgizX5aENRy69SZAtv0knAPEaUzB8aAEsu2lrnESArzLDLnatOyCeA6cWNdMFhDkC/THp
1kqGREJgLHZBv2kzDUwLgL3gS47Xsy3CM8cPpMjndsQxEQvwoggZNcT4HsceeI6IkEycnYyh/gLm
VR9AI/CGLqlr7yebj2fqoDdugxyvSltGdvh9srj16mSd8Vw2YDzijvlKl8zpADpRsSvVQu4V+CJt
2JGq+B4pVyB38LdURdBqsfVNz1ppwhqYXlKcFUezNBfiTx2Z29pxNo0Fx77ZS4kEx6cuyz53Whp+
toq0P1hJPS9ZbbJPjQketKlDjlgFBNaF77aI/hq0CgQPAr3ZmicHfIVREIEI+b0uhaQ0964jlXRR
avOi3JhD/VmaoNYyNll0oqKUUvfQAiYEMG1hU/MdW/ycYyRAiQIetx4dfPR9BfKnflWXIiyRa9kg
pP0mrwdwLeqgtF5NNxm++LujHrsfwHymX2s70a8j9uVXvg1kQhsp6Rtwijc7MJFbn3vsnvDKC785
kZev8e2YY0uqdV5r/ET3XgsuSRd/vciAL0+2acXPPPN/kjyt8LtSt3y4MBYgAjv2tYXskCKv10zc
4Iq9gBwM84Wgs8cIGkAImWvg2z5Imp3vl58yvR1OXANRWl9xPK7B/uG5kceXRcTyJfbD611gMwOg
KcN01QBFkAIjCWsUm69rqxmSta/b0HZqbQOapvqJlH2zyPdZPIJombQjbFLiQFIH9pawhVeEGbBQ
3oVq4PAznzOv4qs4tgD4TKPXn7u0GkCfgrYpHxMQEk7hitFYqZ0ANI0X57fuwMONTAAKybGyMBUw
saYv/fai2nqqMhEti5HpUuZ5tbbxYbqWPYC6u5qqEqweSDlc5xM2K3JslpypxAW3npaOwK5rwtOD
nDR6YGovC5z6vXUV/RGffzGQ27R1mdsc6BLYAxLFqNjNDAz0VBwAzy7b87p9K1EDVR0g3WjLTugk
RYc+pH7X/a4om27mqGr2wH5uKrdZ3CnKIrXPdutMxw6fV6A7rJoVjXw3PFINcfrafIw1HBqWLKj1
bQ2M6dVgzN5S1tvQNZbYGgnXbhNUlyrWqoteF8Cl6AWbWhPN1UZqjnELVDFDd7Zv9Zo/V0CW2VPH
3gO0zUo3vA3Qx5ojcnkrZHpqVr2wWuzp0SbF3QUJXStWsXZJMrkBonZWSAhqyoXd98FRdSt7s9nP
TmTtOttqVpYGcNsBuNa81vJ/BwDPG0Cv+WFGGSCkmd28tMAHwt4gH46BEeHDtk6cdQBU89eKA6cT
wOPZrwgRaqI3T9mPNp4a8H1anyPN8y5eVFgnpnv4ScjBy+Ii3WeF1OhkEVVmupuEcDaM+Ty0AE4X
HSoPrJpgQAJhnqhSNyqV5uhfQFWC2GYNSMfvbWSicHDM6vagdn9oYDjYxkuj/kuZAIxFhTDost0U
488MyHj/ct9/icMRh9A1qJCySm+vQV2Gu0ofASI+B+AAngDHXGtO/1GrgIs71Jr3049+zlpbrWeL
a9u+584mZn6OGI7WLtc1ByWIi5RvVnu5j9/wLl+XLjZsjZyjbpq5+dRFYFpurHJdAOYIdAyTt5at
OH5Lzj7YYWQVSQ3jOutMDh1eLAxr4j84Y5seWNUh7hrJXIOe/GLp/KP4P4xdV3Okutb9RVQBIr52
zna7Pckv1IQzIksEAeLXf4vNnMFn7rm3vhcV2kFgu01LO6wVt/xzBuyodQtWgjsQcJqdmcT2pVMs
OSEOrQ4N3nw3UEfm2zZv5WuaKjQKC+W++VHyNC/ZfjRDH9EDJ6nvRhuKN5mj6E2NtfcAd0OzjVVR
3WQr/+IO4pkc+PfJsFeuZ209hr8DoHpHDX6kMBw2QKlLwes0IKnHQIWVT8OsKcCGkDg2cPos07wW
rrCuTuTZa5Zl5kEW3SEGbfVH3wLTnuC+u6tcz/8C+taaVd1XIJfXeG/VFb4PLf9RFeMHOclTwPuv
SxDe3rDVs2+146CoBpvFr/hK+tAAqP2RudjY4JhUb72xr9baRugYecf6ZKCeMwdi1LthCAfnZgxC
oWDeEXt0aoOsxWlL54ad8zsPslt8/Rp0Y65dfG4ij+1EYZovwNZFtl7lxndzdLa9yaIvAqSDmyBC
6BCwXOqK8KraDKM03gzQgSOPb3xHWRq+yXpgyiCw1m3xApvaIVmz7/NGgySy/kEropTh4liu8yln
iYMPXirOA0p/n5IJQz6Vgfwe+puWFnSQjAPYd3dSBkg3xtjPHj4rNVDcinGTAI7gQbIyeDU1kIVJ
gugH2w58xAd9sncsfEl65XqMkgz/NHBJLCSvFCD4QAyLqW8DStNvbNTBwYJ8kIgR4Gbo+J5kqWE5
T4IjBfR7DcOPxjXzfeCsT2uEtWhuLthXF4si4RObRGkACxTr5iFPrkPqIOEGe3JqbbxVghSvycRp
+bmwDH4GLHEicP765xwvHH4epoGuSC2AOY593iSsLKfw1ouKVipBZb3vQoRtfvuVKd6jGd7Xhp1a
K09m4yF2J1LEjuPFT3M7aNSveQseFVC5edAv9uDLADzQNCwympICFHm/1qFTCQ3L2vO9yC9HZzSI
QFHMmnXqAEj5CLjgvncxelSb2Q2PPkZ4gQGGWSOmNU2LJrc3A0pXDjQNXOQOo6ZqrwyYRx/VmO4c
N6nRKinYI1bJ1prEdlWza9wFyHlOazReHRxGlEFv6IYAd823IuyjPa0BrDAQILVBf6HpaIbHkrfi
BQDgKGJP7RU5qaY0b45of7LK/4kztn/2RA3WAtX/AHSQOretMbzkdmODh2646tGXxXoEtMcGXyPB
lgUp5sPgbn0LPB1kXESIgJQJautma6DYG8DGb5wDrWx4WXJvJ9qTHL1ma8MBVWkX1dnGorXAZPIp
tXtx8S32KTR0eswQ60TwGg24e3yMf0qnTSMUF+cCW8AUuPOIWEYnZOv2yNO5J0dYGqn1FACFiEVe
C7zd10Dv6Pf4SDmvqPRp1l4LWBaaem4fbMekM7bNdPbwUQV9dLVQiLDBuCxNfS1s9kYzBbIdENLa
KxXJGH35YOSpQY1+J2UVugUYdjQITydP5LOyDUdD2oGmpnJD7BzSeEtTI+PmyfJsdzUbZ3bxFAbD
k58batMGvrMbEM1+8UFhvfEz0MkmiZm+kKwP61edeeJCIhxnk2dURqHv0O6yddyN6dEKYwAI/nZY
FskA5JiB0Ub92wKLw39dpGERcuBR359tMwaavSOKe8ra6CzVmN8bL8rvqKVCjibRSDf9ltU5ABSF
w6oDyWhArmVcg9fH3Y1BBc5UYHSgDyfK1JaWIZsU5QybIL3LIjKfaMiKbI2WVee6iHTPhwv2w3sg
vVqzFSlFXVSH2kKl1x+KMWYxXv693CyKYPLlZcBWbiLkflkdgPLocHL153ioxpt0v9RmpK6AuMWr
VQAL7lYBpHMfha5cJbwZ3H0kMzCoIAc1eC+gSPCezQQYXyAqx8vaVog01ohzl3nuvdDQo2vKM6Lo
uShd90Vl3bgfRMLW4ASHB4uaZ8cI2ytpXSAOnYpWgf52Wp38a0PWAHTk9YlMTF1UV9sFac3vO3g5
9iG9Vdh7snBM5j2zxl8VqPk8FPgaXZlZiOxiNVxKGYS3Ztrg0ZBPU2H7z1le5qc/5I5hx1uQTYH5
czIjWzIZLJxNWKt2yxqLa1sMb54fxcfFnpRhjeIKMJgiafnPZwixwbk6yI/6FRi0V8ua0i/yFY6J
8WFZnXxRAGnvoiD1ZuPFI5p2rAqVMv/8AWmKaPC4yrlKAPP2j98BGmmeg6bjKMMdwKrIq2QlEg2G
+6AfLXzDWz7QL53AOtOchmVKPkCfwXtOgjHuyr3QPNkO3sh+HyIo6WWrSgr3Y+4O+li0AWDGpmmp
wETJcmT+/M5yPypLoB4qtNSJtG7efcs1yidJiUIlkHD47WvVlfmjZ2JHRib3wytw8H7dIOvl+xsA
ceLXDciYbtCUrTppO/E+TjdwG4BEh8z9gU7guF1Z2hSXAG0b74YQKNqbvgMi+B+KP4yXKSpKmrM1
4MsHC5E4q7o635hTaeB8I1JVIGhYgTyj2P6xMjB1GtQA/X4YT+XDISnDX08VcZRJBdnLqJ3kntVO
BO48C/iBoPS+09CZfbhrSqdb03SY7FRei2ObCrkywzSd7TR+veekVc+0UqyY3uclMqW8QRRE5+qk
QqSPao4UAmNc3UjuewjfDlPXI4yiKV5CVzQ4ToV2mcj99IecvE0uQN1kImFPK5LDsixaHGOEPkxj
vjspAssHFblykAXyEnYYZZDth8Thnwxdn6VOrG/Tvzpi5LoCJoE1ImZc8W0Spezr0B/JQFZgHuVl
5l2qcFw5sRtt7di0P1hjBBIsOwT3t9uyDypzf02J3wIJBQYovBxlOZMxaUUKBrIBxPMkwq4Q4arJ
nxz+H/603LL6v/kuj/LHvWnacL0GfHJ1HLXqToGfdye6GqbpIiNFI9l7E5L9YbeY/NtStsEukaOT
I2g0Mr3CNoJfRbGPraR2T8wv84tEJ3j1LetF/qQa0Jw0qGxZp3FU0RQB9eaOAuH6HoB3kEQ0iz0O
YhWjFAiuBEaC81clbtY0MA+oI2mvkSRQdt9uTD/Brj57pB0oB+k7u0J169mxgzfaHpBojDJ/myLL
sJm3BYkPktU+M9zjvAWw+3/zn215UfvbxOnZBpy+YldM7OnVrgTaQjRR09Fgm0F5irN2y9Kh9xA/
hAKEIuNEbZiLk50DLZWmpGE+jre73xqSecyB9TtHAMyZJ2Q7QcuZHQR+uI82YA1PdpGV2ybv9Fto
5ygBrf5VXk9yoI7/ac8AZQnysjjYSsdEg4Nd12/Y/tytUQ/IyzfrxpVpvPIdiQI0r/oa+Njrj4Do
e1V14qNvvmyQbBMh8NqlA/SlOACNBOP7uHfZc4GyDvSRpvbGaLNsg+xi92INIC7AIdg60LThtXdn
zp6lGSr8wLTo7ocq7wA8hoBipXT3YjoovbYRAQLeHGRKBuqpAdUquZNFF7rghbHQUDyvwhApLTtV
gUAODr2XymvFzCcAu39rTJTEOLJOcKwuutckQYeMYeDdBjg39YpcpnxBsGKNCofuta/CCVQqw7nT
N9RK5qH64WVvvRkUPwOfvenUNj4mReSi0aYqbkI3MTjIQFavUHRyRzFmBeD/uPjqJfFBOWjdiUKv
3hlJM2ywV6+O+WizT3YmnkO/MO+Ry4pHJ2Jg9En2aTTwbZbmgb8mKwTt3zvJtHr2Kn+8o+TPfakf
mutg5YIM7aDnf6ZMBSuJVoiDh3/veE16mvvTPxZKPZr74oNDbHMnxR8yK0zzvV1m3U/SZk4hwLMs
cq1QPcT18INnOcjqK9THGg9kqr4P2sqeEBxorwaIVB0cXYwNyXjX7g2/Ns40y6Iqe6IBhH9yajPC
x2eSLdoWBSCGAPGGZdgrsCWOYBHtw4tqs+jSeIbVrQDlGF7caahRz7w1NarhyAZIMuD4qSsDnyFs
OwqQ7JyF0skBIET4RECE8kWrWrm+Ru3YNKerZVhkBQDEg9HNrnHfgVyPN891WRo39BmYr23cpuvG
L4IjEL3NVzAwIyxmNOGWtKUTeEdvBKUUuYJLNLyhR/WZlCRC0iJ26vTV6Kalw/6jH1XxjVSe7YNF
xCuzI5nbWdbt0ipBQGt6DMvQ4ymwkMwiLUcT8JMsEfScHoMsUIazArgyfzTxoG6GgzNHgs6cQhv+
oXHG+CVXRvwi8D+UySJ5IhFojOxrPKBI0x1whCit0d8PboAWyEyW2ZoVLni9TJvvkR6Cvm8y1Oli
R0zOoMytnjniT7TwLMpM7yhDVr2Txah22jLs27bzokMx5itgPguQrk+LOuKDhTL8Z1qAjTq+DJp9
oFk1PbY0tIVoohlvZn+HI9Zi+rE4/PKv2UF3LcjCJmujc8FWZ/d7mtGT4aumOzAf9C4Ipef426Ao
ZNMYabebF+DC/9SMqQv2OfyCwBEir/iDX7pVErf9s+Fk+jka3eG5EzgHjXUS7EMX9N4rBKqjfeJ6
YKdIhrjZ/sXJnnQZx6+ebINOwrbPmi0yVq9Eb14UTnc0TR9x0KhjH4ao+zWtpoIDmoYCtbxEfr5M
yTdG1dKx5ew/fAVCEk85XszbCijL12FAbHlFl6WFfxzt8GanewGhW04Zx2kArTcyryjYc2LdryMJ
Ss61Vz0Ku69fZnq/KGg3TgY2LJqKRjlXUUZ3mhHFn6HVT6dIojMCIt2DoWbpQIuRRV543cPTL7Qg
mQvGfi1Iuqxypz9eJVbaxUEj1ONTg8MezihdkJ7wZ/yA6OeQbjU3EG9GVH22IcMCEcgnp4+7TR/6
YH5HN1G6VfVETheE7f7dYqgIfsanDqintJjn3ZW0zduySu2GNV4Saj8b+JHhHiQgzFbzPGkK/IMn
g17PD4cg5vjUac9ag9vT2S7r0FU0BAAkyWsTYETTj0LCzG4PmUrzCz01iVyL+Wj9aux17Yf1xhER
wi+q6C7BNMggALXEdPVvsmBsD2GXqeNii5rQ917kT7Keh3LfpOrLf7Ut0N657jIj3Rg4il3jwMJp
LjX7fWzWbESVEbPHVaxrsQebCNoZJiON8qxrHE/mZFSh086wdHsmWTK7TOoEVRLYDWBxXWTR7Pdr
RSlQtpPyza/pZD0/wHSlCzSEGCGLdvOt6C60uIcM6d7xvb9o9k5Ll4NsDh0q+k80W+5JxujHxzYc
LOlrutF8Y7KROFhdJjyrWfbuOaYf1GNyRJ+K1SKDM/1KJBo30QvoouaHV9mXX+tMlssNARJ7EbEN
lsPfP/fywDJgxZYHDfhZaal52cY3K/x/HejRfdl8451b7esy7S8VkhNo+DLd7qKmoUtGZ49P++s4
/d2NCnk2fOgmGzInG1L1KbLZLUDod4szaZcp2ZHMwzfbwe388+xf4YsNDO9IME6vlEr0w3W+mqbo
nEIKDuyq2z8U81vGH/FinNWTNb1vFmd6B7n/NFm0y4LvbvJ7FfJ9d5MI5czbd8JlnaYCqw9PoP7j
9rFOEDZFCGkDjG0F/IqhPVVNYOcruqQhbzykdKdhkb0zJDXNF5s+4Wg6e2e0eC6r5QErN9zqx3f3
oiWUnx79LNBrWTQVeHTa4Bz2ma7ny3dzWRhoqp91DqqaGaDhjqSPMhac6Ur7A9CF3/kvKoYk4QYp
RrGe1XHWGPFm0ZvFDxRm6AsOzN0lRN7BAt4jkJTB87PqKxeja6gB5QXAS0n81r+qKZo860HsNvuQ
jLRs8l7syDdUqIuf15r9/nkvcvEygUIzyykRcebixbROfWfgiDJN7EzWp7JtC4SJJ13fiJc4UN3G
HFUJMkOrRIE5FB4YP6syTa80Q84bvYXOcCR7EqV2YuziToW/bjItZJu1XnXIByAQjjVoYHwb49cw
391NdXaqQwe/md9351lTb0I9NAh7/f1EdZPeqiqr57s3rTCujQGinmHg+dpA4dwu6gWYTn87gEC+
m5Ik43xn+jnG7zgL8PkpLCOPjk40hTanByVHMBGXm4qzYScR33RKSz4roODtBisCh2XhgSgnHdDL
VMr+0gyl/JQRRkHkPgyvrF5kHJ9JnIA7GUESpA5YYMpPtAZQ4I0daZ3/XCNwSoWPRll87OyVrOvq
e5Aod82TaLwBqj8863Ist6PV1l/yzN9ZtWbfy1orVJp64iWrTcAzY3u716JGcXTbvwV97HxnWf9S
jEP90Rhic6ftLjqmQGa46xz4UGShDBQpulnwhpSQiZbcIbroKu+vIIHHCzLjpygO81XZhBLxL8t9
LVRirAdkkicyU+9VNYneqS5EKbVQ3iv2FNFRZF6KcN1k3PpoDUF6cXgB43aL6GPiX7REr1ugwVPh
hcYTXVlowdkwcJBuSpMHBUAf5ClBtuuymIBW2znyyvkKtPYIPZLTAmFtCeyyv7uO1ke0JkaPovQ+
WHk3fg1Kgdr8USdPNq+Tm1KyWZOiB3R+j+oXoHM/Idk09chmaDzHjjhYkTD1DPZEV5Upu7UosmxX
moUNhqW4eLZYH54WE4ZW6Vs3/ZC0FLmhj0EfeIG33y830+42ViOC+aaLc5M7f4HKLT8agf1T5INx
jt0WZDRKfokMi4MjVlr3oA23wTQjEdBGTG6WrzQxHHmOayWeaeaF4OQw+RQ5msxZi4w3dpj20agk
/9ACKGlrtUGyN1Aj8CFG0fIenOWAaJq0VlO5R1C4oTln0rqB9NFqHgMdftKaFRIEXmkhbQ5lyoL6
1VA7oEQl/RqH/Z0yLLADTTcFbMUbWgsCHF3hJ0LXR58bHEk5FGjMi61weEEgOr7EWd7dY1GxWxIY
KExx1Z2Gqhmta1dHqBSDKJ2sonKwLp7Ibjh7BEDRSnsbpJTeK1nQOhH3UFYc2t/InkRAQsKxMkhz
HH3/XkgB6ePoo0ZglpEi8XD2QROEvyI3kqmm7/ZVHMu1qBnuaJlgGUXnDzImmiU7dIXilT/2eLIo
THZe55TvfgBd+WqrqgrF2Er6CKu62Jl6BYoY6Ab0hNikV5uidozt/CNJVGSuq6KxdvPDtqguSpD5
X9tcJOcBKPrz0JXAPVnRvG1+5lZiAE0g0t6aREBhjHYJktsre+IY7swKpC1gbb+wKY7aoSN+JarI
nKfKb/+eTjFYMibtH77mtNQ7YwrJ/k/fxfi/+srpqZYbvbvv74cE1UK173LGN46bDoCJRVGWskKE
6UrA3/ZmCLqlEN/qK8t12ZW3E0LTNA2USJ/7yO/AGZGgn7cLk2cLWW4ATkDRdj/qOHJvNCFxUhTD
Lu2RFCLZorB9fSsGps7LEjHSUUcGxMv5LostWvjlKhXhcFgWqUeDX8A5ciaRG6kmQK1iiR1NiVfK
Ymf2Q/ckhj2Iw9JnEWX4GYRi7bbKfXR9ocZmltFTBHWxQ5Inuy7uDQiBgUIRonpgWmBRcCt7C7zA
OC4/fST89lSK/OMiInvEt4JV5ehqTwq6Vcgt8+q33YYsFgfbwSG2VDFac6b7zb/0Sn/WvIxui7tf
hGrXOgh+GmYt1i1avbegEzflxuRWpFZdHiGnlNke8qOTVFYmu8yXYRSBYluhWsisIBt8z9/xBPzD
XTq8OaJJkQiOVqQkr3Jypas/ZOgob3YcRNazseIRQ+En1iTj+TlovjwMTcmwM2M8Js1bdMVvizot
Nnmbu4+g76wNr11v11uD+7CRPLyUqQQFous8yGIo+M4reHD2ZJffvJGZ5qrWbn7TnTrHzK9OdZxD
MWm1xW0T757sB0jcARhAHtNAJjQwIVFXGmViZ2WNhaUmZzJstY7WMSroNov1vOBYoQ7LR2nzeiSf
2RMVE/k+R2x3XoOc6ClotQbcXGh26R8kmlecnpquxiwYzr3S28V+cY9ChWKZPL7lLOCPweh+gmtU
nzUT8cONmH1ycKJd0ZSGDhaFPepzjLjkgzlRh3pU1JMiixk6Gy/p0FAlGMKa6GlD1y5gczYAEcAr
0xzQMS2aNtmYZWBu8mJAGkyB/5bZONvRNBj89kYDPjrtrTS8/RDl4kxKK8zVja4G1GVeSsRJyHRe
mBRNi+9v7Ni/kjtpl3XB2C22tR8NazcIbDB3JuxhdxLbpB6og3mSynVkeMUOOzwTdeYub5/ixkM1
k6/AHjVNydCLAQHndgBcS+ramxWziwvqT783y1NnGgjQWHVu7TLEqtfIDWAOysXyOej9XahRFDXb
VGZkzjap3VS7Av2ra/QO8ivykvHVV4A7RlF75mwz3zBXJNQohOjnS7LsZJheQucNZ7g3FH/a52qo
25cG6Aq3AT2PFiJRLzQomYtdAGyHzSL7X04dgFeeDfGJUjBRg6AHl/jNsiktgxiseXE6HYgNqYdO
i/1gd7/UqPjX51TFq7YIuqfEKPont8U3mmXz7EAyGupJ27fqc1vaNvpiMfNavFHJAceTM/a66pxa
OZr5Y/vkBwkCCcjwAgQIV8tAshDV11s1KjDJ/ItdNblVXv5QprT3iytdVQm+0qPGk+tFgZCl1cxL
kbB0UuuYle0uRXHYpQ5L9+CH/Y1mfW54Fz0NNKUrktE0GO3vRRyX+3+zTUPhz145gCccM1tFfJBg
8EHmxo3L7ikD6jTNaLCbugSoBMoA28jqX0jWBMZDxNgb0CwK8RhGzmYdiboKPLpDgZoBctJhYaJ6
PY0B+T0ghC0DLs74JsUlOoBRiuKzI8lo8LAdCtZt5fuAibSwy/dT/yynoRg87xwXCDvKpo7XKm9/
yTqbNzir/7YhQ1IjyK7jTWh1fyUAh9+RYllr8VhkZjViLTIktW8fAXb+KY4bhXAQwinzMAVk3k0r
NMX0+Pp0ptiuNw2LkmT13xaknEXLanQFC6dr+Wnx/PNWf69B8j9u1aCAYFMOcWe7nzKnPsaeo/BM
cXcq3MgDdvM0z+iyd3N/7dpAPYunXvJZ9e5ydiBf8no3LPbzUrNqkb5zfXfbee00BUJnEOKYNDU8
YXthojV0uqTBbuSmb0V94nJSFJNiviR1amQ4UnjJsXPRwmLxYPXvdvOySPeZe88ePtAyy03oajbp
2yFfWcJChrGKbni9HAwGQrYQZFM3EtHgJJxvAI/Kt4uMrixQpxwlbx+5m4LEHeUMh2Rqa6Rh6XJk
CI6tlUKZ6yJb7BI7OQE5xnyWHcB4emusgVTC5SffBvZKiQhjELny7nXBE4l5U+qTY6DnwYqQrQQX
Fk4bqoifEhBs2WMf3GmIB5mcWKxR//BbZo9Zset7iYhVGQR38IQE9zZtm3XbKL3HnkWnazCrfzAM
GZybMse0rPa9U4vZtjZZiFpx9H+RKRNjc0hT8GPGUmHbVOXlOggBhLepkFG+IGabHiLOHjTz7dK5
xEhlFqexLqs1l4O5sQxUZq7wH+tcSE+WRRZ4uwphXbQ29Pw2/nNonV0g8w4Yy0HV76WU5cooO2vn
Wx8Uc9MVjq3NZbRiEPeCTHEjejMCYJOwXlsZAXTPwTuMZ5b1aucNO7dDBETOSdt3aXYfi3FXGoK/
tsEOWAfwycTGVkZ4J5sSFaW/1p9cRKfKDfp8UZVMttP6tQRyT7uSVQ5oeq/eqj4Atgby0d3VEIl1
iqMeIRt8K6xAPQFKPx0ghZ6hf34V0ejbOrmE08C9tj2LHszPztgCayTL/xpNbLXq/IcjDOSdUye4
o2czPXRlBgDHojOfwXoPSjTNum8+OODJR6Vdskqd0XsVltHsXMPh57T341uHBi4UmKf8S24VAKLH
+nk+PLemYXyKfCfcpDxChduY2me3RRO7XUj3A8ibvtnemP/l9cbGK8G74agoQfzL6YqnGq3Oh2iI
UX7ZWs6LNw1l6/z0fIXAVo8KVfQPjZdRhh9oRoPVThiirUbDy2QBELX03gCRn7xpnRifh61jIABI
MjLzU7EbBtY/lXn9jVXyizOM/rMCq8KuLXDm9qZpLYUPbsfCOxlN8plmNPiF0z87KNX/bUTiImeP
JKvq8zvnOlDoqoi93WI7puZVdP0livJi7fMKcEDTziwsfXRyhU78X4SV7usdmmGwh5vM6YqsSUEy
4eZYogJfbu8nD9F24xkkksXryIA6G6AUestCs3hFjC+9NJVMV6QlGSregGvBHjRpc17jE1g1Z5q6
oHHZDW3Qze66GdTJQqRWRortkXasX4wBAyLgKyWAM0aiusgUKgKRbEIxSf1CslHiZF10Y7AjWeRk
9UuClkRm9dkTWXhN0AHZevhGMxqq6Vsf34Tp7MTBc3uzq2rXokysR4WpKq4MQCdXG8BiVw+A/icO
7DISvTOZL+XYppso18bamlxQSpJvZaX9dVsghdpXSD8CHUPfEysd7wkDBWGqq263yPy+5msvUTEK
NGDXZo6+uywrV1bgIZrlyGOMcsWzXaMbWDQuklQ6AQLmNNBVVDr1LeXYsWcjcEzwWW9R3j+p8VuN
V2nghvu+ybel0P6ZjJOoaW505fD8xFD2c6IZz5we5Iyt4aMVtHgzDANF4I1hotm/slc52qF/NAhM
c2PqogFmbh4Ow8MxEFH2RFyfACpn3xK/EhtpZeanIWB3D1WCO5A/IIBtmG5wqdo0vIhpoKvEBd6r
YyGLNtuQkIZ5rpGCOAvwrP/p54djt6prFyk4/oTkfnzLrPqvqkAlP83CSURXESA/bh4f6o1AAeRm
1pZGYa7Ipo3t8pC4+beQZPgzl0DZ7UJ9bfgWxKOolMhT8YIMTrYR0q8OKA/PPuRth1NIzSR+cJZ+
8FKB0EUMcl3SDnkfHdtRlGvSyjbTF5St5SuaZqPqnlAY90SzITLYSyKQ47XteA0upH6vQQd+MqcB
jQnsVPVhYSDlg0sfvOOJlZg4NfSor0qwSeBJutcNuwYA7T4vgxzNX9NQA6hhtWjoitQd+t1Oyn5b
dCQWnP/t8OfcxJf01jOG8SrMUd7d+pvZWghfF0Leq0mSINKIit1iFpEcBc4ofEZ9J9AT5Z1EZZQd
ii6xrzQjuS7xhQR4oQuJaHWz9Z9k3X5A+L/fMyMv8OuJ7FdsVvU5yro8XptKvNlDGp7Injz9sPup
UQd40l4Ah1gCCM4MmXlEjgTzrMWntukU3+mQvSEci3hv3gHGzgDIsxXn/sYGKh/SOY2zsT2Utbhm
ZW0AZVu/6KzTKNUyhxfVdYiDAxfnZZB2g7K/KkJzEUAHizrJH6gMKzZe6NePpEdLg6sr/QjRybIp
ZBe/hDhWoXgbHzH09n0ObVZN0b4aDClx+DnI13bB1Wd/SIxT5eKNQuI0Bu/1mIUSYINm/sEo+Q54
XsFn7Tn1gfWSbWkxp+LfPZ+Nz9xw6nsbj59+LQpStsIAcANZJY594MNQvUoDeaflUexBVxvstJrf
jwLspfaz09W/HoW8y5YhYumjHXbl5+jeAWoD4seyx+agDfAFVKEkzAe/bCN/SLfyv2dDlaxdtKs/
pwBtPVUqqnfC8thHtIze87bxvtdZ+dXos+i18gVy2l2QHXWZxi/aQhcQWXgAFkhRD/7mVm0IfBTe
Xziqsq7mYOZIT0b8G3N+kCXHDmUd+6VcG2CVmxJoycNDbmUr0AaIGk1EaEgmxaod8LVOksWAdMMU
6UFyleNTMxu0sX6/QoWmsjYyB6PYZuAXXqPqrr7QgHwQUA8MuaVZF+QdzhASJSSFpxVODdMlqQoV
d3vb3qFFCOh2YZ8eZZrEn/GyuViq1C/omu3voCbbAgK5vjM7QyTKAYJkoXxgL9o9fyAIHz/hsHFw
WxfI9CUrnbVQoEIg47Fv9RNTX5MMrcqAbKxEfK+mwTcCfo96c2/5jr765vhLhDLwv0xLFicyILnJ
zAINFYhFkYzcA1vyLQ2z3bQaMin1vjXljxp/DdCwRXdAxEZ3R6HS3goGfkAOPbqTQnbRLZUsupAI
1RpgVfE+LT58zJHPsvryyaqjJ8YTfuPoBX1wvED38VjIjes3zSOaQEiTK6mwP2wfIQDpEIwdK9Qh
wjz1ULzmpt6dlOSC6AlCCeNgrvAafwJOaLoPo3A44ns+ubu8Bl1ADcBGnb8BAqP9VpgiWDMkim4W
CvLOY22a2wbNXp94ya9oWTK+WWEDWFhhbacmiEsIruQLH7Pk4mLpYUdCmqPlEiCnafsVXxACrFCT
DQ05gq2HwkEMNCtMvrZ1XXxHPH+TjMn4xS842KIbOz8jqZKBEw4WuhjTz2h+G57qoXYfbYPyDcNB
+slxmYuGSBTjiRHRLC4N5+FwVjzjtLEnJTlkw4TKgZDnOtBFt3I5klytNr9UHTrgWB70R4Xmts+d
tSdxnLsarXfY47q9sr6kHo42TuU9kJ7lQG9Dy7DouPXF4xkAUtFMfWvAL/fyz1VVOPZHpGP8adWp
w2YHWOBgXQs0dkejE529II/ONF1kyPuVaGa8kCQGfiXwQX+bzXOg4+LVIKU+ID62Q2gpenam+t3/
I+y8luPWtTT8RKxiDredo7qVLd2wLG+bYM7x6ecjWtvy8ZmpuUERCyAltdgksNYfWJBqC6NN9YOE
82YFUqEZVd61HM1VpIRGSHYLOVqBSgKS7G8l1leGfl9NAn7l1XAe1g5Nh1R1ieMkUBfWsNx+wZ2q
280r7Ba7Co1XC0w9CBinu3WDinvAH0irV05nvH6dNJRmf65r4MJrXy1fm4oyGflJ67GzQBmFnv+R
zz0Zaq1iP4lCvcheKVJ79TU/Bzt5VFnSgcQZNtVkGXczk+AuiGicEZGhAE0yGTeANt3JI9noU2GT
duasKCsgBrujZi5dhCZ31lTk+wpbr1XUhuO3bmrGhaFZ/jlhGfucBikKx97IC0F8TgOlQ522dbto
ieC8vXXVF1vvkiPo6hhuVPXZQCiPTzKGhPPAB/l7OAlf5QlyxuBoVMnwEziwP+vUpLk1pgte2shE
ycNv+Iyhq4rBOmjwvYyNQi95Y/9xUgDQHMD6sgj6+CSbVkH9IJiOqhuNiMWbOi3KjPw6cjj7PVFk
O3TuSOcXTrU0LaTYW18FT+07rraaGmrfQafGVx8llKs84t3fxU50KTrlM5KNPtgnCMjLv6aOdbdV
PPKlMi5PMErgdOGUoOo6XzbPooH9UK8uld5xz341uGcgqCs4+iDT55BSAIZcyAFwMMZqMgv+f0pO
sMpJpBviQsHeO6PRwy2p3GbK6V9XlN2251EQUZQFf/rvj/qaB14nORYpdubg8EzvozM7/dlRZysl
Lf9Rqq7+7P3bg60PPiGCKct9p9Rj6y7l4WhBUd38HU3mWbHnLZF0ehCUBk4C3fQXoRUPkxrHV3cY
mhfbN5ctohKPQ5dHz737nNcGvlR+VAHj5plZ15AVQwOFCVdLMBTVEliDqebwvoVdjrJhRxlw6B0d
/RSxmlM111uMCgdiir5NmY6kXbZW0ICYJh7h8jpyYl+74SrPurlG43+EAFw2+Xx7yGaS94889OVN
lIDiuw15ufjRuSicyZA7tN6xtsl+FcFesYDYS96KXdXdIguGYC+7csDwcrS3f8eC0O0BlDam/d40
zjum08olan8VswKUVRf1/b+RG5Xa8jvlItpfkoB9mzRHOEOysSOVgjGCxQt0mIZvdpesW9AfzyDq
/bPwkRmXcdLR3soYsF4phDF+y7p4Xft5BFQH2414CuqLbAKrxQJxtj76HWrm3IETkif9HZehao57
xNUONrFHpRVoeh6sUHjQj0026UcTf4hVMzmYRCiFfqznBvumqNpEhdOtTRtwiy+Q2QwB5O2RD/2Q
PSUJZtNY5HmClt9ExqhmV1e0ONSN7xv10p3P6t2g3QNRwGWvMu1lG3j9MQrD8aUXpCiHsHxD0Cje
+X4WYW6vFm94zlybJvEehqCr7jIPnpeMd7Fns4Sd+mOfdrfTQ8dxd7qvJGtnmBC/qZzmLa3bDIz8
WJ300q1O8kg2tynIIvHXVsVG6SBWV97k7Qr0VlDJaSGTZJ71Q09zsoX69IZjFF/KrspOeHHEd3kQ
C9SL6+bDaB7kTDUP02UPNumqRXgY1b5IN3UaRK92nwP+51qR3vwATzjCJ+CnjX7l7ar5pwERoxI8
L7tVflpgxOqbjVvFeuz7p9jPdlEVhY+qFr/YQYCGeWmIxy4r1D0easZCDspYoaRw82vrNqMfhs8Z
cvD3jK9rRKXIV0lnv+papaw60h9vWqX/o9qleVXSuL4OOcIdMk6uGwaNqbr7oE+it+JJRo3UnPZF
OSirOIn/ODlRsf3N7Sa6z9Nhj+2I/fM/DnK9dGRk8mp1laZ8UJ6hp1vTgBQmb2J5n8qj0fLSbRSy
hPgakLeyPONrAAbTWwGi+d5Ei9u2Av+nbXZv/eigVyDYSlaVb7Kx7abD0Htim6nsE7MytReCJ94P
m5OKofd/GkXzZti58gJKyufO4CRnPmmaT/L10XiY/MZehGpe/fjvn+TOP0meZCSeu3URIcE5LLAc
kFJBeXTZzB3lUaC18Jm++jLYaIO3Mbri6a/4X+fKrtIW5VF0NLdLffULlspsUCnZu2Vh3tlzkzg+
S5Ei2SrgOI5/xckrUHKtKOrKaV8nNG4SIxaY5YtcH7SV75ksKeZtVSMsBwEhuZOS2ycnMrQVpruf
47GnpPsAg6wBDeMVvr3ORsIWJisqTglIBolrkKFeCXZ1qKIYOyMf/po/ThDBIkMf10HC48y26gck
m5oHG7jjWgg/W8uYbFJ/vM9F4Z1kb4pFfp5PkvNliP/qnWl7V/bKO38E9SX5mAU9Q7XC9W3911qV
zQ7SqIvXQsXdhNRQuktU8odKNhpXElDGtUzR/8bdEHz9V8zNxDaZjfRkTDYi4i3aGMM+TA1y3zI2
Xy7vu8/LxXVdLVMVEogsVSsuTkE3wiFFC+8YmWcZ5+1FNRvpn0/a4tSWD5NSqmtPAW/XlVl1SYqx
WcMHIiNG4X4Fu6N5Lg0EuPQ6dr6NFpsMXceUYeziu1YVwy+HXHVemjqkbmVXArwVCz0at6OWaO++
A4+NF+yHa+ObB7XvHVH9fJ2MYX6EZoG3jGkbrNMC68P2vIPKsxaYKr5gpe4oO+CNGhp/5g85IenM
j0af4asYj+2ipnX2s/A0XmKRD5tAeFsPrPU5TbJhQ13IuYSjVa61vhAP/tDkMC7QiXCsslp2TeW8
qL05LlpSf7M6gYY7xeOAmNQ9FZQlcIvqEVm86lHLk2bZV3G3k7HJKspTVkUfsidPYs36Pnl5f5Kh
oUZLPvS8bROF2T5Qm3bl22X5igr3tELmRtnJ7lgpH5U7VhdS7+K1+QmftHwdKTl3TjGgaNQ//wF9
SGdohOzfkBJqEOxY6b7IkByU8Uq3wUnIw0gR7jbrvFfZM+LkpYizS565aLEliXIgG+uj+Un3K/bV
laNynuoMBztNlWYfxmgIqE6V3/HFS5cN3oRr2cViO78To8jvZNcYO/w/XP0UAEN1FkmimuvCj+3l
rc//3iNjb7w3cUvee5q8WSvaw61oEOcMRp2c8BXvlWY2Si7spdgrQaJZyiKrnF/GoKpHufNKc8zM
zcp5StBuvPojchTzhqyj3rdTRFOs/dIzXs0Z3Bxa3h8n6ZnOkzvowqPmOWSPivHdH5IRMSGv3+d+
br78Z7y01H7vlpH1FW9xhlt78rlMdS+ASkV9xTCj4kBV5UG+YmRIHql1XRx6f/o7jr4/ypXO8NDo
WkEZJ3GPjm7ED8FkHOMZw+0HWnosDMilsotXYLjxhAU41q7z1zKxkKwpUvVUzQjvok8x5vF91I64
BmXa2zU6oaUgQUWBBKmZvVruk9wAIvsxHWDEhiu573MdJ1l2mYNKGoXSeVYC5WzRdNp7PVXVUxF0
332hJT/w4/6m9cJ6UlnkbNt8SnYT3EYKRPX3JozT/38CCvbfCpEGO6ikHgtQhQTGJugAPGP24b+m
JYWqTLH+McPu6jWa/oqWZ7ZuvXo8IVtjsL1iqqHl/mvbN3uzR+BfQD9dhXk1nIO5GTLx2Xx2SUsk
SV+vqB9E40IG5Ww5sRfY7MgrCMlilyN5a/5TDmYE13sIQm1bUoS5nzq8BpN0JA1Y2al15g2OIqYx
fTcGakSs6dXTYLbqSR4BDuNpKw+5p8UhcVnGzVNkSDZ/deW5ci7UgI2c8XW5Jgy1P67eimEX+PY3
SO2lewRQm36HcXmZnMx61MagfIy8JR7U1qOM+MLA3A2p2r3sIrUBPBQ6+7Jmgf6Is1D5GIQrVEs9
tARbv9njC1YtuqLL7xyr0Y7GhDT83JMhX4k/j5B901CWMlYm0kUXofc1tVFlo454WsmQbEBzoWJI
MhyhkLDxx6UxS4ToQM+PnfFekCY7yM5XWJ3HZEw2LK6X9uj2D2GFBrUI8vchwuNg8nVt51qd9622
HlJnyN5jYeTbOPTLbT53MRX1S0wFcyWYdpmtxptJjbJ3YVKyABq29MkSLR0vnx5yfOH3VRjbC9m9
NRYUKCWB2mrNU9IxbS5BEG3koJ/NFEa/UiNrGZv2x6hHzrmsHVxiFGEsc0mbkcHbYdM+87lCKpjn
UR1yzvIIkoNzno2GbqfJAbO1gW7bPX4hEZ+jdNMqJpujLDtETYqRJ7QOcO9zaD76mtamedrcThMt
KPlcGZrV18ReDkvzrq9z5DClekQzAvNNxpE74RVil99A6A1rSh8JJlUUYhYF20ZkQJa1krmXW4iN
0ayoJyIcb4viKpCswmkJyyevr0w4VCF4dzKyeOYgEpWh6jcf3yJBo91NaWVxW2gRkhnB5JTrHBrn
UhaqVb0fgZPa3WfwVuyWde9Op2hQKLjaf9W15YC8hByQl7gVvG0tJn9Z9a/sA6eV7ZModPK8fY2o
08hsaKC5qFkb/bCR3SpudpNJZkKDj3vKB1W/ZUMTsyYD4VTZRVW67D6tgh9yPppHn5cNXdKGJo6n
1tj0L7DmFyM4lhMEpurEkqM6ZQg4L+YcG6TcfwfkqGxkTM77iqWKvx7rHuL8oN61ujs9tR0vNEEN
YN+weXsajCxGTcLU1vNe7om0cnoI/cZfyFE1rpvL1Njn26nz+a75oGdq9ygjgnXaEPbdebBFthGt
go+u2T3Padb71qirq985/9S16XxzqJyuUcpvd9NcnWoma80WPXvWQMOcbzWsOV5FGmmAzHEPphVP
39RvajDq926IpKYW1fdaz2doj1W8d0oTtYLepYrydz+u+3QHCXZ2Lgw/NKR0u6bs3qIKHaU29tI9
0JLuSa2sJ9E64kNl0bhQazW/Ck2vT6ZKqUtB4v1jND7PRIqNNAA6V1VWneLWy3eD238edfORpXTf
VL+D+TOLZLO0T3eB2V6T2mko7xCSzVc3+z0gYwHXWKUg55dfk3vXNjAJNEIceZvJXhQpUEdqHbhr
O/341A+xf7GFd7CMCXk1C5S5R2H2QbGN4clToIO4ZpGeyioen0ZNH1fQ3JstmsEIqmsp3K/5hVTE
/V0KluN0+zBjZbjrPKc/gZPns51HR9gZa3awzUJmilHXQ2OBDHa2RIbMW/+VPi7dJkX6MUYWtLUc
NChxGUZI+qj34PkGY3xs+rC4KK4SL6rCG74pfq2tscLMd7I7KTV/TjQ9Ig/mHmCW7KPeFktkzdqP
BIlqhKn9n67vPTkis149SwXZmVn1nS6C6BCA4d9mLrVBf8CC3ocx9DE06MKbVfk4gDNYaL5OwRVB
6l09Zyh5/McrZ+7KhKUcHYdO31XUTJ+/up0puntc4aJFXpGXM/MHCe3OM9T6yj6O1xGunzwrPwcl
MhyNPDiwpg8HXRYM56ab9sYE/05Cwf+vs78uLc+Wc2+xah8VL5DtxT/WyO9C9bl+qovI3WTYGRyE
ZVQXY4qt5YTI+vdB8ZE17uzbXCD5xTHi8yDBIx5F1W/TogWhPfe6IVUB20LB8zWdB4MCPg3N8WEV
j26zdEDy9mQZYlplMgKcgNsYhYKerCdqPWcZk82Q7Ksq1k6q0hvL3m/EhwNTUZT8o3wnQQTOZVWd
RZZ4GamSZZorPpLQQzwislDAnZTx/J9nRhbCn1ZiaZAfk0ULSfpbimDAVniQC3koWe8nA1+Zd9z3
/I2K6RX3tqBA5RYLGQ8VqvigvaO9m6Xey2TGfIGTVaTiEqcVefPUGkvD81y0uGP3Kc+nfRRN/TUo
B/dJS+N0kShueZKDpUcRRG9daye7Cpn0TaW7/IMNLXtEpm/BZsHfqvzBq6Y3xMukjvaGZKwBBY8u
QqbWOmkmzHzmbj1U7mpohLO9TW5dAW1K37d6nKw84EJnUWMlhvC3OizIkdB3gNqJWvQb1ESNjtnm
cJodB3n6Ot+1+thgBvNe90mwSUwNW202Ek9uEr1kJjhPTzv7ph3fBda/jYdZ4EopUP+SAyKBpJQb
1F6oZ52dCCcjwPswv3QtW8muHOD1jNfXPJqprbqsu+QH8ENjYTS6e2+L0LvvhxEYEWTF9YjWQbSc
euBCURL5u1tfTyp8t1TjLGdrCPNfS6jn8gKycY345BeIpNtQR3qvvdigYf0tInTX0tLzA6AI905q
Jt+OtAIjvCl3UBthAPW+aV/p3bWjSl/CQYrHI3DA4vNQbXt75aga+tXziOcbkbKUh7f5ao+aVdjZ
g22BunayjSV6Z1lNAIA6fAmeXHBTu84u8QObEW1th1RkoiNG3oUO+Jyu4lfXy4scLD39p2XNqTUX
UJGhadHFcawO9x/0QnclLBiKZwRRE+9NdrqdeiL1d5uIF3CsrFK9YfPbouZQBPHFMDpvHWELtlD1
wmRb4HRIn5bZQ05G8lTOTVblEWav86E5qk+Fp4PhYAccNYN9SVyvIEGAk4it++ZRxmTjkqc+piI8
6IVrXzIYzGnofSvx2wYxlv4I/dnkAdfzq58a4dH0zWGdD0H79ntGhdviIptnaBRTj1x9mGvCf8yQ
11ArP7ti1InWWZpjQ+1gvhXk43sZimPRtOkzALzh8BWPtPCPeNxqzgqztfH9f4nD+D1pehVeoMfU
x8SqcOJU8vhRNhMEHCO2cGGaQw47Msj5uK05sMYezczWoVSoR8X+Bq3Z/9Uo7jVoDOVd5425yCJH
fY76GGBB6nvXMbTGTVWOGKYW7OeHKCvRX5rEOfXTdqPjUXaNjbmIjuk5VknR26SYPSAH1oCGi3dK
nFNcR7v3Te37aZfX2rSuEf6ELUlJLII0TcWFxk3yCeFxgV8hPf415hkRJXVcIV2nr8QUGUto8QbY
Q+S3p9HrF47Rld2iHnv71DcUz4E++rE+RY+dS63IVFVkzuKoLVfsY/KDhrbsWTY2D616XgbwDq3u
e80BLvffoUhVtnKCnDrNZ7vMSrMOCLc8yVDc23Vua4qQb35dmtE6MKo457WRiyOQlV9uGRq87H2/
ugqVWKd6DAPwDY5W1Ohbi71BCIL6ouDnudFqILno7mXUPudgItxhO3QYX/0R9Ox83Fm+Iv4MJiLQ
9oM9QkaPORs1z/LiTcI+IDp0dztZxpAVD0+1M23DtMtRjp204qJboj7XfYYK5FcsoWruDps/Qmqk
xmd9wEWh2aYRaKl4bkwz+CCLFJ6BN5ZPbm1rKxtBUmqt/sqP9By3nyrEQbgGGFyHV378Z4PAGWwc
YFxLOfA5N64OlunHp1GEJYSoWEGiv3vGAAXB3L72Hvu5se4j39EfgYR4j7UdOAB6MJqSQ6nSZruk
9nkdzzNj6kD3Duapcq4MdaTwF0jbJ6fKiknfdPhlfmUMZAIhtmx+qxClg5A67NZp2lOZF+OhU+pH
01YoGNpO/h0m2CGMsnuZwAGgTOEfTupjXLjKrrCUeDs2sfM4Wd+ywUQodsjMDf8a66Ec6+7BpcJV
NNaDbHTTrzfI04+k8aMUzVbuvknjyy3nhziY7bm3kTdunqLOAZfdcn+t5CHKg30LvBhpCwtA6VIG
Q+Bw9kaPMFeTfTJ6pOxHyHVmgnhj2YdHI+2CfGXbzoDh4fjZmCY4nb5x97fRsZxGKIsZkKxl1rfo
bCC4Mbo4xckjpe/hbwEOpTA/H82jCjIUiE9Njf6MirR+ta34JHtBMujXtBMnjNqipZoKZ+0lOusW
p0EUNdNwZUyz1o7ZvihFuYIpBaFhxkt8QSW+uvCwinhFWX1XmXORfZ6nVC7lK1+Lp5cMXvW5TeEz
zLQEKnksO3ilAQi5rdCjguoRyS5h5w7l0OZNwl0G9nsecr4XiXsx0TtdWqlZ7+Vg4gbmpkgxeZKj
VhmZ6IAhzSZHq2oqH6JRuaFowML4hzH0EGBiMUrxpTVfWre4qzHg/VGnQ74wgqp/cEa1hm6M4a0I
fwZ4sYH9h97Cg60o76y54f3brfkeVEsZ6xuluDPrstAWWgOnCsfOdJXPBhVyZKyGZAU7xF2PZdXw
DlaKJx3rsM2UK9GJPBfOEemYbELV1/ZCa3+6raVeEP+8v/27ilj76jVzDzuwe72z+Vf+R+/3eUmu
sv8Ko2AvazyTHkZLc0ibnexqHTu0WBPpQu408Js2yK48S9RE3N061CqvvovfSmB01hq08bQoBSq3
Vsa6b6FlSYAYznwYkbvd2P5UoHs7cx/7NtgnHbIPdq/1Lwk+K6mtau82tYt1y1+47+LBe04mY5fP
8awRgsun1aGJw+rZwO/UC7wcYnZRrPGm5KFlRGa6qMG9bdOx6IZtkYOt84YsR1t2HrfDAFZAp47U
fPT6OMyNSdn4KLsmyL3VYKBfB8nkmTVZh/+nV90jIVfd13rwMmlwzc0ZqvA71NpBd2QXvp/0YpMB
2Trcmtr49+g/YzpffaQxZobdPJC2rXKI5+bWTcZzn/WkYxRTQ5Bm3nwFtf7dKuEgyF5SKimCmzx5
5Aarx/YHKDqgg1yMP7XBx0KhKz6KKEfsxlLS+6QVxa5M82Afl0ZyVbtGW2aQqd/Znm4H18a8XVcB
FExe+BGjh3aQTfr7qKot9xCl1eeA7KItsrco46Bvp9Wncqo+m/z3kYypFYrsNg9bUpP4uoGV0AFF
usnEczimVNoU+bcKT4xVnVbFXnZF1e2marQfIaVaFy2dfgb6hyeUO0Qi6lfFTYxdjYwMWuB0YTDG
q5qs/F52k1A8ta6tXY0xy54FeF4ZFoGdnrPe5vbrxxrMWp9uR5sdlhxFGQvADNDdNt/5rm19VzRK
fk6B26mZsfGqJr89KegKHp1YTbd2bimHUH5gHQSD4d7r80VZGHgRpMJ4a/FwKcLxPawDZGT+DLNB
+6/w1PMj/fFddJb/x2zCcjZMqz8v8m/4a7biKZguuF784AXlRzkY3oPpdPZBGRWKsZ07fa9GDIhc
RX9rbc+AZo+Vhzaq2UtYagc5QdUSc8kONjtHTq9c3CrQFnJgoAZYKu3OyOvqMHoYcqhzgz9Zmyxk
kPVbdZBHudIoO+EESxENcEaT+k4bx2AXQqiqFrcYytU7Ug2vdVcMF6XhySbcSbwXVcnzuQ/T8wB/
nqK0+STjnedpK8D7/cEexvoFZcO1jJuDW2+cxEh2+JwUm1FtqzFAuc148gvzB5L/rP9b0oEmWUA0
xQCe92j/WFVWPKduk527JPUXMl5rvb9MQ1ccMQ8ov7XOSp5dcRceHJN6iWBf9g05S9Tgwi68K2D8
baZ2MhciDN21YpvRXlcggrdJsUpi13kbQyOeEBW3OxV0N5V42diXinLvYzQH1JKqtwUagHudrouT
6T7Q8Ooj79uzEWcjAp46p/iQWo+x5qdbqzOsvZ8U7oWS7rg0TTP/SCKbBYA1XpLc6dfQk6Ip/RFU
vLATEJvnyk6q89iE2aoZzeRN2N2yU/0aJomA7CSAyeywPWAPlxRU7X43YTCh7NYV8cKtg2AT26NF
8d+H1zTBWJNH2XwkHGCr8kjGGiDeJ9OJ0LoDq7IaesQ2hzjLrtPcQK+07mJ4hbJnJ2N2bSMXhZ4x
27sFxhWJGlobTNrqexyT63s9x5zeb3CqhSJS3csmHDt9KefJrpxceKW+nGqL1LOs0g5p5Nx5qlM8
FNNOPiXlsxGN2HgNpIJcF4T7jZGV6BfKMphaIKXfbpB9MRHTVe971/D3labG+35US0BgWLvIo2aO
TV1VHk2Q5HttPpLzalXtdqSqMYzo9QcQ6MdEH4zXGE3cQxRlIbcTXdPNIZzjYLSX3SY2ANPq0QPY
Q2xMJwD1QfLspaH1NFqt9VR06b7Og+EqQ5ZPdSDWTfsoB/sMqJHWGcpWjuZaEwB2B3VEJfWxdt03
kLPVQTYKGlTJ4qvvl3yJ8zIm6Jk88HyRDwsSGRgbg5XcC8XcxoOImockEOqCDIS1zOoZHzffpsMs
oJEqKmoZorrKELSmbiX4h28DDA8e7bz3j1TVX4XznHmjnh3khq6pqmRvaTaUlnlH57gVhd5eKzZy
dNLHaxmkH747w3YjKzvKBYzsKvEMk5jXLFYIvEiOalVmPDtzN50ny1E5WYXuQNIp3bNTTe+YZQH+
ZP/fuvvEadOPKShZZbVth29s9suaquhFZL8kujkYKKxWqQonTMKZW0DhStwOW9k1IGssDFcXlwFw
xMxmaBaTZffnzm6HszxC7pLXrFvFa9kN7Hg4m/x2iArAXw9jMng6Rg4KKrWPiKImC7KT1T+jYa/h
TeTvaRf3K5F5ONDALhAL2xvGR8tIxkcRIO6r6Gm6k91IiVD4HZQQ6xSmyHnaFJ6mOHDubmeVmb8u
7QrPz0ZX2Nwn2Sb2071OTuredqyBLIVzYkuFTFQ/jc+hk9wb4zRd5JitFC9dXNh3cizole+DXoR3
ckxPeoFKRlWe5eDkYKTRViQu5GicY6SgYf9ylKNlZ5sLY/KyoxzF3CRkA1BOh0JPx+emNXBNdaMZ
9MhvBBgbyde8qvZylG8SVCLFxBpmHsUPvlqVR3Uo1Y1jWfG9bJIm9laaTfJMxQ/0FpuytIR7o3lL
OUUOWKDTtkINvMVXLGdFu+dLFS3MmsLvkmwF+X13uF3lNk+ZFWBCe+25DriedLIWSoMaxrjRRWl8
J0ujgUxHAHtIDPsxS4PXwnTBZeZ4/YqEh0yANCHUiRT/xtIS/tKLdBv329qe2u9qoPeHonstiu7N
0I9u1hVvOC8+kFhRH9jYQMrIKziac1yPTRjwI0QJRMfj1wQ0oO14UINEFm2BGoGDzhVoF65jv8Zk
fjcN9iKboWrt19DGYynzG4iU2Ea9mPlVhm1SfFgFss+W3dawyQxTPN/4dYJr4e/Godh96zY9rqxm
F1urr9hf81ITMLCSZ7gVcZF8xKqkHmEORx4wvQwTKdLLqnk35ewqs6QdV4htZGdj0LNz5pZOtH0p
XTM9Q+oI2JiXLVzxGdQQWDz37mrBb1gBqr5NlWcZam2t8QDSF0o9X9lSvKMOh2PvGZnSL8x5Om6/
mylzEHyJ1OH2XrfVhMGwwbWhAUkVpPiczC/4mH//FqZRg+Yqq4VaG58AYDn3nZMkV7bav+SqwNDi
bt01rX5bUwhNW8UajyOyWi55K4hg8mxTbaxlWaIqWA2x+zoGZ9wGg5faHlca4KytFdfuzrC19sEw
UO7DN9r6oVTAz3xAurlD4hKVde9o1Opwl+dgc8ERRz/8lDyFb/5QRqdZdkXTXYbUiY6YH8MBcb3w
m0++8TajJjfLjP5xIJWwU1lH7CY1GR7dWsTcPlwEsPER8rygNOmYa3khX5jdhYU1BrxyBkhBUYU/
VCt1lsOo9He+y+PdTTPyqk5fvqmx2MqZTlvg6hSU7UMjXHcneJdudRFpTwCjP+QfZ7AGoLTsvDSg
zzZi5snprdddSRsiETf/+SWrySDSze+Q/fDsgAFwbuoc0R8gzKuif+r9ul0lPQIMZav0r7PONtu1
/m3ok3QHvzTeeKnTv7lxeo5s6EHY0RdnR4e8JuN4vUFjy0xiRWY+IvPINJSIGrSx+dLyZa6HoH8v
VEqkSP6+dMBS9j74zHWTj917KxJqsb3/3HdeQpUO9LKMw7o+WJScn0uEBMm7Y+ot42WRnFXTGrd5
VpAvL2fl0JsYqFB+Br5ubv+MzfiHPGJHk7YKt9IsNjoV2K83tTpt2jaK4BOl4pTOCwkM4pZszOrn
HBveS1tGP6xEMV7tKle2CoCYtTN3JzPasBz0ALHgC3CvsEkMRBr9U6iVuTBVfbjvkGjYN21Sb6c0
b58KO/glZyixd0CasmH5rNZrHZLBsUCIFO71FK50dAq+ezhLTEZxTEwvOMsmHjNxO/qK9Ra/J2DB
P6ZFv0/4X6ZZWnl/23+GlLh2TgBMYVGYkX2mYocdbVEiti7UelpRn7XP9dwUvf4UNKW9k/PaZmym
lVBbfWn7Od/xEOg/mRz1XNjKSlhudizmngx9NYpTYlZlerepf5yFhRL2h1Dtd4Fhvv49gEqPerZc
fxsV3FhJCUQtc9NjmE7pUXaBeto43P3uyyM5J1Z163MknoflyK2ZapNd11xHbxcYKQEgmpveQ4zl
v/qGZwk4UMmiROUIPYtpr7J+XJuOHgRLSKnahp3ztISyrCiLLkyMvVpEyJpsRh7F57SI3yZ74tWo
6MVZ8Wlk/KsL8L7dqKnCzm2eYk+Zt4kjC0tNG2M3C2DQMgv99FLUJa96R7UQerK6dPFH0KL+dwhE
hGTIlF6+mswBPGVrD1+RYr4SKqRgXTJ3Rgz002ZwBvvRqfko6jErf1IC68lv/NR8Plej0tqnQLNy
uHFWfwQSEJz73C3WGTK4L33ef/fiVv85OuGyUmv/o0jMAD8007+PeRVupyAw9rGaRWiui3Q14cX1
VoBylj/gfzg7jyW5dSUNPxEj6M22vG9vNwy5Q+89n34+oHRVmp4zs5gNAkiAbHWrigQyf6M7M6BP
1fvQowAvKzLxyL9U5d401WinqEr9YLoT5MAZRn2BpjvVyeiu1eC355ZforsSjwuKXuO9I6TzZY+y
U6Zhrqg48PwWYKkRGeMru7XTmXNo3IfGDg4cVn/iMkS8ECFnS7uOknGGl1VXSzdV4gt6CQifWjoq
rlqYw90ao1TUCZN7W/RyxzlQA05OMiQbTRQ+QsDIi1tM9uZqerPK0RPqJc+4SxibPDfAc4tGddkL
OAm70WFAEEzGAsB++7zJw4WMBdAt7iFTNpcEPQvPVnTqZ+LayuXJmCfZRY7kWk1soDoTwwBLr9Mt
G0/nEHBIXIKlEYZ5mFs3mdAUAsENQkqMldYe9pElSkolaOvWcoMGDTnSh5NoZA+Tv2CXmMAJAisd
LrgUwQbUu3OSasvCCX42EAUPkIzDx7B2Q5Q2vmmhZtzLSBrm2clFSCZgU7nRNdPbyLy0zDxL8t6I
EdLG8qdkIWNjGu0yFMIxKSM3TSGgmDZy4jorFmtsVWAaCfpfMLTOIWzH8G1A6zazkFctOd4fRyNU
liqP5Y+pYCuNjoJ5bzlOdkc2Fy0eHr0fCBBjooIk4Tnug/LJ8OsHGUfBIVlPaWkCzokg6erY7Yr1
c2O0kF94E8v7Jp6+RNLaP6FGO+6a1oPlw2ZqyV8Alp8Y2pHVoz6ZZ9OqtnJkO4StIx6byj7QuWkr
fB1lE8wtCfDUM3amWOKgjPKAK99fK3JveIgj44fdHBvSPz9DNsaQbkv9sUQJaDsqlb8fHTdA3S2i
Sg/W9sPs46NTT/0vEkkXtWv0dyMr//Hb6LNTxuTSjw3PCwUxSq0MzWcjjuJFCrX+V4AXbs/DkjOc
xt9njmAO+Hhoe22e7oC/O6TfeISncx79NGJUFvAKck2jYDcaHA09c35GHnAYMNyvrW7ra/aXnEaL
ajgj3KyvsFwPP8RSePDHTBFa76YdPpFA8pZ+Sn3MMrrwCb69fqeo/aastGjbpb65D3sj22I6jyh/
UpnvJlQsLHnDb41iqevCtbR9h4X1S8xmazDm4BsPlHJFhtk8mkGtPXJY/5Tx0OpImpOHoSinr3V1
UF5MxTogB9h8i8daWSqROZ+moo4e6lotFpQa628mukV8Cjz73uHBeYr6nu+LmHAM5xjrlrvCTDFC
5u5/7uqNKvwBO2Ha3ia/7Oy7ysl2Rpe/3uIQm0Msx6gKjDx+T63E8QpELlzMlgPWsRGD7k8jF8il
joQB/2eZDUeF6v+fdXnELspoMnS7jewxbl3/4mECHbVx/ihDJHQ0JCYz6g+u6STLAMYjEotqvZPT
GTzZrTpgb5LU1S8AvMm+EAYZyPTiQRFiP4JxAYosIiabyhJsUA0DShFq67EB5dGA/aHyjZdG8E1H
yXKdK1211wP+BEkKZkLEyTHNWDb42TFQi/6prdQXGU9HjJPKLK/ORpO690Zj5Uiq8DkA9K4udDOe
7xRb6y+9gqJHUOb1y2Aqw9LNhoQir87O3R8RWc2LT99E8sj3MEvrGq347Hdo3cafE4z0XeujLtmI
qIf43gQHHvGLqkIdz57W14s1deebwfyCWoBxiIpcXeHenB/asWqXfDmzZ/cf8vz+k+zbjV4sHM6j
GIXF+bOSJIAs05acqRhq/L6n0CZlJ4d1qfvLAgQjByuzPQ5xVANDSubP2NfvVRLETyQHuqPiuVTo
K336nDzzPgwM5cnwKKtRVcIcR3h2dkhd33WInZmWF6/VvhkPqT1gPTOq9mJK8mVft5bngI5N7L2v
OPdjHnffZ1v9qUHA/lCsCSJp3JdvFc+DpQe159lAH2fld6P2WFmzskp5tt0rlRltrMSaLpExVxDg
deNkkCzctU5KHbol+QR9B9D4nyZFj/hfh9bsv7VTHWzl2i/LpOHA1xhPkHoxwm7cav78crssGRsm
EqdAKSQxkmhZ9dhq1F2lA2o1d1FRlRyvTJPauKfqF9vCy0Xv2BZ0iqJdWrlOTMhhP9sfrdX5O3m9
nJQNaLdxb1dge8TS60XicnM0KI9M6jBtBl9VHrA7LZJF+M5BsDvPrtNeGzmEnLLT0bg6fInfhnoQ
7TrqdG+pigBM48LJLnCq2cMTr7fgTuxHQIYauIlE/zko68JwKFAK7PvguQFGuD6+RmFjH8ALBBf2
eepK9936nWMmVmdu+8vpuoOKVNNHFoXLbMSc58vPmLCC/pef0Qf2759hlcbfP8Nnw76q1aqRP8OI
m07+DPQxjY9GbeDhAuw6JxVaUoIgmmjOpSot99wJgiiQephtfZgu5VAp44GPnhKR5a8VeBlu7kCv
yVvt06ybo20W5j+hi7FrkRrfMcQ2FhVmHk9YT0WbxIzxtdELTt+NqWx8G6xnUgJ9uXIOcJFbpNXQ
rapOB1AqIJ5BVP89bCatW9XIR+8qAfGUs3LYN/rv4ZdrraGHHKzH3/IGkzLDwHQ3HhDqQUor+z2+
uqjJsdso1S69zddm/wygfpXogXNMCjO+fr/TQn/qk6R7yoPqaxzWWvsEVMxal7P3AnTFIfvY6VsY
icaD7aPuiuEIAjoz5gHF6P+a4viJ83n6boRpv0rmUb+YeB4gk9wGOBHFlL7XE3ocCy2rgGiJxgdi
cF+E1RvuL82BFBZyu9jVmUh6JwvLLJNtXobRyhQUNtmkDkyFbn6cNZhtbLL0lWuOE+pyLNCQ+AAm
YEMMgQe1HDv+x2YncPZKi9e2rTYAlNOmRC9naFGZd9T7buycs7zWne1261bAH0PkOtBbA0aFv1aD
9XEKfmLGYyOXKCMKBv9tLOcpWCsbWfEo8vB+TExna+ajvq6dUHmEmV4hUAzixDCKzyThK9R7/iJN
kiJceMLZJaqdH+zsooWJHuSbWZHxhpdmPAQ9bCItqCBw+q6xt0rSTbFX+WdrRuen3o4zknOSmC9N
JhE3AQz+J2bXWv3Q+1OB9siAlIgYysUAEYpdL9dhFba0+qHZW5GdAYCYsh8G25cgLsZXc+j8jYHm
+95VM+NxyryvK2ZBcJQrPMPWH/tUO5MiWds2pFSpi+EgRr/M63Da3WQyMPctISI+SkEMPI693TAn
YIWo3WzItRSApNXwCdjIr7KJ9KMcddOoHtQSXIoUPpKxRLN+YUKqXVc0YkU5Kpg1i8vdANkGyw8S
ZDCLeReB2lkUQgn6RqVQrP73hGRbyAnJwJBXeFMXLW4x2fP+XPFvE/2m1+384iUpFt3O0KgbdAJx
WBJUI2fMEHqaIqB5Yq+C5mPgLvUG/c7SbxTkoTwHjb+ybvaRptzLWJcYyvm6Wo7b3tm1Sga9SN5B
G2xl46p6tbcgiHpKZSB6wy9uaY6zU0fUr9GuBgmejNZ1Vv7hHDHrdDo5/BmkOwdd5Rw9UngK/uHp
fn3g+RUPa11/K1q7oORoq2QGommnDX21R1FxvpgO6NDZntpXtaRYq0XDeAx6+CcaXu0d+uFaH6ys
NO4WnlUYex2XDwSfMu11UHu+qRB3NvM8a695g4ZSBFBmL2e1ukXopNajs5wNCkwXm3h6GAV2CKeh
Up92KFOys6jK7tKKRrH0/JjVylaOGn3uLqrvI0QOpWGT2+oDwC8sD2pXQ/tedGUzjne9Ql17Ervf
OqQQfJ28rstDwLMF9KBJqHIty7GJVoFeTSu+i6DTkZ9BQn9o25c+rnc2guOfUzh4K6S2ZvLdjv7c
WQEIPeJw66qVqnkzxyqzfBq84SXNMuvTVynRw0PST1FhID+ljD9lXEEObElmj1RZoqj3cT0uWn1+
hubSPTvQHJ707iMJA6tdTlXFQ1upLp1vt8+kVqylXuTDTi6d3VTbKrFdrdiBpYticsdzqwQor/Hc
3uOCGr9pwG4UAVSIkvxrnJL39AkXjneV8SiFpBO/LI6ydxvacfQGefW9YTND0trVH2TjD5DTPdXi
MPcnFqb2p98N6bEon/0MZ5W29qatJZK+TVSu2j7tXlPwIsemzsIVhjTDRz4l1cJnW7Lqo3JYVkJF
q8jZE1a2kW7kMMyj4d6roGuJSWdy8ifd0qDjOVG8a0on2aLMiq4lIioPpTofUpxqz3Ikm6qongaA
7sfIVYEKilV9q/z0Ax0skhjJuBkMDQdl6HTWSAbFwFaz+j6iT7dxeaihTy0ICa5scTgPz5XbvYXV
6K/BmFj12hTF+GTEM2gs472qIMW2gcSdjQ8GrN1imdXNRJ4sd49zqUd8+PssO+IuUAN5b8IzWOYC
SQU+DVk7XrtyLJtg4AWJ+4+yucXmWs/6FaQusP6hsW2co+0r3UpvzQG9S0d769pkMVh1/1EaVr2b
K11Zy6E+sZe3B9gy/Trw3ejDwN2jmvnQ9qbDd8rK4O+JuKoi2NuYg3ZIA795VxHmEOHG5lggwOAo
pzBMai1b1Mh2nLPJj3cykz2RmrdjB9pSNQwCC+U8IOrEM6sr3pzUjI5obTdLOYzQjN+EgRdv5TBA
UGeRJ+F8ksNkMtbz4Of7UUFpaQpjZJvHql7oQoMj6pHkpSCUHlrISh/+1tEL5T02huoQdUG3ckfF
OplQRre429gblbQHuwHg+nM0uZdizH/33OGg+nF2Dcu5qMJGtBbGtY0afHPJBMyvoiKX9rXrLJSI
FAHWHN/VslLurrHCrpqlMwIhrWvFv5PNJKbt7qUcDCgCIiwjnapaW6/yJuyhYlz1YrYkizxU9ijj
+9Dda2eP1DjbA7ulyhnj/3QyxvzeQhXlIdPq5KHrg+mS4M0gRzIum/kE9SF4QB+rWbs9Nii4FqdH
Jx60Age0MD3+NZZdGQwSn094bD3JEGYCZCoorqVHOQsMK6v8HyXA83OQzSTi9dQYV/OgR6uyxxju
OpZTqh7/9OpmXEAYQxh8Knicq763sPpy+tm99opv/yz03lqw7wke2RZUOzsExxoWlnWw05azHuyG
QTAehgG0bWdG93LkVP24THzV3MmhbqfFjgKaA42GC0hW1KQNOJ0LRJeqGt3WQIPtPXPgF3he9pTX
PahKjuOkpNEaitAtRTgCQVZLLuuwLCm18GkaXOsOHSQQSUJrCBQIcpbInm/lVfU0nj1MXB7VGl3D
0WWjmeO57uhPcIqNJxeK6zIsagj/Yhh6GFZ4Rmou5BC4ufGk5hE7BTt9lFdp6fAjVqfpvpu95Ikc
qtWV7mMMr+TJKSOKhq3jruVwMPz+AVm+hd5oDdhtpzhRkI33iYLB9oyoxgMpJkCf7Ie+IyAGl8bu
fqVt+4/X5OMLSj3u2qts/zihonHybB5VYZ6or56bfuip3f+ae2/V+KbxjfRatwzydSG4T2wl1PsE
ydCFzBhEfsiRLsNAGjaXeh+WcGFlyiAV2ZHWU9LL7YrbhLxCw+oRnn/IwcuKLeURZaHl2GrKazUI
yAd1oIUcpgG4nREzQV7BUfDGsQ4caaw4WzmLmIC2APs0neSspuUAaJPhsaklo3KR4ZWlap39s279
eGHNbvOcehTV3XSEfOyFDRB7Crxebk7fGpieSoBSjaX21kX3+p1n6eqPpC5/Gb2rvuN/kSwbe0if
C8oxK7dxknur990NilDzqQkb5AMFEwMY23zy8sbbkIlK7lWdvVKo18lzRCVzKW8l7lmO5vxDC9Wd
M5lYfiVUnyK2ilgZaTUZXreYwY37E5SAloIZSL3p5EG1hCj0qYuBbCo5+dcSGW0xW2kdZdr9tUZ2
5Q21ElvEqjFItA/HrrDijVWP7RLY+XzXa9p0l4ieArePLZ5VrGXsNpFG8IDbvqJ6JBbfJuyofMT7
czh8iUe48PCHiE9+Yx4KE3HwsLba9/bNTn3t3dHc4DiDT1zWfk0SOaqAG8x+jeKL6r+OPAnkMiOo
ooMKp4dMKFfNcWSR8UIRXkeZ/4VqykpeXiXk4QKy8+u2MdQVMunTOrcKB2fe0X4woXftitTtd0nM
2UrTc6zGAav+5OGW8ByKfE4hXuPZDyH/a9eVvRaYD5Md/1k5TC05aLESzGi4SAuoacaAkqBstD89
OexGMz1GQ/Z79hYr45wHsBzHRk+qizQKJsnWEdwzWgUBT7+jHBda9runqmO0REqiWd1i1yWuwyWy
q1KFX2goOq50JVSOitCtrISCZWv2Tk0S5z9jJV/EgYVMn4jcwgjmsHs3gMlTxGpWsYW0iYfO2XtN
0SdUkdTEij27N9Lmmww7ZtFQ+ioyfOb7iL2gyAvx2oPYAkoCaR0Y6VxtWGF1BG05It5Yx+9ZZapL
f2KEueKWRyfirR4SD2r3mDS+iuFl2m/7IDaX17mqs97tUEnwOGHW8MzuBHcdFMwwZ0sEoL3rjfjD
RXildOOhQuk66JwPPtfm1tDScCv3tP8tnKhNiC1DHL/kdheFiMYndnTwYYbNlOw4ktkcNo+8klG/
/BMD7aec5axR+i+mY1g7OZJxTR7L0EcP0V+Nx6UMeokWrwYMJhHAqopzOTrk7rT+0LBpO/tJDPlL
Tsix7M0zr36OKsWmigsSRjIYkLtcuUkIv2HjlrG5qrD0PhriBe7mlunt5Fg2hZiRPTVtUFhRUrRQ
pqHmNFxmtrcrjE9dU7uDz87w6MUA4h3RyN6X2F/DIjB3ij1u/22ZjGWz/2PU8Kd2Oh9xfOCsKAA1
/TPiffp9HEzbUYxkA/x8o+ciIyxCMRBXZEco1cqh6wLVQsTfW4O47p9tv//WFqG6nbz2Hnit8hB3
uv+QzZ6x1Uz0qeVQTgydSfLPNvpNY1X+dR2oFvYpKbLseQpxJXMeiqjxrjcaFUM/idsiJsp9YIIm
MP8DfaHBaN0NRe8ttMFtHquqaB8Hh/IuW0r42HM8p0sIJnVbP8oFs5amS9Ct3b0SDAFFDW9+nQCq
LXMAdK8y9qU3/Jn9uo5D76ORlHtdm7BpiTVLeEjuJDkRce4Eel6VHNwgsl/U0forniGTwjFMe2i9
yTk7c/Vtdtt0J0ectpyz7HG+R68j68tdHkWfX+JyBaLX/TYJqRao4TxeZENRcbpAnGWnQDJHhlwV
jeDrkliHp9UCurnOyMW3a103yBZl4WLc1Hm/7ydn4dQLJ9nNl3AEEHirau0/oQ173AJTedCoIb9h
gHzK9a54pPIaP2WpusuCdnjrkio+KsnULQ2xCsJ9u/ah4G3lbFY2IF61xL1QQ/NfKT3Le4W4SV8s
0EmLysnHtz5TGhA3uH7gLHPGstU+JKGP40hrX3otci6yJ5uyzaBDdXmzQ8mAGimFO/ui+ypmaRZO
ujMfPKQHxYWA/exLbhhblDaFewmhtuItombsukLTXHRJEn8WaYjuRIobgReZyWNSsYNSCnX47gbK
W2ON1XOF8MLOx6Z400/l/KY12k4uyFM2E2xQyruBbPXJhB6+Krp0QA76PpkC/QT5OVoYXZRghFjz
qBC9uFd/92TMH+eRPcuAuTd6bLltrkxn0o63ZoxRtpk60KZ1H2xnkKBUKVuOM4jKA8tFkEH2yjlQ
Tx4ObWmhOZ9lESFkgAPMyc5n9bFQ408ZL+a+WVbA2M46Ndn7agRQKSdyjo0LBZ2GO70Nk7sKpt91
IhMbysbpeFAMyXCeouDM3vt+mLTkTvKQZRN1gJZri5Rb7FfJHY/UaJNmqZBVt9M7W8UGNKmxCnVh
Ctz5opETyFEXWzNSJnbjw++YaVl7NLycOyQQSTkHWreDUhq9ABgwAJzDBnKULkLQrLW2caQOKznb
GWiUeBbVVDkEdqecJrsGFiAWhyNqXjXiNnIyH+Nth9PiQnL78j8EPznU52I82YL5N/Rje/TrdWWx
KTSrOd3yPiiyLXDa5oweobpqDWNadh3k6xGv9Gen7u4yFVaj7bvpqUOEbllYYfJZOWWwoGwekUkO
gCC6LmyHTGtf6ixZI8uR4L2h682mc6FBlFmL9AhcuvoyBkmxy+o2OmSpgwdvDmUsd3LlLJsqnH73
utLoj2GbrW+hL8s6rX4bdV3dfYnLoaUa8YrUqF59b8LHNkmzKymxHREalUNVQMYnn1eiqjnpSWLE
5awcSgT5bbGEm9+Gee8sZw/7o8r03Dv2geGC/UcEgB3pNhmjKuDBUymWjgjd4lZTVps0RjBPTpQ+
2ktV9K1yJg4LWlx/D7t6Zc9O+DHNU7OJ6gi2VZrqT0WVf5MLOh0JoDar4scaV5uDBipiHSB7+1kg
3CfuMHCwggg914cepi32MdFeA8ex0bOy/raUbds2UBzUIN53nuG/9JDjTDEb12WwmiZtPKmulz4k
fAIW8oIIN4grfSI3I1TjYi+4G5xBh4oyD0l078TJryZo2nMCte+FuoAB13WOj3k6ZC+jWpjLzHBh
lYnZpJuDNRs9wJyBUDqyRmtEks8zR5D1VXfOY3vToTl9sOXMdb6pk/dwqGFDqh16eEm3N1MvwSeK
pve1c6HjsSVDwYgMfj9GZD3GMn02dL3ft06ZLOUsUv7dQxqWKznSrCF5bpsUkbs3SXy5cVz49wx4
7KHAHHlzcyW/BKInJ5zGAm48jfPmCkgkq4K8uLekZDvcaVbt3WWUCe7i1ne3Bo/dBUkx764mfe+Q
b6KAN09ZvZVBubpgc3GxKCS42OtwbL/wWSO/Z8fNXS16YB1u4TxvYOew0hIr5bxcKRtxAz+rzyl7
+lBkwEgKtkvgBsExid3iDUOQ06ziTqU0lPArBQEUER4c1z6pWanCmGCY9G2OjQDlfmRteVIjejQ+
zIpiCwya9ZTr/Ea14j3IUZqbJsoURXKdbGbhEI2gOKrqQfsQWBkUZc+4j8Mm34JDT6/DSi9MsGBj
eh61epekExa5id3t+8b14DCLC0RjsG5JkjzaVlIgNO2WVzJdxV4TrRsvjdelSOC07ji920a+aQ3V
ek7yrri4RSrdcT6nAIA0p2kUjHPVeBkAZO/hWthLTTwE6oI6VG90v2eNoM33xeAeAw+GNV9uKK32
dCZTVj446I4uJOGuAXG5LPVk/teJSFxR/ssVSqGZqyzSdACKeYlpu2lBmCjRCBp5xR8ca8xXOJxP
73h5h8vcNbSTz0vttURkXy7T4qI66K7+9zJ1DHX8t2v71eZuWtABoVNT0iDiaTrlbIfAFEbLIUgo
G4rYbUL2TNXwtzUIqC/x23CmKjxkQijmz+WZVXnnshmM6ruL1cUu9fLvQRCgRo/tNaY+cBkWStBg
L1Ri9E05DwcrVH1OoKD21Lu1u2tMqxJrW8QFn5ZZ64+q5jc7B7YR9i2oWauNDhcFv1k5kvEBKNt2
iMHRy9htwg6g+xhsBW/xHvTECn2pYH2LxUrgnQNy1wM0C28hJ1rUMxdkpubtbZ3jjclhRIbz9q+R
kylIc/AmDiIeFRv50kGJdnb7ZPll3Qyxvax744I/QLrvAHXPbVdTyaoBzSVIHaw9tYkv12DVRvHF
ippxHbt2tnShr2vUuczoEpIN2nuK9iRHf12S5uhYWJjnikvl9ddbyfGYKXdtpc/76530AuOsqaHG
Tv7hpbQS9+Bqs7K4DZGTUXgRBv+05oh4TfANA24gODyQ1SO6HW+VnzsPeqo4Dzy5VfBsTsWrZQZU
J5rOmaeVlSAUZaVsmpapxvYhCKDSX8dzbO3V2IZtL1YrQzXdD923zsoRpWio7gV6aZ2aQUkqknGi
O7vssgL+8+TQQXGwWnnNbJ3iTOU7HWuvZRfbRzl7XSImUzkpx2FmOAACEIS7XiyDImeL2kDsWadu
TN4mC5D97RbXW9/Glu3X+2huDvIHy7gjforsTUMb79IJofVw0Te+swRbpK/aqFM3nZ/3T2GZlZe0
tS5h34FMqXLKI0Y5d0cc6nqc7ICLNXZdLuXQRkn/iYTbwgD2/yBDaTzoqyBQLhWqoYsA7P0JKbbg
hDRUCHr0NubDFa9czgerNiDrFDoD1R659Lpezt/G8spCn95KGKhQurmlDF3vK8fXW1wD8FiqQ6og
l4WJUwyK13pz9TIEPelGj/N0uZZ69ToO166nBpuqntkFjU23QLmXjTPShIs2TXg6/VG/nYQY7lUl
1yVF8WeSomVxgdSJoTg6L8tWqfKDlrr5YZjm383/M+Y3oZ+wZ56bDcSZl8FuhpPR6sPJBkOnQSLY
y9Gt0cTkbSh7UxSyNy4x0bxdLyeCMBivi+VEGzavSZ9VHLHVBAoFiprpmFCWxxgDaQUaA8ONQztr
33vTp+QyW5ZxKszyJC+QywzVPth61U2/9E414Ebr7VEfk99NXysqIhoaDpTXLoBnUI+atW9iHIgW
//vy2z2QpyvWZOiLQ5GiUaIN3ZultcYRvlGyjCO/g42qKGunaNEJFbOzSVrdAHV61pFUXtZeCtdZ
q8eDAwHpYIlG9lpnStEUs7Us43iR0F77uuxfI/I6NfFGXMTFiuucvFxO3eavd5NLnaq+XN82tXjo
dfOHNuj6UzOaxt4Y63AToYj0Wcc/5kgNv1eIYoMSaq0j7GnlvlX4RHYceb57/vABt1VblbYPmrQz
urPmojveT0754eBqi64cOWLNnpuXxh2AFJTVB7mNDju6Dj0WsSzXuqPdlMGzawT/1HkBqoptdZvf
207PDqcDVduGg/JcmmlwwBsrhb7EMIUcKLBiP+VoivXowenMbW44PtoYuIjZnHWtKdoZRqradxq/
wsGeRmQF2bzphxrxEWMpo9du5uZrH72QYzg2/QXLaDwerHH8qCgYLGfMRoGzBs5zVik7hJSmDwQh
IUxkvb6Vy9i7C20H5xXzk2+R7/yI/ZmMbUrtshm7zyinzLyIc/IV6eBgMTJMkGAm0cjgtRGX2Fae
7EbdP8uQXCHX/nWtvHU5jdmhVKhtQ6U8UEnOn0bbercUv/42ZV2w1AzbukQ2Lh2j3blYXaGJKGeB
br2htd48DVZhHbzCm5c4oWp3JFP7c54KDW14hB/RjCm1g/7eseUP9mahzSzCQ2SN+4a300oOSSWj
s6cW010OROHRd8InGcfDoN4gXgcOKImf0KrGOsWjzAIMwjyC5vdWkaH53wrkyoJK++7rTrNqK5QA
sbtL7oDZALAQE5HXbADA9u99iiVMnFBhjvgnLCI2ksAVo+/ImeHBaxb9Seub9L4zDH2RD2TnKJN/
7/EQ/EjxbhFnbCPlP6sFUcmJsXtMrSBc1+SM3xV+VFjY7ymphoPu6dj86CCE9YSHtRnp8wGjafXa
Gx1fpD9petnze21vhp9y1V/hL6vEUC5JWhQwFnLh7RJ599nITcSx2n3Q5/Gx7v2ITNAQg9b5z1D2
EFP2QRb6FUTgWDGbYkFJNqcWat19Wel38sKenbq8kRFrzWru0gqmH59JcMV8acXhQzNNF+PIDJvQ
Ia2XXR79iueOramYxI2M2ruf8/IUDmByrVEBkxSTMjT8Z71pGb/XYxT74jVTQK4+NUJqNGGOdBeN
ApLpXhl+RGHuXxCJAUGopmg8T5MDW2HSs/trMAl+yiVKP+NRKJcgfsQS/ATuUjAbUpaMuvrC4lV/
dDAbRvzPyezT2KnaKkKSYymHHbxvb9N37lPlR81hqN87M2ju2kwZ77tQHe+tyk2W/gh48RYbCkwV
ujkDBCyWBEpV+AsuVdiVpAj9WRQebXeh9KQJt60HidcHiX8VRiKtEG/mgRSTFU8e1dxQ42QiTIeg
4mSgy0RTtW5+SQdU3rpAy9ZfJm6zqW2TrxGLNVfd5LWXn6SuOyeqaa/l/rsc3UTfTSOZ+GY61/jN
MOdf4pUxb6Yo9g5pbgxnlEXGtV+j2SeHqB2MqLYIzXLZDakkrl0x3fE7T5T8ETuXK29XW02oIKI1
JdP1HnKmTnx0/1DmXZhl5y/4zFmvsqeVlX3tzX96t9lb7/9e13rzTKJS1qaTLuLk5DcIYz3gWRo/
1YOXPWfwEQCqjWj9eGX+3AYuku+Q6Ndy1tRLjoNB8KvUZqQYAbCltT0d8inu1Ptcbaozelr1vMaw
Fh8PNT+3bVyCOq006xhnFh+Qafb/dHHXSinPyFlVxAtPR4glLp588bEPxBcgm+fn0EuMgxyl8LHv
MwwBdnYsvSFZkStBiXoZm8lB5XwYDdbdFczaArwiV2zcSRWOUeO0oiBGAeKqBIM8FoO9QeDpKo9j
tCRnY31b25byoQAkxnj209LieEs9nb1OkePjV0KsCAtwoJ4DMrMIbGs94Xf3amf4DYhSfGmVlIgd
63jNVHVuvIvx9d7w1y2RJOXHGrkbbnijlxspUNXMoK2/zELJLzdSsUpeC5sRU4SZw05RQm8e86pi
v2KhATSNu/R6jh9jHWk/rbhXxhi+2YAn0MLi1UDGsaYbVh5dMbYdmHcBKqT7blRfNZ5tOBOV3bZs
EQ6pZ1N98Cjtcbpp45+4HS5QydO/wa9OVobVJBf0U3AMTCO8Z+1peI+a7uA2fvQToPE/sYoKRuaZ
r5Wui0dV6F9Cp92UJgcHOUopcV7jU4t3sgrybv1lwi7xCXCL6O22lp1FfvSvMHZFRzDGiMKnZiLV
gzdPv9QmDRxoOQ2HtP8vys5rN3JdS8NPJEA53FaOrnK2+0boqJwlKjz9fGL17trTcwaYQQOEuEjJ
dnVJItf6gwYbYaZAIUONi15q/I9RpKbrPco6xQoE60fT5NW17Qf1JarVVdiZxnvoqeLYoUo/vy+M
d0pv2bpGrG0nRwu/Qxfq5A6T8YbEVr8uC2FsTSco31uAyYukyjEz6CdyWQagnzyKX6sAS6TOUa5h
3pXvhh22h4q88hI0iH2Gt4IHrlI0Kyhfw8FX2vCjniCxseArB0MB7DK0awyNys84bz509riPaVkM
l64IC1ZDxKEagx6JEUmA3o4okqluiqZVHwKIR7ejcI7FfqQ+FCOqKBgEqg//aZ4cDXpz+s/zUNEF
00IaJJ/6zFyMiK6veBr6WBFggForWniRR4MblzslQwP67wHNyx7EdJbhyREoNYaF8yZqp9/L07WY
3NA/RhOY8qzrCfG8iOcZCtOIB/izr+JNFVuoRXtq/Q4xktk6UZotDlFz7Gfhz1bJvWvjIgXPAqH8
rEPvatum8cvrKMWGVQbJDk0g06u9lzSfOuSWwvYM7KY8TNqAb6sZu0tLxXa40ABKRPi77hUlNS5j
VipLWzPFZ5DgvDn7TY0o/ANLVr9oWjUB2Aqnq4d8QBz2MdLhJrrcYV3Ga/j3rChk32xzE4jxD2/M
+nMmLA8HNAgp6CIABEUB8gq5rNhRYc73MT+KxH4f8Veq2WdX5A9SlTsX0c6E9PeRYvhU1MEPqf4S
jZm7NUMwIdJKpeO7tGySODnJ0RKzTZgf/WtZm8NlPon7Jl2CvbR3Y2gMV7YAHUboKlKLc3fKovFa
4DX+UAnjFhrmkIxngspjE+DzJedWKgZHXoAxzHwNd76GnCsHWSzcrqG7edCsjRrQC/SF36cmgNYv
4/QzLQK4dmEQspT1m6ljXzcbjw4DVepkxK+gNtST5ZXNehhyZAeEoR3vTTc72RmgpavbiOzLYS3c
e56Ib3Pv4arPsEJPyYQVdZE8uXiVQA5K4w2fFVk0z3Le8ax2jhomlU9aVE5XJU0WsidPUDpT7NPJ
E7dYwwpmG4b9uPQjB04Cbjg7y52MhZ7mCEc0ed7d+oCvUIAd0N3DD5oibcgG1hPtjx6/LaMpym8G
OfxlQY0Rkvm8zejKYtO4VvxmBv5bTir7h4+5s1V33juZ53aNdoO1DDBu2kwecDU1tb3P2KqNhT9U
/UOcBeIxi5xvoN68T+D9PPYCPTl6CkKZbskSOGy8TzsxPiBnRVSTkF+WU3tE7nGX+gT+YfGbmzbi
NfIKJKIGy3pxkJU7dnE6ezpwhSoosV/VEu1quHVxiUN4QnJAN8Zq6cw+tT7Qp2c9MR7VhpKvk+sA
KHiFHUZKo+DKObo3/4dYFBSYsFpRvrhPjvJRwL0Y4v6f9n5JDY+AwiAPBP4uWk+lrq20HEnDSSTi
os1NY1jdxYwyD1ozaFJLiV1rIYMhq6WlUdbV5hZk84AbT2KdhDGQEJ969cxrNHkzrPJlDOLxgjxx
/IbE5j5GYfxRnXvNlCwrPrpnq0POaSljOvWbZ6TkljLmalW1y7H2gfmERfp8QUeNhgt48Rd5QQV9
PKAPuNrIswujdI6+gnne7XRfzw5Vg+KKPLUZfQ2vVqTVrSDbDzNQqxCawWJ8DDMSB1hmLKLU9A9o
mom6bppXT9XEWvPNBMgoU5LxSvmlWmpOMKzq3O3PdQHf+HYku3NjGFieyikwtf89as5dGcvrAFfU
FDtkea4FAmErLAcv6w53A8QEil0wqcGjbKbRAgBWVdq69JTfMUe3eGlVo0rCh5gc0KJ0WFbC6h+g
zX63sik46kriPqpzE8Xaojbd8OrUloPFtosigT3s5NhtVt12+7GPusX9pHJwLfy0G20VQ8K9Fgb4
KZDw9Uc+ObCs0TtSmkC7aphCynCSa8rG00Idi0zyufChlU0wUusLxXSMhNtdSghkL7ljuksKjulO
Dla5gvCgwYpbjlJ4Vq9VinR/iyXV0rWNq6LzR8m5UalgSJ9l/VbORRPQ2I+GAgJn/jFWXGsLFFhq
LI8als1GZB01hPs2IlW+yh7va4Bzfx/KfmnrBsq0rrb0Bbuwe+N4oYa6w58gCjXww/UUtsIc+3tY
Bj279GZpKPX3iZpSpYdibP91bWWeIufN8SHTxMnPUv2BaktzxlhtEZq29iBDt/g8yNterPrOqVd/
D8yjfDgLoLXZWZ7qaYIT5rheqeHGQTJrKbv3ATlP15ITpVBKg/Pc+08F4Qw2OiQ/rmsAQCj7X+pK
r2bKhb+oMr8kvQcBr5mT52qVxQs5GnTQ7rLcelGt8ZcWIrYzlgV1Q+hFlAei0TvJft815WmEAP0n
IsOyqaN31Sv8pxGhixfE+4cXA0066oAUXRJjfAEeNy2taXJ3cpDKhbMxozxg18EJuWK0R6WeUDWa
u4BUysd8nLck9GQjWPC5NdYwUQIbJ0uvZpVpy8EqlC+lY22M1up/Bphb5KiTvNeIOaG20LBPrSB+
ah0WLqj7Vi9qhhDMKJxsaSNOt52SCutcu7Tt0yjI7EE4Zfmk4eRSholzkgP3Bnvub2lVl9uM2pq3
AR00blu3+ZQzArzIt5gD/lBRlRfILs5Xvh3L8a4MT3EyJfv79dpZe13+IKTsSRbEztlGbWypOKwY
1SDsLlaht7emioZ0iWFzs/lrIGttILbYJm7bwWWpLk8Z9FIskKDXtn/NHhwvnSka9U7TWXslYQM0
PUS4j9d/+4OlNfWGPz9THjVl9G5C+bvFb3NNQ7+6VTodbl35M9pKIEfgNscCndtVyOsWKjy/vRwM
u2IbOEj43y8u472PtQrqiOe/4g3vBk23WFj8+WXkfMBTYAUq8ii83VPx4KrHybbzS5T2v5sJXv4l
SoJVmVmQVua4o6OiEE5OuWbZE60Uzyzms50X1XXGTdK69XoYTftFrTHdSvomW8pRPQrtM7aPn3IQ
jenhqc4qdLmYOpNlX1DgXRWCsn1oDfQy9XvhGuVZjvUe+m1Bi56tkVflIkHOXKB5GQVsXS3liHgh
tdxORXRyGvutjMlGTmkQ6ORWARVT+lOAj0fb4poYwmRG/0mG7g1Cb/yZPSLLCvmztnbyS+IiteeE
4jnLbAHzdmgXaaCrBxnzXF/wTm48zMeZEoadeE7KcVWB/bnKE5LSJO2UUgOQg33TrxNgn0uzzbQv
o07RZ2i/+oNnoXmIELalN7ihWPYFXkj3NTRhgU2urp5NFEQuAGqpLswnBOn0k2Js9aSheLt01fG5
5hV/rLW2O8oju09+H5nz0b0bqahAZ2O1lfEZV7lpdeuHV1k+CBGzCrdsRV/kfDlDXk2zY7NcUBWg
9Yba3E4zoypHC/s5gwKwAIth/wDKhuezsL4ZOGMjl4cIrOc1WP4CE6KQwNxWT5qFzIYkXoLQCJ6h
ci7a/OipasmwRzzt91x53T9z/7ruX3MT40TF5CEranGatPB3M+S51y6qSEWPSQ7VvfgoEr3Z/it2
nx4hCHyS8waA0fuoNdj1/XOt+6V1RfhbrURdXyQo3iUjenA6vDskbRQ0r5raOCNALd4DAUmFcIIB
KaoaJTi9WeFw6vGt6du+2wpPd955Sv5M/Nl1krf1KzJRSzlLGVRuxUEtl0h0O+/OSAkT9AIrt7DC
STNU+NLVebVOcpTGsZrLX6MBWWTdqdu1PnenfmpYT2AuI6c0UV4uBYwodrfQW46DPETiaGMGVPBl
LIgQvFk0voJcY4X+4TYS/vDQGhnCk42N+oRfBx/DxrCn5CPwo/EUmnAemzxLPmpEktekA52dHPVY
AuPSqj1laBI8ZvPdPJ+kdxkGbSCWdJBYc1NXwtybUP9kKPZBaOU4gp+hVKjrukoDVgo8tGCr9tzs
wbQIEdShliTCBzngytF4GvnKp2sZbydIO4raKFvcfRWSD1QM/U6zNnpb+OBZ5mC+AfxprpLMN45m
O4iLjqWHN6HLBH1PcONNHgAm9ZiHZI1kSM4ybLt7aPRnTY7LUNs6Nve26l291F5YPsAlTY2854Cr
goM3tV3ld95z3rkAT0w9XJr8kesYQufOr+HZV1Mbr4tIBC/QnOyzX/cvYesELzIU1D7lOsQb67R7
CXvwqilyVBcfzpOSZsoBKl50yUyBIF6Fft0yzpxmc+vLicLw4k1ZhDlKwZwHBzG6yHOClMJM25gP
IoZLshvamcocWWebD4Skje0EC5xzezQUOE2eIY86M29XjZ6hydJjCr7QjDRmh66lO8A0VLCzJN2E
fWKdvYaCYxK/Ok00vHrDT7a/ynOUi+G1Dl080UPvyR61/rVoLCpQvfMoxyyqOqlROVd5Woa4duC4
/p5XMXWPZPyAs6YeIyXxH42p9x9rYylcAaF07vjon52Sun5WnFc7LPmc/WCAIiGMYy9cFOXDBmb2
yN8CLmZ4UBpW+DdI7IyBlUeeb/MBt/bFGzrLvI0afRjwBfh6m3CPR268bnXAv2w+pv3vqsQYZGSM
4cA6235iE2soKK78RZf/TwNRmU8PqtavvN5FjhAzq+Z2KPtB72AljbsAVmMjd75a2AlwQkjH3Raq
B/5eQiAF7SjGGcle6yFQFUgls+FeP2SnPi2KN1zVk12MMA64GHdEtb6jOgOwuuX9sdIMBaR/pKEH
ZHtn2YNhVpzcKX+7jQ11++SUIz5ylu2sZQwa3Wujede/YBNl9pQrVXWW8Ak5JlETt6MML2q1Ot/w
FWpWo0EF7uCuoyglGIc2/ZGYOcaf82tYDsp41/pPPbwF/ksTlAxmzGEAK2TXaFABMZrrsZNtfgCo
3OiAt179XuRPWZr8q1fQM2Z4kRybZ3Zp/DXtUaUpgOpglJLXC9uHfvR3P9Dzol54Xb6EpZYc5HDr
5A7YID3eZn0MkywZsubRmzM8ainG/e2r4HjZCovL4SnIsvIJluA5m/UvQ09Y+yDPitWoNeZ75SDd
0kDPBYyE7mVtG8eycYItRkg9bOisATERFi8mTgAbfDOMI05b40lzNVjF7Dxes7SOF21T+j+RbjbK
sX6fipYqDQi7Jyk0kbxN9pDdVClImLm72jWchRySk4aB5yzZpGln2QEAg84Kd7UYxJWF3XL0Vecp
9wIX2REvWKsjfmu+07i3GB5woi7zWwfUMcnkym5Xcr5samhSvtEn2wmS6EHhYZk3GfKsGRnV1A+V
CzTk9iUpZwc601L3eYjDbeAP1ta3qZZb1lA/IXIr1oj0oM8TZR2e9VZ00rve4KWViX2Tjc1pStts
28Lj2I2ZmvukZxV1Z4+POfegC1AtRA06bSsEmn1rXeg1/IYWMYlF33nR0bKrg5Xp9oOcJ5tMTkHj
fdFatbWV3c5uwk1uuNpi6oR5NAK21fJINqphEqsrmGW38XuUZDLmhGxZd1VUG1ulLVQYzhm1SN8p
YW87Q7ULC025sLZTLmjjK2eDolXt2sE+Eml4sMr+rUZa+ABy1bnIJtC75qzCer6H1CRwL1hwkNHz
p/eZ51mYiTXLgX1NdF5Ki9aDXoWcc0CCPj05nhp+9wr7R2za2WdUaBbSf6H2Wqulj+2S1sz2is3a
4+O98LWLt6YSPwLR6M5YAFHgT4vqS2LP7+EiDRZVhVBpj1KSEZBoyywzfBP1aK7qsvMeNMwodqY/
g1rBHDwgYRuudUNtXxWvqRbZaHjf69AiO2UmAQ+ECscx9yy0cduXAvphXHssa033LfSKB8T9isd0
IAWmu1sg/95bWirepSySt9ucEHBSYGbNUnYz6Oloh+fpRnadPrCXGWyTg+wGk/a9qlqPRzyXd0Hj
pYnvvngoEjzpQ7W329p9s/TBPtlKApN7nqVNhrKs/KTYYIrs6atsjAEKofisxF32gO5l/gDfM7s1
HfU5KtkuXp//xO2hSjdi8AHH6OT1zbgFRhq60V6HCLursb17VHHGAXgrzO8dPJhOlD/R5SkwGICC
O+metnFR2zz0rOgegKJ1oCswR55KDE9dpfgp3OhCLrD58HCSXEVdYZ2rUkmw4DOwi8HM/cXusNKQ
c60Q/mTaht9zi7o9t3JJsReuKFBeihKzyHsuKJjEvF3J5YnxWzgTn6u++Ik0NP9XRpe9TgqGzH7c
WVt069aW2eVHZ24Ak3iU6oE8Hysj/R2UR2aGOftCHvKWPxeOO21l7z7vfhnbJc8UFHx/5ai8nhbr
XPrev598u7T8+RGJN7aTjfav3+F24v3iWhXsOx8rUZY830bKKY/QTMNr24h40Uxq+ckuSF1BdYCS
Npbah5XBZUA3mkJzzUYzTNd9M3hPGFABrgq+6YBLHosgwoGubf59hRouyUG3HfVDG9fywtUoqDbW
KW/0OL4kkQaJ2hT6q26ThJFdWRGW3RBE4L6ahbTu3fuonByOnX3Vo+74/z8/K+0eF4XkSYGYf3Tw
tzmmxZAkG9mPcFPDPpGHFmJD86GMBgEojEZVyzWPBnbkVnSw5ylynpzhTzrP79nAc6rs8swm1dxN
6IFYSeU/sJ31H6YytdAvpKCmkv0+yZgclU3oY6U0hqa1tufJ94FhzBFJCRENF1Hy1Oo6ek7lBHo8
65Kn0rOSJ+RgtCVbyWIrY7IRBVUgm5pKk7fnqrPLQ9u6/dYvPPFYo1WyFLavf0Hn7gC4vf2F6wXc
s7r6ajbQA2yv9h+b1si3ba+w7RdRdU54HawHEgmvKcL2Cy3rx5+uCyGGs81Y+YaHm81DWzFRhfOa
h8AAB1jy+MGxuDWuZDv4FYVpflqRfjZE1P6ybZyfi6D8FpkussDeqo1BJmVWpLLH4xZb85Z+s8DO
H1CJ9tESreL8gkKbF9NEFUaFHtibXR1rxZFVfQO3zYXzmqOglbg9cvqha1wA7afrMbfdJ5s9J59Z
Ur95pT0uClFEX8qu+OQBnfyI83bn+cpxpPR8ADLkn4TeIfOl1p9+lnhHFCX8UwXCwHcyVAjtHstM
p2k/kXf4aWSpeVXVEORYlcaLyLHbT0dxBcw4l6wLi/V3Rf2Q0+saQeyuHrZmEBprGcKh+imDm/bk
jWP3kCSBSq2UKwskzamGtsqex+86rFV+rxo90RYfoA0k9eTZ9pwZTxMkXxNgXnhO8J4bhAobowp+
pBHiTA2p/lcKUz4i4Mn4MAIs3EdgJPe9Xwo8thRrTXbCvmJNbF+72cQVwTLwpIRkAyd7XCDkh5vY
PCPz/WlfSIKB4dRf/5OC+D1WJULjFYTKdaFQmbLC6VDYwPsbF1Pcv44C8MB/x/pg6/DGGSbvExTt
McKV+KcDAotXa/bFCZAySxO7uMJp0nb4Iti73PbCa5TqNt/sodjhzDwtM7LSp3BKopPSxkWzuPdn
fiQrQi/a+KmDTPufiUmhM9FNcbyi0Cy20NDUg9LDW/TKSHvx2sy6sDg4+ZGpom3afISC3Dh4VA1z
6PpLlegIhcwzeclo2HkpDjaSlbaPxvpHMz/RlLr1zsIpfsjnm5nF3jlhTMGmCrBMg5B/aLQbsgjp
BjhL+ub5U7KOan/cyq5Am3ClO2W2x58rYeuG3qTiZhoqCimlYnkIyI2Nmq6XO4RcHv3cUwEpjQ6q
986rqeHYNTnmc5Co1jP8oow/zO+OMtZirrnNRJet5Kg6ee51PiFPWmdRaR2mS1mtUUtqiqXgz/3u
eS+BnaOnAIdqkTeJ/xRXqBFBgcuhnTAV6iQoS/jMf6ameg61pDG9J1MtjG0/T436gDtXiw6uX8dH
2YD1/30ku6kSxcfMn0At3udo6nqITO3A1om4nKL56u/TbpNl8H6GvCrffmlJWi2jQvFBo4XwndXw
VWlU4yybfAgwLrfsPNjoQjXBi/rGmbN+D8s5MubG1D+ok1bb+8mml1bnvvuI+9kEYMJ42ii9fm+1
jrls5y7+yvzPkFVdyVE91dIt5oTtWo62msbqAlLHZtYteAMdm+HH67TbW7ca65WC0RSisbAAYgMT
FmTgrI1bdNq2VVFAr82vqTMX61jX7Nn0YIcwhy3TfDD81MbwRxlOjpEMS7XPvE8100AKYLDRK7o4
9koXnwbUuXdGbTzIXhi7XbPIWzM+yX45H2H7HqG2iz9ogV8DtU9FRZEmPMie8GNWlvLQL3pMUfQ2
czYjvseLzCRlsJJDslFAOp4b3GxXyoiyeIAsEIbfc1AOT04X3Y5Gp3MXXt617Gb4gXFeqjxgERbO
6g7PZdDf41E2AqvdcjMhOnQsnAL0l6ftEFdgjozJOWoTVZs4rnzIOiQveRjzlZzlK+w0s9ci06xt
OKtc2J361kHvvqaYzj87oY72KWGE68q9hkDrSp5Uunax7B1K0HJ08J4nCH1vuSW6k+OUCzWxKJEI
W38dBneCroLyxr0rRyWdVY6WnsaoFXwTriV4ubXtEkqzv0ptFo6mpfTn/M+R7Kp60fIcav3VfUBT
HVCWpj3BwC4BdI1P97SETFVgg6yjsYhL90zykOkK2cjBFKFbOSh7WkS57sY3rFHdyPU8PbbwAl/U
senWmuaiwAHq7wVPD39vz4ZochRxteAa6uVBDsoG6PzK0ZzhsYzR7EmiiC+G5ifHkqIJksTuYxWg
HmV6mQG1prPeYn2cE8LGY+RH/qs17WUUdU60eClARnpovRmztI1iWgGaTJwS5qm6hYFbr6e562YC
kdoG12M5ik/tN4xoh2M8GvVJNkmBDcSqgAp50oLZ06lOt9Xcs6dU2WotjlqF319bc3Qukqo49zoN
4rhkKooGl+DBXqk5QriO3SsrRL9QvMeO6SQgj/Nd6iucteonKTvj+/p5oLy76vMgGcA1z6ktHOIx
K54V+rqsOVDnal5db145gHFeqcOLiRs70mKk9Koq+4gEUFjkrSz8oY6qA3IQI1ZShZMllo4+ZiuI
thb8+HJPPtv7yarydhD0xV8HeAPyNv8SWP3sDFj2OWaD5GUSW0E0Z+6iDewccqgCe73o33B5zbau
1wWPsgH3ka+hS5grMDs4Jtt9YG0jG5Cu/2dObXTeoVWzD4vc+2Na2MGjj67LQx0pS3mR+9QBazA0
4dPLfapeai+x41fH+w+tVM1cqGOW7GRMzvX7eTVP0Wgtr6akUwGzWAQbJyIblVZmDSa8FRDqpxCd
eNc55hQANpPt4FvHs2Q51LOjzqR/Fe5o/1T9r15RAzjuAIkqQVV8baoJ6z2W/S+Wil5TlXcwA1E5
2jcjvNTGnSVavQqXWMfyniHNOIsiQzbOc8KzGjsqyYfqxcm6+Jdqtl8Cj9rJgPbISkLDNQW6PIKe
VPJmpHiWASF0TTGuSGDpl24cl2ms4MoylHl0cLyYhVSgYDbGkwsEOutnbATj5VhE2zAuhwdzzgw3
TsP+HrsP2Yvn9HEnhm5fzRxAUbjopcyxUQvrtfdF48+DRGoYqwFJgC8kSXhJZdp3dj688oPKv2YA
Mg7CivqN1zXaG0ol11QY+SVA7mI5ajzMeA/kJy12klfhQqHL29LZD72aAquyhlU4GibfjJzugFWP
nrr+Wo7aLkCDGnkwYPmRv8Y0ftqgQeAf1BwzjbIo1ad6bso4KmAwsu9B+TlYObOUEMwPngK2utQp
vzwZU4b8RIwEDt6yLM3nrhwI0PfUC98/22JUnwZ9sg9lip2SnFEZyxi601POG3s5CdHsZBj1dio4
+i95irxKxu2/6aFW366szZcPLffq6yI7yxmF2w3HzrG/308KCvg8hoPYX+jAcw6iLDsAZxdLEoMh
N33qPxZa+r1Cyv5LP6Bw55eJcmobO+T3LL6B9Bm+RC7OW2YiwBHETor23PBVzk/wxGFtOdrrEbHy
KHWc4zCLolO3FbOK+Z9DUbrNAVmeRTw0yJjLmffphqZN26F0XkYd4EDsYGmELU2wAnTVrlKzb9FH
ks5GTY3joiLIuzBPVwxQBl31mQI83QVp5ozoKvJlxOEXFUv0UkdWKIFxpu6onz2rgGLSqT6VuupH
ljjAAzw+ggW6dzvRfy3wuvjJe3MBBcIMFl5AgtNNk2+AEobFhKTwKxUjb2U0bXDxwwpjH7+LDlZv
OaeC7OhmGKNNxbv4YM5qGkOXjid55IaDc3AtVAb+e3xoi4JlMirfC3cw9XVpAT0dEUha2rrurDqr
78/N3HjcICMcNQ71EEHIWMfJ0ivitelG+isJJmvjWTWGmXMSwyzQCSVfPdxGRWG6FIbi/tbVhtDf
KElbo46dooBcsSMf3f4JisjbkHjBl8nDd1y12WnoTpa94aa0MZUu+BJg7kySmWJ6JfKdmKdqB9Ea
9ie7bmCUbDo38gJzWdbRC+dVb0YXR/S0W8kLgL7+6DXojdQXn30vs3AYdc1bI3p771hqebiH5JER
Dta5bItsZ9ftl/vgX6dPsZgWvcZC6q8BeT7IcePkC5L7//w4OYvqg7LtCxbN5FS1vTriIEY1AUHW
0c4f4yrFg0WpvvD8zh9lM5VZfFLt8XoPZSyVz6OR7CmFggBD/sGCqY3ExHwJOS3k//gaF7dzbrMq
c91Y3kFtR+U9TEJ7qc7qKa4aaM9jYlw9HBe/YF9iYleGZFdSjcFbJSI0sIinkAzX3qhivKNM/Udm
/fSRdQEzvxzMwv1EW7Bdg0uo9rUZaR9dd41c3f0sLTwMA3gBG7QHnM+8aTeWhpQYYhvR0YlIH6cI
A82CC/HLsDRnKUvZTMaQ8ibu3KPsopiorhVcaswyRXGV/0H5QcYs0iZetfQBUa8nwIfHf8XkxKDB
ka8XgVimU1ic7KimyDU3VuYF7UL25YgMQhNHTgtlW1g2zJEDsvFdc20EWAnd58qj+/WgJO2FnuGX
OZ8p47cfIefpXtsfRfNwC5F7ZztrKgYa5Tp/kjaq//5h8grg/EK8cqIKcwn+0+RV5LxCiGwV9mm/
1oYYBlRlfzWs1ngdCyuTPVkLkz247195ehivVJbyfWlXSwoq0THS/PDYwa86yq5snCaWyWaG88IR
qxkVcFR7/V24Fe6GJbS12h/yTehl8B9m3po6WvoRq5h3CWy7Ydz+BXdTzbTbdMWsvCfhb3eImwig
rAz1tIuLaTjxcMEoa1TL4VTZkbqgxoz95DwiY7bjDifZzUcv7fAApJ+lk7XBuueXHJCNvNa9O0V+
fegx2n4txvQtB4b/vRIO8rzh8DPW1W0SjfgzdaJfRiP/FkGLRa2DCqcSb0cwhjhnoijOnUEpxYn9
zWRk5qNRKJRL2Fw/JlMZP0a89EfTut4jeZltS602z0AG2mDpOtp7wfNJmq4stcwjpe1CHUTZU78Y
ilvvasVV92HcBg9k0bN1FBXFq0oNYlHmmN4lJr4Nir+KQqh33Ksx9jIYGUWt0r0Fg8IzLiVPOfSN
eLNz+C3Cb5yVHE2C2F77eKlvZLcPJn/JhtZdaKGV84Z3cXGYpvSoqimWMPPR/xqTA9Z8hjzCjWNZ
sOvZ/6+nymmFVsWrgM9+F+dquoJipW0luiFr4vSAzgS6TDPiwbLa4jlzqIDYySHW0PDWlGPrmdyB
Q2QfAD1H3+2kptSEMt6HpWnxUp9MAIgjGpjjMEBJAKuz0NX6KeC/Z0l9tEeiefYp8ysybTGmjzvR
groe5kZrvIjSWJ0ieaa2mF6yrc3I0ZxM1xsfWZZPLBPzNRYt5kNfiWobKYq+DPzJotucSIZMz73q
jM9uh+SKOjj2UXZ91Du3duBjYzCP+oq/RdW6Q2vBiB/iUgMq0XoI2NJUvRPvR4qWC8Nt+XPMuKrW
aYbWnRtG3qOcqM8atplROzt5ihyIkuJQNp55lj2cESg3IMIge+jMZ2fNKkHOpfVhitv0iHJyTeUx
6M/94I7gLcoIN9AuWrOBc59SxFGQQK3812QIEGczkuLT7dufCrmRb6JWz6Ryx1+UacB3ulZE7mdt
xgG6rc4EJyT14p+D0j+PJYg0K0kRNgtr5X2Y/3emYeyXum4q+w5L4xOM2AdLoC8gm6kH85B5YqU6
VXoLuQ36/x7YgX8CcmJTGPjOti6SDMTJwyVgPbRTbCBpLyfIeOyZXxERY8Ggt0gIwoibwUhLp3em
LwEkn3VtFPNn3Tbv/dBD8CJuRw2uoVFd7tE2jt6NrFyDVRTnrlO7I2n32aMm+OUiCoQlWvnVNLR6
aSHyx83veFu/L9R9q3f8YtnQrPogKj7YuT+VeR/8EoO70iFo7ItiHLcihzTnUsY7inaiXmCZ+bK2
y4SlC109N9H5aaZwL7sJO1fM/NRgp5KFfc0Mamo4nkZb2RWDVqxzdh9PumeHKxvjpe2QZubTwMcA
QGIpO9Mcmbx42pTTD99NeGwOPuauMwKZappLuopMVeN7JbUosroL/tpJLOSkeJ4Jtg0cp42AoYyZ
npfUK911e3RJG/yEbeRUIj/n45tvJXnH5OB2l3Zk19vb/VSATViQa873v+8vx/nIEj4DeYq8D91E
37cRzAUeYNyluLPgh+qkV3k9fSrLq1N/u9+OlWmpK1ukLNBy46KMHuZOudibGhzORHH1i4zXox1t
/4uzM1luXNmy7K88e+OCFRpHl1aZA/akKJEiFVJIE1i06PseX18LzrjB+yLTMstq4gZvQCpCFOh+
ztlr+yrq+GZedhubr4q2mpZG4rnrP+7g8AW1Gjsqb+0irz7aKt7Fjo/a6neDpdRisvzwJPMActyK
OX3a8Jb2HOpyhS+r3FtRRumt5LTMIVATgge6omEJKNdQHuKfbP7KeoV65D7rlaVuYkk6V6VgMwkL
mh5VFsanzM/+1vs9Z1kTW/CvbZpiVhIMPioFtHxrQ0HrHrt2cYq8TjngeOAsu6QfP1uOXXH+5Pt7
5ia8geAL8an+LFdV86rhX1f1Wma9qeVW3qwLTrz699ELlWNbd94xw6pwRXmovpRdOeGSiqLWJDG9
I/7qrCn7aiNwr8EhcuQYI1eG8vI2L0J3J3rsG+ZXlPeVYYIfQJGINYpHjHCrqN0kIko+mhY/e5zG
XyGj8BBBQrqW40mQoxUU0YtVa95Dq4fuMvWG5MO3i++5l3SQ4Nzoqc1iogJyvBo4uSXUjwya0Z2j
rEwWiZ4cUfH2B4yTB8T0NFPeAXWHABWa2fhrSJRw/alIXMsVgGY2+UzKSQucPLPaGqnSgD4fhW72
RJlafVWK2t/GHrxN2R1sEV6pusAygqWmMkZsqKmIkZONzXnQC81n2QtDpb6qXZKAroQZLMdSXBTY
ZlJjmcj3SgUb7xYMcdoi1HZ03CN9PaJuyCnGxQQNIl+abvqeu01zbLscZMuQvUpl9Jgh/gnt+ElK
pLHiTs9jVHvrxHbNZasqgAPkOrPFR25eJ3ty8X2dHJPa6zoozCdgipiikSiz42sEHeDF6zA2a6i/
fKipC3gBVlJtMjL9a9kdnFKdNQE/ZO92Q8NJo4uvTp9lt7v9rvx1d52qFVsWkQN+5bWdDJP2+W7N
aZGW875JliXXUenM1RD06HNKN9nFRsgpQCBQ8kwl86hIWQ6UW5zlkDthZcqvCzls4alb2U34mc+1
iy9Pbk/dRhRj/TA1dv1gtgpQedkHJjyixJxHZR9TF+qtOP+u72OojMQqMvSLFpc5Jqc0ZR21+yop
L05sRur2d1dOymV6RxFa7vj9Kp45JWbheg/DDDAx/aFblT52z39MyO4fY1WJB7TC0XiF6spcY10b
nJUu/nUlx5QoD87yiiwgWUEE4v/P60hgu+U5zHV74wYeikWnrtRlEbn2xpwVi7KRY06UjKhRdXFS
g7x/HlUVDDvPMndwOtmTZxPZc32dOmaeer9XOrXrPAUubjJ6oefXvteqjS0Ma2WnZX5NaipGSXjI
OXVeAE61X5mKKTZyAUZv1UklsG2hij6lfXgx8BvYku2wrmTY8kXnpdb3yaZIv9TTr26VT8sio9Yz
jFt7L9cGZmFfqXeHe2cn9vc2cRfOvNa3yJzKteSU4qVW5tFChHb9pgblxq5641pMnn/xenFMurx5
I8+lQy9TJqqO07OlK/0+bluwSibWpYGXrGVPNgry3ud6Z5pm/HwfTbGjbY16wpeW22STmuOpCZvk
eF+akFBdADRRbq8ezmtzFdfBKaDI4H5rk8bessLAdXMfs0NPLHBORRhTi5NtCDKl3pwkNeWlO2dI
ZWP3Wbcr1OCkkYurN0QKhwaiYNuN4jCOsbfJC8e7GGEuFhko3G+EnG+ViHbpfWCZYLym5RisU0ou
d1kvdmrpVMcOb7FmMRjtDFObowbm+NdgI6fiRoRrbbYC9Twz2rUd/rCaimN6VU1b9j5QktDlL6Ms
Mh+n0BdPZF6wRponMI4+JmZevE4x3pgam3y8nBtng2Pf+GH1y9Qygi8lepqNgdBthwsZmLU05jGV
hl8sDTJSRiHcoZsUYtd+fC3NBv1SbTYrNWnH6jVBUgqelUTo0FnKuqoqsZl0xP4VUZEPfco2CSKW
V8Mup70cj6YMk4xyeu0ba2ZFUxYXmOOBkjaNyjEt/tBUMr9ulUKGwRXJy5thGc1ffq5nIK8YrIEH
3ag89YaCD9R8w5RATyFPyxGw5s+sD5RvcrxuqNuzQAw9pGGevYSW8VgWrvMAzQ7ruaH+IB9mfen/
uiCWfxv5ffH/v4Yfq6Baf8LfqAjJ+Q8tLhL85ZfQMhqR/q13n5tXyjn5HPjv7qtYWQmbRJpFSQfe
LtWqtwv3k2WGiNsUkX/Ni5wCzikNkDQeR9PwflZjdZ34GT48PyUI61fNo8YZeFkN/YYzyHhsogmk
Ypy30Sk0Vkbej6e0S341uK1RZYt35G2VnEhc7Pea+tWhUMple4YKprSLh5a00kPrFUg5sVQuH0y9
NYDazlNyHm/eFNnMPDVWererw3h3W36//b5avpqcUNLJPIQUv0NBnQEKHeWXbKdkNw9bNFjzRDxq
zt7wnReqT1OqY/8aVwyhEc1T0Hax6j4uuxQk2LBKnmTn3piwbtSQHON9SF7lnv+9LxqPohde6964
/L6x8EMtGprK831cvpuRAEREEWnefoLbC80/XoeN6qZW82Ipx6aqdNkOR36+wxw3uf377qs1pT96
KjxhwZfuYxh7ygFCBccaI3Cv3aggO6rz6Yfhi+lHnjk1BvOac4UVrW7cSDU2yWglhI4dfDA5Ft5Z
PPIKxcTwKHk8ag4HsdV+rZCTSmNOmzCHBdFKRA/7lduLZDZQXgxaofz8vtcb3b/ulZCf+8vPr+zc
Z+VdbeRu/dmGfExRiDlGkO+Eqk6Lok4s0oXEyOB0YyCnlPpZnZfIprHEW0Bw73AfiothWrUQTtZy
TN4wRn1Ihg2UvRkTPJptLTa5NnTNk6qo5opDEC6fhu8RjKa+YSEvx0Zvtn0IcpxcEFYmZafuBj+E
0WR2xcXJKY/sVVEsk1B4W7lEToARoEQUxrccCroBnPLY/ujbvluSn4EAZVAv0iIqIL7onX2r8c79
RLmgmMxxD/tEYLjucwZqAOzhVTj3Gzc3Ni0VS0u5PJ/92CPsBg5+6ny9v0xK/vmpSZCgk4rYe8bs
sAnDU0Hrqszqp19vmffucIy8fF9Ejn5Mgb5QtBbzHSUv5WAMOo6skS0W8TwtJyD59MXqvsZGwIf9
qVMDp4VHohDZvb/g/bb7WGj7D6Nepfv7a8ir+1rZ9YjrPKRzBfT81vfb78vuYxZRpm0Z29/va50A
6VASs0u00rJ7VEHQ7/OKLM/cC3WqdFfyEqyf85DxdfjnhOyP3q7kf/OYomAcbktul7VbbnqceG+v
p6Vq92i2AiSmvM00esTDyUqkeDNSHdY9ymHZyLVyLB2aCO9oPMf+mLh3vQBJp9fk2vr+Kn97s0C1
MbaKIwwM5p/gvsZsUAksyHmFa6W1d9EQwvR0i+IiNK24pHYeLV24CbvIHuOEs1LJzz2pZ7nEmUtX
DMcj2Jt4+e0OqpVTDnNKuMOWMbrIBvS76Tr6s+zUlDkcUiX4OVAIf5tvyEOtC6en9Cc/q4ZNXvg3
me6Oo+ts8qJsGeHe3XB18vLe/G3wb0uH+ZX+eLn/8jVu3Dz5HvLSL5O/3k6C8Awreyc1yt/qqJ5v
k3JdTLiNpPj8Y91eV/bv7+irSbSrvOJZhCR01Ai9BRKi9nViI1PPu50/xjGY2CQzF+uP8TAz/xwP
YtFtkya3+Q9vqAACj7ctKuWzX0f0fjcBSNF20Xd5QKUVj0wmJzG7gFIX2+czxLWQt88T8oVuN8iF
oNiXWDY220EUL5P27Ngo6V3Qmy8Rygto+Ep4UOau2+nTNhmoFAlbP3wRk44SM6kf5KQxtT8qNeyO
mLQ8ZRnqKjmso1lbkdnFlmC+xyIKjpqO/J+c7aZRvU7BsqDyvV4iP6whZlElJCdL9mUcM30UAfO7
a+2kouvqX1GxjM2q87Xksa7gdVZ60KxEXNF1vOTRLvV4w79hWlc6dVZdZwmAHHodLY3S6qmEr7P9
rZ8oEAyAcyFrhohskq05j+JymxNRbD0UIn+NdcjNus3ZwYSNVYXarKqO3ZcqD4qnZmpfb70x1i6O
Fy9Vu3dfwglkvdeWOW48wElSquyWWRCEGEXALum70TjUI/pXPDegHlKuCy24t57hm5pX6DHmkjLU
cCfvlYv9NiU8JBcPkErkYvlS98VE4x5bzIie3BbomXAiRBb+KE4mDMtlxJHgm7asKyX8zimgAtym
uSe9Ec1Bh9KycfEG39ier63aULEflDp3gHdxRVFJwJ9jzyyo5eA27QUepQVDTcm6jeVBiyp6HYhs
jqP5+Uk2cqKYNX2eSbg9GLO98B2MGmPkicOobRN1hEkU+Y2zj5P0W9o6PVomMX4eJnXYxpZBKUZB
BYNRenq5raxGe9RstV7gkqttGhui0qrKSwu3L5U/g7kelVRQBXvTDW71qBPxxa3gd7qUsyM6r+dC
DLPQ2jrmHIAWLeeTVY8twAMK1uIaUlgG1Hz8IEe4IJWuwE/runAzKkq+8ooquHbSG7yJVqUzdWc5
hO+8WBUNhqmd03un1Ienq49V+q3Q2lU8RNa7qfsNSViXgpms/Cx9lZ06qJ4azV3LnoK9Wdd9shu8
nv0ZbjjMey0oVMm4kJdpVsKiUsbvNX4dgHE5MtXquEpqvFDi1hXkirR0b3rIj6MyRcFFJc+nXg8T
NEqV+33kn+ob7PMz8gmaOTbkk7txqTlx/ZwFYb7FbMWjkn9CFpjl0SZplHhbqMM7h2OAT3NjUjaP
b818CaQ2eiijtp37nkdlUHib0OTqxAR2kBbkAKN5yzu4ub5h71QtRwMHwtvgWOw6XxCHhu/uLtQp
cpe9rnIeMjGsGKZMge8HPjHuz0E7xNfUBZ7II5vIaaz5D3o0pC+R2xIuA/i2biRpMYrUY+9XP+Rk
7ruvTRQUR0QTH2iHxht+ioyxdx7HVwme0mYglaAEbt8nfKpkV06UeqSvPApwZlwDzCrZ5OMGGpAC
YYJ4yoLSl/HJRl+Oxtxol2jdx1lLP8L0y0t9ESfxx5i31k5trcRaZYOaHCcL7dO8RKj6dyiLzU72
bIuAKKq7//RKcla+j6IGHzaV6b9eTQ+r5Nibxu3V5LIu64A9FFmyLfou2fRFFMFP8dpri7/VOXeV
pewNbQmTofHQoOOvvtcnvbu2vm0eYqWpFmk3zWRz3z4MZeuf5OJIpwiuMHzcdt0Iw9neeCk9FR/5
GqLyA2A+HDsklmvump79cot5ydk/Fs9dqL3JrpymYkGV+hzUmEMZf4tngKhcacSKD2hhqqOMfvi4
VeKbO87aQYvEYZc2lwSWLA/PpF5bieF+gVw363qx9MypsyD3qWpjenEbNEkxdq7vbYiZqed8NKZl
vPquGqxLzxthVujiIFzT3ahYRaFf84xFhfHpN/JIC0mkczvlIzepjLTko8BQ+x59veceE+SrCyk/
kl0U+NBT5up82fV+d0Wsnm735jFF40MUd8taCcW2TW2swbChWwxB4Z6lOZjaKxTUBjqiQ9Cu+hIs
YXSCKxWcR7f8gW6D/ESkRMRmqHuX3TQsedTH0VbJWgF7M2xxaCedv3QiVb15A1Ae8qtrAI1+Afj9
QIjVRXjy1M5u4/3cyCs/E9SdY5hmOp8CXfXbfWjyxVzoZgJmyGoPsn5V7SHdya4OROmT7IbAGw7q
v3YzF8aAhZBmIS1FSqWJl35Z5HsF1znChlCjChMJvpw1ZnJvvfM0ofJ5bFWeGU63lPXI97plDjwa
zuL+CxU2QF7bKaAujFRWnwbXVq3sB4d00bMMr1Ljyze4CtNrHpLjjufchuSCZFYfz6vkjbfPrIEA
DfqC+jEao720nDx6CqoCg6apgSYjRPXVKrcGaL51pboonJYUBierwKJmwbG0pfSHkQYw8gqNMerj
CajBHxPU4v9Uoe3s7+PUk/qrLkpwYrJBG3H0IGHhCyiXXPlBvRvwOXi8j+dukSwDO4WTN6+4NUMN
WcNryQzFs2tUIHLvOL9cUYt67dXR1wbbIfLeypP8xZnUGN97/mTF5wAPIFmVLOd+9/71vsmt4r3H
k3yRuX2yrKlXXvG9jbf1XXt+l6g35vjMzszcDpWYD52+6vYENZuD5NYOFa5bXZehrhHqJSbWtOZ0
VGBz5mDXCHVlm1PRepKzumIBAJpETxHiPDtitAqDIeN4Od+sWUApClVZ3xYbNbuEuqq20hKxnR0U
nQps0jCOP+u5J8fvzX1MT6trRgnaTk7ex726GhemrY1knYN15o/GhbyH9anFjTZJp/oqew7l+l7O
PlX2jIloRWPcOhChrZb09dhNwycQf3JFbjbjKVTEwYSGiooRqKAVa1SPz02je7+u/quxcACwJKoK
Ufv/vFgu6Uz9s84Rb3u7wbStQ4SXsRCKhlaJnQs46WpPKTImCnmQXhw7xQ61HZPvBlVZZkomijQM
+VRI+VpPINfRYPqENt7yeSwa/Dzc8B1f0WNW6+UPQ+hPVpcNn2PMBFau3XmPemoqh9hICCmGgsx/
+D1NMpWzRaO/WjXQtsZv8xcXdNQK/3nlOUgQn7CJsUgj28PGDEILbyHT2aYeecyeX/I+VNL8EBeu
/wBHXdux5bWOnebhFdqKRaq16jMf02MfusWT3Kuled7sQLlgaRI/WFn5WkdW9jaNpb9W2BIRorLj
Bz1I+w1eVdELEMRqUaX99CP4CEBt/Ej5Ul1MRahuUQ6ny74rpxOlIe8CCuhbXunZISPgusTxXHkd
JyCYCe+9kbNBnb1Txb+ZHbpecJCgerjT/ZciqPH7SOroWsVjt+IbMrtUZssWrs+r59YBWVM2EaKB
0iPhq5bayR9qlG2aZz91sWdstEAJn6gKyLf6qJcAp3Jr6+bJdOwoDFqWWBq4mVd8toN8HRLMeWkq
zXjyRZkjh2G8SBp3jdkb1fccSNnBVqcIudIDccJ3ragxO0C1mq0pqIKQCSn4Ipsiz988S/GPbkxA
wIBJeJrrpizTQcqC1m7d5uSUt3Vm6rve1p7racgeI8Ijj6mNZcMicjNt+c9//O//+D/fhn/zf+Tn
PEFemP0jIwWUw1at//2fmjDUf/6juE3sv//7P01hOa4QKmcjEw68RfKF+W9fLjDc5vX/q43tkkNH
Hy1rWMP7Mdrh5IJkNpWo5LlBx4oHQoUv0H1MXgWaa5KcIW4FOfSvW0yK/9mt/W1tMcOYodHP6QwC
fFMhfo6hau5sqDTB2hDwDzQ23Tu/9flv1Gd5B7uEftGU6QB8hEGVCCvQN09dqDnP4saK4Q1R1ryS
XcWqlCd5hXO0sR8i8wXlnmNgA/PXRK3b64qaRIi984RoXXdFVFBfBXq1EzVFU15vms/Em/RzUeBA
XRHZyc04xWomu8q5IE6sZ6qD2l1WYTHjFG6KW0Ul2nVT9i+WlaM5EmmfsBv3T4gRoQ01g3UyECqd
AleoR02P2cFk9m1IToo+AuoUhtAYtanE8ni+I8jeu6o9IKmdXii7Jb1b2DGV8DUYL/URVrv5Rbhd
SukRfNZUtPpl8oMfYTaZX6qkbxYZJNudmgGOSvlXsLkqVoOalRdLwS7RHJorME/imrPxYltD7gM6
aD3IyVArUYVbEVW+8yymSxwTRMUHfO72tptvNStwV7JrDb627ycTX08VFRbxoIjyBwIBg8XvLoui
fqfjSqAs/FnyGlIRg4hVc18prENukSTg1fyuIJeRp3AT5OVtdNLsdK9bxU/PmrpjlpfdsQlH2Frk
Uii5Nz31kOTReC3ybEQbowYr2W0GvtEym9pN5shujtdAxB/CcQxCxAuIJRjHCPw2obqY5cL27K/5
EImNTtXVUQu9/G+NHAvSL44TOy+2EsHsaO3vWg0BdyTOuA8q4aIQmNzXdAyVtYHEaSu7ZWikMJT7
7EF2wa9t1e6SalX8LJugTJLDqPY/+Ztb55MNmwhMxwaDEmvLAdZ5V8Y3SJ/N56GKIDkhk1obwHTe
hx6Py6rtr5a6H5WIEpNIRSyoQAGMKhjfZN50bIeShv3fnF/CI1RdEJkXSPZUHsUWFIVuyGCq4jKi
Nq6FxKBwrlVKMmPKOP0PzTDtKjbt71P8qXey+DPGNNmhMCycv+dhyyp/ckbUzmQO4nOjYffezOOJ
gnW8nuiEg0TRvo1ts9Csujtw4sZw3tC9A4Hyn83kZhfVHrKLlcfOqtJGnsrFaDwSVzgi3SYviRYA
r1n3jNlAep14hG76TgAjm7tK50KH2cyKw3iEeIsn9ZqviP7H6IdXexryL47PpKiM8q02LRT9ttce
/UoUaxcwQ+DiMGYbMPllM82KZij/LyFKrlNjauWp6wOLMg4lJubh5CPKc0vdYAXx0eupfxReHkUr
tDhkfdVkU1JsaSItuvQoJi96WfI/jFfDXnblRGS1Sy2z9WWdzFbDjpY1i95Vi2PuZeXRrrNla9bT
wWy84ui3RrHm2BxuGwwUlsBDizcqC4OFK06RFcJZ8Y195Q/FZ5T6Yq2GoQ89QVinFve7pUfC9lsf
fRu7wlqj/0ge3CE6956lnjtdH14b67thYoTpoJVgD6YUT9T2gicb42wjjII9SKQVUGqYkI3RUuZh
RQP+AMDRVbU/djC04YIOCTkErVnZqlN/dGZ16ZpkuA5YPx8tvfdALDNOyfU72qp+XZcAUEaePhe2
cvamswKSopoTXuQYniABguux3CWUyJB+jtqtk2nZmfplY+/29jfZGzXvOOpd8Fz3wbk1B/cHHgpI
rpzsS7/mYRmP/RUdUtY/lXqWEk+hdMduT1NvrwynLy5VVcZbnx0VIdioxnYB1n805Tg+g0DBmcvO
f6LbD9zk59RzirGjVv2U6RyPKXHNHyu1sg46QLJlgQ/5RsT9zstaPipDVJ7klWsgiauV0V+xiaov
hAgpB47sCv9a4S7iGCNGI4FNUNaGD9HEOjujkuNfww5oTL9OqeX8yEX9fSzV5JXHW7kuiEA8qnoP
WaFkD+J3wQHVknkIJrK08op9vknW7F8HSR9vs8KLdwTjvrgV4snRCP0XAOXK2Whhh8w9OWRipMA+
wz7K3qik5uzJYqyDRleuLsfkIxnmj4nA22UiAHwyzORLHOr+h12N+YpK5/Sh0PzmEyQN+Ppx8NFX
KbYuxP530CnDPK5f+V88ukZbfMUFyl+WodueOjzqjsg/sGhPh/xrjf2wxuN3bzU+4eUy0p9C2z36
roGN69yLBlFtVTNqlg3lxWsANcouErH4rKTGqqYy7VNQRuVjouJ41IeifAOisCr8idKdWLvKJqqS
V4fP96PscSyeNpgdmKuwLK/jMKo7CpTyY6S22XGMRHa7CpGCEUS3m2PPwW4LjWvptEG+KUKcBHw1
S45a4sW3RnYzvtWJgM2D92mR98bKzQrlzwm5zkj7Dh+LTlMI0irlsk/4A3Acs9qiTweQ3xJ6OQ3u
+FUhv7S/9aqaIbPRF0lVDCuX4wHxHItazglikD13pZC5rGzryHmAzdQcVEDu9asrVc+y28Pw/HNx
SEpzJXAY2CZUtWBDL9593XfXfatObEJt4x2tIx84vk8cp1zEc6A9oaBnz8mAUimriivixLuY2tqr
PYfskZ7iQ93N+7u5O6JTPWAtTfS6nKJqOUznIq2tXdFPePriFYWQ0YNbMH9HYkb65nZetvGaCHoe
ItknxWqGJ4oD1zWYwgfXxQSYPN48O3C0jfTkuSvjcJfgGYhd+lC9IWF70Y0G9bA+jZ+wGiHqGFVv
iV1oj0KFLR1C5D25dnOy8LCpUDx23kP1u/EmwSFJ80+WsW4NUz1RAa09R4n/NrR2/A4hT6yFDmRL
dmevB/5Z3Su4jyVlYw07E3d+IHQJzl1K93TrBjqAwASM0wPVsBnBq7DYmHCNH425kVeu7ixgUfUP
sqcqo94v5CUxE2NjG+B/YemluzIwX8xC4LgxzCr9DBwOmy1/bDZN4MzAWrZnuGxaq9tvXSAOjGPU
abfPxNx1wR0e5CcG1cOv7n22dTFtULtaYPfatC9Rq3cgCO0MPRXdTBPRoQD6gTsC3XgIa2og2Wia
/RKQmvVczemg1gn7fd1SN5P36BpmI6Yn1SSDXAueGWHjPU9OZPgLZTa2AgIZKMqZR3j+AajdX2Zl
PF71rB3XOXKiR3z8rG2DiwSFAcEFlkK07Ul5PXhI1qmGsSd7Uwu93Xmts7cbCH0cQ+uzVSpggtig
5QoPB4ttwxr2mHKSzZD6/tkb4iVHx+ApDiNwIQmgtV1dkCzSElJ18OFRHZVaR1KxTmegTbTBA9c+
xZ2hr/tc6c8TQqW149k+Ee4Ae0I3b87lFEJCqeNwI7uyYadGtYumnu5DSgvMCYnmTrH86JjNGJTB
gQnSO7GyHhsjPPZzI69kI5ByrxvEoeyw/emg1MZ4EGo74lv4V1eOyeY+JpfcxqLPNmqcZppcRL2+
TWAfmIDbp8cODt8Hasd2nVZ9ve9NEX1uYce05G0+LDQu25jn+9bGiOuipTZelyHCeT/ydmObkWiA
g8zWlEyT3Q3+Uo7JxjK08mw8A7cujwXalA3UgW3ccTYqfBFSyecQLSfSeGD3v7KMVNn3cUPImfLW
8jDw4dbW8vLWD80KzeI8RdmBvupclCwPTh6PJLt5EyqVz2EvrNfk4pCWeEU+j9TOh36kdt6ytbLx
LTYUtA9KSnrCpkqP+rZVlKvNG6fRGAFFaK9FbnRvgZUtPFTD8FAIPYdxgGNY1KXERBm7N//9mN73
n4aqo8CcakGeogFoBw9EHSFJm01x3h9ip0TXQI64xwAeSh/AqJI/eEjgT8Vo2ce+1Yi0u946C3J/
a0ZFQyqJBmTjryuddB5hs4xjjesIZdtF7oMqumg9KPXSmIXj9aiSItSi/tnK62lBKXH9rVTard6G
1mfXN7W1HvX+g2Lm1h5s4bRKM9Feu3RwdrauQdPGpONahTVjSMEDO77oWlc8hpFhfTJyfgn5YF9k
zyXeUYF4uAJYsD/VA5zXWM9eSv6ct42JoNnjGLvOu7I/2IpiXso4+VFh1v4l1Yxi0ZlajWVCOD3E
ZSxWmAwmUO44YWHcAqVOhT5CqNBfs3km1TyPtUGI+eakRbtRZqehsL4UZodm1c6xqPQcjxQy+H4t
w9KxBaAVqfZBh7C/qsea1xWpsR6o+XgqM22lRjnQDnYgw5R4RwzRhqWRFt3qPiYnunlWXskJK4by
PzaI++UY/xXe2mBXsSuoaaLAzA+/xIltQjvCSaWuOvupRXu3MOcJshU/OwNPa2VonWWIcgPN4rzH
k83YOlzlMYPyMiiHdeP42GBjhLF0UWKvElK+Rx2Q6lHMjexqUHIPqlNGi9H8MFG2vTmJTTjUxtZT
dkkmDmsT0uxOdge7+MhBuJ977G1eHKCbclgFNvogMh1zCzW035yxGckeZjsAFwbJHvg1Lbbbb8FA
AVjXqsW3vuYDPqQ6Fgr9ulWohqQUp3gcptj5kttKtVAozt0DUMXvwS+ag0pG4tYAbfp11YycqxYR
FV3JpIhdoBn1bYm8quTs3y67ognXOfVbC48tmhcV2KNrsAxdq+Ukm/cmTE5VO4u58R0j3eBqRP7X
spF7DzjJwCl/KVLVPDZVYF6CARoKfonBglS5uFDbJy4UdyJdhKW+Z08uLlahVydfmBs5yc8qTuAo
jb0jRH7KgVydsqrTH/uoXUSx2Ha6lpyMIO3OKWaUZ34RUE6j0unO8soytWAZEgvc3sf4gIOtZNsP
BOtfFutTtU5hvLNVALPYkrHaO9PwpS6c5GKpjnVsCY0v87YYP+ZxcCrpBQysdQwpsgZPZw9yvEDG
vk45wQFhQKmHlQIPvaIu9gSWzUNlNpfY/jrloYc5hlM/YwigPklgTFmT+Qfo4FLzDm8GjAQWd15i
rKIxT18wsuxJmu/tti1WPJ+aN/ykxlUzRuFe16zmzSijd7yJvNPoOB4Jsne5qNNxrImcgd32fE8d
GPXW0Ad7Le9prAKFSSKah9srimqH43B0JaaeL520/RFYoj3cG8rz/97t+4C8WtT/p7E0OhhKOj5j
54XFjm+kfGXBpzDnpmg5q2jZRZ8pE1qh6dtkooYiwmtrWVYEQfRwpKQe2MJCwam7zyLrR1lmb5bl
tO8xT9Sll1fWderjdO32wn2iOiXg1NIIHAAcBZBQ3W4MY1wRS9B5dsGxwikserl1B0vNZo0aplOc
1in3sTGvnnkS4QyZkE3g99q2tnQYzFY917vE/MGIzP6iJ108Y/Gd5643UfSQIVlB9wzfhrimaJeS
1T5Y94TByJ5TetdUnfvcalgFOCLsPkcG2Z5JKNBc2R4E7JLPTek8dcTkdkWFf8GEAQNCjPkyDtjf
9mMEdCWYcDwzfDKB+ix2z/BJnHuWgHmfQrtdyq6h18olCJsdAbJHjn4a+/URfF5URF9V02wPvfAo
1pwbR+doYGCZs61hjmxD4i/ryRrDZQD/7LWp2TCw8ws/J5pGzao7pe9DCTY0Ynf2karpj5rIdVyV
lzqwy0M5N/LKbnr2DfISPTyXcgre3w77ZmtrD7aSLJwq5ntJXrqq3YGYxFgMLifeF0FpPGD++DQ4
xG6bAUACu2ndPvhu5hwwTbMPty7sxV1hWphKEkeSWsKoHsdnu3eKx7rMHmRPjpMvjR+cNv/w3Fkz
PFlRsh9MklL6LAiWS6a+q7c5uVb0IAjAjP/L13ktx41kW/SLEAFvXsuzHD0p6QVBIyVcwvuvvwtJ
zbBnYuK+oJGJIpsiq4DMc/Zeu5/dpzB5llqBJyTAvOoIykOd5m+pOtm/E54telL67xRB3oc+SH+F
U4mRX3Pcjd/X4iKaQ9GU7k+TbOR9W3oZEELX+MV+ozJxE0Di3E/4+/aNPWk/UXwBoYmRQjf3DmEg
e6uzfqlW4Hdr73uo5ka9fh0MP/lq/qkp9YrvNqDrkLjCb/zj+3uQ51Ks4GnUh77DkelN5Hm2Zb6p
LX9+A45prr3UMG7tMnCJ5pPATXp7p3oB7Q86CdmtOscwyo156RA0xpMW9TT2/z2jpnuIguOAKkiN
1KHucKZyj3OCwH9iLdNuu2EYd/pYBU8OIN9DEdb5RlQjpd9+bk5hEAwrdZXA2Oq2tuglLRd7YjQf
XbQrngZDrSkw8CIQuP+6NuMhKFOX9cTyf8mIDV+nnWhvigz+h0icaQuJpUI+xYH8jepEA//vkPxj
cy/85qLmK8Sm5Uq9zgitH+DShkNPlxx5tUvSx9LgUIeBEs61MKW2d/pZfnU+1Nz3S8jNjoxxvv7X
NDRZmnNt1O3/60Jtx+NOpuThqgtVgvR6GvTqROB0sakJ1HqaZUEwmZX0r2Ua8qgfZ4zQQYJF2Qg/
zFy7oQ0J9qBxCaaEKgXkoKIjT8l+5ZnTTt/VnuO9c0vosAkbJFXyNtiaWq5fUxOWswWV6yYczOAS
gGTbus0kH2sxyEMKIv6SN3hBVv0Cx4F+qO1ciw6M1/YuZEcuqwvqTM0NFqCDSrcPan7G7LKuohrW
uiuaqzr01bRrHKM/6bO8/v9NNsf77xZb4Omm67s+PTbLMS3/P1tsEPsBWbPtWYMGWqeWKVddO+TH
adH4Zn2dPnTkCWsFN+rAT7FvmdhFwvK9DV0cVB2QUyeBpe1r40j8NhcieZ8hTX7jv85AjHvTa/XZ
aNz2YlU8ZDAii1+WNuzM3AVyGScpqdNptmU9Lne6Yek5VPoRSmrtkX6rJzda2bp3aa9tUt/szhg1
qcwDoZ3o3eTuhnb7vI4TnZZTLNJ9EHrNIfYG1Kh8ME9T1U97m1vVrRZr6ZbI++nAl77ES4ktXQ60
WfKvQ+32/b7Nw2eNNIHj//9L9v+7j+npEBWBvDiOy7LXC5br/+hjijqZtRp8xarpM/7+301M9jr7
UA4WPJR/NzYpkWD8Gkm50FqAsxTMCmPWt10oaAktQzZWgC6J997VZWofqTH4awI5gCVNfvMk4HNw
1+ymm9gr7bswrwGCaaL5lG91oEWfhm0W68Y0SvQhaXCj2yLcCRPod1nUn7reag9Ow5Ntpwnzld6m
cVaHOfP1s8Wv5ix9d0RND73Ac53mYTTAwToDhBA1VIdCOOYqugKkzM49nKmXOsI4rw/ip5gD61Ab
qMatuol+Uuv5IBbFQBSYxax+wAstr2LnZsKLh5Kfwwxd02udD3ksx3t9kOEqFs3wWb91YvR3hptN
OyUEoEMCUz7u79XINGsSgDUAg3gZxGNogKn7//+mluc5//XR8WwDDkrAwxOFn2V4/9Wd7sMwEtNY
WdQurl0U5R8IV+DCB+1420eJeRJFm21xyDe/moYY9OUVepR86KTLZ5WPwSLWw23cBc2lyr2DinQw
oWHemLbxKy8i4BtdMKLuXIOHM+8hOycP3hTQthLe7zhoSf+w3FdTWW21ifCTKIj+0RoH5m1TDRmc
HRDD8eKQTwLDsLY2xKfunMrqT86YhYs6CWDsqhf8A7lHQbdyae87S0RhhWP2MpLePGxYiLG8HOOJ
+ng+rYAZR4EXnMu5rS+SIualp183ko4E7iBzMI/b7kmkVXUa6JZHW81Cdh3h6nbEJjbThnIA7c7J
z6ID6M2LN8zGCTn8kzNb7RmgnPHku90DEi3jOk2F8cR+P1tXkzx5SRtvej+dTt8HO+6mU/iW86x9
NgqDWlWXEjSXAgLWxQRt1sucW2rs9m3VW9ekGEhvW0aDD9XMczQyBsYW/Xdmm/cpi9mDyS39ELTu
sqX33BVKFveTUCJ40Ruh+QHbclbwlZ7E1HCWU5i+Dku5Y4Hwzw8N/xbdfXCrzgAuN5vateWm0ZMj
hbTw7FZguWJ89qtISmAbQ+c+D277WY2juCoRUTuGP7sS5W8DWgC4TEQ7WjebB/J4CzYwPJ5Y79Ub
kPi4ywA0Xfy8ji4uCPCoNKsTohzzbMx3eoZyEupX/Fw7yDChVUDwWoaUyaJdZ3naVl1FqpSjw2vl
Rkp/Rwj08DLyoJzLwt65g5vskKqK24H9EqaDotjlIhK3SeEjAZ+6tN4b1P1XX2N1CZoQKTIoRvc2
eCN3PXJP2dtzf4Srq1OgYxmN/tKkxknwYVUhsWevbzxgZLQ2hYsTSkm+1KHjuTQCFr9TIxbm5iGs
5LRy2WkBHIEiMnV/Ovzpp6jv7Ye0yqdzIJKX2sT3ZBXBvKnM/qkkbwo1bTatnTbXbgt6NM9VGm5d
3u1vaECJ65CDfzLqyrqnyZmykg2HNwO6IdF3yLUrmDhY+c6m9YvQWNjTfuC0KzXlLvO9VXY8Tuxq
jbCYREbbJFQ8g6Kr8USg+bwMfbBTZEkupOrpGDvedHT5xnKlxjoyv9UwdZ/qVos2mrhfK3UuY+h+
TAu3NI65ibelXfOZYZh5+pNtYDzT06MFpe+sPoKZ5VQXGdDcTorc2ag5dUh6Mt4htexbC48Y1akY
hpY3z2R7LKfErMgj9CCl8kOEmO1il3+fGip+d22gaUHMZGyxVbQX2PhQ4T3jqa+d7LHKf0+O5MOs
Q4Vqx8+aWKxoNRfNrmsa7SPMyz/t1JNPAYntGoYNeDjqO1uFP6jjcTqTkvqXaTBr2HoPRuNVkEca
nPbT9KBGmFPrewAnEWC+fgh3CAEH4E7wrLEH77EOhscahw/Np+X0+yBhK61nujM71yEglPw1f2tS
jXvrTmybjDeRPkVu2j2mjoz5VJfjAwaGeLv0E3YJb7ttpmn2uS5DHm5YxiFXNvZ5YYSeaU0BXi0S
p7vxEv/gWkFPDKgl9NNEuOy+MXh8LyPg6vpJnalDEpkxUQ4VrghJmihuvzk7Rr52lpUHMKHy5Wam
17ehX5NdCtuL9x38bGjMQl68tsku6oI6U3NqmLm1uQIcavNv48tQs/99HTVAfy2avkJPlJsXwO9i
39Fe513Nfh9Pbm3jRohTkyjOR1C04jBqyZ0UQ0qzjQNVsLtelC7v6HDcsJKdfvQapuFWzuVlcgLx
ks8Va1XmO2k5Ny6lHkDhqX1uImpWKYEtl5QdCI6mc08w5yUfSFr4mq/BMQ4rGYH0ClERr9WLAQzl
60i29daZCn49w8CuWwbDHUXjexEG+EGWHl9u1g+T1MOLmspr+Vv4nr+vbO9nFbA1Zv2a5ht96Lpz
tATaoc9GcmGJbJeg8E9WPCjztcjBwRuBfFQK2WU0glp5/FpgtdPXNaWQzv81Yss1bnUf0IUf9SCn
7Y/IDeAL13kWX2qMEdbvZMi8n/EI4YvdEdFey9CcQHiMQf0yWD6iMZmU6c4m6vJSu4W55YMptk1X
2UcD3O8mctyj2xfBW6IhIK2xtFzHmYpXOgz5Wl0AV3XEPrPptCo/unIgRfAfpyjLua078rUf6uDo
VUFwVGd6qwfQDjmwePx7pi4kssca1ACPrFruU40eRGswWcYGr5X04TAnHw0NYz0I9t4UktkeN5hX
kbM8IRWP/f2kUW1NiLlGyHOoIeZea5AqX4cKvQ2AFuePXRfulcB2AofU1YzkNTo5zfH7ta56yfCR
ab+iPrH2huF+REZcO0etY+hqFryfCZ04arNsL4yUmBeWAerhr84AdIwnPc5eWlEXp7oa5WOZklfg
tmZ8VMPBIxE2n3XiuHGJFOy+s4/YmOlmAUB5DFFz3SzMpq6ocwhihXXRfXRA6iy361tZmQ0VztI8
GfSE9qWTjc6qzmilGv7VpcRGxrUXnprIue8tbtAL6stUh7i0aZm0PA+Z0hI9vS+7uYApcv2eUWcj
6FQkBu3t1xezWtvHpg1LZxbl41T07wRP+q8gC9eo+bSjOqTL2UTaoh8l462Hcvum6jzifryq/FWG
b8kIwljOCa4VpIv49bPx3p36YlV4Wfg21+2ftCRVGTPQQ9HP/oo1inils/v3zFvOqDOIV3WmrqZp
UkExp639P16r5r6/Exu7I9Ky8gYiwVbaiXEpF99XZjr6RQ2THFNT3GWv0xKzoQ4hG7yvsyyT1p4q
yU9Dl9rZWg7qFRT8mlPne9uiBu5eJalxBhhU07yaooOjQwuZJuxUAKzFCyHXEGfHevpwsDpn02zt
fV/vj7adHzqCW949W1irmYDJJ+zeM9r6FGMfbe17xykvdez6rzjRx202juYpdZvymvtJAQfFDwha
Gop+JQRsOQrd7R5943BBw9PSYh+9XWqMH7NW1pcgBYeStmb9VgTRLYx08dzHmUF9zXS2FhHS9NyS
p6jUWITp6XxQpBjQ+JK6OmIHhYhQV52WpoZbS23Xeb6OAiXr12mAhzF2QljMMSvVyNIJnKrNF4Og
D1vW42NdjN2hTulKkN9knPxluT0QM6ZpTXpUIzVPkfPvRXXWujG58L17UK9QU99f/v3aVn8TbqAf
3an18W/SlAnonJ/UwVvOCsCD7lqdIq3FeAhnIbZbcZKGJk6zaQqCdRiqM/oJgg6wEJuZvd56SU1K
fQpDU99HGKQBNEpuhrNobkPzc9RasVVuEOULcSRZ9AhiV1IW1UPCVmtJKn8PC3D7WWdt6chnO33B
GAlZ/j2oIQsxfECYMHiG6PQihP1nBsMkC9v+1YRo2Wpbpg9sttkVR0kOC1SniBlIDH2QuBIbrkpi
BXLL4zBZRUlHZI9vC2oa1vQr9dybUsTTsyPLA0+KblOUhvUY8SOsFAOeNJxVQ4zOq5ewq4eaf5Qu
7VPHNTAUsWwGNuYHzV4F1ZUOPcSMkizd4mozz32/xtgzwSW3oIe27fh1pubUsCsAo9VCvoWOvi0L
y/207eRPnabRcyrcYddWrnG0+l3geeOz19/Zdly+0s0D1NPHT/BVDq10tfvKYY3iFbTYlPFZmNEH
21XtfmoGcfmeryPt/fv1LUD+FcpK+o618xhVJSIEUe/mtJT0xqoqXg1m+cOugLK1Cy4L76O19Whr
06YAhzV7AavKQV/q2p58suQ4rkQ+odSWcbeOR0d+tMPiLPaj51ZzPsqofo0WT1UWTFgZuGPtHViS
j0LXzQcUeOl+rAZk/r4PoaVZwz6bfqlpf7b0fRngC7AS+xJ0kBUKN+mOtqFjxmIkROBd/TzuLVb0
1l1JjUGaJkJkjfekLvRXNcy1jJjOPvLDK0kQ6Z8qbY7xXEafqExfws6I31hG000lT+aHWGR4DZax
53SunbXTEN9DEcvdpBA37nywkCvZNh8UWKOH1CqttZ/G3aub+2wazWn6sEexHwuCuiiG/Ml7Epfw
0DwFstFYbfCtB4tMXNIlW7iyGpGWRXRrLRZLlG/2yp0Iewo67cKCsjumnQ7GXwrQE3kE03fxKaGk
Pg9jCEMNEfldD41iQ8H9j2PPxGovh6DPs0s5ZD9tXXh7NVVrZLk62sG2zeAhY3V67FNjWI3U9PJ1
ruVUpxqfvpkdhw8O8SInoPh/1Iv9cozJ4CX9GQf9So/16D1ZHnpoIUtUf3NzR29MpxcP3miU8zNm
7Pop113gkjnbDDb67aaYl3wggeu0AbN5j+PXWwpY4SkXACEi7ol7ArO9WxaysEvsJHiesrgmp9AL
342i3CMKQO0Dy3VdWAVJ0EnzZ5rt35Tnpoumm/pVNNZB9G4s177rmFsbS9G2D42BbEYOWtNeI78Y
LmrKDSp7xzqMNM1AHgzsvLdxnvw95CYUTJZ60aZJ/XpF6dpfId9lL2t2KRGF8OxO8bKZNUPNPVdF
+uT5BkXpqMkIv0hoACd02qoegJsa2mik7yvtUw3ywNoWsmguGKkgFVI2eeIWH67KLAt/lNhdgrDI
P4yINaanCYE4CkIGvarYlm9NH3ubIAjkeZYlXcISx54TpPLVZeFcm5k1bgQAiUu8HKAKgr5L3cd8
tsJHERhPMh2sSye0/lIUcEx8/0xlYnzVWJ6fXQJpSQys9ReRxmuBJIwwmNH+8X2WIOClP16XD4LC
HfAg/1zPM8TOzLpmlkvb3CQvbqUu4H+mTdKdWtol26LVwlOMNvYkbFxCZCM4F96+7TpO9fahrIr2
QdfIEqoHegjetgraHL1qZTy1Dm3TnNiYnRpamqNt8qx/AESH9QKVG7ZuLPyxPUyXso+NZzuKMcah
nO1ZMq816V1GmjMOa6Mk23YddSlScM0DtSCD24TmPMU46EXT5D/aMI+OjRGVSEHd/EeQO+0amcR8
ClpBuE0Zh6dK8NF2dJe9Er2lJ8s2s43mSCLNurbnjYZsBEx9sSLPWLtPkEMdUTIY23CKul8O8GWz
Hvr3oYgTnsCej825s2iaefOqCsIEM7iMbrVGpjY7zmDeOtGtqNHAlrRLwCRw0PQ6BK8VDNYhHdFk
T/W187TiUR0wW/FQD1p4rfZcPGLqDI9BASdOXQ2nqrtbkHjAUbQNJG984SNL81XpufUNq/UPFLoB
e3a3PZiGN76MBkj/nl6aHtsbWZczG8fEP9aIi46TNhI0YmGFsro+2wf+wA7e6amJEi41DL1zDTQD
nYEx2HvAX9O9iz5sPSUuio6w37qztTEHEtAJmI2uUZyRzrlEZfcDyQTUnN7UPB1ZeXKDYEe2hHVF
Shcd4hlOy9f+BsNwfdBYwbt7q0+I+SJma9tMVbvqgI5iRvPkeVwOavi/5prwQMUYDAEOtK2mYIwL
eRGBpTglTvUkF+YiHOXxLuibYguhyLdv7r9KHtZclxvLrLVtGwb1ve403QU11VGJPRrZRfddTe1p
UYIoTYhSjRiOFlHN+pdExMfQEpr2fKu+yPcS7xCORLJ8fZWcrR2yjXrTZvV72cJ7NWy8Cr3dlMe8
SDEr87M/5gbs0WiMyCFGu1kse3wrseSxipNqY1lRfs4G549qDapmoGUtPS41LlKch7WsjmEEmJn2
NHUFB9+NvwzVXBBH4BhHmoHkP1qHKLKiu6+5kqwfHnB79TJ6UA1PmSQ8FnTn114t+nfaUgjDTfcH
ttsGZkQNHiKi+uosRWBEiv88NCYyF0OzznOjf2SY2H7ryccQjw8sYoJjV6ebshop5xmsGgBFrTyS
vTxJJ0Px2aN4IjjQ6Ix+9T2WGWIY33BPaspw0/ZUxeXGsQJvkxigmLhZ5z/HFR/HYG9b8wyd3qDK
EmmRuWS6kzpqiYrNAcMsRTsjkNmesXJAOZ/ECV0UFgp3QPelxn9PS7XVskktKtnaJglPIVRn4Uua
BRFydAKJNZ8cWPRctA7d1L5RV8NS+42F3rgqw0/fU3Ri9DSSzfFQBe5BjEmDo7MKt2mwbhvPf+B3
Uz9WdTVRPAQe1sqgfhRTD5cyC4/jWU9897WqTYqwmSHxvNCjn30AF0aU/VDzyzpul86x/yxd98av
XtpKt95jZPuYv5vstuaRdByCLmHLNukvmoPjq8mLTxdutGYU9ks/GhFm0mHR/jnJll+Cv3aNIFjX
PMLedKjSosPvNA0JLhSXJNe2sozdPGHrMYaYhPfltXZKxjRtLTTipMCVgXnNDRTiq8AiSjJoGu7j
lsu45llzIKv0PvOzj8gPks8w03n7pdprjGBua4/IkVLCTw5RxhPFgUrxDo2clkVQvaZt2OxZI8iD
RED0LLTiGpdN/i4lWTzCS2aMdoV7Dpos21gp+OS0boedF/FMq6zwXAfNeE+BbqQeoG3QTVA3WabM
vmru7P5S+vc406dP+FHjyhgq8zGvxLjzqyHnxo4dtk2Q2GH1PCdeALq6JRFo3c+Du1GT6rIwHP9c
EM3Fc97qtirpLEmcvID3jbYj8oLt3BOLZk9dAkC4Ctf0B42jOvihjupXl45+NEZJU0Wdqkvev1+k
hmI0+As0HUwdWui5rZNwPkpA1XUzreuhqokNbqlryATtsbrckI2B9sQJjouJwuySqN+kAxvNetSe
leZmqvXxRssdWnpxpf3V4VhjR3Ez3JfLlKt38QpIeAnKjxL8sJTg1Zlsf84TStREFekL3+/ORP4C
LJlK9p40EG8KfD9rYbrWc2bkpDZRm1uXo/bp9EW4j+MShZNFDHPuuNFJC0x5/j5YCf0OXvHZJ768
ExI/keYa6UYQeY9oZZl0yII2mxYvr6UL3AJ+T9JNZHW3mAqQn/leuFMIIKdo0nNdeH8qfexuAuS2
K55xya06zFb8UYEQPYAL+TtlLGeO4bvrrPzwCcdbR4tFsWhEdepdgRJDjV1zHURF+qp5440pgGRP
Jak1TiP6+8GMyBVI+3znE6+sXuE2i00vNT/cCBFkBW2ORwMkBZXj/j2nhqM2NvdJQ+aBel3alnJH
J2U6Tvkf1dtMUx10Z8Mz2u6D6gyh0EaARQOu7KZgb7RUmfI4QA4s6FOOut5j+KJ4JpaDgdxiXfjc
e0fAF2vDAWqp4WBIlqRlipz8H7rqeSZvgk1GNJDwNnUXDc8ZBnv4E/0m7Fp5Vofg33+y/zUcAm3a
V6bznFH1ueT/eej1GuxHXrebxnqqrcAVVA/9I1su+QE173cHKuQHjmbwo/4gnikYl5ugH9J1USCa
cz025q7mT0fdiubHNE8i9EGRXEdhOz+qub5EcJPN6yDTqhvH8jokrsW7UxLYZqZjvdN1q9urh+0s
+jscC9WDPw/dndaM+9FqUPU2bBSGoAxXo6zDg3rm83ftb5ervpeJk9XwCA90y3gkuoQuJiGGQVOZ
N8nYdxvKzOYRETK6Se6gW+ln/V7Vv72MRHI1/CqAu4huv4dh/68Xq6vqa52eSImhs161xZYSLAd1
1vukOmaJmZ4pjr/QnZ7vGw8YReUstoo+FD+1PMq3eeacQ5g7l3zxazap4f0M8E2sB10zTy2QzGe9
lRC9QuNYohzel+4vVZfx9fHJzH3c6drAKseLu2vvkkuQNHX8bvTdwjQzX3T89nsN5QvZfz70RYMc
i7JwXojX+zUBWrj1esN5matxFYb8IDJHFXpfNLq9c0oA2Dhy/5aH1BBWWgJE3vmRTGxQqdTV981y
8LUgP6g5NTRzCgR+njc7k5ZntbHxpK5FHRcbmQoyAuuZlgv3ALG4ToAkzNU5zmkRVSFvKMcrR9Id
EXHkZZ2e8zY+FWVrHtxehkce5/+o3LVG9lpnRrD7rsapCt13IS+fWx2AEx7T0e50XJ0xDUXfG07G
MEU3ZjBHPAymai2chh+5k9yttDx7Gmgd3bSWhSB8mSozdzhIU/y2WAnt8HyPK34d0xXcB8AkUjSo
dSGwOTnZPN1Sz35QVUo1ikb5wPa2ubWL7tout8UKJOSOREhrXc46z94uHuWd1ZLAzJLnKvmz7lGI
Ief0bGvL02raR3PZv6YBjCoj1uOrGibxzusm986LI/I2l7STCm/1mTic8dgIc+ORJXFWU2CEbfad
okDOFZOvTAzK7UCeA/g4VuaROQC5ozJ0DkkW2djjlIFa9hbIcUtAcNAtmmz6q2H5pBVTzo/RNGc9
Zd1VD6W1Zbdk7hMdetUM0+0ytUbxamXdupi8nPrAyHa96ucb2tXlDfRQvItxMOyqoQzvPPyBUJ9n
/cEeTEpApvkcpyJnqW3MB+x81vOkGWQaLcM0bugUiaHZqPeE9KL0/NWlMSME6eWI9bds+/BYEdZj
iNo/E8vkY4tlYbMxC5YamN4Bzkr9QJl6U1HNJko8e8zK2N1ZqRcc83poL3aA/ipGavDiRdN725Th
7zkm07xu0/fRQevmms7u+22BPcC7ZvUMDFiEb2peTZX4nXhX6P46y3LCrt3JODiYCl/qfCQVVpf6
ScXzoE3+FQ1jdKsuFriX/CQJH9oiN5876+tLUoMQAzFgu9Cd/qXxckCnPspSF6X7UR2QWFDE+M8h
y3jqT36w/p4PcO7sAsuNN3SbihO2yOTauPTZXC/2f8ZucogWqFtf5OzZENk0Fo1Svy/qRxQ8475M
obNmRDo+Gl1lXZeql+i9zt0hXaBtVOjc8BvkMaS3hWsd0/sDi0EE10PUHdRQHYDLNTMahTpr2huj
n+OtWejE45i1fvXa0XU3GRrmbmBBVGkpbfpoFivcydyIPNocjYPOo/JzB1EYfvSdR7jHpjBTqsBD
PF8dOzrpExDctVPKbq2VuiTmOcIXFc8AdxwN7RQVM5TyHTSw2IoWcS1JWn6po/Iv3HVnkUje4cLe
THD+b9Qwj8QNQIj2cYoi/84r3OfcITdA6NBrpdVbu0pSleyWLaowJclGnUTxZduRB0ex+IxwXd04
yYBPfJL5diwK+om61u+qPB33c5xHmLGzG9Npqqc+yOxLFTQ3FAXPTRB1M2v2xoPBJNP14PLrRLRY
HQM31FB2gt3UW1RLvigPeUo13RTlsz755qMzo4UrKP9tKhwLb4CJNqVmhK8plpwDCAsddEr9Hi7M
P6/NLajEHc4nRl8KsTIZkMnx7GRjsmXTUJ8RqNdn6hndoaJW2ufzm0MvKy9KIphMkmAa38o/YchI
3F9N8pLgtt8krVXe+iDgIF5l/Y3vLCEMRHr50XDHOov7vjfYFhVtXB95zedKB5zoUs1O4lNc8auj
Fgep0IFYcIK9/FAgFntO+Uweoq7s9lao2y+hWW+9qLNfgj6Kj/pEqTQOAkJNChGu7qW0/6R2IKjr
zP88kFD6NkIEIxYvai95AqR7TmT1Pnjautft7CfcKyRzztQBsiqtR9rcv3xPs/ejZ43QmZD8fx8y
lkVfQ6D2JJgHcm+ISj/pPW51RwvLxwIFABslvT9QWZ0f7NBsKdW3yec42ZvcFcOvoCDw2iJQ4oCF
9yan3UOtZbSH9dyScJc2dXRbc4u/ZYMXrY2+QeuUca9Th9lPqZCMnj0enWyL/hErPNyafVNm8mda
wVhBp9TqNN7DPtbuwT3vVKpM6DhfIxtoJmwqvRt/pTk6MSqyV4LCzrqEfIaerbuqg5qnitJeau9Z
zVTLszDCS38wR+7zwtTlKc8y96FoHN4tRvJDjdTB1ZAz+JrRHlCBGWf+jGiiWK0G9s1oxeiO7da7
z0ayBzx/bm6c2vHuxzT27v3avukjw720Rv67ZgPLrXYkltmU92YXTDdf4pFKB70CUgqwpoFHw3OA
aCxntgPkQ52xqP57ZpiQOPIUqoxoqz/VkCVP6qC1wJc7/JNq5AlWImZFWqsa1rbE74CZYTMUergB
Tw7OrkLaaUC5eAjSaD5oc5Id5rw2Huq8BA1ne/0nSwt6CUR2dk7rrNNEE5shRAApSiPbBTxJbxOv
+3smxqDZJgLkpM3TV3pafq06vbiiucRkmRt44OwFiUJ0790UldPVsRJ/NZCm9uv7AsGTfy9QQ5t3
duB2x2J6pfCN2IOTDK88zzPte0aAV3rICztc43BN91oy+5cJTcF+qOktdaMZ8C+Y3+vAQnhf5vD4
UDfSG/Hj+zmMQZwu72Qzxd/RtO9E7KDX1Su5bhz0jRPdlkcPW+9O+gkt6HHEG1QhljNTKTaZWQnW
K2bIO6rCtvMvKhx8TcK1HASZth0ABLLAUgjNrO/UIRNJcoeDjFTpvzNquh8eC+QfIYXWP2lAn8/r
fhu4h1atERXPwvd7kqqsBIcBa+xUyDuV7i2bNGD9lSY73auLaxENq6Y1t+S2mURHeOkxxgtxKHNb
u9qDG24cp/GesBjOwKIL+20Q4XFwl70RinrTB3c8mdrLFCY/gpHt0WSyGgdfYz6kIMi29ZhAjpnF
JomPws6du5aK7p0oR/uu1sWPbqhKli9Rd9VCPFwRJmOxJKqPnZMfMbMlGz2Yr7PM/tAzPw5hG70D
NsWP0zrNVbBEu/YjEbrqQprGN76pvxT2NN6BcEnj+2zC/FXJFqAnYtMLVE77nqXLp3oDFf+eH3rK
yX0F8N3F3QDANpGodOkrJIR198ZAMCO2lVwf4x+Twfs/JILowh+3fwUDk5aWfeSHQJdWCLf/QhSG
86tFywGucPcjgYuypmdQPNruEnUMXXFrR+YrZRQEN3FNs00/tUtnwZnpzPUFNoq2ZcuzsKkUzKpz
aKKX8krmS4thquF+vPzlLCCOK1YswW6I6UeOvfkWkdC0NqtEO6VyptVg0EZvjFfDaW36tyE7NiSQ
Lx6cyp1vhXJnYBd/rTwRAB3pqrM+Wu5DEsr7hA/s3dRUIGEWVZKGRm2jVZlPqXB0joQtQ0uIQ+eF
+1y8rz1imUqaxRfj/wg7r+W4kWyLfhEiYBLutSzLssiiaPSCkEg1vPf4+ruQpWlKmrndD40AEqDU
YqGAzHP2XruYviZBKE5J7ftb1qn5IvQM+kJxzdh8wqq6HzDUvX06hMtWjf0XLMbV2c26cKERnXMx
VEiMVtWnLIR4/CBiBb/aGM541hWcTKpynMzCQLJrbJFYanSIzGCpdFl3LwZenyBTvRNZGcWL2/oU
iKZ1rTpMqpPBBgQh7FU92sXyJsKyXG9Yew6mucEGp+BmY34ubD9ZjpaIviGR+xpRhXysmBajQgBV
0zuTcx8pTXsfNCrUfLXNd25VQ5ZBF81K+8Hy41MocCktHOgHyBrm3cGM+dR8d7wzelDvVtQ4r+Fo
4P3vBtRZhdm/wukpPMt5zRFU70FfFit7J+JVmeXPJGDV96S902kSadaCGhuqJxp2JMCmIv9hKI8j
2Z5L0Q35vdnEDXwyxXlUvBIHstaMLCC15DG0CE/xvbx4Nrz8yY4JNxZu+dV2AoI2Y0tFhusDKSey
hFAPdNyJHrXvZkRQJqqO58xWPnhr8YxPEhCFs3HD69MlpafpmyBYZhUEdn/WkUysIzKBdl6d5Cdq
F9G689EwUBbJT2U/UTWJsg5FQGZeSZfYJXU33KOGMq+WZdurZCLXgvI6PDfRDwcS7mma9SHm4mTQ
nnyrCe9Zul0gnoi1DQVtb4i8XrGAqrY1s9QnoRQ41k06xe186OQ2/THHJSQXfNWpSVgxqWhuN0mm
NhdPyYGLOf7jiBb6MfH7AAh48HNMntDCHLJH2MTrAkf9BqmKKe50l7COtlaDc9HCAtFr5nIGbX++
6VQhlkALynPNK2qpGGX+nUo53ajA+8Eb4UnVAu+5FzZvWFXv+Zd6VbDxdLs7IuiIcVrhZURX9WBh
mlkMhaWhPmv7L0ZbrTIBQrvsnbu+mpyzUZnONsuoMo0Bvew21p67pIbXUkTm3i8Mmqxu+26kpThH
DXlYk5nkm3LC6NyX6Xs/IZ+ONKt9EMjk95NTZZsUItvKtODlxH3trSY+HL6nbrlvTF07+uY0Ltv5
jUs77DtBN9EjahDnOKE7QFs/UYP3y6c8V9e3t0JqobqOYJIXE9g1UXZ8KjVzOzNz4n3cx8FKT2Pj
pWqJsQGtMe1wdBsvYZXhFynP5WSUl9Gtq20yxtEuDbLwkd4k3aO6sd4zr2XqCxA57KfmGOnlWmJ9
q1J/LFT7yaeoQWhy8gEnPP7WZNFHP5SbuNf6N8VK90BTxEs0lqRWuTW8CmoNi2QK3yzcDfvEod0E
Tz+rlklkB9u+hSzdWl56NLxKv+SI+zZJmDt3KXqR51ipt3bgx9+o+6orkmuzg5P22ZUG8UunBDEI
a4Dsnt3bFwP5/NrtQN3JQ7mB9yF2lkUbuL0UwBYXAdaMZ5ZU/Oro59+3pVbd6VFzaE0+f0nYpZFL
CMjI91gSduWY3/2AKrBmUls/FxMMy3JKFRSlInxNgTosoHBbByDX3HNGTvXd0Hom1TXGwwr498Yv
bHQh89gwqRgTMjU6daRsPTpVb9E0Ng5WElEQ9SOatiDstqqT5Wt52BhNvk7zgb9yPls2qTlTqsSX
HJMkSnWv2Eul+qi6737fWsxdmcal4UBZ0CWvRYBs3Ehrh+2Qn0GmmLYkLbVa124dr/VBE/cFbo2d
E2dfy6iL7IXW8V2rGgeKRNvOOU/99MI/8kPXopYvWEpe/KSSn+mwcJqc9lvVInVRFOMyJZkC6p2b
f6E5yciab971jNrBtpf85YpmWEd5Xqx7U2iPqh9oj03YwQNhjVjz26zL4WIjZbjtuXJPCYzT0EVL
6ckJSpFtDC9rVnyI8aMcw0Aw02WHYvc5plFAU8dHF+n77g/taqyr2VoYTBK9uXFdFxTC/aJnUjYf
2mbJU82Zd4vS1ZdxEGyHzkhXVZsbD8qoGA+0I9PVoGjFxvJNlswNM/aFlU7uXRoFzT3z2Fu+mQw1
q4MpQzxWVhvLgh4gHNqPox24r3VtBWvd0vJdPx+qBg875vbPyjhUK0DB9VbURf0QOIF20JmuOS5s
a4FpYSuSv+qyqu95tCGCUqkfnRkyUWne0/CM956pUwALXf9MQS9bKlSfv41O/pVXuXjkN6wdbFbn
KzmOBn+f6534gsF63LX5cJhMcpM7szUfyQgjyyTOeXcJ44zxT+WhDsA4N3AqauCg6nQqm6U7FY9G
aoijDxdma3n435ZoYz7UIWr2qR83q97VWNdDIKQubn30VBeZGgntiqYDb3UHhjDzWJiBHTkouZX+
mHey2sTsQMu3t4pMjvx+Sumr2zXyYi8tDxB/eZCh4ohb/UetTgS5Z5P95AjmX1VUWhR/HVJ847pf
e23lP49B+SGvJaVsYRRV+44sSCsebm9U+VqdN/KNGtnrtAXyhdaxO4LL6I5yr77xKDUtxc2Il/tv
A0IU6t6Ovt+dZujNneLME2ydPo2JzHETqVbwILo4Wg2J/hFlerq3SHE/d/O60wi/ppYbUzxkRA9f
8DOhFBqL7E1E3iVNEDkVU+QQZxClRxLbkqNPlszRMVNrlwLqvHYKbJ8afvu9mfnqDlqvtiUCvHgc
6JolGrJL5LVWpVUPuR8ke2MIknWqJkj6kB0ktgYd14O3GmZutycbweIFFtK6RoiQ2qmBYpq61tiB
SueuSZnJeiC/Ozzo6P/oVoGY3EJD87aBHlzNsjBhmemedt+UxHP2hM6T5qrq962GM4LVICU0leUp
b0xCxd0gvOchKpatPZXflSpehNpQfRhZqC3G/N4pw/TLkHJPKl0aP6t0qemsmNFtL+gZ6+azatEO
90adDXyLAEGOU7eKpn786ja6tU6QAOzaIqleOsRpvsYrOBpmshmLzHPTd6B0WubwSVyFmFmdfBP4
ivpSdJrOO3Ui0Hg+a3svLL/SM+yL+EgkrQrzq6EMo4z2qqfceoF1Vmxobc3Fds/dJrGNm6tddDVK
JSXY+E0IM0OprCfT1i4IXcJ7eYqFBWWZuCXbZD7pUOHjf71Ot/Ks5VRvDsiGPRPl+GJ4UXyZmHIk
OkRueWR5bXwZ3Djb8v7kLTRfwVN7JG0VLKWOQBSRMuA6LaofYrKEz77nZTHAMG4sDdfmFUzRMsKn
p3v6dKyoYJwty+zOPN07/iH2BGsXvwzsYBqJpvgKSKFeChadiyyx0wOPBeSjWkTGiWm3V5rR/bKz
eqgdXtZd85oFMjVIfBb03mT3Vm5kw8IxWIcAFB03Wfut8CpCIfqgI7OsaJyPgtygmV9RRig1gjDo
AQopHX4VK9hliHmPPTceqTbDXh7JTe1B0i7njdYE5zA17B1cESYevmut+razv8ZTTcM3SJ8raku7
wOs0vuEhJT6EZYs6bGetC2KeQ0rJ+BDGcb9Um57o3/kQF0lN4sOov5uZSx0vSqYDUAiytfjSEq5i
1W8KpgNMmcCpQ5pdTtSTPZvRhQszZSm8lU97ZDHpfveYhUX72LmgA3zqFtvaUdvHct6QhcS0dQdF
7EnKZ3UngqE7MW1L2qADhAmDWpZobTv7eWLMimynxuXDTGXbVtgrt5OXa29jd9Eny/kaUbZl4vgA
/MM4EVbjoTSjw7boqzjYyEElAAA4Kl5E0b18JqUq/F7ip16obpJtBjXQln0ZXZwwKL+YlSbuFAXj
jdmmzitGyOU0+f73zCLdSBV8X3qmmkG90BF6vMWKY9/lOmYKmB7x1ktaMa07NLWl4DfRpClFvWRQ
NgG+wH09B0zwtiSBOTKm56nyvulCUX7U+GJrm/6tWUfvuoVnLc+I560acIG5DSS2jMEcOxStvIDp
OULPo9mMsYPrvcq2aYN8f7Dr7klvKu9YG8WHPIra+iNpqKoJsh+wIKNNjTxlUzAveLdM5UuU6rse
tcehL4PsCXm5vxkze1obrpo+iTGNjiJn8s1zzLzqfjjV59iMye1MJ+0uVAZn6xT9ePVaXkimaIwL
mMpwXdS0SUTcVd/CDDR/X4tV69Vim/MRbsfepwBGOvZFHYGDdJpVfiCOM6tMXY1U8PfET+6ToUnv
3cmZrni3h3WraWKN/C49j/q0q21DP6gUQQ9VdAnbAp+EPROfff/eyIzhzYJqLZVwWDAUBSsLecY2
1mBc4AEcw29Jm1yUpLGfFH9QdwCD7LUcz+i3pEL5WgZuvmm7dp7rTrTGsYylceJdk3bwrqTVHIdc
j+7lEKk808odIDOUwvWuBk34Xeh1KC7DcpGHnf8kN8gcYYcnV3lg49RAf66B+iibHTDl0sAi1Wkb
P9ZHJkGzXw1hPzHpIVQwpbDpsbAQw2ihC2KN5jmW4TTfWxoEr7oLuFpu5OHY998VO015RuvZ1TGs
fRMm5SvJq+IujJnhBYKfA9MNn1Q9liqkzFEZ242s8LedBlDeUIyFNccnU6bz8CCSoZwV00G0k30f
EFKQULn7C1quYrjahlDseCOZiM6AGcowqnovkraBoQ/LTHHV5FyRYjCnwJmKapzyoTzII4T34aam
wECtpuEV8dBb4i1V9K8y8yiAV/GQKKiIIz8pzwVTuy1UqHApO+YJLhYrgZJBPns9qcUbkeFi46Xu
uUWxTrJ1RMHCcepdpinlyjWCYqdF65xef71EI8C3TCVYQtpGfWLL1yy9Q1Rk4ZNVtvoRJkf2GAZM
PZu+vExqmj+apZsdgtR5l+ccIvSWFXFOULvd81R71Albw9lMQWuSxDZX5gs1/6rFYfXAxOt7QRLZ
myY6bWWSVrrPXHt8sUZmu+Dv3sYQeUHuqd1Gr9L4FTFkVJPRpihlSvVw3nXEEBy9eUO5wtkaSf3c
keJx19gRGZ8uZaF1WBZvtdZvMXrrd9IBDbvROllBepJu50zYI/cn2VoDJOtLqureplLjmMh6Dqd5
gzDmCwh97cCSPXjygs3NOs9V2yzsDZCHCQB8owlN+nUeZjW+8R5I8oXrWcWdIjC7NVYQ1mt9OoFc
0u8ntH8XSmXKivAlnMJZ1B9ZRlMAVc3u2PJGu+3l1QEnJet6gksX+fDsmuTE6XQEqD7p8DVoJK5U
Vou03J3pzkVySvNtzhxiKW0viige536N8qXBabgAPxK/jqSCLxzNrL5Offa9HFv9u5vUlxGB7Aar
LUh83h8FFPqxAl7Ppuvtn3u2p18pjU3bnEKTeQKRXB/dfF5uuiFIxaYjl6jou2elDONT05rD2ogr
TGnYv5/abHgQCuTxMRjxTQPpXES6bx6FbuYrovDKjTERoVO5GbJrog8z2yORm6UoUK4CBpReiLlq
kPTxops1a3zhPKrsuXchZc9f6U4ToS9vCeZsGm53VSuHpTydzddkpVrvSaB4Rea40lsFmw48gVVZ
1ypydrd/1Ev7uxy3VYrTeRM7Z9OP7kcLEBDiSPAo/yyHNn2KT6LAW89TJwoRNlV+8lNDPZSF2Po6
MyLsieD7hJGieyIYewVmvybIqzD3RZA0yxJaEpwc0wfOFFCRnjfJHL4Q2ma1jZGYMO/4z5jci0EP
jUm5/19+0zqx/B2UhtWnD3Wsm5meNiQrJmnfC9NN6Lek2tFtEpZg3hzGLTpWiysEU7fTva07O6ai
tDdGMFmuroHFanHh7eXmdvxf57oZb/nnVV1hsKiYfzRFNLnoEz6mbHZjCw+jiwglicNAKTwPWeNC
BWdTht14rOdN1ybzxiR4txybHctrPHCxTvG+ts0naiE0/CAYr3oWr0+TUH74Cl+/OLXyl1DNnpKp
GC56ii1Tn2gIurqtnOWmjAf2VB9ThIZ85b9OwEgfMpeEz/knqHI8KSH4DjVApbmCv5fwKjWA2hax
4x0w2SyUkG+pT09jYyOGQvrZ6o9WaNG6nnsdUVNCyPl/roDcbz5rWfWqVqAwp/R9wEy+dJKmPavZ
BLKQmyVDOnQhEiHiOW4cylEpLnKIPMTiEtt8AXlL1HdyTI0QTBA5PlvxNW9Zd3m9DWbJuRIRLwnd
t8X0BcauN3cymy+wjfGITe0l90ufXAYCo8Iq/IsOSfliuw4y+3zUL4FZ4+IJohxzHugVjzgV0pqy
nBeSt+yY0KzHTMP5QGXwS+7yQPTCeZ7R8lT0s7Q9Nmk/Z0S52j6Y+0+Gnq3KEu5TGvAN5B+LTsRW
GwAD+oVFX0Jru8WxAo6g2VkKAh/q6dfSJlpd05zbkaaiy4YkO6zlyTgIQX25wTMikYo511MZpPq5
CI23VNOVL1OhNqeoZNI26QUTPN/Ljn0U9sQnflQTMtMpMQ9ZbplXaPM8IrxyEc7oZsMTxoEsC3Hb
k2OZSetjCgA5yLNyMymwJnRMyqhyBdlUUXwGIP8eeBPe2BYHoC3a7icYQNICLMJjT3JTuyrkjwhM
aoWXKvOjHNYKOSeLrP5KGuX41Djpq8Gl+yIq040Bj3AxDJ2/tVjyYPRLq8vUDNWl7Vhl/zOERzf+
C8EDP0e3DVXYmmY7MkDmF7BSHA2u4jLXXNS9ZrFyiTHwiSlceVaa474vCLZr7OLncZXX9YOivtes
Ecsy6DYDJpDHJCJ0OtYy8W1MzS3PZfGXhjNY81IcKm7iL82KwtOoAGLTJ9Qz//wvENoM2PrMuLFc
U7VV17YcDTSSYZjaH2wou3ZHNydalIefU25ULwlXRWsbK0tq7T7bX0qI5bBq/UPhZONZnh1CR1nS
vbeI39XjhSISgrj+BnfRfHMrkLRyRMlbPrvA+yvpqJTJIYq+DRmqXbz+/Jk//hzfQlHa+ONroA/X
QCfk+7MqJCUJsj7U1M3t5O1oLhnJy3hvtAitcgtJOfF0BVW2dawgkSN2yl8aZRPucWfYJwGwH18E
LxMS7Wy6tIz1pYkQqG/QqY9J8Ig1Dt72H2c7nhi3n+M9xdWfF43zzyHufpQ/chsvUZWUUE+oCFD5
iVkiKk60A7hTHxCh1AdtipEJTuLuNuRYs8AE2gWAhgqR0hBuA4uPRSGi4ylVYptQFnhZ80m5AXyJ
jeCpwu39BGnWXwDNH4/yVF9nBNO0oYP5mMv7NDJ2tNtuzaA0Y+Iz9sYIEAEveKqh4w+iZjzLjTwx
aiFnbfMj9cb6To7rBAvtgjDNFw41uLugivUNMwP/LQrRDbRzeGJTJqvQ642j0jITMVQzuEMutk5Y
eu30DlFHopsgvVSYnxLhMblAgqhuJtukUBFqzewnPR3naOAfEgc1ddN015EBvCiwJ/qBqN4hCtx2
nEr/3EmirH7/e+S3a9DQvOtxbG0qQ6VONecTDC3qGLy3HIsbgoIn3IYK5LcwZY61IV3qm6UL1hJh
GdDaVbSFmSjGSxsgQCeYPN2msoFUi2Sh5CVKELM1ngNALVotXhoqiqcGOQLeQdfZdoQmr6T1qvAO
pqsY966UaBXQKCkfxryKzHjEm3QsIZTgZ+ReTloCh82YJJGyoUJlz1VQc97IPd+J9VVZVN7ytgaU
g/JCeab1eccV6bZPTjSptTdgLUwgwezvvaRUXiL/hxy2Bf3allrWJui5irDzvQJD8CmCr+WE/I+d
nBbp/BBW9aKBErDnoWE8pjwWT2o3nIAdBEiNoo4plBa7s9RUPDrjNDw6V8Nw/GwJPFnbpEparWJf
XULTXQe58RqLPHzLLAQqXpWm1xFCH5DDOoYfAKdtChIXiJxLcnwGbr6c2v4h4im8TBriS24dUSdh
MlC3RfFi2O9TphtfZlbCxSzrJzkaO6G/zwPbW2p5PW4m0xXr1GNlMyQl5INA1b/Iw16JzDXfG+NL
PJ81J/8b/kX09yJHCph0fL0bd+S54PnWxhqYLMlDNbCnvVdFT3USZitE0d1lEFaxnYyuOlhDRwct
LvJtNvjjxTejdGXpjfEMVRPVTAPnrKqiihW/NVGY9zQaAv/RdkekYi80k+DQm7RjQiFAs9DMMSDy
LIu7iUDjyrpYxoftjS9TA+JDTPREasAttEu77EYldqYGwl9HaLQ8O+RjcnLH/HtqVHdDCUVGVhyB
8mSI/AkWooR2ciM4McC+UvR+yJZrD8um3tncoNRaH2SedJ/TNsHkfZJHQzXR53X5dktryQTQ6Vw6
40WmScshaK33DdLDGAKl0y1Y6lYnuVForA+wp8bqlFN1OphYtdr5SJ5FssRZeTyq6btnUEoPhjA6
yY1NXhZskvJ7OlbKwanq6OTNm1Q1aK/KY0Ir0f3AdgZcvPZMgXQSxvE60szyvau5masyQU83keKW
dGp8kBu8czHZs2TT3Qbl8efpz2ts70jGBAC2Ht+tFed3/++VQQ+VCcvJm+vTzxJZRxpllDwVaSOu
PjKCMhXaM5Io5ywM7bs8wt1m7DUPT4eNAsWkkHn0gviJ/319q9C0aBZ0PoujPGGYuYbNK7PabR/W
9sEUrNOd1BrWo4k9iTvF9LDCdpgmDQpmthu8/ss04nfCJLMIXeiGRb8OuQpqCTnL+GUiZMfo50pb
ddZlUbirvI8MdQlagSQBop35gvyMlTcNczz6VnXx8hrv2xwcL4fkRobJfx7Ks81EUcVl9gc9Quyq
0r/USFqCQAmv/Sisp6yonxNUF+dmbg/kKf7u3KmivTyMEHwQHeQaG3kthur4rtXrZCXPKqptHfqI
QEYqQBa8B2X3z7+U/5pZ8TsRjqrOlEaectaMPv3ld5JGZT3qnQ5Pwg4bhFANGo+2OVbhTFYOjpXn
mPsyY476z3+tpv4+K719GL/+xX8wVT//4lpLfMvexaJ4ioO4WOlkTG5RjnS0xJLuRInkmpv0Q5ZF
7n8UTYv3HlvBlYyI+I5YIXU5zIdyrJ92eKAI1JtHMth/K6dNbR7F/ocWivwbni9AQOKNjJJwWw/A
gm21xa7ZOStBd/jbYFTOKiIhEg1GVl+ZCrzI8Qx24dIlvekcAmy7r5DnLeA9NxutU5qVWY3GxXFP
Ra9R7aDBr51EOu2onaoPchOVnrtnBv6dHDLt51CLb8SFnLagrUO0St9M7SYeacLIn8jqES8i3u8l
WA9rDjkajhTWvGAcoqvbFhbB9ma4St1Rz/bV5NvbINe/dEpb4e9yn+jBaEgvqPHIoc/N2AsEuEXR
skqbd+eLVZFr2z8ukYeGgHDH0tPCa8I3giZz3S7kLl0VxMX5UX5n5Ij8HtAMDncKgSSgUsqRkB42
QYZOBM0q/UScTPdlXX78y52kWX8uDnS+0Q5GJRUDtctS5/dbWGvN2LLbsl+jcG8Omk9zi+r+XnOZ
8NKHGRDfqs1XraSjW6XIYaR40iBfaaHntAYBLDgvoCgB0L6Wfo+5NaWOJE1h8dxkrWvlKzXXZHnD
dBJ0f28KLBZUr5t9MyoODWOmohW6qVNP1VceTfNkVe7JjTDceFNWCg2f+dpo0JGAD4G2GeXErkY+
g7QZkLc89N3M3pJS/zx5mo/iBwiMxKj4vBrOCmrvqbHEnUfMjEv3TL4Xbz053Zjuyn5EWRdU4S7Q
k/aQTELMUc2vUkgSJOp09duLPJAbJ0xPSZGPiMxgKmBixLwV0zUOxlDf0mKLF2LQm62eG+6E/g4M
AqlWSP1zI97AOyNvVoQ/+QjyBHQvb5PRDVnIO7fNPN5daUCqGY8I4Ijz7SwsqpCIlbJ4mWVus/Tm
pCgblc5dWJvvLm5eLB9smOYxJy0yyEjqADdBDsqLbz8hrynGU5yZxV4Off5sZBrjoXSMzef1VuHw
xw3M/NeO2yaU9Nb/fCuK32G3FitU4erMznQXfw+qvj/uRGFXXWDYdrAxAtxwrRK+RVrGgnWqA/0w
RRTtd1OnZauC+AIcW+l3WSmPUyTcFZgWROIGwSC1op/FvFEVFOvcAYOr6mc5LPesBA2QUdbT8vNS
eUJuejDIRUTCm1ObZ6fPCZ4SfnCQims3UHPoUPQzZDEJy881Sz0WxT1fGl/P+i9yL/x7L3Os7jbm
s/7459+WRP/+uqi3qRzojq2rDsFdhmr98dtqtJiIALMtNvpsXmlWTfqWzKaMz40ka8Y83+7irHmW
40VPT/fG3TT1OcMkXABLzU9yMxSRtvSKtF99jjmzsvLzMOkx1g159tWuUJcWM3VJ7/rywe3F3OE2
r36hiLkfRrAZKS4HOdbXurHtW5LB5CGVKR42JdkSsnn1ufmlowXaXyOWJKz3vgaURTWG+jQ0Sv8w
DsNfOakL7UJp/+NNRiVaHmJ/wqAsd//nsZWfOoM8NBkWArOL14FD8AbLzmlRKXZ1VxFGQAjZDFwC
aVrfgddKWDXP/JWqDKLVP398zp8vcNvWNd2lVCccJI72n7nDAs7WDEUHEev2D44qPlwzjG/vZtXL
iTprJ5JN5Jvbqo9FFJHwN7/VtXLk8WIW8Va+pm1fH05GhgxDXqq52oeXYfuW15I/lt5FTvufP6iI
bn+Q/Mlp/oM8UGmsZIhWS0ENbrGO67vWgUehzU4zuRkwAqGsUcwtqsDmNpYrHzCDgaGGfgbhiNa3
hHKDyW0eQ8zaRUfOgxyKRj+798doI8/19DeS0lDHg6KE/g4tUn9InOGLNLdmZl09BLh0/tdQxlVy
6SSvEiHO5H788GcYF1ybky9UoOJpS+x3m1PCVYHr4Fsha4TwBG+c1KOUpck9Txb+55I/enycs545
LnvcK/8yNaTx+seb1QHZbTM1NPkPq8ifE+Yyp5PTJfTUbOUrz6C7qHONy+emQp5ia6V/+mWogu7d
j2q0LfVcXAas7RTYamcFwD14qHr9KisOuqM6d5VDzl0/FyC8sJpb+BbzrtQBMNmQaS/jStKAd6xD
uDd3d6sbyUImmQwJ//YlM8FuY0oMu2Wa4w6vd7tXZ16UZbTBVW78KfiYoDgf5JGhau3ecmDkxd7D
7ZUqja95p/Q/X7HyuFDArt7ARX3CasYDv9Nm7kzWhyww4RS/veTlq11F9bF2GrVcxsLA8xsCm1rc
lpF4zbVdYAzUy4vKvKmZ0tw6dOEQfJHjjkh+jtuOfcCFcAVIEk6YTRTl1Lehe8iGysL6HV6mIvXv
5YZar3KuMdff20JfY0zMj3JInpTjg0McOE6COXM384n3ni82UC1g/uJhJC/UOtxri24YnFM0vsqh
Qg2nE4yMnw+NzqajOALYuj1T5kOrKOyjaurKnR93L0GpmQe5idE4VIvP486ztC1IE0QTQJp6B+ag
5JeLITZwKs1sxV+OsaG0Bw3H34wack2bAC6liMi5UtDQZUrUMJUp/+XtY/65GHQN1oLzA8x0kSlR
mfh91th6QeWTkOZgMS3Li7xbASs9E0Pm7j/v5wZoBN1twIC/jPVOCVAh2TdGzTq1csU3y7jSU0/f
Hbt+BMOoLHhFEI769yOIv+iY18zE5BOI0FuCG1M32dfIBp667IedzDgYz6quOSDdPuqcL4TYNI8Z
oevyHBSY/qEiJlcehaoxXdqVNplib5WBfx4z10fLOu96QjRLJErpelAJSbsNiupf1m/un09/fn1C
0zXBq5tXADu///og+ldBWeMjLnt3Z6f+tLWTFG3gDKqQyAoJr5BAC1KeDRR/WbROvDnOuyJXuMLt
upOXjNbw6FUT1V5haWdba3UY6MAS0kQ/2/NGjsuNm5LKEE2JBTWSa3+OcUmGmPpUm4fEEuDI5Lj8
0dSllW+FCCvlH/d5Qh5mkG7oNfuYWPnTeGf8/LtKMPRbnX71wvHqtzKsnKVLJWCneIF6He36ezEE
3XeVGZ1Tbp0Kg5pCBLkdiiMLfez2baJY8KkgZKJfcYLZqcso/0MJWQzzZbSxsOuQI7B+t3GU3SP4
0++DwtTubUJPVwkOLCCHbRpjFdF4fvZhic99PkZVth4mG8Z32MwZjFNHcCDkACirgDO5SRa/kAN0
gIn01rHPzJfIjc96BeGvt5wgvyENqeLrv8wKfo9KYQ1m6RoKKlOQXyccYf5xX3iOCjtiaIgddwll
3fAmyJH4QMGfUzJu1Ha5O8R6d8e7v11OQ7bGNVa+Kf5kbKlVtht56FvdiQCm8dpA7DkpOEHKAl7g
etDdrQv75GCYDZXQ0UFVPx/Kwqhb+dZCnrUEvfI46PmMe4ImWXjVa3ACweF2WM21ezEnOPRNcn+D
Deq2I+5h3D5JvbPBDRWMqvlKWIW5mlDh0vxP9gNBVNepDJ4KKs4rtTHQkcyNftnUJzd230Z5dJBH
dayix/dNZvyJr5O5Vtk9dY5cvUQ566wc3ei5wep+cUnnvIkC68ZgATaf8Lo8vGhTUTPH7QF1J/5J
1yfWDVWOb52U3e72vBRW2h2nRt0QYgVntQC1iwJpfB2EGa773vB3Q9KPr/R5idhBx9qoIJVjG2d8
bjXKv0wKdfX3JdD8+Ts2ix/NgTzKp2//UdZpPDI3RcJ8CsHlBW2/ttVVaiSF3WpgXeLgWEd6tpBo
fBil/QP+xLU8idpUf+p6ICTGOD4YE3qKGz3Y8gfSomvMhVUQ+lAivfSxcdQneZPEtmasXdef7ijb
kPVS2/EaKyF97SCvlqUK+XBRtpE4Bkm116BIEF8mJzHlsKV5Nh7SnswbzVdfcb/v0DhZ75BFU8gx
IzKswKzuXB+TdgxdDPM8Vtl0sq33NCwOtHDD15CPdU2/YVbRUiqYW5jWfoTxvpjGBN1omnmrLGzK
Xdpj9FugYKJrb8xBZgSInMuRNz1B7eUb00BlCUyqOAwTzLIOYBg86PIVFKxcA8mlj8gqA/rUWKzk
WMbKcmVmhb3FdjWsWZgO1DIcn/xuF+bjqBZfqgaKUAPb4kcTfFOKwnlPdZr53aTyzMVvvG3J9d4r
HTgiN/KKlaaAnukH69TnxvSDUJe9/PPRPBrr/6PsTJvbNtZu+4tQ1ZiBr5xnkZIoW/6C8pBgnmf8
+nehmWs5PuckdVMVFBsAKcoige7n2XvtIuVDrlOWnC0MmeR6/79d6P/kGoMDrYEfk7MkfVhucHHW
T66YcToO7dC7KIeDUBJUUNTsD3JSHaha8zTqzVpOuMugrZ/RwC4Do03RxQUBYRJl8MZiA5tSYiOm
88XGaSprK4eZ9m5AGfqMZm3YF/qYrcP5LNeJb1PZ5i/1hFg4TvMd0wvESAhJ3mumVss2ysozoFn9
hcv2WU/THroOoj+AsmSAgK16r+ZEZnKyPo1iGA6g1LjlzqcVCMIWLd/Z66x+unZhGi7iwCu3UD8n
HM2hsSUV1gfzL8yXqeqqG3Nr0ods4wWSFGimc2YVA1UZExp8V34BW5wcgx7SMEDZJV9LHyX4KJJl
hBiJDAHjqZwZnZpabrhEmfdaWHhisQlczd430Ue45gIlQ/MFDzx8+qVr9RBsZpZtZk7KNspdf4UI
On0Ns0K5xHF5ydVQu1i9e4mSMLkhY4Z3oQdMPkE9iMYaV2UfDxu5T29I9rYhVygm+Rr/fLfgnvC3
FQaXi1mWwPRcV02QmNbv0wh+oNJQ+hArbirZrilbywYUou/d0IuP2tgaF8QT27A26AvPnshhGpCj
lwMB57VvvQgVDyAN+NfQDAAmT1VPpETbXKRjUp7bOPUiJ4l6Z3gkvUAVEvsislAZq73YEwNpHhJ0
MESgj8FwD70QZbPLsjwxu/WISCM4DmVDH54S47JLEOjOn35p2dHnz3UDlYWylMhXcp88Kg+keu6t
WiH2BAGGKzdRp68qAqiq5mPlj769SYqp3xFd3WA0VvaeEYmvjdtay8loorPj5m+OBtKbmcRGT2P1
KkXLOu+MJmWc7h8a5qi3t0js8aN89mMdC9BcZqIkrv6y+W0f+oIUs6kV0ZLKDhroqdPMQQEBWWdg
2bxkm7dUKZVuvt/JnbmVEBmO71lp3GLLLcxfDwalE9PSkquLz5DfIoB5QFXpAnAsXJdECNzrssTH
0/bJwupDZfs/KUwfUKbe7qq1j6lxUQAbNu/+T/y445wRbZnd85C6t7hBbe8oHZSAOeZioKB701uN
Gv8s4xY4v5pSUbeJOanLtJ6arbymyM0IjIt8tOZKOd5EyxNwrcbLAslkUtu1KgaPuh291o9hPRbM
xFBerOV0QW5iQr5WuM7FcpLzCrnTmicSEKpfaUqEyyJ00sM4qeKEoKne6IUaPM8uCSzVQ/dZG7Iv
ANjdP4zhhz0T4BdjYKyR2MXPsipnmlWxbLDn7WTNzqMajJ9VP8mDfqm569ENmm3XnaW/gFqftQmM
SAHyF3Xv9NCJgphWIJG6XUC59bW1bz617Zd65ofXVLgXIxSpgzymkyuD9h24D2Yhig58Elri48D0
jflrlBvKevLcgCJYy2e9Nau9W9sXKw3/BM7ZvqLQBayRueleOP2ALwkHq1N74Q9BDrui9tZXte/D
FbQ/df3oEP/z5UO15tnkRwmR0gTTDcNQrRlZaQvTmi8vv3SvRoxiVYBaYymSTrO/5yrrxN4uFJip
efsJiNkqIingSxNivs9gOuxdG4lPX4qv8eCh1W80Puuzu/qxySkdhP1LlJjx0iyc2VWS6WvIZOjB
WUhH5D9CzPFnDXc4byYDgjQIMoW7rxuuIpmcQsyhTiq65awC2yTKNu6KO629g+J44xe53xvC/lCr
an43NPtQVSZLZ+KKFhkehWsUZvbSGVNyWjqBmm3w/ujM6FDofnS0UIyutYg8d4eMswcfTM7rZQ9g
tPdJwtvDXHFS0zIj1k7Nro2qmJvcwlAI7y3eoEtEAjLzdm033GXCD8/KA8CjJekKgywtaEndTaf3
1gMgMBLoTbIi1q1V5PUtJnoIcE0HT9kuDfKHgtqJ5zRLsX2MgemTWqW6b/i8ci6BFNTkt49cjbla
K65y5BYBkgciYCtb3whser9RBkkbDc5oHan4uHlAiE2C3WVs3EuS5fZTYpN5KfkUajfzL0XBZ5pz
cURY75mYf8P5Uf/3faEg6CRt8H2UbvBC/dLf+VRhZhyjszKHWNlCqNK3jVZCaSeN9j2Lu7Nu1QMO
Md8+Y8y0FiMFp2NT+lQwE3jdShrke6m3r93CBHUaJiv5PQPshXCxdZ463xlXUado+xqmAeuhUttl
il/dvbi81jOuvRwE1NmwNPndPM/8TDqz9TTiQFnSwpi2Yi4iyI2FttJK8VknIisBi/jurgRIvh0s
o9vRtFLvvmFcpPmnKggcL3Pcd9HwL4UTbiW/f+mYm6qOUF0ERY6par996chYHnDVp/zDQXdbWzNw
SDcKkqXkQ7lpIoOMKVc3KYXNDz+OCOcTjNODRtorRkfBAq6xnoHCWuvBFB65eNl4BR/DslAV6iZB
dkOYoYiK/dQSlGxMRrcfU6o2BIFA5gMyhaWd4Er/PaPbSJFp1G4ZE9dNq3jaEaxwc9RUAfpyMFGD
62p5k1NpufllZm179cLOrPym9USSQdPwtiryz3UeGc0pVchdnv9Sw6C3K4Xo5lPWd8M1r4AWk/xt
vbpTf06dquGyXYDAnzsIAAjR/qeesTBokJKeFYV0trk8KYMx7ZPBA3EgIQ/z1WeAVaw2zUtZ8SWJ
lbpY44byXitM352l3a3CvtD5NFj2tpT0wcLnB4Dm+aHufDbxzIOqB/iwblQQH9G3G4D1HRa/HgyP
3DlmDT64Nr0Is8mvxCSheo3dg5YF4mDMrICqS8NPmaM/daQufk97oHX26LxaDorh2E4ypkqedYO6
OS00IGCqwuvr1oSoVxTRZQgne6mPVfo9Rx+YR/oGROy4nnMergNZNGvPdVgTVJlylZuWHsWuxTqV
x9OpKJDIatgY5SYu7E+VSRvMAuGwgo4G8BMgLFf1pj47tZbcy9rfuMgMP7f8t9N0bi5yGI7ejzgx
q+tAcerW9dVdOHgIK+epUtPul82QiW92Yub73/ZnXnEFEqEdelLYmCjyRU+M/mpjqtpRovzmlu0S
Ak15xNlKmz5r9tylXefBmP3loY4RZm1PmbnA4xEfMaymfG/L8kVugJW9IH5ozv7ktwjMQCXqagRH
HXHXUp5RlFr5MmThXPgxbw0REefRHl78zuPG0Ffurh+mCjE03rMkyCfmOml1DzSin7ORuHmQOyyk
BZEZHlKvW0KYxkZFSH1Ku0TwuwUuf9FiemI2BZXBy8Y75RM09L3YjNicoLLl5bAjMTlfafOnT9WR
KgBNXKRdvQzskjvsjLRzRsfaKAV/+FonQ4eVe78d4T7cncqk9giE7zFUh5DEcQqtG+S94m7Nd9S2
EMrK0gNzGyvf28H3j2peRifwl9Gp1Ka/HjVTVhx8fVxOPw9+nBZpySf6c8jWIqsmSVBuH4/lSfI5
8pHOn2ppKl20Gn1txzotvEaao7xmGbNTFhAdjAyGnTl2zL6jmpRzhobdFWs7rLB9y5PrmApn7kyr
x9Gyrw8T6g+cMPNLTYo425r+NaHujk2KgAwydULVfM/0Sn2xMKbtk0pl/WoSdKp2X5207Lexbhc7
v+zpKvqlQdKIW5zVzkZUL7C0DH9K24E87sa+tnLylojEzGap3dtEAAtk2MtqXo/opVacIso96hzt
JzcJOpfHo5qb2v/eN0MZD7+dIpSa2E1B3HvwZBRwPRE/I7s4x8AvAFI50zVIgSgy49c2cp9oh+na
6aG6oxjOImc+BUNHD7F1r7Wpuy40u117uZW+zZXvbq5HRYbp7pmD/YCVxJVZ+EOzHJrGPHiNoUNb
qrZuragvpjEmt9i0n7XYyneJklXr3uyKdCXv/g11OxT7MCMGYpZ3dVwUiD47a2OrTfc6RRA6rTmY
tCGZvFDK7msZa6zjUid/+jgXEMlj9ccaW1lJ5fBDPmxEw9IDyI/BGM/UViO8CP2DfwpSNVlXuTNu
0CwUW5c0iV3jGMXLhDMOkT19AJs+AGIf9+55XbFNDYSnU+6qLOutVzst8xe5cdShWNTgJQ9yWFVF
TSCM3ZI6BqLkX+bKmvsft22X2TLlWdPVsGD83m6HMMF90yi4V7TZFZ1d/8Y0fdiqeVWu5TAkdZVH
qdjKoTJRnB1jFGFuHxSvkdBX5GHtc7oX5BZ6pG7r7p82/vnG9uMvXQVAhVSh6NUrtHiteMzV0rJi
dVgUOLyHzMfxPhlL5xrN1UlrMMqjkcUIKZUiee3Uit4S1kzpyqTsoW1GJf32m1tT+jbT6Ftu6pX2
9JCGT05K/rWJPKypgYZ+rNPGCNJknXj9PQySaA0UvTq1EZKBCM7362zueNEdBAetx207tm5I0Uko
7t0M0TFha/GsRPjAQ8ohDMYOmNCEPe0nNxIChn/GX9Xs6mb4Q1pnphGJutUEBzfwmCBX4Mua8lbF
/XkymCPAx4bhMKd1ilA5VR1sZUkM+bmLxFvzJEdyf1G5J7mr4VoVLH8+6eN1MJWeP57099eRCRmB
E+LfTNqTrFKYQN12SowZ4kEisYe0WrD+hN2UdHPuLATI48fGrTpn06fmZ4FFiObqfDTVuj8jy0HA
j/mZMHmtESe50es8X0yllW1cI///7Eez3EOcaVuWrgoNoY0lI8R/We6peKDJEaNXXHN/WXiao4JR
H8xDB/RrY9LluKed9yPPYUp1TkCQZxN49hXPpY2UCQ1BqBLtPGnZ2Wrt+muqZoshGjC0+QgyZ1ot
5sphibkFsn1s6ft+aKOVNlMoPb1Rbp5Gs90MRAUWjqESQs2s1OKHnpODZjfhbDWLz1RIqv3oqN5z
SD2yr6rwO4os0IKqqn2CCt8vSyVxn4VHvrcP2eTSk+S2C8kXOTp1HB8N33a3PXAeqriHxNJw8ZeD
RspuaPOlMHTjLDch+JhpEYF/PEXGl0htjHOaaXPGmprj3SyuXaVN7wRzi7USC3v313Ax+k3/koCY
Wk1ZXBEBqVvLKozAyZUNybmxXR7lAflI7nNzlyq1h5+rpUa4KvJMbNrZ60msvHLLu/xL6vjt8WPX
+B3RoH5rCuKXY8A6TlXYx9A332y+jtFSy013Y4QGUN35VYDwU18nE3sZjcFnO56cT5nPBd4CkvME
6BwwaB6i4dRY5KmxuDq9Zt0V5ArbrmrC3dTl5d0uUyZXnfYtES0xgaHn3OIeNlfaq6Qfat70Hvpk
ZMxnmBUNVrVXqkvjcRObRmC9CZZ6ujtd/mwoZItEckh3MN0ZbUU/T1ZERs+vjv98Tf5NQjN/nnVB
T0lgLKEn5Wi/KaB64Xn+MNTmUh/M6WCBqb7IDRq+ZEFoaQCowfQuwu5M+kh+TRR3Wg63ueSyFGpX
7KIqGZ+5UFu3UHkMHntGgG+JQywQy7Tx+bHPBJRjKcWm8hEUKp4zvXnqRJKnMdknOWSmxrRXC29y
1OebuoiUexll+bMKyfqxly/UGdUCmrH5Ffx+VLZMEOqrGrrZoi1UZx+UjnkL9d68Bam9SyzAwKmb
WTfWIObV1646fAVMHGsQV+ErZVtjK0Sp7zRF6Z77DsMg9X33ezS6a91o7HfLKV3AmMpwcpJJO5cF
JRcMxS4cXAI09Dxsz72gAQLRgId6uFV0Ej26TGMg9/zcoGFvz4rG5ZoYpP3HQblfDlsl+fOf/8T8
RX+/7aKMcrntapbJJMlxflstpw1EBQOZ0crxDOJ+FK5AIVr8Jw2Q2VaDnXbU6e8e1cDstyk4DCJR
EnWV9UBzkhHPhdHjvEZtuxXG6/wFfJEb3SSxotIsZR9VUfgClLk+1eP4/nGGyL0BNRgmbrlPU7r0
QHl7OQBB57I3lu+Ox1wzN7h+tpqvfirMP+IkLt+9WDN2FZqXdTefpdq0T9TRu7W6nj1pxLr88uxp
ooBeKvUBmKR+VUpuZbNRnIowYZZZojBXctTrlOd4f+cDqoVGIB2c7GaPDVQ/2EEreaC1eXepWW+m
KNbXvp85KBZh5/V+G7w7BU4BF/PpKbfb9m4WYj3O+z1WGjvAX+7ajP0Aj2jwuRzK9uYc4lzkt75S
Jxq0/bSW2RyBO5SXwCpPFH20l2isgpV8hP73k1I7xr1Sm2Q5uRFtVwIaDsZQkBKsefqnRnOwmqvq
92wi+DzzzebFsq1yZwe6skVFo7zElvFnM6Xq96npL5WCztzzgBB1sVkechTDMJNoDxnuNG0cb+Cu
9fMRnS2xKfAzXTJh/cfRYt4nUnLNS8U4VPRuT7AYzTV0MeNeav2PRrebPwbivZAQj99Y62dY59v0
phg+AsDJsXYukMYjvuUjMgVlQ+PO3A2GYHas2W8RwM5vAyudRamkfEPDUhyGVgHj1hvaF8f8IU8I
YT4hlGxWYIl7Ck2ACfFrfGrCsb1GcINfyxHCK03yHRFiuKqZfJ7rvMl29lC/552vneVGH8q/Hsmh
5gqI/m4dreQTPs7rKZbSrlf7r1kZkDqmh+O/dKlV9fcuta7i24OUQGQnel3xe9upCgkUDeLQ4CZI
+fwQ2t2L57YkYorUP5JQTMPZVlOi3JPmbdCT7y03/OdIx7rM/Y4rDGadj17PY1KV5KC1NUJJfecF
HwFZu2HH5dWqQ3IlgrAiUmTG35ZeqC+o7il3yAQLZV7sKIkzr0FV5zEMjVpb2Kq7lXUkZRKsFDW0
DLKOBNNUuQLmeQhRpRo19RCccV9oHlpVGJD9thkawAr6IpgzHGSug9y0PYVDtTEVMF8cEFp08/Qe
mkU9gGFI27s9WvrZD7BxIZnv1pnTKaSkFdFK6YghSWqXoDWTsKZsNL5bltFsHutRkXqYeiwuws28
HpWLUtn8lQeGigVa7VOKdjtlL2ZwODknLXGRWnOpGuJCPLeoNghXFWMljyhhcjYdURzkSG70+RkF
Bf+zPz6ejn1jDibS/R1XYP6lTbmtSYsSTp7vuHpAQ3jsdCQk4echqZ+snczcjbRelkVPfMxK5kpA
5EVd3HvBdKgGfAQZrI3KZbnne9Us5939891B+00xjqkZJCzuBcPQUY+DRf7t7qA1OcCKvqW7XCfB
sh57i8s4G72wLMI0ohZ+2/wwdy5IoINTXjhI5+UueZ6td2W3YIJVrdyAAujHKzyOjHSTDoZdPAei
+ZyEoftHpZbL0R+Vb5Rw8XQXdfVcd3q5nZqKqiJxOvj2qDYMItc+iaS4yydZEdVFD060a1BskZ/E
zDKv9RCnF/kxHRO4UIWGcVEeHMiUOo+R+iwPyo+pY9q/nJ9E47SG/W2u5UF5fs/5ciQ3wtKv5Iuk
Fzn6X+eDuEyq5XyufC/yh9OZ4b1QUF/Ln24Q0XaufPj6cyFW7vr53v/b+T/f+8f52t/ei3x9Mrf+
eu99NDpnO9WfDfle/su58veUr/bzXPk29Dy3Nipc8VVmq9c4Mv/6x/z4Zf/Lk37+43ycr3rJtG5z
oHLyoPwhJm/oMSI4aU+zG/yf0ttv7lBfojrObqXTFm+WSnuTvZ7rZjRzg1c5CiFCwvUmyUXRI/uN
/5NtXTYmxnTOVVM/WdmVUe/lMMAnjrqLgBp5stKE68EZxYtuRBpaAuXxA5LOCi52zu3z8aTUhAkR
D/FKPqlDnL1Og3TaRNP+cUnB6R6fcPdv5RVFXkyCyYUc2AXDKp3IjRWxVlwKrVHvnl4tFZCtn8ts
mg5tiL5NDgEz60tPZ3Umh3rYLJIqyN+ySbXOuoHo14Dv/dmHXb0ugybdoVTOPveRlIMGzyl/0Bt+
2BeQ5dlnDVjetkhCey1fLJ7fwmRVxcUZLPU+9Vwt5her//4WuvktUJo1WWR4HmQEzULCZ0ghl5S7
2nF0970WXdgsfm10T9EWbZn7Oxfp8eIxZhJgXCrD6DfEm5IsgNw7jIy4WvYhxkArHkP4m3PPIZ8V
8HMcCzJTugpB3dzmkx9s3HmXfMJAts0xn4etQ9OqCtRfn9DQ2BnjOX4alip1gflkff7mBKHebP/5
+vebBQTrBxgnS3dcgVUIjaL+m1oMLbYTJiqrY7Qt7rKfJR1m2V2ZOWYPDUfvG+Nap2u6JlntCcp4
Ds1YbzcZxan3dAIASXP9G2vrclVAwTqhFKqo+X+xMYFslSL212L2S8thfJ5a1V1JnaAfKd3juFQR
ymGqFP7aAoR4bgwCETK9P/cZBnf5SMyEmMANlPU47/s48HFeEaoaNftWWct9TZOIZYLffKu2gXkB
grUgQsQlYtEps/Nj4tENBuG24mhE5IGim9BZR0XG1dZg9YqgyOlQhyjYlBLHj8pfZiXPGevy4Icd
Zmpf8R8Fx5CaIr0y417HerXNeN1dVZftizwD6l38L1MoHE1/X9cgpXDmcqJpWzoa4P+wf/TcU5NE
YGPprXS4QQ+MFo4wCkjQefeqmhnNiaSKt9h4+9fBIu6VvwiFs/K9VCbvm0bkSx60iB8GM6J0lmnf
SspSs+Fc3As3FqvC7RwA/erGqLv0VtUOVj6c8z9Hc6Qz7fBkRzc0PLZTHxJS6gVHOfzY99+G8jyR
DnwZieyo7dE8YzXD7gb2mJWjwvo0VPNjYFO2V70+OkwazTI/iP19YkUxkVnarKrS6/Nk5cHWCEZ/
GSTMhqDUlIeKZau61qk3H/xEq+FTznsBvbFXPjTnQ1E7WGv4CS5FOAVqdJx0m4m11rtReZfIi+MX
KtQNATwDKHJbSd4LqJer2rWPrupRQx+GXaQbtlilOlYBFzfDDDm4qbkAppTvA2SqoPqi7qyZTXcu
Bj3rVyAS0WCHXr6kEObw68+H6Ah2QCysTZM7rzrRBQenFsOhNxHHkvHIWG7ajNV2nSbv6OfsbhEo
5HPKzdQkR/CF9f5jl3wUG4FySkVuYX5qrPVUGNRACQa7hz1madJEXqYMLEKZT+St9PVODXz7i+9S
wiIyyLrq/tRvYH/qLH36pRXiNk2m4K+NHIK7RZ2gDDgEVYfMU1FXT4MbELXeNu4Bat94zJ2g3JLV
JY6ehlEsTMX9ETXSGkyOo7oZ91Jjo5OschLeeGui/Yhg4k1HiXZsegCzcmiOic+FdSZIzkerODaX
wqaKSoAwpPY2v1NrgUcEJooq9A+oD+6L1QBPHkIhtpln/XaCjwZi4ViBeWKBmC57MfhvH4+QgnzO
4fg5Il51Sqn/0Kb4B+CB+HM7NsPSbVSMTcQYboykbc9eZ+V7kN8VmXW0OQzm0gdevn6OLdCNRa1c
5KjrWbjAntCsLeUaIt6MVjkAZKTDMVPEZjNRGObZdkjpz4WK+kczh20EoAo3bk6NJh76Zd6l6jpp
BnpdNvyIfHbh6OhVN+4sZK0DM/li26a/zBPNPZdWLW5ksnyX+ycNNAj6nmKVOka2p2c93mgKjIDK
iaMO1Gi6yX1MZwkFdDCJmIH/oxw6gq5L19n4cz5B0A3BGZ9kEZNQa7ZvXIOOMr9zgFNHLEnk3tRG
N/etKNY+/+ovqCVfc0SHBFw3CKcphp1zHzdcn+RPCDnzJ0NwaV4M2YlFTXd5jLqBMm/s+nM8enIQ
fHHqpReo51AE/pPvDNFr7FbZymqn+ZeZ+ldIECwHLULHVSMwd7khsGMj0XwRQUVWVeObn6CWXAA8
Ey/AdV4KRPi4TgCTS3Un5SMTlOmdjYutVT2Kz/Nc4DFJMMsCDSQUrXKeWycdpfrU9Khlzw0EU++z
vUrbaIGAkN7AlGfqv1zozd8E/agjdI1bs+qi6BaUsmYJ1i81d0JsMD8U3Y90aoNNMjrPJhPKz0nZ
p1vfIklIDrU8f6+yxLmabeWQKOM8NxS9XxozfaOEPS7iGSBeB+cKM8l3xRzgk7excRyITe5dw9kj
FivW8Ux7Lg2xbbQgfZP7yz76GqkIGmk9MjGKqGmtEUy3iA2QhsaAfs99eJff4SSKTvHQ1Bc5Ym35
1dHchtUuHwj50ZAfEvlxGfncFAMCMQQEpFbMZyQwCNZorMAv+pm/A8X+pzcVpXmozbzbusr0pz5L
/II2tP9FT4Ns5rc7KZAzih2W7QLXAVP7H0ZK0lFpDsLlz8fJ/Fyrxdd+SqIXvPraoVJQfEn56GT8
aChsv6MOVDeF0ui72ouiPSvsbzo17Wvl+YCXPYVLWhqOV7mhh9JswkFMSzlMHOTgUaUmhwAM+dJA
Q/KmcCleFoaav/nQkpcOf8nHo2zep9bOEukDptNUc7+1KD9sxVf+UOrsk12l9aekzk2KAQQgodcy
lrWhL1PM8d9qhT6vlin5s2UF1ZaAi/wAOyo5qW6Cphs8qo1zc8pOfhWsAbPoFyuBaudCW9h0blNA
MyVwXs9M6klFTKPMq25MgPMd9Ns5aG0odgghMH5UaoWFACleEg7JOmqC+MnH2EmoDbK/KmkJ1rVT
cc6RQt3K0X4dIM+sYESEywz88rkMRoWAWx7JDSr/4qSpODD+vl8e9P1ugPYpYrJq82BhMqN9bS1V
uVaNtZUjNBPua0c21OBT2Z6PJ2h4J6Xun+TIpVi24IozQlXi4BSEMZxpTIwU6Hd24+nP1sASQfUM
EI5BhBOBXk2sBe3eAa2w6eNJ+9wYNTwyTsCzOiyHgOCwwNJKRGyeePaQAm29XIAe7EbxLPex6nkP
TJDKchcm5h6EMjer+fyi4b6ZVDtFjdQdrbvkgO8ZKL3RzLeOsrkqwditqqot7mkcq4s+5R4NUezW
wv8Dt5w/K8NIwltcNutoMvCtYotbCW2Yk8dtsheMxLi4tHmXAm/wFhdeu/IR3740lB2u9TRuQGmZ
L2nifXWoAj4ptnINgzib8x+Ga52qXyeWaesSMe/aZ7l4nkwL104fHiYjCQ6dx89RFGparMZZA3Vx
vVcw05IS6FR7yDPJVsfFw7yfmQLYFVBBWXq3gFadFLtlgUPM0fvgkHvgVnFxribUsny7DjQF94TH
kJs1t2p1tf+Xr7zxe/0Ri5SKRcoiVJMwUYtp2t8vqrHVDGrtUnfN33pECxhDiIkPE1LRzUFvLkbU
1tePAxooqgWi3/aCCLS+VhWB1GYJol+zy+rQZpN/ccrpeznPrhS/ABjga98J9fUPQ1lSGDMV5Gmz
46DU9W8BJfgNvDFuJNhdQPqmhBz1RtcHa9WgLRhCo1oX6IjCahgWRlIVR1Ov3bd8nnXO/2AO8qTd
BCt3PYcq01jnHzZpAoLaeuLS5FqTAO3mPAXRWzuY3+00VZp93IgXq0gwDFdNtTS0KHtV3JrrlBFt
5WicmvpABEwCQaqbI6MymM41SCtLJM65rQabSbptQwjjFAdIzPYxlOeghLfPWqCaa2sKXhFKnhC8
VmeziUAzyYcfG6fSjpVdiL0YgIMsYj1WSF2zgACF/Sm0qv4kHxVjQOyvcEsi9v52IGsIO3ucQo5m
hdIKxw/mttK1wq2lGN/lqE6NdGnVrb006zpd+Fjf3n2HzFfEjc1BV+3s89if6Z8VT6OfWjXTb7e4
ULLsNiMdjaVsWVhDqSycvmz3ahocLaTB3+EItdxOR+sWkPK391W/3TRD7l+SIY+X49qFIHmXnwQ0
4MTd3OWqicDzeX+U2hvWWv6zW5qfhjowaIJ2+l142mNUztm6P0fy2M8z81K1T8OUJYvWMv6oKKuf
/FZXX0v4oEu9T+rd4JTqa+/W5AKJxF15DUczmgdYfQd6B8bbh3AaoI61q0Fv4ZPCIJl0xmurmOMx
GQQqksIUb10/xDtH7+n9zUP8wPXaCaxhW7ap+lZXZr7MsMkeGr6zIbKqLQ14naS/bEuXUP+k94Z1
6CxwEMOoFwvq5+2RerXzBA8It6GLdCqdcn8ljJjS54BqMzIzayG9EJ2LCoDXhDMnrRH48VeuF9Un
v3gXKSaixa8PnDZrbngCMS3Han0qpwqyshVp67YG+kuIRn2SB+TG4a+wgD1SnRWLcj/23nAxxRq+
ENhsi3xO/uoAtyLQzhcKHUEUCWa44L6LbiU3f4ygbGF36O9cvkhrdKJ7Cx0Fhj2q6j7n8mvBrdPH
p6gqxKvUojCgAydepZKPAXl0mNv8mNznUPefjTQ+9vOSRhh2cmrpYfLHyJU3z4rGrRhFv7Zn3Cqh
NETlZs1MltGB0/edwsNOU7dFZomdUJT66CBrIK7Jp4eHQXx884p2P1iTh/heL5ZqAaNdIxJvSyRE
f5gKqzk7wizXrSH6u1/FkCoAHa5MB1GJawbBHOhR5EeKlL9u5D6t6lD7iMQm5KconSU5OOC2aKnx
JIwqJPElfrAOxiC/4Mfidgm4aEnY49ESPobLym+ng93d7Dhr96HEnya29Vq3mb1A9WCsmK9Fz6RP
Jjetu+RVTmjOvGfIbXcPuJz+50CkIekmI4WetnlOwckvs2KY9SYEQ8WUpE4aTse40LojS6GvYJLq
TRA33TEmJu0IU9YFDzaPLTPPD30zbG2QRQ9N22hWz8jMxIuSZOpRGbW73k3KsU10ljFJaFza2ix2
c341JsUsvdRD2xzCmQ1M6bA/6DZ/4NkoVVFCmb/OpjEYzz9HpZ0Yz5U9OIhK2jmYSoTMXfJ3M+7i
k5YgWGVdWk7rDDnhqXGdaO7N1K9dp9iI/tXsAFqBn0ZQ9PsUYVbr8ny6h1b+uSYs9kfYRVcUBPEn
eOj0TsMeMQUYzT0/VV8GTYJ79fF7aEmyBhJqLimX9uRO6uVaYKBcagbdX2hR2UWNy/wiHzEVQ2s5
4rCfV6R2kOH2MCaLcCUIcYO1lKgMhc80ZJveXAZzZaMvJ9hlVEfXuedoh0Ik1XPMX4fgAYEwMzde
sWMvtFmx7DZMFbQg+JxV+TX9P8bOazluJdu2v9Kx39EXCZfAjbP7obxlseipF4QMBe89vv4OgOrW
FvuE9n1BIFEliiyTyFxrzjGRzy1ZfJSEF4w5Fl+X0iEFRksa46I11ZJC/3Q3CzSxtj31a5qF6s4a
XFOuEj4/u/jvKCsf5QOo9VgjqJapIWPEA/exQYRF1PN9YXlLiplbj3pOSrAkM2mnb1pMkvu+GErE
kTJfNKOVfP35DMqYcAqLi2eQyqpIo1/3ceIvgq4IFn0ZAkTu+x6ZVD1+zgUG3Q56da269Tb0Q3s7
jmReqlW9mZ+A26Rg9w+CDU71aegFETaWq/GKoIoX0rlH3KY+ZLEX7eH5VfCqDTQmoTY88P1sFhoa
A5JyAmjd6ai/GzfmBwpdttt3HZ/aesSzGuWqnQE2otQsNuGM1YrY8DYNcbjiW7qNJ6NaV4l9G+v1
aXYsyZXoaZ00Knv8GRQ6qmGxTACUg5bNvQfEtcDTTPXVsmI+lQXGqHmo8/Xyspvfl7TNDzLL6Q3D
CaqxLzakZGf3QdMjyEoDO9V5xEL2HWuiSS9T1qAtezv/nCn053MRfsNzA6wzpGYAntjZ0QBQt2gr
lHsEDMFifoo1xDBNpP3S4NlbIwVJTo6a2We+ctmKhnIx/zTFIMZozKLwiHQ71b9zh9lqjXMUSr8z
RFp/84b4iaw+GGbgSRa+m+vPUZbGS5xO2oOrkHLW9Y59zRR+W8GLhprY9bbSbZxT7voG5CW8S6pn
iYPFinYXdjVAECWcVm09QSaFSn2eKv9Vuj5uK2L9lonU8h2OfAnUxhsPY6e+jzpEW+PKzqXyd+vp
j7VoQTNYSMOSpgl3ADvYr8tpWVQGoTgRBZC5nR926NnihpzhyrDSVTAk8bBQMryBQW13eyc195Gu
Va+Gmg8rI3cNajvOcFTV6sbwHRD+4WDlWGPZ6fFeHXsvoccaR+dsqGI0oTDQ5gMWn6+2bvu7eaSo
Jem/82kpemCkvsnGenqyiCI8ubPM2aqbaJXx4/nPnGdIMm201CqWzVNtipK3Gd69H0wApJ7Igr+p
5ryXa/7imNM0VZssO2xJEFg7xkcYOHvwxkWOBjNdR4PvZOKbLQO+8NRpkZSZJOCS7CNXeR0UqCx1
UgERxXgGOa9UC+SiclEsjr4Mb3NPlugl5fcm0ct9OUFhidOxdyH7NGT1YXUdpsN8rSqyfuEzkx0R
Mun4ttOYYECyuHbQ8duL5bD9ZA6Gua97bBgBrK2EE45PeVR9z8znnIRprUz1R/yv9bkT4rub992x
hex1oxDTsTcqy1lCE4kWI3fgHZtQAvZ0ALYnpa3XXslSwQxaZdXb1nDDd+2vh9wkvaclRrL3k+FG
IQJ+FQTmyOo0eoqFSB/L0BTbsk+g04WjSypr+a2oKV97dvQIh8VZlbDp1w3quRSf8PcR8O/V8A3j
zioGQexqKZYAIow7bboWpcVD1I3WyZkM1l1Tj5sUW+DQKvaD2SnNli2YAxiyGu5MnNcLw460ryAx
dgnUgpcgTwnm0J3q2GPMuVSDaHHJTyU1HDyAcq4ov8WiAHuy1CieXDp4K3uFm+o2DxrnvmlBL7SK
a32b8oDbPoy/THpZx0sfE2wFxMSDjPaMepsEtbhPUvoulW7dzZepp3t7i/UHdk6ehTVFW1ohSQ6B
ZXzCH6/tQF5QCVCb+gwYYul4Peyjsh0XWZcbRKdzIMyWBMEhaw5mLYy7xCuGs94ml/nBGdZMFiBf
Wl2G25rJcY8cM4vWdGudbU68+SIa3eGsKBpdwjg8jRM0xJfUIIOCRLqcjQhN5Q5VZ5SJatNNm9VU
cc+x4tT3WSIdDIUB1V7HiXe0PoIlDT/lMB9KCxUNwkPGOdzWA0J2NoXVGB9KGlWxld81rRF+dWXy
KGK9/WJG5YtWW/bn3Gk+Dzoluyzy38Ix1z7VA3CAwUK32ta9t6TgGV7CceQvjcjU8svw0o1RS9L5
dOqGqDPisTjOo/m581nL3gjbeulsEGdrxZcsr76EudJtyjytF5EmS/PQhdlzGQ4asfCOfZkPSkuV
RcaDs/h5bT7zQvAZjQox9ecDRBHHuKIOYNqcCyvUo2cmJNaG0TbxKu+mmdXm/xnOnp9mbKxtkHsC
1FO8mTdaWjP1hyEgL4eQW4sRQYlSsgN6Ahrls4scnA5pPeymavgj2dpWM2bD2Oo3TYhxyynIgZUT
dFniShsLpso0yUhf1bVY22NFDReOOvpXws38a90HZ2sowmPJV+gqE6FuBwxJy3nYa9EThOJu79tV
9sX0MxepsfqodYN/DqYwkYK4eEsq7UM20pqwyUUv20w+Wtp9MU28nYqg1vLQggsQDczLkQF+NenD
LTmu40VSPFo4fnnSpa9BC9XFBUexuOCUpLGSV2QITQ9gSM73hivVTWoLA2N/0mwywzCe7Uzb117t
f1Vwai5UEs2veC3Gg99QRWAvtpgzNYRwvgSJp1wcOr8PagFQf4raEKbi7lUJZ0CxGCoOrWVfKse6
rvzjOFUfBmzpJ7RcKj7xzCQiFe1AILdeoScPSURfi8JQSVYdQyix/a2SJgSVUktolV7f0El0CMKS
W16JYE/fwyUEj4MSl3q5EGRwryoNw54R9c0lrAgUdYFj0zJoLvOlAEPXnnobSaT+njKl/pzmdXMI
YptN2jQEltGveilem5aGS0mvzSIqUPGPzXSIcw/bwDwWXhYc57P5YIZqvZRB5mDvSJUN7kVt0ylZ
+dK5+VccfoYKwyP0VQDcZUTNKeUjrKBPnwbVdHChBm9N6uuLorWVGxYFT9pk8p9H3Pn+MpoeE5Na
wM6N1yYolS2uN+TIkQUBRHjBdhQEQYdDOjy7IRFN5Ic3p/lRbHtLaWfBY9+7FXgB/Wm+nKK43Lmg
NlbzMLJDj3tLFR4MgGeHLNNbSuGFvwDp4Lyb0GiG5svQJNS38jvlAbGwDwecbL/ZZuYILd9qBUHU
78OURG4NgsHSsJP2zsgxh0SNc+lp0C5b7lgbn+XQhf/LucwPGBb9VoSpB88kwdqJimPlNcUR4AUl
yJ/j+ayZHpkfBrqzqnWvPhq9w2bLT2/ng0t4ym1vKhq3miKgMzRp6OHLuluq7nsl5JWzSq/9ko3J
A71f9yGGKrpT6zjbxoqMnn0AavMTZNj5Syvl8xF2aqPcC6x2u1RGLxW9htMkPL3j5YspVZWH2u+s
ndcCTJ6baKMC8RI8v3uch6is9TXFP+g3o6dt2tYlIYRVBlKSZj/ORZ8RE/5SVPyW7AqGqycfGvze
yarxrM+mYnvbTNHkzjLDE9jDAhnrMCe9czqPVYDNue3obOv/fWk+o89dnn0iIX6/mdAm/cuvqzUS
ZGy0FkLIqTv0YWFbmLFesqhCF+G5Z+KLg2VfttpBTL5Mp6KLoXJ7oElkSKR/Vj4Jgha6YYvjzNX4
PXVDL0jd8apPMElTW3HXSqfpl/msozL4fjZMZ0qISuH3f5g+/eK//GG0FR0kJPgesIkRoPHrih3z
izGoLgzT0ODm2XviITOQhRAoR2AyiO3QdWNiHsh6CE22GfNZ1tjJJZyu+dO1zKvzzdiPr+9JX6wU
rPuJizIuTamW9+/bSqUJ+qeoKzGAQew9tvZQX1jhEUCQbjwD4kc/3bUUu6aiLmnSOrJLnjWcrwq6
UrXHypnOi0laOqffvwT2x8aqprFXpOsnBCIaQ37c2TedPhTSle5C4GHzV5kInQXFnOqSOCE3UIvd
WoKi5x5DJF164emvrpc96sXQfs+DVwf9Kq2iatxJO5Rfal3PKPtcsqQbTjM8YQYqtIEud+TSGOG6
urO8Ib1XU8M8KoQ2LIIqau8LzW7vRYJNu3ABQfZde58bmbZ+VwrIAclVqz/zpLWIqvyBIKXxFsDF
k5oBQxdm90LHjOWAYrn9MtUvwbehytT7IFZBS/TBi2P5Ym/pFvLaaVgMWAoJIyImehpCrVhkIb0d
whBS9LtQO1W5MCJb3Gl2OTBF9fnre3XcCWv1TEqF+aBKnqJ3ylNTZc1NoXY+inxXeap9tdinWpit
4mT4MjhtvCU1jt8t0vdqS9zsT+O/14FuhdbyZQaomO0+gD3wmsT07bsgcjc0Af5m32V9EJzzXhsw
TQGUTHRodFwfuugUh2poFIqzaCr/1pAIQlQpdKBEUm5E76kvFEZWzMjBl2Rq6VnkqZxGtRkvtZVA
h2ik/yVT1NvJEv2YRcmPfykbuvABIom1HSIaj/UQlJD02/varaNDFIfqQvGa9t73OQAH2MZhTdbl
NAoiIdZiRPk4Dy17CG4jAkwSkqDv55/xv/1IYRCyrjowTItEw6M1tV/9rHNOTpGf5mzL95TL6VIm
Ukz8PKGYIqVUjHq7vq03MXmg75U3E/tzNHIvx87jb0Ijqw4deOfrh2f8TRzWR2aMZug2LkE0h+bk
JbQ/EgrrOqejIIJ6WVJ7Guvk2Eq0a7NJxo7aYf++RbUlKlen0dazJwZVgorRt++ZL/DE+K44jVnT
XvJMxps5qS5Ma0KmM+WqA/J5qDpzNV+moExwhhWzxmFPsTNaVdkEQ1e9CNIi1KkY6XvtV2EEynGG
Awu3j89hah/YhuMd7SwZnykPHijN9rAOpmbm+3RRibbbsINq9jJJ+204BNk9/1e9kHWX4+gz6psc
E5435CN9ZHE1Cj2lz+sKgkd9cfKnA3txFaNp4GwzMmDkWC3wmyRvibauEU29aaBoF4Xq1488/PvJ
791t/NcbAEUEjSAv29CoD/639Y2ii+EVQkf8pBtiMXe7tETtFqv3lcpQbsmC4/ecVjDzoevs8IAx
GHegPt5oXnGwZHlv0a+j7FMl1tHP/d37ZKGoj2VD9vUchf1+ZhQ+eJ6A9cCUgg2RrL2Zz+ZHg8B6
Ir82pIpBdrbR6Z9pPYuL9ORqEJn7pvTmfWrE3kusIT7W2+pTT+H8kpRNiLzHyU+QiLEUx+1k7bIj
zBWyfYjcztlZrUSwpbtrAXntYNLw7+CM2PmB78R+/sjNh4LC2zYbinidQaHxlaHCXcu7YgX1d6+b
ijNS/+QF2Zl9wnKu87ZETy47QNmXGCzNcSisYM3meSAtnTS3MSWRUWbZpbW89jhv3UYvVXbEVSLd
QxXoL/UY/yXCHzSLSFrymCIUBklgWBZOo9X72O/HZtlkVrU1FDUkGtaTb0EzUk9vS/CrerB3S+qW
rEvEto4oaLHLhFxCRTmFVbCiq+OdAm0SISvM9H1NbT1nrXlAhhttm35QN5CBhxewri9xLt1btE/U
Ec3qXhDrdAkNYDqmTZkhiIxn1CnmMeCNBsDMfsLoafw0g99sa/Ast+106E2tYjbzJpL8dC3r0gPi
7AB7BMlxbZGYbARq7XEeFlr9Y0jdbhsQ9ASQP8gOEI6Hl4jwEzWo9afKqo1TD6dvOV+HspWteqW7
HeFdrVrMIuo2RtNOU8M5lfZAvHFhsPFN6JKtihJmkNE0V0WOKqrHp6LIvecu7KOLafZsUG3lqata
Z4uzdwlrS66a6aULYmcxamr0Cr0dbSnLgJ3dSuNpkMaOCOrik18A0WDRT0xbRy7PQD4dbqubLFa6
XRkn0aELRHOK3YpE8zFLqAnZmA9Nkm/VMhab0A+0nZWyXPi5li91eWtrwG3spO+JUBH9yWwcZ+MB
Jr1FD0teJgCbBz7wKDlCa3wJvfFNa9X+a9/pu6xsFH/x3S4aFcNRXezCCd6USANX+n8OuRjUHTTV
2/mSo/oaGJOAIGyDXeZ0yJWcaQ7n9Tyar4PXyraR3dSL1q2+NMXoXSB6mE9ga5dulzcPTtxH91ZZ
bebLY5I5MPbJM7DTorrRk8BfGIld7JXWnAisLBIG4dbrum4ElJrSe0YXY5Cd2gHBS2OkhQENaaJX
VkqIpXk+C0pevfnM+8/Zz0eHXrVuvAbBfWgFyYKetU3VEzk+JuVwPfeaMELiR6//ZmPgfNwYMH0S
dGJjHjYkHqaPBracJjEyhIGKo27VdHHoo0S+kt8Lih/80WX2mtnejWeK8iXsbKq905k/nWVJsdZL
6W7n1DASgepxgS+IhMGUzk3gu9FaVd2HBh0KDW9cBU1qfy0s6OeznUSEy942Xn1nxFgG2fgSTmcK
G/odQXoBNvfuR1Wna20wCmIo9tGMoSOhbdsGhNrOw2jCLZhiPPTmJzLM8mdXaPbBcnO4RdOQCHtJ
oBfiMYVe0G0l62QxyIS2vxB1+lmBqoArsVPBKUwKpNzE6QH89s3T8lfLQ0eNBAWvea/J+3qww7Uv
7OhiNSYGienQKZPetbP3XW53h/lM8eIeWT3X2Mp272fztflRT1GcZQmph5DlJsUPNyXQEUlJF5wt
P/Qb/5ZVJF3sXojXOrT8lU0l7xjkoDp1HOUntWxeudV251YSZR8KPVjVcMh2/TRU2Qds8T1G6CTG
l9/fa8V/bbYQGtETofRrCkMDOf1hs4W4oMObp9XMpN4myTHWzKGCurDsXdU4e5YB0Wm+jh/zew/v
/tDTUrtv2Zz4Q69d55GOLzTKrJMbkQ0WtI9sP5M7K9b3roisJxup7xmbQk2oDl9R2mD2Tqg12Za2
592btTzTif3m+Un4rXL7o2rhtPFkCgMhV/SjCgPmRsByWiXUjQ+5NgLS8fx43HomTJUMjMKnjGrY
IkNWfrb06rmzo+H482AGzY+hzAex6ZPodX6wbYpwUWnOxhY+PQGTfQbuRDPYQYe21kFKsKMWIJxs
O6e9DQaBLDGP0jP71uAk0zRd408dZOOeXVlt30uiWWx/VTHRX5zKTdfoJ13aq33w5LCOMv1C2ZCX
52/m/rWHtuqc1Fc/6gGwXuftBtOVQwqhk5wQ3rt3hdY8MdVmC6EO8jADP6w8ws2Xes6aND5u1fM4
NisHqkpC+0old1fP25qKmbo32sz6/u6kiP0RHWAptTuVrOcNEOnVe7capHWxGzCvEjz+XY+Gu6Rq
u09WqOugSXTlAZb0uBoQ9982U2hhk9TKMYCkvR9Yrnil2+8UONInHNvG2ZROeTJTlw9S7xGAMtWD
1Lbwb3KqgnOpKYh9/mHGfmBau70v5wrRHPzMevAya/ibffR/eYj4dEuEdBQUdAsh7UeQfxSwBczB
aSwVUe8pRKt7pcyooimp9SAqYZynlPqskuZDHqj6nZLY+LZ00u2q2tv4lDWv4bfERPY1TiXUHFE7
RdGxoeKZSH85i7nmR/S2FSfEK+nGsHpvQ8q5tzAFBeFgmt70gezfvOnjTT1xNk0W+cshc2rlvunZ
KGTB+CmFSXZTUN3GfhG6h5TN9KKga3sf6JmzCVph4tSMhzNTDULeyKg2Ed+ldZcFTKuqCZCVwGbv
FkOZHUXuA7rt6AYyXgfgWksuONK/6lEoDu3UZYkJtLzHUJiuM9+INrHyvYzb4ROG+X6j1Eq+0+mF
X9yUOkDWfp8/mFXk9RsrSLl/E1KBA+H9n1RN3fPLNa+/n5WMDxRBjYoHfUj2/iY2MGF9lEDqqm6n
Y2Aly0BTvWbfCUhzZSOC4nbo9HwrRSBWfdeMZ2Yu/WiwRwRMafdPpME8sbOxvikGEM2uj1/npyZt
xFMdAjqaGmqC6UTPFAfrJ1RU1rrRSvUoNF8/KyyuV4Yn8leheQchGutblKfPfsRTXWvgqYk+9SyH
69COj+zm/UuVaNrjf0awUvR5hPii+RscMn3WD2UxA0IEUivH1HlxNCiLv5bFqkz2ZI8btI1KJ1RB
v4dIZmSYErEZK+BaHPV7L9xB2Qvf0XaN393ois7UKsd2ZYVYLFovMsdVEsb6jjaDZpEOqcHaprVB
f3s6hDbrSNYV23kEyDcHSSiGAYBN/EoDCr/Vz2vvp/MztTYdd7ho9uOUG1d24c7QIeCJum0JeQzI
Uw2c8a0uieakApSd5zM1JN7b7NC8/XygVLQA3othoFvWj1TY2QAYebDjxmet56HP+nEh+2i4mJ6a
38fJpvKee0dSTyZea6FMIqj5kKT5uHSYXBfsN5LHLCNVNNY681DDy3uJ61PkwnZoOyU6uVqKqFwF
XVNQXtp2kr4SkXKIt6n6nIe0jJcgnmwqxRPhwazKa9TQlmvRMs2jaupvm5AYgP3Xuz4PAnILaD/S
ziiWbjSORLAEwWMnm61S2MNT3iQLyo5wbAQpCJZI1D1ruX6HYwK9I/HAUe/mX0LuqfAaLPsSlV6w
b4ImXs8bwlKlWrQ10LitRCXvrL06SwWUTHYHReeW9t6iGhCZrrNkwp+SFerC9DdKQlKZpNzJhJGf
UYdMU5Z75YbqXmmuJ7va6v3lfE3Ba7g06kbbR03aZAh+PyktOV1bYlSH1Rwd+748LKdQWZ1b5CFB
4mobSrmkbYGTqBka/Qi4uSgR3kz/Ugz5l59I50Brr2MZwy9QJU2EsNPDrQvxJLsMcRgsMJWPS7BU
8mSIML4jnOHzTHUr+3EBTDIYnxxsOAsl1wyoF4suImloBm818ZRiMbcOe4P4zlllMR8sS4L8oELy
rrz4+cCcTQdHaDyYob8fbfNohs2hywYHyKibGPRZIc2vqtLot2Cu0buhiajS6qR6pf7ZCOWm4e38
3DRuuZxkINdcoz4UhqxnIYQHd16kuLtCI6vnZ+hLMeG6JDW6XWmoN2MW1oe5UBCk2bUJa+1mHoUu
vVPFytzd+4NWUywsu/4eWWF1wZponEQ9IqrsisoHGkzksOyaeJNGzwhMzZNbDwj242Qxk8+KJPwe
VJ22n5fm8yI9RWcQgb09UdWv15VeyXUb2fLW7CNrZaoq+5Qxlreu7ORthDRlh8Whgy7772t9ow3n
ZqARSRvqvSysZCdF8VedQl0L/b2/SrWCs8AOfpxN17x0kj1Xo7onjpU9xiwIUkUdLTOl69bz0LbF
zgK2uqtKnd7YHAk0H9SphxHWzZEAi3iPEucm6DQIR//LxnK+NkQjiYmG95gxPbHBg+nV9XVinqwq
CfZhKzeWX/v9wp2i4krd+FQAzd3OI4mK5KzTuj++L5YURfF2aZBNEHRVf1K87sfZfC1tiF0pOuMo
J8fcbJubD1TRIKOWkQ+mh8ajLC/u3PwukTi8l+1+f/u0p4LxL/WzqS9E62QqE3OvFB8cBBZNhSB0
RL6UNIlW6qSOsbWRBnaCmG8Wy8xDNPEsdHQroa8WupMMfMzPTZ8w0w7J18TulQU24/Q2THIUZC4q
QaGW2XEQlrOgbNEurLbuHnzQNiCureAcW7SsqZ42eCmS+qDV+Rs1vn5Ze4PxCujjhl2l8R1CLR2L
WbnCj0iUAI6k3e38anSvfNRppjn2Cc+2csWf7F7zdEh2HX7I5Ty0tTph3ahWhx/BEi7J811bHH8M
CxAjqpW/X9OVoTs2HiGcelLoK6OQ2Bc7HCdySh/XMvvNT/rubqxPvszU77GjPbWwnl7pDZRgqwnC
wFQebiKqBWdnrJ/KUNGXmR+IV81fExbvvyq1We3trstYSnFZIfqFestwR5hJfygo+NHDMqn8+CF3
aRxp8fg0v9f/52v/f7237Pb9Xa3+9T+Mv2Y5E5vn1x+G/zoHX8usyr7X/zP9s/887dd/9K/tW3bz
OXmrPj7pl3/Dj/7xX68+159/GaxT5FHDtXkrh7u3qonr+efzS07P/P998B9v8095GPK3P//4mtHZ
mH4a1cn0jx8P7b/9+Qf9kL984qef/+PB6Q/4849HUlHevv3jGKTetyz5r3/49rmq//xD/JPSsalP
KZLwUzR2AX/8o3ubHlHsf1p8KyD7TGVmCwcj0XZpVtb+n39Y6j9tw0abiW/QYk88gTBpFU0PGc4/
6aGTS4n/wkLCaep//PsV+OVt+vm2/SNtktssSOuKX+fXDh8CO3gulGdsCC/c3DXrw3dUBYlqWbnf
oUXMvpu+zkqpr6+GHq01sXDZE5+0+58kyZ61/C5nhX6TajXpJ63fHXI6Xk9KGHzRMYD9DXxBM39t
wk6/n0XeFi+blOytdf1DXSCKLJLpCblG5tiinGrbdJno6k1H/+p2yC1KY3pFWWIazocM03RcpMpL
0cFdDVBI3JbCBh4x1VdzdjbMgMxDGpJU8nMJTuuZkd4J/IkTXfPY3CZKi4KGLu1DObAi82Mn3det
vABw+4oLnLwMqzIPoaWqez/Ru5VeJ8wguhIRVgUgrZkEx/gexdJOqwwDtPElMz0Qg3LZtZpCW6A1
F4nWd6vaSH0ixZRwW9HjedIc5ZadNz2y2fMkhwFm7By2W+bRsMfDdOTWodD8aeol9oPoUqAAX9it
+BRR20N8RV0NRbGOmYXf2/EocRhecJ/AtVaE0R4DK3VWcTaiQXL6AHVXN4koQZjTZg8BunbBqZoi
WLoB1bvZ6Kr48beVlkd+VQcXIoybTzjR+1vLehkIMToYTTls88ZyrjBm/UXfOhunCJQvCigKsyib
N8MS31VWcI+2yN312BGUJ/Vgk9viFopkTqpJkSLVQvOTgIV/wB3UuqAKhsigEsI9Gut4sB+tMtl4
nXdHVmDHm+Dd+U494MfX/J1VW3gY2/FKWdvDlOnFJy3LiRXsUpZHDtV+x/O3Dfqb27nm3ivobdUC
dzXIkKUDEeNBV8r4ENNLWszDyPKSC6Ar56JNIgaLbOyLVSrvo4bUS/JIkoMcvANFM7bK7KG7pdc3
yraYKDkm72yQ+8dIS/djFFFdGke8jGO5NYyUVL7u6ER4Ln/GD6Ev7ZbEMp/7yqNTlDOTHPI6y3dJ
I3s4oBONa+IRx3QGVmjsg6WJFxz+lnww+g79qjH0oHmUYWGGxSIbiUucUVpD1bF1DhRzEla91cIe
UVzF0D1REeDamVIwRJ7siXezX8I6wnDvEg0AR/leaMY9+5/okh+CQS9PRAJMy8xoPFBlAfi4SJMi
h6+oLLpUchJES1Yi2aIVTcJbRhf5iFX0obHDcVfKRYogqrCuqREOX2kDXZWwG1+VoVkZk0UzqWr1
rjSYSgKDSJsqH1iUBVjFNqFUq01PlfWaA/G3ouJKz1BeLfaO59xMz16h1LegM6OzASZALForXglP
uzP7sTrO7x0Vv29W8DhiQT6p05tJQsa30InSvdNUN3YO9ROSw7mqDfUEAXtaLrHcaKRrrHSRKEfS
zMctTpJhlUmZr+umjD+HmAy6tiwe1D5krzrlLCiq+tjXYDBsVOefs6y49TAyfPnL3eXH3P3XuXpW
W/xcT01zoURSQQ0J/b4ukUn/uvNm7zRYg+zKZS3clsD1LoMTqDHzsL02+kuEVOziapr56LV3yLKU
p8LOn/MgK7biOiso33WWBqxUAxDrNgxzZKDKGH8dpHcf1Zn5aMcuDEAZ7d2eDNIi6/qzZOH++z8E
Dc8vK8PpL7EdBCXc/VBf0179MKtTUyF3Rx2mNCQn2SZNeEDGPezAc0PvdVV9W5jZeCrNkFShkKSE
ThbVsmhVb6KZODee33DzsVqwRCSgoMbAyuZX7m2kD965THRgCDUkEwq8rLHrONzTAbWJscrsZRWJ
ZtUFqX43n4mQtXLorOpGcWjTUUXxuSWjhSNORYZgiaZAlDRPl6WmBvdVk4/EYNufYmbg2dc9H4hc
dY5YEpyFz1L+bLSNc+2U4WuSxtpLyVzKDuY1nRZmIidmVs9zZW9mVvjSB5/Lhs5aXYTdBYZ+jHgz
dZ6arFGWOrhctGopmDvm0aVdjs1TlwtuHUFSnFQZf0F0ldzKVE328I15FcQTddXjZJB7jruKPSb4
+zMpFe9cAugGGcli0KFDDQdSV2eo/F2MUiA2d+2EeF2Udi0Xuut3azIF2A61jVKd3QjeZejuYKgQ
NtkwM9q0j0s2vHslcLVTjXEBuAY8xxFIKEmWrbNsSVBfQqoYDnjlxEKV9BvfNUqYcRWBjKDRvgxB
2SzBxhgrKiPaGvWijmEtSG676Yw9DXeB3IvPhUHl18Nzt4NWXiHEpgNB94/PsKVEtz5myQPtarnx
yjS/USvBWZotIHLs2sTRl63qVhd96gJF8UWlQPVU45EbrEC50yVwps6QMOYCttfKZAYFoGgvbdfr
WOxjFc1j19loOGHQWWRHxZXGLWoNnP2Y6lZjaP+NBsf4Nc14+mKw0tHZ0hpsmaT9cTnWFNBv9arn
K05skT8ZIatBQfFMQBulFwgmc2nLyGN7Bd19D8ZSAUVStTtZuf4S0rKcJuLoxdfNVyBUwUJ1y9e5
OR0iKw8bwu0MmlEXCy0wbxr9ZO0gNbP/pKU10blOla7bxLg326jcdrlFekJFnOmE4GwE3x6kacme
pcdV07zx5OlU+Z3WenVz62JCs96luRccfj9ZzHytX2Y9FsCE3zJvSZIqeGl+nfVoXxZgOb18Cehy
l2mV/0ozdDPQVzuNI1k4Qa2pywzt6zUU0YpQAVo1g+2s6MVam0Gk4UltimJDoXMn2Qntu5B9O6k9
SK5YZV+VLiL6wuywLafdtvApy3NzK06AowjFyYxd35vlOYAOsnbbytrYFGZWsypFS7lNmzUyZEdB
4uLhic0EBIKIbhEqUMv+my4Ci/uP06bFLhoettQMw7JQbf/6UrStY3YWrOMlN0hFr49FOLYPReLn
a5Z97YasL/Omoa9qR6TP1EnFB97Wmy21sVvinKBtTkvftJUO0B+GtlYMx4D63srxhMDEneb7fErx
60uCPL0qIu0A363lxuRaZkpG4/r/UXZmu21rWxb9IgJsN8lXkuptSZa7OC+EcxKz73t+fQ3SB1UV
p3CDug+ElATn2hK599przTkmb/2y3AIaexFL34fGPybnucRK7eucHXDdlM4YZTheYRhsK9AY/42h
Zw7znrUy95tJWveqHRKZvrSl9LO25KTqVIJZ3W45SpVvvjL9+hxmIRytdoz/yY0Vkzt2QXg3TRiS
5dbXz5a0W2udtpZ+ah0T3nVFrqYs2I6DDSSn93+BiSCTVRFldJCExix/ueTSOG97ikFnzrsRSOgg
tklYFK+JtVH98DEjG/eDoSM+iUb5WZYkyzQdPvs4faOhR5nVTQiswrFwQAUnh65H7NFDnz9lcqo4
uWZnwPnQJlmDfZsVxrcyvinLQrc09KY3UvXf4pgmGfQkGRtVGJ36ymQyIFPzfnoT4QcTlKmamTMM
of5CYGnopeaYPmRpqG71zMSnh1dqG5nadQ0MIPe3x6NOl2vKaD/03T5oYuBjgvxRs5X7Xe1jVoyW
kZcahYjF5FhhRM3bxQyWlLJykQtg2cRWbhUNxYEtpoOJwvlhbD8KKZY3xgoFzEKFdWn1T5oZXenS
6strQZ63s3oW8dhk4LLU+CRnAGOzYvi5RhNQaPh3n8utoE5GerFe4rL8xw/bzpE0uz1YY9afFcoc
SnSrPSq5bzKrz+1r3/nfmAu+yJBIXuQgvNANCvAES+fe6An+K0G6tgUhi3wFQ4LPvGwaMD7IP6Og
epCDVKASINgkNPMNRG/fa5Wl97m+7xvrwlrMXHj9/SxjlDa0jBjA4AjKSuCRoi7MB3NqIIzO/ila
Lusr9sIel/4CV7KxH1uWWR3sxHSVqRs2kmiKV3qYTNfrYLo3etJB07Hq3bKO1E1AQOwezH75JpWZ
0wbEO1VVUr8S+YXtLcCpYx7Vyn+wp1K+SMjRL3XBmbwbfWdc96yO+5gpJkC/PpB0Fwc5hmV0SOcu
jAYyr5ZCdjKWjjFmElcOGnTobZvso6SQdnJRHipDvWQJo7fCLuTr5zeTRDTKNZ1kyzjQTTgHtXQk
E9VmcjlorqRW5TUEBrefowi5T3WTCk4sgSUPL3lDnOKnuVHhnHoC02o+wOuxiPzxJ299KypLPPRJ
xyA0yjJXVaTIU4pYOragW4jd1eyNyJV4K0cTy60BTUVpR5Zn6Vl5+2xW5jkT9r9lfP657aJPXKQH
+DMpj0hg/H1hDYIQoRSGfnfulfFGEJCrS511nmltejWlVmxo8kEohX3xIwizKifcjaKV2QY1o7wh
WpkDTKUXN93HDqdm5k+DstNR6uxMtiYSff7LK+EMW2PqjH5VvhmyOESN3BECYOzXo0pU+fm+ldrK
TSPxPTWiEASZzPzVTIdtPzfCWcwIaFXjMWKWEUP8XRvUzTL5mGhl/mXStwr3v2y8Qln099QhJrS0
L3rgBmKOz7SgcJuSOBGlNZvTvFzIKtchRYNFYQ0b/bA/KHYxOBQDidvYoXqg7xs+wGs+VnGrP9aL
8SVNowdd9GT1ytrz+vd8hvuB9ixVl7UTi7V/YjdGWQdUhiFKlCGmUcheEj0eIIgATmPWeGO8pG1Q
S4ApvdZogO7LudhUKAKclWwX+eKKHSd70RQLMaUGrTQzypMYGYGoZTjvGtlK/hL5of0fu7JJbYKt
lyJFZSz6+82jyHh1tOVzCpki/5hClVFXN6O4Q3FxS2USqURA7W6POgHcSsne23GgH9LxWkZEDKAB
cGwlIyt88fyg6xbOYGjWoVLDRQfSXJjpf4xWLPYpC81miBt7y0YMWi+nH55KnTjrFbVZp/OoBsj0
90XrDFrWPM+LUUiCh0GJsEmzct5ycOpJ1gCtUHTDeJDL+i9HO/V3mzMFrCAtgl4mE2JL0KH8ctP0
uREnICIL1+iFti3Avizjn89o9VWnoOkElXeV9Npb5U/Z8ukUaBZUFcU2H2qGRBh27Z0P1MGwwJ3Z
aLyc2sYkkwmjvUfPCWGn9A+DyBos3mP7lwJc+cKSW38B21aWCpwOqwp7/cu3mao638Fy4qvleROP
cXRaL6Rp/fvqf/7M6Ovc7ddUmtBGutMaGIS6DpDqMoptlIC0737K3CyWMjeMWCrE2vHnWyXwHmvS
omDStJ9CVPVtfdNb3ezqJNbs17dM++ujVoeyQzuzOFQr/I3mwCmAfLRnNqRcrHRYwm1K6zJTMt6V
4Xg2rSa4y9qFyqr7Uuga1ltvzdF+LRLysPV30hICGdJeu40JS/IxiZkgEXH+gkCzBNqB3SskuDBL
xXOjJcTYmWLG7RhND9gj7e3Q2vKmrLFUZSVSGx0P6RCo2rGflG8oPjlPWZhte0x8d+14qbpgOuVs
dzvJ1t/XyifwSVXBxLcURVoFwpKJJPG2g9UwYs1+YJ+cTmJQN1kdJU6/yKjWS0DtWZGpMz4QSCnf
ZYONcZH1mZEhehbUEudhJGpcjXR73yWFwXdDTq0hY9xjo13GH+10jiUpFV6LYliSWvez0WQBhgtV
mnPyzFBnl4Vs+fms04JcxLgZ5JxDIHe2u7aQ+nGODrVR2u66bgvMojthT47aSM1W0mUCZ7gbXD+q
mm+VmL5rdFb3apfysSBsnY6ZEtf362UYWtw9GYYo3OeYuKYQX27hs5gqHaX5nOr/aMUwk7wYxz0s
IdFtGUagqk1J6Oj7EHxQnB2oPMdDBv+TnAqzHO8yo/I4xMmndSYeaVW4DeYURhp4zr2dNjz8pmbB
hSQmT16SO9Ws3fgECV0yKNJ/WRC03+Uiy/MkllmFYei4w9D9fVkQSN8gyEhms29mQpnKUt3beid5
8KPCR6NMudgP9WhtPn3UPZ3bE4nPxZmSPTnO4+KzCmCW6styQo8QmpVeBV5flbJXtRYQFkM5IdZ+
tsbZuvWVeFmFQmUhE3o4NsBYcUWUJbP7Qva3KuRvMPCUTIo+OFjn1W2EQPJEROv0N/vAslD8vn2S
QaqxKSwmAoOz5O8LiS/lMBWGPHOTuEXl2+QMhmmxLCtc8Mse8vzJLqfhUszdSS7AnOSyzyPgczZd
jMBTnOfAYorvpGyO14rA2FsXGGS7TyZOBDyW694fLqLYTqgf//nMrf8xFUKNyc/Ol6ZbBv/78rMP
EsbWsvETlxjH9wnUXoNSpNr08ral2XUMEUl7YxRa6GR9/yHP6Vy14In3yOFpNkaNTxPPRELTy+3W
bMPwfmqqp/UGiH3L4CYe5GMaGPJxfaXm+rQLEUr7h7XpPE79dLEFcotmih60OnmB6Z57dROKVytA
tFLW15Akwhdw5cRLLZ+uFE2OjDPbQCU5GfvIzj7UZs4u+fhtYr61YetuTubChZKXV2qbDNv//Jl9
UbAuNzq3t6JRASzBHeJrDdmD/BOTmqRL+yAAsBj681HT5ddECpq9LGLhFeTPPayvAmJnt3Gm+lsl
nTa+ORgvGoX4GTsHjfl++LCU4S1vsYVmdKfOU9mqG7uk8kSKYjymuIf1phFPQqtj0CE4lqQMKpKi
kVAxd/HPCiKoU2qhvlVDQTlhd/VVEVmNPTPfonAhZHzyteRv/Yk/935bwbOEcQkQkDCUr3dNUJqB
0YMLKSjikcGqbtxLTch0R8E80Fk49rRkO3aGdg9+Ub8nMDvd2RbnEnuMbZJ24m9ro64PTaImCwoh
PO4d3oPkjPY2Ppn/fUnI1ThJk//yn79D8Udf2pSRJFLMEc5k2fg+f39mY4seRqYPqWusFNs6sr6N
4RghLjbeLEX5rg0yjUFChm5NThRXXMpOWYztte7hTBY66Ar8r81e0/ONaHNELw2CI8MERu2DPbgx
axKemHpkgrYsIXcF8bZOHeAoJrtY8X9IC+m4M9vimOoI4Qw7fsT1+G7AExwVmtbhqMFqy8NdY2nA
uIAMHRE5NbfJlp+aAGJOlO9VAtCJpJIJV+3gTWd9y/xSL2+jylIYZQhwP1ehhsMN7hBIl1ruQ1+t
Su9zqWpn8c+qt14vZmpLztjUCHOAiOzXp3haXI/RmH/DtTzs8iwLT0u2prs6/Gc4zH95uJQ/amy+
GEuTubHoWsrA2X7/YqIxTEJdlJlrZL61oQenPydacBin4Z++RuHOkL1+tkLtHzh+3wc5xOwdKYFX
Ls5QpMMuZAavIE3bSUwq4CmutD3U+GanRn+zjRl/tHBNlD8C3aLNsMYwvz4FPmiyMqeXT2uBpw6M
s7u23YJZKY/rW92yi93QMcdpogi5rmn/NBrI7KuGcb20IYhVOTefNdSix5ackNOcVMoOZHZzgYkB
XdaQCrdo6vg69JFFQ0D+hMXGRPMBxko+VhysJSk2BL+pZedUmwt5OvbZ1FLlYQiUA0BfieH2YrEZ
LkY86BdRgD2JQoElAjH7fT1OESnpQ+/Wy8dYFvSaU4BvTPR4Owj9OeI0cC9bbXsAeLL5z8/in9Ou
5XO0FpWpyWlC/bqeqg2FtSrpKTfVsmGnsw52pSg9bsDwnoyJbC8FAIH62h+ccRjLW2z6FBdySQWY
N09F50ugcK3h3gRbDepSOqxdqNg4fSKqZwtut2rqNzSp5uHfbSSgwZ8XVeLmxaTt//+/Ee4GxuaL
YZ6V8stNDGo4zOBppO5nHT8gYQdIvelI7DoVTGHdT+YQLvFDSnbHJ2yar9pNs4cwSkkO1UIfp9gs
HbVRNt4A850suW09A9QiRhTGm6GxJX4b9ExPmVFzENH9+bWZ9be//Cp/FDemAhNWXzrzmgwY+ksn
OqxnbFdQoVy1jd/0kQ502pOFEOCxPstGZpIyGQT/wGrv+0H1qkRQ9NgdMLPSJF884QMfxhO8e+MF
q2TtmROhckwROkzt5ehIQ3qnBXbObwfb6i8/+hdVNxu1CaGEEaqqs08bf4xRmSwOcKFASgeZ1TG6
0klLWPoP4oVbKX3tpxzuXLWX2izcZaP9vup48z4X3uA342c2Ktj9R9qzDo5M6yGV0vRKu7FwQL7n
2BIise1RMd3KXA92fkq8iZ8rOZlYyugprGNQrBb2lDkdQU6S9BnvtSrLOYH4YsdOqHh920cHfiYw
dcvJRuva4Trq6nbpbGCCuOunqt6Ns3xR60rcq0z07ke1J5Ala/07cguae1Ph0F1QLBpwWE8APlCz
dGTM012NtWC8y5NeQFCcZ3eNCclBKg+Rop2zXCQPHbz8vpGMp3a5YPl2oK6i8al/rLysRqSTCxW7
2FmkF6Dk5idbm0FGqDdYr9TUS6eIroQc3jQCh3YZsE0ySU5zLPeP43Ix0lBGyEPTZB7MGfs/UV/x
cslV3/LCUb+3Mt/4DDCbMo1QOIlIiEELezyXjB9/9oGQ7swij1wEL/QZ+2rvF1JyT9GqbgAFFk+w
82cHirb0w6JHFEPacua2Ikayt48+HeXPS5lm0l5Cn4oMoPDaSq+vZTk0wC6JpIt9WfamGf4tbMfU
I3vDPoT9vNcrPb1EcfDS2nl3R7/WGDjf5EkMLqBQvchQGd0mqewMRexVQZi/yeME0Ikx+9awu/yt
qvVbZM2XKJ0jT9IhFya19Wsd6BYTgTbQQ7c6DtP93E0cpmfUsYw+jSK2H1fggOWr4qVLkQeChyvO
w3ZVtrRQzonUHPg/Z+S+X/uMYaUbe0uPH9KkC0+s+d7YgzMqqUn2ikiNV+hjLzIaE2esTFCniwaC
VtdEFGRCXW3jLvuEnwd6LE4RUaOhrRUHJcqPMI/RS6iWl1fivB4k/z1NOkPcX4bA0m+GLfpzW5KV
F0Wo3eM2vWsbMLexAKaRkn2GhLmmv99V+3wUjbsaQIplzBNYs3bAYLfQRIL2oBstJISmAB4Rommp
8tyzGFDt14S7LsdVkBYODp58Gy2YUQmP3IOGfn6wIYesaQytXvwYc5+jtkYAtNTR3uiF9L1f4yqJ
x70PkuZm8GlsmsZaBJpWlKM97mtmBxi52f0+1neWqdDPl0eDmWOqnAy6+KfZbmhbhYF+pG6XHtPQ
5gRiT98wR/+lP7U6/387VSKXoLpWNJP5n63rX47Tua3SL1RAzqMiG5xOIjKln0WERb79FYDB2TMD
VJGF8ApMVOnVFS7nAeSzJ7Wz/dbW6Za2JDmYEbFM1Txnu9kHY7GeRzsjfOwKWTnpUXdYmuV3wdQH
9z1VOoNjjuTLeVutrMpT1Lj0dGVS6cHMYEmkKXRtUcbHXqvftK5oPHWu6YW1tjjP2dR6GImDAwf/
xz5ojW9hxpBdRrIKT6Z40RUXQNf0Xa+xXBvi+rk7wkMdtxkonlPcM3pfX6XLKykM/vKhqn+WbNQX
jN4xs9iUG187uEyYOZXLBSXbijlZRz+yLxsnn1SihSX9ozJl+y5cVGp5Lb1qxmTuG8mfCseqRw0o
HdufzCZOGhHDnVG71/FJuNPUF8BAaWzmVZ85QMnUv4AiVsnP77eDCYZ/VUiylcnrofR/JV+UEno9
rZxwhuRq55SdXACE32lwGs7dorLrmnIDc2lSY9jji06IBpT9bxcib9p+39jGG75BHJJ5GHMfkIF4
kFNpS1VIfzL7q/TnT8HpWs2BCqJosIQuf7mB61bDp4+PD1arqT8j2F4nJioWcF6pAXPADNdtW9Xy
K2ZdeTPz9iQlZXNuwHc6NXy8U4NG4lwtl0lrVQSrpureYtnoX9ABYPiUsXHXyTmuKETI3bHdqa6m
ayWnjNrU8hjIgAUWkUiu1MapazHTxWqSYzdYsPPLn80tknRFI7JHn3rLiUICmYc2eeJHqO8+fSXr
FKxEIzUO/q9WENtaltaD5cuuFYzzbTGoSnrYvk6YFL3CtvJj2cF7CKK0PzMuYNKRscAt79Y/702M
J6lZI/9LY/qvSmKRaU+TyOwH5oFVrRwimlSoPqLqta/JVYvtZtOVVUjFgKABRGS1leICqWeAAZnn
xr6uqZifhW0U3DQGz3is/XirIynx7CwlZWEUlzFg0MgUIncAz5VvKRGgjp3FVyZhxmMzM6xuxzza
rUc+FW8gFXWC3X5DAqPN2HJdF/iwh6MloxP4fIIMgQZr7XVjL0WYJzjtbCe1gcPdx8KN52H6Tvbu
t45TH79STH2fVRm7RJD3F0NUHkGw4U0mR/ZG0ODfFCVfH3fBUR1Pn0Iemm3q7EG/HyZzJBQjQV90
5tLuIvVD9cbsr3No6/pnU30plWA81nia9qiPWQwD46qWvb71BUG3KUeGZzPwX6a4sQ5C7ZONv8xc
ZWDAJ90/DlgiPytxSMO35V1qwBzr8/JtruqtvuQcJIlECJLR1RtNJDahaWb0l9kdYzp+h/+9MPA7
aurSfUTTjRHf+uLSQx82+Tw5qTsWpfA4lHhhYLDnGUQIJkmf/eDpzJ1PQZvU5Zthyo5zgjGrmGUg
aUUXBmjewmyXGvXoxGYQgHAf+hDlE5mwJAVrr/SPUVDIt9LHUZYrlnnTGSxLebxdm7ukgNPcbfLl
kKnXO1tNnE9NcZiCDKyL3j/5C1Rh1o1hr7cKwLoydTtl8O9qBTa8raHg0qeOJ0xVFyTyQHPPOJHi
SOMEGfF6mhszm8O/rrR7IFrZVYkJANIYZsAn5ilS57m7z+Dbo1tOqjdDR7ZnlQQ9S33xjgIiR6bA
P6u0OCHU3PyRjkN0Rg9fn40m/tk23WUCVnVLkIhv6GcaR0EU2KWFITHo6YMlzY8ZqXiHoQrzJxrO
1i5PlcibKVBHjvaPRodyTQu1dq9YPMhdVF1I54N31IjswdcJI0/VAregFs3Vls06cvzKTLYR9JNv
5Rwc4qK23lNFVrdBk7eu7Y0L6aXH9pOldf7dmqpnX39eW2YUlcwMcA+t914Ei4nhnk5coWD8ZCzP
ddZVt9rmi7ZSdDpTOIZ/ObBby2Pz9ZbD7WNyuDL/D1FnUEzAhUwkP4OdPnVG8QbHbzw0Cy5MY+BD
3osW8QkGWxt500c+jgRXZe3JrhRYZjNxZdg0mgshy/kRPaK1NZukeTKy4H7Q7MOsKOUrsFHhtnWi
PEjLrCUNLXFXUZd6vWm+izGzTmos5ztQRUyHk0HxwsYwn/wQ2KReV8YWoEpE9pWS7SulPvkjc6lP
ZUo5cFrO7enYsdAT6Jc9hfRMH5VcISi0M15Ghcq6VpWPdEkSXeMHZiaDB6SZrTcsqih9JPlFRSIJ
4n84lXEc3obaDh0rVeb3TO6454bkGVc/ek4rXpq13VQfCqvC75uU5oExBmkFheU/xFJCkHnNsFBW
lHPdEMBDKFz/XMTcIHY9VvfrUsylOTJU5qIUwmkXvE8aS+F1vMqzb5xqin43DcuaAwxvY1+f/jL4
Vr82AVhjOAoQDUw/Q2h/dLrseggCQydsKJbq9r5So2YXNJj1iLjSH7qu+dmKPt1oeWKvZ8jGzKTD
EoCcO6St+zuZbioS1C47BBo/oUjU79mcQpDX5/pulvL3rKzMK9Vw4iq+n//FWkK/4utoSli60JeO
tQ2bm3Hvl36MrHDkkDrIdbodfI8wY7lVOMUPzXKxdHs6EHqXUhpk8YPW2PFDPUXJHUq5y/ov1j8q
+5HJe2wjzsCs7owa4eb5GHc7aznwc1bQDvZg/rO+A+xyN9Er3dmdX9Kkq7VzBbpkPgTtpF01eKHL
188zKj1MdmEdjYtRX8o5Z7ul2702v7+0wWlvRm7NNrfVZat+ihgQmfkSFSDtIqnrT2Y3MTtJwoya
ioKGwKJ5r40Jh7tWMl+Qlv2MB7P+iH2H2C7JSWO7c3F3G9smBZcB3Oic97Tt+TfNXoXHszMKS3hp
dwVopR5KbX6nuahdkfxq16ypmNcyZj7kFU42uW8r7jxGFmuLJECbu0bo2ErnO4jblyd6hkWOf8Sj
AKk4kPTWQwz9akUV5JzNTvwl8js/oH3b6f6hTqMDvhnY8En1BEXvI+qia4A44J+8Sa45w83P9nUw
RXgKEv+myYW2A8awkdIm3K5SK1/U7hLPcAoVwimswUJRPuM5lWxh73SjqZzY7qcfZdy5Ba3ob5RW
hIf1stvhfn5Sa7JMdQ4rmywx9ANaVEA0JXpkjbApFD72m2Elw3UA4CgNXbKp2/pOUgK6GtYu41Y8
pYksTvM0K4+hbP6Se/2BgZeLQSkiClGkuwgynzsyztyHkKEPbWkkh0oCBWNWJBh2UbOZxWy/DuYy
2u9pG/S9gUiujYFOhiyxhDRS/jZQ3YNiLI99Kop7KW4MJyeN5VktG81piHt1W8i+DB/Hw9CAoh54
hp8BnAd3ambVDnEnybNFUasqxkFRlRgB1ugPx1Yo/140uZMPZUFFsFQMMBplesJF+fkWYiKtLiCH
lO6q5lVS4uGWqC8oVpWd2aej50soR/ty4HwZkZvGEctGL3EOiLkgTDRqPl/lsl3TQ0/6zfq35vJP
apHn23bZVitZ3CcA2r7FRQ/mStaSczBpyl6yQRv1rVFsQTrrD5EkhOurYfJaZ/S6ObYaL7NiXy2J
iUrOiWoH/QpyCnzFImlezLi7s7Wu/CHMPnCJlOkufReLO6YPmddmY/EDp4ijgMQ8BCmBCbYRzifk
BgBQFlRWXrJ8j/VPX842nUiIdSBr4Nbo7EvDUJ+yABXFVNrRGRvXjdp9J+rU2pK5bDsKfIQNusW7
tq/Np7ry4ydRWuFNSYz6lvJZ78caVc361icd86bEtu5QnVcLccsryQ7vrER5XC9ktb1gIsJFu/yR
jTlqq0jC8KKqeux8iOFykBEfJCvVRm/L4RyHEm3B5TJVDEvmUu2OdqmD5YyamagBvXrqx+oYoZfI
yywgjkEru7vPl53KmdyksjQ5AB2KCsayZp0m1ptnuTbkQ9XXKg/CQPekGAnaLkkSXnombTbLp5J4
zQrTjMHVj22E1bOJOWH2t9DEpXPIKGhbVBlNxSSy7tcLDeYxrtI9M6x3O1O8qourD0aaVzmvgjc/
k7BOoNr1YRFK6Ki9rBxIAwA/fe4AsZ6Fkw1yvFVatd+AhMmf9EoUd7XahcuIzmw4E9C7LadHfTEA
ioFDadnp5alIoe3YIf2jOmUOUuui3XGgn561vG5YYLoF09pOz3M3G5tYl/utVpof1Wy+61XDjdIl
sQNfkzzuMcAbwSMJp688JlL4PHE01RTpqswSx6fggJotfjMw8MXYsTI/uXQgG45jYqUumVWbQpq9
LiLWNFdn2dGLnmYLrAfuoFF3gsovHLnERWPS/NE40jsR35xt+bc6OdAye2E7M72m045xIIZNPhom
K12971P5EQD/P7Id7+PWavbgbCZHK8po21iE0khF1tE6e5+DZAM1Dn6HTrabUkDSmg/ZlL9rczRw
AA3wpWk6CmYXJfh9nmoLHml8NyZFRXCUiwOmO4yls6/vcqPWIKvMk1vUnpV2rNMVzf+xL37RKeTQ
AuXIxYXxascqU5ImvOjF+C6nyGWkJDj1lItOOlCTYe3khYRsPX3WAjPd+WvLpRxP0SRdEWVz+1fF
z3Yc5aPMIcDJE63ZTB3d2FbrHVuvbKxkTDltKNE7+16b5dSzEi3a4KkjV1LqFK9UCDTVbngk2SKB
KjkKepuNLw3wAgutPKes8U5vy7IjZP1Ztjn/2rIxbweZ/HqYf4nCcCooKuTmbYrsaDyNev+eVfhx
iAx5hRivIrHVH+Kw/cUz+MPo951+GTTkstq0RXCeLGcO3ZGlmoxDXPJsF1gikKiRXZh6U6AnmzHB
sVRKeetpln8M2/muC6r4niQVmF+T+RJBhjZyetM1G6LXGP19lwUwLibR39FmS5kY99oCwc8JpArT
U1mjiGpKQIP6YEguiElj6eK3wn80o5mwayB71vRLNOMpqfutb1jRrg3rDyWgH8uEAgxX7Hu+KbGB
6Nam9NGNzjZO2BCqU99qL0ObLfFm3QMfPFub0soODD88K8MJa6djVyZKKHWEx6vQhjC5O7wKX0w0
th1QEI3D1UAzMOnj720TbCq7mPF8+aUrheh0/fg05c+DGk5H8l2Bhxpq7EJw5neDMT4odet2dM9c
wh4hUn4AYs1IBZZvuRVHbhqL97azKgRSoeqy3GtLczPaC9E6GrOsCKONBer/QSt+RQx8N9KMNauK
uB3wh7D8WArxnXWLvpVsYbQ90i8ozk9FkL/nI6lXXfJR29q8n/0r54s9T1i+TwO1IMjaPKAo+6YF
ve7GQt0aFAasF/hICw6S5BMg777Fc2U7etnxz9vBmfoe4QCdp5lnsTO6aYfUahdXKKUnosS2AZPU
bctI0OkK/Aq1CRwjbbT+UOTfLGvCJGGyYubGRJLnmDhh1kn7wFc9vlLh+URgowCmOZNZW61vL72f
fBAONjClaGmvjdFBTFhSG0oH1+wwM0zYH4lX3lMBcZcR5rlR1ZwfrkLcPWn3lhmmni7Px6HOccw0
5uDWmna16HAtQyH2240Yc3nTEisEFjp2Y9U8VllwUTkYOPVQ9tuxH3YZ061tJmwfsipgrSmpDiNn
KICj8lGvyu8zGByisjaKWrHcq4+JTQO/07t9OpffSlg1ToyggppXPgWI4Vk0aw57HZgFcOxkN/vP
ajZ7NlsVyQdo5tLhWE1pdexLWj5TG1sAfeiDALDHrooIbIeIwgEbSG3dFeeAyRYu7NDRAupdU/6I
pS16QlI0+TSLmZAirUu9cUTkkRbTqxVriVvZw1YvymCvAmnZ+MDldaQxycx67TcnPVeGHURrg7ym
megJuxH7XkNsXdfnpmyES9r55DJQqk/DpB5DmTlEbbY4LBFJjTFeryLBV1YFVe/pIeiMpqw+fLOy
QcbRIc0n6+dI7NS9UolDBRxuipXHwM8SB7XLRxLEdzlHtkjErpzX8DdLy+sGfx/o1ssATMkhlGgg
666SIGC1LayN9NH0Z+EpGB03xIO8F4ZGl5poL1cfkclw8PWyBllgmerk2xty5XY2RZvavEQKOi9j
icIZgB4HUxLs0jFdxJMwaSrGeKq1CzJRUYdFv8hFBNtak4cbZ4FPnTtc7LD8aAsSTZpmYACIByyG
LgZUI+8sAq38HMtnQU0h4aIh+4o1JdOq7Sh1dFeBh9qDfaR2g1dcBD+iKb3HxvkQ+tM1sfQrNcST
2S7+xMF4NlgDuxY+sGiC45Ajku+GALmJ/a7MRAgThqMQZk/S+r63/Ney4XccIvNZKpiMa2w8DNeB
bRfkzyiG+MfILaKrzPBnRFKtQVrMQcVD0FZNerBsUGzCeAwDZG7WaNImC1SWWZbBKDvyld5EoT3i
ppDvQj++i7B/JxhBC6yVSq0zjovcCcQtuqJdPHw0UXkUejfds94bN9Gijs3k3BlU7IKiMrpDoRnu
aEavslbtpiDGK13usj7MHbOJ72uSDAZcrEq7o1RTBUychiaZW5FfZSohYudM+R7CMnDIwY5kuXfb
PiCfQ8tiNxuAP+sV0aERoaGdHP2ivjQ2aIovKoVwO/Njt/qHaVKd0j8As0aT2Ztob9dZzc1mTD9U
fBBd0o17oYdMWKRKYT3utW3IUZC/nsh8oQ0z7VmwdgTsvVZIhVypIfElLoxt4SeQa+m57bHZIcnM
zB3bNRUXO4/KWMwrvUqoL3UDsW20GwA9tC/j/yLszJbbVrJt+0WIQN+8kgR7UqRa2y8Iy7LRt4ku
8fVnANznuO6+D/VQDELaVqkBMnOtNeeYKoyHRHzPXQ4cVtdWG41WZuEa69AYmGUOHcsFmXFpEbFR
583GCIx9NXrjOiT6Zj7wf3fMHhtNN/mOK+kNEBqsZFrACBOfXCXCdcCgEBxX4OtS9Ku4xM5LVOaf
vk2f1WQtJ31a98yMfdZoyC8awkw1K+QWPuSV06hxJsTsTOm5qQvmPXFsrzBA0ocbKDxslrSusHDq
B2xfhqXT+0L4O8Y6BRAK6uX3EnWsswZZsyeU8X8IHf3BIxv5wmos8IvVisgRWmjJLOw2nB2CY2dr
7oPYRkqms+KTvyZB65+0+LdhnUTs1GvbbY5ex5E1DCYDopbNrAK9BH3A6DgY9QeyYaYuNv84AtuG
BsbDKShpo7jsOWr5K2J+uHIow1ZO/xIzMlqhVj3pav+76WEA66Hry5kLGCR+WNvm2qytb97EscZR
x48pUGCwkUN6qEBGZ02uvlgYt3tXw8wauPlaqRnHGUW1iWo95OTcG/4UirWZUqOHUHs3pDpqGydB
fcs/IfKQqFRfHaaViLWSDkDfbKd8cghaCW4hXbvt4AiByaE6QJQivkkpyWFixiS4RwljQsyVTGSN
5Np+EpZNVcu5h3DNP52iMXaZlB1kEm1luq9tVQAQrm1AcvaPGd9g4Mn2pYq+oIb/99KqjYpHrif+
e74s55egZgkrDiWk9ntu2frraBMV4Q72fxk2Ov/f3MRzVF13DMt0TQ3r07/mJkrDJDhAocoTPWcn
9pW7Tg2dU0ULxXoRgGR9kz53uY86LfIr0RJ3nxRyj+2Rnw4DQxPbMXFVjJAUx94onnbVadJtWQPL
l0y0uNsUICHB6BlbN7LEsTH4wfXZxrJc1sH/jiJg9wdZqp1iZXytSsW7RhNextKDyvfwKHY2dLti
cDSejVVZ1RMwF32zICetcU4eUqv0GM1aAbrW93JqME5nKhFEVWvfUjYft8sreGK1ucrGXNyvEElU
f5wxHLIxvzcLCQDr4gyEjMzD2Caw8NJG31eW8h0hwnjtuup7VFsWHerhmzMTvBaW1wPoVcgL7G77
vyjMtH93NB0GQUynMZCDGQUQ9K+Opgzbhm6ESgAMXpkqMHBgwSRsmYyuhpYAYqAZKDiN5qrohKAP
TIRmJS46+6m28L6RjptF9h5xzH+RBmv/lgaj20SryPOqE6Bu2f/Wb6ZoAzyS5WlEpXG37xCuFXTK
PiynQe2iyvIYjgHwUDvvjoB7dw/9Gvnv2IhUatjUtKv/MvTX/t295luCTo14jYITyfa/R+dMsGwn
wn1HgxftCIMm89rDifILIn4zZxpe1UH8ItKRjIrmNjJuuxhqbKynbPivrn9d/bfw2DFxIpGEaNMF
tB1yOP7fkWQfBFEox5pNRGEsqTbjtefvMHTltm1R5HTN1B+bEFp2r4oTs23zFGqZvfWyyLy7GdQX
lcUsg/exyWM18EnSExdCmPbL9EXPbXHQTe2H1Q6omKQT+VZpiafHaMbEtYezOC1CFVgM3iIR9Mab
M3FWWi4zRXt3iZyZjSnhllUBl/A028+Cyt32hv3xj10DCQhRMjEAiQxKQ1/juSlKFDpI/FduGtJQ
dbEgq1nEran1ii8c9Jfzf0sdMXAYK1xfDH3lNwoQAjMnx4kp1qfX9TBpsLPtpszLt6WlFH5idbMi
OZd+VZvRppa0wx4QJkxT7uVvmFTepQbiSUy4Vn23cuWuJzl21Tbg9/oYVIe6+2Kz7c7GeOzDCX1P
v2yI3HxYbGM9xTEwg/6km0V7VcREwE30cXEaWxP0cWyYpAHZ3bOJeuUqZam9cvRB4SnzE+gQd4NN
IdhEqqturYC5YB4wrwwGS/qKChw5oBSgJgXfM2kFKruxsV5iy9y3WWM+EWNSdGHzppXYrSmmvHMC
O3dfEQZAxdQyUbSUiyui6Kmhi7t9LMqTa0TbgfSqW+R5G5cE7VMTmcau55RSOO3vrElIfNM19wau
LD6iG+eeY7Ndp54EDyRamlCmMYjLFEJ7asPiLNyqOBvN9M+76Nwq0XkyYCytpoC0Xg991Dmwq+ky
loj9YyNmbtFZBx4fDLGhVjxvl1f0u+Wzl0IjGhL8JMQvD3snGvNd5bU/JFbIJ7OXyqaLLPMIfMY6
AruscUAbB1izlj2NF5Rb1p5stoIVzbMo6mId4wfDdyWomq3rFe7BkC52ZGFmO5h77cqNrdAniAzr
u+qSqtBOIQ37Ot+hZl9CU4akewYyMj0z2W2YXICNiNFkPx66+Z1iyrus1XK/fEhTWnRUzvA+esm3
qSrNbeX1IIv+jybrtZhg8WYgCIqZh1i1WqCsD1BKKLi+QNdPmCKl1d7q+WXI3eMD9hUEcE7DIR0u
owuMO8us97h+sVIZcvSs6Yt6caVjGjXkdZLOuLFzpmJp5Z2wjGtQsXiRimlsSrtOAZmYKiZmXjoT
/RxxS7flSrU4/QWzziICJjUbSxgDBdflHTuHfSgD9cUVNkLwwHtNmTduRquL9pNlQxqczanNixSc
/3tnTqhXc+WsprVxGgo7O+FBDy6KIcy17pTaJ743mW56CNNkyKW3fA4hFwbxeOZoTk+u6ABYZ9jq
ggvTBnHCG0/eeNv20KPyrOBXCBOTtv2unt3NDzpnLmnBldS7G7NumaAmSdhvJ00XzFyt8WbpvQpI
jf0OB2II2/KHE07yGFvIbGkocOJbrnFZwWmV3dfiRs29CvWPkVqXpjRwhJm9dWV/hQeRUQHaTmP7
wlRv2C3lcaG49cr2IZqw6sABLpO1z9Kizmuye2GYAOdnQhC6xR/hombNx4kEIl0S+DTQ5NdjazuY
NArnf9eMZn4f5W0JfSIhB5KDbdHSZBp5SWURXdDDZZsmlZqf5mp7yeh+msLRXvvGyl7q4re0cham
eczRjl9NEMuI2kZsOyGUX0FBESx776lC7X7FUFpvgxGCVTKDwJt4lGejMuFidrS8eeQhwyJ4oW8z
yOZOYFD1pLjcufL570cVwgIuFUtx/Un7wFzZBZSIhJTrYvGApiLbBGZU7SrcfnujHIkiCIbvHn/5
b7idgCWr1g9m6hHop5fUyuMNLMHxWZVj7Mda220DVSZ+k044PBcThGhLXy9yZVeYwzrIJoQSUze6
OM/7AVxx4HWP5y4YAa8Y1UjvcSY7lz2MDRqtJFIt0qOWquDIcOac1w4SxtrFNhOUBSdmTqHmIDli
uAqt8iIfLxCExnKnWfwiR9n9KPBZrv/yU/8Dp2oaYOVFD+4tLPRLQr4NnGHyYyzqenTXbYPidYxT
/SyrlyDQw/2oJLec5/tczi+pjqVPdwmOa1r6z+zkrxWM/icbCT18PkYwAFTshLki84E/eFrXY++6
N6nYf7wW9Bcha8OZgXDnI0dSCd7jcvmECNpXF5vOPnPoV6/6SEvPLryYhoD6C/rPZh3lHHGshZZG
eRjtFMTFmUS2PVVR90Z0slhXmiGeHvsfxjyCsf/jh6pTsiDBbHc4Xl3tMrLoyNXyVu/eKaj8bEqM
s5oRUxmX3pfbh8bhIR5qMbGtXEgOYVdpn/MbNTWypyCwyk3hYmsI7e6tbeY4MavadQqR3bNecaAh
AWqZLuhaGWxOZkU4QarK8TqpVUlyI9RlV1XpvSVJUz2VfxrzKxqQdLXA6vdJw8PTTx71OCd8H/DD
pS+86dUh/JgeUlKlW7POpgvufd1XWz30RVcDN1Ab2hbzwSvqEjJBE0HjzEn3cRdkH3rAdCCVlnvK
zc5F8yTfAr3edEpdHG2ecgSjf98SSq/4tep8exgfFg/EkJvWMUTRwEotRLe3ltVMqN4cEgWMPFSs
ZieRXawWTdOiCheKIQHU/qyTXHtnXjMdZMuOPhJ/qYibpUFOAdmU+Jllsv5opT6wdM9R5kUbrhDc
M7fOrnOj0Y62wqQ1r82Jmwv7JcURtu1RWvuZLbt2pSKDXNURpgWlaqIXIA/JChGTd7aXozgHee2U
4yq3Ky84IelbuVU4HLMZiRINo86aSI7V33i/v6CX1vkeuB8SsjOaOpd+p8pSvlxmdkunIjUxE0yZ
pqxSPIE7O2B8gqCKJNHMKo6hlv5eTOCIk+XDDl7qDikdcfae9rp21hxqT9MDHzQf5oQ00mebK+GN
T1JCjnPsHt+46IJDJRghLZdx44x3T5v6fYWLSsuy/FutqX/iEQfH4/agb0V1bmUjibAZA1LNvUJo
eGFM4gSnOiUzfOKgrsWEHTcVDTECXC9BrCTII0v5o80IV609jePt4G4XTkiZCdiCeZQ+LgdzaPax
btK4mMLqRZb9pzc27ocGzivnHHdcXtL5nYz7j64hIAAcV3LzgvB3HRnyW8gGyl3c6TurIhfKibG4
q7GOoID/Cn7LZ6lfoqSML7WW+g+beI9V4QdVA+2WgI2Lstk8eJhQtypq2bdQtm/RROsYtxEaAjus
n5J6OJRY75g45ek7Qp61qXfevQU5sZ/0ftpVcIdfA+hfLAb2ucFEeQ01L0JUH93rLKsOjWx8xHLa
pbJbjaBSS70sl0nB32LI6p+IGYunIu4KqKaElFoGbevlcvmEIu71QnGSbr+Xgx2sFzg02V9Cy/XP
aRx/N5i9F8geEtl3l9LpOcnH+soBzVgxIE2gSc4iRiBvtV8L24CXUDb7Chj0ijxsFfSXMPjO5eTX
6WAgfICVplzLwi62nOKYSzaAMAsHJ/dU6kce1Ef9xKlA+KoptXWgpOUVdRnQbkfnlC/K/hAOJaLb
MBwuZVe1uzJUhwvnqpYAtdHZptr4a+Ipu3AsntZpqzc/S9IcNJ6otz7ONCYaOu3RjMoAduZrVCn5
JleJnn3gsnKbUNhC5XI+nC2ftVrSNoGlKtsOHbaPb7SfT/agNa1Ae1di+6tgqH7VgkZ/Z1S2IYZp
fGnKsds3GIJWf9NY0dyB9xTp8W9KqzOmRg0biGrI+vvWRb8BSmyuilr1Z2h76tGWrUvyWCtXXuaE
p+XFmd+VCfai9fI2Vq1/f/3la9Se+K0MAyS22Wyw2A4quPWbsTQLdkFwB8Rv74AC/6MelbQ3he3a
T7mTujcN7NcyuCdeji5cG/pu7DT3YH4hVqQgkguAYl7Wz0mU0IQX0WdQWkSRdIYvwSps1RlwE+aA
u5eX5ZKj47BuS32kLRAY10bP7m1OlrRpEzKQtJVyQuIf+pZW9zt2Z+MND1BIBVv6juLlF45l5TUx
7WGdAAXzi4lohCjpLJ/OV+iHpiF/pI594NmRb1ZewbbPOryqmkG7P6/wEQX2l9si3HHa9sMCPBTm
ROWMpquuKXetFxIf3lK19k70tu8MFqPzQh/hKSAlYODe1zR5bUhDuwKfllczb5la1N5t/l+R2Tc7
NcZjOSePdZp4N2NPeXKBalyaMP8ZIJ5ivG1/mWbyp0nT6C1FNbBta1s7Gv3Wc5zxzelvphlXHwUE
vGvUx6/8an2ybpzflaBcmDkik6s/2VaqboMKG4hj1d16ZqcD4Bu8V6vLBj/PUhQTs1LQ0LxsL7WR
DE9npI1ORRzVFQVTSM81rXJQmPNgc9CrbybY4l07G+QyIUCcpZHrL5r5CRLFSQ4MNRjIYZ8jMW4V
FhIkXM74ngys/Fc7UEAACXprFetXFTUfUZZSFOEGpJAciOPO8volhK/4zIaAnrcmRBAfRvwDEOlC
mFg+jEkJuoQHjimw+jcjDb8N46A80Vo23x5kEY0+04Hxlnkge/u5ANb05Cm7xV2B7H2jkYF3c9CG
Hek5gj4NcSfTIw2e7cgr35Ej9+y1ZLzrcRF957EIiJ5zStbz1lvZJVONZhhTGBcVcV+ogn5Gcti7
Q62+qy2tAp3jxzqsqj+hpahPZcdvYHkHci/cTpjbnii2+VilUoWnkB6hSLGygi/4KRQP5G3mfDGY
QfPm1To9amJFklK5aEYZPRnJiD7G6SkEpFj3XscBE2vXMe34Yi7x8MyZ63BvzYL3pIXA1rAiZ6FB
XqAOD6WztGSXNigTrNma3GqbrjeTc5tlGbl3FemMDYhbLeppNWTbZGyPswX8PSVme9WOU39ieY7e
dYdOd2yAWlw+W7Xq51BaxTlknuPO6QcM49QzcV0VcwFme6lHfeRFY7tL+dJ0FWLNX/SGinxmxBe/
SNxKm8Qu8wPK996D/YqRYxcZVb9zh5RfctEGvqxkspOu1e0LCCJvI906jZLvE/Im9g2CAp5UVV5G
5JhbtH7ToSwH+xhWHNpKV98WZHXt9MmsLpUzmv7IVvgSeJG7onP8LUmj6urO90M23w9/k3EBNq5G
OC2ea1IJzhRkPXWUW4uTU8akyE2KGCFv829sL9//Pd0tR7xCr079gmYWKQK/OhnxtAxhXKz1juiy
NtSTU9z35rMeKCiqy/TVcTVINARs7QB5U2tnRalDRLLKfT22PxvhNa+e12V7kzVtR5W/j5iOPXVe
znmIHNHfZOWOCQx/hbwXPQ/CnVmJYjuWEVMQJckIs9q4Odra2Mx/CnRXG88jbWwCJ3RNwQmuLS/N
P/7ZsFX3gvRRebJlQXFf19T7cWq/kEYcvISe9pqzXV+6UOkvZWkqK9c9QxwZP5Siyc+2DXqtDhr1
HbPeptW694WkLQgp29gFs0Uj115k1D53wnJfnaQ/x7mTvRNMyQogtOeo7u7WjKrJ8rFdB4b0a4y9
r73TrV2vL0899S3q2QaVbNkqkAELPTuFJmplxUqsi0akxzpOVazAM1dTVTySKIfdwEynplVEnwvG
bEsQF1bcotoul8ZCm+0Hc/NZ2tV48QichM5v2KglyxIQcOlyr06eD4qkvoz1nF9npZyIZ10/f5Nh
pzQdoNiCTpgFh3672Nn6NP1FXv0jWDWRJIdb4FtXWL2wlzILXiCaeWZ85W7f0zybiBkjOOkwxc3r
2F2TCp0d7qErTVxxCEe1PnIRLR+dumuYVvYbDYEENotTYfUmAQ9CdvU+sfwqGeuGXXWxn8453IYU
1gcZMfOh1e03oTuiGk+mc93n6qbTU22TmUQ1FageLKaHPcj6STc+sArgvS4cZZvYDaPxnp9WG5DL
JjqJ3qGJuDG9hGhXn5cXngIVZ61ZboNO9s/eFf1agD/E9pctober4i4aFcy9qWxik51cjm4qgWDx
1Yda/GokoCvR2O1e15wRB0B/EFC0fqoxVsp+DhLiZMiUjXPP8sIMMeUg2dn+conj+jgKyFadMeB9
XozPox7e8kzfdvj1XzTrH2OGUJmqLx6iUk2aKyOGrDCGy9SgtpR15G0Wg3Zs52RGLQh3a+jTC3Qk
QrE4oR9qz0qew6HIjo9vC/2KySNeQohym3gdzWr6itty4zYEVz5Iz1RsKa3N+cnOZZ6eBXxndUCd
NUGV4Gg64Pjp0svjramk6SXTIOYEA8ttHTM+D+Ncf/iFWGpJTpeVax7uGn09Ynunhn6K3ih+G3jN
HZ9ndwH8cujmxNvlxUs0xbf45td/P9aC0LpkVbRtVFqoNNcZAvQgPjdWPJobPZfN1mJf3bCgtxxs
kvqUj3qzoVP+WbVGdF6iDnpTVEemDiQ/zKM9YjAHzORRvStdpDdztWQkBoqJOKk3hhEV58bzKAnm
Sn80GuhpZvSHOUjAqSJQdJay4NUUit6tU0kmxOKPmnQXvWcUlpvlstWmdA/0P1jZUdBsjW7oMVd3
2mvaVM0RpQjruuyLezUQp1cmuoQbHvafVNX+lOr2N8xTYtvOY7AiIprzb0bkwN34CI8Uen/LNab8
k1B/Za0Z/FaTX0M8Pgt2qGPXpJuKRfkUa5xgAHauJjxv7ORYo7bTKNmfxzLew1SJ7iLuHgQhF/n6
SytwgGUIViENIOtJFRVxh41+h2bq8gIB966KGWqTybdU8C0/2pt2asa35ZDZWd+szMlurdW0TwOj
YHa/8OTOZ33HHhIgRPP1P28rmL0p1OBL6BLANkn12pVat0ql8I5xpzI6wIqJYS0ECooPh+4i5KQn
YnJ3GiygI8AjenVziVtLFZ3XHJnGsOslaqTHg33GdSyeAGyQxTH15h/GDyjjii46j10dkyMefLpF
Q0XaCek3jmau0j3pB/rv2nNfHEWd3lqz2pVq93v58xEDpD67aCXtueM639d3r2KVjTbGmKDrqhT7
5Hii/dRgZq9EmGQfMC51bhSHdGNSITaJw+hlnjqkxBrc9Fw/9UKnOEAHt8ZjAA3JbXs0hS4O7Jy6
Srjlaen9ksTAIEbhp83Q3Z9FwcTdSkn5mTCPrUkQMk8BTNuX1qO+tENy66sgOud9+KHxc7xzXGeo
iz9tuVKn9TiW+XsWqB3UQLicbvYrcr3kK8jUsy5T5SMmWco3EQ2gdLXqawMx3hbx6wKXHmrzM3ZG
CV0dnVNaVnhjaziartYG1yJwe9+UVv9cZJUFNX3q3xOVjmZbFEwzMiPzUenVJ8cBUTKfA5f9rLHe
anKB3zRV/aXk3nxqiI03s79gnyWpQ34xSx9Z2mv9BUU3nfh6KHbCLHZNCyTKzFrmYI43R1kg/Vr3
04BSeP7g8ulQs9xzSetjZU4t/uf/g08v70oUOo7bAVesLSX7QtKZK2SeDzobNhXF/IoJjJ7L/FF7
iNztJLr3VA/qS2GqGK9GNhW7EYhd5svlE1LV63El7Lq+iNryjqWb+ctn//4n6cAwtxmVtwGy400C
RD0oBSLRAhXUbfmYa4zdhT/jDtQPITAqOIZEDUmYrKbuPMxi++Vd3n5n+tMSOuExKChdtzuLDHug
IivkOYhEkG6hyQwZxr9lkM8PIqINX43KF/MV1Htx5cAuIL+6sOzopHh6fv77ggmyQdLufC0Nx5Cg
e1+xIarXw0mWhn4aHNtYW9Lu0g9SKrungWPDpnVheS+riVWK9Awl+U+tjt2hF7FYZyE3SRQlX4th
rhCJcSBcPtyASJzTALtmt+xDXWel5yHT0dl2F6xRmW8bXfRCj+xQAGc/LxDUSLYjjjF9QBDJquAh
EhIfxKW5+14/tmaur8kaq7+Pinkrx2Lih/hgTTmGDup/Sb3yQvRjuieNul+PavczLK12n5aBfnC6
/jBYurNuqByOIoVDGXmMKFTZZmtDtM13N8ygZKj2ZrJnSpcyVXe3AwYzuwdwjOKrGqBsO2NyGTSv
+Yn2hWeh1sJLwt57sxR+59lgBAeDOCB/Eb9MVD8rw2aC8U/vlxre7wzmfGi3HDpH44QaqhanxMMG
2AUDjHkB4rYyhidNIp33CN1bLXvn0gDXBxe3jVH+UnrFO1W2e+oSBmx0UK0T0+XPTNSSiQlXFYFA
mEXM+kmLfwZxM95k6nlrXHtHdW6bNjKofExejA07hgIalMFPpeRHrIfyN93tPx2sjjfWxmRbWxgd
af93JDj6dVisYh01+iM5YrJp8qIG4PQz76OyjZgHR78q+TR6zcFZ2O9CLYEAAmQ0suE6zJ2MBW43
IMjqSAD8HlpFt+lxf5wbheJDk0S4WWX8No5Dt3sMu7usj0+lcezyxn5vJdQKhDweCU/6CQCGdUBR
ygyc7tiJlY3ueg6MWuhw7Of/t6Bkg5Y5Dex0huotH0usX+yTI2yKPLoKdCnrQfYwUMtoZhbVfsOX
3YaJZb3O3eYD0h9IJfNlTBjuxUo48xliK1tED7hgK4S3s26Rjqf5POiwa+bPuk4WngzBGYXZu/ZS
AmLxWi/+5mGgOyQj6jZGEPoxxjy7seDOpbaTvnnDkO/MOq8ODCftO0k+04qA4+DdDs09kCxtnfWD
Szymq6S+4fZPQ69Y/tAZH8rssfbml+Vd7xoJomc9PTPEe0e6Md2FY6e32jKIsSR66btSRIVfZMQ2
0ji6FFoAbhmk73cPx/J6UBX91PZe/KaSBIEtUzsuMoeH51p1dLlnWzM4uiXy1kfKjWmP8q438jtx
18FbEySMI8Jupdu47Dybhycj2vZR6MUebsa/B+qlF6kU8bjDD/MmXDkH/AhlOBT2eAcv5DZqvGLc
O0AUDDlQzMO/5V1v1z86l8HV0q6bHC282upptJXrQsRhsrJKpmhacSywzlU6HvB2NJtuju2KgD1E
jlbcW03VDku86BJBL6firZtzO5EJ/Bhq4rCaQJt2C1YjcQgOj7UJAkxRYP4fVZyPZjJqIJLico6S
uXVaM/EQsF6GSl0iogyn+hwX6smtAzSVFtTWfZN4rMsVwedE153KqtX3dp8HxGlGGNQJP18+R9xz
eq5qcSUa0Oioh4KJFUFFIYWo5egKQghat4t2mYKSkY3z1dUCEPwLHDZ2jWntPGZlDtiM0slDX3H7
b0mksSK6n4rMnvEaQTo3rAMRUThJBdELuR7+NsCGbJFHjCurkvKq1i1yhCStElS+oXkwaiLBJCK/
Xsmjo1ekR40wCrlqFI3kVjX6pzp13GnYPW6VR3wAyQsxvQXKHZmNYmtMpKu3SeWsTWZDjEl1ntCO
wTl+le0iAwyxrz7PVwbo4Nvj5+roX9ztUL2LkQQDK4LDvNRJNOHH3VLXDnZIuJWuRptonsob9PXO
gdE4GxMs0zoIOJ8wkI/PmL6Brc1zk6B6VUpZfKSeEIgc4pztoTL8aAqVQ9Alr9nAbW2JYRu2mnFa
hupuSBsmhLlwqKr0tciaHxIE0pOWJbRAKrW8KYwLKR2F2GNMyE92ZSNqb4y7UujRN2ErlPZUC1PG
UHH2ESwyrKDx4nXVtpheovqz0mmfmlSCr8yPXjItKg8eZ6qdkZPyzl8j3y28YjUjjm6BILT7ah7o
VxOoML6PDc677tsQD8+PT0/wxjLFxQZWOcrKmBxxAB72CLBtHeUduX6wixA8m1BhbKHbXxisUOoc
Qi/IdrU2c5pmmyCk85qYIjH5itN678NIKgmhWm6rI5jXxK1Uz+Ys4DHKZSEFbfegRCNL8B71uD1Y
0a7mN7GZcNpuklQN91qRvmdRrFxp91hrpZwCXzHRIw89Y6YhmecHSPl7HRmWi9jpSh/jXc1Efqtc
5eYWgzzS1EEsMlT1dx1E+mp5icrO8R/ZDxgxJW2xh+gBTRaROJx9VtGsD5W1pR0WZv/gMSEKmE2S
bhPQv2jcUruYyo4doLwKWz9YNAAPj/CwdNVYYblTgs7EaaYel+mDpQKRYryahvAAlrFGn/cj1mdX
7lKEGX7c1vWmwQyC/QNFkBFH/hAGRM0wUH+0YmokRIeoca5LanTgyAyqT795PERw35LEjPAfVsZH
VNKRrRSXMBNLly+w6XdmM5FHk+EgWkYRKoaCuAwBNg00L5Xc+hiUPPmKMpQoPXFwTsWccGHwB8hN
ty33PKpvyLm4tsVJWJW1CWtOEZaw2/PyEqnqD/JQKbxaTPwsrml7iA2kd3GAlLuEwAi4iQUwJ4xv
kU+qiS21TdKw9GkUKPWMLbJktWX6lvG05eaT56nQhxr7vjxagTDZGYvhSQQbx4Iq53TBXJnNN+Rv
t0uGL5J85y+mDJDg3AkbBcCrxz0Wqkqyyg0sAuyexrqbWxKhnmd7kaH4rlmuVy1C5NNkVMY+boDq
DOOEqpea7GCpjrgrEeqV5VKrMNAt0T9RGGnnuIXiAc95JZrBfkcbcKAZTxe4lpuF0CCoQ3yF8eCd
/pWO55rfTdXwM6V5t+NXIxrvydFyhuiLKjGz++eu9rz/uOQPoDzAO0NeZjSJOOsOGaFmZW8np6mp
/yx3aIn0iqnGQGusSMiwaMKBJBIXskR5rxuXmf5gtMEhkaqfzVqdBbBAz6sjf/2ZDYB8PNZhJtYG
jT4XB6qrk/XhjZF3gwL9i6bMbgjRtThe5JySqvvU7QD6xnxqGkL2ryyDzkxaXnlO+ix8Zri6VWrj
q7XwsCSm8b/CtTQ1z13MQLNodEbNGWBCvmv4+nFt4KVKYugZZk52LxbHZNX32WtV0JAlEss6jHbR
b/NA6z56goEZOaavkSiyF8AKoK9QP0S0+R7SqSTtwtPjychn3Xc3wF0wXGJxonmn/ueAWtJvqDPF
OBgDGZraTBxvNNByYTUm9OqzlyFoo08lnPXfvTGbltz+GBsWxuhJf3caDmeF54230TFGcKwcd/++
LHKG5bIYzDdljrjTwhrf84x4IUYrfO0AW+/iumfHNzt7G+lss04CgmDhKUx6uRKCpLUFrIAFzfMb
lxWDqCYC1rJCv8oGU/WABrGlw7BPujLe9jp5WPOS5EW5tS7iJPIj4rjwQTQVyHiwDug+q3pDQNtE
aTAPlVkrTlUalDsBBfF7Wr82QVluy3LMGLbEL5pTKr8NEAeCSnulFSbCCoRW9PJnBYYSGInCBDJB
RGDitFD60MWGavDUzD2aCMa7W2lsGxX+/BDy7J6E2mKnZ6by1vfePWlNDe1EUVLgRx4+GBFCuXUK
c0cZ8UScErLv3oR3SpTORGJPX+48OzJf6+B7JXr1N/zHr5E/+pUg74KTq6jXBeCvt+UdcbQN3QwE
1wdLr4dVOOdedDZrUGPKe5bb/YvTskRYWXrjViVgeh7ShqP9rak8fb9QrSI9vyNykIeHjqxGZcET
H54Ad1gQCHX5Y0qRmKqjQn5S3TnXzi4suoBrHX4g+0GkHiBsKBsCy79HfUfUaeD+D2Nnst2qlm7p
V4lx+sQFFrAgx41oSKiWbbkuOgxv25u6rnn6/EAn74mIbGR2NITs7W2rgLXmP+c3yzdbVvZZEnKq
rJF8rlWApmQ9sl1EJ0NOct+r4LItnw+kAbtzi4G9uNAdgt+afYMkTb8OCo1y9dml5dNz5HdRs1k8
WwpEwu1yzxcy2fYMT9d+OX10VjvclHYS7rwghqkQBYxEu+rRK/CbjTXIItQQeaQdSt+NiQC7nTGo
ALip3edppN3HOhARTnbCa/RdTch1XXO1OIQOBbXLCSgc5GdbWZAcme8/pI5xI6f8S6VU7y6iMgjD
b8zHJcP0HRvS2zet8dhMkXJKgi4l4c0PVBMnfyM/8ZUbjLvpilgHsQweQmJSOwb0Jx1X4Z52nZId
XnjRE7OjDjb5riZT3HaW8QlSztwPbGMxAdJHqLAuhmkSp19xZ8994/Gb57VYboYqPxbU/q5q0/SZ
/iAMNOb02apeiOcOAF48DBCby8BY6TEhnStqx6bQJ4uqC1Sxm87o9OdEiSO3Foo8MDxPKWpIjfUA
aIJ+ybZgFI4BxJ2EY+6tthofUaC3cYyrSgd7c+7NpLmEBcEylQqVDc4U8ayEdAenwRthH9pk++J2
2dtzgmcT1T8q2U8/u4lSbf7VZIpO20okZaHswCo++kkdPyWJygdzjtBcT31Wqz8vkniZRLQZeTgq
Fkmcxtw1qf2dppbtoQ0b+8WKxw0O8fHD8rFYYm5TDkorvhQSbkyAVeNi+Xbl6r1RnVhEBU8GTwTF
jxfV1+PXNAlfijQa3qemiqA0RNOjYSf1phvDrde1R9mZBlBy8WHiTEGEboJbzpjBbetpDRtYK99l
ag7DlTAfLu60ewpiDA5gbd6GFtOXysXOVZ3pluvEQzmUSAlkme9T38YdLGW3a4UZPiaQA9g53OgU
lKxHh6oLP1PeF1v9VScYi0IlcthhDW7TdGuPwy2CYroFCkZ3bWsTJ4hqalumoVwPTiMvFkjjdTJC
rylTQpYp7v8boVTGfVJN38trkf/P4z2jOiJxIRMAnwLmpa0CP+IpjHpIfVp/Fpb3aTQQGRPPFreq
Tq5I1cgfpyYmxszqUPh4d7isOvG10sDRIe/iVwHcLJgVhnh03yKqltdRSkrKsEgoDCCGN0agvyqB
xggnrKzgDFHDHsY3k6qvrsv7fdc00a7QdSoE8J3dtihBUZHelkPYbHoDjvE4XyxEilSKL5tOl1DX
D0OnfwYJaHG95OOJMzB7g0Y8gZl/1czGALhLyWlvNtmL70wEeJGvSO5k+YOGfXkVJ/pw7HJQZaLI
6nPkpfeRV1eXsS7Ls2zT2lUw4rpKmdib2BnMo2DjvR5CDwo04vmukobcFE6Nv8GyXrXSrs6IJfV5
0Itky3Se3mLnZ0muiDm+kgJZW/H28U4EVz1Cfjsa/pJNborxUkbiBQ9sca8m9JnpuvNlCmoPPR/f
4aKD/CWLdLqyLVTlPJkF+uQgdolWauiRCEZKB46QuPI8x0hwqku/eHVIMUYIXbVqi2d2rVACbYPd
GryedZqn036R5P0I020Ej9JnOxDOq8Ukr4zD6A392s6tYZtPHafRknonKhratW7npHbC5KIEMngH
SGT0MdU3Sv3nnTjbqFrsv0RK094FpADJBLbs/jC9UaS80hCQ7qOxeXfsWd5ysGz6XmSfr6ty3K5z
SYfMV2FpCIBRZr+1GGNshyBPHmtWqY7wb4u5x51uhOJcTRMr1flQo79pPzHdduUBzFGZQWudq1QH
T8cQSYlwu4P2Xz0xx2f4mRr5j1AeRi7262se53ouMkLOc5Hw1HOXpKlbgIF+El7+JGNGDVhLPqQd
sKiLUWnKEtNEFxePy1ODBW6DIe/AubO+79DkzsJIXpjeiedJzFHtruUNp4Szj6Zpd5ys8DzTS/JU
8+pspGLZW0oKyPeCuj+HFLAbTpBdlsgEWxJvH0/EgWMR4i2Osg7DUWY+Ko15SOpuuKPv0Hy0LCmZ
P6uYpGugKg3hhUueGXhsUIdV5vmHMQ3HC8t66Tad6RBVamDOcL3bSWkz6bfI81d9O95fR2ceuVzX
z6vhpkkQv3A9VDvWHtaWdfe4WUIW4GL+PGybqX2eLkvBm5bgnIsm5g/B3PkS+Vk8J8vJCqX4IMiw
oWvQN3+2LSOFQ0msyi989pF8YZ0uvl6sTeXaDkMWo7PSi9lKrEKCdqdIEIinTfoKma6RA297g3TI
StV7/m6PHk9Pl7hxEgZgtS/h1BvRh7CDG7MbxTcX3Rt6X1xD5uK8ZCW9ki7SarJvRUXmMMtGoAkw
90bJ8J4aXftBUdm+FSZnx9Y/pNddtY/zyBaWyX+YH40+iO5V8jcY7NVuk6UGxieGTy/XexH2peX0
rulVvCr8HPNkUlkPMQv+K7N5+T0Sag5cNK6pC3ntSq03T8zWqkPjl095rm56vKqUXFmTy9ku/C6m
jpRx2fVHSbU2oqfDCaPL33TorZu0YbC7qNSsIN3r89PaBiVS85VHi3xsQ1xNjoPmbSutrF8mjKAH
uxpqluGmvg57oGiRXm4s0/d+qlJ/KFT55Bdj+WQ4yTc1U/EnkajvfiiBEmj9u2KlR65uxms00l7L
qJGZ/BBE60BGLuSF5L4TASL26BDSaQZ1l+WWCf2JArq5m8OLh+Suww1I2hY+hcY1a0u3yO9+bkN2
gsrYO7UDuydKL/owYeRnh31VzVQ/a3mzhwbUCq979dmNY498uAZe7fZSCDtZBdaUvLCd5pnLsuqu
Bae416OZsQLOTWHh/Vg6XnX0KRdflbOFb3nM735kTsdRbcoXtUyMLZO+F5/IGYm8Urw6Og3yqq5E
Z20pyyrjFBtoCLskxLbnmvNQCGrpuL+eW6i1jm4WzL7N/ntHev/k5/awmi/WX33/7rU+C7txon5g
zQ5lAn1QUPiZ6h1KrRbrj4NEvY+TXtIpiAgfAgiDzk7GQJ3p/OxsMC7OzyWosTsbr8qpK+pgo+a9
/tFFctW2Sb5jN4zTPgsG7OXwYwZPdHuxXCaIk4ncFw9jmqtr4XXxwa8eydGLZ8+HVxQzo3aJIMld
5Ufs6sMxPhs2f6uWyfbeqHpmSEZxMyWZ4npFT3pJs5PxeL3rMSzeINdBMwVeWIXVN2408EVltmuA
rZI5Z1Y7nzNVfWyJjdzKtlBvS0b5u54Cj/P1Cewlpn4ZYbzM8Qlfk0FmWZ8rSxibYr5ZcOw9/BpV
7B2UmMN/GPBjXc02V5/jFIy3qRJjm3dg/f81S2qYeFAOxiRnjjyl7UC7MItUzP4M7tr6IRURO6fC
blcJTUCn628G+nXlzRakJXxTBxO43EDtXHsRrxMVcg/9ffs+SOTKB7d9NozE38fMMq/3lo0QaZea
FXFR3wd2oJ10FpfQv8H8Luc2J8OiFQTjLFsWx6WYwFPBU/k+FK1IS3FblB1SrgWtawo8Hxj1lK7Y
MZm/PIx8DlfT567o38DpwVfPfLlZZL7lvNN5eu2Wg/w1mURFOrM1H0SeJGs7zrnWGeI2jFR1rVpM
kHJBaEHDJlSTwgDxOhUPIhWA8bQZTeGNir/OHPGtwhY7pn7cuFFah7tEVDX6YVyfE0qC2WcDQw11
zVvzw5Xbmmgwa2t2+YgLJyW30p/5TkY3xc8YNyeuSdnyyL9/SYFQt3zP8s3IX4x96T3PNYsnZMqs
ix8kKJpMxTfYOGtOD0TeRa4MZ7ItWLMQod55SxH7BcJ259iRvEMTK5hpSOWddjwWY38F4K8p+DkU
H8mNnd/ZCs1uETLjnTnDanHq12cBNfcZN2BAfWgX3JCV8k5Nln947JdPy00U6lSG4Qei/tQ4dEFB
eKv0jANJGLTIhpV7hWXhOZYgpBqLc71Cy9jNcgjy6M0b4GluKovlGyW72bsRefizsE+OquIdktk2
QkKzXY0RYDej78W50DF7RJXR75IWFI4zO/7rtHtJ2tR5qPqwclO1tveya1+jqRiOsWZHyCWq+gCp
j745RHN92FgVLa4osMmRN2QMs62iscDEf4FQu2kbehYWNVnKCOwEmXHej0ARoWIL2sAEb+BiTekX
w3i9M1L0aO9jFB0NeniWxbpE3Nh1VfHbISH3MSo9kW2aia8x09bSfIa9CGq41aQLvKl8x3f120v4
Xfqkf1ArGMxBT8iDGCaMduJjZZg+D/OB0vHw8g1+b0bXe399q1q0w52os8ElblW+EiZ2F8y30+jW
JqmGBGZQUiHf9a6voeOSFOghsNCTSdcBGrgF9yPNurmS+T+PW6PYPNaprj+38Z3SOq0rRSMulRxh
FgTTVz6qnC8KRb3IOK+PCkSmLXAniH4MhveD2iertp4rHKuWiioNWbotbhI1mOY+XX+TtyxygZFG
r2opyxXFQ+NNWKbRaxDSnSwYBdl6U+KNzY+l48evBeWVAM8AyCzf5ZXZr9azs13RQ2oyHCpBtfkC
stw0nv9U8M45+bRXXB8qRPNAWZ53SpyJXWZg+PckMeLz8v2xJPVwzYY1AW9H+gDbR7qAgdA09I/o
E+b+uL+1LLPDqANPPrWZSrLuiV1jfowF4UdfJaBMqgHgINFe5uPIdjGiDyNOfId9WfXrziJ1BAmp
e8xrPDy6WfNRGartYv1YbprITi+2IDEYpfG4zdrP68SxD7pgNRaN/Q2JykBJ/ikjfF48Vf1TiQd3
1at6uFcG/CXOfKP0gr5X00eOITkVZywZilG7C1MhDzqaJDWAeDn6tpMf8URzGmiUl0ofBgTdTtuk
pLGPagn3H+va7JGTkcT3Z1kniqVRjZreWS+HRPeo4EhHHYySU23zKJlOQ4IoiPs4Z4hh1e9K0U68
DJHLGvg+t6P+4kQZU+4QJQYEFU3inIkqPSOUScPWsrysDT3YRAF1OUaj9+flXrAcWlwa9C69Rz03
HzR6RAw/2TXOQ12qgk0MN50oppNVHm2GPetS5OxthA9ngcT0fUzedVcFfo/1K9fex+6iT5b9EZkT
kxfrvgFodCOZ7hOgIfiz6qs42C4PKkEV7EYFU29clLSgYzovq2haqU6SbXWRDGA+6vyYGiOR5MRh
t2/chEWnufj3meoYYgYLzUmxfmBUVK90TGDvsWLLfU7n/TosrJi+otaYNh1R/tLglNmkqfWQUya+
DapSHGvPG28svSItGInpBbrYp24oyk9t8BpJhF/I6V86KuiYZ0SLSdy/OjnAiT517obWGshuzsNs
34H9MchDQ1x3pc3NVYPUxkMxoxCixmTayiRlrAp2y4z5bxWagtB44fPrkt5V0Uf1cZRANpGKxrXV
NckxrCVk9T7ZxAgVj8Kos51fgAtnt/ZLC2PyCC0CW5OO4jgVRn25KkOFbq26aXLuUkg6xN8oZWvm
QwowHVcmudg1Pu3sut6VJ9LNPHugZfdESNU9gFJ1W+da4CYhWrVnGdkFFGsI9waakxF31WeYmQez
J+/XMsHa5VmR7cbeHw54s6yLOtbhutOs8jsCy1hlOMucxDnDfoJrOIT5geyevVOz0TxpzcMckP+s
RtVzJzwDp0HFTDXq06GWWLPUmPEcXXBhWxC2kEPzqPv+ncjE8M5VaqxsfM3zphljYXUkSzitUtt3
7kqh84fP9xppfKUd+PrJOs9BwBe49KegDex7QA/mMxKVn5NYIklWocl5+jrpqbLM2i7b+poV3sSa
Ph50uBzwSMdxp7VdvlpG0fijxLnHSHMF01Mate0HP78b6OsJg4elDJg5Gatvr3MVMywJHXT+03Kj
Ypglefm4HEiScGR4NGPrl/N0MYUfJ/NO2/qxPq6MJdCM9M1IARfp5l/Ttjr7tZZNNdUh4t2qQvFa
FVq+V5hrcyXmUCDCr2PTUU9R6Z1h/UuctVhnuTbCBioPvjIiyxi/losy/F/1XKpjthqVsb0aDNtu
jhQSV15ZcyZ2icKOY+mdMk4B6lz9Adb1JS4d427opnLfySbZKL701sv0XomleZIRjpTlKdMtGk6M
OnAdY6BbYfLnlHp5rsa7pS6ZJI+4yYfytByxMQLQuuCYrutaKSqDMjn+1UjXOIG+ON8uwXWrw5RL
ad97qugfy1QymL2jiUL4AmorQclCGLs2a1Fj56tyQqzQStLHCnJZPanUPYJh3nqpc9uOhnMeuyja
j7ZdHzJNKd1S7xhVoyKVZeG/dhYlQqEBplBmiv1ABe9mSTyFwt+2XVPc1El4UaZB7iNFBVXl1Y1r
6BPDqkCzuAhY+e/rIYyXeeBOJUSWO7eAHrG3tgJbZtCau+uSJte6x0XohpNorylF6a5CN8XD/CFT
iMqOqtOLKr1lErQDan5fkJNhX8wfiUxIlWx2jnB4nRWoYOi3810b/ffszTdM1u2dSOqXzvGYXMiI
5LBj+FDWyuK91nr2nVl81+g1e42k8k/IbOSxxKS40BnWiU3t4DBvM9KEkrR8TAVqEpq2DW35rjKj
cj82SrurZQ4JN84uYWNkq0KOxp7g0LNlz4NppQnoMICtq2FErgijZSHj2bFNCmMlGogSuAPmCXU7
eS4ko6Ji6pXW9uvVDDaGQbIJysFa+b1/WGYAWoOrkOQWBiJtyrVNpiTYCXvjZt4CKLlafIW28uBb
jfepeS9sZG6w9UTfpt58kg+OnhMZ+jsGS6F7vaQ5ExDxrmaZVbNR/eJDdQlIab7wc4/N1OfrrpTV
czL2cBrUyvoxSExK8nQT800341pIhqsZq9Ny00Gbv96jzvERiXHa5ewTzBsbGPXZyU2EcyecW1Pm
BEjRdy8tb5D9st0148LYxgF4V56W32QOtIuRtxHZL1ueRku8Rrpvng0d5IAx6SV+o/5P4D7FCVRm
sgS9Pi24HJDztdy5W24w+ng7woL9Kh28Px9bvjDKhNAsxox1G/QfnHnwr8syO8XZ4N8um91c4mDV
TEK2fegus6NBj837MCFwPJvDy6R/qQPNwEftICs6ljgt99TWfBrhsFQb2ivsU5yHck2uVnvVk+Cn
ASH5w+51TaLEzcxpIL1INCkycTTi3O8Bus5RZy804/Xyf4oWZGSdgAHif9+0HeOTLAsl3gKoxVdp
px1pJgmS9COfU7HsBYjXZLV+KtMBtkWQAhqZ0hP5IqqFl7ucyZh8qUd4tuKmgxWDFlOfF3tYaWcj
+yJj2NDWCghTxhYIxWCcmbmScFc9bAa2MgZMuB6q83xT68GpJst/YsAY6NauabItMSD0wVYovFIJ
jc1EHsdUbnugkrcyaJsjHGp09RJs+fxQMAPMfc6abjMJKhcrQCJKdS7DbjzX803XJvONWa9Kmro2
gzlWXO0YMGSG+WloSr7KVa62fgi/UaUu55TXExcdhQ/V0skdqhh+2dZd9NToTozgmPXOgk4Yt95a
rfBmxcgZjzBzVuF8FiEQ5p+xSXz6FJVsl6O/Hle0gc4DTa6w6JCGK+x5uzUKQLpFbOP3ZeigoJt/
DdR/x0UlvzruBBGPkCg3uZSlkA4vjZ6mD4r07xdjUOV1NTXCrGTwJqTUl1RvKtYjZOOvAVDJ2kYl
v1WzCagNn3bRGbm+wuJXbAbHx4Yzv2pNNDorKkgoNcxT8w7KNEPTeSSq45Jc1x1d9ws1T4likyHa
GrwvbThZz46yFMFjIMWIY0N7zfEIrQqrIORL/gvOeAkAWsNe4LdsOKwJNaZkXnfqHbaBjpa5Qyry
G62364dIY7DJ+/+AbDsDpzXG/+ijz7nDuc4LC1xmLSc8iC/KbSa7G8YI3svA3pd6TG/Ash9uF4+4
PVYPfoLIshgMrT47ZGDjC2d4g8HouZBpv31bKY/xDNwBuo6kN2bAq2x6CR1NSW8sRTkXDCgeSxl8
lppmX480FUOGTTQdkYwvxkE43GDtelmOlpsOi5w50ai7HMlUAxicAcE2Q7haSTLcF0P5W0O6jiIK
LmTR0RKG0KiCs8866dwECoawkhX/B+vhdTHXQ6RKzw21MtgRFG1VenjR17S005iaoVsascfgl4IM
Q5vo8JVmu9WhnenTjlVZwvvaNE6lfO8FYRg3mrn5jdlb6JIzfy1i/sAJi8lemuHoUs37abLVg2E4
r0RLE+JxtACw9OxvGjt9w7duH8lfpVvBvHU1DJ2/s+aueLtMq8vUDNWl7dT/V9Od/L/QhoatO4Ao
pGGo9B/+Z6FVOGg6QgZvFr0caakKikMNp+ymwrd5SeRzOM9UJqYAJ71L1lEWv4Vwx0/2aFs3WeqJ
Vao5+34uWFlO+gW47z1hPUFFJ4+1SgKmvrrNPbrUfRPFdLmXGwPzFXyw1zDWQE3kNaGFiWgC1Ye9
tx1kSoiKgKLRK9FOV7rLVUdPvN4tDGOFq7v41eUpk+lxYN6b5S0aPkakaL4Z52I+acfyCCDrX/zE
noWKY0YU7BLJYZRlRxHXbuxPLcwH5NqCFeKcS2t8xliobuKSNoCraomvPzIuMLvjDRsJ44ovigfP
WsGLzzYFHrAaesS7bpUF7GFvfMId4TZ9KjZ1UKi7BlLMUrj7X1/D//J/ckjeo59n9T//m+OvvBgr
ppnNfxz+c/eT336mP/V/z//qf77rn/9+yD/684e6n83nvx1s8Dw34z2B4fHhp26TZvnv+O/n7/z/
/eLffpaf8jQWP//44ytvgTny0wjNZn/8+aXD9z/+0Hnj/de//vg/vzb//v/4Y5XXWfj5t8/s+2/7
n2r68XNOQp//+e9/PuvmH39ozt8t3XI4XxhMHk1akv74W/+zfMX8uxSqMBzTUOVSQ/fH3wi0N8E/
/jDMv+uSJkqpmuR3dWuuoK9z3EJ8Sf+7CclCSH6eQ0+9o/3xf37Pf3sV/npV/pa16SXHV1Xzd2nG
v3+kJLlVE7S3FJruqJZh/CeUE7N+MhAVgvzbK8q9mv722EDeEy17Zl6U7b2sfMPPNW1La4bmIBGO
EAge6HIRN6pnbkM/bdZpXTtzXTK1MXMlN0FgN5hSsjKt+tUE1N+SNeYqC9nXYQazX8KqkO9L5H58
pU7qwyXowXj32PNG1XzoBybJUCgHeu2ru6AG3FDQEUpE4QsfXU27grfu8jutGcmLVNWvskAAYHgi
DnFyCeu4e6xzX9t6QaET8K62ih90L0YTUFKaD7i400zgZSkuA01u9BHTehjZhOyKSIPUXDWQ0tXu
0QqwT5HmiDYDdPw5Z3UoRwuH1Mjael20BzPEDQ/w6zSQkbhjPfpDN8m4s4fcpLzO97eKxupmsSo0
bU9upcy8g5G6FabKT3wGP3nsv04sXl8x6xVoB2sjpBGgK25ivESubRgwM7GXrVKqZ+uw/EztlDgq
fNc1TTCq0jJ3TICjM81M79L8EtLpEw+++pyqB1Pxm0OSZ9GeePBatXPjQq94g7Gl3eH1DNlo0O2X
Tqh6ekIDBywtqkQSJvR1+Az511gptvOUOjWNAzY2R0u7pxgeyUB1sJDa5V5qE4W8w4gg48Sunsff
OU2dFOTFmHdFsrJ7kP/zfH3b2/s6wH4XMyNyFT1AkZSJ54b+eB+z4UWkjLFWZ721gTQQr4cC3kkU
2HTDUsyARlHXR93vT7qwfmDueLQ6fXm9oIQmG+kT8NqOa04YrSZFkIFPx3jLy1htrak2YFkNQJ3q
qF3JooyfI+0BPEt/1opqwxIldNPOgkDVq0+LVOkjFW3kBEM1M4Jhg4HmGCVKuvFngOlQ6HcGF04u
me16EBJjdo1lA5c/KHoJDxrHi7cVIoko18JQpFBmS0DarA8BTQIiYvGUF1jAuk5qOzTHYdU5oEnK
oJzuAvBj67qhDY9sdqYA7MpzGOmiHbTNAt6MZgRn3rAMy7pcXWntTLmBrM4Huz1algKDU43cil6l
FW3Yn8IHiEr3xXgKPCV3MR3A+Qz62y1RbONgBVyGSDSUm6RtlWM7d9ErFexQnqP6ZKfUhjsDnA+W
v164tXO/BShCo6gd6++WRI+NwX1O1AyQkhQ7pcAgRxp1xUEMf4fkscpqq4AVSpl0/5Q0OJKbXn8N
ClYT1QTiYix8a9VPSDliMJ/ttFTdpB7sXQ8hlWGrQ0WNhmDoj58GkwBqXqZu9jp/kGrmbFPfjr48
jGX8IyK7cZnXgtVIaX8qy19McvzT0F+yRp0uLeabwRSbwqxRP4pWzjMbiN9KdF/7Y/SpwaueFFw4
yEis1FT7pQ0FWLCieDFaybxFIM0p7HT21ERfRnAHNL0gYPfZOdUp+G7Ag4Pdzd4r0R3YNk7fZjo9
UOiY/tKy5Id+0b3owvJBG9p6U1rZixlk+VHxM7kKvPpgJJnnOqrur8Ms/bBF+GVAlLOnxyKwXH9k
OGE23uwMo1CiqmOCA2A9po5wEXkhghYte4PBAd5hCWSoSZ6ZzWLt9oR0R6WBH9AnOcaX5pg1/WYY
QmDink8/iqjvrbmyLKy0n1qIl9ZMxy17xPxo5c2RfSOa45uoWBJbxMdXhYa/E8Nctmp/D23fryoV
Z1juzOeEyM5XE/hr12swxJW3DCVcftoG3AbG2yl+iSV2o4JXGX8nOm1MIxwO9pwIAKpRBwMropyE
mu5VWuXPQRneV77hbBwvwsUCILoZf4/e+ChNMJE0kOzjpNunFQ1vlf1tDGHo+l7zpvfDnmbCR4h0
D0VLqZYGC7HKXAxV081IqGAVUELdVeGD5T2U9I3t9QI5vczabF2xq16bQfWkioEyGvjO54TgOWTZ
UHe1HqCJhm25SdETEdS5tq31vHDbynlTM1N18Q15oZ65TGiZD5Z5wkc2Xdl4t3BkQILXR4jye4u0
LiSFgFdb0z7tACW5hwaOyRLWUePhfdTqtZ1atxGFe+u0Zcre0ATHFnOtlmxh1T7eHviAFlt64o+K
qmo8XcmeOlWMzHpE1S9v33LnD5yMtVejBclL58y0VjLtsx7tT8g4p8wofSx3jUJpV/pVVww1oSqY
K5Ui9W3rVNTtFEFMiREBiokKF78F9NHHWuVWPTlsJygvHQniFWUiqB/9Lxh/xBoh6qxiAzcIC4uT
kRrEmGFLBLbpKjUJKD+afgLs/IMafwuSASD8ak5V7G67lPaP1BxeC0Vs63J6jEzQZwnWlLJxvnNU
fz3RGWk7/qEgToc1w/uUU3lj2l7uhkMSbizFuwXf2K0sJU5XTlG9KoY8QBdtjsm7HRrfVpNgnLBu
wpynCIXScvW4fo9w8awMafbraeCKh3x336mULlFvl626EkffaFSHoUL/NC189mmAC7+w5K4xnezQ
xO3cy8Bw0WpYIXVHj/gqc9lp16eMQux9oqXpUUeOGa3xSzert9ZBe7RlOx5KT/lRjeDiYVSIMJ89
1rDbXV0/5kpChpJPq6upTX3uN1EV0Xo0WB2ZNOV5KvDHOabzEk7jtqor2y1SynFyahpXekZ8eQyz
bTdRGAG7Q9KdPTFdwmAcRYKS0ZHfKS+psK9KUJw6KfsE41ZvfGVtr1PHkbxkvV3shU0oSU/NiBF4
Dl7TFD8D7c/8SEgeLex+xqef7Hj3nYO/pWoaKlC7cFVp5mMFBAa0Q7HRaJ5Z6ZaGVT97673sItTi
1itpLwit4IXtNL1LgTqBrMXHUbVvad14KL1UrrVeTsMT7+mV12Q+FUGN7w5d0VHpHT97wRC7ShHU
O1uS7air300BsqYmFEKegjk2vKqpxhJs1TETb30tRVigMDGAUEzwYUABXCMhxh7ZnJQaqhEO8Cl3
YVduK1O8NhEKEgnZU0cB9ZHMLPhWXRxYVu3qxZvnB9VarfMPNdM3iGMknrXqJ4gCzJPqTy9Qq9Vx
nLYVHQjHFJxdwf7wRDdPceIKWG29rIGxyHc7U/vljDXg4GltTOm7x4Js0DOwRBTCWFXEGG6gPEqj
GSjNYq7jlT650EFZjBa43kEo/TKN+JcMAuq30/JDTPZeOMNN5/XfTJnIkMQq9rgMB24/PFV87MxC
+UXzwENd4WiLMuvJDoZk22ratA6ADa3wYX/jbPuO0oYskcYJsKrLZ4P9+3GklpO41LZCZGreYsMM
dzl7T9seXk20LXAUakZrvKzvlEn/HduqvVNogQpQkhzh3duW6k5FopLx9wBletWOrsZ8kA5/rY+u
Qe94ZUdHq0sO6gCcGi32Jus746YdjFNnRhcEeRB5lAVbwQ2EActlmP/L8aUNxnXYqFn0u21cv27J
hAYUKVnlvmKBlGCOWoOGLtlRmBc0HoZf3gHm5ogvzv90VLvdGsp0n8XWRXGUrRVPm4GzKE6AcV3Q
c70uI+2jZpBEQdFKNiUJAP/edxJcPQlDlOberMnNC+eLmfImKadffRPflUAA1dC6DTN6HfEGTnjU
cNDX4tsWkq7eyfk1wX8KOnCvFcYN04fGYM0Us3q6V8rpJjBlgCVTCbcGQzy9IdwonXALj4pkBw0w
XFswLs5gtJWVZptUHXt6maZnsCU3MSkfIpEq1mRcOEU+y/vxmpV6v6J5D/j8J8k3ngImGqztjanT
qATki2GIChw+kZlCSXVIhTlyfqN5UECnj85j21Rmn21m/xrK8ElS3G2mZrViLRRyag94MVP1g7Pk
PWAPe2UqqWS7wNrIs0j4N/ZHK2sm9t5HFokBTD5ImK4zuTpVzi+6ayKXEzfrd8btI2uagco2BOri
xutz2jrCxg0LLqXEflqyGdHvZhr+N3XnsVs7knbZF+ooBD1j0kCTPP7Ie00IXemK3ns+fS9mdaNR
kx/4hw0UCom6mZXSOWTEZ/Ze+5ozXDws2WEy8fG1rEYYfiaPknt+l+I+d7YJPN3ySeRsXYl4+zO5
JBq07Mb5xSsMSgsR2ohOygJrwphdtEyMhEJ2gTbo+nFp0UVoOTwX1CRwSPFfpAsXKAaaS4wOt22G
F9QwVF5ldyy0mXn65MDIIU2kv62Tjnh4DOJ+mt6BoyMI2XEfZ2awhaFj16oZT3JGdaQcT8WTwb3p
woJHHMdjwDlxOy0rv1JVtrvRLeklbAtQN3NCGRMZDwNB94wxzQ9xt75mWXcPAuOPMUMnQEv0XK1x
c4l09dIuDIn6iLEe0Y9iB2Bxw1AR7onrrCOixzPnYd6H4ELS5hZcg0IMCven4zi8hUSX0K69rZm9
PlW4htesVVBObpcNE9HOS0uCNHGDXQN3TUQ20SHWgciCCVrNNPBeEPg3FmV8nFoD8ZnTjsGoot7D
xfi3JK7tddJUeS5Q1/nZTbuK+dBuK/08JHy8/Kd4beMYWRQF6sqcWkOBsDFZV4QReJysg3R4z3sX
smhJFKYxE5+pL9YvAehM/2977Cb7yajz7ZpBVcLYm/QidlAD7J3wBmtgRrhRf8POBoGzNZwWHEnH
Wmp9sNBtkd+UxO2L2ScUeZlLDELkULDM4oraOSIqFtcfuUl+nzpU3037aA3Uo1C32iw9Ij/7CB3I
slriHOeVxDPNVj9xybqyl2QqCa7WskUTYZH3AIoJs482/2hJ/DYRkk5iNHdt6TB+5J0m9zte/xgt
FxAysp44XvMTciPJcoxt6KHLe3jvgLraWN+5qn7HaQe7gHYrx16JIg3inV17oLj7fbuMPOjFm5Fw
flitvt+OfJW1x1xmQd+jXzC18jfEtL59eXv025RqBWnGSUNvN45eIZbfiuyyxgY1lOMTQpZNAFId
gd3U008nxQtbz/WXRnSfM1fLEeHcSVoRFPOiG4MqIjGY2FwPMByYtFVDWgQ1PgZcmBI6j47Ojyvn
szSdFoVNVz1PxI9h4aYpqQoCqVg0JAw7V7TnsvuJiHoIVjD7cqIV4qceSD2q4W9W21+ZK+nq5XKB
to0nE9xJMsO5ACiZCguSv6OeRg4uPesZ2Ej3FK7tDd671GNb+iux3WsF3XMzV+/0h0enGQwYr+Rf
izySHt7TErsqfwzjbQ2bd3tmUtEXDIh6C8cNOI3bea1/sPwd1nEyIR6RCmmz/+JT8IxGXIeU9Rzl
LPesQ4zsgNg5BL8/ym/YgrNX8c+UhIR4RpJ9N4UeH2iKqZCJGZjTAtGQeGOhsbEDlxsHLajXqfxc
W/MrSIgblW+RzHoO2kkYIKEfxkynZNIW5GolzFRmPuxlNsa12b7zM2+bQMA5JDEh5+nDqxs61Wld
7KAG/HXk2d9XYgvgrTOooPOfeXCnG5xD56psxksbEw6Ly9ZOpIVdFwZm58RBAaeDOxKeSoP06m4c
v22bOUQ58rxF67h3FkcnR3Qr7OJPJ5x7phnTHMS1vdeRfmOk+EWvVu9jiieWwvEhleI5yp36mHv4
pNcTW+9DPOUGvOa+2zkW8Lt6ZXYNxtErmoe6lWhALRTQ5GX4elQmoH3LDnt3hqTMEufV0D4r/pX+
yIfMtcbXqE3aXoVTu69rPM6RvQF0kfNsFXsdAAntI0SsVemnZDUQxAtZkBv1YK+xtXNzo/fSATEc
lOA9gKFfd/2WI1rODPPdY6TgYFnfjUBg0LNjDmyyMbw+Qw/qwNbKxvDZNVqd5j/5MOIYh2S27u3a
Tk7g3H19ttEkrkBt+6YGv+rswxbFGwHSOnuedFd2KN+wMBMzwKglWb2JQanHTxRMBcVjpAP9mDGE
ASb+GhQBnmHdsnWjDXWZShOokoDyzNXXAs7F0fNXbbEsposrkxh+ylRDiiWQaqzFCfqq6+kDmBDB
qAo3SotcratJbc6vmUWkb4gDT47iVdMRnRFXeyi7HE/wcp1U/AMPYrwth7/DBCCrttMnTOeFZ6J7
iHnVd8k0IZVCAsEz2PtjEj2l9h1UghzeowSLt58sq9yriaTtOJ6+IoVlo98S0BL3ZWAphTqWpMLY
zN/lxG9cFvVXhwtas8Ynd+ysQ6POFj5/X3Iu+4Vk2GiV4qcc23A35I8r4NTdWgvGcwpL3Bone0H6
jK+v927T9vvRLj+SyPlJSHhOVqiYcz9u5Rgjy4mAcmcsbDqK7o7JL93T1JHNQ5W1LJCsQkJZmdYg
bRsG1wcA4i0bFLSV06/NHaJoouCPHI3UPizspGDjaKRlu9vIkH8Z25T6SPrHXvCEBIDAOsZLIXkU
XLxcwK5Phf/MDubd5ekJEMR89ngleG75QAoHTtSK1t/EoL0u2hkkEBlqqnsfKOocpkt+pIogo6Kb
Sx7GitTWVOofMkLK0MxYuDCTfhohWF0jaNfozaSz05Fl2eCF0oE+s0NlVZoFEXjE2pWKvAZF/55K
LtxFrV7dA/RIKIDcpZuCyQZrVZaYVOitwLoeaB8AfekkoMao6Xdaa72TgIs9duaGoKBEBYMeMDI+
dEHxQTlt4l1cPtoG5ofb3FXEKshiuBZIR2lxao8SPvJVn0ovIp1qlJRhdXfuKvVrCNpxF77rzimG
04RDnfJ53afCAcYQQ5VJp/w61FG4m3Tre0rJghdy2VlLRLvvNpmvS+s7yZ6lLhMfOa6Jytr1a50W
BbWvDhIMSm40AXTkv+ADbxEuox5kJnPoJPmbbxOYRs9+whZpc2u+CXDefgrwz5uZ/kQOY088TazL
Ex4YnfNxVsgw9M7HRDMFLPBDryEyljh5GmCFu6THiI+GkLNuuqjE0fyesx6BtP7uLMYT6ggv4uJj
qcf7Vw1KeTHRCti4cZyNrj8ZJdWDcyG64zvr9ZlFL2F9qPGJLCAgXGX9c+JMuIcY+BRmkQZjdJbm
SA8njWLXoHkP3fZXps0900h+h5Haturh3FXUEqU7f8+kabCjVQERl9sKpfzTSH69EJQb2NY7lVmo
1f9R4XfqPh5TIhw3oGs15aAM70HQPaikOrBXqj1VweEgc9fyfDg2nVcW1RCoPmhqC+JuiZFSjsRF
5dCFFvx87DJ8rRUSyh0z434Mz265pVs0aAcJX0BFOfgN2jO/bwmU2+WLUwT2KEnMrZ1jb6sHvUL/
yAPO+6OJV6V4y1dOM+A3mB5LgXpbJtclaq/1Wq4ejvyKZcm4yx08Xen8GIn6J0nRRTszlUjH3qp2
SYOx6uTJLuOntdbOXZQ9pQ6f22SJ0TfB+I3m36EaDirjzc6qjP/HYuS8Xm5xquCjbMcfMiZ3ADnR
dRECEBtvAsTu1nh+YSu6AIR407qKO6wbv6bMJPZKrzDjULluyqeBqVOr/61dluO1wCZIr+MRo/dA
6PyuiFRycKHq4h6ZyZ9d9xE+ew9O+kdKVrjvxPJ3Gx0AcpNe+hBZjDZN1gi+cOlHQ+uAnuxLFikJ
pH32+E/WpJV9gCviAGSLYRnFwPNLL8fSDIExR06JOHwuqvp+mfh68aF+I0fMSfXmGmvmv/AlmFzW
/VeYs+Az+dTDSGLDM4e93fGhdXMGFt8wb7Wmf7bCR0kVAzyLJ7VnMoJYkOSoZPwtAJX4KoYWp2zr
asdsemoEgIz9411n82fRkjxPWnxGOvXZFOs+G2quvU0MvzTE6xThxwL8FbmWS3w6/LqgusvVwPQ4
5lSloAzGBGpLnbt/XLSQwP45a7k3cKhlZAcnjLdR6a0W4vews7L9GrEJkhlyy2W9CJQoAbXyI4in
e4pxA0B6fl3bT0PLIQU42cWe9JRenGDXvtehk8/tRautvbVi9mGjzBQwJHl2Ds+Tq/V7S9gQTxOz
YYL5IE1uOQSHmt+u1oFUk5XCAmy5u1ZPBKWiNoruXMNOg37hnsSKAJXIiUCU+ZpZvlQDX3BnFb+F
wV/ENX+qp7ThMr8BVaN7Q82XtozTcRHj315tL8XEhSpTceP06RfpmHy1Oqewhoa1hca+GvGRSeYb
q/D7f78/kBsDeo/GidgZNOUPpt+StdOEtskx4PdxR43hnDMU35PpTFBDR1nUZQ+p+m2j5C/ZOkYQ
xvq90aABJ6ZTDM7TEOUfIJzxHuFX9uZyOFFbDNtAAgNE5HWiCnnTIOYp6p7NBMe9yygDpkiki68q
je4GHh8fizUHlMhvVVox/kEdSHml3ya2fdelGAFTPtqFiMLtKeQA274sNqEea+0PWYv3RSNjDVM4
inCb2i6P4DsDCewn6fqraM8AGi5xg5LGqLfn2gU6JWNxM7nNVa4KCS2nNZxpDcs+qEDHuMVmfhhh
N3ARG9nO7asgHgWXj4p3Tsnlr+rl0hDnEtTW09qICmUzy7Wc752EhM+p6mDyasYcmNvToDXziWVB
wMvz0UyssaDGYOGhgZvqOKhWfrdYpIuva8VjYS0jM1iKTQdxaX/pO96kqu9x5gv5JQmvwg6N6jTM
+ZwnTismM09xlx3JWaUFbLiMQAOeBxl99Tn/C89wvhp/aJpp5jM3QqxIiFYPEXz7C4LNvvWQhDci
PTvGxHw4Zaj+5tPzKIif3F5Xtta6NzowH52ueFKsUAEqe5haH/oYx2ZGusPegJ3Ggp4odVkKmjQU
pzRN1qoQCXeswKZJ/FQ578sM9xsxq/DDjYyqSBNatZnwZuXMgaYsbd+BvwnjKjupDwtBi58YW1T0
uqvozjAfjPMuVDlpGu4BA2VVcspHYfSCvOyB7PQfmYVPQLvuMdtLuiDWGxU/fNKJdVfG0S4B8eOb
Di0yOQtftjFmqNq1b61KhA9A7ivt6r0jwf11Y39yFrRsWLrom1zz1Qae6ll2lO3Avsxe36FebcLx
e4AuItk77Et3eZuxjorkJBt2aNySdFOpgbs1eQh7dTEBIuqtA13WlMdWpM/OyPJUq8lSE99MKo64
nO8mmhbwKC2QkuZKQCXRetjMqbHhMu5nqtvASu7IZUYnYMaXdVQ3SYtXdAzv1tq9lC3XYQZDA7Y+
FryPmqi4JBbXNiv1C3fYri3Mv7myHK/GoeNrHznUB1zuRMwu2seQkDYZq1e3oapbNwEk3h5fX3iL
Y5pGp3x081YcSPw6ai3IHpo8vmN6ZlIMaBjzZD30mcvsHW5XXOwVLDV/6YxbRld/2i3pwbTSp3Uk
RBAg9BgMq/OpjTvR13cauVn0C+xDRc9hpIEyPesaIec24eNm2n+M8nWiv/fEUN+tLS+judpfZD9g
+ACyUJr5/Tzp9hkr6qZmmXk7qdRSHTyCJkAWa/q9VvxBi0Ehx2PKe0C178CzUmOLQFjYHpzwMw6d
5diSlsfAsvfthnradFOSndf3NiJKI0dScgTA/IiOAE16de1IVN+nHeEdbVf48cCtv5250iawZ02I
jkO7QLACrbI1gz5R03vbpg2jA3rHrvkzwxjwV+YggaNCBLl5v+sLdvF5QuT0TFb5boXjV+kv0jWN
naokDbkL57rX9k1HfmNiHXODE6+JIYearTZhmJF3VjSAfNrWm/H8mEb1uV4ZmjWL6ePY/wS7TTVW
Yh8C4Wx6ITWnWYmvboVF1k14RBkteGMWwQ+K51OncLmnTPAN0dLQY8H1sgTSsfaS5B2MMB1zk6R/
MBUsTLOBebSYTo1pjFpdD439YtsTZjKC0/CDZEW94g+Ec1wNtwtgi11SurwBojmYmHxo8XOSqMZf
MIKUu7iZmCSR6w6J8ALip9wXzF1IMVjBFXAYYmgM7El0THZxiYJlYfgE4reeX5MFOkEskQDGfeH/
9yVzz1XBf/5TIfefIrv/eZN8t1VX/fb/5d/1/5H2TjP/K+3d/xqgLSf/Ibbb/oH/I7Zz/qXZuqMr
RA+GtGybP/m32E79yyJ6WlIF6hyqypbq/4nt1L/kprRTBttJR3MdFHL/V2xn/wuhnTRB8MI1lI40
/jtiO8P4R0z3b23kpip0pG5IVH2aYeisbE3D2RKyv78ekzJCnKf9jzRK+thd59QPQSow3gQ/VMN0
WwWitios5ss8pzvXetNnCQ5hYTC7gKyz5gs+yNG3bftYsc89OI1le70yQK11nxRaJskqiW/kmIwA
IXqOg5Ozdpikaxtszlgt0nPDu0jaj/2QAHSydGQf+bPET9ejsPPj2Obe7IFTTXAfIpYHw4RGTBnJ
w2gST4rmLIh0naT3ZKArmr5Cl+mNPpUUYWP2SXTmyhvdpP7FlZp1z1HFKedCSIO9DP0YkXLWltZh
zl5E2JOiiDZPrwaGm/By21H9ujrj+NRGstZXd6WJoNAutVt8ENuNqxDaARxSm6KIsxaev0kNQYxx
zFoaK6NSZ9bIbC+jlw51OTJpZAiMKYgBaBjzKZvVUMxJZDY7JLcA2usVMxL+RRsMlVW8FmWDryPK
3gkD4sPq3017anYca0gAUjo1K4dOq6W0hMLeQ1kafLJ65sjigFna8pBFTVCE4R/mXmCm2wnzAx2I
MNwm6OVAW4SjooqqKuhbQjfzLe8C0bXiQGHAXZZ2t5merkApKvJMEnpYhtfakJTHZGJzoTD2FqxS
/dGdoiszoYO5sNuVcNr9td/WZO6ChAH1bmKsV+5fWCf9T5kvtW/14tdYI9ZuM6qULsusgJCEybON
Sr86zJSR1KZusEbld5Kktr9kjADCWKN6HmZiWzMWaC1jnFyAdEWK2aSQ8ceRsaxK5IsB9ifIkm1I
UGnExrKxAtiAu6BnuTTa0XqAcSuO0lXHlpTi1sI8sIpxby6MrfX4VPVoDBnZMaFKKQzKkrgDm8Hl
rRanz/hrHoveeXRiVnGb8cJ2+X1GHIIDaCXyGNToWD5dLnXiAll9jJwHV4dfZazYBQ1ybTqUxJ5D
+o8neyKwlxycLDsqv4JYs3Pt7G+oA/UDyNigeE7MndDwNJQoB/peRX6f4XIT/PZeywBwb5jtvWTx
tJ/0jNsPGRIDZ/VZ5MwmxqHXXhS28dhh4DmEZEmpq7mWDiFNmJFZgDbBPG/0HM3MTwzIaPyi0R9U
b5ybRCeYTx/tgBEgbZ2O+w1wSoA5U33AvGWSnZqYSCvxqMyCSFmAK76FXHLPi+OXdcPIxqhdwDUA
tNwx2heSmdpMDSVcIk8xWUxBY1EfM7PJt4YjTjH04sjFVMSaSe8fmFW6Bw07NI1cF+CD/NZ1+IWL
DcCE6Nnj2shdWtS+rSnbQyuH0Hgim34KJ6ZAOfwJ6rhdBSLG63rM7KruEY7qoN+k7Xo1kHxQSKAl
dQB5ezKTkDnhGw/rx3lt4zdbIsnk60O1mWRkcycPdotl1EDsyNqcaUADFI7vimAh8zhHTu7VA6Go
wsXUHpfA7onZO2TrwIw+ywyqH/MAV4c4JwcidYPqhpQaA9BomAHo0L5iVcA3MYqfPDFJkOljAnVT
qIODEnpgqHOqAG3pwMx9soXOmHVIihvl3dI2j2PDTEbGNAAZO8UmfWuNmtwyJBG1Hv8YONzHpmd6
VPO4Fg0tBtp834nSZ50iEgmdPXqwbVjkuPYtmmC5H/opcPttIa2y5Ggn6atZsTwNI14jFzuKt2Tp
V5jiaCYrBtP2fmjgAYJN9Z00FJdqXFA0ptQ7nXaXEvllkEI8I7raVuyOp3p8mFwLb3mmI2uDwRsC
4glwAn/BKFA+q03HQ9j5RojHWRt1WnJwuvNQUfNoUXLFBB5a9Zns70spdZsxvUDK3W4e07IJSFVm
lFtPJVSlQT/PYXuRroCBySHtui3juDq9txpQ9U7JvCYnWcTL+/hsx7F1dMpUcAJpN+zBSDM0nTet
csRBVbHDu4YSywY+vLJwTard0GrhMW9Iqmh77aYAbBy4sP5vtOKutRso2uzLITnYh9Y1zi4xTwe4
Ri5L79TX2ZW+JvabxbTJzPNtu9SUJ2ZXhyQnDrZfomuz9EmgpyYgvDIKgCw9VmPzS2xtGyR9osGx
g1RmMhMraCzXWfypLAW6fSP9pv2BMQ2jQ4vCsFTDfTr882TlZ2lYZwBGaGPb5Q6MaxToVnpnN8y8
iEcLxXqL4RcjKrDqLB3O+Kx4XHX0Efjgd7D6LJ6hnGSYkt3sts4L65kFXt4u+8YwDiwHs6CTTrpn
EK31n0Y0LzvUhdFJdRHrHaO443VwDwCIfnsQbf4gtI8YfndgMJ2Puvoh2XqfJhsDZaQhwzEQkIZz
yJqoD7aUoqBYublBeLOOHd8TRk0B2iIW/Qk2VonX0AtTeGFpXJzYwxHwmwaUIj2yHojZ5SAvcf0x
DTMrJOuoVUIdCpqkbmBC7Ayos4eVRFTI7kgsqhcJgGyflDwFcZI8MgFKzwybmr1FR+aH5HgXURes
CUoBHlatJdag0LoHNphKzCTVVNF91KQ9YRCBVgwvZh2KPZjag+3EfwyL3hUiB4ZuJBFePGJTMvHJ
LlE2nxfTujrKeaHKykT6trDLIPWl8ICHn5EFiF28daPS+jIsSAoMGr+cDvlP6V5n12HyYIrj1Din
NnFPbN92Ibr8MdYJ6BHVvdPh96u0NwQlamcR3ooqyz3VI0lvGepJoypvjbofdkmvXRC6sCwJEaFa
pDNnC+1Ja7Lmnk0EK1CRsOzPd7M+AJ7sNT0Y0yDjHAyWCshRj7R3nOz7rGHM3yduxvbNOTTxwoow
JV1whpBeolWnE853DM3YBQz6Rud1UK23hDJGNuoFx32VZEHnyXGcEOkj7cPO1BD9lMirFcVpQDrg
KxEHwz4tcnYm4fJBDUMQRMQCDenu20oNhJQaEhgT+qPYwKRJh4ZlKH/1cXxiS8IUwlheZNe1u0my
Us/G+yRFmzroM1+OnN5X2Do7KOFIysn3vFmmBZFfEUEV0eKFrK2U16NfzxE+rt1kkfrHAlReJ3OQ
12JObVAhRXRTklzY5uh37DX04ejU+ywirVVfc0CqMYo6IczxQKcN3LfQj+TBsbtOkYTiYvFoIsQN
Pe6AGgcSoU7eHLITjpDIUI8hjjZzMHsG6dFrX8qXXr7KIooY252I7iNOeGJLmJssLIy+Pv2DC5u1
jPA22zprXYQIuKqfq44KHo6Doo4UJOUojQkrZ3CQQ1tA3XcQpHCoaPoRc3QlNGLcx7Z2GJFgnmIM
Wx47COIFRDuzHnLXW92sNYYXiO8I2SyLbl8cCIdZ4KLD+yO+wZ+bIjt0OCyAvHdD+zeqXUJ5aoDP
El9Nan8VvQyPThc+6TFhomrB5CFxwuHnYVxovUmRGNy1JZHi+rbU0KrAgIzDzBOJV864O3+rypCB
lwoTT7YmIxI5HhQxTY6qYGWuTJyLPrtZMRUlPV4QUpgCo2tYJ2hxh5VUQ8+mNI63okC8bSYAjo1L
yeWOzxbJ1cTJgXGB4Qyz6HMuTVYXiQ88dW9osmTfNnM6pi3G25TjcVKgm8mW4d/jtN8ZoCXiUdfp
rqRVIEiH2Br+qJii5ph3eX1IY0zMxlYQM70MbYOzxN5Yg1bqp/V5aPHHT2o4Cr1u/dZh6yl7PjQy
hnYdBTLTRVw20xi/VyRkFG65B7XCeqdsf1PCj7Cwz9kJfI8iS0v/tSCisjWumFIR6WFHHH3ZQGzZ
sECzinizywKbR2aWu9FZ3uWI5CB00VAN1R0yO/jw6foclR2LAFbrXrKkZ3Z+JtmlyVlLQueSmdUh
Ksv91BjfvbCeC91dgrDg58Uk+cYw60/WcBtO2tFo5unIZu13q7PbBgFviXRyJrMXgxKxgFWsW4yG
jkT1zB6ZgOXectPHta/Doz4hLxQVn4HpvkJPaDZk79lZkPs09UjHpj0tyYQw0YS+zazlPhO/2O4+
5yY6pfQHtsNpbtTGLRiiZpkxSBX4tcfsOMf9lY+zuhCZcihYhCHzML8AHbg73KUnJ43MPRblO72I
Hg2HenZs2fp105er1l9MSYcsISIpbyubySpjrKGiAi9Zb9Nq5dB2qAcTyZ01dwxzbGFRFC4Gl8T6
SazqUTNFvlsG7TwwEc+mtDmNWK4PKQPXpg1fRGdmu35KiV+9GTMGsGUrR5ZPDMdGTfml0Tx2lD64
A+q7ODbcI9E+x8p2uILbofTkhwFwk7+NOdSY8C3HjvV3nhb+vRjFmGROzl6f2EuraUVWgwoEblHc
n8aiHvyllo+DpqaLRVsbdQMDX7iyIRSE0xylP63UWUlO+rgDXmgySBfvrhUT7cFixGhNriLiXIuR
2VrUP7RGPxxD17xmlY0v3hnu4MYFoSaFX3Ng+O4zpyEABoiS/rJalJ8ZmY1ZxKzYQTcC1/glJOsu
6DrQo6Xd0ry1LSPHha44HWV2aW3L3OnD/LPELcvcUb/VYP5firrf62M03sPE7e6a8VnDbpBoqXie
eKB2ZoJoxTTm78FxESRq912LVe6W0eB8NkTI1xpV2lV3Ek7QkKQSIV/Yi3wbbTJ5ccOZMnCcheOR
yD40L1b71G56HbdwvyuH8aGVv4i157whuY0yJmMtT+VgwQAMbGd2PUM5LDhnZ7vgXcjk5YpObb4b
KlB3CcmPDEG/BG2GoU9HK66PKWAADBvFHq44opM18dAU3A2WAJ+2TFyJVn42ZMVWvxxMnxztlGji
w7pBPujZ0YKwxT8Kqzsj+a7PkUmkx0xIt6c5JdWtoUPQHdwnO0T4RxYIAwND7Fot+4A1Xp+GGjBu
mjyLySRzszee9KrwIo3lomOQg0CoB8tmlKli7phK19pNPF8d1Ia3Efbimh+nHAEH1+qazMzqp9bR
9sl5DZkVCzTNTbJqNz1BizW7VC9KyL5gVnDTJMjcAP4R5Gk1J4kMDzNYlF4WHQEiZBAWMyINDM3J
ET1N6JO2L8VOXExdubsd1tTwbkYSMOVMxhi69uOpJt2uhe5o36UVeHuZOW/Zgg4sxR7LRRkTMKhw
t5hOqu2mTR1KxbVHTklRDN3RdlE/6a9qoZKCq3No4YPi2bDpDlJ1pRc54cao97aIjgDRuaVYxYar
wwy8wiSpG+YnHEdwuXl0Hgblx40pUUdC4Vy57zydDm+UFCX5DEClQYQip/Z9nZkzwxhIjyzRgKuH
p9ndC3i76IduIrv77UR/Y0rkaGM00b5V/QGw5G2+jDdgjE75ON8W03bqmytsy76ml0rD9yjhKyba
a0FHvJwMR5Z4KgHh2+pryIebtWMBgDDnPOT8yPj8Y8adnq61b0T7hYLVmnD/ZhULuAQEjUmj51ew
78bCVIe81qKA5Dq/ttR4QWSIhAdjg6tlpD6V8MPhfx5p71+G9ZZ+8di5+HJM1CsoupwHO5nPHcdV
kKei2K9tczdRAPsLMR1sLWZ9h3g9aGPR7hv1jy2IXy3kModIhlOg1B5JAmQgl5d/skxH6JdgZMgy
7al8QNGP+NhJP9XU72MhH6rStY7KxN9HgOTHGJXLfuCOC5cW22iZdkGJPnpt2/wyxdk+VA7fk7K/
LOs0GcMn6VbHshxebNoQKrXknFYE9YCVTlYEQopc56HjjZ244jONrTlh5XSH5BrTSNGbJGv/zrwI
nRPyH5nOZ368fSrxt46mS1c8/3GXSXF72Durt5iP8izRaHnsjHXkjZy8MT4YWzg3YpOZmlZ2x/Oq
EEQeKnuwWbCCVyMq9X3p4t/FxkAGW+CnCJO3QTbD2XKtX+xKZ8H4bU6190xlFJFr2LLB7lL2vioM
ZuAEtJ44rM2hvxT5iiEjubh1jxd6bG7HuFHbzmLau7j5DkWGMWvj/MkBydGSZY/OhjDt1+hsALdl
blqPd5LqeJ2BdYmc/AfLIKBspj5Jbek7Wzjd4ER3pUsnVzfW6I0aCoc0xlTSuiH1uIk8KE/92pVf
KBIiQgp5JME1d+1C+ac/O6LBMlZxALQm9Mi+pN5yiYnLhsIXi2t7mRXDw0gu1qge8mrWzqaavjNi
HMry3aCosuNHg3FUgKozDJq4eBp64q21IjsNS/hqTpwMOvnCoswInHJXAsBlw+QiAgVSdhmZ691b
pKUPBCqOwYTfaG9tXp+YeTMXXUFI90j5iXiQeJryHFrqc1j5e7DlSEDN+hiGZ+GXQEb9RtteTzv+
cZzyaRTrH3MwkA+hwxrJNRvi18bG4hzKw9KI0DMsvH9U+DdS/eJMs1lA6e/1uDAfExOPfGPuop5n
z518Qx+FP8xiZ/JQXR1GrSLlmMO9QIZ0mqHgqMuVYAzND8W0ab1PvMWodIT7wY9DUGY/B7pWHaqQ
Qt2IMCub2snI7B9V8AqiRpQCUaEY4CSX7LepEaZLH/HzAVG9amZaBLLhaYaG+r1WHEgJZhOY1JvQ
dfnJorX2VWM8ahGsV7MefhHIALnGzoYC0jpMELzlvDYHbZQCcjEeyginH/vnEoiOeI5X4yZC09LX
pHW4hfpZIgNLwwjtdEJT3oTzkV0z495YTiQotPqZtxx/d2W+u4wXbtXiXPvEnD0mOsOOOMpMYzTY
WWNzLvA1dLif+ZzLhyKbPua2+bSZ0YvXBnOcINaiS0V57LDEEgwyCvIkAWzfpmH6AiiFbWpIYi8/
BDPw92izEznuH6dZPqIZktcWSZjZr2MPEiiRCVttK0FtmABrN5rdCN2YFUN5U7Lchbc3E63HaUyR
x9s66X/a+m8YG0xXenYFBd5YJifBYMUv5PGEnj5l6OHajyEG07HqMsC/zHDawJwSjYSgaoX2UPfy
p2FeX5iI25DU31fkl4gVuJp8jNsQyXj11oF1DcYhQ2hoow3UtCP4eMyRLFGbcuJygC7O88LGpy8n
qCCUWWYOJKSwcoNv58yM+Tnnp8yHxdl3aQM/Nu4+i9mif3AUygRFZ1No58lQ6wXFFphhith0Qs6a
JQmRKVogF7itsvzf1J3JduRIdkS/CH3gDrgD2EYgAjFwJpNMcoPDIRPzPOPrddEtHUkLLaSdll3V
VZUMIuD+npldE5fW43orZPJolPpRZdkZgii/XyU9Xn6kRnDW7d21yH2piVIk8W1GHQCEIo4KXie4
G4szPvpDOqhH93neyp/Zrn26hmBOWT5UulwLXjoqiwNFxgT4c8TnD7GU0vHVesjFdKppOSq4iVqD
HWSsbqpMuZhEGrwIfuJFf7b3z9r8zaGatROWVUgT2Dh7iA0CMgxnlrC8+yqTX9i5XiazLfxxs4ts
FqtORYcu0ZhQ7iY4RSorAmOhcaMvyYWNaYS0Ht3lZF1y3GN9xMIDYkbuLqR+Ok0ZGHwCJs2cngF+
1Kk/uXVh3jur+x6O8OOjyaQcurO6U8r5IdmmPJeSkhg2awHoLkPzyRsWDv6wzygVADJmQxaPU01w
rYJjQlU2xShcbhoWv7txJ9gMXMmElqTmtqNkxehtLQ/UmOwnr2+gIhdbTavz5Jb2E6V00SGX/UPD
kvySJ1DZhwJAJk63O6+IHRbrzrvEenLbViJoVXxblkTLC1K4cN3S96k/6EYFvFgiihIr61q4/JrM
5aUlAvMWKhYhehxoNOPD6AbzRHXyc9iYkL9ade/UEPgrSfeXPTzM3UDbhOzwOjbZAZpgGkTvbPyB
h9LjESPZ7YZs/ort5m8lpInDaz4V4fTmth2Ya+uPSw0YQMWtvBOS8TrEdzRv0z+/pme0JnGzzv27
04HRmADa5NH8sbohtVgEhwyjvqdo7cROA95NhGrX2lgKAVee3BhHZl/N913HoqZQU1CLcjwUqQq3
lenLXHrxQ73VgFBZ1mPkZkmI/cRmofvUGPOW5qF1QPINza6AqzcBVmPvJaHnd3GrDjFlb2ijuDw4
6/PI3ecebPXFFRz1m7xq0fmkYIYQRsqNzwXJQwzFHyN0zsZinfJ5byskjsA0yeAXVMaWdf7bOFt0
ZRyywQGv6+JAKcacVTPP64ja9fUsoVpfDQwox8qaLmXeHPoS82JdJ9vdyPY4J2cf7IuzmzjefA6j
h5EGNj6zynpP6ZseooOKh+KxLiYc/jP/bITwa+V6wjAd3zqLfsoHoz1UPb1fdU855tAQxcp69pLC
+FsOFbHLZSsxJXSaV1ji6Ee4sYtxZKSyf4Vmr1nNpO7JLhKo1TGOc0vLb7IzeM3yRQZGVIEvwWV7
L0wHeS9J/bwQ7sETAze2rpswdhCoaWvKO7HE8aesNQrtOjXj2VLZJ77iLVocCAGFY2YpP4zJ56io
Nh44vRkN0jfJan03Wdj93K3/CT89KWrze6mcAJLI4HetVQVct28alZQ8+aqAClPdFnyKZzuxTr3y
iIN5/CScVRTbhNs6oeAdmJmnuBL2yUaoHwbn2DRhche67jlxwxcqyt9U1NyIlv5yYvz36GdEB6Li
qVfmXdHyNmnn6cI7v/XdUSifde1nqSdcrnZ5W9kxxBeLn160KVJy9LvpbS73WNZDzzjbCvAglBYs
o5D8IXSdcZ8ir5rqfRI8we0gOZDJFjcZXLo0d3w5cKRMwnrEX/BjU2zGs1rex/yxKp7/RNLBWg4r
33B948UYqjSm4dr5iKatxdBCIgiT9Jt0AeE0UHtkIyDmlyJ5xqfR7ZUX85gNdcf3G/Q+SulZ5fYZ
hEIBKnsO0vwJueINSPjqxzMrN8ycEhGNtTdxEhxhBqyQumRZG1Ous8e8tIkdXJM4pWEutJk8oESb
R176JyGsG9nN3WMRx3+8xza+96LxpUyYL8ws/eC7AKLASZ4p2wJ10NG2N6tHQxnMLzyjOHMxlUkc
TUh/b6PrEragUwL8EFciOleYHqochb2jv3F6hyAijq7KftMbxzLT43q2WOuRS7Vzrz1J25jwDr0w
b6w8eRpUOhyGwWS9JNf0ArzmzIoRFKEV5QytdYPAGFoPntec3Nl4bz3eE4TrAXyUWNwZJB5NNtgP
yQbFyQQIl4SvEo47PEzrBxTvgpCg9aElUQntGFzuovKTwk11WOcW1WjFKcFGpDtPHJIzHy/tw9/k
YZJT7o03BBLUDoVyl8S19ZtkANJc/hoTK90n3tSQyHU6Oh4glLi1b9hwPzJnMMl6MB0QujgWZTJj
Aovereo8uKwqOuLd7n2XKFbGdRxh/FuOhdH8lCZXsdRump1lp5SMjxUrvZiGu1BDYcqAPLKOgr/L
2bWO2cFJ2AyQuCEyVMdXl1uMZ3fhIWuZnUMg7oxFM7euJTo4M/TYlMHTaUDz5O+U55rnvLHSYMjq
5zY0kLfLCUIjYdKsZvYEUwHcGpL1nuLFFysVYs+fr8g18fHqu42GF5B6IuCmAwgw5XZil2TfVs98
7jS37I4euzEB4wa3gBqblKhvVrDPM5UiuUeA1a9nNPC8B+HQsnbEigtHipgy7IDqgD+FJceOLr2f
rqh2E6hk9iNcrOqGyj+AThXkP9buOjTZG7kt2Pc0P4dZrQOaWmpfBUiYvFVSGK65lTwvzbAGOu1g
8MXyxFGoxoKIMTUmth1dF/U49MV0atuMI6fcsDY9VDgucmuwxiCHpTeYxzyK1qPwugvGSxHMwujY
z9cnYyq/59mYGHcXbx/ZUBS6IYJIqpDEl9K4ZKaXHSsXm42Vb84Im81jnDJcl2X97RWJ8ol7Q57b
DEXj0rFPto8Cy8KuwwJ87DftMYt9O7S5ATsFzydppw52eB3hRAht8TZlBJdr/AjHZKYszVFL6RvZ
n16LCaayvel7X+HKMzlXK40KMy6mXtFmky2PXk9ic7wCPoAIyABRJ/op8aw/Y4h5lIqMi4SPs6Y4
WHOj99fNh9AX1KywnS9g0Dg/GHrmYxm+JYbBpwYuyd2AT+XS20eq8/q2cy8492cy2lQd0O0LCyeG
stuJ6H4Bpn5uiuGwtNyK5pjrzcBXMjXY/5O19aXDvmGYaXbeBPKoppeOJVNXOLxzmuXLq8Q+Fvly
a2yXknyab1a8u2tZSdhV3LxifGMLAj9TpXHHr6C5mhs53UId4LOnGv6yZCRnR8E7GWI2JtDwM1n3
mJSn2wmhzPcIL/HMLl9ROL+NTk8DAK0XcV0Phyodyb5JczjIeSaxmFvEVnpR49LlYtNVj4SaodPA
DFqVnQRzvnlGxg07nDoSMhuvqZlivdY4jnA5DqhDJDGs7i3mNPDdMEXltKz0sbit9oth189qZQGM
EZQ9B/vlmacgc5DDUTGtJDdYw+vfUYHKCQwdD8CanlLFUFOXOGciSXp9Hj49lBu/zbOFp7Mtzl7E
varLNQE1/LX1BPUQ+H19ePLCrnuuml9zbdzEa3xjD2QzqYIso/p+cQsVDMbwl51Vc1gpk/Dh4G5a
kzymS/hTtIRuWm/6lcXEtW0cHw2yyFivXF1c1PM0W/jlZIwQcfxbatVenZwTX2Rck1nS9IpwMxN+
f22wBC/jq8hDwBAmF2voc0RLRaLO+CMuTlCuFN2k0cpDmsDmtXr3qdPtkyWSrWacBBln68HGXcMm
EAJtfsR/Tnk8uX2vYkGp8VbFUf049TUCFeZmn0mBDUuVPnihsRwFct8+cVAFLVRIo7LhQhl1tkNX
zX086Rsi8hDhm/DZFsMAopTOTJ/glHLDtcWt1MbRQS/fj2saHbyEXzNGvyBx5OOYbJ0SHHOcJMtV
8AISVXPNQDFFrVVsvGrnomJVo3bkT41U2neb9ROI0hLEJb1KcJLjeVJ3eAztspz2U24+T4M33aCj
nvFV9iRisTX3FtsYOg9uV0lQgqOOWCovPlhS7j6Ed9X1JkTXni4org84KjaZMh0PrggxnTBfOYXB
U7F9hWza7XaGyrBkxsmXVziv4dTV1Ne43FuM6mpG+XNdR3+XwSH9VozykAqq6cMBFwm/WDeU0wcu
rW/DaD/thg/ZLC2OyqxF1bGqTxPT12zH1kFGNc5ABXILD/ZcEfozwvyxC0saD3mI8K2nbPLpTJ3/
VjTpkqsng4DpHSW1aiD/pATRZ02UZI09Wruby6jm6j7Mk2qnXX75aXXKl+JpGQlcevkxn9Kv2e4E
Z1TyUnf4Qrmv7nlvjL6lx0uj4teERshrlt6ZI/nGQqejn1NbJlNt30lkFSLFibhOW+wOB706YHL4
UHDWUHA3CJJHjMxisRxq7HJQ9DzexruqTsqdtltOXl3/khvlqizU89AOJyciRYs5EznWmuh7F9hc
hoF2sOKovbq8G0ONx5MRIoip4Oik5e1Fxu/AFbG8ZuAD81pbl9R8bBN+m0jQ7IjqyAli3V0baWB7
4w/phyTSyXGhy9Ve1uGIQNVlax8d6SY8I+YOAaXj2XXg9BttzHRhT+K/jkFEpZBOdrPJX1vxwppc
IX24nbZf9Z/jJO48xY4/Lq0T2YjoMGpWe/ZUVn5hR7/KajpofVFhVQfjVv+TDGaBh64+GO4qbtLS
4qGdifrRb0TaC+RYbsm7IbXgPbuYPXvrXTf5ReEBxvr1vZimcTABbpulHV5qLm/ABu0oaHT/zOq2
fJOCPTIuy86NunOXDc+YHY/SDQvMTfqNJ6CjN3f98ZL5wYmGnwY08g76fnyenWvNe/eW4YzaY6BI
zgmXjMn9YILFBkvCiJkSoaPvhE3cuYAhMSX6wk+BUk6MHPclKnRPHVALamIGoYJqcm9I9DVhJzed
i9jiDizHc7ihUfqVruSoKkovSsp5jnEqiKpmJNaJCa21450TesjYdnPel7GHc5Q5A2RfJfzObmYy
XgwLQwoMK0JL0i0lelWLPdlxKQafq/xRYjGjcawhPVOfFr4PJ+EuvD7M+dJTCFwzeuPb2EQt5zNr
K+5gK34FRF5m6cL80lyUjBJalrFW+9pLPlmQTte4fQIZdVAdOOR+oxWyMTtFJL7gTXOM2yElNqtO
vcD04ArHW3jafSDmebs0M8+2sJub1UgPi7oN8/Wh2WrTVy0AbLbM1dgZhgONjJcutoBMrMuv3J0A
v3BH48AlUgjJC6tE4nzWGblLDMmXib13YIWNYqiUk9/V6LS9rm4koDI4coABBwgG0fw+JutzXhkA
gwV2b2MhYWVM47HnTAdhoANH2MUBc+2uq6FHbDKrUxG5xS6yrly75+04q4xyeKk3NZIE3W4SKT1+
U/lIqRkrH1bQSA/JNfRikNu49k7WiKFP5V89sDpf6ZnYBuw+yowclluAXhGh+tW3BV8s5GO/5Z7j
lbCs2vGx8Jy/29/I03Q+ZePwZ5YwC6LKlSBfp1dvxR2yJpHfU1AZrDkHRp1hZeL77bsZhwa8B1FZ
f7DSrkE5zxhmnM9UcEVgXw2orVSY6Oy89/XmCnJj7479+D7PJrgIoYW3HulRt3uiQIGlk/G3SCGK
8L4BvAlU1AzFTVdtFBc6dHZZ0/MUFGR1usWCJ8fP4SJklCAxTYTPdSHIFeGWhmNmvibzDCWnYf6i
EfdsLTWTqpL2cYQJzRQV3dIURym3sF/CBIfrGpEK7eA+sV2vcIRKi92COmZcm7lfdnd1BF0Tp0fI
iX/J5vRqu/o5ak3oWPpu6REHwrQBe+oM5xhz6QnvBz9cIWty46bwG8MNuDg7uCjzn0QEuQTNSX3p
0VY29tp1ngO3PE1QRHdQ9p0doQrjaDriNJejGVhp/6JDIn3s+E81XsV9Eg0Ef0q0Ce7lvCAa34vN
7rpAUQKeoi6ponPW4gK6i1tP+jFa1OzJ/NiO/bOaYdzQWtQfLcJVlFqQ/6G2KOjG8Q0P1gn0hr92
JIL00rK3JaoMU874zkrdnBsZvZJUah9Dfjo1UiHMFnkvMxMpz/U+ZWhKvwZEC/6kAAVAmmkp0SdH
rBbHXt5VNCHc8Pg+liqTzPFa+2rxjtVUylM9oCCjLXyHHrtIZnFv32rd3HKdxQpBrrefrI2/TTg8
9hg2eu1Gx3C1/R6rdYMi8506T/ZYfPSE0wMVgYIZDDLXEBewfUIEy0KaZ/aG1O4pyZlsnS7fe+5Y
HYAykE/VkLtlcU7oKiKgey7Csab3m7QeSm8cRMAS6UCPjh5wTsax/IlDLAc5Px6WqD7rtb7ETghI
Jf3dSjFh2nE5ypoFZZ7V7sYxhnuY9699wlCCM2LhLKF2GNWkGjCR1Uo+CrsigjC+SkTvtwHPlOMN
t9aChLpdpFm967dhswescBG94cYeOwfjBtQs9Ap65zrQenQmngh0ccLp5p0548fMa5CU8GrgTPwK
S0TopJgzLCir7w0DSnSMy4BDhBuBXdNfWax633mAhCBOZ5zC2IoZIG+mGiUK7c640FNLb6/ynktA
mPu6AcVIodfaTj8YnjGE0ScK6XLJWAmV0F7lIkm3ZNN1stQD+XZy+yx3F/li4Z/ZiW4Wd07PzXAL
7HCrgiIWruDels3iM7nZQ4vzeC8hkuw1G49C8WbqsV1G6fTRZy3vUgsH11ZUaiC1hZZhP6R1Q3G2
VGwBQosXVdk9m+Xw1qrvLI5ZX0RUZ1X555aJZW/RBHXW3SRk8i6JObPGipZbMUdfglKssIKDxKTw
VbjEQSdjOGtiyAEKEWFVDypTlbGrobPY3VetSQZD4grPBK+CQsv3YcQtG2KJ15VFkDz9qOIVKY2k
Ae49DLf9ShDXdUN8pH6Vbm2CbPyPdS+v7fproKCSmy+sn8m8m8D8H0l63AlTYFgv3T/pNMSBKxmj
1xUbTCxpMe6N9qonpC8E+N63qh9jKUsGPppAFAtDtrlUr6q8hfOaU8GUzOH9Yln1CWlItd0rtyV5
4h0YoiVirud4ttoO8KWoQW7pnFk9OcQRlsxBrC9y2PJG1oxUNsl6TyPUN0ssdchjUjMi3/IC7Sf6
t4mb/zNfc/04lcXZHdeJo4TV7jBkX6tB1g+95V3Nj7Aq5JnlN7EYDluOlCtPWH3P8vRVW/q3lPI+
cZv3pGiy50x7oKv4jgVdhigq3qKJCFaYMCaF7lHWYC8S8NVHoCItEE1Uj7Cb5lsGh5ixNUk0VW7E
w72iaCgLqkZfcXCHqjjTt+FAzEpPGSZxQrc81ZlTHmDqjTSYePGJ+QwgDsMQW/WSB7Lu74yCC5kw
oct6LgUbFBskQWPNA/ONAw4hQo4TYyf5whv5Ltd8uuXEBnnF+k5qZA66bcXhrX1xjBaK+ZhPeKpy
ibHPnjYfNz7g2ekcn1G4YpX0pXNbH4ySyOkUI5IBdkNCU2Z/BpRxm2RszjPbZlZsFMMokXlsCyzC
mhUQigU4zu7QaD0zEH1+b+dZgyhotrfrdIliar0Jbj+RPD4UMeVJ4fb9cFux01NZA6XC9GDI6GrN
5JZKMVTHaamwJn3JeLCCDl6z76ou3auU7iG7Zp1sia05sUKeyPBJDc5NtfE4rQ1SASkTnakJxoLh
PoaWzNqr9c7TtBzRNfk2zfTfqjr960LRDEYgJjeKmjWy1Ds1Jc49KJG3RoLvanSTHIdom+w6Hpw0
TV+p6WPwmZNnzhT+Cu79foDxks+AVCgGZpupnX1fK4gNQ3O17gULpv0W/JmKuji1207Jrp4JQ684
EoofxUOq6IIhXe8x9t3T4pU/RAa5gHDjTovUl0ny4JiTYp7xProNZeDFeserALVkeBW6fZhzs7tE
DomByKy/baKvuzR0nkOjOa0aJIg5mRaEC+iWQCaIaUSc6raLPXcx1Y/J6U2OfjkuDceLbRZ8Ygbc
w1JExa3zA9Hn2Paa/jYkmIDrODjA8JZjbAWedgltTIb50mxZC4y8Jg2+DVIsQ1zDS6M6spZsL7UH
lENsaOoGaYJpjbX6MBEwVvM75dJkieiG3sXVRlxfZnEC50XFculdwDmBCEq4iqJFO9lYPk003bpD
w3U+U+QLvPFhsLz8VC7E+3EcFYiuL+Z6bnPnsbDI6YcZdBRjOqchv2LpAaWaccmRhUHtx+p46tPJ
4OgisB/O1XITjeiBpTebRBVNxPxhOTTmYHAAN81VGOkRYZXzqoNhByY7Pnkh2J2sOLES6W8A1ron
uYTfUaoBlaSIqtb8EzWW3pXrhDXXwi2u583d3uKqN52oPFJfelc5q0IUG8dbsH+RD+Cn4jtNlMtt
zFsp5lsu4L+iNnmoa1y3Jluqfd9QQgJLlPXxUD1Q2Hpr9y6uAF2muBicQFbPRWpCQtLGlcqagBAX
d6gZW8PcejHdamADqX1QLOxtqqzM6sQh1fwfQs3/j7LIUpLQ/Z+LQJ6npF//tDlNIP+t/WP7p/49
kWz+g0C6rT3LtdhZODZNHv9KJKt/wD7gQCGrrE0l5fZ3/qP+w/mHa0KJ9VzBPyRtKf8zkaz+4bIV
81xXSWWBfpT/m0SytIVJ4vi/JpIFRxlpFo8/mnD5921//78kkq2kixqBvsfGONurCD0Nn23sY9Ti
6BjgqRtffQ9xp3fhrObuCKySCzS9C9i1R/MusV+iqFrvmhABhBs6eJkZK4qnJyhzTwTYeCRLKi+U
cA6NzfSZme6Pm86vKygPQLvPy8gNeK6++fYx1YwWZqVe/u7GtTq39RBMuBd3xrygFtROFeQmMQRz
k3kHNxqwIqPf2a6CwFkMJ2WzZqTv/Yi2yqaSuveAjFHAjREAYLUo7oaG4ssu56M0ZLP13+5h1TzU
SahOqxgivlzLqQHIcO2aIhjy5JakcnaETmIwMGCErJq+QS8HdyZk8ascOzZp3RZ9WvC8IJHtjGbE
9hhH7e4qgS2g0fUDUKDiCy7O/cSiPYj0TM3Vaj/NIbCmJqSWb6BUc7FfBl2wzGevqWvT9OWse8Be
6R+q277xPPWXxH43KAjWPfyDzjF3sncvo9bJ8yRckK8AKH074m7NwIJjtIgucO6+kOMF3tXp94zE
GCCbnd0IcqrXtfd9kfJny6VHpJQF8tC9zmnzHkcW0xkfOhpEdJlYVi4TYkxfJxc6yoRPA8cdyNX2
YLL/ggaFJV2xt4gBXkYct8phmTta12VNnqNGontk3q3psPRx2SHvdZdyeYLkoA1okHFb4wNxp1+U
90GBrqk1MCdkp9WauQBk3RNfLKJ8LrZCtd6ThzsNurpGxRaF9bR7WOIvu6VvIBP2U0Nai3d4eC1Y
1nv4PhJAj4UgpJZHpXVE1iRia8W/QtEgeSKGrSIRd33fv7RdgkKyt4/4Y7jO/W4U0b7B6mgeK9yj
22JtJUr27HbzB+UYTDDxCONKQiTKcRNGC1SxkMLvB4PsKhQcEM6Gtye9AtNntucAAJLcdYV3xTsy
0c+w3EG6PDU2d90a1wFpGBhQVeviAJpK+zBOb/XgCNKUKkY7RipR7gLbtJPPwmJP2tQmNid9FOnm
B6G0FOQzcfet+guqEUyBjIpBKC/hsWnHt2Sxchb9ZEJpmL7r1G/Hnp9XW1nXvvJ+ZQUtZCpyvguU
/X4gcLLYch9bpMkBesKBsUqqANYyO+K0okrZsR4JAX40xqNc1YJ7x8Q3WYQ3iTk945I6djXms3iF
9pK3+o6VRn9SPdAQPrp6r3+bOWzOcfK4RkB39dVgLHt37IlOnOcVFEtc0BdaoE52I0Up/VCVt9LB
BlNkR8ex7APkBjK/cRSEZb08MuhBrrIFdLLNNtA+GTw5omOALWaP5bsK0SeZ7eke1QEtWO+hiRiM
zv4+rvpqZ914svv60Um7P3PRl4eogcxfq7U+ij5j8WQTQ2kNfpVo9MKw4e8WC9CULrqypajY4xDc
oTCzRoAeJEvwUm1xIny/Ifs6iyVBW3q2L6yfuqbeHdm7unadZhQxEr3DRhDDEiSTMJsuL8WoVftm
MoA/dQNr2vCL1lUEOrs/e67+ldrVXaGM5dSL9U7hotvbfYXbnWs7yQBlEKzgFt+Y82fNvUQyE+wd
OYUHxSsrYqF46tkGtqSMWiK2OzzESI2JVR9tqsSI1X7F/CNUbYOgiO6pT2z42nsuWerifjUTz+fO
/1FFGjUaKQnKDu46b+QFiy3YpyiB1OGTomObClR0sASSjTFSTzTI1ya7FHhyWCCHGjXLDQ+Y97uj
nhcWavi6Zp2qA1aGGpmPd8PEr030Mj0RFv1xqDDj/QdbwV0PTjjFF54wMNHlQVYVuFaY/j7s4Td7
CB+jzCHt53S3opkvSREdSWnzAzNeB4krHpIEsGZcLdOuy0emsxVu6uxsQ34cxN6fOuX/NwtF/t5Z
sSs5OEAZzImqAwwCk8e1b4ZWeYK8XcAjDBEYEvdSOk5yjw7w4EBn2YcUY2GvoIxn42Y43M6PTp6F
h23FGRs9S1mOxzCvr4q/4PEwHJaODVzaIvs5GrwCf7lSpJkqanQR9D1e42l4yQ2g13S9LuU87QxM
+XT4AZwMgeEd4jDk4U6IBxpO73sacI5q2wO3RWdvFC3c7I5MY+EMDNBAQDKH2ETaaA+t4Xsxlgv5
rdvCK40nqpc+WmPjKVhIqUlr9c/cQIH2eC4DEKIMf8930+5ir2EZhOS3JCTKCRIzzjUBDbfDTK/o
ah/x65rsx+FqGU+jmH6277vkcDmNPTO9FcZBhu5tbIvPmQ0o1U75EfbmLUPK5NtUnx7TEUBBZFTn
xMZFtHREccPKeq0oQthRlc2iVbBy1dvytWMLi+WuZyc7bsvZ/F9rWha2/ba67fAB1dsyV7LVxfPZ
7e1t0QtEJIDfM7D/ZfnL5jzt+QUT9WvY6t4tGDvUvP1gnentgSGWZ2Nl+4O+/cmy6VgiJwAkNv9k
7GHoM/X7bSFdsZkuWVkwsrkyANDlh9v6Gtrya7wttJdtte3K9o9qnOkErpe9gfqbtvQJOMtp5H8j
gJWMgpwD28JcbKvzntERkz7N3R6H1D6Ohtrn//pFFfGprVbjJKGt38EYu5owRXC0UvDCyvlx3pb2
FuVy6Ep9wO5reFm21b65Lfkdtv32tvYfkEg2GUByI3M3YSDbJIIBrUBuogHvGkrW0BGKTVAAF/m8
bAoDH9cmOFib9MBJfMN/GTzIJkvYm0Axb1KFRLNoNvEidT6nf+Y+uR0wTzm5cYEX3R5W1/zVjQ6t
hVNyiTdBxEirnHMPfq5OJ7IMuXhY1a2JisLB3mC7A33jorCQ7nrwNslFeFerA1wxdd7Cf6cKeUUh
0ACi2hQqd4cJRh8LVJyEN9Mm6jSoO2KTefh5EX/lSaH/5JsQ1G6SEBFCbgjOp9rEoumfutFg3SWb
kESg8kZjgji5aEzmJjZZqE4KZMLoWEcp6+4qJlY+RTQL4MnQGlEj6AytbhoDyJo2ifBrFjvrzL95
5H3vMGNjj++Bh6Ee7OgcA9p9w3/5ge8ir9iasg6uVvY9HZosavDGJF3N6hJPbI75bZdL56ydPnlq
c/NlHI2vIbSnc78CplxIae8VLs8dS9oHXAlIhDnseKP5mxKze3Jqw4VLCSGjRD0kepM/cscjBGPh
w2lhfS1xdutlN7Fw43NSob5Z1vQTJyvVmuIH5nVHJN19G8K8RJscjlk9IT1S7ipxuodR/ga/rsQp
Mz7btFHEAS1YfpfHxsUcl0CHmlih6L+FonnXKVgAqPdm0z9HhFCqEu7STRntNo20gJZ3yJBNI3Qg
3GzNYeHbAGOtbHFEobI6+lIhupaIr2pTYadNj0XX3jBf1qnOE1CAHJV2+KE3DVdsai6jz4HK4pyK
vAZi3qb5Gpv6O2068IggnG3KsLtpxONMjQUe3r1V8xtd0kOtbFiLti6CqsTpx8rvk2pfYkXEka/0
1soDPk/7SFoDCwwkwRs7qUD5FZOm/Wncr9viXXmQZ1berE9NrZ66Oh+uxcAnBKnXxJmqoltrWq+9
mbuPxl3PZrBuiFHamNzGCWrsrKbHWGwACse5znXPIVtQSGatywle5bfJRRFu4m9XG39oM6avo615
FVWfYmyaS9uV90AMlqsdUswbl4QfNFK46T20UVec1rn5dAegf8JWPcHE5aXfSBOY2+IJ3Dp2jhVW
jXEqC/eykn5/aJoGH4RdPQrP/FgzbBRVvXAuseAJ6/SOBMgzbiDfdqD9AaNm8prUAo2d4TIV3Zly
o5l8eRTR/E62xP7ZxsWhra6N7btLOT0iIJoMSQMTjQiBCMEsN+oe2oxl/TQUit9pkg52CGmvX51r
mtNez6ROccjESiOW4r3YQIJOXJkHd6SZpmAP0ghyDu7AD5ufYqN2biKz850IKjTQAbZdpBzcnODP
MLH/r8xT5YG3iVGc2UZT6lLn66+WxygaTc3ga77izcop6CEcM23IA4bmnUXs5bA6e+k542ULBJJu
bE5NHn6QUJWHbux3pRq/aE/VRwMfHUtOxPIBfCkAfG4EOf+eEYdKZHv7ZJgsoja0OQFDUDgwUADT
v6xaiUpdgUnejA5mEKg+lBHAIiUapQ4pjhN8P4x1idNslssuaNvpMnCTuyy/oxT4zpwQ6cidmSDa
dHHWR5nz2mttH3AQZWbMiMzNfiIitMBKREfMifeFxo8VWv1VOcgjA5+6Qgk/DjLpdwWJ4BsqvV8r
nuRkgm40cs7s64yUeKp4LuQavjc2Pud+0CwMeFEMTYs/mwCTIDltzZstgZAbbLYn14zfkmJiiLKd
Y91iZ6/m/mK6OM8ZJukgCRTO2H2eb97SydmNhvs9GwSZ+wmYM8ila1rnP8a2/nYVMDLiFecFXlfQ
Us3l2gKwgPkrcrghjJyoY4vNZ+5YjrMBjvcZH05NcRg2BKjVKV/ZA1owEp+B4G+22XfXxumxSs+L
+sPSb5/K/h4yZmaUO1Yhc6AUYHvLYIfHDYi0ZJ5eh9a+rxoF5ioxf7fF8NJSTYrbleixN+i/hsur
xMNvSk1l/NtA5GjLyjxqNV+mnMLBklPa1Lea3IE/NHgWRgirbe17lFOdara3PNLX3Mq7q0ebRlY8
dfSt4C9tuwnJaOCNh+ywq/uVcG61/tAuR7Ofa9m+avFPD7ZyGfrH82D+8kbrB2Ln34IXu4TMhO84
+2tntDumFsczAYB9x9WIt8G8ryGcubV5/Dfuzmw3ciTN0q8yD9AsGEnjduv77nLXFtINIYUk7jTu
29PPx6ie6cxpoAozlwMkhAhkZKTkJI1m5z/nO/Q1TRuPJLjQKJYZbcpsGu+Jjxustk30UnfLetU5
6Vka0QBRleaPgNrMlT5R7ucMO1UE9x7rt2c1Z4xCh7zTvkapv5ma+9RaZC31Sufgj96DYcs/VFGw
KbIGc0z24TH8IUiWI7PzZBfvqSUflB4DuKaJ0jIeFL69ItQ2Rl0dx9blG9JwXUfeDydp9OFmtqb7
kUeGHQx/WzzyXP7g6AbqHJHdgni9gT6O/8kho+NHFBoL+3cf5fEyT17xNOL4G2eYQbDJA6MksDHv
TXlZm9bUbIC6/ej++LvO4veSDhpX2U+5VfucQA2GAOGefWIBu6Uasa+xW9IYLgeBr6+nC1w6ToIU
UuAST69Ubu4wd7WU4eC3ggKY7ow+PBEn61LwF/jGnjFvQ5eIEHDNLH3p8IWth777gr2WrtDjIS/U
72YNWZ7RzmnI2mQ1Bhb40JZhA/n/daydyhZDP3qYQnLk3+rPnVa+V9J9CJr87GmzMdbEcGI0jrGK
oQXUOQ9NahtYFOTvFKTmJjOZCQv7oVNCnWlO5zJ7RrWRoF5SeS2NL1B0T4NmkCHD92w3ozyNxbia
VI3QQoTRZknIM31mx7ZPcMOy6VBhi0RNQhIP5HYc0V9kGvI6rWKGNSJdGi5VPG75NKU4phImABsI
eQ+p7bzz2v1OqwHucM3QqbeCK5NNbC0gfTAQ0UBgkTYHqgL1i45Wjtx0u7PtEqtIMWIMzHTjdDWM
BbUaxFKj/3IZi/SlldidtHb6sHzcD2RvTuhRWw1mtomLaUsRN3EqrzvATwGaBX4fi098dKyyOTS9
BJE+ZWvlNO+hrMatE00msBiuv2MmHIENn3ow/6Edt3Iq2seKBM/SHMhA5FQV0x6S2rskMsmmk1Ts
fJ3iwghyrQHPKQyCH8iMuyhLmYOAUKpn9BPOz9TleCCraU8kNF3Bf5pBe0hKhqju5eA/QPTx106H
7FRa6sec85rxZ5ka0wHZTzXmSiQ4nRJ9zKlZVx4DEGw7mncFgH/y0vbNgWawiTSHNdfRt3b+FAM/
O4BRMpw8Pyfx0ca1sw4TnymcMMnQQ+Hrh5RutioHyNP3P43mvMMWuIfCReBrH3P01hW6jh5Nr5nP
ILiAYEETHV4U0kQK96vnQ241vf5h1oYW1cDY0nCHrQ5g6pxArl/1goGl1sllOIQV++WJh4bHrbBc
fTmkI4SLoQTdQUFP4WnUSKXBE2DDDH+hGRzyXjzSOIxqyQ7dd0lq+SSDOGxW1kKLDX3XaPIW9fiX
CwyBRbpBAu+Wb5z6Kb1wFGQJ7iu9TkA+JjWNgKa9BBSGEDCGFz2141NeUkMAkIa3C8VPysRNogCf
tARjrkHCYVvOZuee/O8im4Rag5ucU4oOc2K/oIOJxpDFxPx71wjDWHezQGjIfl31QbTJkj84jHVd
+OmmEJa/8QZwbMqh1MKv71MRPuledDRK6iKiHLCBHqhsFTOhD5L8QTdpKnMDRlFeXG3rPmGrExQv
rl/+zkL7lb6czTD21oLK2B7TANE5zzs7JeK9EcFFCjpJnytYTPcX8g8jg/LeMgrV87nsryxGtL/w
zUZQo+9iupNW4uQ4b3bcK3uViA2d3IS9/m7rSFUTbOcFO4eVQ6qD3TN5nCw0fyXljRPuOZ/M5Mkh
mN7Ds+AshaUud36GwSsAALi/Wt1/HGvHXKXagD8UA6ZiMF/RUFEUg1hpLbF2Qg4T+YZcPwe1bVyn
ITsFCqAIYYngmNUUryGKFuQuGAE6P8lI6LVkQbNdmiqF1F6noN74lu4TjA2jXUat0uS+yzr/KMCo
d11JUY7WvZWtt8FJH4PQdnkdU2DA6dA5DLn9TWFLuygqOmU6aIKbKHp2ion9WXvh2A6tQoUHFE8M
LjO0EYBJvJqm+jDpZb2eeB8DGoB1bQqU7b4vUsiYlOJJVp5Od4cl+6QilfkyCMFwaml6r4e0OzK9
vCc4f8hfsVXppc9aM/C9yUlwOYtHndmlXoS/9MY5mSXxa0/htjmWquOG7d0j4UPIRHaz7tL4q6xc
51HM6aI2J4ZYoR6RecBi1E3IX7GxtICafSKgtTIl1s6JII1LKHoYNJgxw4DK42Tr9M5LREakzakq
DFyWtHx6j4cqQlvqr0FJr0City+2cKngGoeIFwePvBng11MxipLQWpAhEROBrnjBYNlvQe+81HOD
a+TUyd1Kguc6rz6HHxE6m6rAuCOi58Izs1PuYESZ9CLgrAwgYGRB1KlGuFWeHW5wOVJU4TVHLEqv
VWPStcthcE1Ya5PZvfY6Ui2GSQ0UQqDkBnxSuDRr2Z8LYEOYbToqT/ps5wxErpLOQH+ZU2syaIdf
tOwx6oo+VA47TqbfU02mnrujvnZQtKaofM8wvSJ9ZacCA0jUFTu8DNa21P3mnF50Tp/U99Tdzc96
tU4DXzunlMCbio8kTnywvGYPBgUZa1HMGbguNV+qjpZIC9rtRAVmpr4Tb/A5mHFf0fdIULTSsej3
tblmXh7BWrr4Dhg6uqvsA+3BKD1RgrGmpKOxJaoH3nVa5h8OdZ3Xoo+QgD4G5dOB6uqfFhUXPI/a
So+JptUlztakxIlVVTRmx3ZNEBjmFycsiVpT4CZaKX38Qbshg2qpg89RfAZ51RshShqgUjTmSG/t
jW1oO8ST8tziHkxDZD6HjQPp6AGsX/VCIPp3QpPzqlWKVs0YgaV0qV2i24ZKlqG4FCQmkZiTFz8d
H80ut/ZWjMRo96xBkT97+Mm1yo5ocv5U8TjCAQfgxdShOJgPKrpKQWawMHS2YI3xnKS7quvwTYFI
BInmcLl4B+ehGa68wn/roNCvtQ6cn+owS1jMk3IepoFdWqTjoBfyCwzRSP7V7Fn18pXnxtOqzcDg
pM4+bDFvl7H5ZGSjvcyG6dWkjH1Z/iRmcQ8tmrUzUmIJGxpMqs5nX3zFs/BHaBF4Lf5wkd+dDlaJ
n1/AfQ2lcaLf5l4M2Xdn15u8Ucx/Wv9NV5KOMYfRp0mqRNg9ZTpm8UQpML500EsAn92TO8Mv8RC9
1La1Lp38bL9xADGoEfDd71ZHVeCgPOb3rqTrzFZs1v2N8Ia9Z497x052TQhBjNbD31hfqJ7GTrA2
JzYHtcw+olb+4pYeR8UHWyEvWZdGUNcUdQqkNHU/lXIvpHSkp6143i9tM33qxDUKEV8U/h8s6f1P
Og0zofZhmPIHSiNYUD2WXxyCe7A/+qV3OC4znamTLtykXRHtEqvSHrDOcbJ0262pEVyDxWexGhXT
i+Mf6BqeQ8KdhYTN1HsoxHgIEooAinI1xR3QNXhUI1LlueUb3VKDs2eAuB8zJzxLt34TXpUCXuJH
7HGVajYgGPIpIyf7CMNSCDJAEj2HWFnvOm/mqdUW0gifkpjj+9Uc3yf8JJH8KenQzMI+mJ2iDaYm
egRjpj7YdE3hfpQVwbBSQ/16DAP14eq4hUqzfKJbHN7uJC/WKOoNSDeOn8hyAESJQAga9vYMgo4q
kWe2qxSCxKa2nYjtsCEKLYFT2U0OFbDJMTVvUrA3FuzF96XXPvR29za5wFxo8LDCGgtpMbADMnkw
amvXTYxUUjgjTQOrT/U4hRS1qyBPewb1wUXC6RwVdRihqTPps8xuUwmOnlWmLjk5ohNlpJjzA6eF
/Ilb1a3ZbaEf7Io5niRCXvO1fVd6Tmul3sB/Cxh6e3EDrad5Jix7YDMlNgIgzLIeYEj71bDLOkfD
xgDxtZqrWLuxPWJ8GFmMeJ5GXg1HNoMkBVt6YVIMUHHPHQ7oH7pX6DvYhYzndlBMDmhHYgMLS8ng
AAmMaRW5RnIKDMAuTTLw3zJ0LXtQlspN1hnn6rmyiqxqTwSIAsHg4rWs+oOB7dPNHiNBLr+yOeMX
lQ6EysaBGVnic7BytTbnKhnG9s6Om2JnpjQBJ5p/9nG+HYhZS3bZOzlS/zCbC5wpxBetSn+Bk+yF
YqvHMGqeJs1pV5YVfkavJenkZUd5A2LtUGP+4sydJp8SbNvaKfDwUZf0ZtXVfmKd8gklMvKtiwO2
CPuLyH6ihAsXEySjO34ZFhRBh3iSp03vLXkTooc2uBtCOi0Qaz+cNiEpVSvprJscmq3ZDtXKaGKN
u2EgNBaAaZmp4W1q6owz+68x+1Fl8m2nw7POS32iixek5EfB/mJKGDXapc0Bt403bDerLTXLd+Hz
Qdc6qGVmQC+ZXXxgkMsOZp192wSZVIuZ3GiNcRVqoBx9wU8jTPXsGx3ydYwKG5WvyDKcck1gpiJ/
SSznSUsclhDIUDi8hr1TmaAkgzhcxChPsPkA6tJ0xAudtnV8v9k1NxquGa8vXzc/W9c5JIn97clJ
rpOGFpawxuPlMSlk6ui2cgZq8TaiSR0Ia7oWFuFxTi1guUAQ9oMUu4k8IJ65ZBMrXIIaYmfj4kwv
sWnRNWY/WTiaAa858VoHTTYGQbRDgloTumQuQlEoQ+2aQ1u8VSPj8pKOFfikzP7LhgpV5e/ZNrs7
PvT3zuQR1ebgDVwUzuwM4Xv8kmU2c7aNr56R/gG+Nwby8Ufzyk+FYrvA4cZuJBD6ue9BZ0btd6aM
d9gCOboJmitmVIaDxMVjcmNu8dnm/g2h6Kz50FLGokarY/BfQJFOwNcuoKrGOpBZRwSMfT1/E3BI
WnBXgS214y8ckES4neg3gG/BHDYPUJYBfIs8Pf35wr4rPdVdlVDrJSRSUoa021b1MW7CbwMs3WLC
Sc5BSYJQjtp3wwr2VFOa+KsNfJL6t2fo6Ub4GDOtlj8owUAvtF7Hj04pHk8sOjpzMjjQJL8wVht7
/z1is3wqM6zMlf/BbobSuc4nTWh9iNZcOKX/GCqpeM0N7EyCSwGy8BzBOLCSl7gxWD/G9q20nc3U
oS9140vrZO2SrA+4Fxnfai44p5+HJtane1+oi59F+UZiwN+kpnuXHcS2xiiNRQpYkyrQ4NO1LTBs
fRWgv5bhairpBih7IsdDyxCzzZ2L1XXBkai+MXtxIeKACqAQNVh0VoQdS6oJaB+Wh6pMjoaWvOIq
ig9DWRNHsieG8w6HMW/ChhpLB52o8qaVqMxoxbl711nprZloZ0ps86tvyfz34IE2wDE3zKgR2Iez
GlswsgMLXZkuq8ghnIlretG1HIfs8VXnVQSLLwl2MDGNaIbB63SuVx4MZgcmWy3FYwqiG0NX1+3L
GuHD6jaxlY8rODUUeRo2hCuSzMgnwe4jzanarjLq8W4KvbjzqSgNs/HLF+hIKRR0pbN3acvsN1i9
C4WsZ1GF7brTw5RapumhyyN9GTiw1idmru2IvKO3YH/DCGzDmL5XCSlRV/kbihdupUkxTGGKdVZp
3V51aDHcozzRopc7vw0+4oiKKWncywxTJ3Fo6gg0gItTIQG6p9XOFmX3Ch0HFBoRO08E5C7oED+O
ZbEOxhKmjPgpVRhtvUjig09DJCpcz6wP4atbN8amz6djNrSQzWO/WRuYtRwIUTlrGtfvpStHsWox
2S3DdvikLhiHlZO+44Ezd/6knhsQhPpY3ZKyjbatFIJdUP5BpENwsBw/JrdJT7E/EoMUBW3lq4Lw
0iEyIPANNYLxUpuP9fpY7pyuf2ekAoueIm4WgOls8E4V8AgWTkHULvRb+H0NcbOCtteoES/t6H4P
VSMP8JaMdb9yYo+fTcOTlWGAJoQn9xbV6+daTW8yw7vb+k5/6Hqt2Kkc5nzXPclZQY7yk4ZxBO/t
yHiqYQWhzJRRaQnTXLHQVUzLfGQGB3069Y5KD6N3DmkIvNY7lStwPhoIStq4KMUc74FqUnucPal2
+LEM/aylDS6jimo+J+eMZoljF11kDD9dIAqtMCKDIWlutddxfdNx1/oN3q15jP4fysrKqfEYLzUl
thyQOl85w06z7R8Z7+Jzsl/DxN2Cu0W96zVKtAWNeOZT7OWnKaB8V3Tc7MM8QE2qN63EbvEfLW3B
8WSjBwU2Lg583IuO8yy3OREGtn9xj5auieCtnUMWPUMlW4s+axE/Zm76YLjOuPBcrqUZZQcnDTDq
cEJsmaovYtfh1AONIzWGmyHS5pDkbyIZ0v8Hky+1RfzzLzuJ/r9rLnL/ZXPRpvrIf3//1Sc8//l/
2oSpJ5KeJz2u6p9yItP9XzZhzfoHOp/LyBBLsOMSFcVb/J8+YUv/ByII5l1h6ZZOju8vPmH9H6bl
OrYrbVM3pWPb/zc+YZ0KpL+4hC3pSOk6yJYAowS/c/n2/uoSTkqLNuoiF3gQeiwr5mCvfXQyrFFG
eGL0Gp5SqzI3qnW6R+UyhsjfTVz0EWZiCDDoeeOF+F9/UhNHrb84rh/+aVX+H2ROOHLnzdyS9N++
N0uahk7XkuHYgk/R+fv3JrJ5NKwYklAGzey0pb3T8qGchSOUUfzHKhqJtsQ97r/cmBzCCNCfgQkR
pxhdCj5Fwy5vTnsEMbvUf/3Nzdft7x8c2gwGGovLO//jcPH++sEx/ouUj56OxYepoKxNaymmrrr4
4E/XI0w1EV5iepXXSTEw3C80+Zho1iq3nruiU5e2+ihS8pqam+mnygJbaZvPCnF65eglXhQ0gxVA
i2A/cK5Y0kPbrqe0d1cRJ8FtChHK0RB0TCRx6G7avptyd21380FFhwdsYl25/vnieYG3iUxmihrX
+t98CPp8Bf7LY879YnnwtYQwLDl3Xrn63z8EU7FnoF6Cgfef/zVFAHuTEUs/qdfQUc6l6vHgpPLJ
8ALzGYfAUc9Kdy+Y6u7//DRZLaJz43u8xGLaKK1Qv//ry2TxoPz9O7SxxptSl5xohOfYPJh/vUxR
azsEt4A3EiNnle6j1tviaz8HhZzOyqjwdjj07AgXjwGwpwurKZYl+giXqZWgkKc4zpigqEs8McmY
avzOAz6KI6xSiwNa9smk9JrK4UFWUbWvYF2emRM9wGbV7x5WmaDPxmMYx4S8EJmvvT9YS5ADK4a2
AkNDHpzqeEouRRSbFGfkh6lgK4FiY+wDOVUnsoPwVVL9kxDLc83B+dpE5doVZrTxTdyxeG3iu5eQ
JpMBB1FoRdjn2uzJbKfp+m8+yv92xzP98/gkbcmixWo1f9R/CRRIWjfxveCMDsPqq+Mlc69RhYEq
0ixKm99hLKwHP9fx01ahiW8Zzyk5E4pX/P7aohamSaNKyLcxXsPKuxdCVeeMkBP/LQ41xoHnxAk/
1ZRj92R8v57Q3ZdBnyBOuDQ5KAUf839fjt7kI/JiXKNpOYSPg9EAiK6YWErtmvr9yQwj6wGYEV2q
6mJBzHVAs5FCKN8mGraXbU3wYBr8ZNMXRrNxXYJfSb4XplbfHbu6dd2QsxFl2zsBYCb/VVzCOv/y
ON6mLoRb2KvB6d98vmwe/naz0kNnE8o0hGNTVmeZ4v+MbGRuNBdl20AXejTEcbBNENjeBVLPrUxM
Cph04LjZaBlb5dYr3wi9NcUzfoKFKmhOkSLWqhELYQ6r42jH/u932bmwfleOjM5+SApBKlKkYz9B
Hfecc1rTuNUiZ6+6Qv+sAiNcEuaWKzs0fkCfYtQx/LehnxX/qT1OOtP/0Eq2SY7q5eDaXOWFV51s
jiaw9+F2kZVFhEf+MSvjCPD6Cb7bwqkwckzKugMgfu7ozTQS7b0Uk40aZMC2rOJnZOltUJQHPAlJ
ZodryyK9m4OObYu11Y9rNnaU0+AEd0RyjkJIZTgpgaFSP6aZaA31Pcz6W+Hh9xqn8mTYuEYlWXEz
cT/hEHDJ0sckDF41H8rJ7NvFW+t6+DorBuN1Uj06Os3eVIraHoH8VAcIMlHPYhmQjOzuQ413/Hpb
2CLBsk704ZqFP+BA5AvFXwsn04GmSutITe2Dq2nx3sNavSy63NzjrwyxxmCEqPIGlEGKJyBWdX5j
mkq9ecxE44q+1UwPfuc67J1JqS6yDr6InvNNsAoAEtYih+C6C2veAkKkB716MESwLVztgwOut6lh
Hybwia5xkf/nF4uBMJ+fc6XKWbG9z6ZfhlccnLKFECcNieE3wIUeyOBeh3G/ZlpZXOl9iLdmqVsn
XdXeLi9pCbF0vJitFW05X/sPrmtqS7jw9aseTj9h6rpfPRXbnMEtEsqXmg6Q658vXuPLLUy0uR6c
Zna980+kCWZQYU7elL8gW2YF9rFFOC+5CoW+GBL5LZPXQgUhA8is2CfDGHwx+HyLvVa9R1Y9+6SV
fOFEzUQMMv0jB3fyEJENeTSvLwL/wJDr2VMN5Aysn0cVnk9js3SeQtG9YQcZLnpnG88ZsRO6jI+O
N3QPDU7BpwgenWGX8jUpi00UNIivEbWxGITqZ83xXuqxd7aM3at1UYbhAzNMwvONdaushlFV4+H3
H9SlbHO5bIh2rWwUHZZPd+91aKyZa410ZalhObmkQtqxMB4rHJnLkHvoGezIx+AY6t0vjRv25vgB
7bxe0nXqHVTe6mvZVD9/fkcciZjpn18S8sXbLQ+AVRn9qdrUDv/8AjCsNAP6ucfBkiuwhg6ZWgI+
qZPfWnQJI8nya2C0eG9Bd5F+Cb1Xz7+kZHnWomh80AV4BSyvuWKbsZdqztvKAVHYrI2OG3sIimWE
x2XpSOGe/vnFstGRyQfQld0psrBl25z/60tt+MmuUyFQ75KL02GYCYyk/+XjvdnFfCvLKA+NA9kE
HwtMCOQsld3RMfQT8XpxixGBgXYW7d5IW3/vePIl0m9a1Hxj06k2zLJueT9WVycr7SPiGqyVUD/p
pW584HpUQ9h9RiVMNaqGLBR0HoBtZZLFLwppHWRMlmD+Xc4MZQVibXigLWyj4VW/uWYE4Kezzoq/
/taU8giLp9lHiQiZzFHWmxAhXlWtMna6F//UmWHMGxxcA6X1qqLwsRjJ/+dSjr8g2esU2RJTS317
VpJFW9OK0jRMd5PmoLvduBMQ7pH+aFC0pv5ex4O7ChqJakbNZOoVb6Lpv/Wq/sR6Xl/RAJuVbs1N
hpz1DgTNQVEXmXELwEEVnMvvSWSXW7vaeoNR38m4ibrx7pDo7rlJWWZEfvUBGbB5qChRWhi+4e84
t3qHqIkxYwUu+PFYP+iRypdYqX4rXsKnIfaN/Zw9EeogRj1TS3DsC1rbol+WRYcmiGMIgU7mL5w+
CH+lnTe+b4gc5E9WB8twMhW4t/m3SUaYSU2uc/fG6LtDpMF/MmH4GIK9G8pHhrXj8c+XlkHzFkU8
fTEbZKuc9OtpqNJmCaIb/dvxcI54IAM7kuAlE/Cuoa86nHOD/odwTXWeIOxR5hCh5GoksHBlCvR2
tlRjJbu74YzqUMmGXoEp6+5aHOAa8NLXzrLbuwIKdHcytu6RFKiKnRYvGHeXe6jL1nFMEOBKyrNY
+k157AmSbMeQ17WHl/MYabKGIDH/8s/v//zKpdUAR36yHlQbPKSkSVZ/fjS/TtJTJV8rs+w+GFk3
a9ftNzWXtA8qA7KYzFZFlAybjM0LsCbdoPKH/SZPh7cNE3SxSgdBUZgTu1VeRpsMOxeJlLE/VSNS
e2CTZfqz95wAKbgp6U6e4zVtn8aZnU4F1SR7Kf3cudG+5ty81IWUN8mvPz+nAEXSxm724PAiWTp1
JZZe5FQ3IqUAXkuc4AYBKxoMzedQFRwi83Zt+ml99Xqqt61yE6UM57DI5KdupPy1mLqDVmZAjkTO
AjsSC+9xLT/5ZTkt9aiLoa2HqEBOQNCOUdhsGC8fqaYYDVO/a1bursZ1xtpO03wV8WiHT1OlTrzS
uns8Tc0WpjXVnLF7KwbcRrHo831Y0iAEYJzIqTddKsSwW8OMtbbb9hRl9hrSXfGWdcnB6tam0T2P
eeEe5OBWm8aFCKwoNFm0rplenInZQqEB3gubca6wD888jeoe5N8NTZCvCeWgpDuH9KEyCkBYRAcf
wdlEGJSCL2H11ebPH88qIzoE9rz7qPtP8BfRCdN1+Rgl+rsaI5xYTVQ9trgQzXmWyfFGbVpX3QRb
0lXbx98uPqJlK69xTLFNCZ04sjki81Ypxqz+jVnjy+xV+GSiIK1DKZdB2VqHeuwuVVeRm9cL90yE
SdHnzquLA0gahOUm6J03Mq0IopDtF03ePeQ2IKypEHQkqnxLt9Bd8iI9sEXpLwYmedzJyUl4hU46
BlW/QI0eyIkZ0WMsqZeQ73KIadwigcbQki1iQWZk07lXs6ejRTkctYbcW8VZFlGwwNY0rc59GCfP
Y9Od607dap3UHNwMDFWTuRl8AdekRIWnbugEBZD/f4T5yKqNRzs2X2g9rI98dvhViKExjotTaIxy
jA5FTxwL+18hsKGMZ9hHau1aekZ0o/v0+HuCoFt7GROMIMRemUFwHFoNfCk4YWPRUz94Jli/pr9m
oL8r6052xfgmYrCCEjxebZcNs5wouhW01slWblqngZpDuAjHE5D/2jqYnhayNNCB2wb3qJ1hfB6G
bB3mDbX3Guw2HG9KXQWKoFvUwY3CDyx2pVWz36vWZksrcae4t360WJibLj0w3jvppl7PpgROCokg
/EYLm59AGxPj+C4SsI4miPuacKy6IwI4B0OY+DEU30ob9rdyqjdDYRaI1wUoJd892PA+RyY1Xggw
KuzzK0cR3oYVfS/VsYwE4G6KhjnOr3Kjw9Y5+I827sGdNumboFAgubz23co9gq1Z+t2OzIltFV0G
NmYVY9mNgVscvyGwLDKRqMjTbki/JsCqWhCKU25OT2FgqV2pXKYfwAn9hnRONKandubOZ9yWzsjd
7s4YVj/un/S2VmvLe3N4tyyqCHdRSAZn5+vqNU5DDOseZNeESDsjXzjo1XuFzZCfwSdoXr9xsmaV
JL/URTWNOOn4TVse6MNeLDOhv1gZycOYCcCRSMG5Fe7N6IW2Mky/2KVxdg5IP/uV/uw05Axwjfpb
8uLXWHfIoRv2T8sisg7nmXJfsVsb9bfcNBB36/hXBBiVa2K1mxGLmOkS6JX+ABFEksWwidhyNu1O
dEEDTv3d29Ul8tLsOiafmoixgVrkfLNcvItneJnmzsN/SScCAzyvNjcCP1ZflNPp7JMmHHy6VFuH
sYnMbTqtGH8TdsoXMp4+XXfc1XY5E/Brd2VHgXVgQrcei3REseEIRcY9LSwy8iHEvrAx70wKqJwh
p4CbYN6/5xbLZUMPC5yLvKgcDD65uMSJe6714omSonJjl+bFKtqSuCMjgI7b2axQ++lQWae5jtKY
jxD1G0qtWOqFzZRIzjamcfyO4fWCKxz22CdBOxfgQxyvOtYmBRclm0mcDmqPyvccZfJhHIoJUKkp
VrnyvmMGoyDgrY2os2CbPzlGamJ0MN4DhXZeliGlzDHLKf3ZU1vj4Bl191CM0zLpOmcnpt5bkPqF
P8sRM52KJ/rcl5kP1aUgmnbysgR+3RzF6ywmKXZ1yLKu3WZF/Ew023vEc7WwY1HftYSYCH0C3trN
Pvu5VKUOaKKyQ2S7YcRYTpfTfj4TxRpxj144XPyYhyTRlojCGsxv+EIA/GArsxwtTN1nlsXL2w78
ewwS8GhDnV9YxYB7ifU/bIXaOp72kQd5yniCRnWrzI5pbYIRoopuiXr6E6EtYLmx1LEhbuEk7klp
6cTbwDz6gfRveWHf2FQJQ8OEIt3bwAkOv9HrpJwbLRgBRQFWsLIc2Aujy27Exe40xTI/1zNjiKxm
uSQ9kKypD91OpYsY2OinsCt/K49SYYMDFfckAYAWq2zuM5wj5xvjW2qTM2AMXK/y1VSYhdysLdgs
p8MuBMNW4nRhQQC14wQUxxaZXNXuhfgfPTVd/iV06x6Mil5UpkKgWQOiRipDF+I7X+JhwQ8JMdjE
gcYdUi8bwkL4sg0og+qk6oklIqeM1I2zfTfrEb5N6G823kbUTq9cRk+LIS/Peuwz3U+SY9Ilcj/2
XDOrGqlfFFYJ0B74XBXkB7Ox3hAFFOmY95pR4DbVUuapgbYn3Zcxz/f2AdizOZrWQvrLdoXlJ/dc
2euifU3sIFjiA6w37mTdXGbuHJ/BcdEsR0zX8DnfWnhaixLbmU/0imQnjo2Q+hJEuxS6sl4sczHT
MOoM4ZuY9dpgCsqIihJTSN340aJ1rvXjknKInY4jahviEAg4Pq8qdyQ7K6joqsboVyUWYdcVn8Dn
eW41Y2N3OtayUHkbeFiPwzBlew2Oguv1+OOgY1vfIzCtJaNshdnCdtO9qjDR+fYjrhaOMH08LPVO
30szG1eFTT4l7I19a72mBv2flsr4adya3Br7V1JTy36uGnBHLAV2LMlS6CEZx/EWxDgZ3UQHRGWz
JBh5DPvKZy3DuBi28TmQpGmwp1P40COxk8qFsYDpOogJYDfUxzNW5N1ta80+qTmzFArnA/t7ymcp
7QOlbK9FXrmwM/1wR1/sXkcFtG34S/O4AWSYf4g7sMNWmD73OhbUmrZ2N6UyXIRlsupD1a6mZqGL
vjhX9dbQdRKyOCDWQ+atOBTUR6Qh+4wsXHUspMBZ5iIa1GCwaofGDaO1ow+vo8cLvsj57FoSO6bL
ES1S0Wos4Ie7ggBNb9inScb9Sphts8bvSbE8Rpm1xba213kq3MLd6CkWd0PSXNjN4Zd0vivtPBvW
rvyfTJ3XctxItkW/CBEwCfda3pMskkVSLwhRBkAmvAe+flZq4sbcF47U3RrRAJnH7L328MPOh7Ow
sx9F2nY7xKt8Bi4WgawW14TQ13xg5xB4r91sQZQMYNG1gTbUIqZpEX25+kBjaC7sdjNqPVKjlUny
w0OmZGq9UopwKUfA1CFkSgrcGeQUVluapI2r1U6u1j2RsGNoHVSGwEJoZRSm3UOgtVJCq6ZmrZ+S
CKlsRl+bWmurWq2ywrZBlqxQr93AFt+0UL15oXEll0TSq+K7KLRiq0K61WgNl5sGuHBTgsw4HTj8
Y3otJF+R1n61Pnk3nfYw5EV9CaT9bmilWKY1Y0qrx3JkZDjFScwAl8YF5BsnrLWQcLXubESA1mol
mqc1aYVWp0UOd2qexls89YqUEOh6yuTPGMO7o9VtCTK3BCL6dsRRsGlzWt0aoFvsemufP39ocXWl
CgTOaEsEUBHugYWy+oJX79ZqfV2olXap1twtWn0HVmCbI8ej0mcciD6v0ko9DIuodzj4Rq3i69xD
pVV9aOUr5roo/VKt+Rvg8lczNt3x2ayYrmAYGJnEuC8tcsEE2SAaNvSXwHS21JtzZOwzO/FBtYqr
h+SQJYHLkYYKMdB6RLQRcF20RtHSakXG+Fva2bdQ6xhTLWjkUdL6RpZpzab2mZLQ77UEIpU0F42s
OH5i1MkZYkgMBWINWqs4/4tAcrWasicvYNOM4SFeBATDvkNzKfuNFfm0YnY0bWXJNl+ZTUjUAbqf
RmYn0dVfyE2S6+T0Rx1QFxkFIHMjsa8TiYnDnEvMs9Umtuqvbmrmk9Xh/6q8nJeeHOiVYZ1oI+eH
0yDR9iuky5jA9lHPAdwOsfFMe6n1p2WyE1qTCjjG1xpVG7FqqVWr2OVgMwN3mwjz1rrWvu3+xt7U
rzovubk2wfTu+G24zY3mYGPCnkMgG2qlbIJkttXa2SZwbhQapBKVu7C7Jkhs27r6CV5pXk2onXFa
Lu1WJv6vaeYfOVl+CJDqBv1Irh4ntZbwIuWlGrsrek8u9iHz/kTtASSz+1XxgLeavaIFwW5EYmbs
I4yqOyoFvsh6Kt5Y8VgrcIHYWed6DUIbSXPkf8lZ+avGoj925Z8+l/cZWTK52h4i5YpAwQEAfAuG
j00m5omK2aT3qxrFdzvgNPRj7BBWVDKvLe7zL3/ifQJW8wEsxIO1b751LW2LOx/tObPWdPHzBonQ
RlKXrbycL1OF1u9ETMwTrTdGYDx3nONamR3ryPVRq7UTj09Soi4etZK7q8kKmMmUQWUewcDf18p8
78DP4WHSLwZ6cDxuaMMjrRIfsgjJsczeOr97MvIXqfXkvlaWdyH8XhkgJib76jVTxQPzDqNkBOmN
VqZDOsKQqNXq5CZhFRKt2MRR9wvK8MOHkgpEYNCXn+BcGV7RPDZXFyF8ohXxYB0cLpKBHYrltLue
NMr1gISeSJeYFs/6G6aepQcuOFb9ja9l9yzUWq3Dz7QivxVgFyZKP+T68bYLEWenk/im1pnw/39r
tIYzBuLJ/9W6etLideKYMJYHeIKuULsC4oa6FN4I96u89do5ILWHAO4XVjbtK6i1wyDTXoMU00GH
+cCb2iv+y50c3UfH/JzPB59Cph0LSnsXpBnpgE3Y0Tmq2QhAIIpJZ3iBjUVyyPNslj1uhx43BH+2
m5FDaZ9EgWHCTOsfIwaKWTspzH+eCswVo8k4wVQ/I9pTivPps6I/RVvsMcVgT7+NEKLDmUXeGab5
WnbpdG2Yha9jj6a8dHBvzDYRdG1kfEQO5CEHjRxh5+nJ9cYPMQ7n0J/RbCLYgvLHCJjUnPtsp9XO
sLp4LV0YKh0rWBSL79zl8QGF0g69kPK7765N371JqLtZ0F/FsXrULdmFi/0gdtN8Ai+RUas2XJIt
35NM215GbYDxUYFwSvSPRJtjomF+Ypqdwj7/KRrmqX2jFPp09PRsIfyipieKgECxMOYhs9v64ngQ
FtwcL/zW0wYdE6eOoy07mTbvFA05bTYvTltJTHNmGbySSPm7DdAS1NnyKYExeoooCn88B+UJsy6H
J26hyZaf0+wwDm5eu8wFWQYrrUxr45k82RJ5MmW4mKN7a/fDuSmLe2mzAAjboFgjrm54S9fzkI+n
ZJr2AjboumkdRgQldjIDcovmI9IJqv6EekRi7OXBcrQ5im/9KfTwQ+TWeBt88+T17z44iB0Ztxhu
PCLHuzhkshBQLA3dpmtws3NiSUSH0S7oUV1oq1bN8Sui6qfeM0bi0wGSc7CFGyG3bXcLbq/an1Bl
2ZkuE2HYhuHfLgnLQz4b7zaCy6xHcMnSHTBpQYtQZM5TY1ydvj/VqNKxXa1qbTxrtQMNJ1qBPali
57fyfFqP3I/foj76zPxEV8zR35ixzGhzzw8dviqDk8WlUjWtF2wJn6VYuIuUmNZtB5G9dxHqKUml
zvgsCt3dbGFrCl5wr+l0Cg4hfrh3sjJjiheJLI7an8+YuA6k2Hl9L7WiD0XPp2iZW3pXSxv5PG3p
6xymWEtxCGpC1Edt+5vx/9ld8KHM7ldWNw8FlHhTAf1sGR2tp8BuwcNUz0UmN1MKHymNJJ3FQHUy
jeo8DBKCeHunJl1H2pRYa3tip42KQ7UtdP/kYIqGozJQxcGKTcYRFpssCsqRAKk6kJO1rW2QtjZE
5qIvtyXxwiu30/I4cjm0mxDTWFUwHcNUqey5ZIHGTAbsF6M7qS5Oq70jJMWaM7EzRBWupgljB8te
JHesC6OpwpG5EiO5bbE/EJ1h1qTGfCSJ/+JHoXUoGUkwlkCUbo+gZmoJxCsco3Nj2a8IIOJTrn2k
AkNpSDOGCh/eyzI321Cw5LM63E14SY9p5gAO0d7UCJPqYOJW5cskbUU7WC0Ge0bCGFe1TBrHoJye
q6Ldx1N0X7QD1sEKK7UnliBTbjRcssYu155ZZn5Wm/hr2pF7i6nWs7u/HA3+mkMSqol2MYS59Zkx
V1672pUr5ZnM8eKKhdxJcfzW5tuMiZfMDW6lGV9vgME3w+jrZnX0NM6rXM7hhUEomZ/wnzYl1xVC
d8Krl1P6bWvvcIWJmNh3hLSGGW3rKX7pORJhQGEj8mG4dp1uXTzzmARUr2xEV4jZwIthWZ7t/ASX
B7hr+jd2uIVNzM2jdjmP2J2zlFZswnxyWCpUkrZ2RaNcxx+tndLdzC4leh4xUA/wOhCUM0YrPCQB
WbzM+7gdf0D93fbagQ0OojtlBDO2c5ZjOS/q0wQCCWot4FaRRnsZkYE6A/YG1nex5one3/7ZGz0v
GgbwSDvBmfiNGMM9DOJ1wWcyd79QwA3MJUKXsW//nvBmuDo/zrdn+2o7yNdBQ7k/MjbTjySvn+s2
71ejZYq9ZHC5reUUbnpnQL1iens1pawIsUy6yrdvcQkCHxWK6xjFcXgmDlTuyZyKVlPXvFHxCy5q
b+CngQPQE+ipKuE7LJgm/s8Kgt/N8Em5U7t3lotPL7mN8xDJVUKcptq2mFNXsQPiFmnuayHqs080
y7//nZaaKoaAuKZpPow60xkooGY61kfgZrqTC99hHxbZq5vIF0XeGSUT21G2LNsxqKytFXbGbjkv
GmSnw4N58NFaSFbpPbKchkgW+qDSW3dRSmZ9/kEFVZz7cTjlwpw2HktUXl65W0bjWBIL5JbDuIrx
o8CBZomzinORf6qWPbCyb3T09RBeM5pHMgJ/JRC+ZhjF28hDfpBy7236xkp3bLEjLC8BSqhK8ETm
FCriDy33hnAcqrvCLI2X2vuUsUUqQITKoyM074mgsb0n+KabKX5qaGo4p16TnIGQ51flVuv4QjJh
D2bPTT4jBwFc9NZF4DwJNgDOH4wAauhn4cY0f6qsZpRW60w+toohE2n+cxy3AUZvZSz7Hg39tioR
QciUfAv2vcfmrSJkCoV1eFSEJW+yHsgxTxOHyU/yq5+DSSAvHqCgIPwDtuDxtjHC3IYub4pqE9Qa
xeTt3aS+ogszLmPwWbd1fLFVw+wDWNMaPTipYug4Qu83WQH+yW/an3GIsYEIcmSlATlwnnl1zfyx
NDyX0JlG9BnJcBNh/JI0TDhaszc/pZ0/DNc+gPwvCQlj41s9C+qu9ViOC2kb5W9VbJLa+2gNJCkd
lYcICCSulrOJH+ZCjHKc9N+xG1PIRQjg0oRftVH6m4hDyHwgsjyvojEfztw/l6zwOvgEnNVp26zd
WfxtEmhVSbbEcMTMdY0d3HDT4Va47mGqAYvF/fhMorhcgfNYdlDwrEPYROeqH5ujKCZWmSgAHPep
6OZ/saswimLqKcJj4peJDPiA454FMXlSTTqckiaOts40bfvOP9t+SDa1tSoHG2GEaD+8gtnxUnZE
u3Q3RHAgSyCLFb3mlMe1yUy68Ai7YSJsBTS9eMjwyARm8QLHAMOwB77F8UaSqUpj1xi0HQrnO7af
8Nr5HOUOLJpNmmOybX3tnzbSYxF81awYz93sHx2X9qqykwmyP6iNxfibyfQZ/+R+5MHemXV7kHAz
ViUW+75Zsi3jMwfrDzzZxXbrI/t6glOx3tdEFWdLGe+65lypCXM2iUFDZr8UYc09oJTaZSW4S1UH
9rVt1U1lHZ9qt+tdeRhdPJQNZEe07ox7vYirXVLTtl2WYElTF5kDHGGSQFLw+yy9tznMvqHLAJzr
3avDJG+DzAm1FDPi9aCnsoZqF4b7MOmD7pi48zuBk2SEEIMJvEwa0LmjYAuTExySNL4LCyF+lXhs
YmnpkjqkKpiDlnnUaVIpiojMB3IUTS+J0T2zN7b3di1JxgueQsZOjGhiprVYeOy+vJeiv4JLSTd4
UxCf4Ahg3fk9TfIZXyPxl3R8CItpB02nWiVyTjeR2V8XQR0ah83NNMyzKfuTnxDVZoR2fjHc6IZS
6u5AMcWjQ9nlLZ89P+gywZgRfvq6l22wrmCxF4bjXwtvSDeINhrc1bSqXaseXQduGTBmWTKTssfm
3VhObZ88OCawn8GZ6lghnkh5JHau68V2MjmsUuwjY3MVIjxlhLs8t7LhGpuvnVV9pQZeqSyvtiz8
3pZBFidRN+d+luHRU/7vWkj0cBaFbs6sHACKb64RiLQow/oPjxyia15z/0oir9clZI4V3RJiHGc4
FiZj8VQZ4yqB04y0EnmxIe6ue8n8CIPcgt81qvpD2eYHUwE0UMi2DvS/xKuFySqZSFIbSZplV5k3
WH6Bl0J4eXbN7BA04U+Ks2U1elXIliRHbETRtYprHeSzmIBpgJgrKEAGdBqiP2eyFoX9hwhV45A2
6Aub8GuEHsAYlMkpym9SK+ieekR5BToYLiOiaHBtcU/5xnPjATqZkEGSpkHdyD2GhODkMEZi3Gic
W9F8xHHIQxvGlKl+cJwXiEguOpjUhbmISZ8E3nFTxGzZQO5BJAu7BK2le3CSQ5AhVcxr41eZ+JDU
7Go/SffMcEeHq3Kj1ajqgVSVT5YO7EoLgtNKAPwYK9U5DdIHP3wslrGZbO1B3Edsp1YBv4YpuSBt
/W2h/dhEEScvnEXST6YM7OnkRRuW4Ws51SHrc1LvpcjP+Xh1dX6Xt/zJU+vKeTyTIQS+uFc/VOt/
dO5CPEPsHJOe3hI6MYlWdU3VnlMBJq+BiCsCYotfQe4+p5UQmORZOtUzQiTlYMSSLwCjq104pqwd
sUCvMmNRe0Y8uWn8jdrCe2Yia9X+PmddmhkU0h0TYWsgxDlfL23k3gITp1GOAReeFv826fCFyaiB
kNpSIKKHsiMypCmhLtId5abz4h0d3JuVBz+XPvvDCkauOqCYKEgIHMisE32UwK3q+OTEFb/rxnvz
J5IQfYcHkKXnPkl+hgIpQtqbbPIzcGuTH/cH6TnbwGIst+TVE2PwAdYCnLEcbY8TIXRV4K3/9I69
84tW7DvPYlsR9AQ3Bjp3gikiux+GESG2zrUKi63Ur6uoa35sjNRIXcLtjBZwHKI17CXJc9++ezH4
TD/h9CYagW0JrkvbQm2li1MRfDfOdEl0uxqioN76/XIozeasluxvWjv+rh27HdGTbRLdkgrJNBKX
3+Rz79lnflGYIVEax81AzggVZMs0rX6ZpPyO9ayA6yhbzSiacMTWbF7Cm53StyL7Ye+joBuFUyqZ
/FcfijEjjt1i5zaMx+OYxGMnnNcFwcNbgnTzgxg+oiaNtui1ARrAcKzTsDhkZHRMKWUp0Rx8vWRf
RnENXa63L8ob76UJxbbqmnlV9vXXHLKOqmaNvQq7i4F3ojWYexoOhc/gPWqW5KzIPlXy1+6m+DBC
3GCQ/T0TgbxWPuYKxyeOoYXPDQSMASFIL8Ap5MQas/pbV76xSUpvn0OGKDGVI7s9G5mZ7ya3v3Nl
cNAp/eMS1sarnF+zD0GVxoaeFwU6vG/UHkdj0LvnfnnPu6RfJfWY4J5PPmchKvzfHVWZtWVL/9LZ
yZ8+Mc7QagCHZv7fAvdxw4PQdz0CY1GiVbBp5ycuhw1r3xAQFkNks/glipfmkYs/iJnem9G8kADu
s4DEresH8U9WemOYoKOV/Q9CwihVpwypfa1SxO8hWDbco0RGkSEbOmojHQ9NLehLaeowG16axv0Z
JpSa2JEOEorSOjDSa64H4l0hYc90fcNPafoLYQFVXKQ+gyz2Djt/4RN2CZOgUQpWJXbiQJhfbRMb
e0IvKC+qcCsnJGul530rlke7wVs+lhqdwMSUy8hRwDaTLKmQrJ/91D1FSBGtxm+OboXqijEQ7DEr
eUREv1sonzYG72cbsX7p5+nRD6zRsJa02zsS58/CikLgBL7a1RPaPX9i7Dqb4sQsPr2l0rjbE+45
XujVEvbRx799eGvMr1Y3/ch6MuBBr+Pd7ps/bP8ffNfIOkJ/sya7ZOLfkXPmmmWErSG31uvpUTnh
UyitW+Irf1eEjO+Kyj2WjoWPk6UaNEUz2y8eDS0r3mrDsXsyYpZc1K02xUzJOsDkYFuG5Ggr+SgU
T0QSViRyBKJfmVQm+5bPh+IwWWez9xlmBn5oTr9yMN+Kpvw9cIFv4jh4aUAubkhMfeijdjVfA0fp
ZYTLrchux/G7D1tUydYKumcTtl5Q3u2O+RrRJV9G2SMZHvrfS0PTtdhZua85aq5lXZ6XxYfXYohp
U2nAS7LY4Ip6Mtb6GyySv17cfDMtvI+9Tg7V2uLGWaKVkTvGAfutI/VoOMJZ7JIag+2bvG5kSaoz
uUZK8e1ab2PpcXP77QsbLbjV/XhPg70rvPgSBB6EQaAWIXV3pApcpmPx7vvTs926wHS7SKcrnsce
xXWhEl4VsGeZv2yV8YGF+zUoLZ+p80LfM/P2R/VZLjMaGWcrfL6COudYretLgc0esSWBgartDk2s
zmFDUVw59sGuajDPNT1lG9bQG+2CXEv32ZyR1rB+Ppl875fcO5neRFRbkTJlt5j5OnX93jbONyow
jtaE3NKZqDEXL9dJepq+EHKupTInMGpgdGrgRsdza6zzFGgSarluSPujEY56RcQKprFeJqUIf80T
uSfVFEpY2u9jyn/YdcDUIA+vQHSzhvb85wLtvRBAbgWhH5yU9TsDeGamC6/14H0TZEE/MTXI8mrr
DacAVYaUm0bJO5ase8pTRP3eMEVc3iIbtnLlgvCamJ7gUrqO7JA1jU6wYWTUUCtSExaYy+O03NJK
PkrYQdWSHfHz7Be2bucGDLZpMXLDqupTq3C5ekF9zjErz8YC2hf+lTZQwf7vl4po7Kw5lyS5MVMa
nipk/TtE4xx/xqmtqZ5cc36z+bmYPpmTvEvWusTrftN66BK6s9PU4dMSGBQx3IMDHdScIOjn2m4F
ASOWYh1k01CGRf9tOYu3J/OtWE/aKz5QhXK1Zya66zk21/gif9QxlHtpFIy9VemuDR85gLR6kjSW
+eS55lXEGwbW7O5rUv9IAPuGX6y2lW6sGrt77mBhwoVg7RItdrHJW7ZWXXXxnenL9qcRUMNyHOJu
PhZu/VlH+c3Lwni7gNhaJTuKPX+2rpUY+l1gSIyE0tpKgr8B3ucTJpXmR6WV/Wh8132CL91zwaSX
EnZv0G+ycAZglcPeLR7CKcbdIPlGYzV49hqPpGCfLEWn+N3i7sG+lL+7wfLaAhFY2wF/8WI2uMLB
Bfm9fxzm8UAH/dYJ+3VZIBEsikKn7LqPbg7JNGueUhARe66EbTRaj8QdPkAPs7YziRKPDfIAyYnb
QinY+In/8O38byKWL2bkyTpV3Q2W2RPJ4GtOinyHhSgiSZZD1pj4IdQo313LAiXMlsAcKWTr5kQQ
04cLD+6KKiJcLx1zj8Af1sQZHkry0bYAOQhbWOBjJG16H9AO8+/nbUCgNEdqQZ06G6tZEJ7JSb+q
qA4oyaYPKikMY1xkVcxtOpiItyXGOUJGZ2SS1l8WbxxTqUKoJT4mq1kZHhB0X413K2XYybiouORO
eBiJHG3YcXk97jvzm0jcF08JQH8jU8YBNkIzN/PaYGW4jUoSWZrM+PBwN+3grXyHCeU1oN9rQjBD
XTriEjJMObgTq/9FJKuJy5gRUgiEvg4p8sV1jJDZd02PSDD31l7oUWl4PEAVVawvLRzktKr9P255
SXhWAaOVSRbWwA4pEeXqUh0KhASxMbJ9QmMC0cz5Rez4TfY80kBZmDKeGS0mKySWCNGQnm78mkK5
bGNvn+lbG1ehgkEALrQCip8ZwKC5e5i5LwR1pN7wzPYmhQNHZH0QhrvQsO3VYOXMXvtf5MOCUzWq
bycHwpb99Xyh1mYL5bmJEoF5NgVX6ieQRApKJ10+5wa9kjGxyehlegqqkD1YNjP3hUvqF8Y1b6fr
TP9+QK//zuKGxZKOlFeIE7PnZGxvSedSBZrrKp9umFOyF7WkL3Mhxcmp5Otg3KZwuvs9OYm1kZ4T
NeebuYj29Az+sSrTzxFxy3FSDVwIdZ0VGI66SQAMbl3/bJYy2s+iNVallvQYzoeyk2JPubmvAI1g
MLzM7JQzojQIc7xlCBu3rkreB0+FnKvMZNyHiytsn2Wc12EaryE0EjMjp6cUaSeHUfU9oNDsYl5H
b9k0EcJKsgIOaWwNG4FNcSXymhc9ze954rILlljZEv+HzJyDUPnMIAi51xws12l0gDpP07dfgWMJ
AAZm8WlkmK6f/btI4/SFSRDvX3AsJkJU+33my2YXhQxsevmYlpQkzxE2uwjWcR9cnAlxVRaUx2FA
ZsPScpskQ38hOWdvyFzufZxsCE39ddCm/ILYxtcYPfnszWRHJJuAUT/D9wRgdfkOk8xg1UfcLxF6
JMBjIusTZ2M0/wzbT1VkFXsBNkJ05hl9T7H1PNAIQMi2aRtRgS6MY6cK3qsoyHqh1Mjl0ADGhGsS
aXVxPdVil1lc9jIIroCT0DxTjZwqvRaohv5FJShmWabqbakOOJlARxsYJZx2nc54cRBX2NSuFgHf
ffSjQP+zFob3heklRDQ+hX99N3ceHes1R/oAW2Z3n/XIB9IFoHmfPuemYLrTpDA58vFp6t0VnHv4
UUFn7kI/fs0z5R2divqmdH6qNGDcALh3ZwkBzKpPjzle0a2st/bUlZt9g81gOxY1UdpOX68IEZfK
3OWxPBld+pwtYcrtKPW+kh9Y4PGNxg5m3crqJ0GCvzMH07JkRGpEIjvzOaGtdO3iQLDITJOPIQXK
RTuZh9auhjPKk30RFr9q3OrHqXG2sbD+TTB/4Zy4d1R4u5ardQ3OfuUa/U+Aecugd+uNT8xgOVnb
ITTQDk8UyBYzktWcv7FHw6evd5n13HxDCUMMGqItIdpiS5OQQfcBSGzN34FN05XijdKJnx3bhPnL
rRqgRFlDhiUejQjODwlA5sHl0i47nB0lQ/Bt64YAExf2jLKkPHOzlLgoKk0s+UiASQYsrY4OLGQC
i5jQ2ZOauQM4EK/CtkI6aAlzZ5TLbmm5GaqOvLKFQBnWZp5alz5/mUNJZaM3tc3yJ3+biCV1yaJo
ZqeDGbY4dGYiHxL+tpXlpFe8LVmFptFWNtTyuly30YmcwTvP2rI3YRAy7WO+1KcbNBTjruqT977x
CBStnxFgmEQVboDjNLeFyL+KU8EYEZiG07ke6SFSgCFCbJOWtYaXKJO9Tnc1W/urGnh4APadF9lf
wK5eZsNunjLDFAygKcVU13xaZeBsmzC9MlL20U0ReQj6mOfvzaLWWyPnT1ZGUN9t1g37SPjQLJV4
w533RzoiOQp8U/TC9p4Y3mHHMBX34TgGT1I555Dx/wHHw5eBdAw5UWDLm2IMsg6Ixd2aKlG32GJl
O6nk2TJiVxyMAmtLo12jC+nXRMsxVVHQ2J8KwlEq+KN7dyj5uYaqeBkHvCLdYH4PNJoMj0hab6pq
TUgQAl5Rv4xREFA9qZdSdNdomutzFXUtVJ5qfutFbbDdZz7CqvbEFVsfjMjAU4JOaLa6c5Yl5Sks
oHWtYnspcOh1YUzDmrvbopN/cuWnRzdcJt1RqgNAUI65brjT9TTIAghLwzWf/qiJclsto5iePMzp
N9U5PwRrcWBXPMvZMVDNL3SBMZh5UkGi0Hhmh/FdeROWGv27wYXr5tpAblRlXtsUqtfAZDtisXLo
MLTX04ho0q2QZjWMcRIEt1smICgUlZy3wPWKU1eWrY2SM84OSOJh1fpMaCxVlzdHf/j3q8Ey41Mz
RNf//fMGGuoeI352kFe6rPa19rD4LCj41z3CFwsRzl1MKImUSXDJINDyd3a8Z55MjEISRsesa5J9
HVI9oELHogoSYpNbdv+MoDDA+sp/h/OIjYuSP9vQBXNc+taWOGIEbDlB5gyZooNJgPFpCqYjhIQN
73P+jeqfsw4BHCh+7w08J3p5R/ffre++2UX4o0kBWg6tvTycjIWBaSnoPhr9WHC6jWne3dPR997t
AKAaUj7Wm+mLA5bj3x8poSxexjmEp2w38x2mwd6u3OLku6gQSRd03v/fb7n2bkbtP5reHl7y5ujE
VnF39QcEHSVcK6Q3CCWcuRc30oDLM3S2/RCD6dORNr3hxbc+7/zb4DhAMaZoB07dO0fkiB2Vbb7l
anEAChPCMSYFWvwFNlLYETxcW+7ZIlLhzBvPN3bi3E11TMj/PkyDCs6DDBB1ASDf4plgRhmI7ogp
T9wL1Xs3y/cOYZ3b6yJvxkPqFdl7hbtdRZNzn8CuvwNUuQk1Ok9hkCU3zx4e9cwP3jN769B0xnR3
IbG8FNGHmpfp3s6uJjyBdZ1t6V8NEEd7VqzbFh5x5eZRRaUf/bZ4ewOR5ScBXuaoFuUCVwuy3ULE
zdYjYewAcz2l0jTdbUd1cpDkB39VkoswAACGwexUDqG7Vxg9NnmSWl8pZvFVWeScUthMyQm0QvR1
LburtIUjHfz6x9BAoKdtvu8puMPyBKTAx0jM6H8OkVwq2y0OdWLJQ98J8/LvQ8dD9N9f/futxQpg
labVwWIYdjDGMEQKhRI5zIf3cE7iaxCy7XKRPmx6ASozIdl7hzXCREzjjQ+7BoY8ckkfPUEMYl/1
59wB1vu/D37EQ13U+ustjlbgWGhE/u9DrOWpY2heG3TDx+KfRR5lLGTkEZqBJ6AZYqSaaQWwWGZj
113QLG17pCU3lfb6y63OXszKcWWWGIncEMU40qgsuXh5e8CSHh+EU7sno02sYPvvl0NarHP8tOs2
BBhhjSUo29jmgnDBsbRV+zJnII2J5ctPo+a0wM7/hiJU7S0RWOdgXKyzND7tCnICEPYxeudiJ3Jw
mbsXGjZ0LFLDgpBUVRd3Ps8RcVimwXDWnGxzXbqFevIdZmcLOweL2+bfJgE09ynHrbwjbf6CsL7/
Yzvu1c+F91Kay2dpzxXRCql5DzjfkKcHW8C6xt52bz7+oQdfXI8lYxovLrPcXAoodb2JZzXDLmH0
6I5rJqdBEf6coH2fXWzjLBdmVoWRvYMgNx8HLASUDQltTF6V2sVyBPWD3G6yoCRXBVDInEo8x9a3
BjaH/k5/H/59iE0kOH09afId5Yc2Cw+2d0VRbx/J6NGnIzNaEjPl3bLIXcrwq+wUSNp/h0WGe2Ah
U2wAUvZgA8OcQFNgahQFG3OpBqJx+MmbS9sTrpR6/AgdBP5Yieozu6umJTvMeiicSSy/nPyZRaPY
FrySVEQkwqvJwSOuiqs0ZLINpmQ6m/hu1kD/NjjT0P+wHDmj9Y3Olo3rdSHyaiNtE4uw6oEO03Lm
RDvcUcwdpynmAg+X/FomhkUMuJ+eDVQVY++T4NzsK+/mNVbz8t8PY1k9pX6JfLgYkQDUzyMzkGdJ
Thvz7DTct8vy5VWec+ggHe9tSj8mZf5z3vpIes1+RDG8VBdilUtOsukoyfx88INKTrFtJDs8Afkh
q63T6DjmYyPyzj3Hab2sIP3Jy1Q2NXJF8aWqkQGh54zsnby3xouH98pv5MZbqCs74XxYKSByxZUq
CnfYgxQoX8lpe9ObhbQz+oevGPeOQ47mJcs/ncnxNm1bZUe3k4/UWUBAzPZrY43pLeMhiuG9fC+Z
eJaMa4/E2+GXUqP6ENRYW2LYih0yOVIcl+zsLEFGIxpg64Wwg9Kc3wZ1QJ732B3E5KxLYCtHALQd
Zn19apd4ZPpiwERFwJHyffe5rAUz4bFtGN7Wzb5HCX7LEHneMJHwufTmbxBWsIEl20KPFoH41jS/
NEmFLsknUf4fjkllQfzMWA9HKYOu/eLOLtE2k7cOAmxb+ZyrS23k4b5JfUqlfCLECoMAryNLLdnN
NxU8MC+O18J0SfMZkYnmyrAuvIVtmDw6szSuFKLDm2P0NNXVyzAH9paBEbWJl7iYeuZRHaaeyOt/
j72VQRgdg+6na3Tuq4Ao2lP8ugymK0QX0H3wytkIITknEmxyBF7uo1Jea410wIdqkw6vD5//UHZe
S44rWZb9lbL7POiBwyHHpuqBWpPBUBn5AksRAS0d+utngbfHblWNWY/1CywZkhkk3I+fs/faCfiF
dsYV0Th8oelKK9HvFWqcsLiaAtV5IfUFCrDxu43kwyBhfF3PR4mhhRM1UdodeGumsDGDlsyyvt+H
WaLfcq35LVJkWWUgxamOCp2KsbaejSo5hzivEWaBbTCxrjqVhdvDG5ID2ID8NsXAKjUUNij9MRpY
ovlySokWi//ledTz7NxCjNjVmbx3BrYjVef4hQoopWEv9xGE3dmGTCOvA2Ziuzp0mILMVooJTLR2
tO4jrP8FGpMFFjJj9Xhhfbe7S73HB19l09G3CQDCPJlRpTlyzYJNKEgLBLcLW+0UyjGfFwfaoARN
ngaTCiy2fSQTqvylDDb5gEPAY4VqWQs3VMBfhpjTRGMXXAn5SmyFrr8XYa4tcRwRJtL3GCBGhRE7
jD4CCBfPRUADm+LP2TucT5Z6J4nXnS9aFs8jYVbo+N4hSrq6yuPAxdKneTLFKS6sFflc+mFI6ZCX
UNWGEHCFoCX4WPzHcCLtWnEfuClSi8BrxfFxGYyR87eXQbhsyNxdJSJiTl9r1jY0+29oODCH1SFr
iGdBRwobtMyuIQ5QaL31aA/TqZ8vQ+OqQ0Or0/KhM3COdsZDPLf0EhlfbHp3tkZNFDAZurLRqwU5
T/WhjLNvKYyyM+6S/JDPuVNK2jo3KTmvhOB1bLIoKCzcfttUqekyFnMZ3Qc3YD/E0ATC/PPsoyDA
vebAL2ZT4xtwA+vcCVs95dOutqn+HkvOEKqD1TbVOhfp1R/9Zm/JnsZgWA8XggnRE7MUbZuGmEUN
3asOYL3f0A5jFONnyaolHmbXBuWpQg9wRwKuLUu+ahtIdOh1ntvbvCKxMKT4UF3cnIh86zmLpc8Z
C88KQ1P/RkFTbdKahDMntmHpdOMJs4u2LX1lbTCAOPfOZYGYkvlMb0UcNu1wZdtGtDXSOXmzI+Om
C++5T/2gcBcXROBNVVSfVG2GGznTL/585kPUfx/mFRD5LsmSpDI4Iwcc0BEhoJ25xNOQB1cxJre8
LsnNmm8ZgZFjl84PZdqF21GLqiVSE//IPyo068mqrvIY7AWqZmGploqvgF2mfLSbDU3BSDeQaQTT
1i4RfeN8Tk6MPeN9UOXvhUmjcgjdmb1MOAw/keNvVZoX3Un9lZM2A2ag7M3FKbfDLUiqSwsGxx1R
zhM/G5xjCF4Evp66/qOfWudqFfQvdDqVAUa96+Oec4xSQPVtnLPfmzl0euO1jo1Drw36OznDinhl
8xkTbX016VQbtg3mi6p0wVMbbnaagTytilnFi1eEdKWFyILv2TTCcPLSaefqFXcqNywNwXg4Pf6l
wtNg/5y9QJMdRFdcX/ZNUJbe7ARVX5UDXvcFMp//+2HkcYCZwK6lA4EnyUB8XVJnhzYFCd5Lq1iN
ukaCoS0v9oxp5qQgd3HnyZtQ1WbkcHami7ZVVVye4pmZhwXBPzp1uzOdmpIHtsUqBxoNXi9Izhoa
QZaz1SRH+0UvOveI6cdeRvSxP8bOWbHXrQnDtZ9cutLbtsEsUNtlybwy8k+j1VZHY6q7mxsX2d6l
ll+ILuhuj0sl5DnQs089nZ7MzGHmTXHpieGW+pN/7EYFh8pCaeON5TGym2MRW/mxjlvvybL7zWMz
6KeqWv35Xm0L8xtss6uh8XYgiDp5qSyHFyMwXNLlcnOrijbZS88i8BkAFLrmETpR3RKQ2ltHo00h
6wzc1RPep2NRCkbmnqL4g56HXNLI7yDRNYKLamYWlh2Q3gSv3s8wU1XkkaE+q6FZzxdbiuDSBOZ4
qJN6z9BVXxVlDd0l7uF+RnJArGHE2hN3HrVE4t89gURPtGh9C2eqGBjimY4rMa20wNPWWhcld2m+
kOPB9MC32Q+hBTVMSbdG4dJMKauEEjohpa8VjHxiGL70/vvFGIeAmMNRszcOi/YinN/TeGABN4DA
WNuUHXVQE5IzU8KH+WK36QeLwsCWEyVHOL3VxisnzN3oMF6IFF62VsuIdHDVpuxbb4ft5slWwj+S
aEjoL9Lrg8J7uojm3yRnEV7lVN9zQHNHS7bhc4TbfFkZWbjrug6QDeKpLZIhlLm6g4+dVtPGAQGE
9FWmt942L12QEuEYeuOm9lV684R9eYCgkm4gqbHTx2PUItoqItPZgkZnAJkqGGt1/la1VR/sLat0
0VV0xTJr0uKISCxYdd7ULzXOTqQaNd2mpHOaF0Z2yTKre8L2VG5nNAzSIeNM2PATLR71LCd6GVGc
flL69h8J3qSemCCAeB47KzQlTYycvYy0Ooje+4pHWZ+asHJwXDC3Yr477XMfpRnRMeFKjG51M5Xu
bHX8mYfaDoFdjIGk864ttTiHme9b7orwLIBdtesuHk8dCjEsvj4FAD3/TzDYsKLlIX3eBmkFAiRg
xTkHw9bG1sRzOuM5pt1ueKuit8xjIqDGc25GCkvC7lr4RIwQ9S0vLLugHypgi12GzTYeNHWD8r7r
ZIDTo2y8N2lSVjSc9gggJNl7NSvql9Ko7RPlmn2ypB/thzB7tqtil/hedJtyEbzIPmQDUrG2FSmS
wUJM9VEPm2oThhbzeNdetboRfUNFCpgCgeZlHLQfsa20dWZZ+a13wu1jQdXATpI20NOAeCqJsTja
zpSctNA+T70291Pn/2WE6cRiT1lpAmHI1Er18qArVem+9wbzAinJPKEFgzPhmMGcq8hs32NajCq1
qcabaSfymrgfvqVRvdQ9MeSaTYZgexEio2PV8DswEDJ04fRCS0XKw6iOZRbboCN1glHLJ70lF8CY
u1qcWggXV9pFtM0zATcJC6b1TdnjtLdIeC74iR2D8j3nWp8ssfmgRTrvcqJRgPvFC7a1m86aTS/r
d4K55XEwXDY11mmayeAa5fR9nMBqPDBQreHdSqmTweVb4cFOKdUJ6NobQfpZtcSnWDE6aRCyinTz
pGNgW3hXw4/isxfpADg4+tZGB5jBnHbKQ5WDMJ5MYI4uhwe3zZbORzXVTApxY69V5TYniKNvIQbI
SzxfbGVfB7PODxU8ERn0W+mk1pUboAcxNDcy8fFlh0rZtBwr+7cyCnALSR8+jz9b7BybNOcrNb2d
jsJu107HHlPC4Rwbob1Vkh4ZzKeAOah4A48e3IAkRe9LSb/5WNVGujEQHWyyGHTWw4qcj3l4blnX
UgKXoHs0Am3lUonIvf71MKvM7mCCZvqTfJbonbctGePi5En9bUjCZduUr4I0b8Yv2rhugbTwgpKK
aOqNuzU8Nl+VIEsu5oKiS6oAFEGM6zUqX/VgOmhhjCosfZ4VqxcM/oQVzJdkpCCwk1Ie8SRrr4iD
Fpl+0xon/AmwlRFsoD6NBG9ipyXWThQDbTaTxPSA/hGMKygC2P5IzcWbaZM3sSZe3Od1KWm4T2Pb
HfzPqi+6Q101zTcm1Nyr7jdHYTwtUz979tzyZOsh5/A6nzZ+4pkov6t6R3JX/ZTmq8ER8zll1D8K
XfJ6edHdzRjyO6p7SZJul08aMLsKSYAbWurQusTPlJU1njl2BZvABA/n261/QBSOGYdcv6XU6m91
QEqqj77qGnE4Jn7Wg542mNMxifwvOlVoxj0P0hqL5hwxh9CxC120Q21+0YaD1esVWBZAy5qWMhui
GtYWmmmcTOIy7pmwf+RONd2tSF7ArJpXgbJfQMX981GKQVaKtNjo0Am+TfmdFqrzAaKeZuqQ9hs5
KOejpTcEe9J6pZ+GTdV8B4PXrYvRkc9ZDNVQY3x+hGIABpaZZxulhKyO1b7GxLMimHCdQ/l51vBB
rR7/imIGhY9/9bT88Of2a7NBphyTJPH0uJhRjWLQQcU0f6gd3PQyz2Vr22VIWTVHisXs3hBkeIvY
sdtYATRlB6darkeAA52OTmy+TB6AAXrRzZKa4qm3M31jJsz/4dgVSHSw5LtoBk5IjBxyKUA02H3o
EW4yCZw0nAgaIpJNS+vPhTucxISg0zQoh4Z2z+E0PppzNVGRnoDhI3mxIR59wCB5x2esUQyAqIhE
2pzJaK6XPfP5XQp2emNVKNgllBSsEM5nhcXm1lFKl8FvWo/R0+PC2NbchfMTcnLp3fSvwcHyGZE8
/GRJPIkhHfsnVMucLueqLBngqxRiWMRBnP1K0MLSY1fJtcJMsOJc+6sv7PKl09o1ajng06nvQQ+z
7Q3expuF8sxJuxZRc7GadO9zUFl+IhOkfF+ZLcUUglX3bjf8EcthjmGab5IiqZ44XgU/u456rIYD
hT5BbR2rzF6rmMk9igOBjDpCVAiuQp+a9TBomBaU4wr6jCYEmMnifRqAL2hG5B9pB26wQzm4hrxq
nQZCbOPEqb4luNuWMvysUTMfiRwl67Z+ygkex0JEHdwV6gINmQOA1nom4q2SyAPBgUt3f2BbRrbr
oDql9+avu0GPj9XgxajpHYTGPat0V2ZHao4jI6ENjFhvH87dMjGFxe6xcagIiYtP5b1OteLQpf34
jdS2Zqkyj3EHxUWiQWpWk05ok4VObzKJhBkwlh+wYBn8/k+9AhTSD179YqGWhGySHQ2RabC413YV
EG+lowcgr0y8OJiT1nFDPt/jYWfkMNRq8QyGCx6iyzTdCgf3Z1V214j8rrdelfVWaS4y7LqJX0J3
/CGVsC4qsbIF/jPzko24m3I0NbtiQrJHkB1pQcmon5kF4wyZ+6JVodTTDJLh3MjHNCtQT4NhpwfY
RIDJIocvCRpt12W8nJnWngxvGAEL0gvN0oa0mnj8SX1a3RtUzd6krix35Q6AZ4aUuFRX5bDAaFNU
bjOD3jiNKBzLM2TcVBzIgCHjQhzpPPeT+xZr8txOdvZLQc0KiPgACaTfqdvFHTEFMn8d5bXpMVFw
YAw81cUsg6y85Ico2m1XUTTqkumDWycTkZAOpqP5z5o5w7FzgQxJJHTIYVtjU8rqJ7YQnIFFsGfp
cQ8hY95VMDnds07fpsbE+84QFwGLwCIfqNg40mLJ1hNu3NtQfrqMwJZwQvp3igDY1I5TmVt34AWO
iqLdtEYRnQEcRWfXL5iU/vVYtvFzTdNi9/jQXx9//KsIG2YqGlglLyP6EJiNhbtJny5/XRwFaNux
/d+xFjS7x8dDuxsYEohP3WgSbTfShD4OqJePo61IGmpNcYdB2r22P2ryeshXkDg162a88ZdmWufq
6YJVrb76Ocgkr/Gibx14pFUQmslezLz8ulE7TF87faC0gIhi3X3fP7M5jN/IkvepMwTwscJ7LmKk
PIb8XUh8FYHemq9GzAZPCOTOFqC/HudVJPnmvh2cTcHcltsN1ZzyaBk+mhIVAVMkZ7bJvZJa85T4
W/EGn7r9VY6iI8ORboKwi/SIlIK3gw0XsqNX97j0OulICoEtf/BX2gJ7r2jJkZ0vWqeX+mpQxhfv
SxPsvlHoqz8/g0N6q3qyXP/6anBfE7iAiTKkU+VtcKbfNDyM/ePR41KBjN6xHZbsNAVhgk2Llqu2
h6Mt6mJlSlyXHc5f5AO1PNA2f1KJb14fH3pcUuKiufnB7fzbJxy/eRV2da1L0NtuE4ZnbZIBxJX0
3Z2q9tDpHfFUkgT0PDK++nisPnAv0f2fAntfWVn2QZzRPL8sTFvsnbq8UazSGXYM865kx+l7EuYb
ihneYZpevkZOfp9qd1O05fi9tz21xqrNYBte3x423WbE0fs89QV7NPk9m0d1HedHVNLLIgrkoUkr
9I5Nqi3SsfZJHapZ0ulV/TbdkBOYkTe7YEQmAUfuC47VbLyrySwrZf2u6/peC4BnKVE8Q2RRS1ny
COQoQ29ATYzQJyxji7g2b0kcLCtdfg32O61/jqYG8URpgwuQ+hJpshlLBPPETUlCUfmP1Qdndh8z
0vLQEabzmopG1aGNUIcfHCt0LPkW7WCzdVAFSJQgPgG6imgke6o3WvxTMgnezQmWAo3nHtHKKnQg
qZI0t0YNyZ2OZo7hNoaOEpgiaJbiqEt18/sGSZMKy2Uxoq1uuEGK3p+JgUiCLU0uxsobFgyRCdsm
BxnOwmxPo0uH7L15sv2KYfj8jTnIT1oUydrT3F/53P00W0T5jPiXrajhdnAwXFeKmi0MOSP3we+B
/rdFnbnEH8yUBkhx3eXVBccVTGPae753HaUWA8R03b1uJ/vIBFnCALQ8pJbcujBVlm5N2pE9ED3u
d9cM81oRm9WiKidCfGqHyNwyC9eTxdG6RY7mCQUQE8OLHVNAsZP9IGO+wGmL1K5Ts/XTHD985G+L
XBfleSyRKgdm0+0a7Mhpjy2UBuRhUGb2NDUsFxHzXPKsTuNsgffMeN/52Um1ZKQFql821OmLSUoo
GBF7JP231dh+kheq7ampAewWwa3VpHfSCRgp3RagSscpPypxalPN0LEkPDNqsfGGDrLzttjHQt8W
A8EnpqtIULR0sD7kVbLgY+qyoNEvm6z6rusAJNKuAvRilP7aN0u+gtamJi6Rk5QkpKNhtVFJD7Y0
v2s6iYUe6XdqioEHC7XPUHLsigiHZidvIbPbVze08V2MLb02pOvSQbRoNf4NrTDN75koOvnaLL1i
R+MQtNGT3tuT2nelB5NuGUYuNJD8e7+Ion1XaauaM83KJWcAoxf4tSkFAjL67kdYZ8vGlHPknOns
CN0Kw08f3/jdh3DZk+u0n1pYAabLf7nBHnjIGzwKQSwW6Sz7xitjNdingNCuutxJTj1ExjpoaJdi
OqrGFtxL4AyAWxk/j4u6GGrUE8kdugGTq6z7DcbuOxCOEYSibDZlNVyHEpMcBlHyorKlQJm1Gp3h
wzVDyIiJ484q54NrJa8I9sw1xDPWoo7Ctbc+OUStDcP6baOJWHn2REkzbMwpERuSxZt5SJqsbA7B
pDSWJlYyQt1l5xP7i2gyBRjHpA/cIghCRn0TRZzMXhON0XEugw8cqrQai0/yWMyN0xvtVaIjdUxo
iVPZfOI4t95KFsrCk9tp8t/jDLNoPTKotDBiHobI+NAcbHSFbd2CSGSY5jBga6H5GTkOf+lQ++7R
KN3kQ7tzwu6phCpMWZxukhqfxUE4XnL1OCGVk3cSHPu/y7DZxk3srAVrL6go3m9m9anc7tNPmEKS
GdKS/kkmRjlWW9ACP0InJ+QznUEgMxgJ6voyRM11LuZbwdWlWFvwZBG9dPUeGPD7xLbcETKxbp2X
kv7BVcYQ+AMD1AIU+40RFuYpItGsE/UAQIXEGjYAliqjhGxDrp5dodO2RxwRepemC1WQGdGbJBl0
S2WXP4mGuUTSLm+Q1ekZxwCO6GoAiqyT32oG+9jMEeniimolagcJtrVvdPLg2t6+jrl5KgUyeGZE
N9eAU256U7RvDDua5d2zX5mSAygoSoPu3JJNtUhipN96l91J0MHz7pffuwodxlhhAvWnrlqFpNlP
dW4eoB8ieo6POejxWc1zGZz85rVNRD5hcEwq8aXR+lnnfblL+lQjr9b1Dza3Hk2daVph4O/p7NSU
HSSPnhFYuQx0si8N+CPoL+9YNW6EJl1/5530XhH/h/zY27g2HBRTCfIz3T4Hz8pfTIl6VRio+MwC
RRphwchSst8w12AVRsu8CjBTCwPc7psqAcqmWfucVJpHSPC1qnFa4xMpl6hKUSFZTDC8BOTg0DvX
tIJIMwY9GjjWnY28aYq9gx5TcK89tJIGA3nqPWMvlZbuMRni4g/rk57m3oXAp2jtu4Q1mPc2IAEC
svp5Ipl8IeoxPmuD9jWkzbXEfbYtdeIjxl58lXn+TucFXZSffJVt95rX07d6Mi4yxMuORac0kT9T
Ec6kUwn3xuOQnUAyrquPoQFN0+r9t2q0nYNQeNN6Po6xFq5tSsU4Ce6dsBgPT95UMIhv9HyXOdwf
TrNjwr52+kgcubWeAfpwykgVh6wRQwGEOMTzW3IZ+0OMJMyNc3sPfvpkOz0zh6w7oFOAC+5Hh8wj
M3UMcJo0WpUf2ihqN1nOeynBjTqMnDP8KrskPUnhjvF7CvRb05VXERTG2VXJoapJm4xy8e7O8hBk
Oily6ei750U8KcIFYz733PtBTtOKZR3NnEELd1FoUbwZpK9fjPF1FCPi0vBkOTrixII12JBYlAwT
vQj8dE2/48PDu44bejdE+U8Pjk+stSRQN9lS1w26zUbRbF2DyqPSen3pk+UKNpZwStzNZ7Pk/E6W
5MquDeQiSEa6IvukRdhdugZtq0mGAg2spTfb8RFZruCzPk028RdEwz51mMD84TQ1P/OSEInMNjcq
07fk3X/39fJ3bg2omcAi0HqHCyHiOXM52TFQWCTaVtNaGrxakK4N/BdbJi1PnWa8QamL3eKnEZff
o6H7VQ4EmROc5m5o1vaImcdzX4OIddLyC0feVyzzJ9xQOBGYCezcgYqwazzG+15UHsRQlwdqJkbI
5wr/y6IkhnQpa/IFECJaG5dZxUs5GO8CujBW7rxe0V1OfcDbeUIgohlNd8S1OKiTfJdEgEnDzn2K
U0TRXuGBZAJGsTbcHhGYhYLMIjK3KYc90bakyAvyYXwKwXttMjsQOjzLYZXE2MoZXT1FAhxCS/t0
aVnBsamVue+1bmsrZ2nX7nSqM5JQu9qzr1ZJ93a6hohkfxPg+IQBfN0TR/PasHLVM4DSsF94W6tL
hcx+SqH82p276b+aQJDVaQJ1aFCRFCiFm84r96WBWcUcwlOsCi5VsHWwx074tc4exdWiSTryLUp7
Q6YlgEZN/+EGpbiWma9fwXc3RJzvPBiSB1KxN6ipKH3G6S2cIIzWZvIdy4/2bArV7MkRjRaDb783
jO1WiS/uNBBsxGhWukNpYu1G5YJTIBLH4S7ZMaiFblxCJvHl0F8zXK1Z1kjylTf/I+wZDJnJjFBp
8g1Yy35f4UWNA1J9Rp0uGIy5CFO7RkPE6hGqExOTBeUFq598sYvy2DnQsAa5Qt1jSOS8g7gOeRjv
8sjZc5beFKnHcIVR5i5ISFEoprud+BzkTXqO4+a/zs8S9r+nZ7nSsCEpecIxLMh38+f/KZ8M4ZUD
fg+Ddj2RNOO2gHPCxHTWLok6TL/QlTjsiIgGg3yt+FOjbkYhkLfuszFaPwO1dI1IMjRDeZJEw+W/
fnbG/5Pt5UpL5xcIiR3SZgT7r88OVAxnn7Hh2QXsG0k8QOsPUv+ptTaYC/lTKifaWCQWZ4k53oVs
UDZE75YIz2w72kaVUPXovp2wDgjQLKwkuUFnOdN2xH/o7xM+HrzI5f8nlMwUc0BekY5Bke9///0P
um5Eitqu4Ti21HWHNtq/Pu9a2aB/0hb03mNgAoc2ueD3Rn/mjfYJnVZ2Z3H6gZU0301UWH9qYuDl
wAfTTJKDcM8xuLZ6+nD1uNHG2j70rqcO9dCtUSMlL6aRvATemG0CdMMMrdoNq3iL3jHT71gc9XuL
sUtTMOgmzNqkWEBG0CsXSCNtSN3qTm0e93iJlQH7wQpXVgMSFLMSMEiTOIOiAC/gu9EJwXdG0vM0
rCpcFBRKck3mcnFrWqGe+QOYgLtIgNBKQF8qLpmFCzqUqZ5Hxwju4RL9nIV1so9YsgeYNE0csSpC
a9spsFww5PA+VaXr8upaUNkqbOictZpjl0MmSiIxD3jhbhZeuwbBxtpgJN4hwBAIcRakLT/DwOdk
kANbSHWe7CLcmuEYLMPUbDbo6auDVWow+OfL4yEY9bcYHePmrw+lYR5u6J29wWpgLtYktNHYJMij
mr/r8f2Pb3VCmxwDcmNMfwqv9nypcizAhtGeprrEglFwNBVgulfumDPeZMzEGmD8qnrl3hD8L6q5
mVgHvftMd4hwDwHs3OD0k3TNCCSdS6rgTrQWynwMbJdH66sUctyLDilJQCNjPWh5SgneEkUSGXQV
Cry5j4st7Ff0yOYWr1S8xs1TQFqpnJ2ntF8q7jJ8yJA+CL0sDo+HZhJdR8YxrtKHw5Rl97axiLcu
3uijapepIRdrksa585CCQhD7JqgF92MoIbaLMibRAMz+oEb7yahLpBsuSQ9gJ/zT45JXKZAKR4E1
NUPtlOkFNbHekBxDnfVU96V8jQAqelo8PU95biAonIxVQC0lwsD5HnhGj28LBIoMyOgxBkZNTdUv
7YjkmpSONzNOFP4jr4U3mTejPCeu514JGzdvarw4ialtrLbxDu6AoKCvG8C10h44UlvyQBoNlPey
Hk+3gXflCY9yjcrZCuAHqLrZMALxCWp3IvPUcC7T5mEpVq/08NBhstnSgZmOgxbkFwLFKsaH9SfQ
UbJMnazBk1EujaoXh0F6c6z8qN3pljAWpRu6pEUZ06gmTiGvxLBM5vukme+OfO0Fdrojya9478o8
WQSMt2SdlXcTrCCcjIkohRkkwETJO1kYINY9yzmJWhVkfDLGAOvq31wB+MLsDOxZcKxvaYBboMgL
ZxXa8xkmSqH1KQch25SppeMM9cHAbrsgeUFlCrps7WKkjtFXMI6NDqMb/FbsEKhTxtM0mSh5YdUb
RkVQhl3sGzeu94ZXUprT/dppY6Quka/wkhYoyfzKY2IyfyxmvSG/DOtJrVyOKpTQKEDdquJ11eTR
0bwLQXMJz7YMT2gofvlWMjDMPlM0mCfftJCvpvkHc3jr6Ph9AO2oxhCYqGxdm1giR86e/pwIK0uT
44meq3VECtd2yHIEGJr4RE0xfgtnXLpXZCZswZ4BDoxgZQ1YjVGDE9LdofN0vfAL166xY25Z7jMo
kque5WapRg2mZ6+Xt1hOwQ7L7NFJPXWVUW1RrJbJaxtyi2jNoTCz9IS4MN50ytUvmkObw6299CAd
VLxm0Z8lLnAsqZJQlyKGbDMeEjeOP9oZ4DwmrUOMgaCrgd4BOzpaDsNvfz58QAS+TotYeyduYIBR
dXBHREHwY632DbXvkYabt/OywdlGevPVhV32FKVDdcmF7iwaKdsLCkZzPTYyOll9Mu46o/soOjof
XY9ZeHCGVYYxc/Rt9a7yb5GJZDeQnDHqPi2oTyBgpt2lsdp5uqIVW+wa3dW1vYMfinNEhMrV901t
P+ZuTaBIuNB9Se0ANetCLcVEbuLUIfpcw/9Wd5usaOc/6DyqlBjTNMIU6P/bv0vYQqe4hxrVBEF/
qOeLSQdt2XaGtYZmwg7qVGLHsC17maBz7xwOHGQDUSpKHzRTasAYAo25j8jHWGm0C35q3Q7ETn6k
V1NtM8uflsGIWokeP0rrLDub/BXes94HaOr7w4FBrfFn4u///DX8r+CzuP258at//G8e/yrKsY5o
HP7bw39sP4vLj+xT/XsE+PxD/vmb/vOHrn40P/7x+Fp+w/wA01zUjE/0Ccf7p2rT5vHr/puf/Nvn
46e8jOXn3//4VbQ5kKD7Z8DN8M853Ib3T1Xa/Lv/89vm5//3Pxaf6Y+6Vf/+DX8Gd0vjPxxHdzzH
odfsGWD7/vhb/6mav/9hyP8QDrWmZ9qO40jmCn/ldtt8Cs20rpvC0iUAjj/+hm6vCf/+B5HehmVL
QJ+4KPDxWvK/k9uNvmHOVv6nwkwnfFm6GAI9T/BJYer/WpiBv8O9wu9ZsegZ5DoU6XNYZshC2/Hq
ko2HVcFkgdEJRQ00TnOp8WuKUDL00HygWSfHBiXpduhwwNHdZtAGIpTl/Lsva7nIrIH2YbTo3OEZ
V7ZzRL+7c13tufGbG5gaAkm8uzFnPxB64BOgwKFsio6jYje1lYlU1NJ+tuz56yD/aTCoGqaOm0lr
0J37qDJVARJ2cJ4VezPoe+ZefRnNVjwJ07Ps4+WM8wD76C9tI7MXVm6sNVgeC0eod8OLww3mS0JQ
nLfCdQjpyhBGNlXe0CIcfbYi8yqD7/ilyZAi3Ct1ut/VE3gFXE4Kt54RGbvCQojn9v62WYETW4On
4Yzdwge2m9+VFb+Otbr1+c9+tgSYci2FhdXbMqAN9ujTgB0vQlp8TQErjh7mUnVDvGx7uZtaRT4Q
KlvPGA7SnDZztdLYNvkWijY6LcdGZxQWztRDaM1LonkOAOHKtRmPBxSKFVXNrxmhFXvuZ+TTau4q
ZS5DAl07Wo1zQoQPBr0s3udXJE39Lyz3KPchIi+Y7rPOELcROP130z1Kg61V695yMX1907XGRH3V
uGioyDzK1m3Rf4nBAtHU1gTFKkaM9rAojVsfNj3txsxnDlKj0Vg7jU9YX0gPPp/9CFU5HN+yjuFO
LujwjqhYR0d7mQY0JcArGc2snNYSyxGlLkeu/t23Sywr+Bec2F+ZOh1LVw0vOAN2eJjArvGFdCzk
y1DnFErqFGYjfCbrR+gniH7r6hCNFqfHGq6LCzqyHBjtOrF24zxbrD1bp5UIdR9jYO8hAKAsoZOV
uWffV7dgCi9Sw2E0XAmWthYanlH6rbWxiEBZbZmI/wKixws6T2Oj6afmBtds1MdV21vOqSmyn6Vl
pwgAWOOhFDSgw1dB1ZcrHEKEGdXh2ndMiOkhvx3425Zb7lA5QYSRp/AYSoQEBJjpUkm42aizXdJ2
3lw/19d4EhtU9NaH9AHG8m7bRhXb20QHzBXlD6HT3qnjX63YA+L9jW63Q2sWvFLVtIs4j14EIjco
EMxZyJg9RSAoMf77RN30lrcOO4jiTRzikmyjjbDosMTe1D4pBuAagI8lzRWwHuObsHDE4/Axt1iO
OC73mCG461PDn9aq+D8cndd2o0waRZ+ItcjhVgKhaFmyHG9Ytvs3ORVQhKefzVzMxcy0u20Zqr5w
zj4q/rfEWvxRTX9bq8cQOKRMy3JVp42zf0EboYbyFv1kf81rhSmHETzlUAWRJvWntjOYHSyKt6vR
Hqhja1xxZNYZOXyGToRJmbDMUJ32hqa/t6E/CoHR0pTsgepK2xrgS8+LVt2kQRVkNcT1ZEVBnMNI
I9z11s0cUbUvHAOJUkOAn42Hin8oVCoUnNzTL1CdO9u4DlAD07z1TmT4kUJdER/5h0I2ulazRqgp
GkkE7dCTzHfskmogu+GErC4+gYhDCD+PD7tyySQEyU1m20+6LNa6LgkME1dYro8fDeLyk7p6dDny
O99xTUZyyaicemNw9zywB7HaJFqUnkfqHLpTIpAI8xZ+MxRrDBheFHokyMcKs4emPi6gU640KrtE
J5BZL2dGqTGVSM435DngH/vlz0J+fWBkj2WqQg0fZcOuHS+ixltq1S0d0yqCVRIGixi8GMwO+Xu7
PrpV2r5Z0HDjuGGXvVSnbsUDueNwjiQgEZzCAMcX0CrlGKh2IXatxVY1z/ow1cQjYQ6pAhdS6vJc
DzdQq/CItr1BHCWho/+NngMusUBf2uCPZVFDoe+S5qnxJ/zeadC5Js6+jt0TFmK2uixPWWdOLIoa
48OFCM8Dv0ThzkW+fkJQ9WCJ0u40tsoeJ3dhWS0IbbxoS/IrYh2P67S8j5ngACwpTVkVbZFU15OV
MPNPASQgWoI8DvZBIwlJjgiDjAIlii6+0oxNbx0bc2i6w/tSk7nUml0wWKAxRmTaA+XypK+wJM0z
oNXExa6f2Z2PDZ+B1+5QWkH/qzIQFJywNLVvcWunJ3Ss7IgT68Ll9wQ6uLnPxQ9IjnKbOMX4hJ3o
zmTjiBYtUTmEkStrGxstrfHTOEaMCdJywzFr+R4UZSS2Ux8OzlDv0aRd2yGyV335v7QIpDE5B5df
taMM5aWMvO9ukWu0e+RBqa02eZJxNNBrXcuUMiAlNLPtOgx7npmcEAcTXDEOuBbKwbd+pD7kYNsU
ZGFyPnkZ/60MvSYzkLlVpBggGMHRcOo8Vt84RLggOIDMZe62QzaqAY6hi04EAdE+9fPgNP2+jgyf
qOoZDJDGCTjPwURz8lOGS1b0P7nHChktP61LVb6UWleH7LHDFq0qV6/NStNFqIB+ePFxK6MTE82h
/sIxKU4jShRSGcprG7WoHXV1P9UzVhxP3gjRLp8HGDyOB7Y+tojEBAz2O8Kk2mqK+5/tWhEx5QOz
k0YPZTWsoggnFHrySQodGQTNdON+gxjHOjNAYMuDqQ4Kks6cobBLOkqXMD+1kQJi6jouGrewZjhn
CMkbFWOS7+TtYdLG/xoGSHQKTv9YWuM+rj8Qis4S6QtwblFj3U0t7VI5VkvcYfKRDQyQoasVXCmb
1mPWqhXJ30IIlTsWX5IQbJlyJzsV1LDGglHRyPpSAnid3IyMWhzTa9z1FHR5CeHNQCLQ6tGvq5To
rUDLAhio2m03wnvG5YG0Qf/HefcpItUMyJSCFBp1rI1tX3d6QhGjdt9WxVstavPQtm1zcmJikXBS
PDFV6EMDsgZjDwMzp4miBEHwhzZyRteIOrelLG1fqe6MvwjvNJb2kJBRv4KznlkekFWwlAhb44xR
sdSZkEwjfxzvbNBUKDmSmiWxN2Bvz7ER8J3F2yZ9Qqygwz8nP8NS1GukM+vvyT0IFHthfo4KO2eJ
DvELqwCYC3tAhc62pupYyWJED2HJUo2Y+t+UFwNZkeoevSrQ4Go6wA8gFlW3ph02CEKVjRaVg4Jv
TsMHuAOMSd2AT2RqAQy3xRFqiLGJrPkhJRPM2MFISJ8+p8PMfa//ldraAi8tGjL1Vk0rmM3F2Ona
6uKTFvjN9hZpfgZpNM6Yo6Z2IwNn0iH1xIJJI/gvSbgpOcRDxnlkHKbmWgxpeaU4Y5ODA2KrZntc
C2Rws8xrFtGdvVgNWovk4EaSJWIgypRFmjyPtrV1WhxsqZlgEiKfxi3zBAE2iMpJMAofWp0gs4Sw
IBU71m7FplktAOVU9r8dpHawvRpuF7RhmVmkzP8gxqNiYnDUJ+y+OJqKmqGnsczysDQPxGFQJZw9
cbD5zqgoBicxsVFqwQGuN0wxmX9sx57HvDrHwr4ys9hYMn/qouZnHMwiKIRvD99jDtKRV5xMQTyG
k0PCklc6/Lo+AKUtJFLsU5UAAQylPACrTCXlYO0Mn0UI09488VlB5b2IDooFXnyYvpeI4a8FD3rR
8bfiBIaRGo1MXZevQkvlaXqYmNz9JmuxwQ/WzSbhoHGTFoERERh9Ot9GB309ixOEbdmxjteESTSC
XWLBkBoGLGXp+CNqRFCGvoq1CVqCqoVCxiaNVa1QZaToDWqn1PCjMEZoZf8hOiT/RtWTc4Sf0avB
Wy0RijBaxv3UNXs0pgclZQenz4O3GxPbu+Qh0PLIL7qGjDMcz+TRpM9a18GBK+feZ5hyhJ9SHada
7xgzaPMmIUJSBx29wXuFjy4ucRrjuugnNzBcZKt13kt8L0p6Lr34oCSQAsokp29iwOvbcNsc5l8+
2OnrYJG6rEo4i4QEbDUdAmAT56Mv9C4GCkh1ajXzVqbNVjUgJKrIo1eTCFKoMnlakG2j6mH4ZhHn
ImQ/XGLwyB7i/tlASB+5pJIUmK9EhGA1KkS0TV3cimwqt4Jx5rbkUascBz2pO8dhrpW/lrOA7rEh
PI1pHQyhUXQlV2iERbSagfki5Zb4qxE7KS+pVb9HcT4EKjtsUl7zn6wjQ9ziAVLtHnp46QRGTxuW
yTYcYgFCUq12sTui3JjYmmMkwJ1cO/CYtzInAAxLaqbr18rM4zDqZqo/4BdOyQJjacf7snhb3eqn
Td/q2jYTE3oQr3/HHEW8uZ2ghzaoSXgcywoQUW+lcP7yxAx6t3+UtTodvOrZFl2NMwFNYaLxXuhK
75fkmyEBgTlP7Wl7eHmSW2MzOks6ASxYQfCh7GRKpnFJT4/otn2Qe9ydqvJoTfG7jk4XD7PtBLZB
DxwnSODQqJKTV1xV028pn0gVXYawd9e8GY/wzs4t91pkk+BiwIAr01evYQHAd7YddeefgoeJ8lL6
Ups94ubyT4cQpiheXhI5f/QRLO9VcVYRmKVjwHdVDs7lYXrRm5vNzL2S/u6qHt0dQhIh8SjZBkDQ
BgoXwXEegJjYjpCtWe17F4N85hUM7TELOwIytiizo0D4cdbkOwu0pZMPL6lrOeTtjCiaBiLt4KvF
u9Gl/0rLU24Q3sqxFG2VwgvAR54A5B3BGyS8pw7rh1hZ/MJgmuzOH5ELBULvyIL2CoxAMToWzME2
eihiKN4Aur/ZDtlTymgsRwrGQz3U1ZpVh6QAyFlT46oos/q7zyBXF4Rz+J5xMCdkXi6OkFiWXCna
9NosM/6DGumAkOW77eZ3jp2PUZ4TiC8bbZTvDh0GP12Kc1E6x9otf3mFaLiajoYBzc9a0O///6fr
DH1j1POopioon1TPGTikdXNxJdcfOa+IgoaBr+A8ozlHGpXlTXCQg0dSQQe/cVLBPSmSqX6WQneb
EhqTlAgTfYQv6i0wQrv6Yao05CCwScCNukuF6yHTZIlmBWd0VJgfKjiGQ1l3/zQXvWGZMQTqkPGM
5I7tur7SARLKFw4WlBamFaY4VvNosW5d0+ch1F6GH2StgxUgp9BkIvsfArYnUpPnZ5h3eZEpFwto
fDXGWECGDLrIQ0ZeH6Q1kUWZgUbbkPyYDhNc1MVX1aYdTArXwtEh2YsX5k31yK0XhvR7dD6OqQ3g
PdNjLXS/hynuJyPARrC6kDLbW912mKm9/tZFsgrUMr8ZY/nsuXkd6D2fwMjNkiUaeAVcrEHbcIgp
QZ1WxT5uZ78aWewy43ZX5dcna/Jyr1C57VQL5gwmuP8auwdyg0wZqGAWA8uT2tGT/9Lcc58W1oNW
nseA+nGlcQMuRvoVidnna+JzMVSXHJPIpKdwhxm0l3R4sCjWdJrkoqH+AFX4qlQr3Tz3XpcOl/Oy
kIUD0cHXqKMHHIqMbLbEhhCwkjkekfPZJYsmvyj1GNY7EDZznEPekT7TOBzngiWNUj3iSvuTpHhH
aDHxLaHXrk+Cnn4Z5CdvB6p8sz2O/B85IT9b4mbZOS2gurtvh3wBdo8tWszevkIgb6Zsk0sgUSJz
3lxd7EVLarlmAJObr7SGvqVqQTJPIDFhleJcI86ciPlCl/QTSK8teTMYyu/MDBtN7h7MRAcganAe
wU1nMgamvakO5HsLP+0Dqy7TjQBQWbuYSkdkPd2dtTKdas/DuRDdTYrfrBzA50YHk3ndJPAijoXY
Ki3xQboLaBbr65Kab1HZHF0Gj3snZ5nQe+WGyrXdxxUYwjJGx1yuwGOA4n5WAPyb44yWHWXX2kYD
XcVovM0RdDBMcW80sMmTCe8fVGwvdjbaWZftzpOqEzSOgfY6Kpjdmh7chIZ/FNIP0ou0ONnWclDX
WB0k4myu613M7iUt0cEN+d62sqOGlmrDXye26cLiueR7Og2Tx6NcyrAfPHU7RQ6KmIUEwyUVPwOx
K7vJ5VIqHP3bicrpxQLW22Xo7dKxNX1t9Tb3uRE0Au792BGx2me4Yv5v5yvn+ZoB/NzoaQmXoYjq
CwNbMoO0BA7QUrHtV8dvp42eycNBuMBwl5FwiTxZphTl1CasUr8TDFjnoj+5k9f7OlpP4LadPV3H
AYWjZ+H/TWZJ7qet06asksDCeWO8LS+6lXyUOo+opSs3k+Zqq5nls8a1yPeJm5rZ9C7T+fCRp3MQ
My+BgaYExHbs86mLoQPxRMgckJeKF3OpT9XsvTFRJnNCMnwrGmXLh5scUl271DaRtvBPfIt7cGM4
BAmWGivuonsihMQJ0iU68jHZV43vckG/t3NE3O7kktJaV+M3J7J39OZljxd8QExTVMHCLUEYM9eV
3hEfmZgj6UdEFGRsFXciMyK2qeQfFFm3B5DLiDBGhFlNC2HTaYxPzuJXaucddTOP01OjxKcEmh4H
NPXZ5GrftSzPMd+OzyP2whdHiLpjOoxxhsRnAocjXsEKUmGEdtkvX0pXPqmifGntXLkgGmOKKsCb
ebjeCHa/s3xjCuxJB5Z6KHLL26lLi8V/aIeA0fHJcZruyTLLR9u/oh5hE+Eop1oq6T4t03Vppe+x
EZ9m1jasbG3hR563yZva3DRxCQk7/57XWMQ8BUOUtrBydG5gMpLRvC4ucWNajF2l7C4qiCsaVRV9
IWVLMDvDyPBVbKXhNZfIRHa36EcDm/tzNGk+0svpaLMAs+RCZDVobgTjzry1R3fjpfBjiXF4c7We
5UQ9HcaiG56j2qSj660tsrpnSELxNpVkOthg3grkrviKhpCIbeJGi5iAAINhWUe09HaxopuOHA8d
gEnursKsEGgWxna1Wvxl1Pk84S02ivbP68aHS09cjMYfFtpNGS3jxTL1L90h35aEOSeS3kmsTauE
WLJva+tCWqc8zmL6Uab2nmEdgISnUJR6nh0KU7lD6aPoFFq6tZn57Dr9o6oIRp4noDuVPSVBCfbV
Fykp7uiAMWNUcBNV76AazzE6hGNt6IfKVDiK1/hCMXvYMvrlApN+r2LwJAe8coMpe+iurh6erZky
mDbrmoj0XpTxScIz2ZaGfNJoerdN43yUjfzrmN6y5SbHiGE6lxjTAZPdOczEHO+WQrKttQCkJ8CT
0VmKDVFrktgnWonucVGTowBi5I8WOE+66K2Swwqvi+4VCzCpKfS3ojQuYhzuaZTqOz23nnQRYZh3
AGcJMF9rp6eiVCu0na6/iym/CTlsIqOxj25Rf7nGSDnWMGzk3lt2wnOPOJDTvdEvKIwz5WzHbPit
seV8XvrtUomQUk5y9PXm3rIjJqpUFwBb7oIljTXqBtl4rIXgNOw55f4rev0kzWNq68QceVEWLAmV
m26Y0h8RkkNodz8YQtEAgtcoW5cl96gipjcIIEq00Gv5cTsfxZwNN1oQgGH85ihFD/w7ZmXkIWtq
UbDgMFXOBRrFam+ZsUD8mX3FWiFR5DVHm4KGO9H7zdDn7ql5LrLsMQLadUo/0lD94SDkVz0+YS/L
GQq7JOE1NilDGcNNRUPEhfkv2TUVFyFLrUuV9CciuaCYjR6wHBjGppZrb17/b1ChBqpVJHyDzOyU
NDHXKqIgk2SVKPTyRC2lE7B/JmqI+ze9ThYOP6FKLUOPAmjxb1r+ZdpvV0MV/OrmT+qlHPJB/N72
yKkyVHybqmu4P4EHj56Sh3nx7uTpt4hiuCnGgmkkpYklstbChLKscR83SUQ6Mkvxr6tiDANg+vza
ArrEm/Zae7zfamHjclgpxexa+NF5pWuD86ozjJ0o9bMn1TwkcQh2/wm7xV6r7G+s5r+4Sr4mCwGO
g4bIXoxs918/4hGZZ3HJPIPtRVWBAwD/wFRMNnshmk8yPcebl38g1CHxXiPnLW+Kaa+nVTjHinN0
EIBnjRYxb9d/llVEyalnhKUoQsr6L21SxS4dHRqP6Z/bUzSXEOzOBeYnlqHI4mWDXYXtCEf3mJSX
KSXta9bfeeK4sYRDaJDIPrNvxjwb0Vm3WNd+Gd3xOZhf85C9Y4EneIB8iYQ7T5v49kh/QB0UO4eF
T4TQXuAr+BXxNrkvQ5vsKid9qTB1nLukjY+DIC7Ii5UnBujsXuL4VS/yE3EsCwuU5K9N7Cq0SP2o
Jzgm5Sg1dFWLGjpt/18tujtYGPL86tdMomAturlh74jE1NBcrPrlvaiwZpEF+8d8/EFpbOzqitUM
5pWAQBVv3w0uli6jufAz3hQKZH/QDaTkUP/zmGhcVcEFkXri1Nssvpj4xrlZ/QLVInCxOU9ThCRu
zYlxHZdZ15UoDAb4uR0Y5AFsKbn2+AwpIsxoa/YeQwlGC0jnX3tvdi66aSNStuCE4QYRF5majCOU
Nf58aek/rR8I77APVvwKzkDFr0qONU+Z7v3ExzHqgPeLivcOYAxLMYLN3TgYS7d4VMxYH1Nn33vd
21frSENPxnSrMEo58aH4YqXMKUwuTo7mhUU1z9u6U31zMr2AEFcQoallkQn0PXi5c4v0GJe/pDUT
dkFyXqFeCudROXBGujIXx36prrniqoc6qS9yoNheQz29QMPfFMn/s242bkl4efXFsOWs1WVoIt+r
+VuRWZ/H9M3mExxoLeyq3xUJCL6k/EnIl2Une0gmxoQsjaaL0+F9rKLAyT6K4q1kStzq92QwzuwM
MHkgDdu2Nns4hC9Di5mKigtnN3m8QDhX+XQ2w7lL3/L4pzN4jyh415uwYROrsaUvcUWvTlpsmV+1
guKsyp/QcIRanL9M/FKlQdSsWBE1sJ9JgD0qmvJaGqBoxhz9fqbvBpW9nYgYj2ozCFv4q5iyNVIR
gIpK8oyy9lll0MWbtnCdWT539Gfl2n8eRBLME+H6v2ns1kfGil196yr8M0WP06K9JBNSbK9vt0xy
whk7Qmz816vcgDA2XCAZo/znzRWr1pbtB2N6VjjQ4ZDSq7cO+aaCrpU65FEbz3ZlhU3O8WnGv/P8
1xpYnuK/rvoqGGhlHoqNuA5r+ZHJswo0TCUuPo2h03lc38AgN7ryVdXRh6UXfofhkWU1o7I39MPE
D+fBRCJefRhlTvCKjsXSCAipYGJZ4H4S27xyt5BRtpBrOEijDY8KeZwGnAF2E26Q5L/6cGyI7Erc
A8/r8zTHb7Obhp6bBgD+nzpcprXCKJKJZByoQGUzmhzxbrKu7KuPyhtxbtJZa9VBJYjDaeYNGk+O
gb+hnfyh3+u6fJsTnnGSZcgQBn9+ZKW0s2b9jXVcRjfL+oQ9T5yInRx0fybM0sYrVwOdqtvpkej5
u4bNnoFaOTNvIfhM490Fo7VEhNHfjDWH2thjLezDph1AUrCI7jhfvPHWM+wxu0/BJgO0HPJFbJ0E
oMTRyTDnkAKEEw2pmwVVnqR7OEUktFjaq91jZS2SY07ynyCC4sbc/tlonnB3BTgduGVPHjRMnYeY
+DG93lfGpzVib64+3PZWOhlmMRJilTZUAccP9n2ExqdSjTh8fyAcQqsZgwWYuw2Ch5UGTcTGY+io
mJGvkntYDwx04aCimzxo+W9P7cU7vTOtb2skNESyEHbUlyHmR2BK2B+lBklE+1ArbBb4OZ3R70b9
Ka+ardQw8hDDbXrkuGavrD6CdATLimwCuMdm6f/WVQE4+k2M6Uzt5CsFMJtIfh3GthPW3vbyUz2X
NJktfvTLSBKRTH4HGhK+6DGS1pQq+Qk+5gnNSaJ/Asfd5Gwy3KDW7jRx4+o6RqGUNChvkv4GmKiH
KnQpzdh86bgTH4RTPtQ2F0/wecm46gipWCb90vCMDIbmHYgpLfy8I3awbD1xKAY53xiAYXKoe+OQ
58WZ/O8UELaXHtoM+qn8gYCkW19R/I3G9P9DgmUAOe8hDawYqyBIaEJVxX6tFSddUEm0I0JlJt58
u1NLFuOinqmY2ChYmhV0mon1BkRkqeYfNaOmbbpGCFixyuFOkvbGTNybAmCpiaEAG3Y9ES9PfHnh
AXrhgQHH/ecs2XVkgL4DNqhg7sKO2LoZWd/EfCGpSer41OHklP9ykocm8W1gs9Q81y+N9neQyEIj
nhWyJ2MuJh3bmHZKSyD5QwaErhijnc1xyyXDBWEgkwcyt8um/FshDWbBAKePy0xKFGbCsf0oIhlG
JNbiZzuUtnLAw0mIZmoxUSVu0qGByp4NQvKERkxC9bo66a07ilkTtZk8e7A8MAHmdCiofG26N4Vl
BVJLl0vd3NAylU4In2Abp4tB8pKz6RzjxjbvMEKLnpgLYVcIE6kc0sl5J7gRvQHWLxRPF6U8Ccre
UU32tLA/jUhQw84bJ9d4lEBSRM1uSObj4CF4bcafjkHxlHUncKjPnZj+k0cWsW9QHd9sHKlM8nCT
IkOY1kQX9j7JD6RChgupFbKModU0bXDHzgTr+3UCqWkRqYIOgykyXHNtgsYhtTObd4ISjHU/5F1Y
FKz6Jyo8grEHndQVdxcnus+vlRwjtDDN+0AmnTNPhwbjzaQXN+ryJ43mwWp+zB7Rxux8tw3v21Sa
fIojFVwC7I+ct77MEI2Vvu1qT12c3UgF2ZUt1Ol6IOmKIJVDYvSv5pLsFiLDTF50E1u1mhn/1PK7
TutvfbF/1LUfHR2GSX1QEEdN2jwxXbioPyYTCYgDSbqMaywVytniDjZAZzoJb0RL5MSQSu2CfIK9
dz+2pC+a75XivrSthlNsQNsr0GPUxXOaEy21CJpop+OkVPhVrkjgVHsvkVafigTQVUuoSM78k2QN
SxrxTu0qnWMt/7Bigidt/VoWhfZWNUx/kofuKTacGOpFfWCJlCws6QooRBsiRej3MzwddUczINFd
SFRTBZODnSesAAghTtPq3g24CA/MILcWsFN4+ixb/dm7TUwAlXx5ZGrH32F3d1Mx3kgCTY7tmPbn
qmouhZG2hLVE00aJeE1EZq3hbGAKEpIjY9KUU07V4oz7b9OZ+dUmUlMb58OoOWz+TdJ7O1/F+LP+
2+34bsHucs2cDMvsZsw/BsFiHRaAqXA2BkfFiEVv45TjroCHN032oRUf3Uea3lU83iNgdKC7xhZw
6HawWa0RGVPu5+ZoYiLU+3cHkBpJGv3UonnLQheZUTxcZvmZDWIXU4Ahvd/pFmvmbAml9uli0ok0
KoivmdJQmERmZ/p0N8gCpI73V1lbVzjbAXvkyOiXJhJ7HwLysrHPQ5mxlYjnPQh50PI2Mn8idTde
VP4ObCSKNVEYOUhxbJvBAzZOSdh134ruvBURhkoAUwJgGqvn1fDNGjww5/ipwmRoV9Mx7uTWq+JH
scAArVftu4Obvp7zXw1BZmC0Ks+KnT5VbffZRLO9BZb7ZPO+HQVYJVwN1gQ13vNJ+T6PBdJux8Az
YN1xGD3iaAnFrF8cFEBVvaymz/SkR60dDtlX7dbAXbNPnUq79ULb7EJTdbcmzxaGOexRBLssj2ZR
SScrwqR41gcHFX5+WZvP6Cmvf+ruPBHaWPc7RAPM0rh7PoqEWh/z/Jy6kBF68vb6e82ejMt80ZwX
s3/NNGDh5BsplHrd6BEX/BCrMK76U4fomsdLoNmKn9v6Fotj6GqzDzI6kMoSENSx7c0lnBtylNoX
VREXj/1er5mvDbcqQSKXnGkZmF9Kr/p3SruACefOc59reVKke13Jf17GbH74aVgkUGXsCHiGt8iy
E4fIMH70PHJFfLeV5woojmr1YM3IEZCMORbMkHRfjWSR9+qpSpDihh6ZkOupzU5QhOCBuTjfFtJm
1Z6oIzoV5J/1EOrNCyfVRuDVqNGuqbHlU4dC4Q5NBXclkAU2iKjhkv1MUSFIDqLE5+8A8IzWS6Y0
9SRuNRVDFOiQ/aJAemcMIfCZt8HIQ8LyE+TQfqD3cnYEfiG1DMQQEP8jUVARIEIssLkRzmvcnlsW
S2vxhW656ox9peaHDLIJZes2ycRzI4trbBOfwuI/6M6uKvaon7Gu2GHMuhJIvDSdF+m0OKDLAEjk
JmL0Viak8kgl7NtPoN0+W110ZP8R0LybFUkkKxuzRcV5Sj7Ikc1ZUOT5hU2RzZaa4rS0kOcU5n8F
MLpuulIfM6WqzmZMHGWeEJeTss5eCVldRGvJP9k098KbdsPYPNVkDXIqBmnFybhoL/mQETAYY9x3
RxSVVQ+1MhHXDE7Ukv6m3J2wm2AkonXwLtnyHKO53JjWpbdnAtpz3u4C46K3bat1GGGEIPaCdSyd
Y3pzvV0upS+g0nREFbXifbbY+kh0tQnJ9W2dHLUlD8ZI7L0MV/5opTPwuOGUwVDaNKBiVUNoZ6VG
v8vF+a/IKRma7Kmw3EdkKGc6Dd/xvKsDKLxAhKDHRyrVSbLOQRtXRM6rxyINvLa+SYTGt/ld6oiO
wAU95x7FqouSpCV4uNN8D41lJkhZxczdgCnw5J6Xy9U0UKdUF9X4lwr01TUtbwTf7Fx3pGfkRH5A
pWNdN8dB10HYVl0wenry2+TLHeB8Cr+KVXXjsPHYW5n7lzTdOWORu0sUQm9NfCPQCJdWucoo/1g0
KCmwhaeMgYGSWcdx6sTe7NpbItVzk7Bi59GPJfAWW3b3Du1NEKevtqRpix0wGd3stv6iHZUBGgHW
93mbmtj8pV4y1/Om1TYHZFvduV7+Egu0kV757skvr/hwEnbBaE1yj+HfeOa03oH1s1uXex0kccwS
JxcfOZSMlvWknrx1JNcjAL6gQVulZI7yPLB32OuJ3pC0ic50HjR02D35JyCxOnEC9/MoXOYKqqiF
37e/xjCUx26kbCTdJcPXSkvmHbJs+SHyhhMPBA8jxYwMP/df0r9ZeO6Avij3BZqJ4nw3KulKqCah
EafzP0T9PPHE6tojiBbMYZqhv+kdQ2i3+dJyJcjNdg9adWOLjE3c7+QYr0WZh6QFs3EYs13tQSSB
DFvVQL4M7cmJHcaxuz7KWdXFfOjIZVn0XRiux2hmvD1olABWWYj3+CXX4p9ZnvIsUvdoxI4tTiqR
0VUWUxHqclfM6ZU9EAthtI7uGJ+XaIYR483PiprPG8qnGFIvTypZhkus0doT41sTI+pKM3S66FV4
iulDKjqaFe2ZmigXA1HNoNhlWHNEsNbUH5y3H/EUUfdEGhPTUXlueroyCxVWT6IQJRGTkuQ01v2p
qhZ9047ilsQgRLOmudBiHEhjuLcmFCmeQZgZ5b501U9yRGibtd+i58KPhgT5uvhQ1/lJAY3ZIvsk
6a5pTsDE9AS57wDq62Ua5n2izqHRNru0RhGw6Gic0hOy500LyMZBY4Ne6rOa2/exLYK4h02jOLNv
Tc1jWKqDYfCMGdqv6PvQ6Y1X/kPlM1Q7LbYDlo1ABexjx2YHXBTilhpA2QZL1Y8+yuKEJPbee2rg
NpQ3UUKWQfq1eC5w88x6UDOf7eWfa6eR7yqwzRztqsEK22C5eebXGtqZ6qeLPEPj6Hc5Gwx1hig6
Z8QyLwY7pXGq1Sub85MGRsHKvDVI41NiVES+0pwYmTzipGA46lz7UsOIYpMaI08VGuPaXMeva7g2
mzmPrIhBQChAADL13m0Zsd6M5j3Nf9ADQHmfGFvG+b/NopNHY6L9rAefmRBsae0JWTBKrc44xS6n
q2XJAnm4crKlcYMKd9YtL8zSf3kjgppVgVDfZmTSkvgPR+fXT8Oogug07WAwm5daFfelGZ8mVswm
jXPvRXe71TbIQnER+VM87HqMbWY67UlC2raatsXCfDcoxqYGpqz4QSQl5cOzy+2yws91KCvEMqLq
+V6hzD2NojH3W2PhA7TeDSZA+KY3hhKz2+82jSRH7ZxhDjXsGJgATn0jPdVKcuxMXki+5IiGAlCY
Gb3KWH3yIPl2XB+5fnYdlnjQIMF9pdYBp+KlIZGceubZmI1zb/K8CrXfpTkjPSZKmQiGsgndiH/U
Sa8xwaZKLcJedoEYjUdjuEgKzDt0FWaX6iFNXjMUcVtOg945plQijYoiAcNTVP21vUVCH2vDtYy0
17Ctagi0pT6k81uRmoe415xwrqy9qf0sEc4U0k24hgiQWPP95mQXx6a9W62gip48JGhwZKWsKCuZ
PApE55s4Sm8KuSR+dlPd/DOjLiCz5EUf+w9t+B9H57XjOJIF0S8iQG9eJYqUV8mVeyHKNb1Len79
HA6wWDM7090lkZnXRJyIMWfOpVd1c3adJ2wQY3CbWLeE8ry1A+cRppIbWIwVJiSzkU4C/D0YESgl
rF70SbxOrHwJbd+0gXQQ3Y/cSl7QvyM48hw2B0Bg/DKwPRODaQcGBGiWm8eN3wlcTah/iaf/svIa
NnffkpkAWa0hM4te+mAmvYcUrXVrOzwUTPSsUN1POgh/UvnKlVm1705rejEywyY3fGYKrd/yt0D0
X0Wt5g1ON75nnb3v2mB5GAvk5CN1m2I7u0o2ScwM8r00PudlZNr8OBhcHDoh006OQYb0r0pJfjRu
tRPt+ya7Ra9RHx+c4A2GKv0ZDpcQs9WoFEvrO9BSD+oPgRCITmprJ2azWhWDs+mgplUq/53qGnfV
bHSg7XmknIPuIJgkZHRTjdOJMrNGWI0Yjb0f6fCdJLmhZT95RsBc6ArVQYVmaxMY7aaTMBFbKqOp
1lqSr9QdxFkfrNpioIiZy83hxrHqO1m4zMJS9JD97zDpS+LTfJgMZzG68wB32r6brW/8zD95ReKc
tCRhc+MBa6o2CvIT9LNUjij/IAXn2rghruzklCyUbIIkKdtv7ByPfCbsN4L7WCrGWlM6V0fBQwL5
O5QBVLNm1lArI2XPZl+BgE+3nHa7KDPP1HRoykzYL+AKFbHN83gZhvAYSsVaw+qvqTqgbCUcN1ZV
uyrWlI2G933N8tft5nYPnGG82VX9tOLxidF975BbQoUQ0aeihgejT99WETMQ6OSTI6y0zNEF2ruE
dxvfnB/PHoqMUX2Opr3pA5qvvPHiJPLjaFhXzIlK7IHrScq+kcHL6NE8zZbICrdohKEXhW3DJtqO
fgVKQLZtH0VZXgyjc+0ATnQS8ZoAd4ydS8GqWR0qBmXUKRVUZ810biDitlbuj+E92ud5uncy59To
GJwoJwO1vU4G0zPNIPM1eVamep7SR2MN94AwdFuQdFFS6vfBuh8qbyLZVmENPNXxE3CmsFzgYbvQ
Nl4GY0maT15tacpZYdlbXWqOIlMuHXSVlFqjgcXE6rf2bM4jK/w29FNUghtr/xI7Jh9Q+KP6l5Kz
i4LbtNmq66xOhqeETECwdhoy+O5QtGjTazp7M5PXsRQzFGI8VczxJnZScohlgTZXeySaeKZq/hHk
zlFlNyOX6ikl140lDWsKstk2dtKRe6VgQgpew+xmDkT6wIvjwtxFTfBLKMYqtxQXFz5XQHqn+0eQ
kzwGiQyzEl/3WupxSbBz8XNgSKYhn5TGxDC+LftrJNn7Ohn/VvYFwyg6sMl8kxgPDaJ0WFgu8nrj
KFkCkPJUXhpZ20LzvpRG+ZD1CgZ+vB1r4w6/zncSlJqRFuKQqGcE3ea2bcFRdXUZLkqa3M0w0OmK
dkjsEQqm8g00BtVzhpgoakuvVWIXzKc7A+pX7OQQ5grWqfw1HBhQyGp6Zr//xsz0aDbGV07cDBr4
TdvKt0AmpTNihErHzYGzVdqMXarZIFbJCMlk4sOdukEaDlgvOoWB4OpEUaZZP5FCezkW6V0OAsga
4w530dag1mmkLyvmaeJg4oG/DBa8c5MR78CqgldDKV6ZMvLgZ48YpBmh09FGo50I6cxGo/eUxmLU
+5FF03dK5OWscMrV0Q+Dm11DwBLl/z8SG8dNHOXGKluGsm3wABZ67UHESlXzr0/mk2ZotwnxIKIM
v1KlB+Rtl8AcX64IYLbKgzrO61z50EIMQ7Ud7xKl2IeJTnUe9ttAtRfsdv2NIvgLoYZnCJZ7BnYA
KabZlXrtxuREhTEVxtknmUfzqkvr+5hymeWsBtOh+Au79D2oCLywy3/2KD70ANti01hYMDjKm/Cc
DKxBmlsUzeyVWHDF2A5BFy1PfaDiSVpG57my7WIGs1H5lhvSPs4G9LN8T4x788KgCSBQaEikrYSf
wE0KxZfMGIFDw1tjOwoZKsM/IAPfGqukpl+E1KV8l9BfiJbBSxocdUt9D/SOlNR4+iCQkjgdwx9i
AfQRNRySSNbbvpa07qxpq5jrBpP3euCGSRi8RcZ6dN7yctzj8cOjS/ObzbSwqXwIVCiqTA+XUOLo
ai0CXrSXgs9Y01CfIGsJQ4v3iqE064QSC+P0yKj4ohLaPXdP+KtabIcJ9+B0GOKvmRFoI1Gio8mD
gZlnJMLYbbVShfZrmYzVDTmHanB3FHC+gyYg4XDEUsSKJnXR/R+ZC7wyFlyLnnpRDbGOqeveZjwo
ld4gN1+1hu7N2eYhGI0s28oMTcpKulpEsSV24tfZtGF9dIOE8ES/cSe60ysmbGZDgW698Ep2bUJv
aaUt263K+gah5KpI01u6s0XVrrumPiVjAijhB3flHpzprdIJWVOXlRJpQUEo3VHAbOcSC1kU9dFm
Mmpk8sK3AvWjjnimmDBsjUnbICEkAig3DsBmjLL6wbVyxreGWiWrvuir7tB7yk0bLkW10ayFE/wI
cHRJFVzn7pfchcIdCkehsGZy5dS8mTi7nMJ5NnF/mqJsPQKCW+N6Rh8bB79oiddKN39YafDVMFYz
oL4uqvEr3mSB1zvA56NrSLg07YSp6RhP9p/F2AKfJsJZM3AOVvFaUA0DuPVr0Jjr3K5fGzNhgpes
VftZyR8A/JdNGC8nj3JolSRpqO+qaaBVZ3UrpcWmNcZrNBgXDPL71EEGMxVr0bFo05lYhG20Uezp
GQCxh7zEpIQdsF4+RzKHUNbCIgtjAwlujX1nhr5aj/ZDpfLBp2691ywuspxX0Yz/P01/2+mncHJk
+vWLU1c7LqsvNbG8CA6J6MqzDWUWocSuzhFBVuGW0k0oEmK17onD7FZZzGu0bNrbjf0MtWcgJRdn
tggsQufcsiU0ym+7YgeG/BPsOb2F4lnMcqikB2+sj042wFCL3N4u/SLndswGNwe/26H/JQ3+EdNr
YC2+20l7wtKORaXhNSBZaiMkDxp7gIYLuS+Y+1kLzyJD6wg4KNMwW2vXWKU00ysmwsEqwRIb6sjz
8dducyndk2itYStJP2XpM2Z0XRu5H2tf7PYOI5Qkm7kH4qM9KJYNoQ984ILkTGRPmnVZyjBoczVK
cceaAX2thWDAPRO6AIUYG+c+oOatZJvhryFvyLJ24Uufq4g9nd013zEhpZFmsUtpHjHfLGmxa7My
75bNrxBPx1x9rec7foi1zBpRGMggJOkRqvzQhv7L/hJ4fmV7WGmxHsLaoQxlu5EhyFa9SJDdB68Z
mwnGuBZpeUauoRGz2uZUqrtkbVvKXdLeK019lJxsiGLcGv9LljG6VadkF83LeBSBXt55U2Z/tA6f
dNHdcId7ZZS7QSJBRwwTdwHJZ+05KzImMgmLSfY+s6MzmZ6qq9xVmwE/d8TkOeioRKuGFEA7q9fx
IxuSnaLS25fTA2vnd1uY3oBwNxnjy6y01zLcc+cyqc9fZKY9pt6jUBg3oWEj/yGfiONCBTA7ONGu
xpAYIDUw5oZnyUI7361kL83zVwPzCKs/Rj3BCVIwey3CfBI82nqzJ8Pv1ivXZn7RDXU7dNpBRUcl
nTrnN4MBKUaH8kx41oIokJgMIK7QBALfDMPyZLMYFT7IIwzF1pdQNS6Ma1yJp6HJ793MhNgMOr+u
PiISKqdFnKpXHfPP4QhBYE99krpZYm2TMXsQmXTszP5GDopSvhi5ejNabUOApCsWiXiEpV5FQ6ny
Pduz1+XdeRSoHoyzpJk7ACQ/rJk94p1Qqo2MAoxXCEH7uO5favI/CQXzbJhphfhrW6bGCYuMvJqO
iVZ5+rJDzcJHoaOrH/Bz05Rrowqcm/EaoEELjmb0VcrmSqJH0yz5SIVwjzFFEi5RfdkU0AqLziZ+
n6EXdhXz3m4MnUVI/IUAUqFTWw9tf0aWC647gS834rOYJLeOCi+htlJklhATkNkMZirOsoZIu0k2
ZTJGoElWeszILLzNHVF5Y/4oJ+lD0VnKi+EQBMpDogV1wnM856Sl4cabfjqhvzcGYRko5JLQZoGe
Gq+1yrGfCTAa7ERw9/lcO9vORhhvBofC3IfVs+Kq6AKy+HpAUxZLblU79H27bhsJE6O+FRMCymlw
nhp43ByF10SpEZXaBrvH1pS8WEYOEkxEZiBUUYlvTet/tS69ORpbGDIIJBhDJllJHa1XCmFrFVPu
TEKcOKwhTDKyJ9jYVZzp2QbRp55PLxXzC5DTsAbyC7FOftlIu9Sp2J/1uyjoGUJTP1VDxsohMK8q
w8wgZLaalAyq6rkfUG1I7Ua3M+ITseTro2z7oapuRxwr9Lq42JWRpEP7msXmdeivhYLZI20cBqTZ
UXAwag0W+QyHEXJYHY7qWEwvJB194aZ8nyey6ZYFU8qsaCpmnihT/zS7HDuzn5fTaszYuLUe+RWv
U6UwDw+LUyNJR5tYM0X7EOG7U1PLJPmXoy4UiO4gpsolwNGvGVFzRs3fhalcpsbxRkKcWR6UyjEY
gDox7swg0sWm/StkPLE42qJVYSvXuJkR0jeMVQgkDEwynizywK1EwVlQO2cekZ6DoGFHr32CkdXW
QYWKIIm2gUz8YZEShlgb8SZlrR7e6Ro8kVHnEl8p99I2onVNQ3IoIsW+Z1HuSwlwnd7mWl9wIYQG
0yowS3rLx+TaBjjmURthbqhwp6vNDzPPeTUtuBw2v8sBnOv5yZb8jgEwaOxTNbZ77Cd79KVbG/lA
lHU8wvVLYP+hW2MAnrmYdigqwRlTXNkt6HYMbHBWSfRmlzfJ/5QJVX8QH0VLcn3h0PeHW1l5A3yK
0Qb9VOIzykVZhDgqA7HPNj5dBJnhy8iYvUY6sBKO9prUpksFZojXiF96Lo9J9pMHTyvZst74iymZ
4MTeZereOJ53YV74yZgTe/2STM0+7aNfSdLWCE7XQ9e+h7rY4/BUJxQxZPmBJSGWk5moWxdkpJrT
S1o65zRN3FGvnnY9rWsuQYlwNilUP8NJbHjnj51Wbcz4I2z2Iz7PgCuuwDmMDSdKjHU+PQCssy6m
N/EykqFRocEVgkhve30prW8xfnd0bsAhW0LQ0/2SXRjn+qENWSk0zX5CNW33xS5WeJlYdwXBH3Rp
3+ly5FK/Mp6mPLxZgqCFwTOyeEV4KKIIcGrz1Xb6Fxk6sVluw+Cf03Vcsxazae7extP6ryH5spx0
I3itmLmEZohUC6tEovDr3fX+Q5qkdSiabc0JI8CcZzLgn5sS1U8zXepN4yKlGPnSbdIIkBPIH5WM
N1Q3HJo7Z6ehJllFg3xuYhkpc74pZM4uPbOGFwim+JmjfN9bhcs269jY+sYqelcWWNjiMx8iIIcF
RffJAuOcj69yegq5kqXFEsybYaZ3CYHQoA90JkywtB4sVb8BUbBNhsdyCgLBXUfStCZC4Wplv1zw
mCjGeTsN/3KoeBKr3j7/V6sj+oDKHcv0oVUvVoKj9V/MvlMFm26Zh7K4tbTeifxtm1tQB+tIv7dG
4SuOWHE3UsAAr7smCMy5ncApl64ZPQedudB0oeZW2cSKOiTisVWQxaqC8QBaRoCGqZcNMtVRhO+l
L5pvxIUfYWfydwqC2GLzzn2zbq+Nwf48XmChWTW9JUX/TzVVi/CXtnPBn5AAwdRiq2U/dF5huu7x
VDCNQNfKnq1tP9U+MZ7DaJ+hFvg9lrajNWAeHDoZOmF5rbvSXDlh/S56UIwhSROvfT39KnUIHR9B
MUwvxzUVvGygbXa2cUk7I7jjyAAjOfPZqrL+MWfzXwJoJpJafkFik4MGlxKTx8gXhYqswyrKTcHL
a9qxwmjHyHaFqpi7kQEZA5X+R8ZkvjInudla5Q2eUPWSZw+27ZPHihLBbC3krVo1OWyFp8HhOgXf
Awcg1IrS+mE2Xc6fot9KNRFzD4JYB+TXufNUESlOBe1wkHs6zmqF8UVAYlgh/8vU924ie+NlEDIN
U7E2nZ0wwYalHtQRo/qaOfh71ioTClrqSB7IZmOB0pk9BFSshFukmaWOsJGPPTQPofGOO9FOtmoC
iaO+mPAlAoaQhJfxNEsaOEDD9hTVr1gQcAhl1RoYCnR0NE6lh5mXQukqBqaDl4bGvjb+0BTrCat7
bOFm/0Qp6qBzBTGhpvN6RiOhPwsMfmawI97bM0JIEHDuTfTn4i9BHhLPwsc8ujacf0LqvBrsQYpm
Lq9YZRFunf2RxOQuDDNzq0e85bInLGpcdHACZfbS0YYcx8h8RucvGU5q9GwB11fxvop+W/Ei1bar
29/jsEn6e8o0GE/JnpFR4iACBJaeky5nBo9AHOogg2Ggr2E3V52GQEFmAHMIh53N+ZuLPe4V8n9O
CSabbiLU4tzNL1H/VysH56+faHiVPW/Kmoy4snrPK4EEKz4WbPLKJjm04twz+wm6twIZmjqt5KTn
FAVpVHtLXkzGKJJefVVDUwjkN4B4K6v6EHg5pcmFT+lQdutx7bXM7UmvdBm2EC2YbhQ21Satbmne
qpr5BtJxsZKZ+avhOQvOXeW4jvIB8gAozCrkjWdThsfQ7hBp07SoCZqgat1+/f/kMMwIBpyFcukr
OVWDvRjKt2ZNegNzm7LdWHHpYugcGHW2JcZ55WYan2EDclP3Hdhjc8p7wIXkzBcaCTB5lXY0FV83
r+kdOOW6JrO3pQCZkz2AI7wJM3f+OukS+Pk8S3AzMB9jvmJHDi2HHSO6LgOdH/FumL2XYAusNRPu
7WZGe+DkrpqorsVHk5bv5mLgDR7OyPCXQVpIPZqUb8QgID//zDTcDZSJIrpG1rGQm6NFrENRc1YS
ltJ/tHzKOpeUyiFV8Z8DXr3OuoYGTtcS0pe16uSGKL9mVVRvyPyYudjtuUdBnhtfKAUIXllpNVXn
AEmMMBQDg0cKA2IANMtEPx682PSJsVjV+rapWDihgaFJBL2GxY48OYqc4RkAJhBw1HLI92W3y7AZ
DManiPfoXraDkWzDuVnNRMWMCEfRw0BACSGUxF7B9nN5YHSCWhgVl1ty6UBu8PsaXxafWkUEfTV9
yYIfar4VQl+BMxBNt12SOriTx4Rnpv+HTBOlCRJclkzsgQqOq4QVqdmjtWZTqbJG1boUHAsIxAlE
Ubu3epCL7PHnEWFVjL582tgG7TUnScw7vID6CZ2legOm1/+oDKUjqOUO6janfJRR8RDK8lxjKzXA
vipKKq/7Avkf2xrea5k/Qio9ljx3xFApC3Y7Ynildt+tZAIEmeaXQWVgSCoN88uK5U7VkZik3g14
XqwjPMq7GGw7QWzo4onSw+VgrvNO00E6YdUpUmIyHLFMIhm4BhESAz0izzhpF9bGlGt+naRYovhB
2RK4EiG2RSz5dRi+6HHhikF23JGRTxQWxQY99vBmsapGXvNTZhV1u1STTZoa8Tnu5NfgHlRax2oj
kV/DtEH1l2SPjjbrYJAJp6FGHkAOLjCVxGRyabLhRTWLOMAQAwXrW2pEKIKVJUmWwRFDZ/Tc/SwB
9jsqyaXodUT5lq/xxXbs4Oj5GBVV68keSbYpdjMLKw4TpJD9IcquVf8O1HwdEKRR/uKMW4WnLnhF
ib4nmhQOSkM4FwgHtGFcdRtbZwqrYBuUjfxNUyCD5FaUHv//N41Fbzr2BGXQwClsyR0N/7Fc6v/S
ktCAYklID2URQTZUvsMh7EmRYoUUBhCQjMG5ySZg5ikWv+Tg8pIVjTsqak9oIFIHJ/KTsJfXWgs5
Q6qhlagOgte0jD2tjl4skl+qLvlIScumtcXoiPkOB3OnbXiMu1PuMEGyhKR/JtCrBHHbiuWmI3YQ
0OjVXZAwLJMsMVr4nlqL0dnLVLEwkgUvYMt005pwC8hgpazFmlBPHBZNPq0HAnuoY7A7zsVbNAfv
Qzsdy1z9HXh8X6UFEJ20oT+ZWXyQKvDDaaO/WfWQb3QpPUJHohrwB56nBIEPnn+whAvScpozpM77
rsMWJOPcatwGqRbvsKNBGdcVBm+cyGV0auf6Dj31paYuN3S+u+6oyEDaUJLKkf0O/EbBpkP2p5R3
68Aw7kRciLM830SRnoo8tGE7Nt9TcDDr8bOdeq+GzR9p3YmUo3BVZywbLbaFtvOHcqddhYjtylQ7
1lpkLpiTS2borxhGrzWNHdTq1VDCqFROPRVDyw9lLFRglAAjCmy8JDLkt0gePsa++VaNBKks8Xuq
vNaxemCMRq7AJoaHNcyHg9ob9yLSoD5+NYgq65q/3HPxMylspD+hd9eeHnvEK97ieC+4MbinmRr/
5cmXVN4m+Ra350DEXiabXGTQ5qtHYX13KAxru9xlcu9NxQ6fgxbea0wNOP5cAmTBC6rrJj8pKbsJ
dNRViBCrZEmEbLNyKy0hft7Y1kZ6jbmkcU5BvHhmzBYJJHcrmf0UWffsRevBp8YrOeQX0btdvA8N
0/+2e9Wkv1F/I0FvHQBAMuX3FjlmUug0N7+85fsy0pCrFf5rTm8zpYovcJMYIn7mk/CmhNDS4LdI
603eUqtM5IgudT+w7rDxksjY1dx2RTadNZAJq3LQPD0zvpL4pin0oNyPZG5t1AoFQ8p4vEvn7ci1
SnQkrS8gIggl9dTuM1neCD7ZGRh1l7FNm2XjI7bGG5kMW0VHYVUbwU/ZFvu06x+JZaxqQeyh6fZo
lyo7eS3Vg1IzBaVP0Im0Htk51oj56o8p+BBl8dGT7wL3+S4CSDU2Sz7MPUyJ3OKa45YnSW/tpPF6
ZhBa6eatpx1nZwqDlvwXaHFpW+8DDKhCeY0T8R4b8LlMElE5vC2wGPW3k4dEHhWXujRJ3WnXZUrH
ScEqMfbSYlzEdsdEAZq9Y6FgDvEKI0IYLIbuvRfGO9IeL0kKB29y5YDmQtXPgmGWzlpex+FphwRs
c3QpA4FVuGo7V4TSK1kCK7WutiUNcQSAyiEAldQWdGqMFmj3ZKZ3KKUzGDuAk0+xfjWKxp8Vdk6d
m/EvKboMDqlRpdcVEo8KuNsGT1/TUlApH0usdNkMeDt8o2XYBFKz4W5Xjf6z16d14sOn4Nru3cyx
IPjSl6gBTmHku4Wpv6Z8AQVtrCEWYBIrX8khJXVC2tv7qZycNJpw2iQpNN08F5teNK+U+I4U8ZEc
chXm/NDul/170rOEVBk/9z2VQhbgTmjAyuCDmX+n6Y9t5j6VSa4zTrLSb+N//6JE4x/mJmieMAg2
Uc6CvdSOOVLSSj9EkgpNl4cNGUnWV5so/DW6YUP0AsARAgyTJ+f/ilypE0rxjza5DxklCDpGvB8v
AT2LqY4vHdMBPTWv8F43UoTtzgwwp1OvTyVLVxQZgtuxCyS0IWxL1fRjkT11srIzrYAshupIEO7L
Yp9Mg2sF4bHkLBuEQnKP5dozqCf5qyDFljII9aE0P+Ke42Ae9qD53ok6AOmOZkJjnSlbXq3mfuFI
WMqb2whhjjuFCOAV4ybGJA0LLi1iZicfFpW0HH2PUATMnt4mqq82mIx+AtajXUkRXeFR2PkACF1n
7H7IErovpZWC4GQdBd2uxn/jLGkhIfHMqO5dVTX3I+b/AhSAlBxU5LptaO84XHhuACZKANYp492w
P8DQOZG+DioB3WF0KA3EQZBRSlvf5bXhG+iZ6TFFJ/5JCAaTtjmkqnJv6AWm4BQWFxuS6yhnX9Vc
ePrvGF104nnssTsTbhqG2JMwkg68cXA12NmgC1OnnWxIN70fD+zZjg3miqypIYqpKy1IWirvclcM
Wy6ti6Xol1amoe0AkI53bQaPkPb2X0QTG3dvpiE4K1MPNtQTH8U2RijRNh7hO75BE2k6v5JewXti
cyndmOkVjuYVavVMhmk7/JSa5VsYgLDh7kzV4aOGot8QJFJY4qMjNbOd2da8jvLWoSfJ9foQkV5C
CK8Xi2sy2m/JVJ5qzVnpy/cDF1m394b9GlBWjsp8sRanzLLT4fWwmW+xNSmk9iLZg5vZ71Hp6/Nf
Rt5Lz7bCjIAwJPlf0hUPjYdfwt3Ai0epvpNlKClooyMQN+nU+JNMcITV7ZUWgVYr/cBUfQGo1ErR
XSID3tSHvdKhoQGDqfTxttcR1fbZuc3MrcIyOkS2igHkVDKnJLtolbH1Tvh8ak+LpAdRSJvI6P1e
J0c6wRKkZ8jyo7VSvOQdM8Mm87AgseeCj7BXuAS0v3BY8BIrjdbclIJNmjzxENqatU0rCEV4VKwg
ejiD4zd9fe6rH1swyYp49WkPang7fbpTmX+FVLRae2ur+gK8mW6025gNTBSFTEhtuuRK8t7PF8Gg
vlT/RPdMIxNeTbroEDhTfTWq9q3ewo2r0CiMCGS5r9Hzymm1LehLUgLOw4LKmuLHyee3kBzjXP4z
hAf42s/iGXXYq9HrAMtRLH8j0AAgFLzMJDEaHXnH0E9K8VHk3zHbN+zJEXrEPi4uEXzSAxP6bRvm
a+Ku1nyPzG3xQMfV66BcgUsBWGVdg/pIDT+saWm4wo35LaWt3wH9kdGVhVnnGzG/t/JJyfdZU6Nj
fMTgAz0c72PBqDNnHsocm50fV9G5nBn6ShNRmvzFluH2J5ksKz3/VEt8pYn1JluQNKd3Efw1heK2
NM5BS2zMd1qNPrmv7iTLN6pUhUUTHO6dZb4h1PJEyZqfjNiSsrdMj6W4zlZ2k8z7YEtfkvmSjR3R
wtydHcIY619aGORxZyvclRUJrAUyWbVLNnIlARMGrC0Nq4lDKpj/kVENDnBnjGh3gPZQbvu1/m+K
JFyn0s7ERperT618AKyE4iehhA3AM7KsBe0Ikwh5Ybnr6UPhrqE+T7xlPd/jBHHq82JzMxVlo3GY
RWiXiSD17AkeXZN8RSo0+ny45SHZsxbCIhYQEsmMAyuFCXudeW8Kbjf7RcuM6+JbKmokqezcR5AQ
ctl4RlxvwcDsx7+gAlTZAd6Ix8YNsSR0hnBlZHQrlpFwZ3QPKdcuDWVGfcNPDCiDXg8vsnBSlIUg
yiEKkklykvWdeLJokShAs21/5U8azPJhPI+4gq3kJc6uCMGRn0q1wTjmNYguSQ8I71dm4hZ6zGwH
5xH1l3n2h/QYR/jdXOvTKRcY10eJMK8T7D3VeiMJTro99MKdxklj/lNHx9PZr+sQ/BtuLHs69kq3
NkEs9w3P1iUi2ynUnbtZMJAa0yPby0mQWK87Pvi9A5GDG8X4RQ7Aw4P+3qE8IFO4FwwlG/PKO0V9
3PNeRT7pAgxomove/yskGdXGSedOg4lF76E9IyXqV4O4EKnQhs3B4kKvR6yyw1qVLm1UeWMrne1D
0j5NIB6p+gyZa065tUOrb+V7gItukiusjg6ClWPOStQ+E/GBMXn8kbVc8o1IbS7l+JkTUT5IY3hG
JlGQZ5WszU44q3ZIDv0k1H0cdQnfD11KgRwPehdVu4UgYcqMjYyCpZ+m9jXkT4K3lvE8ZChyc3tG
Q3CC0HGkSa5uCUB5WA7aYbmO3TkVxWUOG/mKqs4NZgK3VCw3GyOpnE2YKpASdVtnJct8pFGgXaW4
xF0bSQH6lbXkkBjUoOAm7g+/P2ysCfDWU658PK8tAHBOhMa21P2ohOfOBD82QmnjyJb02I3C+qtF
ecfmPX9XlWD2GmMHWyf2gkj7x07oqyMe7FRApebAD/cyePRjAEmR5Z1D1whwHXXDPgbwdWjBpyER
r6pTJBlEk1dNxlqHNlcL+vDN0HtYgHCJ/P//Z2OBHIudCmXo8v/iDdgqyaTdyG7IH+jaTSr7BvHM
T1KiBVD6ZLqAfjIPaaujiZYK3h+DOZixRHaQvndN6VN2+GJkex8plXmxU2hcbTsnXmGQD6ibpeLO
7Wz75eQwwShs48AI+DfWJ+hxmv2pkNJAeTXYG1mTpUNTRUAQSQ5f16RRwBcjBMxrauN7EJl8aFkt
HYhe/1cAyvSaTs7dTkkQj84DLk9oTbi/nHErKrqISZ2b7TCxyxud3iCjMH9xxqnmNzVglNph4PUG
SP6uRpGiom50FihA31c1qluRHkgQqnA6VBaTF03akyQn8QP2V6GNpZc3vRtHAB6jZTYn26BVs3ZS
92FWmFsBjo4kZPNg4V2YOsjJpWUccmSyPIbNS11EJWZf/JPUo6Bn4uECdNjet4LpdyCPMbWHqvt5
FMbHKD4bw6wcyu41ts3qCIJR7WJUM5rW4W9lTqYUQLEtJWbuEMxI37q63hXhFpocbiDMRh6Bip9O
3INX5cIlkZwtWBiT/WTyYMvsIl/m7soHZxxksR7jWOxmHmAInRD1VZvBM6qnLCuMkyH/g2/CIVZW
H8jMZxQw0ksDfJMSMGSz16n2dra4hjAHnWZMO7PkpUrwM8oVHEzCQ+2oGvaRnnKUV+VnjNTqJKRg
q8wi34UmkcoTE3n02hCDgvjQjNLetDD5EdxVbhJV3xSwVze0qozVSN71W5JZudruLUQcKYCZEcms
zqI+jQ4s9mDegMFxtOC1m0rcnGlHX0tMzarrJgdVlD8HXbBtJSr2Uj/UswHbHtcbm3gDFVYeUBmM
CCHA9Y1zusgKoRpEItsRvZZh+xpO+KQxPNEz1DvyQ3s+5mXcHmM2HCyMHeRHYhFhEz+V47wC6yTL
U4D15RKyq9xaKvid3PpoF4q3vVgY9bl+GBLB1cN/1J3JjuTGlm1/5aHGl/fRjEYaOagaeO8e7tE3
GTEhoslk3/f8+lpMFfCklCChhg/QTURKmTc83I1mds7Ze+2st/Zj1Ty5Fma2OCtvoPsxNihGE84x
gcd2/tRAxz72DsJNGoz7IqW9VoBfrAoweoG6pJ05HUqbDpLVQ4qFA09uAqcoCRfsVZli/moASJ1n
bkVOByRiBHAKzXTH7A0c6hSOdO0EMlDS4ZZMuJ2v/PrF4UJzMEN7MyxG2Kij2EuyaAn1YHQbjMW1
TBcRDFuyGXbhTg+yu+nDpr9BVvyp6jg5zqA5glxeshqOS9ZPEVYqVF4RR5ab3s4shhU6LW+dzch4
mwiuoFe4n7ZkR09CsVSOAVeljDCdTEOrBj7ESNZZdof0se6yZ7BtTDaxzVdhO+5cOeC/1yHhHcbw
IsPYgdmemDuveywjsyJzOPquEhXtTbylqFoNvWk6GyAbwa7YeIEAdJE+TBhXnhLMh54e5g1R0rhN
I+feMxiiWUvLovWeo6Z2tlJ1X1XaM4/uTcJ0Dohfs7WVCHtjIh3LM/z7oMqi3UjqB3cnshRRjhlb
MzW+SGygXSDxEgKriFDWI0hpJhMgrA+RbbLcb7JrsQsBGT/6Dt5YWn0rsl2Bcp1ppG/qjgGOlwM5
VK18UqGDK8MbxpVtjl8isiDGRbmDmjt/minCUhq1UI34rPKg3hvzRWSUa0OJVA9KEy5scn+sbsnJ
LKGT/mTa5111VYbju9voFNM45UltIV/NFnPoXAxfQxcUF2bNxSUWP8ZgdE++GJ19OetbMSbJSTug
bI0uPhsENhckEGwn4OGraIbl2zOA42aMi7ubhiM0yKuJpte5Qozgow7xG/MhpPV99FryZEsM7iWg
npX6wLzkrpY1XvnDV2KIT6MQJysAL+w2TnmcmVEnaIWCxH5A+mEn8MlDjRnIMaZ7RGXqzqvepkAe
6OMpzJ8w34KRmq0LhbOKZb3FiTVAfaz9bbWY14ORo6nL9sJqHWB35onPzNx6JqHULn32tiqu/bJC
tc7hstWMz4kVbdZh1hFzBY85GpAFQz1TFAJ1fwod2BcZojUdz94uSD3Y8MrAUQ44xkqSgpyEsVlH
ybAKneK0LPLr2QbbZdDYQpXW4P67rwwrOBgo2nQJ3L9I2HxT44wa9NXVJa3l1FvPQZleaEX2a8u7
icjZvaqEz0ByqioMC6R71CasBOPFGdUpywsXu5XmLAhIlB9wL09GtyUC2Ac5l5VUtbWLQaSDsqkl
ZXiBtsnTZntMPbSC7VtbakWQGzk1DYo1X5fXlStj3MpczDifig0DqIx+fBBsU6M0Tpkfvdqix+mb
snNGxmIXKyR8PEY59di+hW37I7U1N+hcAQTOm4M5cbMwcCBtQa4nEhxZ4zWnLEClLYIm2nrU+4pY
7Z1pOd/LQL/EtST2l2KYPd/d+yaqtzQTuDgZz+IifU1rd7iaW/ceAZ6NfQ3eqON6INZtnqWud/Ah
ogD0Kv59y/hycslZVDgZlW87qyoZwVVA48CnglueGFfqv7D6oqF0l6QLQGkM7EOXYV1LjFLBXNAl
PUUcriEE0s8J9tbiqakzJJJhMtz2Xdnuw0Q+NmViX3IiFUDcIISFl23SEmLGeIsu/wLa2nryAyav
gw0AuWvUB0wqcSwa3OXjHHiXeZFhDxQPdi8PaelbVzYqnZjvcS5RnqwVf564lqk9TJybyJKzZ6CE
2a6C+YsjLbgxK8iPc0Igtizh6crmw/SMb0Hcc62BAOgUVY0egj5kXY27ysK/EbeIIulbAJnuXCD5
EVRhauamt9t7pg5HQSAWFibvFMYA+K0I2hflPuhZSsdNlTkDfGUyXWvXXuBt1tlEE8KktV1BjaGS
1uLIW4j4rGVMrqMISGTmhBtn9HG8JqweYL8YANWNoH+yitIoWfCz2U6kN3VVqqfahclWAFiNpBFv
J64/3xLzLbTH8ZXWvUGqwMYskJ/VaV+d2hy1hJLyGVPAQ8W98mZOopNN7XANGP+ayU+/46r2hFqe
JDeJDqtoeEXlpHezgxoAMDfQPEc3PFoOM4Dm0lvFebaxU0zgV9fadAS1aGqhijbox/qz9QZT9X2c
Xvp2dC5trNsNd/eykl/5mJmXCRGDsBlf2mZwgR7RXNkQuYRTIbcuHKAfFAbRGF20y/DRTr0rYRqv
/ohqjyKTXqJYDAne09RlS4twgK44Jfe0eWhsmtVZOz5cRHhxwNa9UxmYx96gbkGH3G1lykk0JNbV
OLbJDZPWdWX4ryVkdfQ429mBpTdAp1r1RMhuogi1HBw2r/foVpCKd6tn8uPx2b0Og5+dvemOZMIA
HckSjKLpNGUU5HHiyY2qW5yzRtgfIzfdKJBY6LzOmAXg+Ij+FQP8cYpSa9f401duGvZeR1c9KVe5
YpDTutaqsx3G6nn3g3gVPC0RXaYenW/uINmJOpS/fHzAIWR1zmCu4p30h3Vi1W+DqygwCh/QWfAm
3emJs3PfUIwfHHK3adaARLNawt9kHiE+b+GXyh6D69CUxqVmapiPyQjj2jmm9cSOhajXdOcHRxTe
TTbKDbhEzQE+AeJtaeYDLCHyiVtLkNeImOBaIfBNj1nnLtqI6DXsAutGI3AqjRBgWy2mA941CCXW
8Fy2mDIjBVwmX3SOrhiPbgx4N3ez4cBM4qs1aegjEAFTHQtnk2DuEWFzzwQQaBKgyMPAB40HP2t0
e9Z+t7MiXi7hAxfVyW4/d3aM2tdDQhOX08HIfIGt02JgYnPnYykTvmZa+7yLd6V8QO2OggQN7Cqp
kg+E4kzoDY+Iucy7qe3kIayRqVpsMqTepkQX1CbIwBECoNR1t3c9+0vaNW3MMIffXnlnMjM1+XXJ
phrlvBkd4h7oZl4FVlu+kmF9nXhVTRGQFogAvFtpGHjhj6OByaFtwcHMZDKNNYpCOrGbiOd5leUL
uSoJf5ByBLskRqQ0a5i9I27cYWj2Gt1dZanrcmyezcAg3acM7xyFNjEJFANnNLutHocXF9J+Cwd2
CJinUASRayGaEbtVOOzQSmPvzetz06FfkU5zFLPzo4bgtglmXO00djaB1/dkWVKqjGO3Gr1Kbqln
kHHGV8PUwt4Ji2ugkD6QhX0y2Zhc8GzidP8ku8uDZVhcsU6s3b9MMgvI+OmDbSjuhaHPJfZErHOb
GoPRRs8tupjopOpu2A3skocCeVkDpX0TTAgp4c20G3TI4zqdvcO/ijSWQHXUvIFzEG0aj0tFqYFY
22DKHfS3OFJbjVo6iV5z4770EaYUUUMAoXz0fGc4/Awv/Z8Y1dvfsj9/CWP95bf/hTqOf35NZv19
MOt/XaLPumiKH+3f/qn/j0JePSLr/+/vM2T/EPK6/15n7/n0+5DX5S/8FvIq7H+bFi0cT3uui2eP
uNbfMl7tf7uOzejD0ZZpKmGb/BUCLn4GufJ3HIc8WFdIaduuTcZs81vGq9L/lpo9V+N/tAV/3/7f
ZLxKvjv3ySko8uPXf/6HNgU7niuU4nVpvo/Fayg/3+85AJr//A/xrxkyfwmXmoEZAfCeT0m26x3a
q0YJnBUduke+TtwwM53Ky+x18z5O2YhnIIq3gTCPVmaRVCebxSDvXKwKyrUScXgWBiNwk87V9udv
deQn+67m9k8H72auwI+1A0eGMVvH373x/7M+/0/eZbfkXrS8REv++QfSpNi7pm3bjmOp5b//7gfS
Q5Ng5wmjdV7qd3zkiCKXX2zkeK7XfXMl88l50gCEpdFsvNbvz35QDGdYYOaq13GPRh+0fEuwchP0
j8CYphsC2c5tCP54SpeIIkHp2c6I1WURumcrqN2zA5/rXGGXP4AjpjrnvL1kEfMCnxll2Ofz7d//
mPrPPyacQcsypVQkJbj6l2TegsWi+ppBAEm2OAnLymAuVmRfTNrjfUSvARI/VVjQGOAXLbWHzVyu
hRdYT52va8hI6dnKs/HSjiHmFm+6ht8TPgRddo7t+cYtJb5V7sO3sc6wCZUOzp8Q9QJz2pk30/fB
MOHG61zf2JjkWRNhCjyEQZ8f3PQYXQ9JQVqlB+0M4rn5vewDwUTZ6bBy9vlhGNGVOnl+Tdq5xqTV
Dx4CYzK5D50GJ9DLtr8iyOCqHOqEPkZuoxBUzhV3yMUkGQTfmt4h0a6JBVJ2fouhAx2Sn9rXYZS7
V+6QMarguiitEquJ5bx0kVnK5WC3jjyO1+Ssz/AwU4PsQADDNglqv/1Cp2v/9x+UJKj5lwfMkg6x
nJYntePRF/3jemxVUzalA5d7tNpsV1smuMGSFqYRIch2jYPZYZHkIJeX2tHpVoAlujINYvCSKLYO
8PreyYrVIAaLAg98F+zcHrmN6VfWpW+cixEbVB7LGsAlA8qS7DR00x2DeZdWkxs1ZEjBzNlBrks3
//Cj/ZoOLSjOlKmWkGpbWSR3/fFHK4dymHvko+t0sbYqKyC9d3Sy6yHS/j6sBPnzY633I6JySn1/
crlzYHAQoeWcDFyPYLdJYSGtBB43zHSOLB4Wx5Xf6GvRgBts6zzKBgWuMZ3//qWLv3jpWgrXkSYf
jeMu8dq/3yV6k05cNRkx6p9sY1QgDnsVp89DUVjAOdyrsp28lWczuHcnzJ42wteSELP1378M9uo/
LQ7NBk/2tzKFZetfdt9mhMHXmVyBhxrOX5v2tEsmoLNkzz8hZcvPPqG7Z/AeZMmYebWHLPsSRqXm
I9cPng28oPcIcVJUa8tX5JL6v30VOBrhf89gtTe6+izqqNr0Dp9PRxbgPiPp/J9+lL96R5XjcKDY
judBoPjjO9pQRk2yFMm6M8ppy4yLqJ/FZB+J08/fdMtD/fMrxpc1/NJmOkTLGvl/v8xLwu0U47+t
Iqx9P8+KtMY/PNRwjUqoNU3yD/voXy0EnnjOPaHJN/PsXxZC2bWWOyUW48He2uRGAB7chibbw6Rd
UFzmBrvjV1YL75j5hto76gfA9384s8SyB/zxEKaH5uFmUMSJKfXrZk4kReekdPTWY+nbu7kKPkml
wumXOzbKSmWSxSgraiX6pX5FsRZW/T98fOLP25QyTduS3FHYpdSfHggIjR14QgC0aWojxWitDal+
xSUCgy1S079yi+YDg3GynzwCYSI6Sr013ClgfEyEygdUIeMFRSnUS1Qv5lDQecy8Lrn8/RPzF2+V
MjX2TFs7XH0cvSzD3x3vudUQFFKOxIkYHSvcsPSlFnI+ScBvueqAKGoMtdhe1DlE8laI8PT3r+Dn
O/HHD4t1wre2bUX57/66oWuyK/JKymI91wfBfOZhDEvsPuYzuaLVqxPnSBorWtJF1zxNTii3zmTI
I/yXlUEYL+r3JEfjQWagn3vmuWV+ulIwFramPy5J4+QjzrbdIBtx7s2m1lulPYV0Eg+ibe+c0iu+
aeYJdAbpvP880GnP642RFC8yUYignFkRV6LBUYxMlX9uw6NDJ+Lv3wb55zWruXy4phQcA8QK/7J1
JeTMFK0/FSBvTmGlZ7gtHh6usNHmtaXbizfRI7A7CGV90yATMx/F0g4TYrqa0zpFwC6KlYRXi0Zk
Di4EEpwSZsHHtl1gMYwG/+Eg5sb8yzOmTUtwCiME97T69fWST4rCnOPxtwtTW5Hz4wzE/9YWPF83
9hATO4TFJcV1Wvc//v7N0n/1vfmWpss+r6zlNv/7RetkPoEkqiPiMOo8zNUDVe8MmAw/fpc98pJ5
mMxk+Kdn+i9+ZMHFw/GEYKGa9i8fUUtnn1s0Ey4SoYFnvdMQAANdRnozekyDCqc2z3WeVRvFnC3t
kJMGyomvImR/bk3mhpU12QkVPVV+Yx2WeuShIZCnrv/hNJZ/Pju04JFWVBOcxsr+5exoc4bYIw4C
2v7S/BhKdOI0Vcimdp5i3H9U7+F9MmbNXWwQjLLAyeEH9HssoDE6zLpAEphhMEZo9FE68O7Grs5u
cPSiKgX79GDOzPVGwBj/609VS6Wk5gBx/7wVVcINnNyn2WKReYmUtUdpFqWXhubDppZZeJhT4CN/
/z3/fGNwTG77HncutmvJl39cSh1TiHjmLaSZg7slwWBUdS09sfEOo8gmctGeZroAqElOGWbjBBM9
8AbXBDHhLrYepndI/h6mJvjwkqbleAk3zFC/4SZA3F1h5PVx8cRJjUAzNFeGbf/Dc+iw6H99HBwp
TM/i0mgrdg/9y+MQ8/G03mK3iRX3xslVd2jcAOYRNdrNjM0NEt0x9oZ7oNfy0hvESyojvqfzMQbo
g+aKcEWFBCHLt/gjUuZEuAxmnwBrOkPuppr8cxjazjoUtFGJTwRPCUzGdkCWDlhkYTuivZopY+3e
21mF8NCeBMde5OkOCvZ3cuP7nBRGA4MeMzMSA7z2PkeVcd8ol7eRlt7P7jdhgLFxSsTCBMSGvEJU
0NKH9Ul06p9rYicr+lFXxA+QX2A24Z6DY4XL9JppSnMlum89SU/LSFtuox5+/lDONG3RvA8Kwwcp
J6vGG56wDNHXLMPvDRE8aJLFihB1aq5AA38yuh/OwK1ExznOeuyB5EJ7nnE1lEyXqicIhM3DHaVc
uUWQmGPTQ3pA9ryzcQMsliOwAcjfE4ML6Fap9x4sggauG0jLMYecTD85hIq+VZEv0ujB+Saj1Ng2
LasP2yiiwfyY8m3rJBjRa4vbET3oA4mKl8ECIKGJP8eiZCGjkc2LZZKT3k0O3Gc4J+GY7TpyhotY
M08SBZ4Tn4mcoQx6uqJcxAIwoLu7xiFFvhQKJWUNgsKn378apNlt85imclCW+Gq8jKqxBajhjS8Y
TD/GcEQClaHDM3JciYh8IZy814B3UMlJEkjwSUz9fHJDIsvS0aZXfZq9pLqS0rge00Sugx4/pbUo
/sEzoY82PpNhPPuMJW7Iv5oubiHWdTV9wIpn3CigM6c4pzSCp84JsU+mM8O3BBVbbGDwy99bSO5M
6GYfHBSZdhJUaAMYpHNxX7gJN3PuhDRbuNasmrohLKw7znRhidTMWddheBVFSYyf5lsS4jamefsF
8ie7GcsWi3BWJnvWfwfliAyNDvZ4IE6dn7hEg1nfvdS9zyZkhGmSX3VXboswakimu6LuxSXw+D9o
8/FOtgh1g776CGlV2qM/nGbzu8PogikMQV1pEia7YGSJZ7D2qwBMVN1hI1I5mcSsveOAWS/JNiOZ
XxszB+RvzxleHsteilVUiVGE+K13gKNRymc5yKOY997jSV7JFFQcITdMcsnf2wne7VNkg9wmMnmL
LxA7W9qh1hqR0gVj/plhBvKCuMV0hvjT7siDkTzlIIjNncEgDPhTP+/9dmaKlzcRToiEEOSWxnvU
4bNFrILOf+NNRIt2W7sJ5aFq2n01C6bVOnlg8AIkP8xQcoHqp01lJCVI9jE71snYbibpIrQfnQJl
Ke3lNLSiLfQaKJEdHf0GHP8shi9CVZDNorINi62g+MdhpIF1sdJGGT6nnY902QH5xz0vO7HZT5vU
BJVEM58Rx7DMVHtjWzvYuibPfLBy0+aCAiBiFhK2SJgCCcuGx1B9+q2H0cT5oleI8NY1H5d0uTUW
rHCVZIlzcBNiPSIBDTDlk/GL+iFhg9nHiTaP7vxqMvnfWXH+4fCjMT9ETOcBWcjgtwKontauAojP
ZfOR1n8Ic5j8pQidXUPcxtafkD6G/jk2qp1HK2c1gtJdQFxE1CggiFBBMCabPmQs0X5hTduVGUaR
Jkdp6eS3KDdPXZQ+ShTrYfCaWcyw816TOwpHzc1NhI3kkSDD2IQRCNqYkncbewPU/xrTQKvSZ59E
8TgsrW+1xRfG0mP3iCQCkXAoivazXXYKwjOMmZlmMmK8N8Yh2XALIZlyKt+nkgFRVA7dWbXOG/Fh
2S4c5rcwxESRVHAqo0WQjXsyyfrodmqM26yGm8oYjlhmLwazORqvrlcd3KJUtw5plesYbtBOeuYE
qVceS4msneKe8EQbubVMo/sGqJOPvWvr1Pa3lrSpGz5f9kFiUMaQtqS2wSQMudjFsPPaxrkrU3xS
iF9QtCJmqUdg653LxHbozZdZTnolBdYO1c+4zQzsLoucOPQxMtBvmY3kwWzrfu2a6VsWYZNHdv1Y
hTfhI7fR75l2m7uxsc8QUA9Iw4BY9Qw8ZMc8uaih7ntpG+INgyRW5JhKBT0gKgrsgGmhJfbIABL4
qLK12zIFalT60tt3FoSwDJAb8AZ1HELdHGugC0zLiaP1kCpFCTC4ZeY0FimCigp3UOwnDP674DO0
kHYbPciKQr/ZkD7BPYMcds5ZNxurUMqa5Cjb3wbxjWnnN+gsGEZ26ZfySuuO/h5NRcPZTFP0Xi5L
o8LNx4lOfGKHnSoMQMlYMkK1SX5IHNc7y8YJ6xnHGlUzsYvB2h6Cb6EgpDuF0LDNVXhjqxwa1WCf
QcK9U67Ym67Dt1qNwymtG+fc2OY121R236BkqSSvq8baJmR9LjPjJXRxRLvusaQnzh/TO8uzQJ94
iohYcUiieoY3N6zbhLG6ZY0OvnnuvEWvDnlZRkc6hheR2tnO0cSeJIZzTjofczhW0iU1fm8F5mde
Z5qoi4jWIv6xLNIEPBbxSzuhUaoR5q3ZK94FFGkpPCRxfbMPbRzDdf6eq6k/toXRgVheuLdIholI
gyO+TZpmQK1IUkeWCXerZgjaEq+N0GNzE4RMRON0YuheGf1WOfJz6nA5oWBAjDRpfYAQ6/Agyycb
FdVB8SidoxSQpl7WqDnJA7nm79L4gaPcXWcNQ8l0Qio4GKlL2Gra0Pt177mgXmbB3BddCXqBn5Q7
XmXa2dmdgcPCss4lJLRXTrx0m/cx14iK6MtFgagcihiugpu2yMgSzvm7dPq2pTWg9zSyHdWHvnoc
4iz/qPviIaeaQRLakUzUabrMFaq+4FSU6bfcIrAgMYdVUeCz2XEdCWbrgM7gaEvyb5Q82CnseTJD
TViqoUX+CcioZgI7mXlqC2UDNz+79kratxEI8DYkB6ZPMnsDocbDe8U2b6JcNXFk9sABamRVdqD9
e4H6kPxKLIIkWlQjKxg8RXgrq+Qxj1n/hJcxy8ZG1Daut+q4k3j4ctedkEyga1Vz6w0+WwvhghVn
BySMN/DSUNgSrMc97Q1mpYX3o7ygv3rt607QW0qPQV2hviZBLattiJs9n2nTDjszcrh3osCt5pcO
vMlQOqTIj+2PTs0f5BmTmMRt0x5IeR7e/SUTZEwGQt5Ui9iAcJzOGm5zw1Bnowy3Y6lvUGNlPGnh
Q92ZBxcWNxB0f5PZJdDGyrNeqBIf5QRUoBsthLOAurFT74cZLWn6SuQ0t6t8STIYcNGNcp+ZukMf
57/ayyORSnHNZprvkwisXkkWA3VRi1iHFGBkf/e5F7j3iVs8qUgivOXeIaV5O8Szi8bDZTrr5ldg
gbkn4bDkoo0u4sAmSwR7Yk33QtKqmCJz2EzFbeY2BAhIi9oJ6vRJK26fBZ5pYcFbtdoHY4SBFxnN
IUihYpES7W2t2HiF8m7eFOLgdBle5H4m7wyv4yphM8noQkLEzX6gz8PrB1OFArKoruMmhclg94RL
CV08oMTdF225q29p+kr4jqjAJ9HuBv43mnW2wULwOCj1MQrjBgkLIEHwGm139K3KXTcDvFWbbV40
7Y+AlFUz/t6wW5vNdZ7AH6i5D8pO7dOaHD1pnhMxHKhKbhVegBLRawzQ2IHcnTbRPjeRgMbT1QB8
np7YckN79wSU6OTZ6pGmEWovwBFJSTuna0tu8JZxP0Uh4WBMM8ya4COnhFMr5uvSho2H9A2vaJIc
/dy546YT3VXcqzozF6fGb18oSpK+SHYGpRSKoY4Lx+Cfesubr/pMnHLIJwb5b8uFvtgPYfNWx5XF
OkLqkxDmSCv8cbBPKVqerZUSPmU1sfHY5NDXGptV5bsS+gWq1+WVFsUcHD2e6V6Gm6EDjeDaEEpw
C71EjP/Rm9yHUpzRfZl5dJuCjUFSBI+tNb/CAkMh8NZN4rrJWok5OOQCDREdO87oV4atap10uMLQ
sz8N/YYRPjS+oCQOpNJoDdR3k1hP0xzRlJi+tRIx4McCXZrv5Rcqn3zlVl61RYNxl9nROTYjjEbK
bVZN/pIm/hNPBpYhx8RA7H4oFI2JlN8U72zGTSzMDAx+fvzkBP71YMB/MyNk4VglrKw4oN0b9s60
DoIXakvMQW/dDFK2LDFcwMHvwAW6raogRgUIFAoOU6CEMG/mZ1SFL1kiL1WpsXtIokpUZQdbZZ10
XQmiEXS1mpU4igXVQUzROjOpiXNBBKOQN1GkOfxw5NLcBEM4V4lY1XkJh1eiwihS82RItD2GQGPW
Gc+4bIgcAV0THLvefPRzdSrE4K2dAMiIKcMfeeRPG6OYnyfp9YQbkUAlvfvSwnsigmyFtP1MlJ97
4syF+NPIa5nDuHYWO27OpY9I5rXZkwrnlWABGjB9M3zxrFXfQcBBO2ftsM+R5f2SeOGnNnhfOa+v
J2J30BUTNzMSt1X5lAIG3s50xAXYGQYdUC/aZ9aD1LI5UII/WAloTEIUsDeBE+6Ig13rICIFIi1L
3ABcdLLGPIZRdD817TtkV45u3E8FsHY/OJZYcGQsFisJuURh4Z3y2iBAJt/MRvhmGFl1CCWI1t7y
DQq+FnBOUx8L/N3ohinjuOojuVfaxZ8OG9JJwAoFV6h4GcoF4a6YEBjOeolgyKN7N6GhFEj9MDFT
PjjgGNeTBmpTNTDk8d+gQ09I/07G8EWpGvxGlQa7pRWzdXywVHY6X1yopetqIi+AXdOkUoJVMhM2
1kXufoqhXoP55sHz+zvSpYaDTBJNmhaanVDOnEUuWqrJpqYlzpatyF965kZ/q/pDaMPvG7NovvKP
kUbdavU+o5J+qy2Ox9Bz5dqQ/bFBnW3QXl7QZ2+VbL/7NbclhQm2GxTLNMRmiciJG3+5YkJCYKfC
fWGn+nuB/Z8oGLq6+9JHaFbR1ehc2wS3EWGJxtfWeiVA3YFk+jHt7pICzXCB4L9qCTrF1JTYE6HN
DvmNZpWRcVqyjIw8AEQZW/6hm4sfqahHdMaY313KhakJNexo9apipsAzkkAwEc8IdAWR0Jw0QwJj
MUwvSrBQnADJLne4Q2suqYc9jkoXR+PJJ3JPZ4N3tLrhknTNJw7vdVzGCCdHAHFWJ519hcFF+eOK
hGix8/lwMGvIF5TMJq6PGJQ+Jsit8+XW0PaqQeHhSSyQMX3cHuuM1B78zGdGit+MsfY2poK949rB
vVsp9xHGw8ZHtYx44AOoFbtChIPXR6O7bZocBZfmcBtHyplaghgwjtXSQ8rb4RLCvN8bbkecDF2W
oQYKS9JsGsW7Xhn3TW5uIBlVp3RQ9CWWstMDYBLQ7Ou0/2ZZ4b5PJcFcqfOVN2gWBsKNiZ4M7qo4
eE5HcAGmWjazkYMq04m5bcbuzfBxJ0txnJxpD8SYbcB/Duf20hXp3u31FbOsD+40xE2WyXOZV1dt
lvLpdHyEVvjiCiaToV2dhzcGyktCa17scQ5syXdEQOwIeFtVCS2HTUp7BUl7CCpjt/ygZ0B+R04f
RWfjBp0Jh6jhCS4fBrC9yvXXFvL/0B+6XQSfis+WEOSCTRG9Y7zyC9rkaB4o9MAmcTtdFJjJE4aY
rZVQCdtlfpyqpXaoaZHKqNyJzCBwcZhPo2M363kAZpnMjdxV1BwegNRcsGGFY2mgLS+5+Pozwuia
XE+6f6ltZIi6rZqsswLeO/jDGf7hKrFrcqBIkzAtEhBy8ZB6IjhFEgF80Hc1uF8ufGM/Pw86/NE6
sDgEN1dbvnkSe63yHDKyeh4fpO0YvG2P8yT7wqOzdx0ad3qYsOJCWKX7SDuUtKuiI4tsRFfTTXxo
qHXkjUnFmk6mt7JsSclTPXdDcZcTGOqzPDyPfKNs7hQXR/teLmrjkHSGnGDRKiQEJ/e/GxNZ3XVK
oDf2lR0gNHcdyvaUE5/ERYNbjknfIrUWu2k2oiupwTSGLd2u5fOoVMecVDtbJIP3gyCQ1RPVo2VE
0DpQ0OKFTLd1aS/ddOTck+qu8DXHOJEIhRGpRQsiMm6c8RJJTRMpzbJt7EdIs4Ggxi25evbEBWaY
NPpCi4XZDs2xMGhPDk0GhY02j+Hdjzm846m4NzATHMfoFdhbeMaOTdouDKyRgNm0IvFuFtMpSwC5
Ji9O9djBWOjTWd1pMdBkgd5NpMExG8YXBD752q+n4lgQKY7x/4gvhX8T1N+oKfF5YrNhUlA/VfBZ
owGbcRK2l9k3PqwmIAlniLdzaxLbNOApjhss1lGg8cuOxSHVFjbL8EBPHN6a1T5VVGOlPTQk1PcZ
20K/03nChkeWdCkr0gD7F0955qmGBBPggS81nb+4M49Z61FUeqQWmE7JwYuewfUXC6aTEHDDM5Vq
ed2W7YtVh+hX4Ss6FuSIjDhrgOD2xh6H6Gxh9JhFeG1kzUPhk3PtoW+K5yfLLi6eBBib+tZ8PeOe
WAfFGO6GQezcRl03miwyCyE43TpiEOyFGF445Scx6eEBUPVO+xCu0UyRBIWrusLTYoJeSiuVn7uR
q55JXzfHrkmrjmFB3i/cnLnZi747O/J1VJW5nsQMq4EPaJfm802bLx1Jz/hsuStUGYK8OSvAlXUp
8s9+uTBVMAxTj9jOrOq/mRc/BQFsB4xRMtg6oUneA+70jnCWmPDj5KadAdESBHSMKcoZ8EPwsGJs
RZSl9waMb6qElGhg9MBehkZeAeRhXMRjzk2BbGQiF1LVP9HLGlZ+bU970wR70c/ZpxHyraq8vTMU
47dCLonc2QIhTMgdMG54FLknTbTXWb/uAFzFcWL4TA1ExehjyuYvBK8z4U8AViqXTm2k0LgqezzK
GcjPMD/qwqAd1LdHRUTBKu1ZFTLwA0BkgMVr6oK29eN9Yb5Ln3TozBM+j1N8RRvzv7k6s922lWjb
fhEBdsXmVX1j2bLl/oWwE4c9WcWuSH79GfQ+wLm4L4JlO4kikVW11ppzTM5IFRuwtLKNMeGEg8dK
zpscnmI57Uxt1YchH4PtVOMToT3eMILS3LLkROQF3URMZcWemEk04UzcEeC0F9oWuCNM/W2EbUw6
zHxybK6pyXfVeqxdA7hr8JfCitXadS5NkRl7CAB/GVOXtykWGyJ523UrMcchggKUlQv71aPri01C
dwXJdHk0bunmBsfJkk+96vidojg1oXcTnf+HTYROwpBM+Lzjv6FuXoYgECBAjBPKQIwXPUhx+eOR
PGmH9ZsbcC5Oote2yf5CMP50Jt0SXxjBliSaePT7fcx/gzcS1ZPbiXmXBMhh2OcAFgaU3rKi8VeL
BTpg0eiKJ45wcpcNDBn7GE5IjSdXDG55tkgvG+2RJOOw/6oUVYIdXxCKx7B08bultfvsTBH371Te
9wjn0wCmkHafoFcBNuBKHbpnolp3SZKHJ1a1vZEm/2KdPBG9yzC7ogwMIkjYWdD+NIZ1IXtS7bTh
vKSqOykCsWXFB1TYSoOG7zdRMv8F0uQ3peJKx5YC4RuuIqkpsSffuJE4DxQ/8VKwYe/jXBCz8SXI
DjdWsGhydoXAQYdRFZBbOHkbq3FfurHnlFmxIrFV4w26VGH1M7dZB2fS+4uNdR/JbGmGOpe5z6/S
aeSCANkj7EZPk9F0bBzafV0t7uQ47swmDu/cocI8pXjp1Yi/RDFAhHKO/Rh9WMmtsnZ6AJaDj3m6
+4sv67WM5CEnV+rZG+OT82DaxzH86yuYF2OEy9K6MfCvATJYT1HvvvcRK7PkPaDbeJq4bgWfVzZB
psoq0wYJ7tyb46fv1xAXLNCkGm/IMGzDQvDKRwAUIE+APjmhQVBA3+1Ta/rjTh31ML17GbivnS3u
7Yi8PAYZx4i7YZ3VCB3z7DD6WXyXNiW2muWo2hAzXXodC0bZPuSJ/hc4LFK1geM+0h0OL1xni/01
G966hvvbQxijk+Q5CXpuDh6JhQLUNE/gSzRCedPPcODNrIolFsYNawtI/VY367oEcxW25nb0aHUG
yUPoKVJxA5UxldA7yy0MyHqtu1FZcJPAsBIR6m2C72GdWSS5p5EKV0Pik0gSO08mJoA70tdXAM15
C3RlbkXZvkV7u00+W8vQ2MA6zn/5oHdZil29jcqbGonWQOsP6pBaD4tltPaEfHVyv1yHXskWUMPj
V4YPjeXbbkIORZLFxpjQXxT9uKdUnFYpWRXkxTPMR/nE9enBTQlHaxvRu+JA01wruyViwzHxqHnl
Gx1Xd2/7Mc1RAarEogBfR/VfSF/mASYHCDIKtJUt5W7uGLLA4rVBe+2ymkuvA8flexhsJ5/mZYno
mbLB5PKv7C+fI93GLRs23JDjCoubohkyvEMTxDfiG/hnjeyvNzM9EBLzUivLM70gjooNPHOf4pjI
Sb1mLHf0OvssS+ZU5J7wUvSALxnnqmtCiCSBNmZWHZAJokz8kAHG2iT4M0FKQMkNsSWjFCIhIYmJ
VBPklIoiIsRyplncYczlKHdlGg0NuxRMn1r3n8Yiti0KxZ8CzlyHx37UDcw1ulbZZmopZ3tq2pV9
KrWGhjFo/hiccpf6Qbj4vmTdMsBpp53KjRP5SQuUJdlMRXYKLJpZ0BAfWA6gduCxNeu55L3jqmyR
BvjEhNIKOOAat0Uc7hthvAFw+iPoNtMkCGdGnNj1KEvKIHjtjeghqABOdZ25K/FXbJFBcqKyQ2ur
RiB2heyZF4WoHWqMQQnbbYrt5EBdeU4r955m4rQKOeGveU+JmcPoNfV/RqbJmKnXGmBzxyrS2BQO
4ygWALraNkTdM8u+2EWs4aYVBC/O6r2e+9coc85Bk/7LQvsNICO9OLt+9UKlj6rOodVDc9EjrFkM
+Tdydeu1n2BRFMA7SNs9gpoPV0wjOaP4R4Tbl9ElxtL2zBM3HWGHQ8btUhMBHWftGy3oR6exH0Z6
4ytTE1cbj5uIxRieKTpCNXJOKKNwSxs03AfkreFh/+OBbEIQwK3u+yTdcuM16bTvg+62wGyqgl2c
aE0wTm3z8WUGOGuo+vZBjk3UJEp5NZnZc1pHj5OnvlKCgxlFVcPKw8eB+ggShOHaj4zuYOViolun
1Qi6J8ldOKrzu5hKSiUc70NFMS7i4TgO4V8FAlRY7VvTYsginfFdsops4fzlm0hFDyqyNxlldGw9
FthZMWrpxdFGeTgcOBcTRPUWtSTBEzfVUPuvwQyY5Yx0MKtezEEh6AvEnWl5zxYWT2RyJznYIYQP
FuYKFMd2GD2On+X4ONXtxW5M75D3tOqGYryUXDKDIv+R0wkzXrTzOWYF3s51TTs9dx9pcnknnKWg
CWNMc8FABoQ9kT6OdzQP+p8Ol+C6y8InO6Nrhg/1aPW4FnXZ7eeYO1zDF8SK/RPAJNswIdhCit4n
FU2HtjWJusLIDvdgZgsrISV5zT4ehUdDMmOLJjYhnOdH6E1ctVWOP19/idwmqtuoz1ZBVEGYcz6t
p+yjzrvHIarrTctntTMi96BruMHt9FvaxBsHogXLDnxeh9QYRnGIBqbmZplPKi8+YaQfsOa9tGW+
oepwWI6jM5wkUt4b3r8AQMuqqenqLDOpVW/Bppfl8OozE6BVVGLkrzTLIeXAiGRxlUE2wweTPtem
uTfLCRlk9Ri1jJwsS315kkZiXSFQE3DURAqDrqotqFL2/MdO/g6MOg45Y864dNdJL2+ZN2xlhsyj
pBCIqAAM66mBWpnR6+WkQYR9MzIuDMy7gTJPTOwavQF9uALxQ1eBbSGHMYR6/Dq3jxL0V+H5F1GV
V3RwqHpI4XVB5lAD7JPe34eJqQCceYcZyB4Hzu65itL3TEKKs+lbhdD319r3ycZyjpXyP3uL+qyx
5i/h78qo+ROEdKokqBDAiNMd8phxQ9VJ0FRGP7swppe4AReeL5C+IbzrI9x/etG8ukZ5n4/+GaDZ
LWuZ5+PMDVdkH18E7ZKDize0JD5i5Umn2NVMbTNHIoZq9pnDS6uXIJM2R9nDvyer+OwO8T536a+J
Vr0OqUcKqcF2Rs7kvEToELUzxIN/auXCsNnUnLCYXQCR9ZkiVr45rZNJHMe+oMEgzQA5Ha85hyMp
IkCdFivNBuwSSo622efI+Hd1RGYSASTwHu2dgQyfN5nYwIbWbE/Xrq2/pi6zmPqwjhVZ8tJ7g3Fi
Dwb8gDnGopE20Plu2tK5TAb3maAzIosAXT+BVumfNscwqGvSA8B9rlyb9mc9Onumxz9JEmVrw9Pv
XcVnPbC3t9STO3hSX08lJPXN4DtPEv+gF2HWLqr2fTD7l1lnyCBe0ZfWZUgRMeC3MXbmXKQ4oUEn
95JyuI/u7IiemcP0qAncQxGSoSodY52q1l8lAdFUaWhScfafpSNB0zOdgZbeARVGjoQsjMv1r78k
YkCWdO9nyp20ze68RJ84iJvsX53YJkX6mmfQTUJghcKwfnQOrlFoEt3mIP7XGXLG+4IgzsXpSkyn
2mTTFBFYVL9PVvZj9qhi/M6FDV+hUSyaf/R6vKF4Ii/olI+c/9yAfTw0PXzTiBTmcAmMZ/q5Mvvq
o/erRxfcqDdk6bZXjA/ygttRuGToWS8zeamecvqzJ4s9Ecd0vWJ4hYi2uMWo1O1SFzgo7B8zmrp3
0PpLHn3ktjRO3RtpacC+SXgcRP/aZ8W7yjk+MDd4BlFjoEFCIT1ig6MfQ8eW40Xi+fFeZB+OPxW7
wMs//RFJSUpHjx7DqxlIhj4s3hvbZ9ksG2PdZlW9roTV8HfQVoAvCQLFL/K1tItD46R/RHX9qVFv
9hmEmk4gheud7G0gw+zabxEzj2dSJUZA4n5GXIF6a2ZRsJ6BwzA8GMEVQgK7dBb5kbORlFHLLfJP
pvLdyjFNzVl/jQe69H4+73M13EalrQ0szQHPKXdAZQBTEO2jORI4Wi4LmJED2qj7H2IUmD8i6AGo
7ezNtGWFREq2safpA0D02Sz8u4AXcxnThZWZ+R+9Y8t9L6eTGYi9Nf4NalcQrhd9KwLXQX3WamPO
zn1cOsFWDz7A9JZzPZS0J7z9nP6mPyF2H3rqfHADTckxIAOAXXnnc4YnfQo3u5YR6HEPTu3YGwWD
yPHbSqJl4jF9adPzQO0MwEuNcMe+CerV5nyF3WVrZO1wnYbH2mzgB0bkZ+HC+GN16tUsvlMPBIjj
DT0r3oSEQUNaBmxXlzUauwzJAFwtLyWuKF0meDTi0rPlR8UeRw4ybOXsJ8GHmgnyRhige9vQkcc4
tL8Ni5j2Fpv6tfIq8zo4yWNtWa+BGZAtVejqNor5uS9FwQgMbNxgaizjjXG0QrwJic4erFC0dIJR
6MQZY56ybE+qoWM7Rs5Dn+gbONq9U83Gh5kQUkYUxyxmuXHmnEkXbqdIJOoe8NpdarN/DyL8IKEp
wfAnkeVR1Owai5NeA7UjRZ0Kz7Qn2p2TtBuiLBY+PdJA9EymBojTSzLCqEvvYXQdeDLWEq5YbN14
wqIvVQvY2rnHdtjezdkEA1Lmj20d7xhYn03GyuckbCEZmRnn1/nNULTMzGSK+ciRaEVAUVbROP/4
HMvHzLgl8BWHLuG8HtDVDVLnZIoMUY/vX6pZA/BJkWDkQjwVYxYCLEYe0dPNH6YYpJbfSkRzMxGy
IiDmSAw0qtzxYfSnz6K3LqONYbHP5rdWh+ouYJQPIT87dqn93fjzRi6Uai8gtU/RYXWyAiRAE38J
E5ucj7BtIfM/9TSFG0NvufCRA1Z3aq7TNQtocnbzPwMc/pXyiwcfnw5rcGYu6ApSA2j42leUn9GW
BiGEpjxZNw8jR+KTFaSkHsthWDN2fsBqsPRcUwckOD1OUnbqjJVURw+WkaEDV0FHHyTZ1PA3L9XY
XVB6o3dxy1Xlh/s6mWoE96R8jwQm5EAVgyp/6Gd1ENp/7HrJqS938pPZNDvI9A+N0ZjndCr7FaAC
ajcVnUoJ4jJKmasDaHNoe9FQgFOB2jG8ZdHnOOXdqTyUTXM00/hZdeGTw5a0qruQ/ipjj6afD2qO
UQtM4lo55VnacEnQX00A7gLyrKKonfZ48khEMuibdbl4K2n+r+DiobmDOHZQJMiPCyK9hD5dytR5
sQjEW2m/Sv7lpMV5/TttS9JysCSciXKb8aCW/3SYxhszwzhpozsB+Qlro+rUtRmVfbAM4h581KSp
VuhSOFptSpeKL6FHKw0BcVojTA5hdY/zfOqnMrnWyZhzWyTeoYedwDv7EzTWU0AKRBrN7ZPF0Pep
B1rBBUaw4+9Thz1+PZZIxUVUG2c7NhF71zEfdY47VJaRCVrGay/STPagLaxrvzz8933Hv0q/n86N
E2DLcQfB0FmSeV8v+RV1RWt4TG6C1PJb2Bl4Tj073SvfBxk/1YlFcHhZ38ua0sdKJpA0y1N/NOOd
MdD9YwEinSKiwoTLkF9Yt53734fOp1lEGhptbwZBd7J/IeiLY2+ctA9A6pYoBUc+oUGXrsYrMRLZ
bkTB/IoV7QtueHT/+6xAvDdEZfyoOxPgPraYPNILgc29T+mVPAda5qzbvQfvjh+mblwdM3GBshZy
qG3ErSOp/ta7DCx4Eku25lLl93mWbip8pU+OE1lPpizObizqe9OC5REB1gL71LqQMhAnl6YYr82t
bJiG6nQiKN7nZD0l1Qdt8OdBK39DXimwIYO5JdPWZA31Rh3Z92lv/7rckatlu1nAd6+UHM/tMtP8
fcj1xHRTSXHMWlJrF0emqd3mbloefp/+PpS9ewGMx8jL7OkNLolDpQhPIXnO/2seUwqiivSjP1JP
zaP94Xkif+xBXwFYDUNQUNi+7I/JNh8gYawlev73UboG65XqTzrJ0/fU5OQYkHVByyi5Tpwct/y/
250ndHEWDvNCJ5HfmviPe4Wz46W1mu9+eeZPBMGMXjis3VlTNfvJa8lc4TzUQYScPPAe0WsvP/l9
UG3rnouif0Od+9dExfY89TRprMBzXlVBhEfH6O9aSPAeXmsCSZqLJc2X0guI9c6lKbA0LV7rIEZj
holuPY4kTq2arZ5ngtNpKDzQPXAfXCDWAFwwy3VbiiAyZZXpnHF3OWcvaaDheP3fIHFoIQsaF76t
ntMJjIcFpvy+JYWnCvvwXDbHro1RZ04AqXyGo0+/DyDfTzD46VGbRfc0QvJq7IDMxKgTeLgM96Oo
9jgBp09Mgsauwsv637dJ6RA+ijFhmI+NVdjXdKIZFY4QNgcU0ZsZ3uAOfVa3BkTKBYMRY23QdHwJ
6oVUmovuVeYJ4oUcucycr1GPx3eqKvP3kPggnGRHs1bFayar5giFTD4ZxP1gEtQ0tg0GKv4oj4Wn
dyoU2ZPhR/4u6Z2RESGQ1pohKXsCUho0oYB1kvaNAJjwH33aRmNg0mbJFmD5w3k5FpAnAPuVklw/
5Mr7oVkBRtkFy6stgvB+7zTOW+JG86Rwrf7mLwzEWo47zs/W2UAOpFa/X/4+OGRpnDn1YnoAJbQf
ozcjCewbVX7yYo8BNm8zeqjJnyEAVEMtD3Ava904cK4fkkT/dZUdn4MBTLLfLhHMdffHNJn15C2n
QzADjn039c9lSNgKHhWO8n6ndnZTTydXk39hj92+9N1ry456zUePjBk7bg9ur/sbykDSC+1d4YbQ
75eHfKqS/76qoObVRM0fvJbQKj9X6TfeLHSlrK1PpZNZJ1hQLYdzJ76SQ8w5KfqCF+P/NcNqiR9N
i5uHLJF8VXPY44jNDr/rsO0H5SnGNbZqzMLdVZi/ySaP7+NmEE+4PeMrCv6fEfHKvU6gkccgJg0E
fGe/ZYU2w8GjnvD3nFQX3jL1WzoOKF5rM9r/Lg56WRVmzYfI6B28VrwTJg123BnNoy+aJQMOIhu4
APSlWfNqV6TlTCEH+rpOU1KVknSnEqXJIx/Sdz8NPiD+lzvRkmEvAPef41K2Z2f5KlGAcPEEXGPK
fWbV8sP3k26P3N7dhT7awxakGycT5oh9p030ik759Pvg+O6bgTqWDFK+hY+I25mkooyl779fwMUw
7wPjTxs5TFLZte8Nudfdgj+OivaB3PDgEOXuj1TVySjrP6VMesbWafrSwW+FgTA8NfAAVzZ/5Gxg
wd8E0Ms4HdAY0tJ0vk3IoGiZrL8iRkBfpTkiduWOVzeX8/0wMZkxw/oT9myzIYtt2KrMJRcuLDbJ
wEBxLaAEr6MOBNLoN94aL1hyaSRxhpqh3Q4WbUsv17mX5mBeSDU0L3ZOr2r1+9zVhLJh0YO0ufwk
LPtqx1zTQ5QBI2WYZcJIG4LpIBbTlS+fMKVlaHBUtDccqtuqIRHul9ox4sS42QihV4BIGb8tpuRh
stPz768MvV/cpR4qFS6H2nujd/pWB3b7DSj1ubbOGUOAi+f0yc1xlXVwfIPkGz/yVg5Co+0s6Or8
rnJoJtBTNDuSW4dcJk9wUYuDg5zmkBJRDq7BgfbZXnVSTGca5ZoAm1a30CGXL/U4QJgdHTyRCfqz
PrfArU3WYU7acWPVnMmtyDK2VYmmWBbCei2MgJWWdTN3OGJVZr4PW/+JwUSGC4zZIQyu4q2FekVj
n9FxSjYT5z3vNtGmuUf9dwmjRu5Zr4kAtPP+KsaMGDl2hKGDwTWIepvXRrJ1zA8za/r7a8eNcU/o
U74JZPMNJM/YG3M7El8T9HcJ4bQbIUwgTJQ4fji+OqGqDnmxYLvt4gVBiKGNa2YA/6uqaaYV26P2
o+DcOhU27ZDb79r31qvRCvq7HRPsye+RyLQJYVqM9Akw6k4QyH5czMvbxHOAljcwlAvGHa3llveD
MZarbOZkkmfN0R7R23mGZ+3ruE/vfh9sozoPSTruM5YYhjtRu5uG7N0qwA9WaOHo3tL35/xonStJ
Y91kVklg67bA+rRmafppcNbsZ50+ZCJnAxHiYXYU02fbOMvBDFZtUUTbxkSdbkMkeZyCau+Y+sJ5
ddw7YAEztMmX3Hf56FjnHNS5Gt7zS5N3kJ0D64NoG702TB8dHmNef0SLqNMugvo4yAseAfNYj1Ic
glm292rQkrHOlJOZsLTSCkvcVz06W8MY3ypaI9+Va//3xfIdo6YJmsZYNTD2WbsZDeABdVf4XCTj
U4/9DLE6Wslu1kuoJM48n7zbVVva9kvo8X9QeXRDJL+D6S+kfJdpZZ1bqum1J+X0PrqA9rCLJqiQ
Zkydgb40pAD0hNwcqALGC+fbcT+nDYBdlQOKsJabuCvEbbRGcXOtkytaEjJa/9XFNkYF6d8cj6jO
PmMWAVNSXrHpfbQZvc90iJ87z+4eZIcPjqvw9vuAW+VR54Z7htcUoC9c8qD/v8Pj7wny93tIJpfk
zx81WPIRNyduxDQv/5DscfDyNN91je52zkjd6on0NVmUxaHFu8wmEt2lneU7u8QGOuEtBcDAcnGf
m923bdV8rAuy4PchmpizT8B24Rbrh3FqvF3mUgSFkxJXUjjI5FlyiSwyT5rJHw6xlzXrir4e86US
nOWyZFlG1V9Y/wQGhlNidne6H6hDmKPdJ3FiXUI0OhHcmM9sbg9Jw8eyZebSHoq2mjYpAvRPZREs
U+ThS9kShF716Xcl6gv5mnqJ57Ee7MBgeJ3QwMi66R4PbLiflsivsbJJsfcI3QCAyQ7oKwKAlpMl
NL/xIQN6wM2m+Yd7eoAe+vgrkAeiKXQbrWKLk2CJ7OjYmbRa7X7qKIQw+UyN5Ai2wJByrr/BStxD
Cel21dbm/yJ3hVI701UT/HAAvBb87NAs8sukbrRo/GvW29Gj4Ru3EfG2nZKXZFgzg0SRWdcGxvgW
NLa3UcvT3++FA1uGHhZT8rTwtgpJImafdXxJufIl7anauwy07n4fag8+reYVJEmg7lqyUhLF4Q41
xnnqOwvVk7DQsgbjOZQMYBXsrE0Q9c4RzRDXvozGltSvqXrj7WEeXk+faZYI7tKiOkaDZhjqMUzW
3uIO82qBCLbznzNP39V09AiCs230FAO9lQKpEOCv+JKaeUZkV5ckFx8CWdlqGHYN7grTqhBrmuW+
s3RwaGyvvUlIqCtsrvZGSARCRh2Ud6kkPALPHTPJ4K6bPaiqtAeTXdqOmGkqXT7M7TnCOfnqKKzd
xTB9tg7mrlh60zERo/voyfAlxbYKeWAOMTP33v1bGYaIJizB4BGQr77QM76fuhS7eu/p4pBH/g+K
xGrXO7F9xtD2jhAJyUZBcgYiNsrVIaX51c7kwrqROgKqHjZNQPD5ynJsb1eK+7CP5x+iwph+j3F6
z7vSMR5X5gEL7LXy3fhikZkIndSqtjW6jB1gRv+scJjQqiERAM3T9Ol0TOvDiWDDnInUgz9kT67u
+69aRvfWlMtPYZEBgwPNfRrdAuRIMU13VURrIgqEvY8nBCxJJ819DLdkV+uwf/j9CjrP8JCE8zM2
NH2CHwsj2QPb3yzrXjvbGi7ne5Tm7r2iBXgQ3vAvznj22wv4/f6gTbFPEg/P81QpZnLImcyauTTX
EKQPVD5kDf7fjww9hFsTZArOdt8+uQjxfskoxrLC/H7lpM6wh8Tw2sp4Ov/fwzzI//dpmwuKyB56
z3+/kqKOkqEiBGHpVfy+tN9X6i1jkiRBbPP7gz7lMGhZE5RHFZ1hqA+flsM6lWOwYtiTp/vYm5Nz
1BA22HsNI37cPCigpse5iMbHclabWvXJQ9QNkhi1r1p16jG2+fnoCN5Ko1z//qJItOAKtuG4+HZ+
CoDQEdVzVQzq7+rlIa18RHH/97xEARh6xYOBGf7LCny8C6ppH7uQ7uY4tBJlLgoswhC34Pj+mpb7
nKTYbwe20V1qa8Jz3Q90Mpj1XbQpgWn668zFGu9kOy5nVumQCB9lp+mO5sHR8JxbNj6KOH7s7WR4
bo3xM2VE0TURKkG1i9nQLr4I3xm3G/tk3HYLRDr0sngP1ChYk2lExAPpSW5uHMpitJ4ne8D3xgBZ
lS7KuLHwdlrWd9Q3y1Esoywjp/Voad75wK0/dTXCjaLuOMRdh6Dca6zVGHffdVTopyrrxRpvCwBX
YhLXpYGgGuVOio/H6M9g44NtGCCGNtM5unPgit2FY0O5XeaQ/3iGkOqA4fY18pGawA9Z0PgcXMmT
P+VNfJUtVnFpJcbGpu+XqH4+S4x1pZnueoWo0hyhMDR+0m5dGTwob4Z2Q6p86M9vgWAcKBzmg1lz
os32zzEZaLtFB9S9i1+JqSFQAFf11PVoKP0Oang8Kgb/ZL6GvCWdO4YYcHxnA0KJgEgAHhhf7XWB
FqfZcbpBik4IRWsw0M6KU0GSDC0wzFxJVV97qzwnLV3K0i7brbTVoYrzb79vryUuaSMLH2JHvaU4
hB9Ncha7cLgEQvnrwaNnxRaGH8Koj4rmAyABtEoQrJsJxz6y9AHVlqlf+mWE4rbIgGzOUZu20CRb
zOLE9PQ36bddivW1qSb9TOF4jSHrLd0zOuqmvrk1c5TGSjHzGKHZHUZOH/F4J4C6r7CgBmdC7a2z
MGilNUW3nRsXeV9fOJc8fWvq8lXNAX0JE3WaMgUxA+Zd5cXxk1IMdiumN7STzvShH/oIv0BtBfoU
lGznuGSgO07ulqV7uTodEmY7aNVeVx6oYswlfeFHib1HVul6bDuHEFGCWhXJVhLe1dY35bUtkUQb
cXeJ2uYP1OgvA3vjuo91dQCy61KAxwGC5TFdt433PWYpZoWhIe9o0g3+M8IfiYdBAawobMo/8Rye
e5mi6EcXiRoywtaQIAsoc67GmTSOIPjnDdMPGzwtA1v8yC9VBu8jXTK8UPTem8m7FKZOAeUjo8L8
ym7kzpi1VEZJ7PEqzQ+CI9I9ToFrz8AE7TyBVV4wofDUWxLTOOTHpPkiKIqOCFa2hiIEoTflI8NT
/sJpOqP8gA4+BZgBFHMiNben5QqqDPILVOMf+wL1ZjWIc8Ptj9o2FuAW9FSSUhokeLd7xiWWgqSZ
WxOacUQhi1P5JdD245ib1X5K1cdQTRmRTUBH3C7qN2h06w1848oG1w07kdlj7+HpIk/CluafsKOl
wWiY+krDE7ZIYMN6X+7mON/2jXWf8EFujTIhsASoCG4LeAq9aL9yBY4QGTual/mtset9Wy7ex9eh
EsUBnWGIyEi627CvbkKL9lhm8X0+KIgqgxw3rcuI3CdUZaafupGFy7o43Cw7ctaG9ghNGd/drj+H
A2GyDdFZRNMyJSgtNCBDsxozjKkRGoIsRP1lBoTh1UiWH+Oj2yXlPjXIOlbDOANLS/6RXpeckExV
m77FMBxoMk4S0znmJvIOirYtDTpnF+sOnkSHrbdwnpNxNpiPeju7blDQJDZRbuOA+dWkyE/FTrrh
ZRiMvTeWTOo6TeDOGF2VtKLF9SOQvTExoVq9n4JnI+JUfIO0gWM9bHH+ha+T7okgq/B6Bdpbe2H/
GZqUZ214dj23O5C/tLIID8eTGLKJpwalfUhYaxHPJytOjoVGWkCaNDFBS0L12FQmwIAEhdKEwluE
4hxE+gvRDDlTgfsoHbmOdUxmo9vhQrCZ2eEqAaPfBQ9FY6TbYgkZ6bAF9MivptFGJkXY96GwnQLn
GQsiKi8EgPiWM2QDLGOsGJwuvRRkbckF4VOTcJOQPEz0dXfuOnGZgLhe7H6Ai29tY7t/HUKHfqDB
/9aVYCKWeIhcuxvLF+POruwKvlOK43Fp6Q81s6GidXB6aya5XtFRITO4W7Nc4PHgPIG2Eq8cwdit
F+enZJDqjuHdO2m/56mKjB0c7K+AWYyqWOuWPXGT0+I2cJsyx24ITZGa4vmjzLNHQviYY8+BwZng
u3M9BjgyqMmQ6L8jjfK6nKozU/P9pNubsxCljbjcDMJVO1JlcZqiKJ3oPMMICc9h0z/npf9eTwko
0eFZtipB6iJQEhU+Y6JOPgbzbG9ng2nUUMp/RVRss2yJHLQGm4Vuo4wJt2GD0YKW0KGsIA4wLOZM
Ny3DEcqcOvUfOu0PuCeVuQvyRUeReUAdbMu6CuSxKxejypxqhqbZuPOFjYvBzfZhbeGDZVmmuDfY
lXB6xjHFQKW2toqKs5X+nRyUOAaOjqEygifLt5nAY/uoZ5Nn3rVk5d2k2nLOIRRjJCKY+vFl7iYx
IYTjwFyF1DgNotayY6TqoqhHnt84W+nFb0WChjYOXlLissjSoR/o9NF4rGI+FI5j7ci0tE6Mz6bg
OJmFOIPd3PlJBX2ne4JWokt25qjrkaSTIP6Gesv299Sqhoo2xTNRii3wMERgsFpNGjIMAtCbp4FS
CIKTfpta6khed8y9SJpJUIDwIQKnFqp5a+3quejdW0Iy3h23NIoVw8EzGj8kpTWzk03nvkLBLDJm
6MHUXSq3lBfOowIfY9geDexUBrZFtLrLsPQbxjtHDgg7gDv6iCN//S3NWT4qC4MevHyYH3HKCKCi
kVlU5XZY6mMn6uAreMG2s9DHC3v8DlPrKe+6+0G01jF2xs8G1nGfh87BT6xP72aDRbv6Y4jqwYNl
RE3KzmM9zsjNN74Sj0Zur8aSfMFSgqhI72w55ycV/w9157VcOXJu6VdR9D36ZAIJN3FaEbO956Zn
8QZBU4T3Hk8/H1jSHLUUo5lzORESJXax2OTeQOI3a32La6quwrXB6GyZeObsqMdeGbTiCptlV7w1
VqXd8DDGfWnCAghIavIkbUFRWVtU5yjfriBd9RWyZU4K76lo+uNY2uoAJ7ok/6b+4Fb67OKX2Gmq
daIBOPZ7AAowry8JIk6scsvI61puhhoHsM6wl0AdttZkPbp2spJom1fKaQV34WDiWstYTrhfeqY9
pzXe/0rVI/Ei3ox9Yh3UmYxo8Tq6q1ZvsdPU9Slsw3ZVWS1RyEb31XEaHBO0TIXRARAQbN97Hz27
VqOwao1D3ujbKRP3vckxZXmeM8OA7DVBAGivWA8ahlPhvZEEFyErQ5ltbDWEea41oEiGMIYiLSNq
JlPHQkVvUuPxCbZnGmlRlHhpdDAXkbrxouAJR3S0IXdkVQtVr4I63nH0IySzWAopzGqaidFr3KjU
BSeZOweGmKQh0DSpxK824WiFKKGCw+jyXG0wRixpfj+KyUF6UbFhDh39DbmgXHRZeyPGwMaABevQ
ggCe9GsnYhepCbTBQ3fXE4DAznOUC6oj4sRk6D665pInVUFxjCgweOsSEylz1D31XrIjoWHYJ3n3
6tRkqkHz9VnpLGmvSn4QNOdeqvZIf0i2GIDjIRP/UbQ/QFrOxkl+Z3vymIgQMZrV8IkqvUCYhrgT
bNrEOZwb27SbvH0XTvfoXxDdhe5L5GhfTTblmyh0wM9AvfYiBB9F5PwYrZiWK70jNmZW0YaYv+Jk
XxnJTefWXwx3HwNOT8yInrcpj1WRa6fSAj2RFD+AZe86c9qRxwG/w2zlMi2oPMRw1xVTs6nT/JCE
Kfl3Y7iFJS03WABS7HsIRWL0QHZgvYWoDFeJFzD46B7bCTxp4RsVmgRmG60fmKcJEatfVFhgqgTG
8Zi/kehHN4jdv4eBUgQQtB8nZPnZiDBx1A5OttdKR26Vnev4RPLn0Za3JZ6RDm3lsZniF9h7ks6D
RaY7ThWB3CZvJUE3Dl0CdFOPEK7XCXIfz0JEyU7MexQ457ojK1yzsLJYxSM1zMbTGjZvtsNtyztH
TgehlDiv4PW9oRPQ71TYvfsaDl5hI6MMDQ5wTsh90lkVwASvJjecmlg3C+PWzpwfTp2iTKxvwrRh
fJ823jbXbHYYiXi1hk/BXDmS1nMksb8arvNe5cUK7O432+qhL9tZK+s/OLJv9rgNWR6QdjhO1nwr
1KTk0KJqqbF3xHgPQGEB7Pbq8axdRrPqsG+MZWj59yYOYuRcgAQJPcYvxkvbIFEcvTRa9UZvbnKK
5sSGeqJ8dK5VV23bhBtwGvE7ID3FUxjhJGkwLnV+gHS7sb/k5BzGNrlvCx0rS21eWtQFkjkiFmgf
TByQb8A71sk68nptWrZNi4iHHAgMukPNpMZ3UfrqeYt1PlebTtLEtHFern2zWOMlv9ccHHbYy9i+
o+irmM1SuQn4BBIJk25ALcnJIuTJdbKirl85KZJ/DL+pC3VE87Cy9sMR68qKd/9H6MKfIef1TWuJ
nvahC9oY0lgsPLIUXNtEl6HgQkFdTO90uM3C8yb+fpUcLAa9JHHwhiwddPrEzAkzfOtJCGMQcwjq
6rUp6VdsrUaUmsQfEH7INoc4V5TBxW1O3Nxbu81/6C3OLbaoV1Jq3tyEICnZoJZtpw0RhiHdd/2e
DuXBj9tTrdpmMdTdGQoGNbJe3k+aWistRzsuu2cfN8pijLyvcBp2ccDZ5OhcLPiMoYsvbLt47l11
9nQK9kAqDsrh1HbK36i+ns/mD5uQ9K44Tdq9qBgV6XpGUY+ofIjvit49JYZ3mDpgnWabP9Sm/ZTW
iH2mgdJ1/qnLpHm0ACKkjJPCD8bjFtIkHeqTlj8VA21NqR61tsFzmDMu0UW/lW5Xs+notqBDWBn5
DWleMMgG9h+Ont0F49iveD4c4IWvS7V3qZN83t2VQMSwG5vpSaZVthE8J/HuGentyL6OO39dlCQE
jfMBAhkmolRQC6MSGew+NAwFznqYdjDYRIK1LjMftQDnJyO0hdvo8Lw5sU8tWEuDCMyNLajSRkKg
7tLZE5Zg7TwrrWkWlLbVsvELBs92cR3m4JqybN+KQHtmKlBuPJIV2bkan5b9gGIf4EDLu4TxQq7n
0yKDPQY63K+WLd652UaVodINVL1jnHqDnuhz1tv4ECU2mWGCxtOQONrktFBv6IgnMDJWg/U0te0D
+g6AaXb2YMv0lATejV/yPLLFuxF82X4drdqK4XmQBpeYNTAQkhe21/0yjS693p7gWDwSkLqY+sFa
6gT4LTAczfMZ90OrMHFGFX63Cncx3FqdBaUDfY6dnC0tLnsZ3hp4gJgt9FtnFO/Kah4G3A7k1mgR
M2NN5XeBDzslDgJUuxmEDVGl745Wu7s+M4k5MOW7FrKaidkrr8yR39Tt1SdjmGLhGbiIvKhatCmN
o82ehkuJFGUv73neUIGSIRNkPATR6ORrg3ZgIeUEyjvEjEhqd0P+VtF7L7rAoeBXGGYK21x7yK1v
qBvJderOXamIJCL1InH3js3svOh/pJW40ZFJrpBLXsBZXA0yPpksPSgXZxxxNbwmJPQWZofV0dKo
DSUcQJ3szEUHOmRZWywpSexSjL70zacOi3HtGFBhygTlcjua5ZYyU5+Qn9iyuoQWSDHbb3djQvVO
DTniZS7cpRxfZ8SMYTGbtgaUjBSPD5OffWJUYTgadZjPEkmBw36/AdClYH1RjCU/zcl8k0nzQFMH
i6GPVnBLT15VYzDWcPJYNH94dSsIIVz1GmPaOfBnZQtwS2PtmRciMLuc/QWAtUIavPq2xsyMZL6Y
VOLMuiZC+5qyuxiC5bZXiIudPmSeSnQw0sLoNkJCMDoNQwKLPGdzVKs6M652kX2wLChWZhfc+8gX
fcDkHELhupkCf+E6vrGv4axEtf1ctfFrgX5vZKG5Sm39LEeWzS0qm/4cYtnte0BC8JXIW81B3zjI
lMSAHjjEjg1iDiLkSJT7SgUPtWsSRptxI+YdebuTdafrZrCuWigNgRM+hV4WH5vcLDZuCB9U9DbT
xJJIQ9IMDT8d14TVeciFrGPv4egYAZBkpfbBBrTg2++0wNxlbhOcSzPlLfF4HoekO0LTY2MzJktF
xuEwcc9RMOwn12efpDnsDOP2WaS5f0JNBcKK6gXSoJx5P+agq0XJqryytauF8uCAzHpGU9ac4m3o
Lg1SQZlIrcGZEEM183pK90dQIbulcWCUPZg/UfFPhK51NOuWu0FhtBSTKDZaUdRLa2LYObkYyzu2
SQAnJF9auW9KoI4I8yvs9RKzOIpp4LYQLbHvrTnj4eUgOk28NISDxrMeH9ZOl92uxIW0jG0Pk7U4
TY5+lwFNWPiWuw0QUvBj2z2aIqOb4wgWGXQGCBIUzYh9OPrICT6bdf+cGhTybYrmHTMIpuyYWcAY
MtoqHfcT0RNYmLI60o1mhzQfHxj8FcxE9RPo3R9FNrLervaFHLtrXmmHXp5L7p2kdsxlMwnYdvPt
WrfucBCtsTZly/OmDZ58cfBU89gPXP1VUs5X7yXQ0yczAJPW1MTkRaaAXRmHzhmPT7eQOJPWFF9P
edMLOLTjxrSmF1/pTBYsEp9b886WPto+0i+6FBSoQzbXpImj5lSXTOsIUhXsjyNisVrBlDrssWSM
lNgj1mYCeoJraol3r6On5rg6cAugBVXtWbb5nS70/JR2/o7enLi5ybmRZfRmGiWbMa2ZsTi32BOK
+adtGHQeYqQK68b1BRcrucks5C7wjwPMzdp7lVHbuM4aMZLLAzdcDJUEjAXL1Bwfe9tp9vgRPFRq
ywgazKrWKfLaxOegtiK1MlvzbOEuAK6ZM0e2HqpHLcpmP48zAK9OT6JFCaS1HZeaP6wr12S7O4A8
923AJ2mc7KKk2cz/rer4EpWOfo4x6ZOXTs5yikwFc7t+izjMQeg+vBKTYLJ/3IAAW2eBGiglubd1
k0XlwNCSkQnnaWwm676pGLlokLvKmubEizf0blv0tFdz0r6yKCcyGaQnD5sI/509LxGCY+r8aDIt
3Fc1yC9QPgtd86GD2ijsjcA9o4YPWCzzTjMS3egWPglhZVg+U8Er54jsdiLMfikcZ6KCxc9dBAwj
bL+k6W7Rs2OoMDYd+Ure1FxGfFJmJgrQYvUz2e8s5cJZWqQdmsY+6sOw9it+SSGwIERSmw5lbaAv
1beO3fi3jkO7WIaUWBHP+jdlGjeD39LkdrfgqCvCo50jeX7ooWJ/2nRYzBda05NKTuLwVKsdXqT2
EnJpRSWT9a6B5O2LYC+V/Bon5DXS7JaDRkp2IYqTLxqGRBY0YZdJg94s49z/tGqL8EULZIrifl/l
TfWOHIThXMQCazoq5ZiHFiu142dX6RrPM1CagCcleeoYyh6WzSUgYmpp8mE7NXLX1fFT7fjihQrQ
x4PhXStLby+08f2JBEx9lVTxE0tdcY4dcn/dGSCk+nvDLN7SHvvnUH1CqjGRBtQ3MITZdgiwl6Ef
+CfVvuiJ1E4qKM8Ao0lbrQO2CkXB4a3HaxFzBLsjLgx7wjIWh0hnIrjr40vesbwJauKZIpS9K1mw
Zc+M/JzdiaaJ91ncrRp2OnS2YIdQzU7bYdTztSCoi3NlSWw7IQkDUAYonsc8qX4aWZdhK+mDmaWE
YxKi39oR7kMI66Qm9JxyT6t2gsD0EFXJ2u2p7Dql7otQbUNlu5tyCLcuY8dizM2bBFLHPfcW4Nj6
pdJQMicMTOVaRynp5j8Hjn1dMLowpWQT2NMftFqLMDIbOF891silb7IJBTUAcvc9bsunonPPRvdu
F+JSY3b2xzJ9sUC30Y719K8q79hzl9Ob4TNZUOEGpNK41JtuYBzSHXQYwsfYfAoaKzqYfm4tS7Ar
ywZ/2RAxEQHvmuAQBeQxwogascY0jJqcQq7DuloPI8eIGEl4l0Fwa0bRPRhya1tZCD0HDBFJw0DT
9vFWl1X1bPV1sOLlpO6Mi6NWztrW4lhHgbrvfbgIs7NGiWhNyNmXRi1H2CDW3OlUsx3a5rp9k1fu
hcTYist/NI5hp6Y9QBPmw6BtoC6QzcgZ8jA0ivqziaNtf+NORrbv8vwH+eBrKXv9goVZX4lv1KVJ
bdeBZ8GotOK4AgWLp2lb1DhL/LS8xm6bP0GpfPVX0gCcSRuEAJYhs19MPBnax8B2sRlyRdFnv1s+
3Klmbq4DjspAkqZj6cFZAjhfNna/1A/kYdFcjCDCLEwcDTt+VHjhTWhSOJiV9Jc8vH/Glv1KZus1
lnm2GVlGwFEtHySTN0QOyRLuwd4X7NioAWh7DB28i7smA5r0LjkcWJBY1YPtzVCBEZsCBADoMjWS
/HFlNqPCtQ7YQtPjzaCqByv56ZRE2DJXa5FZhlPCcxAB4LkXzhXh7Mk0wnJTZ5+FcM1N3c5SGo6S
lDIPIx+nmZnnbFOSgjmwd4365nXw5WNmWowgaX2T2D5p+NF8gKZlzb6UyGPsVW0MIpIdBWfjyqxf
kazgEEeNv+r77rMF5rPW0+QJoe0A9ofbS+/ix4kUKCh5Sy/B5TkUya7M+w4vKxWzPya7pk1uIssR
66qYpVbISkA8tzEHilHzCoXoVqiOi43Ion0PXio1aw93jPVQ9O2K/f4rjciH31LCTrXVbIQ+bqu6
BH0zwJsw2FvYjXkZ6hCcxPCsZn1jXbofnpX/VLPYwlbQaytmIKISHaMd2BTUP1+Eed93U4YxnfFK
kcCfhocTQgj8QqePVbB1poXk6WgLbZOzcbSUuhKZlosy3JqKEt0pXlO0VUtITgU3zZgWb+jkP5Cs
bqoRFKnglxWVJD8269FIas7DoOSPtNM+ZakORHo3527YZoV/Z9vDjq++0eg6VpkXwUDTw2GNTvdc
wH/nqjE1uBEsLnypPYCcIR5cGzZOhUml78hyK8QGi84JDQpGZxZcaNxTRmEQmTuUCEaTfaX9PPZp
kAo4xpfXGZ+deKzgzXUsPzZWBdo7qF21ynrM3pUmP90YAa1w0OaXxjSskkn0+wgxgPszSu/wJbzG
RlIz3jnmPUtaJxmjXYlRkCkSKLCB5kBR4w3COgO+7RC7ltV0gGQhWPOQw5HFL15iMWriyF4AyPka
NCS8RtrHSyTtD3YoXhSrFwQP6sZKIh7ebMmjAJQptpSA/Ihx2IKEWeT+Ev3MTWDEy7L4yu0dXOxw
I6v4g7xGVspli5Risqu125glC0AabAeKPsPxYDnWBlD0mB64BRSiWQp9RTY+ilgcOzTME4P5beBi
SdOBsvjIuxHVhZ8svY7YQ7HIa0Jb9przUZJPBUATn5nf8E8oNcG+3Es4HcUAfahq55GusjdR2lOf
Bs+V5dwRD7GZRifY601xk6Ew6fi6pe2xJfUBFlh5yR0YBa889wcuwgl5CD06NMCewyACjOa4T0CE
65MXcILLSnobz1VXWVJk6FV31F1CGJywvJmwimzCHiGci7Xe0oqV6AKOXxJpjMR+E+YtqtZDag/P
Y4icL8d6sQhZrbA3LysQ2Wg/toFdrnw/AjpoQaVATg2MMob0Ny/CWnv2xpGWqDsk/hIYk0VfHKcd
6+C12XANRG1vbAOF1TQLgWvVCY29gfu5DaaV2UOu9miEoPHPOrjuvQZcm+GQ4THuvcYZHgsbjbBO
FNKh81e0/+66afgRrQ4rjGd8JcInC6Acn7SWF7FEOg5g6NGVA/7WvMrYAeV8Q2fcNX18tRPKxg7F
ydCPSBJ9lrYoulc+tpTTOCQ7u90V0o3ZDRgLctzBK8WtWNPp+cgh5A80pFgIw6YhSJ3EpIAonmPu
qauFUijscQU1hvHpFUy48POeDelpu37Cf2bYqVjZY9bfMsZqqvzooCG0Iv0zZo/b+v6Oqc2wsJlA
7kcDciH7nYPrS3Np2IFJX5DzO8l7L0oubYFituBnz+SImKg1Xg1V3o5tr68zPKXXidg/mBn7IDOm
QzKZYq1GqHO4rxspHgrPbynXyT4eh/Kt9Ot0FyIvtEquc8rqd8Mjp0DMWv06u2FlWx6mMH9zARnj
Ts+2TuD+xDb/MoE7jSLjYxTGuLNHWEqS66DvYocVwLSS1nhb6R3oMEYEeWnGx9pM996lFolzq/fT
sa9M/2xi7VpjdE1WVZG0x6Iw7+BD13dqhvyMdsXjcOoYk/fW3DIjLqDoPOWmC+tHKrVxZKavhRTZ
scrJWtMwDmYZJwneg3Sbm8rcDpQpRaotJx8NywQOblMEs1ee4mk7lDi+XaefVj0h96tC11z6aZLZ
9czedriY1xqX+8LQ5opJHWakHbkO+hGQL7AJzI7LJkST34hiC1TfXSA8zi59jQ+wPvC6uQRE6/w5
s7AlRR0Se6Pbpal5z6nPBp4dh6kqsc9QLy8cS0LPA+cVe+yp8iw8lAYtmEDwtVAwQNtAf634Ided
YIiryVAepYbOSp9i81KgZfbColtN1I28J5cgrr2jFcZPUT0cojRm4JSChAXsQLRG+JA4LA6HKH2H
ZLYZuo7M6vQuRLLuBNrOTZhFtOaQ3zgldCU3WPYWtzaMKZzUbj9ugKyBBR6YYWcKvos1fNWJOkcV
nO0O2WDlZeHW85LbPgdhJ7gPVjJ0fkq/OPUqMGBSJ3vTyN9y8OBLh0k17jyW3zbqB72RH7an9yCz
iL1vm00oCxtpeKevh5Zkax6+X06c3ScTW7JqXqoblDrm4D65QfjumUThGBJ1nTtwV2QiIt+nDVG6
cN4Q3wCwLOLdhLjOTpyjMdYkBkp6FQ19DUbCHYEFwKa6yOSgEOfa4Gij2AbpUgmG0hahTjgwT70/
3vcqxCUUvLk+mt0pTmFqBuuAwKStTQFPSpq18lDdNpZEjD861qGPcY3XcjiLvDxCSkSdgz61ZWX8
70PA1L8EuxHRaNuOZcxBhISAzaHO/xCCyFSm074X5RnV1IPLdTwqd3obUVovsMUfc5KOLiKy3CO7
qmotJ+uNMqHbjdz8t7Qh900h85dGQ6kU6w5L6VlmRfLNUcGX4WmCGUVrGN9rheAuD+/NShN3YGkt
zuQqPxtCAaQiSgSzf4aMNGVsPMbqmvnMa7McYhD0liczMnI2OUizCwSMiyAbbjTVZstcyHLHRqu+
Kez1r2zYsMEU5euEYy/UGN/2Hoq40h3ts4c3cv3vXzzjX8L4bEHNa4P4NnRlGf8cEG1wYaPG0dDO
qdKag3XstZe37qF2WNaD+gH3LyDmTNVqLGokD4XhbjKktBSY46GKQZQYLPTQwvmbWAvoxAj1W+pl
uKuqmMAMH6KRCNU+KgjniAaGpkaNUG3Z5gUx9gCTbs22xDAth62bKnU08oQQ4N5mr5r67oMzais0
vc5t2Q7lxgGQ/X/JX5Puv0R+2wxQhDB0fQ6ytNQ/XT1oFkG0GEh1SfPCUZNb8pp7wTFqtODZZO3N
vNBnr5eyky+wzLxUSfCzrwfEQSHtukjCktFVRpukAUZeo6YeOZuy8RKDbsEF5OOqak20qcwOvyOk
J/hiKFUPAZEzO4zy9W1g8UGvwb+pHMRITLrNicrizaiy97rqX4Ayz2DAWl8NVV/i3WWT0+rRY+9K
NH0NOW5pY61cUbfbaczlQ6NJazPLE9c+GvaFMni4GoWe3yeRf0/XTvPHkOdkBAKgFEffIrQL/wDb
KqGHAcavQVS8WP3CLgnpkPNfbHtYZkWUiD2i/znBBhNPEdcw78DTpA2Qo9FrxA3z5Gk/dCbFSJ71
y5I+eY5m7tg+QA6cWp8ZdUHxlzr6O9xf98ZE5uqSiXD2gvGQEv6wKyXZzaYxuCiB/ddcBV961zmb
wYGWVSeI7PyZ8J7p5Jd/B7ImsYohLnegXjRNYruT8lIJarEKQhN8ldmvtPvOmSwNAKmjTQSB17Yh
wH/nOnjAfEAe5JfAZIEDzPV9JBJs3Fgzgz6AgYPfQJ6+PwyZJU+pK+7GxA5+8MOBKG85VY3+0asL
a9UnsIC+A9bLvPOOefNGJM9FRwG1I/Qr3LLGcd+ArVKSj8hViwo5wlRv9IKbc+3bunhvQZcsVWmf
DWJaL2yB0MPr9Q0bcmfVB+YBOZ15lMWEItuqs2vQ6Wh8WvVu571NYc8uZpwXeozVP41xkNumE8Oq
g052O1UfEFNPXJ8poQXZdNZ1v1i7JWIBcIKg3vIyuE078RzmYQzbBbxRMIsWqrl0Zr8H3RJS5tmx
0L2JgQVmbVQP8VTO0MmiZg4JfRxsSPlDcITE0XAph8q8n0ak0LFGiCIjl4UeCP3RqmHOj2iuV1MA
c9E0pnoP0Sy71h3Q6AJH8aqyI0GT25ko9zEMeqpnteL3MX6AMt58H37/8TH8D/9nfv0VU1v/9T/5
/CMvxoo6qfmnT/+6/Zlf3tKf9X/Of+t/f9Vf//wpf+lv33T11rz96ZM5XKIZb9uf1Xj3s26T5vtf
x79+/sr/1z/8y8/v7/IwFj//+O0jb7Nm/m5+mGe//e2P9p9//EZI8X/843f/2x/NP/4fv/3P7DOv
qrd/+vqfb3Xzx2/yd9sR6GNdQdYr7gVJ4mj/89efAHsUrusy69NdwhqN3/7Cc6UJ/vhN6b+j+LaZ
KsH4MyxjjnKv8/Zvf6QMU8zfSPLPUWD/9vef608v+n+9CX/J2vRKumpT89OofwrP1YWl21JXhm0h
hBBYV/78ANfdTGtUhU+z1E7DPONBLKOjPzXUNueYpAdkSFKxgl1OAj1uXSX53oSSrXXhrTdpW/hP
zQ5L1VozLdyF3M9eiS6/YgxbFVa5cLEMjwpalo9jXiuLowAiT2weetgebDR35dx9U0pDTVkPleqW
vjmR9QxhjlA+ZwN0GzXc0H0ga31lKvfuTqwWzCcem7dekXRbGx76OnF7JIs8+Hp/kQuiIfTo4mG1
Bz9GzGCOMeJWE8UnBoBXYIrbzFKbsWQv3VcfTIxOPfkpdnQrrIBky0DddkicASVWR+lQypcKbVYz
Y7Rle4FjBk6KgR10TaYAbE0KetMOaMg5LtlI6exTAeqIpUuHvSScudnysvcrqwHjo7U84Z0B/Xn2
HmuOtiU6It0NzniXYJvJ53m7ES77HCao29MVS0s7jvWw9ZLHpBDiAg443KQYhBae2SIN/Bw8P0NF
56MW8NtlQOgkBD9vFffNsQJVJAVBUfaAYM/H45soZOUeTvsM/wCTYn8d2sZT6DxUtUkgJC8XEP10
a6OLL0OR37lTfpWPMqy+vFh7zvpWYTpvI74AZV0dml8te+YBPda+cslEjFosCKVuos21+x2eS/ZB
UwvMhclMkRYT4hJijf77p8hDnvKfPx8afz53/noOPyogpV/Nv/2q/4+OI11SS/6fD6T74i380/H1
/fW/DiT1u6FLIpkcXXfZnhM1//cDSZPO79Iml1CwY1KsYeaz6u8nkvG7bVOu2qSS8T/C/q8TSbd/
twTmXYcBGheUKa3/zomkdIdz7x/ysU3LNiiLbKU4l0BPiPlc/MeeohgpeuOk+wpLtCZSJ0Yw7HGo
dDP7JHPf2t7v77EXjPAHH/URO6CqbuuwMVe5wWq00IbpEptwd1F4px+stkbUarhqWlMC2ZmZK4EQ
N1GGWMhlRrRhy2A40jiU4ozOOFxQTjNeqgabYUFYPkqZLc1EM55bTaKyMgbG1NbgYKpJILvHFkdi
n/1IOk3b1BRwKAyId515NUoiZ6O7i7dd5ZTsei1oedC05rDC+GHU6Fwm9THMJamHjvXGzy/fRWrX
pE/As+oDUw33piT3YS5w+pUe6eEhKbO7yhAx0DUvPqVFFSM0Ozg5W7+6t+MrfGNj3UA/Wf3qZ+Bd
Goem/UEOQHzbocw7e4PpVevc9z67+ftbM7QmCPsP0dr9vq5dOtmwa45p2Yc7oUiJbVw72md236y6
WrA4RCS/C6Iu2ipTzIBu/r6T5Z9eUIAL/nYuR8xegmrYaY3j7ISRFvu2aOKLiNmn4Qy6KSZtvASR
r+/ckckjaGB3T+AQMPWogJ9S2bZ2SF2En9//r5g/RTqBicaoGw+pgUNsBaMOxm6aWH8X/N+lf2M4
40UwQjwOfrpUtYY8sWyvcWNtEDyPL/0Ugs1PJ2PbQsy+w9xqNCnbMDGNxtX3XPN+DNuZxlc2O3Om
UKRaD7DWdK8J0/Zt3RZcUwrv0u671vz+AB8EGJiniIG5FRnCKBM/6rPDzmOb16O21p0HbEIWU0qd
rV9hvmAsVt4KSGBKMCgn868f03DbEyo0mDvCyk+CFPRNEKNBNz3mIZlbWlvQkzQqIbIsM2TIQ3+r
ry0tdJbf76LhZs7Nr9/GcVPML3Nh13D0ry3MU0smhWKmonk7t2w1jMOTd/z+UESm3Pz6EdTEwK+M
NHWIBvIDx7Jr73q1z9hxM5VCIgngme5Tk++DHu9z02f6PahzjKUTtYUFQtZka49IFb3r/MEGh0WG
J4tKR6GIGsLZZpnCQtUBky3oUeTVLM/JGKhPdvSMPoBD9iWJYGVPblNdG6seNHIQTemHyrYFhS47
DRb7OEyzq2tLwE3k8PCCKx1gblDzC8JOYUdy8g1IeFVttYdfrwj60XX3zaDJS3tTWQFKKiP+0ZuJ
86R1Pk1X57A8KZzLr88U3FSGdB6e95zACc/yz1ne2ks7lI+kzKByCyAsHWHJTETLRLiS4T2vhDkh
ke/pB5T96xN3/sedkOFKS1t5QgjvlK58kLn5gDV4RL0I94qjuvjhtNbr0GT5rRMmX84APqWbPyNm
am4JSMT69as6if/03ZB+f3AL+8rA8l4atjhkEVl1XtJ+4kojd71Q2c4N7eo2KdD8TGQHa8bOmGck
eR2p9UT840pjgrYdphxW6fyVmuaZq9D3x5UeYzzqPGttJYp4Lbv56WRfgW+yyo9VwASh61/HfmLZ
ZUnvjtIwZqc3GKdeFs+8RcnW9ahB0FTn7xwtZta9J6w+cVxk37xLhohVZjxqcIkwJ5brkP03i1tL
f2wT79OCWbEq1DhcWYgfdU25l7CUuCgJJl6nLnprFpDUdsGVBOD8/M21QO/4Nc5yl56Gld082rFO
TvYN5bjDwB+1wtxzodtnHlb0oAW+L5ymc8NTzfMBAkgV7Ht2WugmsqvdVxdetenIQfmkMcK7J5Bt
r+WDPFS1wCSYTAGy9coiqSV5AfNP7kIwaucxc6DXtAFhLKJwUrQ61i5yCZ5B6cMmqh9f2qmBoB9G
LsZNusupmMYjxopj0fjVIYmbLzHf5JXpcN4pmzunz2Ys1DDuVJ+CT8bs/xBGPpnX8U0KVWc7IsPf
ENhRPLsdSUQSO/GONclKlk51+v6gW56zdcUzaVWtsi4I6tEroDiNDnln0BiHe5UU9Q1uovqmAvG0
sHOz2rRWO5xjTDGLMmbE+k3e6Ftk2MPoEQhS+xZwOsbJadMdigHpvd1g7/r+6X1809hCRsxNQN4k
WYt9ubeH6ZYZJ+mFOSHsTlYFGID1hdGp/Ob74nOy9ZRzJEu/RrvQPuOeKA7KJSdnmvvqbKpqbuvZ
xoQripaiuTN6cXTiyuBk5GhcxHmeviJZOFtIyr9aFEOu9ZHSpSwHHX9EUdvjpgCBxhVsQ011Bm1T
9oXxWDgVv5BDMGQUVteG5QlZqZBWcjU+eCFyU7KuSL7qQxTXsstBCJgPyv5fVJ1Zc6PAmkR/ERFA
QVG8al8tWd79QrjbbvZ959fPQY6ZufdFYbu73baEiqovM0+agJwJwF9sEY97QmIfQwGOldPBfWow
cBqAmSirbeY5PAPUiz1GFi11ugPrDZEhf8C4lJxGMW6bqRGvQxB+MVwo33WrOxYOMrHQgATFhWMc
40FUCzXEhFynkklwoD/EZBzQBKOx+tbNgx7kOpQUKsihDhA/pOu5Hpn6CEZoKo+O1C0OS/wkYMW6
ujuR6/JWTk9Gin7SbOdhH/8Y2s48+b36mzNr+PqvDzi2IRE1ZrV1aUKmh5567srrNm5AHXM0r/PB
/NBxiZwMSqvI+aFwBR6+HBG0p2qgva0ZwKgH8rPN86Pf5/LdHdDwO4R+GO78zTDpo72oOkTgOanJ
xhUvM95qLnPmGmgvKMro4zoFgvsyjABoJlWxGCBnjFplbk1dRbf7w/ylCFvEXiuqR5e0MgEC+Y4z
+1rkmMAEE+o27bpnEIEX4Xrug0fl87LCXXdgen90Gq15spKpuQzA1Oj/qsIDaF0y5UExXekLYVUO
m5uZWV+8t1w5Z+wpwTIzY8f+1GXPY+lA3Bqqi9lSbGqvx/CTenD6e8c5u9hSjr1dPPvYWFb39S6Y
K0UCIH33ldmYl2ccenV7pjY7e9P0mJak0ZweXZO0DeEkS1FKGrim8xI29dEiZPXltRmd6kI3T5OH
WOCZ9Xrw83rHpqlaDZOYrqGufU5dQEhH8+R3BZqacQWR3n5Iz7GdyTPxLhrN2qKgPy76QIYy6cUV
xoaTXfkRDSBVVWEfZRoXK0hrP6XTibeQednW6CkXMGVpvRnCwAJKUwWam73OZaXWOticm6Zq40bg
hKiJiq8i9Ltt2M5k3LFnt1yy4bhTw6a+Nc6BFu/bqHhw4sh+VbnFEbvF6iYqr7nht6bCNDbjL9qL
9kVAxXbt1F8Dc2nhW9gzerPaWDiShwaAWseXcwIKTO+jbOFNVXwg7I33YkjrR4pUvG3jk6kjmi+g
iRMzzI8Ab8ez5RVqwyf2/avg0u+3E6eF/x9h9KUb3IHkj9Axp5fsU4lnnTAkRbRRhhFuSHGcDzVp
S/REsR1ynsJSDR+JY8x3BHhHh8yHOTHfKrRO0rNrkhckrcHOqW26C7eFcgVuIVuhAZn7xIVvOSG6
7lIEFYjT7nAd3NKBzAfixBpb68GBa477x6Y2ITXsHWi79tzYPb98PUWPDneEVTK0+QvDDHKYftUe
GwaBmMoskDiU49w3zfcHJq8MG8eK5l4bI3YDHr/tSeU4sLA2dkOhh2uLYtMYioUHwHdBEBw8MneD
7/kD4jU11jLtqbLEqxdEkkYsmHgiivJlWOn1ykkymApdFJ8aDloxsP7vid7fGJLRs+TetrAw5i2i
dJBnhXq6Tf7vo/mF7ScVHO9f//+/YQxHq1KKUJvR3jCPAkEEkInRrcUpq+MIZbHE6jampIap/xFC
b3f3+5Npzuy4iCfNyXAD52Q3sNKNRc6WAaXf6GlYq0NQ1UF++N0nlEBuPtlnIA6U49/aRfS7Hxvs
ybVXFLhjku24a8+n0GjI5nQUcfdAsFNwakx+0YQuNmrds6lTTiaBcM6NGo00NcbFvJSZikCIZ3iS
WPfx9gan+0PTmQGAEh7+42uNLHYAtN6Dgk4wi0vx0GvV3kEvPd+ljdCSpw4x85SMLunDgRf0js66
PyiybGumbzR2kki6379+b2LzXiRMZ+9WxE0Mxw3McIsep6j3xIxzEGeo0Ciu86cBbzAM2pj7TNfc
uoXF/iRw/efQc/9mQejsJf/rJqyCz9zglFsVFDtELuQaoGbpm0sRb+mXxh9dYc40e+8LvGhIKlER
aAuIf7eUadDtGk0X26wwcz20TWg8awl6cepnm9+N4/yZE8/hvsDZ5kVjk1hqm2sLwehUpXgJxhqH
T5Kb6zEo9lXSFceoA9dHrH2XY1h+jL0u3MEeCpatiSQWDzaa/rzzml/DrGp+v3SfJqQpVfeajOWx
8ROKzEEt3Xw//eyG5pMXrj8RvauePOE2O3BTc0d8Wz1NhqyeVEN1U4s1jG1QftP1AqNaXWqbgQoR
kMj8GI1Dwo0Gv+fCaQ2OBDqlUfTudZJ/JIe+3pb0xN8Y6vn4b+jcmdyh+AC3P17KeoJg4wsyuw7R
XQK8GwC75UcqxN7TTPnU0ZXnoZ7l/lXLE/LzeC3xhE1d9ZAIY6k3pv3XS2hOcmOnecmyjLVdo1/H
Hd8BVWxb5tWbIAyGPdxHeOi6f2yNlsu6bsgAuh0VJUGYZu9E0x4sGFyZwD5mZWCE7jtokYRi4Rb0
Wt333EFJk5zfwmsAeVJuJw036mhqP6PvJ1vd7vAzGjWH5had0wEVH6GrHaoBdmU2meOKRCwY12Hm
2kc9B746cHE39WWybUXZbjCQEXSsH42YvigtQitOsTenFPYV4y2T3Zc0o8eQJBXJazaq8CSXwJcz
VJsnpeVPNc5EfH3FomEbvbCJVA2rKPDfAit6okPgpbC9P74i5i+J4kxTeSpdtLow5bhv1TeiZ3BI
46VJe2QUkBtReszdu7rVQSQWsh8J3K0jLX5owgmzWqcHa6tdB0V5qBt9O1bRC95TtQpFJXfppD6j
jgaaSL3ouX1TFT4venCJJFbPeReawKqnk4eZCHGIPLxTmou8cCsGQCPJU7cG1DxEW23OK2U8M2BB
YjAiufeRSG4q2fSPk4S1yom0LCtj/ONB3V6lNZmUGMDbGUDr2m+EgykNyLHwu/CcUCsQpulZJ8A8
WuOng03wJAmcEHs+tQFB8al4cM3AXaPBrpIRmJdnTLDZYkFp22A+isEhAWVS+5jQhF1AV0kZR2UY
MTQxYMItMNa78PhWSobZLm/KBxkRKpCgwnZmiYEzbAuJA824MVbh6vDkWwB2aEG1UbN3sl57qq34
M5yCmMHe9Ep7FasK/X+eo/mHVmn+jlhgCWnyQjzHuHSa/oUpqN+7BSJtjGHJGxEM9Dxqz8rX6JSg
w4UE/cnlhnKCR3UYSqPY97wBi6yi0y3WFwHDsbX1NwH7tonqkB+Wu10z1g9CPtcVA+6Whq/c0bOX
QdbrqXUf3bR2v+v8kgDAddpRXvBpwlSv1HTSTFRHs90OWmThRmeQUuH0iQyKXyMxPCYRTrGooWCm
N/QF5XAEY82bwlJNvjYnhF0Me8vmdMkmkB55oEOUamR4CFxm8BBBF2GnHhM62BaA87PdmNobO5xu
OSFv8JtehPl6bztBtTK1BDbWYL65aO3PsZrsjVUhEpYuaJAqoJSmpGbqDEzODYuDX4LvmwphrN0h
IdZE9cKO2RXbEJE9auPwjzPGvyiCejvRZrQ0C/QKNas9HmuQMcs/sw4UIAjBsIVz5K0FKJWFILGA
P5CMQj+Ce8/sQ4ebPEo8zrQFpFk9Dh8TSijoN9zrdy1qVqUARtFkFCPrlk1vbSts3JjUwRyOxkmf
BYdylh4UGgRFPAZRJ2SJBH2iugsVs2RRz+LFOMsYHXqGrpx/4PRaelAMpA4kurU5BO+Fav6ZLx6K
SDVLIwqNJEEriXoqZvKYcUfEoM8Rr+0sqxRVTvFh1x4Gu1pLUK5Acxn1magxNapMgjqDW36VwKqC
asEun3WBeTIR5iHUVp4b1k+ZGX4Cq0n2bg2J2+HP3mCyUFgVH0w/N894ri+6r18dxyRIbm+0Mn0Y
Z9FXxFhCaBe9dWHY4gwDRzz50FxSDY89QzdGyHC9EM1APTj9Ayy1Uyw8e4+VjTSi2eMApHsjgjoH
/uYvt6iaxKh5Acz+pHpcYFlERjtwml3mfIaNzglyoh0bN9d4AGWvfaY9VEwHK9MQENA1a51pxSgd
TMn9OxP7ZJWo7EPTnZK2XRpp3WQjDB0OkUWFEIfDmG9+qCfzIa+md5fIsReH/+bnYOU68dtojv9K
Ha4iEZ94OybNxR+1fyJV9O3CFFkUDLbOnW8+2hw9mIOgx8MASjL3gWbT6hTH2YphZ7JnGrsXAAV5
7VEDJ0ERht8o/2ZdsQvQyUP91rZoUD/d0b6oGLtYn89qXUHPsTLwtstptJfDdCGy5B6GoH6qioKW
Uvc1MEz4g5wTUgeyi+E8x236TZpzIfIIQ6jJZVABsl8lgMh4w2ZbhgMOLuZZJ6tDtos5XojAfAum
8a1qFHzYzD36IosWVZT+m1pLYbFmKt2U2Pwt4srY2duJ2RoNE/WoPObQiQa/t9hNqdeuwf3/y6V/
ZB4Ig9rJronQHqLRM7bD0AO7C9c6mx5astFvJ4wcU0nOswe3vza94lNAEuGkmt6SqGaYixeKZYXT
aU8gPqdV5H0mbgUWfC3hTiGVnz5tmkF1xZNMfXlmnbpeXlpdaw+GvTcrHHVma5Rsiyu6cWFb43aJ
v5nXE82ORLwB1MGWScjiGmbdA3vdPyleTHZo1qJ2L/G8lwpBdi7LuvOPut0PcCk7ykynbMVtPV9M
esK8u8LOHeDiGfHbMhYB1GAQCXDbUrt0zjO0omQtEvOFb/cGpb/aA8pmaz/QYYnCSoaxoAM7ZedM
FKanms9OyIA42R+WlK9yLLfsuvKVAnYJHn9qaUHrfiar/MFlszAhycJqjByu4WZr1mb+WU7uyePQ
ZjpufIEjRVFKFidz5x18Cr+B24jUkFZ0D/bqE5Vt7t6zfnwML8sgpNGwkPbVV5RDjCEVC9zEmO3U
dHL6mLy1VL1FuQs8vngpi9x+1YvmRzAb21TEWQV2UgD4mbXhOfspJ6Y4ufeu94a7503yQgNYfiim
kMOMLGus2xkhCvStWKbeoQSvLtpi7q5rcIpkNnWfHVwTe4qNjdtsPEnAwDHoEhOm/a3o5raE+SNt
429r4q8cGOWs4zF88aSALwsWgaI0MqF19xHkBbtcP06XZl+dR45/ZTnTDUWzAbCEg41wMEvTt3J8
OGMyvlGMUa3xvBclVRa+MxBwaAUGz3Z6qX3I7oV87KlCOSWpxsRVNvnC63w0crRwgxoXhPRWJepg
K0CH3DOYYAK/22s+XaMkAG5h8BMVK04OahdIktxhBSLTUx9dwOSgGBj4sSwnbOJms2vprbxMBvsJ
D+I+49bfNV2y5Yx2MeKehHloEowI2i1TBR/EDOhltxhpiJSNd7WcGrFf1lvErpUbALUJPR0GhbjC
+WsPWWFnuwCvWDNRkFMHAwZVp12OmAY/sRYPIKXF34hU1LKI9YcwpUqX+lyrjoBWoykuDL2hOjgt
PyUbz+VkkAt3Qn7lwtZ7aodqbVMMg7WJDSICbb4PA4cIaMvQ2yJw0qTZZUSsWqZdg/vSzds1Oi/z
IuGe5hOEjUVpUXtK20/tT+zAesuDHDxca5+C2U8lO8IBYVycJIixIU32cpaSOE2fI+n9EREDzMRv
0kc9TA6gBqHMk6Pp/bTbyZqxDOpJcfZs9J2QfP40Nck6NwrgWXjo8cH5X07ksJRMORdonZw6Qyx0
m9KgpEgDSsUcJnigaQ5FZJVM5d2PAebBhVfz5Fbl0mU9RDGzt2pKy4McPMCnebp3dejY9MrOuIGr
53cJucr8IuyhfLAcfaV5lCU1yh0pviU8m0XfCrLtNQRnWsSjYlRQQUzUSMCRUg2WdIPcPAIZpq9D
A8wYsZFKQW4rYTpqzSPdEswyU5mTf68o4Kxccq62TTrcBitROTTtAjJg392P7/NeKa1na3mPfQTl
7JopP6dTYySCBfiaX93ADE19aEmEyzUZyhVk8NinWnuHM3XVQU304z+BnCi694FEj5QUpqF40C0k
LI2aLnYHEM5aSfHb5MQzGWM9cERMBfA7ElzawtP06mBR6DnQonYwA5+Ti5kEZNE06C4gN7ZTGqMQ
yrdKJwkREYWprGuX5EA+PMzgIeUP8FmsAgJB01FLIO2StiW2inoCZbUq3jQ2SECzyBzvpaH9C8aB
OFfdsRbS7k2Qt/42xrJehyl0EL2y1sLVxxM6MkObwTOPVL4Np97UqKKZb4zT//b/ZKPfH33X301W
nO9zLZ0L5sTDgJV8H0/dSzjz9Ug5wr31FGeQDN33/rWcrpJCUrIb2GwYNL2xj0QMscOPBonkyDmj
9bNfmQLOrXxG4xHQwNn9ePdB3h+muP3Qyf5udd8strkim+W3ln5LpVUfZJkVv5865jBdMY2vKPe8
Toky3+REtyXzCyZYupez63K6daygqyQQcvZNFqI+k/Yr2GXCS+acnRbUyA0aK44VYT9IMLYfp2lO
hAY6jUbprPB0xRCfprnAtzBgLAXWBFgR2hCfqk0bWRSK20G97BuIstOUC7gZlkemAfdkQeLs99u5
Da6CeAgrqENDR/PuovFpPZtx4vgaVHqFmjtDO4S5VL3yz4bfOcsqhKgaej9gzvBJznqaZU2fcPoJ
Ark2Jl2Xw8WAR+yDcbc2R3D7s6jTdeZb/kcGsC5O3e5Y9rR03VtjGG8+yqoSJ2dK4puasNsT87Hi
s9VFeDCr9qOYDY/uFJQ30/uZ7RmycfAYzLVEvraTkTQ23NPn2rGi/IApCw3OISUS3IUfXFQ9mtSO
rK9/ZVO9DowiBFGguUdpwW8tOK/dH4JWHX1SX/U8I/JN6R904TTLHKKir/vpn54WJj0xrRevaddA
aLzZw0GSPrP2v2PTjKLyoagBiDqNc47mB6V1ybH0i105FOTEJ3orVWxbT9rs1ehDSFxzP9PdWQrk
ZpkABlhGfViu7lfh/VtQlkwCr+MMdAdK9xQw8OopnG3EWde2W4E+8/Cu6qoD+z3aqqckBK7lxnRL
45DXPlnm+YFoOXk0plfJCh6jyWCaUcDKYkR9GsRcKW3ElM4bWBmYuiCg5zGUyxSN8iFrBu9hLE3J
abJg5Zu9BcAevaNG4ZEItX6jGE80mZmcEscTD4acIJPPhfQji3hgDxwlasAJkYOv+P4d7w8aY88V
DYlstEoj8RANXXj/oG+5ZKLjMK6i1LTPVmO2m1ymApI6EclAGdVTFDbT8ve7NzOiDjgg9DnPePI9
gCAbaq0s/PRcR7JwPXot+Hld3YP3d58uJRbF0/fnXZ+VR8I1I2zrwCqOuV6zN599IRNzR+noA+hh
TCQcdLh1JR6FM1l5KeqIPCf0L0bTMb+3WYRrQCIhsKOnMjMOhduXF881YGJRMrNpRgLci7qjBzjt
+79uhMpN4RvvVtgYR4DMwaKlTpRMXEIQtSp29lyFMKTzuLgc5eZeotN6GKupDTnXgHwWv796EgKu
Cjj3Hwtdvt/fDXFjA2RBTV/6cymSmEuQ7h8Bjxw3LSwGWiwdyO7W3/v/YnGiPvvOPptdRuVsOuJQ
E5/yrrr9rpaNrp/SMY35YTEJ3x/8ua8gN6LjnZkOqJitig8IY2j9/FxXDKp/P4p8cSBlimef1+B+
udxfiBzPBFRzOUKBijnH0RS1yOL5cpRMptwOCLPMQvps5ndhY9sT92OjMS9VkP6TZWE9qPmhK9lE
SXh+KGbiEfM31CoZt0fUMabbpnhTPc7rQbQWddTWj6nb9IYIPdxRg+Eg6MXamf06kQDBYGkKpbZl
kDu+Z1V2Ak2VPHW1kqsiyiW+B6p2Ex39DOfM9n5xMM1D3T9EHF+oY5OXpGEQ2KDo8Bzh7W4owzaK
cthkUbplpcq+MsIInCUrNlLMehcjXSMbrG35QWna7ndwy3b0RJDQWdyXXQ508eH3D1Q1/BD9SLdA
E5tVMjd9jDNoys2ta82Nxmaq3XVTscMUBzjFi5Oln6ftqTCkWOC20XdGSqKNMBmjFyeV7Nq4fAvs
bvvODIN92ahsxrvlD2HWuvQ/aMumqYutZoXqBdvFDXtECmExn6GcaEOdV773hsUxTOjDvr77LH5v
JrVV+gdj9tx2lmlxq2nNhWvjNquwqH1H3lNQe82O9pl6Y+hGvtdzTthNR9VEd588U/BRfAw2eXVl
ScpH96UEuaKNY3Vyy3D89bHdvVBFN1irjmrRrsctJiHRn+4mgsLRvWUfszyjRv6AC9Xeft/yaqDN
I4q+700SUEDQ3TyOKb8qj2v6WJJnjVvMmlYnIPQG3UnnBY2SWHsz71qQDLJvzSk2tqMnN9P1sbfw
mU9T3yIiCL0j78H0CEZlIIkSGjrB5roZzjbNOZsky9QRc+KqszrzpZcOYSbulthYIHPzz4o0Grb6
HAGkCGw43++YFDYN55KcFJ5iIDXZAI/bGoT56UpnPdFx+/uk94Kd3n2JuL9hjB7XkQK3vUj0wGKD
z93l/jD5pBO6ltuGDDsa/koShpMRGC+Dmd78uOj+UlV48wcmceaUoY1Zy5ZCWIDrLv/53OM1uanG
mTMAx1n38dazciIM8+ZrrBmCN7EctzyJf6waVUPHWmUkkb1vK6t6pRNsG8aIhfNs36yiK4wK7uN0
rE4wRZ8YX/7+yoEv+53Zjl+/a5lhj3tultRl35eCpG12Ld0gkUXS2lNF8pGH3eNERPUvx+aNsNrh
5e4qgpGhisO9hqYKcRUo6rUAAOnduGcpc/d9PeMXcu+f4SfNq+1obFRSRGebZD1TV04BCqgJt+Eu
WONPwcPZaGzg3ToluqK6ke7MGTVQauFzKPptw8GZnOohQ7A+teQ/Fl5SPYF8xa426jxdYcfa21gZ
HZrTOeKmFGkzVkBUB82gF4laL33L4s8CbFOSSwvlxpgvr3DAShQ57t6ggXhJXsY9NFafb70YR0zp
T9raFzYuSluBm+s1gqypN21Uqevbmnqjpsz/3OUk0kXdisax9QBfC+3QA1HPOK3YqS52nioR/am1
qnyKSdhshkps+rlHyO6LrziU4iSM7slMQjRivaseAUzSSQ/0ZJNqzXvZJP0uY3aNMvWe9s3A1qqJ
d9n8aRL0TyPTl/P9Z4ilfI9hlh4zJT/uQrdlqOIsANifujz8yi1rfNfbbFjHkfd1V+oke/RVV1A7
JpgjXfsKPLorGTKEpVMiqZKzRatAb/Cpa+qwGmDWUczMF4aDE8LO7fpy99AZCJGMskwwceMfTuIC
D1rb7IUgfUB08ay6qcNFqLubewFLNLR/JBwhsmPMu6qS8udCWJShghMLVp5P/ft9SwDqcdhYEVCB
pgxqjCFQrxz34XexDIZr1yfPTCSYos271DyjVOi+vgHBCzZ90RGi+MNPbRzGOugud8cjgWBcTig9
22iudnOx+q/wxA4zLMy/yNz6azD5eGNmYu2rXlErotxDq0mxD039tbfAUwNL/dZS/6XwZPIKra/d
OApwk27QyiZMd6dHQOF+34eQr6qrPr55fRS+2+hExuwJNA2TDr/R3DudNQ/Aemtzl0xZTdyVQ+R3
3feGhpkiebgLf/eHcH4e+faHygu9lZEnV9m0IMIbjzU/HF+CKZ2+dLw3AG10C2ilS1WiV2Q32fbP
dNcUH0aRPNQRG3vVM403ZvPg0MZo5jEgySAMnyyPqmjyR/6WWeR0jJSsl8pximvVf9yPGpif22tm
WvpV+cQ25kqnU2yUhMo0/W9/t9q5KYSK0Vdn7HDO2WxM51w6bCRlazrLsW27w+BQltwOl4wUImN7
BHZ2ygNTl9kX6UfdolbGxXPAfozeP98HeWlpyry2HgQTPfUXVd6gjGC98fTUXMCoeq0tw9xxvGYm
7LaPYparHDT6utIg6SfdDzK7ppcZzVfQ4DuPWL1W7gW0ravt36ThMphF2/FUfzXgiT4NycbWYFOI
hlyYozmXesbmYaLZ9AzsgKXlzDIYv0RhXm/rkcyPQsrsLZtDNmo5Vs8kXAHHgIzmuV84o2GRuPKY
pgl1XUiiGjyXgLFA4+xHtzeZZ8XnLAROJ4d39h/6JlbumStNbH0HhGaKRXiBv47VUOY7K2P+4gbX
JIzoP1cYuDijfjU+5KnAMn/qtvpX5q271SPvBGpppeG0WwY08S1QDv7IiaRR5zgkjTpmtIH6aNm+
7mnxOJrwXmnwYIbLUr7LRLcOfIeJZFPQyV1AhJskPg+Es1XohU9lEhzYPV/g+x46vIj6FA4M9L7q
NJwD9+kWjk+99WZ2aMPkeWEQtk7YmmH++6FDSeGQn2YUUtGtyzW/248yTKhAhnEF+/Hg9Jz9bYvW
uT50wyXgiMoqz/UTQTDo0En+UdqUH1hdFe1V0e/bztZuhebP/uy31CYXahfGzs0a/4L1WYuqCVoP
QqfXfqUDo/aO8mp2mn21r3DbM+pW8zLNFKSYfvwEehPEEAh9WbRDe6lWVcnsuqA9c4x1Y0+t0zJK
xdO4Y0HvgBDX3l4T9d+qi/xdVBFFhR+dc7qPH/IZOCFmTb/AutULfYPbk10BMYXNQMfyGh9RssFq
zftaktfiXTD2QCI72pZoflp0zGuOtN5/TSQ7qQ2nPrJnj+vN6DJdjWTpDWsdKV5gosnWgnWUaSM5
24jnfTHobbv2RHHtpirhpSEMoc8X7cRTRMvG0ozK0xi4TzKzCKO22ppTEZ6lYPpsZHoeeqNdGliR
TE1uBRvfwSmvo75ljjXq3qJoEBp92rVQHHr1wJkD2Dtt8QwbX3rCD8D++b9yBSAsF0gKqpHn96Lj
AoriFrY35gG475xEKnula1LtMy840NmkSm9nFyEKmpU+ckxfWxnVOx0gkXXgMpLuk03cE9rVJd73
KbRfw5EIjze7FZBZm7r+Tnx5QqjwcJ7HjKqbsj+ESXp16VsdIv89nkm32OT/4Yh+bDKEQ99vEbs1
1gJubOyCoj+lXb4fp05+RPwJAMx8IRwKoswsHI9t/WjZ66aW464AqhsB4x87iYsYcmndty/dpJcQ
WrKNMbHeuSV9KhURDKpd7J+eHROBmORmO7a/7R1zLgxo3xrbemmjknfZfNuIU6y2vix3uEyXScnZ
rVX+siR/zYBJYHu25ZeKyhXjHdQWA3SkgO0a9L7cdvlXX03bOGGyq+B8g9BMaK9U45p3QLzzjHHF
60/zI0R9hyGGSqqt72tLKyNoW5Hthp/2M4HSNXN0ZRadCbz5mk4aWsnsUMB74OID+fHsMhtcE55+
bbmQ1iVeccdOxIor+tUiZItxD9Bnm+m8Hyxni3HsIW7ikmSjR0lEgJG+0u3V/TPs2JeyRGE38xqf
FKiK0qKHxrHbHVuNPeDyL11H68smj820INeyyEfxPNXP0kfAyuZgIzLw7KzNaVWW+0Fa7qZKlvEf
OGYwnDm3G7I5u311A1yXHR6bZAqvyNhPRUBWTy+DE9sZIAWT90eHnBUZ8NrHHqAEtoYW/DfDyUpZ
J5FxgoYFP6x7ab4Go71qJ2i+pLnQBtqOu+ZFq+NPpGku9rQvVxV4JzdNPjG+snTSCgpwvX0Kpwp+
t+lercr4KSoa1l03vHJ9x2unyN8DCtYFVq2DAtHSznCUj35wSRGm/7h2xmVDZcXcGQpish1WE1Wy
vF+vuZHKzVRe8qTu1iEHsgWq6ITK1FDYTDWD0pCgkLL4onWaqjFecD+Qe9VC/wsjDAscb5Zq8KdF
yCxvzD1tjeD3wa+Vwp9Hycnd7Gn09BwTnE3rDmHvNALnxPBeO8rsFYumsy5T3pZmBIaSmsFVFjUO
MMpjx/epWwycsO1EF9+GItSWwmSQQxXGpvBoXMHyQ6bBQ91qHiLcszCZuTWVwGx4sHcwYCAVBZ0E
y+iBnQ4oX5XsJOc30gtOhIitkH9LuC9xj6TONWeJkDS85GVNet+YtKXDUJ1u0kXhMq7DBNYuyeEX
Wa2tYGkiUxXJo+MnX0Onf4m+MlaedbJLX4Nh56EFuMAn9TXkmmatKZ1hKtXgjHewu4ZlDuYccgBK
cogzbvxAGVwYmAK3dcddmIhpMZTdsVI9Kum/xkYLHWYATNQpnOgz4nWIDxwy4T6H0zf8gvhS5xW3
UgCvBtVKx8YNSdB5Dzn4+tgmOg4Y9kE3d41u/6t7cI2j1a9dArR4wcwn8uen2dC2SzlWRvS+I/SB
tSu6scBnJFaiQulQOecdEQ9LR+EbKSa2QtZ16rps3USorl4OG1w1RBo8Gm3Zqwouk3b2ZVksZMKo
qe1hSmNcgzhriPnom6yu9pk1ZPu67/5avpduLWttpeZGmNFPrMyQYBXWatb+B4enKKOgYIJcCO0Q
g20WgliommjPMYAKJCb1q+Y2Bsazp/dvTUo6UOcdvLLwKyyanr9hAQa0oueM9ph9SrN13JpP6D0g
WGv2g/jQFrJvsQPB5NTG9J0w3Hc6A2cczGGthmGLcRJJAk4py9qL8Fy8JUbOCXn2eqUCTcdw1DZt
vUNTxM5Gg9i3QMEzaMYYuvTQ4Mto2oBGjSjjzQgYeOFXUwgB3vjK7fS1yvCsj5i8qsilpGxw9mk7
U7uAAet5QKXUwqvFuMfbTJNNeZaDveN1xkAy19lN+cQe1rhOtULHCjvYRtn07RHSwgH6EkvBIl2f
8ghAmMghWJA2x95YAg4jDU152mvt4TeL4jcf5JryUnvFFH0nhf0C8YzwtbI+O4i7VMt9GMp+dAKh
LQubcpo2WHVJ0vBmCTvuw/wYyiH2qLRwl7iY7CYfyzbbpyDSv1jYK6ZAL65wCQcM/U3mnAO5akCe
xQQCe6THhZGm4oaMEo/aozF4yMneo+OsQY6lC6Ns0rUwEhSf4aWWtX+FiXNp610z2MErsZplQlp/
qYcKXw+q/2YE+BzV+Xdrki43Juau/HFYtv0q65JxaU3amTAczdKRvWFRCo+6D9DSNDeprlN5Gg1f
DhVTlaMk/wr2rczjizt+JK51SUyX3nuTrqcUW+DWCctPVjtUUa1PwMLonygX7QoK/zLyS6YhI0V4
eZCs6TF6SQnCKrtrTiBKNJhelbXCbyh5NhnKqFQ+Jp17GtCoTf1/uDuz5baRLYt+EW4AyEQCeOU8
iCI1Dy8IybYwzzO+vheo23Fd7uiq6Nd+YZgqlyWBQObJc/ZeW74JvXC2PjmdqrQQ3SG5Z1EKGsi/
tYJMBjUir0+egz5Daf2HmQZHWtKw/wuIjAhB19B5uj2GxrPwtfEQj91M/NFX6KspRWlvLLx5KUql
Vq5B+LV6eSkSk28Uw1aBAs7owodoO5TmKYw5O44GGOlck7dFlvY3FRNfNqUJiNVqsPOfmsPnnSUE
MMQ+Tee4Voe0a6M1CkFyvWubjKsi/5AW+fQpugg0/OJ+0IMfHslnCz1upl2oSeLS830hkdRNVshn
it2WHBzBbK7L312jbLGoxNZSL60tSxaeW4nLUKbazjH9ahHKgin/rIuetNuMIw2YI9Sf5stAhCNp
Y+RO1S4xNK0YQQKG5prAeeam7i7wuptwKl+8ODLWdmdvWl9SU889HiZ3F0E+oTQgCoaaODsDeTEk
9CFCtb8GtwPpzUXDJ6XCZTBnCUSBsekm5M6ZDvkldgHimVaEI/+uLoEy5fyfeSR4QIh9ToaYkQaq
JhMgxqZk3OkHPP6SA5s7qOCozS89ddLMYLLiffgznBrGlcZQkdGjjshFICm4BDkhapwgVyERrKJ+
q1AuzCBaVEXOitqS0nMsAcuy8pUtzkeJ4CNsSnZosKlFu0pozyEa2nNeI1uAkXHdymwxTIded6q9
a7YsiewO5DTdBFn/w3CjedE5RE1G7MvEpBwn6I2DyU9xFuiI5Vp0xpCsBIRRrwSPEPru1zC4a6AK
/tIZyfxxxZMuzIEwzPDRGvNHD6I/LcZdUuOhzKghM38PxPE4zBQJ8HH9RmP6D/MTuDcZDBBph8p/
nzgxt0V6KgP+QpjPRpcS5ZL3ykYQL5OiotmgFQcjl8tBed1lbICDo6VD2MMWyP28pXUF2tN01K56
bjnjOJmmMxryvBUJBohXkSWvM89gNaLPydiX2OW66z+jlmG/OY1qIQpvbc4Cei8TJAxoD7aBj3gc
AmLotQtEYQpwAyK6aqism7rykR1wsyuDetb+MDieLTClq2PbHhyRs9hH6rVyDVqPJdZsVApMZwBQ
ugWAYKzwnBz8dQQqceWHyT5VPhRpp3nPmubJJuic/l5fbTrRvXpF82qH8GexpYCJ7uDIax+dqQAl
ZQzM7GUJ4nEVjSYreIfru6A3ucngYy5IynM2nkBLDe4G4eSXSeFAP5xwgHktPg5pQIlZPMDSTW8a
jOil6U8Xgwi7m17XdubY6scWEev3SzGYRwRHyCpS0ySH6cOr8XZyejxmihhcDyP9ugsyZxdP6oLX
49MXylmSJ3WuIP+AuU/UOmAHiKth21X07Qzn3pXTiXZrsLcakjqMROLQdcZ4OXbpeKKmWYMeDdgl
uy52VyPQwlWeEURoB2SdhbDItYAGYzJ0lJ+VQ4lQo+mqyOXq8vqHG6MVKGnvLWqz26Hb/9HNtXSl
Fa+eW2jHED7twnfpLsmW1A4ra5jX+KtuZgsy71wadd3Snhq9dWNqFID1dOocRrmEFa6tvCYVYfKX
Lgm7o7yro+zJHonHSiEl2LFpbaZxeOoijJ9do48raaX1suBYYjSqxX0RAL0O0zUtsf4WtcIdoyqY
/rlLn9QWJwYvI42AaQ5eaB9r8GSJn9XnzB2IIU/srZPPmMyy+8FcdHAccqvbEFKkAZfVN3IUPmG6
93EsEaY6lfsg/GlooFyDUN+maW6vVbaL2RnWeY2uRmhxfAqiVTjS2hjd5C7sEIDpskTpXj3WTemc
XTGwC3GicatujbPz3mCAjqhgM4cVx2NDj5DnjJYAovHGHI7WjKmceCqw/YcoDUIkj4bkvFw8xkPF
vJWUdj4q+cslMWfhqcE/J6goKeEqTLhx8qs1J3DUEfHvndVtVCNv3CJ8qIohXJWF8Rg0m6zp77To
lmE5WURaee/GyVNUXwrMlJei5TPlLllrBpBaS6O1JG2q6xQnhktWWhaQJhOESbnOPdYWtm6D6Xk+
wKnrX7SxnjZWCrW3w/bEhIdEmDATa8KV/U0wqi8reGjCk66lv6RprRCllvgoHIu+XvU0+Yk+P6Vs
wZFKlhSDG6rtZu/VziuWbHYUpKFQgDet0VeHSN82kQZ+ujFalEbZh5iAIhqj256KOd8Usc/CJzfE
96b2jnNKWCq4+yX/TGZQ/nlW9jUlOLiJLbsxu/wV9AUCVF9DJchfnmiGuq3cuU2Oa44YuueCg+vG
G0kPaSSkmdR718TEAxrTu8zonXsPXZ+Zh14w+hbL0hrH3UDk91KVrJdue++R6LStrCxbG1FZbtgR
cCf9ChUZvwZGbI2fCaiHuW4lcq8Or30fDPm63SeHsVAXAoOfbWGVu9jN3hPYseQY4veM/ZDMGsIL
MpoIesvpgfb8Zxi0O9Tw2SqfGLt6jOLGtMTpynoHyi+QSEbin1PlIwLtce6aLc8DE9HqHh+ov+RM
u5sGQMAp0R+LVh++YF0bEPJlt9E8h9Q4P5fUOxzhhqh3V2TeGjsjdj8GZnOUJnRUdVBxyRhi9TWJ
uUkOHsEodx1k30WCCigC6frWDr80EHJBz+lK12oSruy3cGh/1OI9Z/Tbhf1qSGnzs4lu+8J9a9wC
c8VTbzjjYWjwnafueWBjXIS1RLjwDGaX8baxGxi+Gexf9jTeTpn4SKCYNFOZLGuGXI4gwW7AY5cP
7gU8zYlR6EIh+W2hPe+Kie7AmKJKJMasoiGEGPJzyB6M2vQuaA/nhi9SjyITqzDULaIKxZ4hdnAu
TOfoWfKL+7F8DPKm2UKvc1aRINJ2k+QuYS229VFZcEmrZdVPw1pkItn1BCsn/DSYGtpsV/SNjUDI
rOis0jvUK86UXNpnDm8GVutqUZbogGWNMC6W1C5Mly+NiVfIFOKgMnLD28GFDo3dzykANRC8W9tb
8owfpyG5Zw2Gal+qYOMKXz8yZvwaEIyaNnKBihG4ZrLWBvBuF32tqXUkQk7PmX/TSrTAqTdv6FO3
BfLtl9Sy5IUU9NWhdHt+cJCddsPhd2sqkwQTdr68nKxlERJy5lp2sw1Gfh2K2n0jZxKWq0OnGta1
Z9pPeAE8RJSrwMNp3fIfPJ7aWQx6a+Ke2/iXQHPdvVkoAWs+jzZAtPfRUDv4WEgscz/rmlOwM+NN
K0/ssjJnb0ltborO3JQSu19Vw3QdnWVtYYWwkjrZ6cSj7Gw11gvmQCPtGj5OrUxekGxuOb5oizBC
1yoJISLDsYdGD25bd2kEuqLZ6ho9Rm0s7gjyORGCBSIwedJHfu9ueiijbiunDTRl9oV0eDJHck0x
pGPlB3DTB3QUOsWdiHgXQ077gop/Vi6X7yGjD7yfttxbqnwotUfYDK/k+D2DhsAJQnBQnscPZHnC
piyJwUldzMK4HOEBQAJE7XMnPY1oMq2GKOPcmiI1kHVArAeXR56INZvZS4d9vxTbugg/Oq6VZteo
oJNLkHlrowxuYQKi0PWmd3tf9M65SIipDRIeZif3aWopue3hnS81MNckN2XbkkIKeG330fqEmFl5
j6VG5ISVi+DJj8f3HpEx9yhfgQa7qDXnq/lVpZztB+G+Mgd9wyWdCmr/bFLvaITXjksLgijmn7ss
vtV8rgriPNLry5/Khfpi5cUjZtpnpkG0LmjZclMS1eL1W68m17yEBYxuF7nE1R5q04QCLin3V8co
25BGN6wdgl0c2c81rQLagF4U74JeHYzGro9+5aWHbySRxh6c5kG8TnEL48wAunolr5YV0wgXW9uO
LYHTeT+qY2m12jPt8xOrfHSHLI6TAYpxtCQ6duEQwfhMWRCBax1GfAgap8YHy4rYLob4VljCYtPo
dXJlPeK5evqneU954Qcy3jcdifZXYuL17RzsQF8k1h58QL2tSRK0Xmvpycj14VinMp7jg33WbG6l
Cr33nokkjx6q8lQU8j2fRLsC4t2dmAH7W1Kkju5k1vdTw1qusoIWkuOZKwtHOJ0XG72lJ6N5yLTJ
qna8I1vgE1ldeGkj0i3cLLVvBk9nYu8sNTiGBwekw/l7dCwLkHfUUMdQsK1EUz++t2ZzW4tsE9uu
cR9I3CbzulVeh9WNxXeMixAtTzXibJzlNX7YPYNlQuY9BWcRYFNhPSKPqdXhwfjlIsxIe0DHVybd
CB8UqrgII+bwYQTyY0p5K+Ivenvp47U2zYvaBGIVkCgIHn6njyS4qnSCoj3SNlLpDxNSXar7jPnc
7FS2jrWfLxJ3d7W/ApKCgwFMmtgz7OWZBws+l7jt5z9p+XRjDzXN3jR8w7HaHxg5IRiOp7PneOO7
h8BrpfovS6XWjYUKdR+0Q7ovB98+2bbE6VjTqTJLNK2TE7Em5Ubd7r+hK9SzOpRWhkFG4IbncjZg
dREn20nz8vtxTousEKJ9QF1uoTs742XyD908aadZbnURsU6OxpRvlpu2BreyXSDn+f63NU6T9BJv
QsN8b7tRXVy9UwcvIMyhyPgFfoO+/Zv2+Dvd0fwrX/ebpAZ03LKU1E3DVjOA+Dc6c5lLGBTC/WW4
khVyVIc8IEVVy6xjH0m176bkLQLWVZiBeIyQ7Kwt5FTARXzKkm/VzVVtlOKFx3o43EQO4zO7FtG+
LPPgjiedtEeJJMu7w+/Qrx2V2auwhbv+D78I4Lk/kHDKcU2hLNdQug1Q9a+/CPRTNud8QitXKoAE
lb4F+HwfNNq6AFkHaBvoxyzX13P/0Slbf8aAfQ0WZfM4BytREHLIRPCQWZTHXkeRD6GAbU2ZZy3U
jkNAzMzf/8j2DM78pp7OvFCuvbKvoE7dhccPM+8Pil2PndkPSlDrVjJLb2Uq021cptm2Tujnx1iA
3qrG3ENZFjjKY3+fTUZ8yvuaPulUmHhsaddsc1UMSCYT7+Db9Dsyy3io7egArnl8RfKHGtIxj+6s
vr6+FEWwUp4PldjxvANbX3eLa4CuqEEgWGzTE4AtQUL5NKmVY8cPgU7SuisVhOFZiSIjZi+6C2qo
kTrpS7xc/6Qa8S6AXMDekTSdQIedaEUDgWxyYJYecKuMwnmiP31hooorwrHlFo4n+gVpO69ZSx6a
pgXn0taql3kNCuoif2hq7eglIXpNFWEq0hM4xRjBb+OgH3bDMGOPC/RgaGx5Es1nutoaREtgL50y
m0tOGRQLmOJ//7n9waTmc3NsB16rKaFyIyWUfzwzVIwBXS8NpghbfJiX+6aY/IeR0O9TWIxnjBYL
M9DA/ZOzCia44ohT6AzZrgA5MBHWg+949LMl4T3hVGz7mdrUzBncyGWH/fVtqwhSG4oZ5qA392Wb
xHst0DDG0A+9JwosXka26WylU7E1SKNfd1BkWYmw15VD8FBX04Ma7fhUhRbK1onz6yzRTAfMysJl
iEc0t3WjFOGCWNnP1+V6tIdupSYjORIs1i2YVIZHS0p/PXouHV+nTo+IMnZxotvPDuS8XeUk3LZp
hy8omOnc6LyGHYwTUtGu761S3ERly0QA29tDpcJyN3XOy5C6d1cd6vUFefEd+DVUO9IDfZpSanpj
0D7lGlp3ofThqamMi1cKju1DimpDmvRkRo+QDStj2BHjprjxo8laBZlVvDPNWRWZa/1wZpVe18Ig
mwM5Vp3S2BJwpmOaSNzTFGaflNTx7t9fy311+vu7RP2PBQlsOwM+13EopS24FX9dkLRAcSAygNTg
TXU3NRpriIwkSWsWXd5OBvqOxExAMbZOm6Gv3ZMr4vZBjCxGI3eYWCBxA9HYFbhvHQR/dmisDE08
dW3Y3LXaGJwn69XGGnlfRjTlfC+k+qo49kTGnV43KeAcLfkq+uTLLaYTykztaM188KFiIlJMvbYv
IkGmYYDG+gpjmWqUnL0h5tQjIvX8ZDw7WInCyskfri9524IMQf30aBbULOMwOKhIddJAQJetm3kt
GESFbmqK0n1vGb/CJKzfiG1BoZ03Lz6APxgMxIxmkZ48g4UkAWQkNuvvL7w0/1xWXZZ/V7cIHGBL
49r/9cILMbYWzqpkYTsubhNVFDFYojzd2WKtp/17pMcTLL1AJ/YtVzde4YHQyOqPSsYVdHIUXREC
OwRcOWMbtBb0OG3/RNzxxYeefR9FREHIlHOtrDB7ztRAFlf7YHvD21V8fX3xWprqoeF/OqOJa0h1
rvkECQgIeKUvYcEPSw86JI2MtEKNhNisl/1ESBJmrMimHwOD1Bd6uvr7a2OIeW36fc9BbMStaLFR
mpYuTX2GPf+230NznBI3IKAKD5rcXgGVVyI6qjsY+0XtMBOw+2NutTSmZd5kH3Enf/h58N5ZVnVH
wx7mXNzAqEondyUa1G48+sO2qvT2ODSdfSCcKNgVDZJxo5F3vSJCOK9K/yYoRUoPfdbDtk7OXOTt
+hWb5/RopfCErm/HMKrOWu7pn27ckmgZFZtaFv1NOBjGwbFCYytGq553HzrpBrZYRxE3GhGA3gZB
9qPu1b0s7FvW3Ol4ZcF0us3KFLlw9Mqe1HqvA76qwdKLyeqhu3FgjFB8hpJWRUAf5Bkva74I9emM
Ut67kZ37+O1k0FCdAbKPQAkYiKBcbOVg1LJ4XPU0KQ96VmYPujI+g9YOPie4KyE5UIx8xlea7dla
1AZ5MaOzSmqb2VmgE4yT8B+AMTeEs+kjiLyhJuuYyHDGAnCpGOxozu33Ghvm6PFK2yjPLlq/2VjV
o+lZjiXAjCtd7foA93VbHyl5Z/DGcKHTTLwMCPrN9W2XasOFUfudcNKbq1ZTzIJNfZVDeTuJjLDD
Fg/Lrgzd5gxcc1xhSsyfXctgFgNrES8oJzNVa+vrwaGGJT8m2gi4KFl10cAVNYmpaFioXyLakiuU
Zd4W3iE3fxvp9ZYJyrSc6n56S5LhrEQvv6AmLQ1WqX+oq4Bj/4+bXFgM0RyLu10q1/mDWF6DXyy8
MgYEYwfBVht9fQdtiTNlUOyuWDUHU6yir0Q/255zOcUTC1gdU1h9F+GFUS49BkwPqQh7dDhWdZza
wbsRdv9iKZ8JIpwz43jFYLaN+kWXwADNWx/M1KiftExvDoRpMG+1/X1Ue+PaiHMBMaVPNzl6XUYk
4Sv2vgCcmdmu6KOnJ7N3GBLJPD2FrUczf2Lo445k9tVB5jPpcdK1RhH+zOHaXYHVWg0kT526RDQ0
flx1x3AdyRjLBqWCeeOU/eL7biWvnTQrRNKr642SWCBY8cPgTSAWdRkXBu39ziCpnEpYwKg7hxP0
gjgp+40xv71+zWG4udPKEI4p3iK/jAAek3+7bhuXx2GQn0Ck17RkiI0eDGvNeNVHljMYBDYpDTup
E/SHMaL3YTVKPhKucMtSAyq2td8RXH0RK1fc6RpH9zxG734l8WpQHpBsMOtR0wW7cHxfuFZ0j8D3
JwTS8Hh95xf/HDki/8q7J3vdkDZ7s9Rdm1pVWX+Ud5M/GKldEsVGGyKGNVgS48V3ex4AeS48e/R/
Aq3B4Nza/sIGFcksvcarbZZ3pjLOg2lET+14boD4nQs92mVTAISEIS2tZ1+JbZyj02hgLwCDBkLC
QBdxpAWdlYnFFKztRDePTQRgfSIZhW9AvkYUhlSaDCsis7YunWW3TwUxvvVM5EsM1zo1PYuWQB0U
ZY8Fo9l7ezC+19MmGJrL92kBBPvSD3sc07qQh7YUwYMiKRRnbXUw+qZrFiqM0pvszW6C4HR9uXI4
rYYqiQVZp2uGl4H02yBri5eRnvomtVmBpO0XL3GjHhXhRadA6sFDhzBjoYVEl3c9A+erSYifi/hv
QYTNVSl/fel9y6YEiglhshRWMmOIkcojvbPg1x2Y2iQrvRTuqUayikrHiQ90IYLF1UzgkvK8aKoO
Dg9J88i9GFA1+MzHrLNvtXBkXgQ+jHns3Xd7gozoU6p9DNIadxYpsCj6Te9cpcpeJk4ZQMBAD5Eb
RrJ1QFTCOYhm4CmiUzt7CNteB78k8m1PtU0ty0Cjnkfe3KvVgWJd3gMpIRmsMZ9MYfu3lUIAF1ff
zk+kc6/OMCRHQqiMtT7qbyEoudtu1nuGowH1NOvddkeCPGczUhju0FMz2yMovvXMydiaNO87FO5o
7G4RhGu7v68K5qyI34oC29SVyUxSybkwIA5J/2O9DHpjHGVMHBj4qE1iWjs7RnWQT/cBj2MBqnVX
0Bumu4lFdnD2hsyjXeNfhGD66QXPAcrpCJ7aaGRHu2/Fo5dkt67vrL9XEQO9lVFDZxiwmIIpAI9X
UHO29HD3qsm+U0P+Ehrye0fD/Ssbnl+Gp1ZZVDfCVRYXa/5lf6twJqaqtJFqkuBDDcko2pMXWTAY
u9pAzILN1p9hYKEoJ0gV7Vb2JYaW+dCkFyWixro/GIx8cRhwwvZTF03C1biGTzfcT8BtkRiOL50N
OyEJMF0L9RO3AtPnqHz//puqazQGfFoBSLHdJIZXQSApTciG3bS+ug3GgSeHPHKyBZE7haFxI8oE
SdjV1mijdjxWlrG1dDe6qUMIvIWHissMYUj6TDsf6ajY62aI5Y0zPCQjw5wo487RGusBO0t/Mq5Q
7TL5wrWJn6tPczADJQ4MHnVW1XE6oKLJb7V+2wVE4fU57ArDX9WmG5/GGm0A581mnfWWuQ4kbfHG
+xnEHoPhou92mmvtp7LjX4wK8eKColui5s4OfZotr0t39ORbXr8bHCarV0h6meg/wK65R8xDIZTT
+HI1ylUmHfOo8q3d9W0BP+0fbmznr90tG4+UEIbjGAyIBTooMRcKv90LVkC0rqean/nMxhyn2QFv
Xq9NIWbSNMvLotB97RLNdCiPNHIbm/W9RGa8jLqO+mF+/DVy0dKZupbZAzLwFqPGIDRvieszPokA
mHbfNtuSfuAmIqN0j0nBWyZR1aGJl+MCZkd3GdtZpMpUyqA037MTgtfxWnHIYzSF11sC8dh/bHhV
lvhbgoo7lBOyeJuFehZrnNnr/ZoHbDqYLsGfID1RzdgAXXVbIZQwzXI2Id0gps446otVRpbdNhnS
+i6agClfM4G+DdOqOCtGy/BLS6DQYQ9oJyJvqE/uvHFc5p7QifOlV4NWf7wJzfSxx/1y0Lqcmef8
J79XcqVawuknhy0nuzFV7YB38iG/+NOx8aalE8L6SIyvoCbTfKoimvGovFyPMLrq8e8XMPFHxtz8
OTs6RxobsLJhERj2188Z1JqdWHnyczCfe2F330Ueh29SXxmO7cIkqM7pRM3VxsGzbQY7kI/ju9HB
VWiiy/ct0Yd4S6Km4+Qx0paSiuvQifKt9GgTpCT34t62izekkbDl76rUTj7Q3/yYlBM/aEkXH4rB
EmsYGYTdkxfl+/2wjAVFIye7YkkQuDYJ/3R9ceYNFuj4318FatM/1nFaW6DxDYGw2ICZZ//RA6Xl
F3I0pn/ZV0Svpgbnjqgzpw8rgcbu+e9Zpk+bNEpexorPBjOY3NgmDlg40cUOtWQOu4DSRReowkJm
4R9ltgXFdxJOXb1ZAbtTkkigpEHxWgRsyGMajpfri4MS9CCDCTCX92qkOaZA/qDXnN4a5b/Ob6b/
/ipnhRrL9EufVTG6GjBXuCfJnJsLknCuT5TUHhnO5begSlImdBOiLfqFGwIztzxRhJ/OHOQMOSVq
H2BaQdSiWIQqnH+MKQITPJDVyVfuQs5jnKYLX9vBijF+FD/6MmvPttDuGdbHN9ngvXYTsSAJn+9J
hlq7TRp2dkyj9eLanQpTNz/WsfgpzAnIicK4jZqSXnyU77DfypfSI6k3VTiWKiL1NsprracukID/
IqjoOEx3pnqh4fCzmk2ohWgK9pAMZ3VYwVRCXXjoBOYQHnK3WF77ZF0j5Pb62MuxMXfJ3LJj8P/9
lyz84Ae/nU1hUXZpxn/jkYmXQLgEt3NnDIhHht77NTTprk5wpFbkKy5wRddHMb9wcKmPOHCsXo+P
tF7N3ff51vRye5tmanwKVbryom7z7fPzq7i/v3o6p8E6u4O49cI4O3WV751IEaEPmTCk/v434sE+
62lUwcR/KdC6v6CXOSEX1DYITIs1FI3gE+JF4dY0mQnQbRw/owBrH036tU9pEGCtb51dIfEqu6S9
X4pcjUDcEnkolGr3puyZs3D6zfUp2WZt4C+1yn7M8jG/EyJpNjnz+V2amw/pmBOR2tiIjcrmNM+o
oP/G7kETOpObQTS3ObG3+E7aZg2KlIymET4rlB/yaKvWRvsd5geCZSgIle3D2MTAq1mafiqyUn8G
T9HvrM5OfqgMCfl1MubpP1rgmjAS42aXltPOFNZ48qbRu/V7+J/S8sU2q+V0kLq2mPwu/9GwbGFM
GJ8l9fFtDdtsh9xlm/kj5qPSFS8JLHPyz0vmmgoEwsipwiANefQqCIvUH6LTIpCEdKBKUX1lxLRi
7gMO4gsyG7N8g77005+iWzC4zU1t6c02xrO78Vq/39VW1Oy6UUf3U9Z7X8XDqQ9h0zRGci8g/IHn
su8raferK7A1stLx8E07lo7OwuD05IDp934Uuv+mHZtWssROmj/mHrzJuE/Wfu9OzzWdfdrRcA0N
Dkw4WrxkgBkGgPBB72Rzd10E/7+Gxpl0jf/3kKbFrwSVUPp7atz8P3ynNKl/SXY9ClzTcSng6XL2
19A481805Yl2pPnp6Aa7AbtEll9D4yzjX5ZuSeHalsONzl7wn9A491/SFUDwhG7SM2Ek9X+JaPpj
P9Y5OiuXFoxFD4bKy/zjQKHLaMAsojgd0ONapoF9G9fWukcb6Yn84EaM2umpLOvB+ocxoOA3+P0o
8/2dOb2b3IVSl9Yf3znMffQOjrTQ4LJYyCl+jLToEZLR1pi+CqHvk7S5mdlgUS6fvV68oLf5aOV0
RgIVLtxDitCMEHLb6A6u6C+26M/H+uK0/smpb1tsB7Ls96gAfeHRL6E3s9Cc7ALZ/e23D/ry3ZH9
/RjDfPXPizh3alnnhaEsi4/6zz5EO/qe0j3cd9OsOzOMaJMNdrps1fQSdRWhPK372bGiLDH9uWtS
i/a1yrRtnYs3f2g+e5PooKEiGHnCubu0sQ9SaMevEVsuZ9fhq2vaaml5BYqUIZ7QT4RUJx597wLU
nYBAVnj2h++hhKlTY01SJboB9ctnTLGqh4i2Xh+v6BCRUkmrbeMM6MeGxrWWo97jx2CAwSxROf5H
n1nYOSrYJBy4bzS7e/KyL/EKtanXsx9sQYi3QDI2rYXw35xdZJIfuGmoomUVknkO1ERzv0adoD18
KsfW6y85sXegLqNnuMjxWUYtRovPoYFdTyO1WYZ1kiy1lGmksB+cFnJhP4s9CveLx21fJpPPKquF
q7h0yUWp3srWiphfh5f+XooUi2earbwinxj9w2HW235Zd8mJExsKw5kOQNSwDt2csYKBVDLtk3NU
owh3sHc1pEcu9YbQvTTwdhNYl8UUsfOEVd/fiiE70B0guKDB0V3AO3PxXm5QDWIvjeW2nRx/kaDR
oPlKnIcJfDdu6xWG65u2BlXlhnl765sxcRcopLZMjDHDgd33iwF6YkTCbQwrGGOpt0lG9E5BATdV
ocTOo+QV0kWwKqiJwLTR3yjL6bEIP60S9g7KswcCRwmAYtjP3MSEYEKoBXaOPfv8skohC1iMxH0/
QP4ltlquv2CIqVHnK3dVKZ0GCbp1G9UDGbJroi020JujGyPlnDQ5FefWwD2Kyp64RoCJoqHQlq1X
7KQOcNFRTP5G19roEiJiPjOs9GJZzYa86TEbGoTZTnznJvlN4vufcey8jb72jtkduZMs1lZU47+n
qVNYjLtyB6kM5hac0Pu8yu9kVR8sGw3L0O50LRa3YHwYUmfY59omubTDQOxbEG0g+dzWBO3S8d1b
aOsxQY4rD9FXkaKKD+bNrbJhywI8o7lmgOYgstI+k4f5SvIDOqphT91UzPp41/f6JeXBzDQid5sg
glErqkVWENAxDPhVo7oKzn6pTuBEuGpj7gPHaXFoSPPgjRPEFQ33TBYam0o3F40Yu52PbKnJhu6C
+FkhVWcyd3BAm8VOVCNVGRDhR8FLaCBs6ofkw6ol8TotLIY0vZGGy8Dd1l/BLDElzaC79/Ve5p15
rNBIlyZ8n54WVW7Y54GT5HKwHOj4LvdUmgQE4gzWjywmDVth2l3pNll2ulhJdZwaUrkyt0pXufHg
phVG1UbvAR2XN3YO34/Kz9ixQy1jOp1L/HTYTlMQG2WSbDxn6tEuVA85naMuzrHBtC6s9FxuBEXg
InLnxrFmUYjzdMQDTlbP4ECc5/3GPuadIgiTCS8+j5jUL0AZrc45PbdvW6HapRqzB2ZVBzvzviaf
vu0gjZ9JMSTLNOFw0wV4zSAQomLpqi1s6WQzqEbjwNBx+QQidy+NVq7MwLgURFOarIquV6zcOaxs
hgSgMwJQjtTIy+BXl1p/8VCm2vr4gPJL7Dm4ICSFmjgpuCqe6awNtP86ab77wgkf+3wgpb4Qj2Ph
NauatihhjJ+xYSB5jQz1YhTcYz/zRH8vNKpPDnPeNkoR1cm6Pdd+8SmE9wb6Rtzp/khaII6lFeYR
gIoHwmleRJMJBGm6vQoogsPu8woFV8r5CCIe68h7CiUfcGo7HPu1xiT2SG0MVTxVKAM3TZedNUJf
QmzGKASHO11q0Sp95fCNRdElUITONjYXLlVR9HwqOZC7REPD204xCXptdKww6U+2Ae4lf7Hs3MRL
6BhboNxjfqyaDvl5II/lk1Fwc9HHhjj7nAp6g9TxH0NYsHMUkKHBRaJDLC2UrgVaxdSpVp4NItNw
noo2BURk+QlBQuojMoznNskSGvYI5HGDGRvPirbFhAc+FsXhv7g7s93GsTVLv0qh7nnAeZNAVV2I
1GzJtizbctwQtiNic543p6evT3FOozqrUY0+t51IZGakHWFbIrn/Ya1vtZ4DPFafLmUt6GChm00Z
1UfLXJNA7d2Q1x+t64UITrSH9oghO9oYcdMi5NRfRdr87qz8sUF9vEjGfCKCLu/bxQUE7j5fog+l
5dbOUbWzzYiRUuVSQbnQfoN3uKU8Nej0lpdyWKJ9wayQ4LMOYoiGSrIjU6fqrGWD2vfoLVF1aCJ8
W5R1NBHqwzfEh9KhtHixwA5S2HvVo9GEk4QyibgEvMYYDkDu4vD7USEI3/tT/Aztk528lzzg2hdr
fXHLFcz3tjhpMc64VqUTavvknb7z/iRo4OeNOIflGAg4bIS65xd9nEZuqGJjeu2Ettj6SpiSpZU8
tohnObYGzbtyVAYS63WS46tkLGB3mPKMAvSjV9t1UMDa8MtRbGXLdq/zrKeUd9BuPPfZ7hiau0Cq
8UlUVUhURbwx7FQL5i7l5uzmg13RvaiOS4gWDRJz9eRMcEYSUjY3kIih4jXRxRPaV4/2LnTnCSyx
J4hhFy/l7MUh/sXjAC3UH96o1/hZAII5oBeJU/ZCc8wB9TSA+r2BiDiJg6uanqu+SFZZUb3GLg+S
fv7OTLHsIUdyG7n6WTXDfEIBzwZizDxCj/fMe29GhjcqhXWn96dGdj+kbjy1E88VRFTnpeoi8n2X
aVWn5rdM6uzAax6MDXPczsL4bBbpg4bV14wsjXxRA8h52f/WkHPDLHU4/7VMojvlsID40zJJUHXQ
pXF/GuTWNLdqHs8N+rGXZIIapmM6KIx74cJGcockARr0Yk/bMhePrkPk3hDPNMEFBn42DlYnQswC
V2R/L1pbe6sxrt9qJmiwcZH1xv2bQGgJW8v5IpUKoz056KXzWIDuHKf+2xBTtJakbihkCwGimwyi
fPnDmXyCIRK/CMbRR/SyGBW0iPrS1G3gjl29bjFo4un89NRdtSNsQLF7XeIO6myyNlKG9Vyq2cVx
xnU9zeUWutz5/s2YXrSNu2k9Ofrb4JiPyp/eW7xUu6YSDax9i1Jm8TxiAEDFIdwyN+NYBu1cy6Pg
hNx2LueYbr0kFX6vjnyR7Rx3rx30uUMHrszPMMiSMZnt9MgDnYOnkpUW6tAy3KZW60OM5MlStyDC
BpXdpjFzX9B9JBqFj+PArvwDF7UNMQTJlJonniQvqSd5IBuRxPk34gAD4Uax/d7lutq0y52ma+BG
sE2GbvWUntyigpWLLO5o+j8rz4c34atptYzxcEhcWx306b4r4LtZYdAGc0DVaO/0jmCKGEqEh1tL
GBZ5Z1aJwLY3f5rJWLyCGOoGcNJlNeCFUSrfUaEO2iJPM9rowwKGW+uJ/bBbmUL97fZ31Gt4peI1
rhzXexMZ69Z0pvmB5SuwDWe5KtvS3oXrrhNhdzfbLrwQP3i3mV2MrLxkTBIztw0FtV6cotpOHBDo
vh3UU+FhTc/fYr/8KIG4r/TpvY9TghuX3lobfDVgSV++WnCHRc136qQ+nJ6lZYIQyQ+wvr+yZuif
iG1sjlrmnrTMfOa8W25NVweEzzAlrMv0roGzAky+WHt681ygv95Ok50fjTsbWdPjbp1V3a6MJpaE
sYErB9StTcUW2nrzqY/WTIenvH3OoAox/PhikPCLY2neSIfVoFSwJQkTg35cufRjTLE0K7jL6MW4
BQa+sCREu+6aO5lYL4vCVueo8ZAi5K08c5MsJAc3ugS8YnkopWnBd43GEGrKR/+uwFrhhL0zgM3v
eUQaWKfwHKrMu1k2Tye2cIp6Pn1E/36kycs1eSr69PYH3VrmCeOmjjJVRzIEdCk7/fmHi9J6Ax7X
WkWjcoNRdwFy6FCswGKNDQke3Vzh1f+we/IAhZzpmpOdr1evOZNHppq9d3TcJKMJWdhGGDedxmGT
sd1jcKaR3NSYm9Z2Nhk6hS2oZGy6qbdigVQ8zwb4W4IBWS7wdao245hLOQtGnTLJS5mAZYiCzo4e
vU5o7y5z1b52JerjQfuephh+mPYgy3w5YqP41nKOHalVwHEGuDw5oQY85bGpDhWhaMX8k5UUyv6G
ODT8sf5hGFuf5D1xY44FioOcVoTeLRbr5LGgBUACbBM7hPkeGfIx86FccfPU5eJtzBRtXqqUv9ay
als3ERwbwKHBCEGxivynqgUiAVqec96sj7bKrKAmOBdg3vKhovh3hV0oqMbkF30cPueFUqFqO3+d
Q6Nm80jAh/CbYOhGh8wZKLL51AANsetzSsJgOPfRsGGICP5FW9Qx88RApolZo0zn1pekkR0dWR/h
zWs3fYqbrdAGjNwoXPcsFBacWRkWqZYQBPjNKRsM1R9TBS6sRpMVNObQrosS3BUNZn1WRr2VPI1d
3lKQcB0FEjCfbAB4MtCZtP1IKYWfnkgWwiiH4b3zrSeTe3JlDPETBH32IQWVve6y57KAtNNcnIkI
uVqNVgVCfhnyiOw5xW2Ge9b23+FBfNsLKhygD5hIxZtKGYY3303dcGBrs77nGOQWLt3VEvVPml/F
bMSLIz0x0R6ZpDJviKNSuC97w103wz6HgxCy7b8DhzHImMmmzPvvjDfeVFgpm+Fq2Z14pMQjYUgd
FVmQwZ2mw9qPIcNsPble+Ul2NTBsB8OojZroJRv2hMPhpsHbOaL9ByB77vX45vR40TvTACVa7UbE
g7A08ge7EWwGYK4TMBKHcEwAAIGdhCCkH+Sw7PHvZoEWDyRyDi4W3wQoVpXMxKp2/tVwMnl0mIbj
na3LAFd10Fd+veX8kaFd5EdCMvSVXVIxEDeyh5ehPootK83NQGrNi8GR5TbxUzaNLwPEFFtxZset
ONTC1U+V9HmhiPyBRhyY96yE0bh5Aygp9t60WV5j7wZEIwsXw6qWBalQeXQrRakR86RWlZYmJKKg
3SMIwN8ZRndYhOYeoyTseZDu0ir/BR8b6nFMb9PCkNAaWlWP6EMYeTavUN3ulKCUpIBud1iY6Arh
TDZQARAXMA7A4Qd6HqjcS2PAvajM9LcTaVcEIDSj93sOMrXGrUogabLXu5hcJVeKbTL59aFpUhR+
ABuL3tnpC/G6PbTMUBEo8BoTJ3soGiB0ZlyB25Cty6q1Ny8D4DSgTs5dkrRpRhQbqeUOe6dAuUyY
J6V/rq4sbOS1nnpybzdtM6onr9WcPS9WFiDvgoTeL93xzydV9PSYp1QaRBamwHioi3NXdtsBfca5
WjIMy2MXyqFQm1pTsA89/wldVMdqJYMJ2YuraH3/qHqioLuSW6sgdwMSxdaW2PyTCYX9n39E9ltf
w6+pCbc2NXxVlu0hCreO5YgZbDErDhAzHzb5YGyxpSCwgLG6J0XtF8ypKwInSY/sdNvIay5pIuKV
3mT4abzp6o8rxknz2nQMXOZ+cqJ8sdaeVt1qi5vfKSALzVXXPk5V/zCn6oE9B403TLWlMz/csT+x
EtQD3x3ccDE4xrMEJg/1TnVkIGLC43JoklEC6nl7Xqa0DMEgyqwhddz9Xan4FcrBuGldFqFlDyhr
sZ4U6TLbVuqXrjymtSLPQdg/s7pwgqLZ6lZykjozvWrG0qZrE2uqbt6VcgFkZVPEYJcjgkVEiY2Z
lXmL0HcO0FBaC1h9AE319dzRkMGB2UjD1kkHhLwtEfeuitHYGBrSZ9sf0dO5NX73WCPMTRI0yfTP
zpPomFScXUOFnNTLUHyNA0bh8o6XsEsEXI6+81XNUp5NMNtEmjQoamRizB81w/kgLrAHsXnmG5+/
+EgdJGOXr0UTr80ZsZaG1DZMCvWlzZQJqhzJ5C6uZuLMq6l0CF1uMoXfg0Qt1wQWpd1X/6DK8nmC
jAl0qaQ2qXEtbnyzvThD841p/j5TtdcA5t19OzffHaVva9ZgmyZ9l2saW7tqJFy7CZwuKndE+dSB
gBR9TIplg2+CyYRj/izrz5IvS5Ro3a0K1j68rumIloDmi5nHUy7TAwNOfROthcXDWfY5WK+xq9ZH
Y+rZTzJJQoC0nhS3sc3F0xq6hqKN2QOKqc8WZnSeZy4P/+iy5CVTLp1lZ+7YK56DOPTxeOe6zddS
yRORRycnJW8KK4qzJWch7KB0u05hvXmT/xvs7tddRQfeDglZwAD5xzhBjBtrA9XOzNPQZJ5TgLuI
S9bE7f1FRv7FcLfGV14P6rliANfjuzvUBWkLTep5p8zod8Cu7I1fM5EshQUAk/E7uXr0CjkY3N4q
92OXFeuk5sxw3WztYFZZWXpacXGZRxja1A5GSRMjHhcaitovLMQ6wPrspnlAv0xNr8jzrl7nOC4O
YuGFZg4fNt4EYAglguFoFw8Y6soqReCCL2Ki3Kfbbui3/WKrhxiiJUGqOkVis0e8PwVVHqHaIAlK
jCvMjh0qh7eiovebuqbduMmI1/phcTwGMnJH6G7yrHTywERF5lAmD4iqhqNbb/tp+gLuOARuOp+G
qqN3zIp5Z9nGTh/tHy6zsTx2eIDJ7IKWmTrKQ+aVWMMQ5mPCYIXvt+6MhaZEXlUJnKb+Qp5lB346
PQqJkc8DoZMBXMfavsQgyq03bLOUI+zus/g1E7Ja65k4N9iDMe7DOHMeKoJiYx/IrRmXmIjd97rw
w4XQLrw+BPfmkGqhiZF47TLpDQhUOo1Zux4j4e2rKrnluUEE6aRxY1uwurr46CrW6PBPLmnzKPr8
pUk6G4VC9my7Xv5cFdNZQ7Mve+cbC/05Ze/e9dlBK+G6x/4mkQUlrK12Ubac6nt0b1X+NHtnxqwZ
T4FJ2HZLpivtjwBAeqdxWTVYHxErlA14BEg9ILyKEXQwSx8fPVPEHq9QwUs1dp3cJJH6VkaxxXHD
U8D3icYjkZphHKZwd3gaF3K3hJUJMN9jc5/XhWRnp/B7GA9lExLfkiz2LeR75Ag59CtdkoCkFVq8
mtvkWBkOoi1uDBbQRHR+Jz3wNi0aISDxsG4d0mRrTLnIUKm5K9c1AhAuCfN4UEKpSTEIsNNYoaSv
3LtJ2XdrwCKFGzDq3QyRIoDMxoBLC9hCTg3ypAdLwWdzWzvg2wByEakEBINCMM0TlusENRPT/pUQ
YbHhoHv3q4q0mbFtQe4BJoPmlkEvBa1Uo881Mt4eX/9yFIk5I8iT5Vw0d0qLXj5AGLYZM6pLC2w7
8DmZWvtdJ02XUUDHU6C0f7fusiVfN9ly7TNskhwNXsrmabCROC40qAVaFMdI785MBZ+CabqwVRl6
cn4RYl6rqOFx1yUX5EJJwIKPRyMS0TUZXTtku0Hpg96ouJYDXwxIT2X3jkPpQBHJ21dBTHEMsmOa
XasRtZSNOOXRVDMiMYxio5eIJInnmuv2XNdTHEh7+SCj9zem07e2ZY/jjpj9Bc2B6cMLlQX+f2d4
90fjDaH+mp2PA7KsfexozSDvvJPxY65myBJYf9jWyOnKCGnnKrE3WHIEJoiroLAjbkbSEf3YfAFX
8JopR1ul1k8PDVs4z/G4zRz96Q9nuurUuLH0N2NBFzBpy9p3BtiIXNQOop8+pk2WGeoJoAgHqbU/
DHGPqJpzUg8Lc03FQ41pD2Szitk4wQLb0DkRqiKSGPRfdV6K/rbUxrxXur6PFgdOeKl/RIlVPyj+
h0naHwGLBHDBSFk1d6/fhK49IRxgDWXzq+0T8muE5Yc2I+LZJMZczAcELfslBYDjic7hWmK+6QJ4
D6pG+zG7ehDzBx3ImpyJyuL0iB/HlLocXJ67dQSEYQHmaoK61duWYh4iQXnM8asGBRSyEui35Hdb
G/6jXdo7C/oGSE151rKBdUsFwqjI7B04pyuxKCKwGYQXmr/iLCQ/xJseJTGsxLiq9ujNyNaSihsM
jwQsRuZ2K4WFiTOV+RD3LestgQ3SY4vomZBNPe/YM+fheMkZxq7jOn0bpuVcL7FL9oW8EaXpo2Ge
bNoc1osyTU8Ka9iakTWVj26u3Xi6pnN9SVsTD5CoLmUSX5KBWt/UNeBvy9WcWnT5Wcl+YnC/Iptk
JOYifBPVa5VOEKbuaFPO09+lK55mKArcpBMvFJ39KGlAYkSY28z31tQiyXbMCLnTm+W5nokV8mk3
psol1h4OtOoqYiwYB4/s3/DF1tlmLjBC+EKt0SU1a9sr7szzap3e44rjHrpO21pfyBgBkNxnC2UC
mc2duKAK97AUdTj50WGZU2vHYgFoRRFksqS3g1VBzFwOnEcN5s7xyfbsExB73U6v0PUWUiYhIrm6
ICDOEozjRlg5y+zhdKqPRo9oTJ+YY7a92EVJ/sJAKxPL2tFzMmBjXDWwCvChp0fRE2XQIRtzxfTk
j+Ur9CaMR5E1YXacV3rqbfo8iymwd2jXLqzyUNZ66nmoWMT1yavjuV96Ra3hTkDPfBdmFzRtgE5R
Fi5W6oUkoxWWtmss7BOahrJhULgcta68cB1/JZ78rdTZr/gJUoTaqwose9VEYM1o6HCBVce6ye0T
LrVqO7e6FxZO+1PkuL8IfftQvcUb6yHzvHOZe6SShBos5fhOPkUdtoNDAGCGp/DUFiMByf74NjRO
xPRaPKOzrRkFtj8r07yiJQVCx+wFiv+tAT3GMjVH8z8X27n2kDvl1AxFxobfyNK3fBniPWk+DmbF
ilwuCd6HVfuGvLoDo3kmJZztgSj7fCtT/JIyZp8tHGsvJrdFfonGyUuNc25oj/5tk5lsfPJIRSQY
sDkVYLqQbcdz0PgENvdd9+YV6pee8g1BPRIrvZ9+tNr8Qpw4a1NfRe82MVyQnijJNO9iV3FynnT7
4E4sW+kVyYRujWzTWigOk7q8PS8Sn34/gBTt5+lNr0aLiJh26+AhR1XQbJxWex06dIZ27QzEawr4
dbK+9FP/qErjs7mf2v+fq6KQ7fzPsqiXz/JfTp8t2b1/VUbxm/4ujTLQQBk4GnA66jgdvTsM4O/i
KD5yVwXp/CVcE5Ynsql/iKNs629YpH3k4iYCWpN//5c4yvobU3f0VKbjm0JY9j8ljvojw/0vDyYK
ZdsjyMw1XORJ4q65+qtauU+d0nSB6q/8qjzmxhwf08zZC/drcfzDKDpjXXis3lMdUU42PKTzL402
R5QI0oEtglrv5UYbnC1xQSuDvFybQdrm2krrcUiKXTWlD0X7S9DuKr9+b3z/uxFTS1kUVDZtXnFf
YjppGur0IlNZfRdIdNzmO/YbGbbZy9x5+NfNe3gBkXDsG6M7yeyeahvSTWnrxgE2W7LPYwBmhSan
udCEWFnLrnbxr066+C3wNZOaV+yMmhKz8fi2mRs7SRFErZjZZw8/4FbtsFZKeOyy/+2SX7LKO3JM
fAxJ3ZkzAfcmHAfXXINcxZbu1Az8zVAkevjP3xrXquDvf7uLDL+rmrqXJIj/+Le//OqUfLdVV/3u
/6+ftf1VnT+LX91//6S//Mndf/z5sPxVhZ/9519+wbwg6edn9audLwQa5H//Lv7xmf+vH/yXX3/+
FMQDv/79X78rheCIPw06Z/mX2+Vu/f2f77FLVXyWyef/8Tv+foOZ/t+ELlgQUqNyK/mCS/gf6kP9
bybaQ65wx7cQG94tGf/rBvP4ECUsqAu0gYZ+vyu7SvXxv/8r9x7ifdPDquFZ/Ebh/DPqQzwT3t3k
/b/fY7Zpc5sL13ahm/C1/pv7noXhaEYDerAMRyZnvIdjySI0QSfIummKhyIjm5wbKIh8cg3wqxw9
pt7RQvwVcptm60lz5SRsczsva8KJ3ZxSQFxJPfsw8VBvRm0eV+D0O6J0bXcFItxYE6rz3hSReEu4
//fl9E7PwALEG2H4ZjvbxiMZm2+WMLh/SkdfL/J7NhG4QAFDjWDmB5+872BhBhx2S7d2dRDsTQbF
UxnxSTZGfm8kKmY+/tUcCenlpMY7AtmVZ8ljYeYXbIv2SWPxupig8CdMhBo5xeFQjOANXbCnvDfH
wse6gn1nzlgYt20Hc5Ct2ArS94FFMsbwwXyZY8sKx1jYuLTArRI+g5PE3YiWjJ6hQ/VrpVu4EWwx
3GYJFAdu2EQv/mS8510yrqKJPAw5eT7Qf8pfqyV2RwpAadCeVi5h2gdfh/Jupc5WFHzCkt1VU17+
JVkwP9daBS/MT0GzpRejTPaqGpf16OJQmkiFsKDAD7Hbrs1cEQ+0gffFmLDLHgCVsq5JDB0W3sGp
ByNUnfcOd0FuCjdZ54WPUsCNyE2O5gedGd5hPMQm8xNgYE9G4llr5NAoFcvzFLdfRsLFkzsCR0tn
v6jW1oMeoMbamYeP3vztVFSMsaWes2pgKg4EMnGOZu/DEu8Nm4036Y+sWKFuo8Prmi9U4TKA7UCj
5P/KWlj6RCQBahQfU21FgTB5llqOeoApQDgCew8CjfVbM6FKRwi2KmkKgnaIKClMrzrqk4Vke7RZ
6UnSUIthzWDB2rOLiZGLsapGm5Ladsyg+B4ZpXtbyB2f0vawkZJJsOuBCWZd9jlL6t3MBTDOWhFG
D9sKXf00VeaEqd3ffWCMI2IUaZbxoNHbnDyEG0tRRpveIkItSkxGnE1qg0/tP8Yo6u6Aj8sIZVJG
E16rfGBE1+s3xbxjMzBbh2YnLNhz5KzFfSgn3M9KZ83i2ZD4iIcOlzzndSLbN7dpS/Gws0cxCzQL
1FbRXIZDzSpOwShSpAqsyVOEvNRzOsUTCZCsRBB3oGq1uqjYkBsNWZWeQJ/Zt4qICQgyJbIYiL2c
1cCSSM1BpHBOjM2Xoclym+o0VZGTfw6lHmYaac9+NyZEkttbbzJcDJ3LzVOdQfE68GRoUQ/fJ7K+
eM0WdpZj1ePLZbhOhNJ6qmG3wq55mkbg2/VNM6YPUMXcUNVjGaEGM2ay5vISGWLSOCs3B+/xXE6M
F7VrnlZakN8a0n+PIyBtldX2jlCfZCeLZ/CkMwFHb8jo6cAQmcHh86D5pvWa6fUZsZi+aSVAu0oz
Hlrvs0vpvYq7FTex1R4dq0WcR/7a1SwfsgX0cr3sM4IMGH/Dns3NH+RT8oZzZvfVYYF/7E/EaSbp
Xk/R9wweff7CC0flAB6yta6jBqkmdxOel419Mxz7cRnlE1g6d5dq07CpHRgzxZ1oOQ3MgZop8Jmh
s50DoGMN7m5euMYsiLadcL7lAoWIwo+ZtByfx0G7N1HxpiYMJSDznPeLbNmV3/veZrKGi0Fm7y5H
wLXqc/0tMbl3DNtHrEfI1wpt0YmUlM/aBkuDxfVaZPoUjj2y3jiebfARydGBNfc8E+iinGUMMYv2
oabUXRWVbLRZKzajh0ZKooGuk7hjNMS6xOeSskWiHhr9m37XRjIKTL9I6Pgjpw1RtuMXK67LMlhP
pcpvuYX3SBFtYXjxT7etmeH6TP8iCSwOYixXrWEQwUL7AeafFTdtE/RI9dwxtj7H0OLbbu5DZED+
2k4a1EozWEw5EogKhYTHPHYrbF6wMTtvE0uEWNBDROhZRQFclBcQUVyyrVjvh2hACdQS7ynhhQ+I
XfWHnkZNFw61mMlIVGu6L6et3HPmRbSYg7qxAUkDdOhkwsIYRGhj3KweobKIq/fIkO3DoK6k4KU7
XFqh17OPzZTNhjvhe+odC/LgGCPpIrpn5xLZGXia350ykj/DoayxhxqlepL4KaGQHfWW7V1jFVdS
f8Va02p2VrgWp7StN1km4ZAWpr33uar7gqPHkpn3MBfLVQdKfTIWYzW0kb9CViHOVtO+Z9YsT4sD
k3CslheIOsOOEV3N+fXOdE0ecvo5S0zx2fUSi2CVZ6NlMZn387KDd5GECfHXbH8ZL0Wd9oS3ZtE8
65QMrr2JF/tjTOQPSOn1IU1ifyvXfyJmmRp3r5bXPuiEIp8VgvZcPzdA/D5t6wpWHbMvzNBN7PC0
72pioqZmIUeJfecuJZymIfTFtobi1V6KB0D26WAhbg0yldv7MseuObnfUTwlzG6HZjf3WbvR2qnf
w5RhT1+n8aXnPie9yVx3vZrvUfHOphVNedFZhrJjdacfgo2CmuRaNsvwKUkPAb2XZCeTEDIWMs24
9TsPqh8p9beqdZ4RvDnHCtP4mrrkPJQyfS8Z0XmRWpdJUj7YtpWeYmtukDm/+7mxfOLRb+XS3Dpc
TAmZAbs61gi/wCz+1OjxqSbp+nGqUQF2vZPTM/DLjkSDkAG5FvxBIvT3EFjSjNJwqNI4HNHfwha2
auBxPLT8QfrHcZzlllP/w0cz8RDr08gQmf9CPLiGDMTbp7dGxIiW1wp6or0tSwkNWnz9wW9lPfpy
Taffd+z2mpjtFJQajVV/39FbKRpDQZgEBhCm7bnFLzUCnNdt432aQFWrkY0dqD8ujagi4C6PE/uE
MUNPcM43khQmrSg+qCuj58Y8dCzvsVR0jwuwtD3DnTnT5Hmwq2rnFO2w0lXhbPpF7tyK2Z6l/Cqk
LeTxraXmKidWGQkwwhfKPIiZ/tYkFOjoWv570zJW6wVU4Wgv7dk4aJXBpQozbSrDYjY3pZa/Fjy1
2Me4TC5MUw/MvmSbhNYlZfdrCueGnfQxkjCqHHv4aNwbkIAnk9UZhmYAskkQ3SnzdofUJnPcKymv
Lsqje56nB4g2ffSdH5PGCqtp1qVRPkACC7GL0gqGGbvjpaWYxR1t8DQXlGa1mTFMZqcrMwDV9y3E
YOjwQvpQWGiEiXPj5e7RXJZe8x6XZHEBK/mld+wWU/x0fmH2KE2imKFttjHEdSw/Y0ZHwJdOilXj
yjaHh6HJDqQ/HSjkHiLJ9gmJeFFn51wR8Nt426bpdg7PdkBFO7ir21a7qdjddexV4HRsp0zbdDXb
Zq1xgokdIf74k9D6gXeNuPEp5Sdj6cKtSAJsDrh5xkG4KqrS36K+aJb4GwEpSQcAbYFEtRXz/T4P
jbuWBB52EafMmL8a4CiJO7AHfBpnIlsTtiRw/N0JwaQ3hMlohcuhIOrPQDdgOh7mV4MkK3ONIJkX
p7dD6fuMBqvQdqeddhfBF3xflrHieRQCYFjVM07eVoQs0lau8vSgAGoLcC7fJD4QZrO3dtXQfTvT
d2ogUyI3caBqX6g0dJ+RMGubLnlyi888hQFOPdamXIFsl6qJBT8GhAJ+9CCxjZjDKYcWWxlM1Ige
isvix2Q+Fz79RsQuZT3qamu4/WOPXRxj0qsg2JXCFq0ly87yAVviSiw4Ai1zPTgKYR1S8fmpQMmW
PEgHlG52x0LxSo7zzjYlumSfoCz2geSZof9AD+6/uVP6I0utZxZI2lrHbbyiVuxIO2TDV1Rh0WTU
5w24WIYrvIkIptha2dSA+nfDl2j1+GyrZq/Mnz2ud8e+lWhbM8A2jqn2TDx4RmP8ZX6ptXfRMzln
EA07bky2KSshh3CitkG4mDbGNlbV1nVYKE9mvB6IlEKoipBuOsZ2Gu0sRub9veKWHJS0jNPBoGnQ
/J6pp2I5WyB4x8wy7Eid0VlejThLZyJNPWqrJpsfRO+stfidlfmLaS/PojVYovRzgAoGWZR3Sq4E
6T06osML5BYy5Pm6H1zjdSEud2UD7Vw1nfkS0yj6Y0bssDNf8qX+8qOYaKiMQKVlivgxvSJ9TMyN
QTQFm+kJOMldIN679bMOMXYsWazVdv6s9cVFg0gdtHHz5s4UXIrqmACoAnFYEPs6atOO4BRNPrrS
G9YiU4/4RpIVSRKzMj9TpwW3sNwYdkrOEyByVrxWjXljPAtV3nXvTwRiIeaO/IQZBbhm5j/qRr+Z
WgE7CJeNxo+IQglhIYkVvQfGrmL4z1d+LFzoxbWJW1hSv8Os3CWAWtYohvGUFL9p9rjYuA3TqTe3
JKJ/R23jbqtS/mShvHXvl5m426Y9n+Or5+Xxe8K+IRG/ysRfjqw5v/qi6/cToeJxo30uszGR5dGg
KZ30dYoUe29rhBaIKOdh4lYPZl9Qoc0kinWadfDrKcyMehf3jvY8Z368M2FfIo529R0t+rJyzRjz
0OyYu4Q678nlCW/erT8s8InZRbIbZfdYspIsTtimDdDdSeArwI0NOYY18+QS/ZEoph9udnElmqt+
WnVVZD9nSfaM8WMIG1FtSoLFN1HJeD7NJYsjX6NEhDBjeIQ/9uQQNRUWKPvRGOcCqHiBbgPSGgkZ
OalrsEXCYhroih2CtJsGAUP5GHNTokolYx2pBPIoYPT4RXAztdxbGbiQgomLjZmS8I46Bsy2N1Pg
qwS3JdwNxmfcn6FOeuOWA2bh4379MtGTj2zGZZwggnrM5EtVXyZxaN1yo2W0rsmvrvmc5p9yegaB
2aqneTpk820o980r4v7IezDgL0IJdt2XDjTvJH+0y29TINHp1Upn4j9jBKISXPnaUdKt1CwRSLsJ
keSwUvxI3YMOk67/BIg4dPmKRRtL6muqZrrgHSIlfsQY4Xrx425lKuH4aOeNKSELvMdq37NBy29k
PTOeoOfHj+H3gTYAvY4uxKVgdmTcQFceYNcxi18xtKSYLlRyP5XVVWbvRfSiDJvUPfQfY/cpsZV4
J6faeclbFv2OtO/7Imw030dmNwLe8MTpw62yaiQpv9tmWVvzJvd7DGpfEV+25PWumndnOmjjc52u
a3u92Gu/PzgeuQY3u3zPxYWh7FHD3kECirO38AXGrMxKEHX1+HYvU/DLYctxV0LsYrETuGAdgpbH
6DyzApNHhMmcF5ccS4lMb6QLrwYoCaRNrPpxoxsb9k0dGmbFmb5Lo+OSXhMA/AXIstH+T5bOYjly
dInCT6QIMWxVgmI0bxQuuy1m1tPfTxN3MZuebrtKkH/myQO2J1asr8aIf/PNgm4jtNHGGv8G8dhM
JIZbu0m/Syg46grMKPiulX2veBzvU+0P2r7VUhv2PfvJ2G1guGI51si2CBdK6K8GSkvwFwQU+37+
Cvvvpq05vFYF0s20zmn9tppsEe9KU3EI45M6oVbA5PY3li8dJLSEQCry38hR1DtQbDTsh6HH+X9i
kqhMbxm/O3hLo/UkzZN9UbrB/dAFxUleJ0Cl9WX+jKQ7IcD2LCVwX0DJ55umbgs6I3ARtKtvWvqZ
hccgewbxNadHApOG1vM0Jrco/EA5omFY5I9q1cTq57naEQwvQagIF69qn2J+JFFCTc8EMkjBLUhn
G9mwvai7udikK9ODtwhLlGvYarsq1QlY2EzyXtAOYuG1I4XLrmQ2s4dp+AhSn/qpd0hHbeUUUG9z
v2d2gF2rp18Jba/ql+E/DZhHFP4EkjRz/dorB1LAs/Bgqb+S+psI3TrPQlvBWIW0PAeeYiygFNgb
w2+enuWqR0tt3ohPYIv7SCEjLmR2aNGFUjESfDv+6WawD0YEA6vw7cFojtZ40yCfY3A1aVQCVdip
aG30+mtQdnJ3EfS90nJY4Lafk9VZad9ivJ/QVIWkJmWIhSoC7HBNICx3ga0e4qzWlteAMCytr72w
xP16eOXv5OFFmq4IJciP5WS34Jv0JcTMHUc2wiEHpAaAGJcMvqNVV0jCeGLF8xi+WPmrYNz5HaJ1
NoxdJnwZlYYZGhnyQAhm8SPXDynx4/xW0rJP5pWNe6u8Kh2yJ9ptVvSEq2K1P2zr6t2y9rxkYckA
7xkQAoO3VviLpn8WCZgyUXNuSxqH5HTzNYje8YkuoLWuY2Dv6Nlfa+ECCXJx1YZbUx0n61gaF0t4
E2d69X+1cZPUa9fv1jwUZWMRBbHmxN+yljY1eM3qU9HuBXDrg6G/pvMlzbb8vjF3JcXRgm2jjHaG
g2Og76vlI0xvi3wO8vOYEHlxHosDIUsoJ1uI7pSwozh+6iHHHBHi/IjvAfr8LNd2B42vcIgwJJma
q0wBjJfC5lebcJOnqYZRhp27epSCk9Xwb3caGo0CDYhnqPdGFpCdu3qHPif+7utrrh8qLp8qwdry
NVsjHZUQVJx1q1NeXVNyt3qXLyj296zdokjkG+F3UuQYxV2F+LNjxZH8wFemhbmpynWubu8a2FBI
HZY8wiIK+bsKP/vhRqGZ80tm4sX5kceHZb7X6ntbkSKwGzsPOvBIGEb0qo9H7NR5LN7i/J8R3mfr
QY3J830un6QIl6SbWhGvqEDMoNpTXkOLJo/gYWCnw7I8CH5+FFzttv6tWflRkJEjlYyE4rvZPyUd
9+Dqn45SjZcaG3F21iip6EgDDfELs4+PJR3YRqoS83Ig+xyMYrN07Cl2c3KW0yfLZgAvPr3VPEIW
e2c1veb52zykHldKr3AKuRBVaU9xhl9m4hTzv5EA+RCKyyOXdjJ2jzrzjyr7wJas5Rn8uIw5JK4B
qKOAMzDwpZL40yw9lerg4+SP/KSK70p8lJS7JcMoFL7i4bWhaRYSkO/pvYc/G0Ia+6mn16V9yWK/
SC9twtSTruCSPWqYcEWUm1HZVvNvqjsiLgLhS5wjKSJomwenw7QtqM+8I8DwMByRx+K4Zk2XHPCQ
mHiYYycOZWX0eH4cYN5V6sq5xVXX0iNyiip+lZjxC+u77+5L68Q4YkYwM++cX1yZTiUI8cFdIUJh
I0tbrCrN4SQFByJI8vhnlOh5wO2s+dlVUMA4nzk35/rVnG7peDHpxvlK3IKldOfhkUEDEbr1UMzD
vTrvg2w3j8+cI4fnt/zg7EsI9Fl0tKNMY9tZeNeUf1Lok9864SzeuAYMI8kzuj/EWnh7nrv0ZSLo
LSk+lkPTPnrrDbu4knjuCisWbAMC6cJLF+ZbxdwG4q6cvwdzm8lHHMZS0+uXJwTjSfjJzIthnZB5
80uFxscAkCdcm38kBv/usEApL9xIuKzJ8xTRROCHPrLAB1GjY5ezM8+rAuxHJB1oyBopKO3F4ZVy
mlnPJX1NNMICeLkNv9D9TjuRuQPewR8MiHNseqoxnla3NjtFyp3ANXuO0z7DcZkHQvRNnEHh2WyG
vHPq+JVwUjQTC4QRdIHxq0yyezYx+jNGhsD+5jk0eNUxHmCXwtNAY60qgGinRt2NykOAsagDyTYE
uUmzuskKtkuoG+rqaCWXVCfegyM0ORuIR4zhiiExX3cjDzuoL5zMovmtNwLrrIcRHBnN08RfaJzJ
bzO+0onsPD4WMa99/jMIr1CFbam65ZFXSB60HHtsc0fL7+PkNhKpxTvK4Cie6gmZrIDJ5vfAbUE0
BtOY0y8Zrn3FbmgSPaPed7rbtt44vuaTo7c/YrbtOhhzLupgliDAafN8GytPXB3G43+accpGYaMR
py06PMVK8JLhYkWWsALF2o8b+hAORKHwpvZvibxwggA840DX2BF1DU/OyI00V2k/huSVUpwWmDZg
DhGcegMqFQ62jir5ICP41Zbhrg+mbU//BojWn1ZGUuTEsh8s0PlOpnlmt2i024ZHHLY//EtjiPZs
XXBWAXCGLOTzs4r6ZKGPAJiqCySnpwjWrn4xsls47tqQrDc3rxnkahx3T/10mtLPBiZChDZy2BIY
DWwPfe6aKK+Jl5HyNh/EveknzW7OKPSPSnvm8btOfHZ5FZctxKZSdBVzj5SaD6JDhzJI/74vdArk
mQ+PiqGw3Jd95pjDSy/goHRm/WB3zCALYFWSfI7pNWkfpUx4+iuTGXQshE0OAZAKNpO8ByrN8V0x
vnHSl/JjGnkxe0k53xWdU/S7RAFeQC81WrbCRD/iSTO959lD7r815Seqvjq2gqkKG7DYathGRNdG
PxIJmMmO/Kcsj0SHa8S2Cg1Im/zVIpxqZq0Xvb5O8T3LXoOKKKFjCctOs2tEiEedtiY5mt09Xi6D
+i8hhA5Fab2fB/ijDwwTkgRfj5O5Q9yZ+KgLHRPxlF0zXjhzdOqOAfGeymclIAA4BuIpi901SG28
LuNfO4rsm6jU2DNYUCsTeJ/E1O+GEvnMtyuzxFUYvd+kajMRTrAGSr8xusniYSj2VQ3GGINMC/xY
WPaIkt+I/oaC975oUG1t7LTEj2hT8jccwB7Wgzs92UXLObbOJeNZLO1D1rHWe5ccLcIsyBzXLuaI
OIYvkUsfVrUbrY8pP7YTHc82y265KvEq/xhUyFh468oPjAPpW79qDHsLVyRNsrjUyUcokEvDnJL+
YUpbiddpRhW8B6tAKThZW0W/kEJqz+HMbRwhc8MN43uFx1hhnsLLzctGX+6PAbjw8tUbXCOqZ2G9
KiLJ7Sd4nUK1W/uvFimKcWBUAddfLj1JXzPnOqkkDsFY8LWJa4x1T++8djrRumuPmV2IhH31QEwk
g5SMtXzt4miPmvGdIKRYWpk5hBghQJmDfzmTQJO8cMHz8UUOeQ0PleDImwVrgXOFLEKt/q3pGnpK
EZOuEPjk6FSqGFf4oeGp6j5UDymhTC8aZ3wufvBKttmZkDI71M9i/mahuqnjfdY9oB9CpWTq1HCv
/JwBj5MRG/Jzj6lADgu3k7MNXlEoFsGPynsaRWh3LmmxZ90eHoB2541AptJnFwWbLy1+Xe0uZD9E
YlIiXz7U5jGzmNL5Wgjd7AYBXkBHjNJZXj6o/yDY/hOqEgeti1tNuj4mHNkbQpYj9Rd/JezrEuSd
+6U+CZSj8BqVJ26WGm6X2VmiF6Fg0TpwzPzD52HDcwdYcMEH0a4JpHdJz+wdFbkFPXHmUn/nzbMF
EB08lv6rBx6OS3t97WhbEqdf87bkQWTtyX9B/U/P3+hHyvJeaSeRVDfhA6EIWaf9aQWuiVG8G7mF
EoCGb/5lUEXUf8tHWvDoT+QQwBLFzcbiaA3gtvq1NI+copP5uXQkbZ/xrrCUneBam5yVqphea4Mr
SewV/aknumL9g35vXWxsVAxN0+F7QLyjZ4DxQJzd9F4EJ216aNWnhtwC8ug6fSXXvP8M8TbJhd8W
Z6YZ1q8xH1nkrY9OEzujcciQB2TydZ2AYHxHUWZjhEHsALJYw047j7hTq4aK/SlmV3N05fGpBbBU
cRcm4QNyFnYAgo8dINqau1F8yfV5cJ4yaywNfdFm+qgDVxN8gzCN6Qj9WAZYaT9nQrVeReFIZGIU
+LTQdKKVulvMl0VabSEbzUcZloxnQb8QIWO30g49fBzeQnqMCtcDfoEWIBq20DFyfbedvpeHW9X9
Je0fFlIikPIAXYbQd0yOGDeKwxK9l/GbNP7O3IqWE5g4nohwrua7lfHr9ZuJS4Fw8s1cPhcAMLoI
R9JAjPNPwdhZ9S3M3lcCdkmSIk5Sy4CEfW2gWQ8CheGnqwkfKy6mqviQIoOJZtyAFmKp5hfeDilA
xI0MW+Gt5xVZN1G/GXg0XGepeukWj5cnookxrhmOKXH0mI13wdqV9hMzYiQ8pvGixW9xdkrRXKsn
6lumvEXtzci/qoZpH9331qyZebYmbktrbnTvNNRPKQDUAKaTH6bA8C3eRM0rrO0iP6H2A28hlQO9
kSekapTlKbgYNio0Y0vJKjhH47y1iw6+sHhlswtDWkFQUjmV/GqoX9qcbbmk+DJU1V6j4yAofrF5
qWIJorK5VbBaz94B12btRVqOTbUn61YjprNjeTHUa89FDiiIJO+r9AN2Mnnwe1sYUb07YlmL8zOm
uUnm6SzxaSup9NqL0pzGALwfzdUkOxQI7DjqPxHRTr+DIiYjss6eg/BvlRyq050UJo4JKE0oc+Xh
NRFAf+YvjUOlOiu4k1Zb2legoAS737lBngQEzaLOqPZMDrV8CWTf0P61yqeYP4rmlCWvJeEAyAPJ
PRt/mvTZBRmRrBfmR51XAX822ZmOAITia1JvaUsFa9vOtyK4jdh7Rh/ZfAh1L0q+rQoZb+RLo0f8
9ynIzlbwEmssmqByfqzvvcXSkVJ1YtBu/9CcpTNkcjcMDj3SkaI4To2LE2mC4FGWnIyFDptrOcn9
pt9Lgw8uJ4JBBk5RbJlVFsMr+11Q3kz9tRQPod+qjnDHGW9svxRkeVGmegQt2KhHHBQBmbUvjUMd
nTSSGHJjsEPls8heRTwmnVw9qDNBmGsQFIrztYhnAOczrPO9OJ4AnFgRHQrqSFq882C3dcQXJWbX
Ql/2Gi0PK/0y8MSqD61y+XsTzc+Eo0VZMdHuqmIb0mwbBuW8BpoH+kpRb7zVs+Ihd0boBCq5fGXG
UzPwmZNuunXtakDG4TEGbsIku+PpbAk/mki9Y7+Qy04w3dTwXw8JbCT6UMGZueeX8KKOKesI5WJw
OWP7Gmk01TOlsHvI9CmNeZ+Wx+Itjlr/4KyG346nu4OHTAQtJeCRAIqqOrKBk1nLEc5aBYYyLH4A
IuW3VAAg8A/yFfW4ppsN2Oy8ZnRhQR3gPiGAwyCwtMF4WSrELlZGzMhtAoWFZi1VfHFDSjb33SX1
r74Z8m+ygcDTnfDrBA+ARTS8ZOvLzWoBC9ONoB97rJEyr5Ou1fwIRXd0n7W4DfDnsiqQ/b6BBsfs
L3uKYUvJdlR0m4XopimuPXO/+BTGtyE/ZSsIQFywPr5IJUFDPKcbdsUOmnEOHI1TGp/QVek9fcW4
VY8Va4fk3dq0TiNf1q+TMoF0NrFZYItnqcVp1SEPwDi00qldD/SObjd416xLrbauWWLGk+/b76E5
VT2uGUd9AMdX9zL6Ncu8Z9UHjhvsxOwBPQQcyK7zlP5f17OKmz/U6ABpS2AM4tcPImO1rY+HUf1d
hEffEIT0raVuPCN6x0tw+VU9bP36e249SRQwmoa/z6yx4Y7NZMJvu4O604fMkbmiFvg107arBTvy
3FF+AFsPIF/qnzQ90vGVbB0+3o4ea5ZvXIY6cy0cIBjTh+2aCSZI3wKPRJGh7qseiIHy1C2c2p8R
H+wUL2ECabbL5KGaLdtjn+y4ZUZ8D+tzK5/E8IMlAFpM0Nau2mP91jWHkNlgaA5q4eWbDpWrv2yD
HR0jAzsHo8hpEqa7KQnwv4a6gHWSMj+m8BniFKCS+D4LZ5Xc0rjDLgmwKhacPiPoDUi6zq8D5DM8
lFI8iwQBNxdA5jjEt5E2XR9e0e/4fbKP/HKrlnuSz6C9+KN1U+YX1TLQUfRIJO8i4EUW/8o58B+S
s/YIulfJZ2ixq9QNOZESf6rf2GfIPuc9ji84B5UOXmwsqNmZJgc1YQbfBsLR1D6sft609VvyolbX
aH5fq8+QvsrlQfVHV8z92PjAmcaeUkTUQ8oTgEK5eZk80PD6hjEbaJVvOJxRILZonJd5rwdEW4ic
IcanPl0Uwx9a2nINyzp6VNhqu9FgTrcTUvpkt7lYZL1XuzQFY7+X04sq/AXKIwjelPmo6Hu9hyr5
N3ekhf7o8ZciYTo4AqO8Z9lfoLMyPP9D5WZdgRwA4CztxExJjxFOYFSfhJiRVgyL7h80UDvaxNCB
fdYZfPLSlX3itiwQlgiKftVHThEhNC3+QI7o9QX1Mopw7myETct+cdi4x6feFWBLXEX2c5LfiWcB
WEjDmRtcpxhdMthZgk6MykXwE7b/iGarxcus3Ihlc1selZrTnRwENltXTX8S+8TO8ADAgSPUsWG/
2TLwwm5xgEeB7jaWE1bb/LMUTvP8rmZeJhU2Vm047qGjQ6wWen3x0RR3bfpYmkvQoelh0pN+ZchO
Qr0FEkZMZifdrlVf6pbvWd5EaIIRax9JkA+C0fhURgQ+zrxBXVsBBMAPunIiO3AX7eli0iLvIr8i
PLYXVTQ6yPstWvriFJfbPjhM5QkjHAoy3InQZFTDSvSNsHQ/xDzPib3x1/o3uRr2HdRLINiEVUL/
gSAjgC01+mJxHZQfEYEiJkdOXGDx4FJF+2/CRmBn4lgjk1XbEHndyk4LQLYIT6n/6Iw7HW/DMBJh
4LYuT0A07oLgRHgUmG+kzWyUgVZK8xVuYEc8nO4rG5G9tmwjhEWUp+/q9iOoXrLCL686jYoI5FSS
nzeugHG6acZ2KwT/Yu0UxjuI8TwRErTT/gDn186NqwWLmSd1eFBqJ44sNI0mL22wZTUD0n5Nins/
WRsT5b7qkqOAwaOYPSq28C3LOPWTFRDUmyk8UsdKTDJLV6FWxbtKOJK6ZQ8280p3KpSdLviRY22Q
d+FCaJtCwRRRYB7d0jYgYuZZe0wOAniYuXDO/GiXFzvwFCy9TiRdRYxMyo/aPFemmQhrqe85jdDU
YpfFjcSOlbITvuu4M6wfXAI9GVfsl51fRBRvtfbPOc4cBPN0zLohR40ArzCBW6I0zb4uFlcWewaf
l1z6alPJA2mEh4GI85mp/4LxnlbHitTU8qsyRE+dzpgtBPGxtk7jCCfovgImYm7tOlIL5SQBRHpt
8o8c46G+8JrGGxiW8vfe+O2Nn2p4irIzyCdYjpsSg3yH6J/M4SqC4jiCa2wo04mD71Da0WkYFFNC
mqEO/6jRW97f7u9DclNRJKS+5JA/PDkLQ56e7jOUg7km2ljJwZHdlOajU0g6M7YMPfmNU8EE3is4
7fD9thUl3kwsLHLhJ2XLCzuLgmt17sBN0HruNrK9nD8k9AisB3sBeNE+xFbWRtARqL/9Jl7vEP5y
gbyJL3XVuTPrFIk9dyU9ihhsfa+xa2+2qnQK8zP7DsDqgWGBX7qx6JdY1skAPCotv9F9xHeDcOwR
+KN1xQ38b3SlLjvmNL4ZNBfBMGLp0KHBZ98c+1bnyRyFa37fMVfJ0MquSN+HxY/Qy3Lsl+fAU1iC
HOVPHEihjKuoF3dh9iQ3ncsb43Lpx75kfYIUsDgnxuZHnOLjFEKLKO5CdwX52sThrnvMrL5pbjkm
zds0NzZc0k1vrybNv3r3lvhU3w6HGpvGgPqsWgBGXoWqNNSedXjnL9NtBc8aD+PugvklsnHadIqG
eAhUptPqUQcquArHfI2zzIZDtWr8DGJIMtKQxO6AkVzVYUKhfGTGP6MFDRSvHVN4rHn56IAY508A
Zzv5qjFvsJk6eTUaJNEjYtVLC2HbWjS/hFjfLBFTEU8EH6rhPx0cfZ75arjbQuS1lNcy+FNDBfb9
drRO/bxuxSgseY98DZax6Ud/o+HCAMAjTNVr2DjKZvSB1lacJ/r3/wNGfoMTlOx0Pxsf/x2oLBuL
rSX8VDxn5fSjVOjFcbQtyPXahTzE/V+kfoU2q44LIzrWEvyijVWfcvuCEbDdhN+S8QoVEs5aGFJu
7KXchnXBBVoQpuH/xxwvC1/YOhvWhu/DBDY8LIuynXEAxPc4OpEErdgDi+ePPPsHjo3ncr9jT85a
H8sl9aIMN+lKgFcA+gU/0YJFgoV/nkQwZodNWP4xxU4sGtYDZQTT3rSuBKWBtyFD7Z9Y2Cr9GKLO
+brLtxkE1wDSjStgCB3+M8Mtm1Gfjkubiey7rU8T+XgJTdeASUNuI0hfd3Uwa1J2tU5C5g5IGU5o
rqDyJqIF6p4Ga3CcAVzL3K8UTWIS7Mlg5+bhGwLSipfj8Ia11CXGTqPEz3sqv8fqHXaLjdexQIti
cAxqTo/g3U1xDxm3EceMXoGaorKBnO4IBuMvaOSy0MV99PItnr/q8ldGvtJPX7r40iBTAtE3HL05
07UFxT1mTzpACljBNx3rkILJTiy+Ma9GaYtB5FGfvC7/G6TPGcZxjrs0RDNA67+WRwAblk1ff4WM
MMBZsvih8vW05QCDFXqiwhWGwA9op9h4P2sAd2Ay2fCu/c71O36Fdkvu6Kaaz2P1puMiWhFnWVe/
SJQay0eCrQ6nEfYJ97oml0mEHeKo+WdlnmNfxaHpZdqau4D8hOJDjvdLp0PpbZEts8LToEjd1+AS
RqESDQwwPMGo7Ktu5XRZEWE5hq7KmaOFb/JAkFb0M+TfBguIKawcAaPvrHzhSlGRV8Rt/jSMfTyf
ZO1lCZ5Kdcnmx/qjLeHLBGEooANNZspDCEk2ultV4pAcSW8OpcrO9DtTgjoxvTqycoAdqUsfKut1
VqRp+DfFn082tfpO8qDmMWzk8p4DYNdBAdFAiLJ+b7XbSXSgCDdK4CqUKBgGZffVBAB0rI7I6o1H
d5G3DRDBinfMrIOn1CtAsAQ1Ron1ahRvzAJIVF3k69M29fPUh9TOXoqWeCcISKvxdNjq0FZ9cY8/
Dut4a79+lcjwcpYcRfTdw2r8atlQLyL+wcpvD0PMiL4WJvF5WGgi35cPlodt+i5xfxEaQdDOIgac
gyCU7OQ9BAJLl9txVl7Krt007XmYnjPj9Oyv85HCJ3U5DKNT40zQQNlEYc8VsFqYZwz58Eo98K+G
6YeM8806CGWVAJILvqxf16NbG85f0OMwrHXS8Zk2b2F5bcULw7ea/ka4tIoJyWd3Zn0p+pyaRwZl
aYUv+vzOTlJAbYQMyO6Cli2c5WVw7beGix3juGeGY5ctRF7KId5SEjhb60GE5fqjNcjg+SwArPDX
JGDL/rL29fWK2mKfyC4gPJHDu6mg4KrtPZRvLStNico8vLJha5YjYj8YsML2CVyp0RHwJo5qD/re
MEoWgKigsiKcM3d1szQhvPpCe8YMkC5CNTv4vZDhu2/TGTYyRsxe6vMmSoDPkfbKLl40D3NFo5mf
G+GlnsUNz1sw7THKXpRTN18CesX2QxSvonApGP4KdW9k+96BwWxd8GdklX4jOjpYcM4kOBuIh20u
KWA+EYq44mAuyFi2ODFb0hy1EeomPCQN+U/OHw0eU5+1cIcZZXCdMUtIu5xy+aIYHjFqWK7Rnm1i
81DXZ13cqaydEDw7UO5lg5Ih0ocsBBM+1vpI0vo620WWjX29oxEnuaaIO9nsG2XvIgUFezsI9a4m
xDvdolmhEaqre4pXZAHbgvdOmoB/3g39EmsPA8pqiitPEL8p5mcfK7YBJHklAQ/nfX8ONyyI1h4K
3tmUfqWwVJzJq+Ndtr5YH1J8Dh3TrRcM7DbNJsbREVPXYyg9hei3kx+xwXiD68qXgFAu74jGoayZ
BbJskIMkBNqrPyMIPJSIULfNr5KtORCGo1le6fcV+yyvLS6GdiCeD4x73WEgl1ifMrhYYB4utq9x
tMP1ClKOkB2bwTdyL2WDnDa/TIE88YnF4x7/oBKLIq+3LpIGCS6hCd0M5d3U/MYmSwFfFVukzSa3
AEBr3xVb4ku9UX0fWTCZL1HykkzHbrqX+jbHvd3AzxHMFdLRYbF2iHHie7F4unxL+HPComCux5s4
3aYqE3ty7Nptv2wmb3b5LPDtW5e7zfU0d5O1E54VUPZEQM0bXTyMG1uTNmsjnA4g6NQOCydp5HlO
Pcsb3cQDhHF1LbjsYwWPrTSyEm7BhCQNdwDYjgxAA61LtzqRbcLm0GoHPPQVDdXUN7oyhLj7PodN
JwBrmKNtNvATPQw6IL38kQ7M7j+27g2vV9PpTDjQI6rHGJ/5iIk3bJPpX3uTiI5YPBWHwlNa/iXW
yudIJ1eWvRmN/LqobGqMS44V0xgrJnhWjwUfKTDR/0zQsfReX0pyhrGTMSHbrgsuQip7l10MyQsE
JNTPWf+cK51Rp3cN/H+6FrANEs1bSsdXRS2yDFbBBlMkJpcVIkxblA4zj++sTQSdqPYw/Boi0qYj
xRXpDS/usNWJNvRr+hNb92esmh/WzARQnPV4N7N9lT6z1bc9eyhMHgtdYg/AKlwiWeEY9KL8iGhM
kV9ThqHlrgy/CRVmdUVakeLsMAFEjHAwlRhqO15iSQvEzP2HZBelX40C6madZmIAQj1zYvRa0/Ae
Sn5DR/gIp1VtZpfxTzuylatFj+HS1ZNDSxPBim6dK6qF/oeGJEudbmCfLX7ibJmXV6v5WBuu6pcS
18WficGQbTL7FbzyKww/OVRh1hrTqNlNxTjCpjxMIJZhUx/y6jHewSYS2692vSmG/4xTn3MIRper
aTsoPB06t2nfEq8irUmmwTURWFrYBbxPP3mqwT8IEqgo8VHozzDB1wN8haw3T4MtiYiF3H8IWnts
9CfZdTz5n0rKcnzHumsc7jwGfebPX0X/aPOzCDV1LO8J3Ct8XJyWwsliaqNE4D2bwImio7xpgVrv
6+LINFE0QDZXrqUB+ZDxw+hgXz3leUPkhayvTJzcPNZ97beYda+tWVx50F9EiBBWoMBbAuley1z7
Wsus1UA5V/2zw8ssaVvL/I3FfVTcgu5rZtteQORf3xPLhBnEiFTbY/ZD6DfLX+jGD5y5vJn76IFW
EICtMZK6IREf8bXYIJddnFF+nQY4E2zW1nK6gAB17UoMYWKfuy/s5GIs7pf9uvAug7eKB0KYYU9V
7FX57lJ+gkXnTqA+7BCifj9Wf3XJrXLEaKcaVwI2Wo3PNL708EesN17Ytvhm9qmVe1y9gFIhAzIE
CliGFPVaTC8ypS/qXk31+3sGqo42qvqGHHsTKn+9N4LKkiaunEP7p2ZIbSMW0SPm0gAjmtPesmjl
IosS6J/KcvQ17L86qCT6xAWFfG7xdTICxqrghzX+Mlwx8u8qN2v/iuK3D1SaW+j2/dO0djLdLf2b
RBxQ911Qg3cKb8V7DOUeceg/iSVUFRBdYoKu8DrweAkf1JwaG8R+myjnpPTq7l8y7kdycpCsHukV
OFt/FZ0V6K1ZT7/DUF8m8bFu/+OtiFlIq4EajjcWmKJVb3TykwQ9x7yVwUXbp1QSlf/v8lDxDq1k
DUCmahdue/1DC7+JvgHIAF6IARRQ/7JCwSz8C4tfR9FBbBRXGPbUPFU/E+ADxn1ZuQ1Ty6M6vlmS
G5suo/jAIo9TZRkQJfH7eSO83DfgCnkxwwRYKT5yQrwKKgAZFfCcLc0poI/UHDQMctXgy5T+loJ5
zIfDgY/aCRYaiEu++elUf9p225HYs+VI/ggP6nmI1gakwEd6+mjrXSr4KSVJdxCKM/bXjw49W35b
ty4CDp88433P3ucdVkBdnWs0gvXwDeCmGbs2fgdQG0l9TlUPMhVvs0mwMWD9WuQTi/oD7V7pZVsB
KC92xewIZB4uO6wHa+6h/C/r8FnCdBsDTEKHrrF4yGBr6Z9sou2hO9C1xbemlJyowbu2Zj0PhT8k
ZHZcblw0TGJql9N03q6oTdC/iREMDWldmHiQFSJSnSLkTCwTQuSCMJw4hULjaJUs1KjO7ykU3fGh
z+z2HMaAdmB4CuAtsrBblX5nDmVM6dBMvWSgJ4xiAXOZM8zbBiqNfFMkX++hTdF90HWtvR/s8tEV
wiPr0LXqw3dtMI1XwICGe7UcjPTYigx3NIfzeahO8FccYGWR7S5wk5A9cZhAtfVuDG5veiiycIyB
AviAOwzwLyMTyvoP/U8umJN3HTl37BsXR+cYqHhpKMrbBAq4gcZZnPAQ7e6Nu2zGitQvv8Vyi0eM
ow9xk2b8rSoJ4UzQkr0wbbTswYsYfk7Eys68ZvIzMm88kpO8w7PBN1mNqXh8EMgHivFuuFh2jMeY
wVBkOZre1nrKwTVAVhj/Itz8KFMMeoMj8CSJ9kliOdyym6kUXM6/zebNsrbMfjgLDsW2k+KN1n0P
UOyBjyMmXq38h/GiOwTU+2kD9AFLPwBGRBYwBCbl3USq9oP+0me7yHgyu5xr/XHlxfW5r0BvGOLm
1JY/CrQIjG7JvJCVrxWy75MXnd8aDLDH75R+fEUgzpbg0yPYJ0KFdQMh3qMm83J5wHQL1my4gi+L
sQGBK86iBWMTfE0rdpp2UaISbRDUHmJf5PqXHSM12NB2Oj+xADIUpwqmAIes8WpB5or8hEY9OyQx
AWQ3WZrtb9wpMAy2tvpyCNpT8MN80f+E4iEtaXtNfgdg3kKtQ04f4J2rgu6DEdPrwtts/kfSWSxH
jmxh+IkUIYZtMTO4vFG4DGJmPf182RNxF3Op266SMs/5kSGPibGLZHrg2PqWuPD/h/3AUti16mbD
CjchkEAsqxVKUie/Vdnv8CjVU1aQqT9LeRYI4w1mCjH/aP2rjxLVpvqwpux48QUUo3TRHX0le0pt
0pm/MDQI/WiGNbOPzgYCcvfbcRpSVuwJnBguD07tX1taMyqL5FbqLPAY22zHEKISaz3zWbQNkbcz
MDMX2P/GKkM+IVY7ljxhkrRRkfe2PBV3WytPdr0fTtESVae+rpbZEhiFax+ry56ZwVWwxpP0aa/a
ouV7e5CDQJjEJ7+b3O5dDb3FwgAvzIiwYNn2v/zmXSuf/9Bp514jWiNdhEKmiYVZhIe7IJx34UzV
ztmRa8H5dTZ5p1PloEj7nlzIS58fCwSvzEwMCUZ87F1gyRKlY3zjLoqAhhLFJaQXLTFypVIj7pVI
cmxuQtLVoTpRjH3yGZBYNcN3AYCBdIYgihl60nphLnNvjoGD/XvFMkCw8zaaebNgxE3w4+RfgfMa
wg27chxcOmVVSAcBKPFPTkkjFyMn7ZgKazXQn049ElPTnukGs/JuqC91+iKmK1uR8s/C+EvKPF7l
mfVla6vWRXETfgfNQUrvYBwk1A5fQ/BBXvNYvLL+TlkIyPXACEOQY/eFVIPjRkOcBphfPBXyNr1d
I7qS22KqU67082/3B5GPpL9gTmSKCYXFw4dCnaEK7LuajwvKsibYyCEq7gMvv3SO5LOU74doxYBn
IlA7uO1LMj5VOpKEIty33dng/YTGp5RkV6f7yRoowoU0p/qKx6WT/sRkmAQ/cn2sfhl2odQadvA0
vLcAUVJ3bbinR+OCZlgnSMXcuMFBU49yS1L0i3gT1DT9UqcZzpzLuJ+pMsKifYI94B6IawI+jp32
EuRJRfKhz9htWjNSNRiMkjUm5akd7elQ+EMlXb+8hYFWH1mGvo+43AqoHY/Xr0Q0RJoZPC/wLiue
ENiN9ldFnGbzsAyiOJYdiBOawHxGToaHY0hrH4P/oypCE46/5lnoBxqoxPDTp2chAkNu1LabwT+b
qJNr6csZtnEhT+rkTkIa4mV8PO34oEx1qlfDTAerKaxd1T4raWOGFyc+xKMBNMqb112AF3EIQAmv
dGkhjgBGRgfWpiyW/TuLsHBRNgMksSv8P8rC+uqpoe7Tj0V08kZuvlXeLkJSiMtdPMzhhhIHOUE7
kLMGjA+FNNdIEgbAqHZBh9zGXXj1cZSZcHeWfWnMa+D/BeGjg0pokHcBX/KIlAYsGCuuzv8ObvmQ
6Jgs57xC/OJe8dPWcxh7DoyvCoFik3A6F6dRmvK+SeHZ1E6SfNeh9izE8UJxG1dXk+nc9w+CkxPL
kBPdKxSNkXb2lFVtr6xhUcy5SGDJrxHECht1neM6ME+xdhWhxmP0DtqfqEFdfoIFQOvE2tZjfjNK
BXb4z5RWbbVVED2D8xJKG62d7CXWdLm6uNb156M3jZk7B64wPssAuLn5Rcs2oLM4Y2Ps1V3C9U7F
UNR/ZQdY/kBj3J6+c/NbUEgWGM4I7WWRrRuVZOkBjgrbYkPYQUA7oZBazEk6ydDiUAMWf5T5s8Fk
md1bvhpNuZ9y/2Vl9rwDY1eZtZu/xrDEc66QLkUvNHun2J6WFbNMvQNiKhfhOkCsjaaVw8nzeLrt
ueP9EjyxgN4u0UWjTMZQiLml/vN5r3UGkNq5szv1PiP4G9eM1QBpKwgthFE+/3QIE7BpQSmw2A7q
QQrOTgFzz1kgwOYOQfimrk55tK/SRZpt/AXTKRdAvwTbIJt8wD6Xc7UIjETvVngdBEGOblMgKxpf
iBLh50eZVHcbF7BAyDSmfF7VVVYJHC2/iHJvqhlstH6ihLsP7nHIbBPjck8AwTdef6MzgHwltAZo
C5qCgQ5skNpARgyoQhTJJVoxZjZSkiV/BX5klJ922TNK/Cgst9a7NWF+rW+thqSeaJRf0x0BFeWR
am3gCBv9A7eXA8bso6QBeaNsR0tWhfkerDeNDhM1yqeqdGx5Z4z8AezK5Yictpgy+xZ3sVy3cCN9
+ul1GtxcTrFzhTeYrxFWuNR3MLvVpO1Ptc6gPsH+aOkLvVgroTNtMUgE9KtY1R8bAlKUiVIkhJz6
fDLE1bIJVyaV1E9bb0lv2Y5vfn8BOzhcKOzackAvJO8c/GfHs3dUnRMRJk3zk8n3tvxIpU1er3yS
K4AxkffBj5okMyychoRd5u8+3ZveDfpgqkDzNBwNZc5LBYkjl2DviDNKXIqS/Bjck5n+eiXjTrQz
pE1TYF1BUoO3cCGbLCNTAV94V497ouWmrOjE4rIIZwSw9Ock/BE7sMUpaJO2oUAMk3DL/PzTAxtF
yqztPiWmSxhnRVsj2Pa0hR9P7SWmcJB19/hPYTGeAsZSgmZI5MXNfJC1VwW+496gUlMyogYWfHlu
Zf7U5ogOCXV3ScotiQjrEKdbNsAJ+WajbWziEbV3if5EVTiWP1qKkNgpZ2TilPzGFRFw/8YAp1yH
7rKBOPbMayjvhKQwjzpYzBSl+dHVLv5w9JJPw5mG4yaSJIZlDqcpZDUy0qk/L0nCm2COoAIA4ZIg
OWam3E1+v0sKJbuKFBICOTGCQIX34mvJo3M9XEDGqLaDUT832jWY/LZM/7iokQ2BGy2Klb/u9VOc
3wuXqqEDSk0+evJwMP5GPZU23U1IuUdXmvjxh+XfAv27Vm8jsj19ClgQ1CszXqjfMZvdDCELbamU
GREAUoodk2ItxpiLpe20dulHMTpxY1YQ41VqO9T+aOSx79QWdBnXrUbNGUtTAPBaIanFcgJhlHr1
UlVGTINoXjnGN0X++Jevz63N+VL2FG8gix2Ac/pHgQKILxr6YQ7RxADDKgjk3wH0Kc3F4RbtymM3
Q3DizyILsm/WQePhzWKXghxYecu2/e3ye8D6YZvTPLmRuYuQ5Yw4Ge/vLGTj9cT5xFRd0nyTsSvP
WbNJmwDEAmlDZMjg3sHLap+9/hFBHLX0h3XFzR6eJsGOckAiy2/ib1Mmrfkw07KfoS4Q5vG0piAK
jNjUCcy9yZOwlYIay9ovV+L5sllFgzxb2/a45lmj3umgZmcoEQh/Bq21/UJZIQ40t+CTvXasTep4
zAn58AU34+e4ifOPqD2K89VF+Uec4/RXQk+hx1+u8huFnEk0BzfVnk8PlBcV384sV5Ric6MeEUHV
017LoYJb1PbtPLasSatctBI/Z3+xsrVmnzEmlFgdPJ2sxQuVzRNmWEoPkeCSLsbRH26ITCKS7WOo
ubrwcM9o4ghQCkkLZ/7vk0u1Fe/43GbCFsegXR7wAcI+c/UBc8AXCFxQ59Yt9upyXFjDSVrIOLrm
ifVS4z/YeTN8EifgIdeX9bPdroJsJ8UoqEhwJjCWAdDl+sipix6qYuEPzAjIKXP57ro//pAuWjyE
iCt16Ud3/oLs7hGJwM3P56rRfDnh29M2EZobpeHM7K4RGypm4lF5iKlRCz7jKSNLdfpBW5aVrCAB
FQeXEiZbCLri/gB40SAQqX+ycYk6R3wRdYFTTyfkfCAdpnDmCcDht0T9gDjCHPRc7X7AeR1R8kfk
FPikiW6XzWKbcQb6nCxwreWc6Bcxg6XRqjtywmBqcsfHy5/o6L0mXz7KNS7RWc7tTQIYYL89czjh
C9uZtVLCCRBP172wdpNOXYDFey8F1W7UkwpI6rvGRqPedHfDWy598bT5DOdO/0O7yMQB8PIBcu28
+nZHYO2KeCHeep+cJWEbIVSrZA9BMvqiFwINwKrPDyNIQFtbE697ouCWplxGUI/CsAJl3K0EcVAH
79oSDlM7eVSeyCdygDKwxvCqV6OQzUMdIozDDrk0XdoYrbOekm6IP81yp98EvaG2EYSlee5pRRRk
CWetgG9L/DHxbuBbzPovnnVeXcAOcwtTY8LqlVzhsS8uV40WxfQrfXsWmF79x2XFQxTMq3BgtFen
GiqVCPPmQJB8y4SqVh/mcBiX3rpSn9I8WI7GXgAZRbx0l9y68HtCJKSQ6dOgyIi4Eh0JYQtXl21f
A/FDcNenRMGBmboLt/xUJVgWDc0liTslxq1T46Fzsf+imoAG7c8DcoweVnjiS5sR6OdyWSD8sCf3
0j20U5d74Es33sD2ExXsEXJthmRZ5VNwnJmijPOg48fh+yP/EH/fShwaPtJSiCyGjVr75Z/w3OEF
g/fUrI0dbHsDqLIDFVM/qSdLpGaVWRaKh2rZqQXSuG1FhPhwAjYkqVlEy3KU+qgTZxEt7/Fay1HO
83C0dkq9MMbs4q5/tRTo4aw2g2eK2Y9PRobTj8VJwev5yB1u9gyREKsZGAcprvykDkBvdW7RE2XZ
VpwEpUUS0jxG6mIPb7Xjk4iwxVufaSlxA6NY0t9SdHKMU6gfpGSXy39WdtNEnBF0p/cRFT89zRMp
xYGpv62SU8Vez/JJQkmxMaJbmuD+XQ7ZjpEZgDqQWUf5HBO06BGvMFAO7/u9yPdFcW6Mb5s/+DCO
6xEFQawI0KtkF6kRLjABT5xpozFkcTvyVwjXlMLREmMJ3qZrd+nF19G/EOQTIlSut257jjUBrpIn
64/kE8AeFgQ8IOvx1uPGajAEcQNUvsbarkIfRbMOfqyAEwgPkpGSLEIznyhysgoOSkpfZGkl8r4M
FPkmxwW/giuRl9A57BXM9qRc9XD8NcO8zHCVTb9tgZJztwUkiIn3BxZsQGuLoKugyA8KkRtvqiAx
ISKJIexluRnZgYj2YgpoeEdGJ50jqy1d0LxAYRd5kApnlB+u8mq0TVaeIOr1/IJjxnJeUWzx90uL
IWTxaP2JRn8X3Ge98Ngu3bTFfDZMbQgmt3viJgQ4BpH7ZJMlzQqEkYnxiH+4wObMz+xhbg6ggVX1
ZpjSP423MQLJHUoUtxkkXaS2E2enNRVUEq22JLcVW7EJ0elkdJs8Ru05JbrU2JtI2+B4KnWVh7tI
XhvSgqRf+TEaK/J6TZvtF2koz6Q+flpIQekyXePmUHcED4rlCJPxQFQK4s7aX1htvXaCi14hGqth
0lcxPyJdZx6uWbjueSd+Fpkjn+HObkFAUcW3eYy5d9baL9Y9YT3I+JbFPKxSyNNLLylfRYnP2Hyr
pCvxU93Ddg84NLuAiMxh2jnovZ1w4pho/dV8rsXNDO3u3AIJAuJ3DcYvLA8z2VvrxVcj/eXhDTg8
zU4tWg4PoNxAKqjAxAIZzLt671oIyw9d/KXaTJzEf1ZgNtg1harKYrAth19mU75G9l2IXfMrT1m4
tL1k8EtUXO0tRX0gLuBXLt9H/OmHKGVAYimYtHZx+5cXVxW1B/lYPFtkfdLmcOLyJqQJ9TrBjoxa
sLAmlYVLWVo6eCFR+fDt4w1iTiO8ZKW6FD3z7RNBods5TXE4Rr96/IKTd5f+YXoHSfghxB81z90a
ruLrKM1HR8sPPEy0dMqlrmIz26TDLgL01YT+FK7RlO1pxHFaEvYbtlyI2bMkOUnijsIYiRwwDRba
k7wJcZwq0gbO2SHHhehscORHauADOTQuTKeHJ55c6wKzXL4m0zRX3oHGWOFsJWrH2u9GA31M6UxP
SeytLG7TfJpbSEhRRHr+t02eGNck0pRrLK7jeqsWF1fdF+nVRUjgEvglKFmPq7Zjr0gpfMCfwdvx
C9BKmwNAhs5NT4G1cyAFFtmWyHo0JvL3YH+xSRKFf0xcAL9vc/gI1S9DrmdG+dRgDgjIAZYcdi0V
awboSIB4VcCeXv4nvtNAepI9Oe2xeRA8hIl6zfHMF1H3Gzro1jgqEpZ5Y6UHCwpT3PjDlj5y58/U
t5wKmfSkSQ1DmjwZ0iefjFTXmHBAKNpTFh7MnG++ZqOJyCRZRvNwERLEACWjoZ1HmRN4e81aW8Y7
q790Zpfcv4wSgANxODMALnBxCVFiQ7rqeFHYNLQBcDNE+xje7HTHvyJgoBA9YsvEYGtPNdR4b9OJ
NiNRyvLBYWaWvVKqdcT+Cy5jjYes1VhiIpTyP0GCchxFB/NDbO9jBGdxvYVlIPknBXQMJTqYo3Ba
y/xHzGtqexUyJg74QOdA22v1zTL+AhgHvz5DsrgesWBICe1T0O189+xVd6xoAN5zlzXHzCX+XjY7
90XmnVCkgCxCTHAVRNmX2+59c681pxIgKPmJyDQdVlXJWFnbM60KponySzfL3HZ/EGhOqdsjByVH
mUPITyggAeTOxhG9pNh420rFRoW5j4IdrUbwfFKJzqKVSKu0SWl99MZrHMu1YWpIKsd5aqMPiW9E
eGMImAGZJwX+dZR8bBRowlPjUvkqhoNqF5dg1eTb50Tk+LwMtPZBrv3mwZ9j3NTyRv2u8zcshhkc
C0NkPYFZ6gT857hbZvUSBxnHxuTSEgn7BuAoNqEHsugY8AN7EYMR4GmAWBPxYcZPq85MbYNLImSX
nujmDqJacj+Eet1qH9p4UY2n8PONnFhq/Y01Syzs7MNh8in5b394dANWra2EaJuXg4dSRR1c2SkT
AU4yrPfONahwJu37/mwNdC123fQOWxf8VWhEq0ccnNMyIDfjS08Ie5rkjNhX4sIRg2DqWxFv7f6h
ZiSdlHhFE9JsuKX1VS4/ARaYwxajBhi27JDYZ/IH1b3T4W5sa/tccEVrqPbwIKJc52KWjvVFlZ9+
9WNHOz+do9Hddd0yaAVy6M3NmVRefefMnyKqxQp9gthkoiIAwNdoBGeyt6mvIkivgzYvuZrWirrp
SCxHo0sqFnYN7rOpwl39Rca2f5C7g0tGigUTCBGOQGJhdx8Vnk0uKnEvgxYg0aI0bBfH5O5ynhHw
6f2oNM55+GEFIN+bZ4IEvclJRwArbbUnSUGli9nrLbsHOadkjHcHYF36tmjecu6gpzVci80GRpdU
Ccbigvw/4uTcASR2JbaO8T4Ua2lYteotwcwWlhODwoJqNpLwemFmmlUvdF4EbhLmlS2duVB5jMpl
wFQJzK7WzlRR25kD2Z8a0MJ7W91ibtaj71x9WywTBdJH/taU7DFs/ioRNuGcCEKZepNqjZKpzbeh
dCAce1JiplVWWYxWndPSoI4BMaD43rXAmWr6wghoz31VjTMZHG9lgWIJwW/t8lVJcz44MXZlRA4I
rzliBukpMCvcDhMb6kF3D+KT8NRXYm2zkYBJWP9hnwXlrOpelUn+JqOX5Wxdc8fXO/gnvA9olUuU
aiFa7xpewpaIsIvmGnILKacTbN70Dwt1Cxntk8h93aGu0/Mwy2k/Whf5MVVZto7iFwiDpyYjSJtB
9Cp3KDHCg2E2ODIQtlj9d78KgI9Y5pHGnoCTpxFJjYV0qvBsoI5XCB0f87lvwy9MUm0WjecYNucE
Bqd53NkOD0jyJRkEJ1ZTOXkl+iUhM9YgPcrTv9PqoOXXUf/0kbCpaOKaOwMVWhDpg7i3oJsxCAX1
QucFL/b1TJ5KdHa5FCVoRGs6xDfTyYzTB3hL+c21S42vP5ynoMkuRqQovikAuFW+sZsTzNWdqN2J
YbwreZ/iJ6ZxNuW88j6G4qGidRR3rcrDmGoobA2k60DVLdw62gSUcRymBVLvMF9b2dFAEx7QeIii
isNqJBYQ9oaOnWRWx9dEBqudfjl2SDgRJ/lQMnqLntZPJ9xLvLnAtmjtqKq9+sVG169CuCIHH+Kz
dTrMR+WtDr6cBH8gkF1J7MyMRFdu9s8hfyvWpiH4Jn6X6qof1kFwH7pnUn1I6W9Yv1ODWwi+YSjX
FrdT6CJ3OKKmwn20rYtnBj5NH8O/bVFRSezedwW5xczH3O1ZcSL50Ct/bDytaX0bwZJY3gc9hcB5
e8oxK7aGTn+38hnprxZtk9xQG7YFcOACT4NXabr7FqmIv5HB40OdelDCZKLfwp6PASbShUU4orry
xfZ/qrKj1N1tY57ZBA5k5zhZ2ROWlfwY6X+NbE5trITf9HQ3d2tuzMnzE+Sv6/90/Rmx5yg+UmvT
OrcCYwuND6ArXzxnRYEk2Vq6AXsjH0O1EeCQgU6Cxg6WLM1foKcYxNOOaqB4hijLh5hS5Y2ZC8a7
HZ7iRcT6MYBjYmBWSKNiA9EBb613yAMhKY8CprXVf/hmRvnQoKjxbFR7Kh6JhVKIG2yrZnstWYbj
UdYeuXTV8DZEzMfIMWCXFgrhiMY82RnGR5a+4nFvaXsMhWX0kXCE5fYZ1Q3Zq0smBl2l0w2B0amt
V31/yi2UC84iyu9UIKQoIVjLKzK3/7diQZBw2CfxRuD/NceTbixE40tE+8i8qT/tjOBJ61PIIFGS
NuYCsVRHcQmRTtIR7wE1hSoTk7MLlWvZETz0qkoeO6ETFVwkx9d8NFhXWCOqsF6p2U9vvmlom0WA
b/NsnjSnPqMiZdubK+HkCz813Me4fYnSdZdCnBz5+56++XbptBCNpGigLM69U40Eiunn2/qItp62
FY5+pebeELq7tS2vPHXV6ZO0XGrym3oMpz4FJGGj2iFgdyGLqup7Bq+CsHxSon8BKg/V1S+zfo1J
SRzS8HhW+5t5V3L3gdwCGQaHuyHIrraFIBW2olpUD6tah0Bs3iJVL5ZxxKkRvzMiSGQQcQCowvuH
bDr2/7oDcEj5SMYtOs3HoC4NlSGFnWHRlJ8J8ltiufsDRG2rbmgggOFYI9BFygDvNM0ZTe80/kz1
YqVpDCLbvvllhENICrLLDxuklzhE9tsBWNzDjIuGu8r0ggVYExkZhyD55nrwk5tF8o/0L3Ml6naw
rWiqQvBeZTmSo3Xz5D09dlMTcphiQFN+DaAZFhnXSnlGPJXIq1QWcapStHMWLDG1tbeIaAxbm1V8
nOreX9kehDiARAjk2nxO/66no8DAwvRl0b0gPE0j4bwGtrfkZXQgUViusXyO+6S+pPnNNQi4+q5L
EWB1yBGpm6B2lN/yh9n5SUNaLW0s+oP8A6BmEq1x2PgB6WLHWt8xKyUVhxDGJFy8+VL+kikIQr7h
iMQHwn+ohQABvJEGEPc/ubu1mcQpZChBkWSunRrSpyfXA3aayS5FpbIvAxKJBCbC649WER8tn+di
NI898UIoT3NznbU7yyfo7e4wFZAykDPFOSpXAWS/dsh4sF1EKBsA/hz9XgM2pgOciXUm7vVlkF2a
iEZh5JVj9SRKzE3e4oEuaPSIKZFkv9EWdnxqKlLi/BSIfynSBh3gNJHFWg6YRKqdVwBDnDTzw6ne
vPR0qRN3NhMHZI04VFM+6W3Fnds0fx4ma4Yl6olrFMsoHXDdCjY19a4an47vnHplPSzolvawy2do
h+q5Zz1+v2X+92yGcfejC61Gac/L7oeOWxE0MWtRznXytnM2pE+HNDkliKqdn876Ez+DSaaFW1De
Vp0rKqGh1RgRb8UMzWP2LfbOhtCw9haCVUrqFznKcr7Dn04WkTqQlePwymnLQT/30n0kzNnSHkO8
8bwzGkVb3muacFIDiXjbQLRc0FZPA+muV+5184idZ+UgPr1m8sFz13mwtwAPpyURcmsUbJM6+4m4
vsfqUuhzXfu10r9UI56Bzp5FXX+Gxd2J36pzkyf+3GvONDZMh4U2jbKXDKsgdI4mugarT5m2Mkyr
z6bZa4TXBFsrZC1d4K5z03sLNqCU5r/HSOPRIHKBSsiTZmDEWHc+oZozRMszgl84ZbGyjN6c1lpQ
CmS8G52ZQKuXxjeUK5k1aAxJAxKGcXPOi2B9AwGB5qLKoS/A3Fv2rUoucfcdDKdM/ekCdV1Xl7rU
oJSJA6KER7e+4m43pocKppYuanyosJLKTb7Sg1on639XJ8yYdxXJV4n5NNAb9iuCpHmkD4ScaeXV
znYt60Pp5AsCbwjJAkYWe4rafOsYNoanyH6pO/rAj3V8lgkCy3YyEChglj0zsH6EHpgeZ6WbivBl
g+GLlzJZcl+H7aEddmOF3jYm4ZhXCtxMJgbrwBFgMoMhrAguvvHHoUBmiqWvqLBxvV9OAwR1vyMi
jR5Ql0HFxQ6p/7bMzCPoYQfxGKkv0gYMaMiqYrLrtlG0acY15oJp8BdXiIierQul9d1XawWyDh98
N8+R5+nPmD9YPw3BW0q2KodFR8Rgf21BUAqZaZaoBR3ZrZP+SO4pNxbViBwJ8msnvK4qpp1i3Urc
1xZn9uGfjEq6gR5N04LszUUTb1VvbUsP1aAnZolVYx3h+jJQczS8QPGZkD+tQTEvQmnPY3DMgIBZ
EkSGBz5T4QToZML6dvRopbtgIFR0iTxyTuJE2j47rO5VurWUHVFxZb638nMzIZMQLQLxMPlNrS6w
/jmWcwu9+SxMFtyh6KTq7tCHx4H7RW4oyGF2hKgm7e6jYWLMiltVfQzM89XFKi8Ol6imrsgOTADp
IjQ6AqgqpIuh3ukHsppD4NPm3L9anQNr/IbmF6HdNWoZ5Pl2W+GE25Debq6Bv7v2RcPCFJdCCtQH
MIE7kJVQK87O1R3wF6xCBMJ9e7bcP1vfj+ij8w5xHyeW7PcTPz+q1SLXECcwd630cOs0J6ffka05
QLyT3w6aGbXPyOO8qw42i7xKx0QbHE3Q+jytkQ89NW0tZZtEPwgH9lguKX2cY3sWmgXvIKF1CIWo
gP0iWiTpknR04ZvR+qcFzBoRQTFFEpOBOpN13G1Hc+WYKzM9KcU+RKolnUw2uByx+cMwPpXhkkjr
1Nka5HdVAKS0tEp+QRqUTcAGmj8sgfWBkXCamp8Kp4DlvgRfRlwv6lQr/Qi6IyEdEy3Zj5TRYiqJ
0e6wes877Wx//fsAhyuW2jn9f6G7l51r136R9MIVI7l7pNWpgrwPKXO6FCuTHl2FnznkxZGxclbu
U3G+AqQuFbHIvBKcjN3CMvDobT3/RyTOlSQDZJsUD6SjfXiVvETP7WwqColdss8da5rPm+ToV5e8
Em4hc9Ng5RjUp+5+V/YvsplZjSDQQu4tThW9PkKD2BR3M3XbC9KriLHVetB0HMsKgYi0MLkojje9
BlF+qXlhzF1iP/JnH5OeSluuwn4hE7HHt+2TpePTR0Iz+tTlsex10jIwnKT8W2tn9xu//+nsAnQa
Bw07KxYzSJWSTE5hoU62lX0Ye+ThM6bSiKfKXaL9wZXE360xIcBuBOrVU7Y6C7dtnEzKrYSeD6EM
6bj8vJlPrAHFTtPW3CjmJgFwSIHHGnCzvKOfjDhCc+El6wy3m70Tx2jlzJUF9MxHPTzDZm2zHtGF
bRxjiUh7A1pJgwYYB47HPfNLAv6G1j8uiaw/QzRMOV9ka5fT9jBDedxaL1cs6iRAQT/NHdKQZXJl
t9pFDR4p/iAL2x0sY3AitW8IDnmzqOwHGhpk97yOWFqd4aIEN9KlHXBT1XcPufolylo4gRpGFbIE
GsBSwp+S/iw1Bzl6oFed+eDMxExFW2SlgXmqpv4Cy7iBwdyYDu7Kq2cgdf6iXtn6wWftXun2PIyO
zOwJkRsNYmMZJYy4JVrSNR08dFwRekN4Ig5XxNGG7SMRJvbxBWmmBUQ6MI3ZT2To3FFNfNKNZ5zx
KlnIgaNjHN8QUpDpqxIB6hJKYO18QVxE0PCkUjEkEyb8Ty9ECfg0OjT1AsSKLS+JMRMsPPfRa4Ty
HoZmRQxUhKKpK1fWXs/21uzOfmhPxnlGACNcCWYZ6nOWbQQWvCFUQ2NYzzatf7ORvEvOrHNpVfpE
ZBhOASSDs9jl0ZSpALPqoTSAyh810gdvBWmX9zsx5eNElXjbeON5OMd2Iw1bYmp5GDUy9chPM6zV
45OqQHId5Q5x9ilul5lI2CKVyLnHyUK4//JLl8EVrbk13r98EqNzAxni1SEym1zbf4F9yHUJtYWI
tJDPZDKR2nOfgnDtjpXVM+xpisU/I9hetvW5yc1oaDVVBhPm6Amr5ILcPJZnnsnWoXZu1UZnKJMn
hfdieUbESF6EZzwz3hB//I5CivWEz4GUT9xw7izr94O/iUu2ZwHJkqTUHisL8cNS6wlGIjuEqhqi
5/HW465WmiW/Nok0XfIcwr0db5Ggu8Qc2CsboZN5wTkyrWoYt52HRp5E8ETbBAQQG5RUHiAywONl
9RBWIL1wIhmRHqI/WPwCIMQxKv+O4X6Y1chhBDyJRKWLlmPykRJ451TbYNgIA7JSzIWZWbW3eXUO
tA2HTO4g7iTChse1vFf4c/VtwpAuU19ZsC5sHIs9DfXAwGYFtc9RpbZnujjy4ZI14XT04CJFMAVk
hGRwXiCa/18arTAS8e31JIwSpJ7PpQcu5bZcjjeSIj1Upml/LXXiSrx9UL97Z9kKxyz8o/dOk4WS
H81kQzkMFkn8pkjUb2M+E8CLm8wkZnx1H8XPDlKToAJVWSr0ZrLssSsaRFEJMf+g3BrjQ3ixws8M
1bc9nsU2ZwUHaRZOlXbvIbOirll6eMV6VFa2e+8fKaCrdJTca1lsLWcnG8swxOZMOGY9ILi4xELN
7YPBhM8HwQIw/732HTgnE6I5sl7h0l+SdDgGP4XE0ZaZ0176i8n0y1ZFQ5wjwuAqx73nXFJ5q3d0
B7LFEbd7kIe1I89kQiEGofVT9k393vMx1MylVXki9jAbzgVdPr1+DOO9jMRWPyF+iYt6AhIgrt9Q
W/PyFsUn/TR81RGEgUcJlYgX83lau7nwVWbVV0LtoMrQz6lJHFqGwAC0t2Aw9LJlzQIr9JPSsULo
IV3FL9iQJJDIy8F+elSZBlgvVSrgYURwdSNAb0q0jcPKiBaS+tCBAihBEcBLsbOQkrEIWfgc/TV9
cpOaJRDlWRtwl7VP3ScR3j2G2VIjx7V3sEBg21OQuxEwCJ7YxtxQ9tGckZSXPaUomtocogCTIrhA
IEnc5wl2ymBYQo1xlYLgLJtgRW+wVp6xN/ds9Hb5JodPKOHt6yhmlRaa1LgIHXPvfIsVu1sX5HdU
n3rTzVPsmm/eEvfcNts22SvaXdiGQWy9aGv2G1Un/nlG78pY/+rFR2O+PdQOGWJbpSKBGejDKBaD
PjfMjwEyleg7X12KtS0wLsK9pBczyduXzgF6e1mhPIbWIaZAzMmKfe6UD8B7C22ARxofJDBHaPHI
jEWX/hbdnYEovjLphjW5p0LXGwR/tXIJ3EfyO4bHN03E3QLdZjr+Zi1rjZCzbkPKG9J1yOclU0cF
7KY1mzyZVg4uMBmyekMwFYmQIBGZfRq5tKEBqdpsH2zHYHZmciRrJCJAE82OnB7pKFnEPKR9dZHd
Pel+QtNFxhpzNP+3APHKAgSWLg4eNb4KMcppKq/YXqRDAUPnmGUMFO1Qys9UetXODQezAfCgXlP/
VRHaat7QGTTiBg5wlqOP3ug2LQ93OVo3AhowUdPW57jYpEhniC3WmaqHd1YhQnVm8Eveb0ffikWU
I3oeIQ0nIo6hx+K/oma0Dzly4KhJ0YIfJ0/LCw5i3pCjN4Q/2R+oVrs1IP+cjocBTKvZJdqy+I+j
89ptHNmi6BcRYDEWXy2JysEKTi+E7LaZc+bXz+IAt+8EoMdqSaw6Ye+1mTBrFJ0/dbAzCqSyaLuS
DdsfxzwCl3xpyt3sV2R7PU+0afGt1woEh4iAFutverVt2pmbbCZul/KCyBj5q5YS+qy2TfynNeNH
/CPFOv+D2G625EduC8CcPVvZRyZmrCaLAPveaEB177avsUNjGcd97DNEjvJ8odGRWzCEe2cGcKHi
cuMtrYKHapGGPryo+klreNwyKJ8HCQSC0UVgHmfDdFx/zV/zeMVvL/sVzQ9sZC1niQFykflxdQbj
Pg839fBKQAFdbKNfHCC4OVWAjsABktW8WYj0X625pj2NDitsREvBdlkcwuxk2meMi0TFPny2ctQz
i66k5VLw/No0K9Cvq/BN0U+NhzaxZ63+ZSTrzGc5FWKEIvAaRINiIEViIicOo8XOhaFXmf3r4CBp
B0ZyevgIzGsebyxtVyq3OkdbsTNRukCOlDuZIvTRV8yVcStyZtTRvuh+R+rfNDolHUrwjHbUflYx
h3S5HYgJIq1s7rB08azSDIzMZ8LVZxOi1bEwhbZlhCP2Eu+tssqnJth1Eoe9RQ/G2qXHGRntKwuk
VFHxJi7z3r9XpjzVSvTXVuUXySXcVX5mLE1FXKZpdh1RK6aZ+qcbziVIp7dUBUBVCSANzPO1CP1Y
oOwbLuKq2BL3fBL2ZjTy73766kmTlHy4+kAul6+cLFjyU2691yl4tKBbS+Y5Qenvcxj3UZoeKyrJ
UG1ZqYoHevFFi4sfTEx/lShJwa4iLcT/lsXkbmCyLKFfeNOhDzQuU2wgpbFxWKa0HV+4KubQHF1a
axf9/0IL9eMxGNpTp7Yn2xFrv5DXXktVFi4t5++qQBuoBwq6GQyhXXwNhmmtCAPcqLNWY8pNZThr
7CKRZMjcgUxku11juQN91sza7DlrKrX5J42IVYP9ajvzbodeIiH/HOGbg25sTPOtHeIXBfKHzDxg
6mQV11KDFDvCorMG4IvDKsqhydjjOp/QuZA960mkV6AlPb9aFxMbYFZRjfbNYax0/UakZA7q465X
lWMSZIeiCwkOmzYJMsEW4YPwuTfZIoxpT/aaw0OF9EdL3bbQ1y09ZwngNTTojfP4MqXy0TlYPTrL
vBRTfwyiYm36gH3RI9uJWA7lHJtT0NBNaA0ThI/K0Qp3Rso3ggorxfdGC+akHwnuk8EfTj6mIGib
BxOGgBqXq8aGKQr3cV5j5JF4rR0wbGSUEU/sxjxGYVAeer4aFCYA9DQyLct1lNsYz8ASgbaHW+x2
EpAW64tJkFw/i4AqsmgEN6XA8y27gzCeivo9AVQp5rPnn7AB2NhEENTwtGqWnkxMPSoKgwswplJi
aQvS8dP7N5clCbIVk73+cIkCpuWsliLUhoFJm4QyMJYsyk3WflAb2VsYzI2N6OQkHwV91ejQORO0
MZyUBv0DwZCTBZ0GtFaD0dlkoGqxJh4ndGINzOc0XkYtHc4A3pW1epEaC41sCgkubOTO1ig3nKeD
dqkkHUwgJewRKMw/x6DDKpxPj2K/LdpVEIsXE8MVJ7Cv0hvTaYaT6037Mfksp9rlha6I2VwlJvK6
iUK3+2c0zJQYk0RnaR+8cJ/h+mCYSqW8RJqk1+zWOT9s/ArD3I0G98Dc2IIMMDaXxNZTEX5105Wi
O43fCjy+LRlkoY3IjtkEMrRQ6Zd+kK5r0h0k70iC1yMhA+DFY1DmqTLCY2cjRBi3BgA3P13VaDsN
BiFKqj6YKLYci/PbO81cG6IQFBj4Nupq2+BtQzs/v7iQhjbJOR/0944Mo36WX/IfLCxKlYg+dJa0
JKQNshgj0WT0kbxj9xipqVp4eyP2a67rLl/6vbLSQvS23uBmSPAmvAJ2tikC1o814zWaSoTZBRKF
cKQqAQ2koWfPBMBUTJQpEKhurtT4KlXItdALQBBA89DxnhvZRgfqVXjxwajEKq1Gug0aOAaDq9K6
VQV7sPA3B3xsMcPQ+IbPdC+zSZcT69x8joB06KNr3kAOd/CF1XgNGzpjOhFhM3ZDZpqTnOEgdSjQ
rttQ7GwIxgH1Mvqr5s9InxIr8UynqDXmwSwr54qV/b1I3qsO5Ky+h+F1h1xf0wkDBKJEzH6UkEkx
I3LRc4kx0S5qSkMbHdgw1isf3F7zbNK9DQBtYN5Vs5tTubVzXqsOiERX7U3fqS8yalBWRAvMWLia
cp6UpkJF+9WJ78CHJZryNr/2khRTWsl6pQ3YQibCAXptn1QfjYUrjDVC33z33ns3nJzgkTjnQn/L
tWMdfojyE2iFrB5KcuTLr9NeioEqxaRhYcyPNKHQqAdrMAP0Hw0twcA/54Pb1gZXBhKKwds5ncd6
6p/RgwHuf1tEa/MEdZ6JqNFbwj1T2HyB8FO+ZnwoaXwZSjb62jOTzB4S8Sgi8K4wR7BaLCNICl6G
2SAnlADZRg5FfFB/ZqoFy0zTOgqIUqMN7HjkFn1kBaK+kM/ue+ovtvWVooZOJm81mz8cI0RX8m1C
VPkLtHvbCsgWzNwChrEQkxpcjmH4DGum9kRCEW2Q/fUt4kkLtYP4rDEaFIBDxK+I/yRTqeIrQwYa
0czd1fQblwJXAOmQr0p8FhVMr88QVfVswtOuYQR2HfOeqPJlrAFmS1+2E47Q8tkZD2u48070eEFY
GYOWixUCucJFZu4G9dUv7ilBusCPoj0RsMIiR4gnkK03iUf5dmQ8pAbrlM1sfBHxuYOo9dJqH6qg
/VfcgIVgwmcE/MKmj9NxqJX12kTPNuqLNPQWkk1AQxUalPCjVUJElAKOGAZSlfcCR2XDtsCUH/wr
hH5Yn6xnyikz5FQtcq3zpf9fip2g9cNkrnNjtzJwdd/aZ/S7pl0sA0ZxHiTbOKnZK0GMHL68bkYD
Ji8Ne2CNoQJNIYJhQhFZaPPLH0ki8PLNkJebuFrO+SE0IjYbd2QVZ0ZVSkyYyskgho02I92Q9wY1
GsTyi53SP/RHcm5GJJS9m+/wOU6pC5t5rti1B79TyVfleLGigx9eFfB6aNrbvYp7EVePkW9zB27f
I6n+TeBeFbCfLWMKU9znL3lafFXYUnxecu4M/FJI1oUgwj6cCNmQqVNClxul0yZCHYSuQqN7SlRQ
+iEKdeOhR+VS7y6Gl7u6uCrGQyFdUte+hXe30m/hf7Iqn6zs/6OnDnCCW5TtSKEKdE/N8CzMz6w6
tbYP/8gkaIP28FfnBMlfw4yotz8tOBkkks6PZZb+qvZDs7/rYa955wL4jL3PEMIInenib1IV7qi9
xfFBibYl72/tr/RQupaOJkL8dQy/vXdYZ0BhK2/PexnKA9ME1nYsY5q96hyI4sF3X8t9hd0yvZXz
NRs+Dfq+Ub+L4jNNEdn+8Wd2xkNu3HhCxukj55rNxp8eIV9afgH6TeIbCsMJLqZ6MmRNQDdpydrW
Hh41dUBK+mGtG0fJIoWZfyM4ET9Vrp8IZ3vlXNSWGdXRK69W+5OVm3KQGHzpW0JMfITGZxPXPpup
snhogc0T88jy93EEB9XfzOY6VwhCRYvr5tg3xSWL06UVHDRx7cxbwwwlgVt87SzSzXbS1fxT1F01
ivdxH5X0cicS0vm9pdz2oC2mS8B8xNNuuvysCrEwuVOT+IyhjX2io7ILPFecXtVtDH7S9CnSDTvN
1rim6Ltp1s3prDVbHHi6tldJCxHR3lNHTLXrsn0PVcSOhyS+yHxne9eAwRtUu97bV6wqu1NRukYN
fGHXmle9RWSpPibr3qNfENkJCnpFyygFw5v6nGPY4Y33xHuT7erimIjPcDqpw83gIGjDB18ZwTGA
/7l0fjXHPIgJMRs35vzH0elF6+y7Y61rx3eGJmDYQ/9P6d4Yy4vxGEYsTl8KsAiUZL5+sFjWYV5k
ieJjOGR22ef3QtyJF0IAe7YiLEj4DqeLAhZyXlrcLbltGAYZhwSvb+QWDusK88Bue2w/UjbyPY4f
OttZ70rdGK8988zfVPFFde4Wo1hpMqLMONGRJiQXs3rY1imoYA69BuU+DVDxb4cJSeQGuJ4MLgHy
RSIjHP0cmXLpqVThay451uI2qt8BWn7fv1rJN2CHhE80b9HlkeUyFNRanJ7djSDsIvtN4GuW/2Ku
v/QY+OGqRbEgA3spvDfP2HQVGhS3xLLkPJXqe/SfU/RuSbypysFJL3QHyzUVSADbuOIszfV/BXeN
xIM1oKapc7Q8fbQK2W7l/tMcyIem1CMNB21nnpzGgJx6OtCY9UMgnnHwlnfvlvUoRhYwqypbYQby
xn3THbTky2A7n5394Gry3yBlm4GC1h6N7q5yr0Q/HI61udR8PAmLkLUUGL3mXBhHBiw1k2IMhMhM
ESQ8UxSU0rs6LNBq7xoJ6ie4G9pN8/6pfAD5g29EmV6Nlg/0r2BWhoiRj15HpAvmtt0ZCMt9vrUX
Oex972nUu0IwH8u/Rv+nUddmz/i7OPbDKSIupttG0RmeMQ287Ddk1GGu5oCPf+enqb3U7dHXDlr1
QY+tQvSMoncF/iZllKH/dO1bpK5LVJOsNZx9krMh3obaG9/VpPipqy2yvEGSOZq+5EiQCJbASUKq
McOTtxCzjQBrJ15LnJMpZ3EHGxKcLaT2hQXnOYUexih0SVlYSH8RScms6nd+wObhQdEwKzxG5j4T
a4621ngryABAv2imfxVr/JCMSTrABUoU0Dq8skLsCEP2la1qMe1CkcppIvtd3X3ig2gmZlw7TxwY
Hjq4qiP/Q2PGTQX8UvdYhfk1DcayjdIFHTWZqlvZEjiq/xpzoAI1TY+2L4Zfq8pZZc+JatuvMrua
DBaKXRDd5zaNF9tV33SpPjx3yRh2Low6FKN2RV6Gh/rqkCW/Oo6kjvFviLHQDO/9+EF7l1P+RJco
fSWoLfPcspxND6nPVvsg45uR/LaC9b76ORg/hflT5n8lgv5sIXpSBXdB/8+KhwUG17k/bJV/c+Zh
Sh/WVTdDe4cLVlOFKAzzgyuGVcboX7qKcBMvKVlSydaTu7TZejUos7Ug0McGXrUeJrLhr018k5Jh
90fgnJK3itwFqIoqjDskdlTy2V/i3FqUvsUPtyh/+N6/5nBwANXMjFlIxpeCqUjIMvHAy7UsF6gB
IZQWTxyF3QsPTVC+8wwk+lnBmJW/jcz1ko1mbsaMcNR76B9smNDUKNWu4m9KsnRXDwNrbH3kOqb+
qMCNI8IlGx0yGZ9OiSOBDQ37qBc2eNA3NFKCwjV/E9n3iAER58Roo1zZmuRLok5rCmAfylYfcVFw
MCZ+wRql5kLgkRmRwof2x8YoxpUxRuhBnK8und4dS3sr1IohE8tKbXpKr5tZh6+SS0BD4dym2Wnk
V3Jq3mKmbqFtHDsd22gvwQZFu1rXeWRzxBw/XmVSQYxbM4YR5wzpNpXl3hqoDYr84KGiTyVbYglM
T0H0jRRgAFWZJ9XFsr3LoWjTQ2vasxtrFaiZiX7HukS2gXKOfCt+Cfq9CFJAE2raJok3elrvh14/
9EqMh+5lkp47jYWrMKR07AiEISrKAEJI8DF4tCg2ZkC0BTha16bZrNOOEIqqIL7aFMuiu0Ig20x2
cBKe/1rL9rUZIHA4Iy33oUlvPlDp7tk406mjOGoCQAKxumopTdti2JXhl4piIB2pa+E7tdo6C5Nj
SiR7maFNMREOE+pmdWePs17QrKvdDYNAYZ9Hf9ikjPaaAIgIUquRpY4OAyhqnmr+Ost3Q1wwMalx
Way9lCwRFe0eVyMcsPE9jjKcO9OhRcMhBkyTzcGZHmHiL6eMaKScRB7yvGJjXKhFgyp53Nbxd4cr
jJFNTKYEVr8NH6WbJxhVvNkal//4wJBpRwvsK/GfyTCETFCoVhryOn8d84PSnJBaGt0RiDpG4qWh
IewCXK90o+uQX2YR+WXSGpoUYwVCR1vDtYysoiZvpiuB8tsrspk5j/igmcVq1I3eAHrCKyd2uAQQ
NX13UxXsf23CuVNb/RWTW5delWpa5yFJZa1/0MW4k3V7w5845cMBeeZBTUYeKHHOsuaVBnhtkFKH
swbXKKSIgZx6+Al5dFXJ9iul8p6M/U1pfgcZbnrbfIDXNeV41fxk3xX+xiBHq8HY2yT6oTSqu1JG
v0pC3JU1y3vr/uA87KF4lj0xvVb/HdXZrRB8d6hLsfn3sr30ynDqhThl1nQKYiTGnJJNQMwemzDH
mm3C+vhTw3dqSTaaNfjqCuFDRgpSUibPuio4RFhbDEQyUNDImwMZbKBFRzLXOVcBTaw0WZLDWraz
8KMpWR0dAZ09mRCshJJ+kfSKuX/Zh/F9DNS/RNcBf8XdqXb+BtHfOmm85oYJibZbWsa06Un+zsx+
6ajDGYcZqggV2phuIMSjvOh40WlnslNABZ0jATXDeOnxne4tBfys/YniASdP+tS9A3AZtlvmLIEx
IGPWDtFNAl6J8q6F5Y1QG5jQ+iH1y1vrYD5LDe0jH+Nur52h7nOblvmH308VNuqfQRn/DT3BKAgU
tyXYuQNXpsNU3mF8mLTtS1XO5QYinSQnnK2MZXjwvOlhhynZDWP4SgAiwibFeMlJ9Q0aHHE9J2hW
ErCrs28V2HKIpFnDobkZ1SaiellMBasaw6x2RfShE1LlIKwHPEBeS7iRWrAxJm+ny2pbjZB7oa0g
+WyKaK/R0rYJqi/0J6lk3S7T3RSYpBv10PqMjQWdwlGPHWlTno77DgZJwXoEdRXv0FrW4Tbvo+VU
4LRvqld1xDgeBYBP/AXOkq2t9wfLh5WvKksvsD5DoFyJly7CnueM7Fu1r9eV1RKZiUO47ujCokNI
wzaG+Q6szlUQ4M6XfzXZWJINgQz1XhrtZmyxPrXqTkTvQ8eXW1TiOrXDpxrU5HzQakfBWRXip0Sk
m+2l56EsBCJcDqsyabezFICxfMubxtyR7DUA8kP8tHyW6wb7jqi6+EW168LpZyIhgWf84hjWdmi5
K2cEm8UNbRTLrOuwK+GNRw0j0ulYK3ze5nQwAnVv+tq+taF7hND1KRBstvtG9NVDu0pgLKXIVIKR
GtuC9NMf2iI6lVG460FODgLJLWgErINeMR4Hho2B2Wz0sXUVH1qTma8jCAFp45zoavBnbX2lPM3/
2AFK7YqIFOGeFUd4Mlvv3LCTr4ZplUiFId+wraMajVCzm1gBSqaeJSh8IuNdoEpEkQpr0YDaT3xx
0SrAOucg3yWB6+kn4pP5/8DYwn/o2ouW00YzZ2lOZIFWYI/C8KcY0OeBOx+df7X+Xs1tZPrMlbXt
fRTqwzZf8daI4D6EgiEwQAvvUDH/rsrvkHGUH3cM2RlsWZ9NZS0ThgfjJeAcC2BNlkJZ2JA6nEDA
WWWBCSkLG7AqcFA4F/yzrbPrOdj98KvVLzO83vSYoag7A5dXl73Nk03fuTr0CzpojaG+dM38ggwm
oyXJq3UF/sx++hy2DbNzNuw02EFLziEsEz18bXCPURU1I/r2I+lZePKpgw4BwRM+4GyjBEEcu7Xy
xQ8heyF4k9m94OIp8NvaxOw2C4dL0qgdxOSHdHy1y1WrbibaWSrfhoRto3qLxYaPo052incW/rMy
/jQdefndNp6lcbN0elfovSrKXf2mhf/4vqc+xOuvFKylb7/DdMN3NNVoxg5uOJPkjjlQwjIIlyD6
24FpGbN5y0U2jglGZUUcx6cBlZcZQB9nUJBhYFBs0ljagtw/HnBHebFauIT4URooHI0NbR1rdk+q
7pR8RBYTpD/+IIyAHIVx7E57dKAjNa4xeVSSe87sWHYYQkJ8cT3I5nr2R3/UhI1qFEhc1uU8a2Mq
bE7fOiDMgokakT0GMT6K/LJjxGjsi1IfiZNXLb6jYOBYjpdBbq0Sgngq1nOWkpBR7ay8y6CzkIud
TTi2mPHQhPPmoislcYGniH3O0GRr00vcqJmds5VrMb+WHf3CuEX6QSIaC2KyOWIcvLr3AWqZ1AeQ
sBmQYn8HNnlgwu5FOlqkZuFbBGhge3euvfwNUi5FlW0Y5B2DUbLpDyydHrz9kRsibmuJz8o3InlV
tIcXpewonmn0q2ofoqWhuHjDlmxdx404KqR1iuRXYQIH8n+M8SLTM74TVogU8lMBlTj8ntFuGpa2
9ji0l4wdzMj66v9+m05Opp9++NKLtwzY30S31MFBSMq3zMf1/UEZlcp/vvpuafBEHjFHtbi1HVuY
Bk+/ldIiITXv3yz7YPMxBF69t5R/SUOc8FsQv060zQRlTPqDp0PKfaC8htPdh03NACXRnjFLB3/6
8HPsr3Cq2epz0iwiy1xwoTIzZ/OsfBAGhRj9FqS4mxQoIR8DS1mJsI/H0Xm2uepOscDDda/QyVTJ
70A6Syc4dMM/MzVZ/LH6HhWMnAvFIKiKGWmR3NHBNyheTOsrSnhpkw9EkzwrhrLtb2xDuEfawToT
uwti+mXYJEt2eG5uOdexSdbzV6kNytXMIGvEyqfWmEdvtSw2po+GcYDwJTryYCGhxqhPEcZqq0kL
VkyVMMsE2Hiw/2nZyim0raOQOoied7C4UkW7HE1vFzBt8npjP8TFymKfWigAzchBtRxGkkbvRlzB
PURcIxpIAuHf1bMNfydK9dj7/evANi4xeVgwP6ckeA5BvKVnJr2ILKdOsrK++RHn5WScQqPYCOQb
iodqnhLDFoEr1dTlVZM5nrl5Ra3cl+ssslaTTBC+iM8ihHVSDgSHQ76T67E3T36FVysP2IDMAghW
Mv7Dh2ohY4R6jH171B+UB8vCj1ZNeTODmFRGUu0CNDehG0xs+bAreyYKOwS+CQ20qirQBmNX448Q
DTzhurcvs3MoswMWaJAjpeJak/PGb+2hexIqiufUWkwqqgANLogGEauMYV8TcwUpxDSgwgFCSAEy
TRp64IEDGHlkwsIo71m1YcEpkhXcokUNF8ycR89NucwpcajNguYwkAATZf2pCadVisojiyDf+Wz/
O7Hsm3HV995OYQKENlcAl6r4eUNvb0IQnmbSruVoA/Vkxa6r55ZZ2uSlK2dRkV9ieMZKkeNqdMhX
p8u2gFTS4KzMot+MPbYXFBmNE7od6EgVqWtoa4iXJlw4R8tCuc7uOwf15jdyXTIJYmQxykckol1a
yg19SavmS7sl+k2xP+raWaoMJqnT+UVQBV+TaDNM9S6Q5H8uJuVg0dBZlFUxy8eRGYgD+EellvQJ
Tv/tmQQZKE762aL8p8TvasHUKR6WPb7Y2GY/hFHRCbHDdd8lTJriDJlWsoPTrUU+r6jjFmEx+10i
2oL4wy4JKP4KWe6POEXt9my07xZbotzb1tY1Nn8M5auj549VqhnxWsW3CO8u5vy9KWJXfw38o5/H
bAmnjtdUnwpTuYdRtWU+k69ikqizOjzOrWFRTEsHv85ASEp+1QHKdG4SnTuQCkn4qQ33SnzbyVHv
fs1sM4TvquJG+l2S4JmtY/VSVT+p3M5j9zHvtyqdnK4con4JwtwTbx7E4PLVbONVSrKKKH9idmZh
g+BOPltxmE1HPrh0FKCq/M56FOFXh42GicrQM2bJib9o2nzl2ISufwa6uegZ5cXs5nrzR529mRiY
XCNtd6GCby6koHxz1EetiAV/AXgPK8JcGw6aJWwJ5muZ4UFM95YgewF1HG2gBX2SksQSOATVmvAi
ksIrIozZgs0/Jk0xT9gj60mHBmOeeG/CEP253pGzftOdyxjB2Ke4bIB940BkA4EUS7XSfy27caHX
24YjVIlNVvOhm7CN7PAaKadaoPHrm51fkcISwTbwfQa4cPdhReaQMSqtWVb494yBdZj1yLgPa6dl
/16vRTatB0df9YOKNnVwi6K+KfqXxzFtM3gFUx46/UJ3ItRf9dopdbezvKXuha5ojGUXS7crSjTZ
X/pIWwIXx3FOdfjwtOBlci5JbiPVt6F8Dm6F90CVHoeqju8h+WlaDG8xL59V3lBTB4JWN3rCfIil
Ts55bFwYDatjwhs+lxrYPcjY6x2CU1ARl8hI2eSCm4RVTzYJjXWGziUNxnXqMbT3PzPkThGyCt94
19AKo7IqST+bynwzNg54FHM1xPCZUFuEE/mO40BgO+J7zK5FSbYZiRrk9KYaoq0Mwzqbq5w1vMPx
2KlMphtUKH8DFWhP6tF8nkRwqwd2v/jf5jV71Y3cwm8NG6JMsmYxp1U9eouhqIn9w0jJi2swW7Rk
TCZsnUMULdpeS3iUKa+VRaDxL7jqaEXXcfhWRKjfMHJQ3jXKvuvACf0r2JDlGsab9E9rKL3F59S2
hCf5S5Rm80C1cLvKfjHowKeB6Dol3BT2tOLOIhfo0MDttkgaLfz2UPVyL2ssFlq7DgnOGFPQoUYh
WG6wh0kOXRyQBNV2XALTGeTcJ1KQlKmzOWq7XGRHza7PIS+cjriK6PVss74khvEc0/JYAAWbxNkQ
sGFsHo0XrcQXMV/0ZqK4U8s1UzMqqYZT0rfroiVXKREn3wluZSfeZueRHiJy1KJwLxMeCrXAFkJE
vXaanwARaZtuVP+R3330ch+cmdxU6siD1sD4ssCshSdLQL3Ly10/WZfJOHpO8D3F+c1jMJUq9Tvz
OibPOST+BqSE1/4D2Rg09S3JDRQUAOf4qYoYf+bBYNu0p9iBrxTNvIDq5BNfnTycFsiWg245eaRO
tLKxRcXR8NbmNZgTqpX+IwHaUivGNhnZkaOIQlaFuTAe3dyvz1pQIFJP6j0P0KETFjoTgzMNSbIp
PgVCjNlmoFSfqs3uyuwh3U57UcRbBqkosBCtO9UltOg1TW6wsaqOFY1oGJFlZyUfnVEhzvD1f7Us
XdP33w3ffPNEf/XYxTnqnQCAa8KbNCqgthzmaS/hWrM4VyTNIwGvPz2ahsZgSpZYe3PEBxbFa7Xi
VefVyRTz94CyMxP33EEMI8aHoxDnMmi0TUWYvNtTtJYGlbFl/PV+vlWT0hV96Fa9dx1y+40fe4sN
/6SjiPJLxII92k0lgVWXUuxbVn92HGx6LaU8G6/XKqw5dVD9+hgOqwLyIlLuQP8JapLDKnKDbOVQ
JNKVxSsM/6UkDyLmYYvYc9ZlfbChYtGpz1uz4uqjHh/ZoultiZf4qk/DZYqwimHnUypU5DPeNCBM
HgERw/goAXbCirLjhhNaeMy76QMpHPX5eOSbjzbxQ8XunDDeZG25GkmRb02aucm+xQgoVC0C5xof
8VG7EqCild1SP13jLFf88aNBpBAFhovGlUUvufJedZ8Y47c+0Zeadhhj52g2TOJapsT53psIDO9h
mEJXtMCKWgPCH51jsdS/J5o5gTnL69W/Sk1Wojc3Uafvx1h/JL7qmq25LQq2nmS0AvpHeeCmoX8X
TXNCB/Hn58ZSD5ptAzfe7t2Or1tHhDqM9qQJtiVKkQBtVkS6WKwl7mQ230Ej3d6+IvFbdmVyqqht
wvwwOhkLIhYeTGVhlm9trFyj6TMOTS95RzZB6T3GIVOWFCTn3joIRxAZHwL+ETRtTK9Uq6VkJksa
XbQ+pCcZ1a9DviFGFo7k4CmnNAMSqiNI+ZZy2Og8v1OK0xD4RsjWWBKNG3PZZxMSl0kcyh5bXKsi
5DX3+LDfzdb+G/5sgk01yTzKOLIZFdAvmPAtDHmueus6zvbNxvydp2ta7O019gtlUF7KyT6onnrK
1REr5rhuBkBcFsnYeXeZxQMlXVWvTDChs4vMoOtlIKkMqbi6VW9EUV/8HigD5mzhJI1LM/JSAwwQ
vgek0IbKqLsNaAIxdntwwq09LTtDvucVVlCP/U0e1wtmEijfppU8ZRmya0m96mNOwLcSG+iimuLm
oFQLU9QGaAv1D7Or3IHMA24r1n2RtYhlu+vYQcOwF2MMtsYh9BwXR+ywEW+9a1vSRURtvyzT8TCw
EiLx/Vk25MTVe5mlG9OpD/rQbRMdOjMzy86MDlWANLMlzF0eywGP3kEE6JMy9le9SUBOsW0UqL5c
OkqI6sdijt9oC/LUU3x9OZcgmQcF64KmbU7eW4JgMRp/2iJ1i9FZgJLTh2aTTrkbo50aQ4OoKwlb
QAczoS26ynJVtXML8Ou5yQefsuvy6rVqIH7Jh2UKgT8d1jST25rU3YYZv0XMd01Hjg/zUBJMpdKV
lRgW8vjTBp1YYwACYyq/SgnF/UOJcjoptBECRbIfLPmI3TCxmP6lS282TqL4K+sG3MLnQDaDtyR6
3sGv10CpHcGMz1V3wWCT5KieRtRkqmDOxAVcdSFzEn2WrCHCLp9NhSoL+VZIU6uTzpqFODYK2I4T
YzA28yEGW0FzlJJfPQU4qLvIfbd1uDoqF3bjwLwpsQ4iX0UkSc1AZMpPVx0yFt0y+Bqj73r66OYR
UQrG0MLoA8+PP+YzU9plTpHL1YVLL2ffmLtSx9Zp7VXWUGElmc8wcFdN1Nl3LQw2injVLJL6qrCB
pk2BGOiClJ1WI/c5ncMGiWjI2wkfgkMHJgxYX4VSdNusxtHnhMiAzBaItQVrf8g/7EoGS0OnXg/e
08n61qPmMwEJsxRquLQnDL+NVvLzI/9L1yJKr0ycw4qMH1vGKEol/JNe4dUCPtJixBy1ob1aJZCz
VDKsyQHNlfwR8tikDLQRZGdqDIkmLU6ibC41JEi/DBHttpntNs1B8bjCNGOQCztF5akQqNpN81Yl
4UsWGPBSplAW/zF2ZruRI2mWfpVCXg+rSRqNRg66CpjwRa4ttIekuCG0cjHSjPv29PMxu6anqi4G
AyQSGSmF5HKRxn855ztHQ/yIKD3/lIM7iZuaU81D9B1pdJhFYAr2xZSds/SyU8jDhzRUikkIv0mq
iVtEWjWHk2K0rfedSrori7nQVwHJnViZHRW8N5MC1ToT5JiUj54is8LRwwfQvv1Yhkft+YfIx6zM
gGkX0SCYHNlA+BmOGxwkz6+4kzYKcgjQtk5OfgaPi/oXazOZ9FGMGDb/3Stzo2vnUQcS0E5Kz2+v
sqm/KmRzKqeaKjpESNCty1WEfysrx3PeWO9YVNQ8wXwb9eqhMAmEDj8ZQdEVD3GW3SmvOugKr/4a
Clr13mVdgjgAzz+gSYSAk4OcwYsIi5s39CjBA3kIPyTN1XmKp9n3cGw0fXRdaXBYPSh7l8CNyWds
7csMVeD2L2MKVqYKQEE68wxxEfXKIrpoB9aqWf3gz/JbhHckcgBndCTRP+nt6sIdL8LnkRhbP4Tu
zysvHnq/gsc0v80VkQlsku2ZCSCjiYyLJG0eRVFjQ5HzWVByc4luunTUKM5ic5n3RXVZDclZpBgj
V4oeKy3d6TRX6VVTg17J8wTZ+D7iubmbUzifhQsU35QEgq1lefSWDNBHLgC/J+Ohb/EpRkyqd2IJ
hrOWu6jZEo9k+54OSh/SbN006NVJy41eA/1x9td1v6x4NMNN5UQulzfk07E3znyI6vlzaqqP3ieS
I/Q6WnSm+D5jerd4akn9Pi/XiECuUnwlYCmbkGX1kLCzFV114TaIxBTzwyZqrj3dsFQfoOHmGkCX
Vj20MJwUEQuBnfhFCf2Z9hYHi16RN3hvZkKiPdX7wjB7a1P50dX1dGhBQrqSt2mArzVBKvFWMhcr
4im6qvTh3mi0ozH797B4xZ38uKrBx6he0T8RhOaurLkXL3mVCAHsmn60FYpWLUiqKxBvx1X1Uo9F
eBJ5cmUsi7QQeFazAF5sVXhKWLHsR0NDJ4LgwYUwx67vzCNbtFaA9Rmjrae6d79QbqzlY7MiHFpS
8Itzvgrq4fVnNDHT6cYJd61HLUSkUJW/yRJG65Q8jj7M3Iz1pmcRWY5eepgzQj0c7vugD98Lf7ws
WpIIzCqJUsQ44TffU5J8Lx7zgJm6IK8RzzWathTlgElzWMnqZ0ertVcucvzY/Z0w7ZlnJD2F7++D
ZVNT+xiXcxFfNALcueeo1xhu3giRpgsedEQzIWTyxVlT8cBiUNHdS7wm3rh8eqJxQJsQLwg1y1eg
IniAlYm7shEpqUnip6njzjDz7yLEZlys5MJ6gbq29aNmPBUWo4fkm19HoBj/OWeWqvhHpMKdsCkg
fpdoYaclZM1zTHKVYlMTEOWijcW22oqVTzm9jHFzkMCsksqhYUM7PaQ+lY3t8d6ONZqKrqFauI+1
vVQBoOuOGO5C56BsRtSziVVokabjbAIWmksBeGIVV3ME3cKvsxsZvOYCHECSgBxNNl13RGwEhIQC
FLUX8G40EDCUmu97UV+JwHf3zUqYKdutTkGx8VkBRzT9Zdk8s6a9qSILFDhxzn2Q2vEQXFrecU5O
Zk5dmTyMXDwwP6GyOgIHh+ya/ar2c0IFHzrsz0x+7TvBSqTKXfPnO9EExcFvxYUemBt1LWFpQ4/I
Qzq3DbK6krKL+SmehaHC3jXT26hIDuhB7xtmDCXiGSxsA0EvEu/h1OB93yoh3ctfcYe4Mx7PvbTG
d4r8vU2Zenltf196mH06n2KlaleYTOB6EF15gX0NspQt2pxiqtM5bVQL9YvQoWXtz0Xeib1xONkb
XHVySUjEZvTiGKQ3U/S76BApzq5hVS+DBg3I9bgSCOJHMWN5B+IcEuR0xIXoQuve3kdC6PchKrAu
bO879D5wltgsBbF9MUnLFkwwoMtuW+V+sRx4iNqWgMX4SLQv4v14qtCD4qILQ0535aEcTFR6ytnk
2I4cMl0R7ZC3wwX3JWbFDENatxF1Zh8KBlzApTCom8c42qMAeCrd/srrJdgiIkE4qy8CxL80ay+G
25TtmN5lOVkfdee2B9clZrjPP+VIasHiN/R84HjZvjW7lnlx48gTdxybsplLPZnBkI/s/csiZe2A
ocm3zsFqxccDDw0furdmIc4obj+Q1TJZ7eA4aki5mdW/Rp8prRPiMZT0TypNkPQyGxq5fZjR3Ael
Kfcj5lcKcLubJoxFcTGkbCO8BzCiVuXuTrZxSUAxc0VDNi2KRZTUBYP6xq+Jt/RiABLreMBjuCSV
u++HT2kSisBgfJGcUk0Hx2ZgzyPb4MEg8h+FAVS+jOFh6S0shOgundUWML5CGxjZVpdINrLOfSkE
lVHgTRohNMq8AUUtdfd68E3/gnFOBwXUhzC9E3UXcJAhX9KZugwHtr8Jq7Fh1e2OixRT9vizcBlp
+1Li2/YlmK3yghgGzIYstEanu559+Zms7B9G+eUsncu+dWb6XzImC0J5qsvzaoIg33cftYNAZY03
xj6dyuC+IH5d2QPKuDxzwuiZggFqXM6VGFSE5Tr5k6eXmOEecqaljn/m7V3pNlsGCGCobMA3NI3z
Yw17INBsunGREzvkF+vufu11ieczwUYYIKOVefYkI5GeQsHMMh/j8KzoSpZaIx6IuAnOEx6pVw7U
uLIqXoWRt0vrEnfdfGYdj0xH+3yN/j23teRKW6GO5E+18Zar1tymNuG34TKnGWbYaiqCKEXLOqYW
c5WfEpGJTcLNWYisJmceCApztimxvnAFvKXhOCA2M1oZsOnucvKDpy6pAPEEeHtz45qtVuS6YQNf
DF2Nf3HGk77Y36rYQhgr9gw+HgqIu4zT3fRe+PUze5clpJxzCjg8YysZKCZ3ZSQSXAPeo58w72z0
/DMbI2JlEhEcxklf67ZnbBXlN76e8WJRd6U5e4ey7YBnDANBMMyna/c3WRT5zoZ+zX0546qa2k/M
i6hjV6xGbiIOWmX9RVKGd3Xfv9lRM2lDvXfWIWsYh5CubA5vlUJCPFmLLYo2JC4j7ywZqOBcpm01
h3pgyfDti3SbbTiEr/bR9hgFfDfH+S85ZJ9K9MvRba9WjUVooFD+EbJgpsMBNNVL7kiGAdVAM9n2
185a38yOwt0qdLT3CwLZEugiHR1ikVTMiCZMTaJjwqBjNLjLRSh6Enu8mHlL5N5olwJepPBWDQ10
W6KOxByY5IbVXjqcSMPZa+FAcvHoewefWOWp2NXItHfeLN5nMbAmxWgQr7SZTiEOdTdegGt/87MY
o3XLCkqbmPkwDxSsQ4Gg/ew3KVxL9kCQ1i7wwPAxCdB351n0I+oiLIH1Wu1952DU8jJm705TvRqn
ee0LhgVJjJPF5t1LlKWY23p+/WkXPHnysTDQvaG9EheoOI+m/uBp/3uldOU25olQOO0uI+20n2EY
6l7ESGmqszK3p6rrIB3iMsD6aR08cG7sHReypLE8/ugy6BvJdT21cFthc24fnyxlIjJDQjuupi0Y
rw+YlGuEeXvQ0kkMzbernfNiU1pkmzY5S3DryK2+Xpkq15vBfei630Sufyg0TO4aXXpjuZ8G2aJX
oxhhvLIfRiIsI0uFvEzew5yyICfFndnBRyAjD7gWr66K38NqJpZwIZQyy5EAMZCEi0G0bb6VvMwR
WTKRO6C8my4Sv1FSvtdr8xC6w7FgvrQrpztHjJs6sgMNaJ/NDMIgY6/VpSuygXLrA2cM0sIjr7uH
mZL3ZwPgBtQl3QRusipwkoTTMU5heSy5Q2z4wAJWgVoa/CuS3CYQlU1B65eNtNB+xrq4K3poax5S
k+DcL2qFE8VUB+Pw9qoCX7OOgpPn8BSZJn8mfTY9RUOE4NoV+KSi6LjWOOMQfb3MlXnPLPOmtWVJ
gmTyObIdlrPgzJkLwj6jmJUHM8fcJKc/P6/P0wMxz/e2ch9F6j+ywfjAoH45SCprX9AWVubPLumU
ZYa3mV3kuOW7+zAq3eI7HcKbrnkoGBQAqOEiW9bxpXHWLyNQxbhYFBP9NE/0PkHbP1mBo9tQlnUr
uyB95zcB6YDlb0uyY9TYfbzCBDBMCIZKoimJ5VkPUbbiq/8It+8sHOhQLk+ThW0I4Rgrw6KNtKL1
vvYc+lt/OoscYgaEwIJXxGgOXJfTir/FvOq9y4KPCjVrnmcvWRVDrn2QEz7OICzDfSyR3dkc92SN
zJAHF8tflp0cBe0Qpfsm636H2MtMhn+4Ecgys3D8mGrnqYuL7Mw+D0kxk712hRfgLcxWWswOSEvD
2iCzjKDSbIKpGOsvUjz8TTXj5/Q+zNB/0bOeNAJIJE46oPzbDQPWTgAal8E4pgcAr2CBVEBAvGtJ
7r3CTvg19tldHrgXvR4wd1PAWAmtwB+6ACcyoiE9x+mhCnm0ZIc+JPVSYUaok/jUxDQu9RRVByl5
cKvtkurlI77dGz+Zun018juLo/5JjAjIVvXhOtJnuwVxnLNKLr/7FC+pxK63S3u+JU+fEhRU9VNo
mstl8KrLZupfqvipSoMLbcyuRKe2hAVPu7lkDIgp3LIDLY1dDmtDJ17O9ffQqhcvPbWJuOUVXeoU
g+IcImyDUMz8Oj/aZab0GBjRTNr7EqSRJj37vTW2F3m8bFNIcGjOqE5CIY7SE9T0lWJwEOm8VwlF
shgptrM0YR817xu4poEKX9opgKYqArvniTSz3vfZY/LoYq/HmduNy07wkpgPp+mBKPpH6TLEZNf5
lELzIQplYc+xKflk+dJHDEfa2U7sp9t4V405V3y/OPuGnn2tvQT5wvTpO5x1bUozNK/LKaxBPraK
q22o6fyDkBXnkF3KktpjzqPmR+qWNT/9VoF5xzpzfrkxdaDJaloZT5x6OW2UDlQdCfE0rGaKHZNl
nMue/V5bxBxV5dHMy+4x1MiJEAyc7CyuYw51HJO8M03COxeKEqtfdViJbwEhOkHorCMG5yUYn4qJ
aNPk0VkNA3OucU6V8jhDcxCZe2sChOJ14sBLmgmrHHo4KTUs2dpl99LL5TC3pMVSC3q5OaisThAW
/i67p1VS9mstcMz5QA8EllXcoNxrkh2qqYDqd1A0TGsRLHBP14G98GZCnvsU7ZHTqXNa631acTmW
AbOQqYBXlKVMjKaebRGjODwRG/ItjRAwmmX6FflKXdQ0+6pgPs2IvFhRuoZY6bvBFNfd6Nz3nGNn
em7eRMO6zVN8XRkO9nJmnd8Vgt+Xa6lYveUhVdaex7O6bAa7CaxvjHXVRc4Ccyetd7lknFV1lrYn
6sOT05IJnRqGvG7i0CqQAlWm0GnlEqjj2nF8iXJ+jV20raFqsh+xjSIG+NjQEP4eZMHtkfvQju0A
u2PiymTl5d7AOyj2s8Fw1sZEWNjpc60p9fqkuR0cTE2ataaNyHq0xM0YjR4vH/ruIhjkXbSM9sEg
RmOJP7DC+kmvA1nfBYecZLg8+jNO/OXgGkLF1vqV2RZlloiY2VCiLys2T7fEz8gDn+jC9geKG36j
9QNjqIh+NnqVifdTLvytTHo0yq3aWUQKO+wzJ0aSOFqPY0Zoxuw2A7IShkVrPaPjkqRaahr0OctO
vgwB9Hnua5cJB2XBcLEm7ZfZtAvFuSroNE0J6lflG6hzokoSPxLrU80sCVSCejwk3JVCn+uQP0c+
LHGYHO0BPT/nF1mijQ6ePZSag8Nt5uZyYV87fDPPWdFwgX3kqDWIouPqqidbN5q8Y1XbU1+Jz9Wu
xAJWnPCxc0i1uncrUlyCeUM1Zu7H1ANKspO4njzkvp75StJ62s0zfGSB6dAH9Ci9nMXPghg2oyNu
PFuSdVuf1TJCGqs7lp4mvyzBgIBRxlFTK/UopW3OdDDv4ZSkp44KGcFI/K250w5r+iqK1pzSUW8v
mTaZVuuuTgWr0SkozmwvyAcn4AFpl+Pvu6wip1Y41UmEiN2afi53NQC2iLExyb6Uykv0gbHKjB7U
nKj84KoCEbaOnP1m3S1pAHxeYoJL6fa8aUJx31Xc9B2HS9uh4OfOJgpoxO8x0zA7ckZpS7MCwxqN
W1KB7tBMU35ELTWMMAuBAJnusH3Xx0T3v92B3igfs19rNrannFguyeykUwxp86S+rvDRZQ0y2XRF
VrAsy7SbGhJztPNYzkxvoq4RJ5497AM9c0iJDm+rYr3OAw/XfLpewHs54KYgF9XEH0X0a24gUIcu
2o061bdpPj5WSwTFyvqsX1DzGsW5tJpNnllWb7XXXo85Gxmv4rJp/AIcirnLSjTtfrxZ6TPx1IfF
2SyWX4MJPyqPfinRKDKDmZ09LKaBsJqp4MJkB1KtYOsky9wMyQDqp283gZReCRJYFJKOOJ43q92Q
7wsWdWdp/MqR2e88Wi+sNAynBqN3cdS+ypnnt5Ac9Z0XvmS96102Cj2e36GYz/03nlXHOQDgKQMY
Ajqr0VIhmSud7LVJqbz0eBRRZ/c23k8S+WRIG2tbCm3CcSOeZPFE/E0GfSsFrui07AuyCHj79mzB
EXMMWOOThHqZl8NyWunCdnz2uTSIMCvOE9ge8hsZYjkCYpkMSvC5R7+8PDVhMpwV3Ks/oqE51zJh
FhjT/eKWvDUqfPLKsD/IVbNzzIJDlsKNGRzCVxXC9T5di0MMn2POEvCPYcB2Lx3udYkKFQvGbBeo
mOpzFoxgu9geW4lpY0mTxzmTJC2VPGiCIfuq/U4yr3QupjQhhr7AIEOsYdYmPK0Xhh96JnrTp7KG
Vk8r1w6MHeN7v6ItTfqSdz9D6TOGS3PWzFdJrCae6C4I/CAiiK2KDkOzbfHaMjlbVgZni8FTEemq
OSXuYbTL9RLj6bMmOA/9YToHdHIzur/61ZCCPhqE+JYHCGYsRgDKHkEFyZo7qiWosyOcCuTBxwzA
timbbxaMxUGkzklOPgzgmNkq/VBwonfAmc2wOM/lneogL9SYAPDXo6dcbrKgCS9QUY7n69J+Fag+
YJmWzn6Z6O0y74kJbIvCsudEoBYee0mWobtPlpzEizA71FOPfp0cYuGohM8pb1fbj8ccZbcC3NTH
vJ+Ix4i0mMxBZN5zldXmwNbRUWFMkF93PxOx1kGYIRWDZGyFCnUt+6+cqufCU+OdQ0rHvi3jF50k
72nXFleiJysiVVlynjs1BBSEcmVAIBp+OlR8lhM+85l9hl56XEvLaGikQe/KD7QL4El9H3xDMDen
MIo/9RSeF9yOnEvdzURWzeCW4DwddPSsONR+iC+rgO/hR/Iyi6CayCUXbBgV0CPHBf+2ts4hq/Rj
tPjA6heQ1Db7aEdkfUaPYMe420tXxkDE5/OwvcyCKb2dV9zZK9UsQryS5xQ5Qalm35zihKmsuQkm
t9rPGYPLBD/ARTv3+Ad5gvlMsrDyLUATUK9NMBLO1AjUu6+Dk4rGai9RcJUB/AffT4AOGYbUzCZC
BaU1rFtMpSxEcUTp19CjiAgGf9qHqpuPorIv7Ue+xmepwMPS4dIdx/pQLfdrnOeHCGH53ufdjDRM
hTQnLy41+X6tkS/xQH7jvn8jOExTVc9fSxCQ3+TgD1rZL8eeU19lDkWqAxFCswDS/vrTtGrff7Sl
FEcZdo9BYa5W/J3rwGodOxP7QZLFgncPm+gh6jRUbme+X9brqKNftM0K/K5EzDSjt/YAMNrUEw8x
XX2QEeogC3mlBxrMPJiuewcirtgk2YtERk1b2ZPxTK04IGljhKn83cYNcfzPaptsY9QDs1O+F7jB
ETuAo+PBvymPUYpmaDPjnimMKZBfdaEIT3QaWYy7K+6a9YJT/lQoVqrMR5mISXPX+eK6WQXl54QS
Y+thShSYWORo5W3jr/sMlmrgzbd4r14DqSxnYIa3XNaQ71o0gxNs95g3xnbjeZV4C/f0bTkgeV8d
DDR9EsBNTZCp98BMN5mYW7QJsMD52OiwR0CaXaBxBeecWAbqXoRrYGrBvaPgjlPCegIk70PC+1Z5
2uCUb2GGFh7oRUiCWnI8oJgjjCa33bFoOT6mtWMyEVUcFwn7T3x2R9Gin2oaJp59RiEKmxbhJ210
PU/kB6ISU16bni11/6QbCE3YPcd91fJfU+c/texNsq4zh1GZnw7AuH1bHBokantk1TliCx5HeVx1
V252JH84vRqhS3NytSgaByhpLaMdJz+rU06fOKymU5H1N8GoOKZMiHIyjB6TtELE3jMaGRqwLUs7
X2lfrafQZbmLE9n58cdf/uPv//kfH/P/TL/srS1ZNJru7//Jnz8wE7Z5iuzwX//490db8c+ff+e/
P+ffPuU6/2htZ7/7/+dnnX3Zn2/VV/fvn7S9mv/+ynz3f7y6/Vv/9i9/OPAk6Ze74Qt81Vc3lP2f
r4KfY/vM/98P/uXrz6/yuNRff/vjY+sutq+W5tb88Y8PnX/+7Y/wz7fpv96l7av/40Pby//bH/+r
fH8z+du/ff7XW9f/7Q/f+6sbRozkpFQe2yiXrzR9bR/x4r/6TOT9WITKRdMg/vgLj7o++9sfgf9X
TAChB/0pDKJAKPnHXzo7bB8S8V/5X0IqEXv8O/D9P/7PD/0vv7z/+8v8ixmQt+Wm73gxfKH6v37H
2w+FuzAKPQzCoUAHoAQTMT7+8Xafm5TP9v7HUg7zFMoEO1uZXfpENrimvyqX6HpdsDJpdUWs3a0D
kVciadHckLjH868EZcmYh+/95l1rl6uCVUvgaghE+NJ3yoZXDLInElBMWSIVFexW+nn9/U9v8T9+
ln9+7R5C0H9/9bEbRS7nre/zYwSCt/afX/2q5zluE6SyJmPSnYqrOkazpKhDi+U0GXGdTl6CWmvE
ozYyp23zxaMsYoeVsMsp9UWDyJhpGyHnq3PTDOmdMiSQudNXUsenZKELQw8Cu84kwIQ3c2LIWk13
+lfEOIHIHR6XKu13bU9GjBuR12qeKAfQIkdG7cXofmROyKqn4eRbPPVzccPrII7fA09Z2ky95STD
T5zGBl122f/OwiqHS44gvHUgbawPLRtLSJAe52GEW7DU98gucRJooFU1qds2xevTb/THbLkdInTw
TcbaoiuKz8bzUblMuPpqySIEcAH7wC3V2bPnhYt8Yqmn/CqM69+uxXzY4thPTbgfFGd/rdmNBGP4
c0k3WzbiYzouy8K1ynBdpFBxFTo6593XMAbHwVDVUE/pkR8zG4eI3LIEF5v9WS5tfW+NvV6D9n5e
xL52M7Rko4+JfoE56OttWFcF+yJrqBtlA5y2bB+mYNN6SSIyKpFfjH5SHhiD0MAOHmXkFpLAiDUz
ETCWlk0XRow47KgYNbva9twg6OF/MJ4t5uYY+q91YhEAkom96xwURRSBjA2OsdzSCrCLMh9BoLWo
y6SZDZITnm3bx2q/PcEYxIXMeGVEWqnbDo6muE6M+6UBsLLe33Nxso7t3kGahPz8wVnXhRvNwd3V
IVOKwUS/3GD47LsZ10wqeIoBD8U9gnbfeYxsQRbZ9LxpmXLW/QlXkU1KgYWwShhj+BEWtS6/DAk3
79W7gVTHthdOorSYMsOoekGoRRNGBkvDdJJW8QJvDRKRN8dVn6DI8JkkH+QKvOUx+lYWIUbFz9W1
rLZrq3XegzS+KbsO9PXyVIzMV2nSUMk8L0If5yT7pRgywuVKuCZ799IGxUUDZ7MsKB0kQUthByFb
Te2A+rS6tIlzFqXejQ9USsy423JeJbO822FG/To1v/w6wgPZMl9y1uXnDLSnz2sgSx2DIYTa9dJc
5z6+zKUVj9n6HMbDNp5emPplG5vN4CWo3mQLcSBA9yXDSzSFdhdsQJJ6ukrC+Ep7JWzXX2OXfGes
tpEBZfs/v4xp7xY1bXLPA0Ps380w/XbqhGxMu+XMoR3JU+rNPOx+zVEFLqG4q+Ec9FDO/cV9kGXW
Mqq+nVLwbGiD2kpeVa39cNK5OyxKLj/GBpfpljiC7GwMJ0pnrx8OG11hFCjBpU0uZa0vMTLf2yRF
1JNAt4NBnEGbFxV1ssj7l8USg1OHIclOMzJ0JPkuchwEC2n5Ixy3VcTUEXkysPGbniLNdQATdC/C
5TvMOpB4Ij7PIuIg2hr/I0hWJFG/aKvOGsPi3xApJhFpLd7l1HR3LtK2HyuZcGm1hftt2ZolEA1s
dr5hJd0MXJn+n2S2eYPGJdeB8S/GpWKs2QGbtjEyoWG5GVXy7Cw9jnbCzeUWG9+vG9sn+DbLcbLp
EyRfzH0TYRhsvOOaU6Vfltt2aDHRV+8d5LGENAZZokHLk5YbOr8mMv65Mf7rqgUvj2CKWRfrvlBI
cOssgIWTk/0yRQA0E3WZhTQEC2E2Y1gUJ+mNz7VQzfninHcrMb7pglJE+tmZacO3iLBIHdDc5Jn/
1NTgtYvM3Wc+v1inIqAnhCLY0vIO6/JWC/dngqBX2vo0LSitdXoM+/iDd4crXly2o7/8aLqqJ+eF
7jDzOtKSsovVd1kQzIFGsZd0CI9FfRhF+BmRBbpK8B0lTp6N/b5cZA7lcVnoc4r0+j537tn7BOdI
ena+m+NsdHhmqUH9dsz4OFadOMzSuxNkpi+9ue+ZRf4YmhnNZYp8wjoXcxt89M6m8EWCrQmRxd2Y
lxcj7Dy7EqA6JMM+W1L0Pg0J4DRbgN81EmRgJezofBxPvrrNwvbbQGw0BfbA3oRizzOSeBP3uUzj
x3gYWzi5BNloZ71s+uVTTTTMwhItjLULTs5GLpThm7IqINyLNhsr8q7NQB1EAfhv2gJOW1uQ3VdD
Aao27urPfESqH31uOIgOXoKTKNiYjA7kzLixmnPLLBEBQbNy6RT5igNXXbbDxChdQEv2Gv8hkOND
EXbHJQIna/qkuOjbDY+eqRNdHbmNzgF2z6TVsbYp1YgZfzPKKVCvSb9lI80OBQdf88OOsMYNg9ZO
OcTb+NF7nBqcSwWqfj/u9izgDkVRviKH4xpvEJDV9LTBaj6Tpr6qmuZxSVBGeZH6UY/+nTb5jfAP
mKe6U79MX04cmvMGGpaY+GvGZSLPchDTbEwwQXpqxFshphjkWP3kJOfCDN/ZzCBjGfrX2qoPWtmf
rGR+qy79rKMRNKF3HozF+4o4DFISd+5q29eJS3I3Qe2zgDrQp42uugnc5XpS7c9BMLSwmkyRtEQ9
IileyMztAxgiFoTQjzS0KIpd8S0WJBL2LtaTwL5UvGWi+bOTr1j5+y8BlAmk4ugd0k5e68SyM2rL
YzewircR+BddhqemL5CONjmqkEDdt1SkjNmD7oCn49Xr29vABT7Zihgw++rtI1URqYlEi9mcezc0
4mB7B5dCAxRDxij+luJMRQvuypA9iSaLpQkgH/lPmWcfmOEPRxPgCE/i8W7BsTEIeT2s8VXVy/ss
0Z+jaFGmpncJwwWTMYxvA9g7i3jJA3iAA1LlfrqPB8CvhZtvvqXn0cfLiTYZoND2+VIjPHPBDQ8K
nqePWj7AIG/hfuzQhTQ/wmmAx5B/R544NoIlWhiv015X5WP7ojRz6D7L2AJJJNaFZKkfEkjTT0C+
WEy4BSdsZWuckmN2WY6bezSEVh++cZVHhHC4T6HjfbOX7hEJtXscsEd/6lHhD/az2sx6jCLJpyO5
cVADkYTd8lk3zc/Ww65olgcmtwlIcHyrC61zgVwNngarCiJ8nmA/4JuekP5ZjGGh7Jh0PimUQ3Ay
KOzLaDpLs/mptO0bBQ6SOw2QZVvImSlkMO/X+5lsHBPO3+3QsVyMxvMpRepjHCTQQTtB+nAIgCvA
aKxzWx0Lpvr4ojGaiUaTEMB+QJq65JjwP2KBEMIOMCHjlTiloCZ8tAJzhX27nUPcxEW507LYYzmK
LnNvJpzFdyIGDO3eb5B85TK4bIHH7SSDzqNsDhkS6oNsugQl/oDqlNm3NHF/42LddHLhHgwDz0w5
mj0DXCEPpbrW7M7nXj7McXIdh011HfZEGsmOaZ5+5hR+cSr3WS6E5vTY9qNVh8BT2HeHt7LESseb
dZ6VL1VXfOeB+JwHJP4sJLAUMQK3DtEhAlrGXDvVTg8S19L6UzN83NURZ4mcz9M8vq6hoHT4c4v4
QWzIWFDJruu/Gx8lURo1n4FKcTYsNto3BPGV1YTAeWMlI3PKk3yvk+kbPMzNkqjHlifyTrtm2lP2
7kPqzm2lSFKYFHsnxtLTJ7hoU76P8xDWRQMyKb5zZ2oqqti9v274gyT+0gFcS37cxtB0eDJA66kJ
QksiVupWX3qafqeImdCMfo3VbD4MmXgODV4TDCNoPIZLUdBuwJF4LwcXA+LWReL8ucjVVaXC+bqu
8t/pRFqv143PqUTCVnrVWZXDs89s+eWY5naRzvc0q+ekg8dhPbwt3kUZ99vxjrcxBqM21Cz2VziO
foNcOFV638r1zZ/W9Vh7+g1I1aGOg/cADGmgUS4ufeXtXotnWbIxqof+QvbYhsjhfMDv/+HNw5uL
o4Ux2wPtxM8Ca2YfsPsq/zd757EdO5Jl2V/pH0AsM8AMYkrXdDqdWk2w+N4jobXG19eGR1Z1RGR2
ZNXqSQ96kJErM55wwmHi3nvOPtPPNrF/9SWXU3qU7Wa21Z1t4lxt3Qp9rPCgbpeHOOmePcTVlYUo
xGavbEyicvx3lbTMAjPz1WfObVbhdiSSQjHORBpWQlXLsHawp9g3uXxycYU5PbCKHHF1tPwhsmPA
6jiEpWLL7Y+0pjYLX4MZ4qtvWe2mK90fTBqsfZMwd5WheTfbH0XuINUoGbjqHN1FFcbXQzo/0pVC
ZMPssnGAsTSK/cfrF1zGKUe95Zlo+aoqfTOQTQ5xdKqGgaQWowOKh9Rskvn7gPzIHNTP2JqnlUle
n2SaRv/9KBYaUI6ubfnqE15SFRdkzcayunZUSSre/KxSmEFp+COg5RnW5X75MOlYvboYSksYHxFd
sIYbam3lb0NagliPUPlM+NIbt3rOE+Yyg51Buuj0r8ChOQEoibQ7Ceir/uUxkF7V0nmJWHoG1Lqu
cD6H0Gi2bSU39FpWYgxyIKmOe50W30XgGmRXmQVM9wFZ0YuayhRvS35tWfObDJNNnfE0s3DcDk17
4g78aqRDthmLr9wXYh37tzG75cGvUBS7GepJLCJI/ZDeOo57HBG90tom1TVB9o6Tr/XceQVEfSzj
n+PQ22T+5mvNe7CtPe1zn0BLavBSN2ENiiNee4H+7Dr3IZSwrQ0fHxeT/skaHARLSUf6/MQPprk7
O9VLaN3T58DrlJGqOXCoEBrLnQYn7toa/GHt1D96fhUKVnSV9sPYYuP3Df3eSabYrUsMWpCNvKDS
X+DEZIw2nclNrl/PKozPssUIZrsw7QmteIaIeK8V2Ntee5xGM7GywfQ4YU7h/yQP18JwyVDHXqks
e7fJTajc6DmKkg/PeKwaws1BFz/qUpTYUuPmpPNqMcnF41k4GlhJk/svHBCvNdXXMVpSkDFyRUA6
yMELWDwOY6z3xI/pIdM+OU4xh2Bhc1ee43fX2001cUJhCZGZQO+m+awT992IqPSc3r02BVgkK0U4
0y6MSv+tarN3j54YJRbWkwbaUginEO8vs067+EQkSB44kTA9YOhAs0zi0SWmQcRfdkbkk2akCnii
mikYgyx+Q62AQZ7HV5I4VPjZs677I60YRI4eETKthIFkFOKxT3OGGCq9pbdMw72j32Tk8TOFEFLr
sIcZGbxGNQ+z8ZXeNCHAFZgdBpJFadBrZ1HvANs9Vz4quQrMAfZ+jc4E0QRaejB85SkaNb8OUinj
TIDb99nCSCu9F2E4+y7Sp9hVRG68utjIMN8eawsveBX/mmcIWHM6frlhPRxio9h3g/1hBf51Z+Qg
nQaI5FN4xqye32RS7ZlkgWcb8uguoYrBfeYQWow8LXZDjL90aPhoRn9iEHeFCSC7GrOpXNGR/GjV
8II40ruKMvPLYhekE3RIa3SDngOYyqt/1ckrv/olSqa3ch73rp4/HPZ4MjKS7Ryp/RxzBRpLPI+R
Uoe6wzlvVvO26SlhCn9EBZgH5UYAVk4DVa2cltSQGa+OmI5Kd/UmL7g616GCkml8KdiTO0vUh8zk
o/rGIk0bERuWJHAArW+4BxrPlUaDM2cTOQWFfpXoq+n9NWevyN5Cm9kJg6MxzJwNjkfH9X66LXKy
TkYBCT2YptwSeboOHsfWrJZHcBvH+r5mlsgh2a3muCXpnusfcgowY7Vz8tBXWIsreyBYatT8sDUD
MJxTw2HqmJc4+I2dIsIYIyh/mBfbq3KXly7Xa9GeUbmdIRveN71f4dsknju1fgS+g+vZCGDx3ssQ
32AiimhdlwVyeBG+tvTjvIH31Jbxwi1KStCcwFom+ruVSlZi8ItjIw3cdb4BuiJ4Q0vAjVsCj+hg
tWYtxlrW8Ntc8D1xGQG7x4/AOFtBLV8z/rjP7ei+oZ1a8VRUb5zrpMXrjv/KSdhQnIyJ0jxaL2lA
dV/3XHHw4NyQOHMIZkC79vDSh1jyK+uApvScdONbMwefrclWkoLKdgh6NIeXKhrfkm7YR/yNa4Tv
0LXUtlTm82AGjDqjL6/HNF3gOaEjyE0xwBY0Jo/k1JwsSpiuwVfX8Eyj2TwYQ3seC/1Qe4ilHPXa
EcWLk3dtgmhHRY18Qww/7aYF0xrde9Ya5z3dP3pcwALMG09h+VLuvmwyUBdRTScDChRKHQkek7/b
cMZ65Vc18W8OjRcr42Av5J1RcswYtgW0wrN2feE8J2r66OatDoe96sQTrVjkmXh+AbTmt07OmUSa
e9kTfRfU9XUo9i2SmSuPH4V7mLP0/+bHxMrQ209PGm4zQsAXJXFFzGX7FA/von6djBmSffjlxXIJ
YC/AEaFzdsfoxkUVnXiMBXKLHDAEw4viGakPjRnLjI4lStQ8nJ8U3JSrSQOzj3NIm7nvYCHFIDQg
elqnTnecmBysxiioMOxhGxDN+JYm7Y5bYbVGykmMyXdMMoTyK4B0nkFDF6eSgYkzqcUzd5R8h2D2
EIoMkkIPoKxJ03WkWMphBbKtxK1aA18VTIhXto6fkAzSDfD59zGqvMajwz5gzdwao6adh4u+6Oob
o/sxuPZjOfN9KyVjaug6RqWEBzDt0VMBsL3y2kCsA883VxPkIw+J1VYolhckTqJcaegn0fgq7BHZ
5kirbTIJ4KrK4MZ15m3dLeRQ372rMYKAFSH1Em2veb0sM1O8mL7C5IreP1uoIDRLwKdTfxGnV9Ey
EarF++icegzwZjq+uXZk3QTniNK3se8JfuH794j3druGcGwgiHNwyFQsbtEbPENzGGjRF180xK99
wiTypeMC8lVO62WHyIrujpkGitp8hYeJwPHmLPAVI3w2iIfkr3bCHlABci8ZxfdZ7boEDsAESGfn
0cQ2b7O63MC7N2gisH6DhVwzPzRyOnA4H61qyRhTy2aW5zBKA3wbckS3Z5FYw53USH+MeU4naWpR
WbEVO3F5LL3+5KfPfcf2bqNnFxPSBVxvVeae6i5EMAFftmZwUfFOJ43oSJabDrG+nfPw3p4thtYz
t1TT4ttpp3NJd9Q0ekX+8YgVEF1T4RinAoFub/ZvE05CDBNnJBerIWxI5y69aptYXJ5dHONztlDi
6BpFXx35pSHJwx0XfxYVZsoa5w+it/A4s2pQaRykOb3hqj0CQqaVFBwRQHJtt3eessR16aX7cJ7f
09rHLTCgvo9y/QGcdfmDu4hX7wpd/pvIR1rYA1YvfsUU3+bJ0O6CMYP7bTzFMrzPCbeQMgIPN7zY
ZQ6FThCa00lKPAjXpR3QFCY0jPz5kjApXbFZ8BcGRLlk/ROhET+GcdhbKRSeqecl1D98oX/IVHxA
ywIg3ZyD/JwN8ZvTv+MovBv7BhKu88FMi7lzzFHlLS0g2yF3IIXvREJyjELA5Qbkg+Z2bP7S5U0K
2N6GNv3yazbwnBI+d/OXjhXBmcKGJMPlK0/JTE+87WAObxjsvgQ88YYLP0rO8L6B/CTH4D41hhfL
bG4YohykrLfIPjMfJQlHWEFdMX+0jfjHp5uAvYQhhrNNwGUMTWGDS2liokUMF1LpbZ9o/EUN/wpb
4Ttd1G/DJnhRC95djEz2pgfrEcUa01awl2ixdlHM9xzl9nWBBpdgO6JIl52UKlOQXGg9K2Iq6Jbv
wlJ82AN1/qgzPAWs1pwvFOzrxwgg10mfC39Tm9U9sjvO2phbACAD6neNnD4WP30PijqgYTLX4us+
LgzQ7/ObDex66MBX5BwFbHJoWrS+y7F1XCHFll74lXnKXYXahBHe43xZXsreEfpqnLA0muYpBWDN
UobDbbQnr9Arr5m+PH/+yDoeXj8rWsiQp/OIhHWaqlzCH2Z7XrftyBC1MeyrPvxqgwkVisUgxzpY
fvXS8jrinp2TH5xbJ8uub5dvph8c/vDqnMfjA8ejtt6dqD9Ucw0tD7ppUa8SjzyTjjVkDHtmspue
97ewmcIQmZJMMNxk9CXL+cnLmxd0FlCO7B+YapdGo/3QjugBh9z+UbfqrafhwUv7GEfhqYHzaszv
bVsAoVMPddy+2jXMFzZLA5CMs9AH2mjcd930MsjoZwt3BZRbwIsanCIbjaIR0+6gULrL/fAo/G64
yZNgZGXk205U13bJQ3VGxN6C43XVl9vKQbKfWO4TxJAbsbiq2UigEOb5Zjk+lRm3ezpu95hzfyQ2
As5Chl+xHF9qoR8C8iEy3mjli1PCOFr0A07fuT8sj8YOmhu34sWp5v4Fi1dwpcrsDuPTQxoyW7J0
8VT35Uoa4imP/KUdIZ6cott0ufywHZAshrnrAiKUwY5cjQ7PbtmFsDK/04XHQgBsW4ZofcLJJhKb
hRpN89Mo3ROlw1fUWQev1g8ME8FUxPc2eyXzbT4qNKR1XD9brvcwO8i0Q+R2bjq8eEy5AkrE3gy2
S+C8KRgpLJsAqsKDp5+I7lp7vk17wIQwDKirFWSfY7JYu1l7rvPhbdkoEO2j/bOmp9wOnvxqL5vw
vuIgLNvuO+JPbvw523Sxelh+snQWH/OofzSpucPiv7WzhsQkfvXMmvN0v8eSNlOHt2fNMB1b/fxR
a/Nm1IzYsxm3SI7TK7auZmPPxeABddY21J8GbX89Rve6ie8php8cbVxPLv2fYIAUmq6n6kfTkupV
9OrBCvSPts6KtSUp6MR88vv+xVxyw6JKoy0tuvVyNa0qXtqy3dF+J9hpfFmecNfwRBkvcFAhE+NO
PbLiuW8zlQ+Do0/q6BpdXjKjuq+C7NQH7rwWGup9HWmix9W6ibh09pn3RkpMdUtI3dDirgHYEqxF
3O3aycS8ybz+am7s5iRjTg0doCUc8sbYcqM6O/n/1wP9t/RAcpHSIJz6PyiCrj/z/3X6nL7+pCG6
/J7fVUGG8xvCH0IzNT0thTpIyP+UBRneb8JB++N57N1YHKR0/ksY5MjfpC08Fwu+EsLyFjHRP4RB
jvjNRQVD28pGx2NpT/1PhEG0vf6krbn88cp1udhJ29W2+1dtTT5WuEF7XkDUO78MiAKIFAbsxDUm
khmgaueZ3L3FuKqrxVNuowf1oY6QQvBqcbWir32qc2569eg/uU324ZM4D2yAAYkkBmQGJhsAk6rd
NeU05rvcQWaqHvwAYGZToibsqNDRCWQpeK85/E48+EVB/oGcBsjC/eAnt5XtPJnB+BAbOHJ18l1z
485qIIR6ekRZCUy4hDjlh9++x4URVyFyesZKXYN5S1n4xAyuHVe6bt+K6qfaSQKbA2t8cI2GQW66
gAmKG9UVu9lTCySfzgqNboNOlYAH3D1Y2EOuQqaPSDXSByM2H0e/PWVKW7s4beh4jnNy6DMcAkwb
Ahy3drpbumvSpY8pU0efhB8CFutL9EtAIE8uBmySe4gM4O7grYug1asWLz+Mxuk1czy6GDakaHd8
c0rVbslFvRpAa275UU8tFT6eRD71oJIfYfBloqO27eC7r4fXRCNU1Vj6l3ntqDvskfTjDNNGA5wR
tqnz7CWXgz7CZNiheh8P80A1krmT2EXW+KxHf8IIIqYbUArEyBInXxc7u4L3pWceocM0FIQDYh6c
zMZqcmMeHnE/gy8JoWizZ7Sv5c6LCUiz9C+TS+Wq5H5tp5iLh3QCwuQmJH+jsWkRZlo+toVe/TJ5
ErjXsg+z7lD9do+GJAqktnBitPxD+3jixiO6argKXnyrYc+HEQGrun+aE+AfsxDUVnh74vE1baeK
5mt4Q80PncA1CPjNu4dowdNPxU0bsmeX7Lf2K+2IhXoB8IWEF0ZRJb47/NHLJMN7cTHwZ8GvgTRm
a+gxdSL0CRbc+wjmZnboL9EL5GAYNz3JyWTnEZGXEQWwnmtafv2YHqMGquwUBdxngIFlaDmhqcuc
wtjfxk60ABw0MBnYKCCGajGtw2H6afWmhv8p7kBSEOOlrp0RGyDXDGKkoUutg17e2l7fbyqrf0FG
QvpcYUabqVOnHJbudlBQv03QhVc06ggCp+UwYBDY+JJxzE0LavpqqOzHsSGswcj4UWKAqFunyEhw
pJE8y9jBTLeEzQjMY7ZzSNV40FVY7yfhvSjtvxb9QKkkOMfnGNWJmdygtX6KwaOQdOZNm8Cv7hub
X1PmPzvRnx02BJOcHmASdcNtHlwDTfRNmco3w8o+8KxxWrfE3koVXJcOuXfhJ/zInjskiYMxea+z
QO3bJuAVjKh7oDRiDiIRbPAfTEg4BGf/jsQ/FMldG29NthbVl96mtOabEv7P9VDc92qW1049DUdm
2ntXjDRZRNfshKZuTZjtaJl9dG3w7WC+QOZ31pDZFRB2b+bnogRhfDm4j4YDA6NCRL/K64GU2UVg
MQvMHZVg5rJkaqJap4p3D7WIYazmM9R9kCmIu5icoX/5rJjIbaObKIBKF/veZ2+mePKtmugDVT4N
PW4IRBwUy464a+vawvstniuDom/U7GzAm+gchA9lRbddl8ZXPqh9GEzP0pdHLl2uHPUqQZywimP/
0wvGCI4xzysf60dG4J8BqoWpD2ISCXLaR062KQoB3YIUn6uiRKsnEEAjzANUM17LJGWWyLUcXBsd
Tk6Ia6IGqDDRWZrPasrRFaEK3TC6+Rrzz6SmTppauNzwWX6WIv3wChasmaMwDnPmqZSgfmk9d1H5
HlX0Fi6H7v9IrfzfkyL/32ia/1+UK7t/dzs51F/pZ/7rT3plfsM/rib2bwJJ8HLLUI6pLSX5V78r
lg0pflMoj11uJjb3Fmu5FfxDs6z1bxYyZ9sxbYEsGe3yf11NtPyNX4p+l372P+TM/3lx+m9oluWi
Sf7fmmWtbMcGdq0vf4d0uKn8WfWLONJFj4PvJHeN/DGY3LsRjNYS1dLtg9LSx8JruOBHqFakSSfL
pUV1KzzvK8hw9M5SXw/OBNfJ6KjobRCXjVVYtNCyYRfVuz88138hUva4xv3lwzqOZZuKwbirPNNV
f/6wbpoJcq6SipFRcs6ymWZimF6LBrtNL4CajQRgg70c74YQPr7rT+4apa7hcd0Z0RW99+09Fayi
Ilcfl5+rMzpz5Qj4YAYUwDmwyaQBUlHw3xoIvI4TQBy+tI7xuKQ/Msa7olztdhRWdJb0kevjpjIy
SXx14e06ew/kND+Upjx7Fhgda4yWmWD03ZjgNiKTPq4VDwhGgQURo+CLPVMPlKVx9mXjIjrUiF/2
VsimVNkncyzig3RTGmAhpaaS9WtQ5f1KtqI4eVyIH3RtePtZJNiRW/MDGeEEfcu672lzH2BEXWVI
pW8rf1MlgQf2m+O3mSC16pGBVDpzeE24AVOf+dLUufiUdKmPNVZMHM7ZyazBf/vEJK2MwM0OA4ks
RYmjdtwbtL9fmin/YBB03cNagCY7O9dVgjTF8MP133/pJsr9v37prhK2x2ljSUtqLvB/1KXXI7oS
L+FLlz3EqJJGB2o9ijvmHc3x8g+znJpjW4hrv7LLY9d3Z+TqgGsGT4OysonjBpWMw6p+ozLUx5Yf
BdhteBjEfI7GycROBP3dcfwbHY+/b5q/Vyr/4p1d1vc/f3xKCdOR0nSEWkqDP5gCKjcMk9mMq1Uk
Yb8XaT7fOjqGaQ3BpI01btFI7aY4aTk27psm9nY4JcutY9i3BexKZsvoDKlv0SgZ6aYq0nbNpHD1
9w/5X35KJuhicU9o2xOLOeAPnxIReT2ZRYDAqCJktcpPQUJ4lm8P9EkmE4q++Jwjy4R7RmE+dgRZ
1frolzaxf1VyGzYktqdB+6ScgRRZlR0tX7X7f/MZ/2mrcm2LnXJZ+Kh0hP7LZ8Qs5RJng0zZnUK5
dZvuU3eZv60tQQafg1s4kTyvkSVpFEm4TQwwq5gu0rhlArQ8yolLdeBCsozilLZbdW9aLZFtVr35
+0+q/+mVdTGcKPwpfOOWi4jqz0/TwSuK44ScKVc539XAkeyHJ1DbtzJF6hZ063zq33pUWC+tLFmG
TfINp8JlF+EKHExIC2UDv6Av8Ju59pec629t9TPbLeUMt5mW7AcmnpcvAawL+1APPgb+FEiJFiZY
41RqQ08yuo3yXG3JVHxiJEF6tdXstF24FIUmiNuUDrXlp82ZuuUuTboJ6d/wPI+Ev6FX1HdZfYx0
Ye1l519L95vmR/fA4Bs3vCIANDSJtwCzZJBd9/fPTy5Wkz8dSsvzY7V7UM2WM/MvS74o2mS2qj5f
cQWiRHWlfXQJOkAqzVkkBra2ucueOw/sVZlW+6zGIpDY7nWhgmwvNG6FWQ7eRm2b2phu/82H+xev
oYJqi1lIm/QNnL+emJ6hYMhA+wdxRWRYbi7jAsUgxylu3LznyBnHn3boDuuwfgzL7HqCQTTb9DSx
AaDmCQgxaQr64EYVrdEcZnDhEuPcxxT6f/9RzeWj/OU58vA8yaKRnsVH/vN7ODbGFAMh5uhG6Do0
PLO8V0h9TIDWrA8YVSCu18pMvV3c9uIHzUG4mRNNVbyRFq5DrJU1LoUFhuVR64WQI69zGq+Yu1Oc
DrDY/v4Ty+UT/eUT4+zSgnuJqZRQyw3gD/uQZdSGjyoOdEvehzvO4PQA5RAZsTz3uQQCITT5xIRK
kBCD3HeRHZkwIk5TQlLh33+Wv9i5uBq5rlTYwxzhmZaU4i92LtsZVeAHIlt5hMEwL6ujM0KJ6WBM
3svlf7WdMI/QkeCxTNNta0KjNrR40UmLpmBZfaBGvocpRiq6OFFSlcLGEEv5gpVn6/lGdwzcAaUi
jZvOlpCEK2Ov8jL8N0+VLeefV5SnBCeoSWQSO6i17Fh/eK6YNBvXhvWJtK8Iti2QxRsXhfmkxMEM
rXYVacMj0ox5atyau5l5wNHUBD8sxMZx2WGsdn5LA9xKISPeK2tAxlsBUkQoXJhrQo8ARRFjN9XH
vOuq6zhIjo2Q5d1AamXJBAgaJHAckB4HBoLl9nLvStF9bqOSDAUjCVpMBtw8rCiCvscEe4rVT+Q/
5MakzvuQ9stlKt9U9mdTk3ErfJji4Rj8MCcwtjJwDsrrH7x5ds+qneU2LeLPUoU/e3pPezKRuOGE
3Y0ibhXemGUdSOSNbhuER+vGRwuaIntaaS9m8lNNRAa1zsl3CXVaFoHtGOV74eXvMbDQDX5W4hmb
6LEanWbFxAkBNLW/Q3XqlTR9JoNMQHwPfRKZJxzMVyr1TwFrk/C/FjpLlEGaHaxhXRfJ4+WCOkww
Y6nXz47t2jtZRK/h1Ki9F8lXEZSob0dCAwPPEL8/oGjOdrXbFycg2XvTyDNiVdSNaFDUMc13r2wk
BLdDnnxGE8MVozSwuKIgyWNSJwwMLF7m3FsurmbHq37yM4SHeR535HoGC3UifEZw8pbJoUA1nGS7
y1eMUNzgposX0WWbC4scBjlf1TDYJ8uzjxlf8TAho+xSb9pWOv+hlDHeFYYvdu3QOQz6yLD0aKyt
41k/wfzojj6R4rYekMTyB2Vgfy/7zWhyjUj86gnUqgDh6UEGaAtp7gzPSdcFnMn1ghMO4LIRjwPC
yNEFdgbJHx8u3Kx26Jvt5SCNq+lRIA1bp21GFh4W5iqq4KuPeJaiDkWb71iP3Uw0bDocGjpyUOl3
Xcd4PDM9Z+P1LXFOLal3Y+3Z+4QnGWiaOG4U3frBQGxyQ3BUHU7GKQAfRzilE62qBmFiOVYHbyLj
qMxiKGHEfHUWTQtUxXwZTbcbx4KCpGyCt+G7cpjNClbGDge/R7sE74sC+dshZ9s6g39UFZOU2p6B
3BMjyVVgIh2njtVBpUO0Dn2LZ1v9dHqF0WUwrpkXUQlo+fNyi4z7bMPehk2wQZUf5EN7NWwrgAHb
ySj5MLP7QzY2eqjlJff9uni0BRruSurjXHKbXxb3lBCd6WvUEMNpDjRyDtOUe7h3LGiKyqN2WFD2
TMyuW1ioIZYS0giNvRlkeje406tZ9eKQEB5Tp6NzyHzvV99nyNKLDukVOQaQRajRJgtqeGe/tSp7
Lsra21mN+yDjyTknoMUjCXapzneXp1+qDJIASCEcQPWugbL1CP7tM5n728IO1FXpOFD/MFOzHGvw
6rXTbhwCNILZsa5jADdYu1jw+KLWS9vEKuUL2v7o9/OunPMnbxBq40+kFyDdZYXnDdmdAf3ERjEH
isigcQvSomR5HuGkxd0r6OdvaocbGjgkfI4e7D130yw5cK6vbbxDtKCTJrSvf386o03KgUdWCqm2
vHXKfDFhF51TMrrjbJuEJIouy3Rr6TSACJsMa19AQg0TD+UJqJWj9xPQPUq6aImnnxXdwAE6UrG+
XH5di4qdOSuSDhh9V7RjHy3XRW2eWQ8TmSKBQRAKqEbAX52LK83nXQ5Jsdp5i3AvzX5cHv9lJ5t9
IsyLSj44pY+xVPt3mOw6rIwIe1N/0aC2forrxY4H+DbE06Jl401CeYZ2iJfIJnvUK5ty+/tilsWc
3TbIWyI0NgdNjkke7oYi0/vLm1Yv9SyW+8vuXLHuPVoAm7iJP5oKEQVKDaCe1EZNQNCmoGEL3dPb
+SRMHaAjK/BmK4tZ4Ho5cR24c6C2CRqnvl07Noc3RWR3KBwsfgmiP4dem+1H9QFqaX5dVROhF6r3
t4BjUOWN3dnjEKRvbZGPYpBwclkimAimfa1te1VF5t7oqfcvC0lb4T60FENVBWCjHrG5OMw7YZGl
kz5GTMnXtqyjTZ0QXH75bRQfCEWRoO0aCYcXMugWZsIUxEscO/AtN0q/J8gKClnLjlrqcv5eTky7
hDXXLyTLycsIzxhzAGx0POjpRkYL1SqUMaEY+AnG2N8OLs1ThMJkiSDc//1r6MYHL0bujhcE7S+v
+YqKahM1Qf/kMod9zKafcd4QODrFL5GenxKwCNdQYbpN3nqkfTRSHYPS3vUkO3cZrWxjzKhKI5fK
KiFHzUf1sxEuVJtS3UEtARPjkiWTdN45jl7MYPBOPai5VaV98955w0GQri63etnj7ZQET6xQGBVb
gzQMpzY425njXlMONDuoSiPsTSBGTtqOd02kPoMwpSFfAfVgHjIi0AWLIwuaNJ7l/SRnatjaLBsz
Ios0nP2NhTEZVwF7baAilDMt3mY+nr/XEwjBlOQ05h8I4NOeO/Llq+otskcwRm2TimRvsi/XrmRP
DHqAQZnHxj4ugMpq0RaqJisP6bKEnMzcjzjHkTYwoY4kP6k9Qk4uUXk20OHfUYFyDWJy1AZ4JmAy
qwG6fSrq4BSLEHWJC22wwN9ofho4Zh6RbX1bGZ7ucCHLin4D644e21KhX94IyGS7uk7TG54Qlxmv
OcS2SK7dALtoYVGo2H28ajMHVJjVEcZqmy65JCBc4MVsu55EMVgq/QFNwVuaUXjO7nyeosTeXf70
SxMAjPCVrBHHJURWHs1yLHZigPPoAhucu2DcCGNyNhH9LsKzxHvhOD1tbCY7M2btDPHmg4+2jPeW
z1wicU+nlEwadueddg9DhJUeHY65uZyTCL2jY+/7j+moD2QnmzcK1xCRi8OhTOLwca5I9WqIPckz
ZR2SOvgQQwc+PkleOyJHtmnD7Ro5JYkmJr3IsEVb75PT2eJ/W/UIHA2AoWNcFutsJtPNU6DrTTeA
n9PViKxia4vdkDwFM0/OwOiG4NGZtHXg6SODs+2Xy5FtyE/TGzyGCjBU6S5woFb5eqiI3e4CMgbk
BF/2cte4LN+EgJONiqa9iakHYpR8+L3Et0j61YKOfgk//VaXJjw79EUyDqIdblgAC/lye7ZZ5X2u
xdZwjHlLtVIdCnIYzimRHzYxfxadrGLmYAsB3q+LAiHU5bgMffyLbgAP3YeqClH/4h1gAoy+rsRP
jrAvbx1GI9OUbC4bsfCUv0NYf1s37JYUFNZh2VMv5SEMtG8r7Be5H8LaOO43v7dYvXjc+NiMsOqV
PQOa6L4lPjSnqrxcxhjPv3rGIvjyuqPWKUWDld+MGKabHhdhDORlTv3h7nIHtJqGcPfMSlaXw0lP
/cZ0O7mbwTdaZeFtW3Njq7o+FtGdn4rsdPmIfZrcUF4hJBTTeWm4JkVxNFGKoaJqEEO1TXUYMd0s
ax+7hLdFkUtgsVQHrsrt0zDdm/RDb11y2siQxZHJRnJpzVxe92JBzxDgs6FmpZM0hDcDPh/AlOU2
S/z6Np+JrluOjLYLzlnZOCccHcvFRhdRcu2bxS/hMSHPk+jOod940B1izX60yfkKJ48wPMTeaRFY
m66BFVfOL4abVoeFdh6SKhn40CBiMv1y3odVq/R0gneTEBSdEy++9LirGP9072RrKRLmoLJfgENh
gJQQw/Vy3R3qitNqKnaNLzCS5BWNaprPqLfoRUvcvYv6nkWgYbf1fCmHoQlnwimsk0P7x2/S4iSr
kPQ0V+JEDYgyBwBCVTGm+Zua9Zku7NPU10e1hIKBODgxrH1So/9hBA4ht7Sm4OcXIR7yHs0P3qh+
bzb4gAC81GtadL6wypOT1edWT6ykgK9sWKRmCm/EhqhxnLUDWl77w0SmcNWVeXDW7lNV5eD8Sp+0
O1zlbVV96yREX808Bqj5vAdxjBCpoDQLm7ADSO+spKh/gh4E72+XB6ofgM5z6G5zxh5TNjtbC1s2
+iDCHxsssh22t8HcxAIbnyXfu9am0Y8BEuFyJ4+YN4isIV0oqqAdxVYOW3SJNaFyxPvKb0nJqRkT
e35M24i5L1mkaPyxNYnxlSgm+I+u+VbMUhGyQaoErBXPDLg6YvWxBNGqVEaYI5eF9oiljEiOiGEy
4lJmojYA1gk54Yxu0+xztOOVIF3BxkZnVa/g7cJrTHUBs2BnE5Q4qLjtYUdz62u3YSIfxzdm9FVY
xzSfpoVdi34hskmX3Ttp7G5d7p9BhGNkNBOMax7MlqknBKEZwg2skw9Ti2+FkPUYdUgHk0JvWRMe
g3gTEa9czmdLcwL60d7MJTGAXRFvlWMfbd4v+MuIQ+uMXKAAw6EKbjLTsG6m1KY3SpkO7zYBSQxq
f6hqErJmE38XCvI2eaBx8R0XRfQfLJ1Zd5tKGkV/EWsxU7xaaEKS5SGJnbywnOuYGYpi5tf3BvdT
376jLUHVN5yzD3gRoF8No1/0/ClhtfhgfTCDmUuoqV8aH0LM/dHvqazQH4SL9H8nGcTkIiVYTynn
NFqKp06lB5lbK/KXgtUa+4tbCWuHKsXtadSR167gm/Z3ro9kHlRkYqyJAZaf/nYH/Ze3rnZorcjo
e2Dmf8al4R1Nm8lOnVgnGSEaWz+XuPP8QC3C3qG6eSOK7aibxXxamuIQF+PfNH2y1WBRZDYGRgie
0QH/xQkhOsSy8S8RSdGpqfWLm3hGUAKFfrJUOqGP+KLbzZG4uQeVVZg4O2ff6em/pMEZO67+TVD3
gGfJQZlKH5R0wXgjUvvCdPg6jPmPNqxbdoCaOe6HHQLnlaHL33vkBw6GTlxQxd6KgfmukMcpzqoz
41ia+fht5HeZMxYAta3T1pJZ4nQ0GvbLglnK7uebSmWYYpud26Or1POw0ikpHEj/WnMJQVMntzjK
rgaqyyuz5VfXr15mYBvYlXfQ8r+8aT20+wh6uOu8en4UOlVenHvBF4Ph/5w1yL295LNrdPfkMCQy
DRLXeFlWtAZDA6X7f0fH/tm0OgalQbyB9z7q5Gg7BSxM8uH8ihT0IvoVWz1TKxGRY0PGGeoZEPPW
T7fjGO4WLJPCfPK5lCK0mxSYt7SO/86+DSV8BJ/Yw7LU5RxACWsOANpgRXsEq4sEOG5UIarpsbQ5
lfNrQs59oMAfPNqmKS/uUSK/uLrveQlSmvkRQWEGTBzTS//ZPd9VmTPOJqUyT+rnZEkwXGPbOBQT
1mV/iAI31503Zba/QPBCqOR3rAs7CsoyRXDfFRZ+Poby6djggV6lzmbzYTq1u2dl4AZcG69lJTvM
H6O2t6lROcypyhJb/BrG6BRJ8gm0FPQgT04WiSPq2auK8i/bR5S+ZMarypIDZ/AZStJwq2fx2buW
D9eSzkwM1Ve8AoQB3qCidwh26kyMvTzNEcx+AsZTXXtl2xZmkBUvMV7LXSdhWphKPY6WeV5ijELF
SDUjPYnbHBHVUWsvxVKC/7PbAs7Qu9WAa4QjQrnuw8kHisq9Mr/NpH5c7B7DChrsk6xIwpgMuBA2
k8UvtR5lAlr7aj/cobIFpYRWKsNjuQ6+DTwDkVMccGHPRD/QKsp8n0ZChuUYZkwiyKQQemDBq43a
6CeAsWnfNSkDo8IArYBILBnmC0lkFkWp5Atc5LvbYw2kfP8yzVfTbDIOSBf/DVxdT/2pRzP0U0Co
S96c9RbhcUWvvKvmej509nTEogBcNbYR/pfxPTdhRJucs70n3mHc6ixbcV9D1SUh8txa1hP1BrBg
hVaEQjL0PXwE3mzdmDPvLdALFCXzuGcz3gbEjZ+WunmCnUr3XoJ98WYSOsyJC191HlZ1pgCeVX3Z
Q3eHP91JZjVRC+sJPwSWoMgM0rLXcBcDlnbm8bVYmTq+IF9QMjVsLdLlCJy+DvVE8ARdFB+N5Hjr
VEwDhQpJd5zj4PQcg/5yxv1DsPsw/M30cYRIOITDyOam7F6YYz9Kqzs5LcwRN6flzl1zZcbaOwxf
75DUznls1qHXpdUJ+edJk8/4qJaTUVVfHgnz9Sw/5kz+UF36BY/ZwQhpdqGpwZlFj0GMD0LRXbz5
FApH7pX9j8lm+lx7ACPh++C6oHQ/2TIL+zxk1scuziLRO8/cj1Jwoo21+ULuY7kT3Rfqgj/d6KMe
M4hF0V1WdvbS7kvf5fSNtO4y9s0cTrDM0ii7RAmGIODazImXPY64fasVf5aujAOnQxfuRhNWwak7
VkY/BbwChFHlJkQKN+L4gHIOgvWSQw0mfgzBkjHSbDvjM3dlHGS286t1XAu47EAhVTphI/w9xTCn
C9Qh1NvdVQodrrPHT018Cx0cDXK8XABt/huXd01vxNnRxeschQs6gL0zOhrvKKV7V6ZNYCbFBTzZ
fkQocMjhlO7kxZvd4VpKnwoyBqZkU9a4qFWRdhJIwPnHygNBf9xwgHbL1RZR2GgVcNg8m3dLbOPm
sAlGqnTy7F2Q9ROGMENThLmPJAshvAd67y+HyXIRmN3d4aSq4W+edP9i036eq8EkxUG8IU8bgtEe
Pmr3UuEwgHwPHUQfS+hf856IMjOYFBMn8PQtPYrL5pDgkxLV1b2uLfnoayOYg7lI9m4bwSeiZt6Z
L7WxJsmyxQg0DQIXMmLUj4ZDGPY94fZnf5xwVEW6j+seVqSTJIcs9THyVYI6rHHxKCXqsx/S5cCg
+Kls5HTxfe/ZS9KSirz4mY/aSy5hA8jG/up7Co4ojy85mD88VcsHZdM9yswCA07zZo+wn8gHcbHp
1f8UGFZKdh04MgLIisgjr0dObJL6ccwGTAUA491zgXM6GJX+kfXRciTV5oZZXjOdQBUcdlnNeKTM
mw8piDTqx33UeZzd2PL0ON931gequh4NKvjhRR9SJsOQyvJOtCeWl8A3xv8IYXi1k45yBg+sFTME
aGOHw4rz2otbbFeM+ZJXuHEhhvf5QaQyoP8nxaWJQNslBrZxma5a2qENVGPpDzTpxs72yftlmzDn
lKxRCdqid8v7RFwfstWdU87Z7yRJz+jzyPJN4mfXf2In8xOYrAyx7j4MxFxD9loUeNSc6rkBC5rr
0RRkjQv0V4xW0BCq/mORjhPWCXK9dv2/LEq1x0Q0z9tfZLXsv3awg9sGopqnE39cJMvT9neqGht4
V6DTLk3Uhw2FzRPEA8ZdOYHxfm2rUzb41pPlL/bTCK3j0BjtfgJxesal7/2oxmQM2vowpimlYoaw
CvI099Daag+4RdLUx3zhQb/xiSkTWR9yOBOLOyzi4OarTiSKolPLvHC3kFY/LkV5HARx4TEJMLN8
T7zKP3BUAXxzCT7ICpIjkkiHUEv8ydbV97M45qUc71HvEMdZWczvLdAx2VSVZyN/V920L6lKnvxh
hFOECh27AzKByhKHb1UBG/qjqV/I3DG5NRc83pB3oDKsxHlNx97dNs6eM0dMXEv5gvxobmCd1Cax
A8PajOaL3+31FX+yrh+a8iO10uxIiZvTwizDcWys8WAsVMQW65icDxGyN+qUkcijxe68A/s+gAwu
vOql/NepTv3kYtq0Z2v7X07QmPOIqHJfomACQlsdR2P5PWT81ozm6NI+aKMcnI/Mg5aCKGJRT5d8
mJyDNcfTUcTjfjBcbur2M1bEJ0jhkZA1xVTwyXxeOoKzqoYir4oAKZzMVDhnd0wYPA/Rv8W0uDF6
4rBiTCsUgxyPpI5VmLUqQGRaVIbtGnGJnJjgO31unkxFyJWOfRw8/QukYwG6HRVe0QEmdvfp0Gh7
C7AYspvsXhVz+ktMbzQEbMDslNzOJQM0Un+qgqbfL9S7Jvrx2ep4trexkqS3z+MYBISrbvZsYqlO
zTBezJ8y74CEkIl9dP3sXzfnE/BJAKa+13vhMr2JiDH3NjUBpkxCTAIvJ7fZ0CQRMTFV0t+2OfwM
OY3Ba+Kdt3nENvWpUtQoHtE2R9tG8YpIrgRKT+h2a9FeOuk5TmwWgOtE2ygJj4JMadzbHHgcvcPO
bozyJI144qcY5fdjGyf0DqOdn4xRyw6VlNiC+/es99UPlP2P9JHebeESpxhNqacPPijkubSCwo8B
9WxeSUtyJURfPqP1C0l+ImbPHcX7RMXzbWgET4G2ph66XXdIUPFdC5P+Px4Jb1vyJJQknxTrw8xi
bnrKze49zY0fkSvgQyzzckpt8cXo+7CoKb9sizppsVYo0Aw0ZpUdqJC4J9cRqBh4Pa2Z8iZW1ieq
JuusqMxR6rASJwWKxUHOjQ4e/lys6WFF3ydB3U48xcmryDEhddYqs+9briOdMcb2W1M3AwZhKzjO
5DrX0s32nb+g5ZaAgphvwbsSPZ8eoJr1v+Nk2cLfQPxykxYzUwemGWTqNoRKpcP1W6hYM3o9egmo
GzsSp+1JkGP8KzKEE0KI2nfoxSki/ROYFXPn83mEGugPORoss6YMjKPTmgdmsVMASZoSu52NveDA
3fXktODkd+F/lDn1fM/0UoOqwx2hHiIIUHtdphmeOva8UCTW25v9OuIClBOSlj1TGeEP3r/O0J8S
Tx+uhVMyPMVFz8xvfcR7rqFVjmP76RisvliF8cLJl+kg9O6trWqMrB5RKF2iP9vsms8wE+adLZun
DhXiRVf2o40VTiyjf+58LYEMATFwGdJKYQJ1X9axqJmo7JzkDLt7U/eOaWt9qU6IozuRa5B2/CJJ
lAEMkZg2y+W3t8zeo+HPzMPeISGY99mMsoe2d6B7rPob5lANhgyFuXudYZOo7Bx9ggQBvNrpsaqN
kzvMeVhrTgmIpDhFc42BUuMSzej7n5zUHR5lFrBJ5vT18+wAP2Sb/bHRBUS7cKEvBUq0yIbNC9G2
XWe83h8IkER9Q+UPa+FdVYPSDDzArhtdm+O8Cp1VX+m1VkblECBAjHfdPGaXLj1rAsQnrT2Phy/u
UUqoUpaU957c58wp+/1gAaMjP/3VHBmWikZ9tvhoHhpXuwtActtD009VvSPt9Cez+7d4KH/54+AF
32+C8sUxklqzVyq24MdJsmi8xyRVSOiaxyp5hYJorRqLN1s5MuzXM0SLC/JzEdyeJoYAOyJ23yyB
P9fR5uYAyV4eOoL2ZgHOhLHq/2fifktBmsoJsmfJZevaNoWJzfayFiCAOuevyV774sMW1KOyxbMh
9kVOqknl0nPTfDtHSDYkoZfezZmxyCsZ/a1zXrltqF3liB/I2IrvllyeE9f8MKh9Hz0j7UN8slD2
1zuRoalxxApjwAA0CezjuwFg9MPohurmVurTalPgMMXvsWb1bfvGq5sSgmHNznIoJ8MEUS+8oLXN
+Cnt6k9hEFzCendeCkQECH2u8Gce1LBg4506TAqxho22iU6LMJ/RmczCYj5JALUmSw0GPcOBWMnp
UHRck3Pae7ftV4ltUWOe543Sc3oy4Yu92TQmlggyeRqGwafVA4Yrf342HEHWfAUWpkd6nEDlFRbL
/GG2b1PeahdPEx915T5vTwH6Lci2eflu1s6PkXq+gSz2GOXl35jISdBceMb7kbln81+piC4esgp+
pc8Se0I9qVv6j45viE8Tb1ACGisY+2TfQ/85jREq5zTRq0CD8w36KodIaRE7/7MbyJu2EAE1goBD
U88vRGNsZ1BH9jfSyAX2p1ev2co0pmY6/QPg8iXdhMxv1GMU3aydE6QZQPoBGW4V3HahlbJTe7ZD
56Js7ltRgk1enR0JkKSvid8zY8TVpYmWU5RVd/I7tmKCc0NfhVcqjW66P3/FYxT/1nmVNp3nViht
x/x2Xci++TKEGJ7GmVWJb+8GXN4giQyYmBNvjUaQRtv3ziVXwOn8itls2XZ74Or8oAtwOyfKKO+L
2NmLHvNhIev3iWRfimp7Byrd30sn+Q3Hdft8s27k/B2mYPuuSiGsU9LHZ1ti643b8nk7rpZVypJY
VQDs1yBXMu8ZfrDVr5zyHLM6AW7VkLplZm/bPfItoEcZpf0x0lQLtXz5vSBQoKDTOEHXwsBzhGTG
PpKV5Zu//ZmZGrE7p7GE0jKoVDtFyr8y24/DjCDlB41ErSMeoM+019ecZfPKIfMYSZE/9q7/T7ga
jBv7h2aSOYmUBV1kLgEW+E2v7dfcXbaANiaB9V30OuImC8WJS1AUO2YqMzsaVnQSJ+6m3N1Ue46u
vSS+0cJl7NMj9rvp3mer8pZxfd/yYJFbfvDpnTPGEUFERiGw9G0/2a9LezmqzwnM1DgK5h6ausay
Tw+p5z4NBp/Bt2qIgqI2FLFjLXHNQOinXTeAXbQqbTzXevzox/B7Cm0N7BT6GnxPQc0dEx896d/r
8c2csYW31KQPpWoCTmRJ8cz2v+qK+oJMmxXgKubuemJh+0Gnt8lnKK/rl9CT1rYfffvnGCOAzFZo
gDRJJHTb4/bX1yuw/q+VMQOw3jZ32/fqUpoclBele9Qf4BKB4T+a4yXPLllsrraJ+jSUwPLo2JL9
tsovesqcLHXv9uSFXYzq2VoUiX9Ldt/+jTFiqGNl8mD10ZrfxZKnbrCvLzhPTi7BJodSoxNHPzHV
OfFUfqIFiQEmJaOqthiCsRbliWTeVDxq03wcl0YLUXE8ojP/acWFf4prDTNaaQaxk1PeoYqzx4II
5VWi7U5Zd/WIDN1b60E3JfJkNqQYGqblMchS57w2gdmOg0aRiQaSB2HrsrbSm+8m5zCtPxyBzdcn
OIvJboPC0qGAbLCYUAl3yD/897ouX3s8F4+VhwytaafiknvkgXYTQ32d15QMuDgogHBC5czUQTr1
Y0ciL67OZL9ZN5aG0hOmys4tGu+Cydh5LDKeRNoyeRhLP0xjGJaKwR9Jyny7ZGryF0uwpUz3i2BT
J9vLK0F001PFD9oLlZ4jopWDaCI73HPyLNjKyHjHLgi04jxrj/mQhOlgnOEss6ZZX51KcxqEMqgW
5cIup14+N/H9iNJzX9vpteXIpPoUGIZ0u48O26dqFFAQtAkzI+rSXBM73UNhJxZb36m8RGJh2HPo
2BJjUmSckFI8t9yeoSnlWzbYh7Rr/hD7fTPsIf++cnm9k4C+ztkjBCt3ml1iwpu3ddWfRsEi2W4z
n15Ra8BzbMqZrGCI68wscim8HnJ3fPVzW/tuccpVGEGoloGyd7xvXTCcqGPjgA2UjX9ljuNDTHx2
8JDuvE4ysPVbP2iZjW5v5Fx3vEnk0VhOdNtuTAyhWuYet9M8zlRPf+63IUyg9BhN5cUGnkdKdfW6
dacTFxgTRvKu5lFEBEzUH6PGi/4tpAV8YeXdZTu5tntklq5z1EFHo2KY+Q8v3tnVG1qrZPH3RfXB
3Ng69804c0cwY7fS+GSacYpIqCeodD0ONnEux9dRb/S9bcBgagbnPwH+bdD6c5OlUGC7qDv19sxi
oR7tB+bhRG4JaDRVMr4vS4s7e6kETfNxmqf6bGGbx5PDIjwp0T5lMUVIVQvixmLBijElxp4m9Q08
l3HUBJ2xchHj8qxbx3FIHjOred6eZJ1QPbPmp2KM9ZLC7ftutWKQGbqnEL+qy/diW2MG35v9bfND
bV+CzbKVufXerz3zgoYqetDzhp6dVwwVobY3VQmRXhTuUbOYtBFvfh6G5MVrhscSZMg+atlFinT6
YxiJRTQOK1qk2OZLHIm91wGcNK0EdVzhX5DBPso10uL7w1y52Z00n7fjJfNy8MObubtj9ZNkBe98
hZRU1X90giVPWqtbN0LvAtIcrLNT1J/equq104HHsyfJoIqTOtQx5hYEEtz8+WwNjKpXxXmxVsze
2rVvb6qbj+QV2kz6PFjXkNfJpnVstImQpKhtVzGbatIT+ghiU9Pplx8jvScDM8VBPuUoRyhH5mr8
LOoGwaTDnE8ZDONidz4WZH9/MZfnUVn/CNL9E3tIDkmf8jdqq38OuPPRYrfHMmwGIfa3Xn+bVsif
SdbNjy5iOygvM4gOVFl9135sr5i7Ft3rvYLNfQcj4QM2mnZTaxThZuETvKkX/YmaGOFwA1G+ynBa
rJCfQHm4y0eRz5c5IkKNsyBkcPyuyCppnfgf+lx2v/DLUrskpAPpcmApM0hqmjPNsHbaEKtb6gvI
5sZ/saaj7O7Z7mw3/sI84YE4AyNIZwai2gjbWNOq2xR56mJNUOv1NXPaks4zctsfwL5Z4U6kuoMU
xMFQIPDpFFlnefYfS5jisW5UdKhL0qUzRn+VL38q3tjDqGqfVbwR5K4V2p0mieowspNOi/pA1tZ/
mZsxMEIHTcUHlLcoRUEPjDPR1QB2jZGP+Gq1TufuV4UaqY3HYt+6Bbc54ExGB8iwV0Xm96Hh6MOp
bIHluZHxbhesbBjngSoGtkNLmhjAV1BPbadPMrGXKnUyYeMFp33M44/MJ1plcRMsOuD7g8o5JiDr
rSrhTZ62DYbERILUwBoiyfPxNCRB3rh1UKwa5phgzAfyvEUwkK1MqttdMzuGMbQsXW8Q2YsQTk6l
ODK3dXdVT3/23S7W6v+FhvTTT6fR7Kc6+4MEBEB7kkuy/D6bpPeo25Ji19Yxo5SyJx+67Z6xTv/W
LI3L2mciZZLm5Vh9Aos4sGsY0FtdppntwSpYY6arggDMPNsko4QY1Om73ursQ2Njux5xbCw6uSyw
BDrV1Le+J4QiL/m1+oxMc1SgTNLlsStdte+N8Uo2qgiXZn5v6zq5UZKAfkTz0ySvdoifRpwJ1TIe
KFfRsY3ZoUVCfilnd1cvYxdYJtNWi7upmeiv1CKPzZw/k3D4kBbe82w4EfL8YTiCj3gxOZAf25Jf
wkjP25enESZHR4lwhuljCyCro2tGmkoeJJ00e9U5X7qdRbUYZqHsWyi52AE5hDhYOV2vst33bn/u
Eyd+wuvpOreK1PNzgxLtQWSg9QwQhqXjJXdDc/zwW2e6af6RUyE8HCbdB3AQpWHNUkKzkS+m1ieT
R3OvuELpWFmxsLNCDjj76yFDpTblPRomr0NSZM6hzsd4zGpDhBHqmhCQ107DAxk2UNRAadQ4cqhw
Omt61aNOv/NxSjZzZnMwkXE8sLTH1zGIP6lvFedk4orl8QuIXhK3vubSFlMcRksC9sMne7Tt4n1K
ukAkM8AICOjwHKz+qLWIUpVqQ4defOd2Go6otVsGeDQx1Lg1DKMPLWGZsz+iyq7KLNj+GZ+pxVnF
CIS3p2bqT/qChLIpvT/fA7I2+hSRPKYIlS5bOdyJAYYYCnWh0FUsI0EhJHMgZUpY1kYy/vSjJ4SC
5XmTEFYiHkHdL+m1maLnXJ+no9Td6VQY0XtBKmdMIsneN6O/hi5x0c3GafaAQorUAs/F8U4C8x08
h/dUas1B6T0eiwwBdezH9+6XXVnN0/YUWS1440Kvqds79JtQHLJwzTUs1mFl9Qtz7R+kEt7rQCrI
wzSUZ0Yo7SltmSpM8p9WX8ZqSNHA5+W5ZsxoC2Txnm0jz0SXdlBpR87e4jsB376q5p7ATwbn2mSh
Ear338+rKtkIW9ltbCMmqLH52a9GZzXU73BhmgDBB1nSfXZc0jq71Ln5jPmHLgLB03YWpV0U6F5M
Cp0vYYuYNnGmVF+UrRF6QoDYTKi2SrXHCXwqsvhnazdYuMz8cfugk76P8IoMv/0cdHPppM117Ik5
WE2nTZL6F0mJAlQ6fa0b9+4yJRU26xSHzOxtDgk+WB3ZGL1u1t4U55Df0cyi2z9uo2vdcB+avDqL
umOe6xLFuNVzVYryF0Usg8FtnuQjVWCZBPqUQF8xFMsldtjXGkDltwqga4g5tZyZzX3i9qFFGIGn
t+wSCsmpCgAr0OwME8fKlKT6tSTqCAcX9zlyUJ5tR+z26+adHk7sB/ezpeknyHd75F55gMFgOsX+
UN4Y+/1qIAfyJY031J9kIai6PiylBWaxlXBq2MtHPcTyaQpRCr0l01rS00PtuyhO7qb16ZaDGaZ1
8R8Q9RxdFmuKyIDy1jTfX3kJwfWgRjITGSVXV7LEHjKWfYHGNG7f9x9miVx+K+9yQGM730hWIpFa
Iw/8+ObEdTiPfnV18erulja5Yi8U7D4kYpVFv0fti1Pz2ZnrTBAh3p/UwAzHGHuoO+s0CEWU0Nrx
4VUkjMPRLskquMoVC6l1FB2hi9wVCNtOoIBr7pUdJojf2+HSrecro9+ePx8jhF5b8jp/T+akfuR/
sXH8KEG+c6jzsrQlZuXNjm+mUHlzmDexF1mhzL7dGC06wQddVX7AsrIK9IKAdN9C3eFqoNHH6Lp9
AAgK0sftj9Sgo9klMZY71L+7aSGe0Mm/+r2Xh/2cXL1otC9uPLuXrQ6gI6gvEu3RzvPo2cZ6KEMU
u5c8zxGGb89DM1jBVoEieSRHvJ9p9PsliCGJXxe7fjTxehFxjuLGZ9V89j2y1nrQA0ZFJKvJ6Dhr
8sO2M9muWEDvw+OEJ59lSuaQSNF98koOvHzleM6T4VoLpEQJnyo9HCr6jpLGl2h+pJcG23jALzhF
WmBRjNwaNHts9xxX5ZzUzPurBLjkVgYifSA7Dz7rtOjEwOZsFNcla4vyB5RkPfmBhwfwdz2SHp3p
8471WQbrkOxUFr5ZZ0BRyGB/E0WGlKM3irNwoHjHMepInqOKeJcdXCrvWa7SdoM7kmSu5FLVXCPR
uMyXybaOskhhZC/LFEQ+GCgk72QaUN4TTJ2cLI9dXUrA5DYrGJRj3LG/PbH19x+2T36ITFanAynG
us9NqmVQCROENM0wG4cJntYFVUL6uNC2IRlBUTZVlg121vq31VhaowP4nSK1k7qCK+bB+EuT6mkb
I4JPT3fOIuf7irWMmdB9dzRN1/9iidieWDX8QVAi2dzQ6JDnQfwT+zkE2xN615rjxOw7/ZAkziUm
2fkkwVJ6gBGbgd/H7Y+br8Ot4/+Yc5o/86FgUgxOyVvQ01hDSqelLzPz95FZ3NKGDWxDTHrUa1r2
tA0oBrKbn6Z4uEsA38HSaenemDRjJzS7v3gLhfjm/Zt9qOINUva28Z0LikbCZpPu93aXlszFCF6F
uh/N7B3SCkaYmaRIm5hb5YW9Yn15GDrzp18ejXLf9B4X1soK4QizIHLxV7zyC1BbkOlFe6hqDGhw
p7RQELIdE5YVj7pgHPxsZV2MZnudq0wNf4J9iOnHpxay1qk3JnwgDBCqNPYuaapnL3Y8ikO77l/a
Uv3yNc5lyNJ/Y4OQdSI2G1YJskVQTeDNEGtFYI+uztKLHb9qDQaSlFpQl4sfSVt9spIk31WfT56j
n7uRL6aexopSC8V7Vr9hEIc7VWn+tUr+ylgdlcdbw72rv9aq1F9jer+SgZYuyanp/Ziiq9UnYMT+
D0e3xjDvKM6AGHEcmrxfjs+4eLSwyVGiq+tUZR+bc0C2fAMrX6QxEyfY/lSMNRvZeqNflG7Gjwmj
dJapHMHrwn1o4pcOuzdiNizEsxSPie/R2K2a9AGzXJg5DT1YO/9px+VHGhW3zvX/uBSrD4i1hh3p
fu+TGBK0VINDAdn/GeO6O8dDMgL1BnKMN3zhg4BF68Z7baHzMyeLgaAGa6rVAch1ktCvzV82rhAq
3WWBaMZKXOv153ZKixAEEUyVOLI1AQIs5yKAejNe0s7wEA1nz0mV+ffyryX0+iEnRgxs/m2ybLDG
vRtd0h+lmvuz1FJejBxZhF2YrINH2Pa2rA+4ZaDpqWlfFzpCKb4iW1zMbNADl7CsL5wvzol5sbhi
GiJ3U77C+ByPjWfvXNPzXi3wn2cW77ftXm1a6V0KXTyxlYpvjBGgNHiq4+33WZq55qld9LA1Uudl
e+gqgtj2fAtvJTvbqyIFICTuXAaubI0AFAusU8gAHOIWBqGIhBlE70nBfKEgmLzw5keEvfzGpR5a
s5sFBpXc3o6NhXwPZT87N3txqRWm/A3h5n8IQNr7gEZfxmIOvVLWu6XXUvpBus9E26NMw5RjyJak
8Z4h7rhCedZzrS34dxfZjMZ+Lb8NkKAPVrV8LKtXbmtPQY6SMlSz8QOr0VCB4BewMxkKVL+wBUEK
F8afYpavGe6JI96edM/Yyod0PNbH2CoMxMImRtK2+EUe19VwGpZOjfkfuSvZqTO7iX+LPMDu7Z/Y
S5vPajDZURrV3h69P7Emwo2fkUn7UilGIQsnLApr9Ix2nSnCOa3hsizwjlukV/FcEdDOL3vW9BLD
06wTiYhCgTcBFf765mAhY2uTsZECW7EkVnzPFvJzuhElI0TWRc08yLHDeeQytkrYcm+VSKWQHHv9
qdZpcKD0/Zc7M0Jee3wlQduyUWtvBahK2jfReCrsSdw6uMg8+OfUc27V49Vmh0t+8SGdSxJReEzX
zEzuN2JK2gsN0vMwt+PRrYh5VkUzncCZMQDEKHHyFkTlBBjoe0z6+cUZu45oM7fbt1WprtkcvaRn
e627lFc2Id8qrvIkr/EskNlmmuLZ6z9QINVHfCvWPtOMiyvYVeYdJI+1P9lATFUhf8oI+2nG5RrI
xGxpUjmaosxj2gP4zeP3ZsmIeKz8UYDPPi89nAUbKYEnxnQ/Z0i03YHwaHvo+EnFqE5anKNgTGHJ
o/LF6CCZ1BeEkd21QcJfc7yPbRVoWdk/D7FnmDvDz20hoI28hr3RklPHdLfuePF0vN2BpRFl7bnm
ufDKiGc3xdHRkvJjNHz3EU5ePHo172H81/ba+rSsTLqtZK9SgyGkM3yNBT8W24QHjc3FYa4sAx/w
wYSIFfokSB2ls8BBsDj6m6a8V7bpHS1ZvWwuegOb+NZwuk10d5mevWTs8tfrTFnyOK7bQStlcVrO
hXXAS3JlOIunaLVsc1Kid2DLanCRnGROCEGdj1XYodxmYY16tcve/awojpmLI7vq/tv+sRKSJhxB
Pawpb8u8jR4rC0LTAKv84BIJf0N/qP8FGkHaYMf+mcwr7QGf/ZS4tPO26n+B+IaLVFSv0cy2Fg0z
B0chDnahF5gCMS5tv9BkUp+7JBrsOt8LdGkhlu2xZedz+1pYjv3o9rm5H7vFJW4yukDBjm9RwviZ
GKyJ7jU4Ruz0b9hb+UIa6VzaVlxzliE3ZY/2LunZz5VR6xwTfcKvud7OmNz6Z3KzRNWHLfz5C8EE
1oW14WW26uS10bRrZDHDUSUDObvvO0K1+NVV5IHzcF6iFm6JMpUVdNnAdsadWgZpyDSVNfNKIjb4
+33PobDG9N+MA7sB5BUQ377vI9Llh+O0/iu5u3v2+eTxZKy9CF4kLCla/PsyGztrVTzZvLVWHitW
o2V20iC+BBCRlv0GghD680beAJbinhGsMrWaOxsCRZYF7oRisyrgguKW9xqMaIWOQJ6NVn7Wc+xd
iY8nA8Znc8JyUbr1m0QaVHmR/sLX9q34gB0eGrYuQ0Pr/kfdmSw3jmzZ9l9qjmsAHO3kDUiwJyWR
oX4CU+vo4eibr38LcetZdWZlVlajN4jMjMiQSBGAu59z9l4bmLaHnYNNC0+yOGYe4yoA/h6hAZ5e
3/6elEP69gTM+5gBNal2BKy5267sik00o1pKo18Abj0ycVFuShwTW2taWaP2bpkxECxsTYw4mV79
y7+xhB/+CZf5D9HX/5U5g5rTxNABV4878i875d+xUQBaDGPNBr82ScjlOGZxHq9qccmLocTnwunF
J3vmgb6tFwwtUO560uOdO8zGqfwn4+p/hFj838ATwZJ9lf8aNP9/dv//BMKL/5b/jFdAftT/MRJ+
+Yp/IhZN7x+ODvLZ81zbMJFZ/cu/AhZN8x8C6Bph8b7v2cJeMFP/LxPe+odpQD50bRhO0M4EJMHm
n5nwlvEP04Kt7sMfgsHoOs7/BP280N3+jWeEqAGSry5cy6YYNC33P/OM8kF1hdl3YN4c8e7p/i2N
YY6hJT3/9zcxNoX/8lKCnwjAA4g5UwjH+U+4omqyJ9WxNWGxg+qhbYtu+JaxhkrQt9SqVF+wZ367
ieo204sf8qVYs5MeMyCS9tavHrQ6uUQx+UpktOKUzI0XYh92HNHyQxWjgEN4XI8SeEmoNsY9Bss5
KOEarae/8aPOzaH84qzt3xNbSbPSXcKNjNcmJkSbiKKWsrFgv6Y06gFSp+5IkVyLl7G8Qhsiarz0
vqBMbuYRkH5OHI/Q6dfbJ6UZdxl4uQNsOMU77hB3tJSYHvFDGdlINDIfG0d8iX401jR4rXVRjmvA
rc5eEqbVmBl7k4LlaobOU+aakFo7j9a7YzwOpkSYKYbXoup3sUc21EBjNq3sfN1m46FVzr7s0jel
279paN83PpIQOH1b2AWvhcdoiE1BMaOVM05i7VAkVrnGX31mVHErG/UhZH4ctFPjMecJc18yUY7v
dSN9it2TMt3vQd1RV3yavi/WQmf+7RuonsqIoGCykP9+xVhTIA/Gc768KWjNRRAb8XtU0q6yjVXO
JGsV4Tk19ZoNoaYaEB8DIyASVg65hviPA+G7ynxt5VxSG25lnOF2gpDw41tUa6G2DNIYeY4xVaYz
vg55uTQ35rc6wupKqMtXjR4PK2zgM7JgyMPUF/6ujolC7C5OHhHLl1qMhgcZaCQZB1rqpGSjDYhF
sFqMChyFMs7kx0/LboKZRAtfahw2yAIprjqOinmO+G95D4XNCWmanjS/ZWQ3Y/En2miV5/6wpQUX
48VRNSUEKauIqefh12g1iMo5CBlCvrtEzQFOtYBJNs0Srf2sa39V5iQRgyMdQEnArMrrjQkWblUK
jssZ4gV2P0rlgQTNOnN3fjM/VQm0beZu7bqd75gzROsqlEc9qugQdTB+EHjWAY7YY2LMeOoNny0O
FQJz1XVSp9+NrjerB/Blch3xW7OBo2TbT0pBevMNXMCtW5y5iuM6JbwJcfb9NAGH64piDPD6MuQb
Y5wGjNAjdCLIJrW6IGSHTjQXB1QGhYN5oh5aE2q+syNjWjUp6Bev03/d2rszqubXdps/I9kJq3nK
COVWkhQU8mMrRXQVFokNIuojNm0sQbhUlFX+sZz2uxx5sPGtHMmPkmszZ5I9xjvFJGodFlQ0pUaE
0WA/txXu3UZLr1WHrm3SQUbp7bfZNncFsYFjlcWXnKhtprGYCWzGQrNBLO2o2YwiaQ62Ktth7uZO
BrMSeV6QeAWpTTcb3osYYFL4KAT6HlLeVA8f9dSooK3VAlyz483gqieR6IjemFD7KdVBiTEJHgSJ
sWH4YxL/AJaMdE+JmGuK/3RtfJGo9IfRgeE6Vi6Qo2KNPzgYjObT642nEifXhKhp17nFlTXvCj3+
ICz9BDwkN4lYm9OlsxuFe+WI+8GGzjX/CfXh3e8ofkUzX4che+i7XVf7V+Fbl0lRnsM34y1wkJxi
TKwm9SlrG1YNZe+ktHYNwOgwr+hAOBqDwsIHFVgLQoMd0nZl9ccY3HZrJhknaCg3WdKRJRwXa5Vj
gM8MmgWFxngA3jpJ46M6tZrf71zGCGFBS8XpImLGK+SDxiVnhMDAsG5Wpm8W+zm8dGG28SQ2jfCd
uecxzmzCUHZONF67EYdRJ85UP09FNAUmURuDMW0AFW30vjuFOiAuY9O4YLfnccMBO2DCjYSwewCQ
8BG7igBZazuZVqD08M1GnDFCqSl0Z6vr42cFaIW0ZHtP0vBJT/w9TOQXRiZBa+29gVuFImTBwq/M
3EMnYeMsBlin05AeA2OuFsvWEgbHm8FJcE+Pl5ZdGZ26KD8NHhselqetoP+7imZ0pm521BLxiTyO
QPppF/naXnSL+zPxL1Nd3DcQxWAXHZscDzqUcoNJQRbvAAKdQx7KVJA+ReOkxL5i6ojEy0W0VWX6
F1nIQZsaUMcbpgLiG7oijeZK+/ZmFsIpd+5bHpMqudP0ZD+hstcbYa9ZqO9KnYaepupv+mdHUE7v
efuB3+wUkRHtER+VIhssUDmZBUIBu/ho22YvmBysp1HdOWHx3Q2EsGn+Q1OqN6c2mbuMt2rACtnP
L1KpA/uQJVz4xj6YwWUjUXhp1rUyX8w77KsdltoCdV/8goiVQOpm+B5mM+hn6OOu+VQLb0PzHhAM
3UOceql2m9vyvlDGp2F01yx6GmtxZCB+T6rqGc3ONfLrYxvxi1xZPc8eCKO8NABtQ1rosJf0Y2Fl
35EDq6sqLqkT3ur5zqyyu8byb+R0bgCqPEf1/FB1QakguCsb1WN8cn7jQTFgTRb/pf9mdO2f3rxL
XCLESggIbtm+mjOs5xEJQGFviLg5McHezdB9kX/vrC4+K1d+VK6N61nnsi80lXHXtNV+ipiqO962
bvxHXNGX+W/JRGJm5/U7bTY/mk6eE6999xA7rMbZeC5IWCjMd20sfgR5yno+LrsPA8/6ZtfIJJN4
eqXZRYaVQikTWRsrSZ+ixnlshz3e3JvomgckyY+Dpa6ee1cK+Qj+6NNLOhokKc2GNEOFrwd5Rce+
mE+WZnORC+PKdrnLGmsrLfdshurLLiRmytL/NNCZfftWfo2E5gC9EnvGY7E2v7emfnHMYTNzBGTf
xOxeT++hN30Djj7rtvbjEFTIcpYEIWxXmi4r2lBoD9MpX+WTtSujbIMg6YloLn0VNwx5JbYGle+z
ot/LDIRH81gqnex23Qr0kf4vDKgLA4dXX1ofFvZbMhl204D2eta0INOKJ5nLt3Cpp5GwnTKDrl66
oLacUyybi+tF9w1N4k53Xuromsv3HlpOzeXrp/CP70qiHZjhoyi3dfWqJncXyRFsUneO6xDFgCNe
rbbbuctxRJh3ZeztHRyCJHZCHWCNId9kUbt2pzpNr554ktXw1AzexjHguglGzWkVv3ObS544/cUA
TbIC2iRXBjQeow3Yw9awcS/0V96MGceQOewTwzhZOpns1vxc1kRwU93jDLKC0mUU1HU3HB+X0jZI
Do9ppVprvZdHi153LjB3qBgWGgAYOpDaozQ9GAg1NETJruLFnE68m+nS2ss/EEQeTGsk8auB34V3
WjbH5fEsHGJfc5Pj+LRWGjJJkkLgi+z9qqQh5zzlisRBGd71xfjm6nI3KO0rjLCt1hgTrYE8e4Zi
y6+UE4XnL8eR6TLBQTIWoaCEGqbZVzDOFzSbl4qVth5foQ1iPIcDOh+L1H9deMa9KR4Goba6ZPyE
rYYc04cOGxc4kLXrm4+Gq1F6YGH2mJc05blItIPUXQI4h6t2AuYR0M+cp27rG5sR/U1sTnelLDch
g3iT1UO8ZTl7mVtevcUfx6DGn0XgvVt6s4EueVcLc1PO5XOnFghdfxwE9q60AWDm7HRh39fIK8Is
wbfVrl1ZoztGJWHmG2WebebZpQOAlfjMmnTDwd0Ajt4kMK/zMl37qPg7fzrWLIAM3Q6dfmlSpuzM
vfUaPiVqbXRex+XfaI3uh5HEv5nZAmlxaZdvYxbEvtQvRFavp4kYLqhnXu1eljdXc/929uLpxkhP
v0dr8uPy58T2TuTXAVA75rHxAILnVJM5slwFjxODlkbQOtlRqyHISEqk+b13SXLJo0dGU1uvZ6ZV
huvSHHcIWgJixLbI7fah5d4x+V9FJHCNGrGaRHeaklOEutWYGlGp7KpngG/H3movTuU+Ix1/4Jbc
VpxMpKOxE9AutOujbyIFQc1VEfbojfE3y9Pex4NLRGGGyzsipJjv0mTN+zTIX24pU1m7rOr2uGSR
mbv7KJ5XDhjVLISFIxfXm68+XdxPSKi2oiY0jeNeXX0AyDAHfCoHhDE3j3BqpaINxzxmMT1RlcNp
0Ou15kBS4UM3ubuaxfphVVsLiKuZHo0W6w4XWfToxDhvLq850/FeLdfYH+SmbxyWSAqwRuqrZuR2
if1rk82YFTCnmFzBYd41iqRVbhtBzFfBwBuj8mQ1KJbLa6XavTY7q7H1AULG57omvLUMD2347SJs
tQVD34rc12XuFm9ELNbeQ8vXhwKFHMa6qCLLDvxUB2MhZIfvliq49O7CKXuOXFzhnb6PoulMnyAo
42w7NAq51UydPp5hkWyoDS+uRBUYxc+6bDaapg76aN13pnMx/WmZvmwhUh8MxGYWVoJOjCcNC+o4
A0D15Cpq7R0DuA1kyR07wxkO+Lqptqoyt1Hrc9psLiUEikwDkkO0j8aDj0cdR0y4Zn6KOlw72PGz
NYPiARntm1ujfStcnosV23UAZmuTj/Gps4u9ldJAdLUHG0I9Ycs7kLDg9ofzcj+7Xb7ReYck6MLH
lHtRxjsM85u5toOCkHggERMTbJFgtSFazuyniz96pEfX275By61tZV/uaRleUkQ8nnJv3uRcHBbM
lsBqs0aMbw9bpH+os1c+4XFVnB4azb8WRcGuGIeBSwZOZ9fgCvMrkMVDb5SHopyOU5buGLbhdEZt
ywMdShdikjgAsAkoJdBIY21U5FlS/Vj9CMM52pjcW8t6ZlDiDqSgNqGxNZDlh/VnohR8huaYuu5m
+SDo1mzNrN0j2Qpy9KWFj5Fj0LMXhKaXaX53UFwUERRJj5x5vlXkTvuRPXjC17F8iCLVd2pI1xHu
M0eoW0aYc6TvlrWwssgZN9rjhAIV5RzS1hitrHela0+yrUsp3JzCtH0KWx84Xe4+QdfBpe/dmY12
a8k3RKEgyszbkHN0xrgI98CC4hFlRO+NMPCmaUmUr09Zbb2rwr9B/H+GSlSs9AkKAaDbtY2jy+6c
b2uoYUtXj6UFszbD2kSneTnRhjC6msQ/AGt4//v/XAMW06RZMXIZzMTjI0+Xic4Rhm3PjlANabx1
cq0htdt7sQ3gQlj2n6X2q8w0WmWLfyk3SNQxBe3gkR7tCqncrRjm50zH72+iilg3/o0Gze+MjhvX
NXKwZFV6HvHlzOdWMaXUeooNwIW803pn+/NzUYKdKY12Z1Rxs6Hb+5LYWr0iCYnwIkdbw3qk6dR2
5iad+D5j39/XYF4HvKWoq+pij9Jxp/vindyuGgmSAbxF/2M05a+lLS+O4QqaRccEPTN/jJbyfIrF
vMIzM680Hs111bC06ZLsJVamxvhVU/4z06dbK1/Lg7EECzIxyqm09gNh4ERLiJkRiZNFZrKRhnng
yZ553gARwyqiZOWQYuW6aBEcs2ctUTOWmnOeVRtmtM4KvGd2b+ftabmmLhz/QInsJwK0t7YH90a4
2k+ZaDyDMz2jzMl/RQ8IPuIngQsi0a1GyO7G36rq7tH7zfQHnHalIr6c9YI0295/6kgi5wxI7jMf
r5TSX6A5r25F9BthSxJYkXi2opA3T/02iHd/6u91l3djpT+dP95XAk0DUAzUa1PB7Bl2jt5+tD4f
pEZ/hcZQ+CgtE5Ega7zsyN4VLXejAXQ9vcMOqE6AUwimLj8KdF444AkZTeRX68wA3vT8ViT3Dgcm
wr51spD5tBut3et6+kWySrt2kvhIR7fYj47LJ0+QCE1/jBlj1+4clyhhsqdiM1nEAea7Gqn1XH44
uoSrgSCpWe+eCcugT0EgARQDKjK7U/FGG6KtM02oj4ZXVFoY352CLDE1yfU1nGhk1Arbc5XI30Fa
OJhZz9duVRDo8jSlmn9o2vS5Zih51KpLyROEgwdHy9wDYU5D7HLScF41Cfy3hPp1YsQO9+YDQDoi
9pCfQOU2MCNXnbSu2o1t/enF85cg0CHw62o3SMhXyc6Aar0dUuR9Dm+bMAro1ub4SCKOJZ0Kyai2
iTNhnGpE2TRDi2AKEYaKKf6dZhWI1r1qOWecxodS7fo8C/a8Cglu3ukgmADnJN9VTNncS/spx6uJ
+ov2WwWfi9bw52Rr716z9Qz+KtJbMniXj1QvtFsczSZdOo72LR9ZyzkpiN1tFLcxxosam4h0dfx1
TPL6pf6tDbl2dBzyGgme7q21+X2mozieO758kMVfV/++iJibzY7BlDxHcuW51atjAr827uFHQa0a
McjMGQTgSSF2ViJhT/XsHhQnB6mKvlquycPfS9uEZArbOjYb5FBBVSF5VcWPMtEulSHRzExuSXuR
b7HojIOoUaAwLA9PiE+2zkyGlwMXnKJrOJp18qWnBzfnnDNK1tJlVcpN1Wx5mH6EhTO48qzX1Dbc
u9ykl8/KPOI/0+oI+lCTXbIWOp7yjn1Wz/eLJPdoAv0t7eQjL4xqN0/spdJr8/XYk1wx6oYJE4bQ
SOcaRda7bdN0rb30JHiOpRVTKmWYNpdX6VpWhHJy3pNa7dNK3eGCICycA9Yaqux6jnEp++qsIqJ3
8gr4RfiLJQ9koQWHvSmTP7ZP2a7QvK5jvwdd6hT76qs1MIl1lXHKM44SMd8M4/gPnvsWfBc/vl+7
fUAoWwdOqH5XA1dXN1iITMnNZRnL7VFG40praTnOBQtL62Z0IFEE5sgWqNa7fd9nX7JmhTLSftf3
46n39KM2q2xtonZuo/yn09VPiEx8raHjJzIWixRP8WTVWzPysOCVaP/RXu6x5o+g4ugKOuEf2hxs
ZC1VEXCt3YDeS09z+85tMrGzW3Et58QJPK+9wQJnw6EdM0wEgaS+FbgLqIakO+7UpjxCsLgLiVLc
imL8iTzXCjRd3+MtXnKRJY6vjH4Yg2Q2f7SmviAldFk8HC8+T5X9YyyU+Ar54bpqk53V93/6zGPF
4/GxZv1uzNJLi2XNLb2bDY1yFes8do7DP3IxXrke6XbGcsppVz5T23PuKLj2IQRq0C5S3ZnFYfKn
aNcRcLEOq/4lprePCo0uHaxkFyOUngMYYTRNFrbJWW0iSLjGAaGl4+cy9poV7VIn0X1cgfio/THG
yWk5pCZYdGYFtYpknweMUW91plJNnFhvkGceMXa+DsILt42cOLxa0Touo0df6iroUYce8yV1obO1
hm5G85GGCsZP/WhYfHt3cDiAOOPFq+av1mTzDp3ip1FEd1aT2E0WN4pTtnQkJvdlzpn/jIgriTjn
yFLS/nKxCC02xJdSOtvEsA/dwCK93CbWON3bpgPOOedGNgmlWLetLtdSRXedlj46k1uSPK8hpAOw
0KKp2fRjs4OMdz8yxdznSc74/NMuU7ExLCSotmWNR9sG/k84RLnJOnQO+tDLoDUmJPEZitTuUTNk
jX+/fLHa1NrV85LsiLAbQfKw1lFDMVTrXpm4QzSsS+dO1s1naI7azmBkuie95NoqqZ/5iPRzHLsv
lhR/hoHuaurn8WLlBawtkPbEEzwMcFnwJKLG26b9YaI5srHzhlbqwElYAffbonwfrz6G0k2z5D7F
S1tUGeZdx5T+avS5AmBNG6DgqGlGBh0RPyMSXIISrfMOBxHDEm1Kv7MIqhyg30vZZa/63IsHgPwu
Mj06TlpNDrMfFIJqqXQI6az1L9uNu7PwUX0O1sQZHtZiJaM0GL02YFKJ73cIY2qEjpqnaQOmrpA7
F2VKWyRXK45OZE5bSKvTmaNyNwZWNzz6mjPsOY995Ol0sWKGBLZJ0gLqGlyq7vg8lmyeUVv3e0Nv
b9FEmaz1mJ+isaCMjangyzDacu+MK0cO16QoEVbOHupdF7MkSNjVPIOx7Z193dNtCkvXYEMCuzjC
sgMByUvZcOUwvm5nB3ShPsgH04Z0VlmvY4pnOfEjUsZr8TjAK1kPHJbqWe/pX2HFi929Iojy1FsM
zpy2PLIMNAmRnJn5Lk2B0rAztigb50OfkkKvKMWG7Knt6Y1Nqj3k2UKj8ad2J9oPdGbGWRD2YloA
psO4x7aZMC0Kfay4MN+0xR9GCoN4rv1tRAeSjKt9nyprj/llhfRNO2nPqCG1tXwqRwjWNzljneo4
c6ygBGtrk1qhDGEV9LJcnoSNNMc3zkHTUL1rWfwwqX7R1S/UYtyYKPCfbH8wDlH/5JWjsYEq9SKa
JcSTwzVBJfOrPxrOVnTWLmzQMWfaiM2VbqpmZx8GIDSeDTvfEcgZ2rOJF5fozjhqX0UN0CeiNdeD
FmOJh7eCWxpJR8UN0YT5Fpdsve79hR5UUzFCkQDOAQHRlGjWkIbsqHqWWTaH0pk+6lCzdcZaeuSA
Wa0nk7WIFjhZBXiaPNagXncZfY5mF8QtuNg+hIuNbK8ucGOGph5tdVKYQvAswaCROWJ1yUWrnRvO
u4b5dfUGE0qccl6NsQB3r6aIovAozPAA+pekOfdtOaPyQotptVQXXWoDBfrGPggYUyURingFNxUk
GUDoD5tP1rFSsEi+BXnCzj/6pPV2VT1e2HqiPUEunfA5sToozlk+xEHk/Ya0wIhQxcYCC2QelD6X
J82jPemWzP8mOBaTY7R70pJelZ3QGZY8OzOW+QKiNQcnTgOKNiqxp5usFuUq9H+IMWOLTUk/aSvw
HtlMfMgy55LaQZgosjqH05LTg5kfpn2jt6fMbK5MXsoDRlMjad+YTqfLxSCTuDD/qM6QW2aIFOlt
CaT1Ug9MbEbfIJuxSh6MpO/O8pA2Hk51EEBNzNF1lPECb4lx5eqSiEb7pfWUESQmsDV4D8LKqjVW
vpSQZpDYm1ylxQWLY71xSQg0EKSWnHsCXI3zxizig29Ft7qyEKvqnBJAyFxH7BvFnE4rqDMGnWyx
KyV0LXdeVIvw/eXoQGMR9Nvdgb8A9MBnOk2Aj/JhHNjZ/BJPf0DfgHou8xnWmAsnugctoKYb+Xwj
lq7MAW8KeoyuhgWEeDNN2KWSSmdGCVWoIOwXyz7wJCtrt/zgORULjG/i7yAtuqcOUTeKTMyQUcMp
qCHnUVV6kNhFEEIfvYRzcpOuuPddAGpdA9BEADSxK/cximg6D+kIns/XzjHeMXTPPAveWG8QHcC5
yODSorw46mNWr2fTJvVWfiXpDLzUAeDml89so87G9HYjzEkaEgteIHmZWsM/xNrgPlc63AqZGxuR
LK6oIm22coCgm7fTvEXZ9tZ3ubafZhZ1L60C6OqkGaOWI6OponWDt4z+2MWv+lOHhQPnbo34G5aF
Q1QgD6AN+zu88zzmdI0GfVBltUYdT1mJY27eo4A4hw7K8dyDjZ97sgpax3usCicK7N5lVB6196GT
D/tKloQXa6jB4no8NUm3NoyqXuNERuVlyjOpA/BHm7M1QiE0FL3+WsUI7hJCz3M9GNzizqeHsSGW
LbAS/clskJfhhesDvea/SIV+0hD37VyaBRXwu4ARC5+fB+BCdXw3qKruyqpTNOCaRaJYuqlh3R3H
GSV/WjPRoJ8EHCQZ5xV4LAaeuo36SOKd12qc4ExydiYJGwuVG0q+z44+Ysj36oqxkmWuZkSH2PAl
2PlWHp2QvYLnfOlzhQHizm6pnknkLKxTVZu7Pi9sgmpwTIbjA2M1kqqRQ5JvuQeDekjGSgbhkqzh
tT6tipYj35iqNxuNZmbLR7qRCIpgKUMtNwGDQJ6JBpRC9SxAkpjiMtjFFXMCERQkQZ5NUwGmr2bG
kn/tYet2OR2Xia7g9UYeQAe/QyLuMU9tHY02rHpPtXBa0cX4xNkQFEgsV55mfpfwCiakB9RfnNgp
ulAwEhgONBISEW2KyQ5G2quxNVxsv3zyG3EeDNnfwbJZDxYEa6g+VBZyK5e6twyZW+gzyu5JXcjn
GW+9rz2ajhvSOWKcam2JjF/5EruxnqUArBd3WvPIoVls7Xe3dliCZkwpM29JT1+yDG1RZqqzRTAY
lSrio2KGt6C6n1hqCUTQ8aNHatRbRkVEFZVdDsLYT5EACRZFpJxpoPvkGxVgBftebURjf0XCeEhm
UpbeZzt7BQwwbqEKIJIBjrXUMm9jpcAUqpqJK3r2dY0VkWfjJpBQrXILJ6rj8Myh2lrYI4zwe7Lj
OazvstGLaf9Of0yfw47RIzXrwWSGRl4cs1hp9D34mqIs7pXEOOhLohZsTu3gILBqU2ivp5n2gsUh
CFt9KsdDrtv+vew4ZqW9j5Pc0sENJ19W17iBP5n3cZ4+dnONhUDTRzhgGFIdOmtEs2NaEKiaC0vN
q94/6QVASEEg2xqSXr62PO9uTCpCFxEgA1c5VJn7XSYV4JKCqU7Up/VuFvFXZZK6pDjVuHyaLJ90
mEoI1KaIJz4Jv94pf9Gs8xqRG4UHwJQIspqaAVQYfsIme5Uzmi3T7a9J7FVHPYNc66ls40dWE7Tt
dKB7ctfNzU163JPVwk9GDDsb04veZZvaELipGrsLHGc4OTbYKj3npOiRnK65YYAUmX4prd/ciTYe
OvStQci9j7Dj4JAehRUjKE2LtxsZT/MQ7eg7hPAdfZzyTvnT+FF/aMnHPRrTRM8cU2FfbfpaQ8sg
xZVokZVr047mCCj2YWmxCDQcnubZ3yPnSzZOXfwOALNKr/pqxuSVZPWNsShbWL2KUC+3cDQQA0yy
3qMB3EeaHDBQP6u4ZnrZkeVCxsbsMxsbyumi6RvPZkxvIZXizAx21COQZ9dX2L0cLQckZnmHadaZ
TviEC9XjeXAmlnpGG9T+oCIEazVRtdpNLYD4MmXO63lw06dii9LCpEkc0kqMxPuYQ8aylHyGbw/l
xLTPQ57+uHEBXGcKbZCE8km0MUQzD5OJ78Guq35QXiKH1+19M1QwW4dboyJWTZIW8GQl6wjPyQaz
armiKIQ36UWY4gtrQyQJIQOQiurUf7It50EYGaK8mg05BRyEJaXns877Xd3qT633ORaufpQGXF8c
2KHj/gIToHQubObRc3TQWwDWBGxNe2HMJ5vpmHCYKtWwxEOPE59bAj/MK7IQ+NvXKHOGlQEUbj1U
EQlwkbsa7bmko0zyBNsRk7Z+W8u3XIvedI6BWaSss2MtDnYCy7dT1W4T84P+4LSpXV3ACquN05T4
r2owMWRSrvOq9VuPDF6ECORMBz6UY+vtOvLfUurTHXw62EGY+VceROWCHW9lhIiuYmH/MjB9cGyG
VWj9cAUA0BIpdC6GM2SR22NMeKJBC8jgpWYi4FZuA+aibWny0LlYehgjZz/28dhLYZqjOrFdpAt0
y9epnm30zrPXVlc8CIZTlWN++5JbCtAi8x51pf9L7AlK8C3udlp7bwtuEo0hkPvCHx8dNICUq/cG
rTghvWeyeO7tJvxx2BDN8m3UUAYRzfiH9IloVc0MQ43OO5UYgH3sQcvJgw6ALLe6O99YkfpDZpY7
m4AlwTcJM1jnpA7V+sRuQO01u3cuOdUJZQgqUOpZvSuDsGtwIFfpMrLTTqZhECtn8fwTPTqzzAEJ
M8BNDfxJOyXHSa+IZCe+Cv1Uj/WV2Xrk/321qXe/8tpZsKWLvIJzpGy/bA9rkgA5N3MsaEPzYrWE
BuhEwZNFwDZosiUKX6H9J0qbhMFik8N+jZzCpSau8AmHvCR36kbXwPUmhfFaOGR4VtOtL2I2bA1/
l5jnVdJwWeJmxCWrI+9gxLArwASvKKo1jLMZb6JuX6iJ1KqjmZ/kiOJkaqAtoeqHKbYvSNOTPoEe
wqbtlvSnaerYwSUILDOtb1mrI52o+GlT2BgDbmsTxDra19LbYyJElGD4waypHsNo+MnUXWwG6tyt
avRt6nG0MOKvXLOtgGSYGz2KM3UHrU4DDdhQvLBc7dGC/XLQrDgWOndN5DGyajfjElqkR8yAySNt
tCLwQmJEvPks5OKAHixqPAXGoM1IexyjoPMMlDPYTeiDo+QbBHFbBqpDbq1TW1Ex4e13NlnISuZO
2a7PCIsRA13HRDbrAecTCZ9HiXZpNfl0m2hy7PU+e+Kg+Sf1gXc2CKhwWL+2DsJQp6+OjNAwy0b2
GlLpIlIdHzCYzdTKh9RjUpH1pQETCAWRbPp0ZRBP68zhwcjHJ73VvhKGLqvUbviMu2wvU+Kk8e0U
QUUp2E7Fle5QG+iKuBoXzbP8rh36L6q1tE0k47fGpuszzTy6FIu7UQ0RBb/30GQYJt2ygo+daM/E
Rl5zO+0ZmjY2E4LpvnTEs+omjmJXDGgso6HOhR5KZ/Fkb7pW/Laz/9olpMzoA0ujR5+wJYgaVhRJ
bUu2gz4LUNSOu+8HjyVTdWdT1eyMSxRLkRTf1oQgEa3Oo9VI0CfB0IgMARQwvEH4qNDhalcOvV66
D9oqQlguIuvaWxMxdOn04fTpEwKjtdmnG1VXl8JzO4j9M1kEKO1GAoptx/uINM5G4WwcQvDzggZf
7riXNBu/beOiZS9O7r9rEXI7CzIWVTpGLCYconhBxxShSEc/l3ALrdv8xe1pN1I3YRv+v+ydyXLr
yrZd/+X2cQOJBBJA43ZYk2IhUaKqDkJUgbqu8fUeuH7h92xH2OG+Gyf2OUdbEgkCmbnWmnPMhnSS
0r3DrNuMqSSHuXMVoV09M6i/AonpWi+8j7Fn6AAhTLXR1ahy5kECGFfvlA8lMlV/IhOGKfIZVMgM
9oaKLvOtpwmSlEFTp8o5UhI2C6MUb3Gfvxed/t7rTokW6m6BNHKIICsUZ4xx/p8Fle1UNa8+htE1
8/UHr0R1ZhQ8HQ5gDWeiMcxjPGMnYtK6wbw6SuzdMn7ykKUGRTgw0+A16FEAWyo5dIOHrCuqN2bI
UFunXU+86OTQuWtKdBuV6DiUMlJH/OEvhd6y6VETEmT6xrTpJdDHByuyIERockeZyokyCK66xjEc
QwICFvUI7CFCTh+fbc04tSZoF9P/lg46Hf9HtTgT2iB+SetIZ+I+btJQ3u2xRA6p+6+9nmWLGqJO
OAxvmc8dUFv0eEbX2JsGOKNayHHRP6pZYBN3vKkyNajtAeMrPV/VnVjgdQuXSoZvlVa+21OmFns2
xHsKp2c5+mjZvdIinbX7MPoAZ5hk0EE0KwwlEiVInH7NIE3gD5sYQNg4JerjSC4t8vCDAIm5sKZx
l2D6Jmn0MQhtCgKCk0wKYVE0H5Uav4u8+HLYPV0U/qE+7euxfczgQRpl/5W1nB/neDQvwx+vP3gN
mlHmryhZOu+z8ZkWlvUDqExU6HzATogEXfuOHXyNJIsxMVLFXXxYHIqLyr/mifHu+5z4Yp1qvi+t
fWePL42uTo6VEBHd4AMxQMSh8joGrk/2Zn5Np/ihpypx9RcTlSGzr1NvV1TV3laJ4pug9auJmAN+
CK7+JzqzbznoSywXw5bCR4zlxbScY+UYNwjTl6CJ7jSISmEjybGfS9GcM9GRYYwwMK6vUxTVvN0O
RhjxPakIOIF2f8rrgJMOKAs82OzUzM8jcmwNyhmKEg6RmXpnbHpGg/lkh/2xdrVz2HuLvoY86/gW
Aiakoopc6g409SxbthZgJSqRMpnwToZ14pkhkmP+YoQ3gekWpcOO49ErIlYfJBMrfdRjAqh9cjgb
fzcl4e+kmZ9VqI5d+Ndm4twJWUOo4JaG9fuhxdG2JesOXAafgd2eS6tBNk4cbMWpse6ZY9bDVyHj
dP3vt9z30Wqi2ofqtidBLiE+U7ulZJjm3Z9mjifdbzZpRlazfhpnVO7Uwr4dcqwLYZE8p8QNTvZX
SFnCJ+3TNQ/N5TwhSGYARO9wMwqnipbyUBIXtjCi9B6ArjbKOR+uQPQ4NO5OFoHJ+ZBGlU81w5GB
Hys/EdQiW2bdcAzu2LkkGxs2QXQJ9EM8rpdp/DHKog+gR4ec3WhRZNxESEU+PZqHC9o/X47l0191
mh8YaQ9eKM7O8GqDKVqA16Cc7Mx91lpX12aHyMGfzpYjhm5Dfu2SrZCbNHA+IVWu7aqlYxZMvxC+
0EmbE67P9G0M1E9tCmYNEzNqm6byFPjcjgk7ZVGto5TBrQNuPczxGRfacGcyAjsNVWVPq4BqhLrD
9N2XJFT7HgtoNxYX1xUvo1HcwyrmaaXJoTf+n2dGl9QxPxrmQAscW3VGNlWMcYdFyDrBt32U/jNM
NkK8QAk0GXkjWQs5oeyzC5la72NUFjQ4u3UioJsV2GFBBJTX1CiPjS+4IzlkoVSPEEuazlKzKRg4
7BbkSiZ/HmkWRkq/qLRORhji75hmC2ZRXVoColZ1bZUQAaM/MyQbKHzty/inQJSbmtFz607fjOWI
VQRRnqqBKrb5KdhNsiLduJlOxTwhPUe9tQZ7mS6NnSbebdq4jpi2RVrtnUbtTbc74F1GsqkTIEkA
r4zho2pV/uam1YlAZdqVqlmgFqMmtEskRQYn16i5RM4MD8NTRw4hT5LUbcSIMcm0lcLtxrw+c5i8
h29eYN+olZ4kPxZcD0IcO3jJEOZ7zWqeEVnKPNjB9NIF8rXxCRGabj2aaOT3J8dJr2nFmdJJjd+m
G17xs+Cf0jBR5YP91GuXwJlOVjmn2EWkjvBTfDzl6fQAKeaztXUMYdj5Z5XoRa+adZmTxWHqQYMb
mJG57eYwEWqUeolFo8HkXJaFCVxsfgVLg+v8uExs9xAcuHcYkYd1syxImVg1I8OLNjFPtiQkhQyv
eNOb5tkVLDuW2W1E3ryEpix43Kaba1hfQKrXyuUTZ57H/a36gpCj7Gx2REuL3ONoCZB/ArxrSl4z
mYkriyYQZt/6p61jBq9Buwvq4dWp5jUHueaiCZJbH+R7MwYgHJm4XJQWH7VgWEu/PKZEgkuXdqAA
fQ9sweYezKIfx8xewjJaNUyHQcW6mI2J8s7rgHPj9FrXH24Uwc9pX+hCvRWkw4CPzT/NNOLIN0Zr
LbYe8ZS9E/8o9fCXtk1k1N+1PXxlmX3kEHWspUlXGXV2WsZHshfOZCVpRKh7N2sw7VXVJhzX2d9d
W0FSo5iIibqlMX2waTws8i555jgMhsJDcU91DodkghEKzxzwMFs/TZVCe+zz4MMGU7eSpfbStlyR
wUur5WB5MADdjVQEXWJbO6T0h5qq3w5sTmgsnkqfvasZIK1QhmOzrIeb2ZjHBAHKBkzSa6AQCVjM
k7jKOY0dylEx1sBZnHCvpu5nfnlD4d/GdvgVuOCZ4rXncD64tVD7iIVhngBLHrY6pLryExVSDj6P
TYgYrK3SgWexMmJ17yZI7ACUbIbHiAe8jRLJ0i+xN/izS0lLoJ3qaMfMpPMOOs25PfHbtIxk9uAn
drn2BoBUoRpuvoP23ZHYAWjZOhu9jcTWim/Z0OKgaFN0HQprSBCfOwl4QJPLQHd4vqsWPchwMbTB
JKkJYoJzJe0MonweXOsuv3c27VNV0y2Ad4pqiBDruUpzTWsR8rAutI84bFC9+kzTQGt9aVX8WNHu
J/LmCTUtYPNhg0DCXesH9EbBfqg7qvugt5d6zBWW5dRygutJX9Vqa+2bzkAeg8rWHB9Kc0jXfe/d
hw7DGt0jQNIGyTikbZFQxQyRCAO6FTaLDsrEEHwE3d6if4i4uG7nEA8akHoeYzCdYsjiOSSLwjN5
AjIt2+B3nPthbBVFdEXBRLYbarYaIxR4p16tpn4mWpk2KCFKYqkG2IZHRID6UmTeQ2dwPoTuN24Y
g9IkoE2CeQAhjJ38WVlLH1eqpRlb7yrnDVGEO8uSECFiloxtmqVHxZcG1DocdJq/QNqEWNmXSbD6
Ty6jBj8HFQWnla6YvsxmzUhlHBPbJQqqdK7sKydqEipUh9FcjRrRGNRnImaOulO0K+JgNwI4pmp6
scj8+WADplbJ+kAK0jYyGPQb4wa1FmpiYw5ZL9S+isYz059DX+vvJlVaYHVHFLN6G/+MxRwgVwTp
imQ0FERU3tRKwKcZ5aSwlHqDT8EaZLBWbAZxX3ynHoYVw787nvnjp8aBkupb0TJPiugl7SLy0YHh
LX3rnRCuXGOmnovp2BI9GwXdxvCSp/nXotO+5w2lW9pcMJmhjqr7dZ/y+fRMPqzSWdYCeHibMt8k
WT4fzW8/o1NVJPc8PKDDS5ZmxVHNSPT3xgcJw6m5Mv60KbjZYfnt+kzUQKx56EXn11hpxi9QbI1R
2VNBA3vXRDfbZM5Kh2kXWh3juy7B24v+ypDAcmXYXDS66/gSWmj0czqZTzdEv0V0YP1ifAmi+tso
222UGaskJ5woErgGywDjadk0TAyN4zTIxxLFXS3yO4/wMkiSvdvrJ8anF9/2D1pdPBvA4xZ5hV6+
HabTQEcpN5eExj95KWVYwO1AaDJVtdNBJgVYWjnlufDzvx6OTCsystuIBmLosBB2splE1iGgGj8x
WNyZRK6Bu75yOiIv23x2aQhUDe2Dgq01Fbin2vf5z8qozjzdu5ogN/ZplNotyHdv4v6b4PyPsn7v
C8JWUbwsJqE9+0xbkXzb27w264WPFXCpmyG3kZMSqTdeMzsdUONXq5SWsABExXuoqpOlU+/m1Xtt
owsak/ZCFParSeDLyiJnY1GE35w8MdsmJl65Co6vm/YLjh0tTVjrSoVyL1N1NXI2P452JCM7/ooA
g0UD3VBPnUPE+YOcVMxFgmhdsJqA3FlJK1eu8gm16Xyd3XYgDb3Fjd3X6dELjKscxTF0jBcUOzeJ
ZVUT1bktq0syDBQSXvQ0v6NOdZu0Dx66YPpujWnrWbcoK46Mf+51pJ5R/e/zVDt13ROhrPvO0T7q
8bvUq0ujme+1w7TdKgHnBs7OMVBr0uiH3eUgY3LRYLfeBwkB81ECj7kH8iVp46tiyaT30X1GNUi6
1j8lCj0e6vzFSK9mFIheatmsSkVN5JPpsnBydQp1aMNSbaX3Zdu4CnISeJgJOvM9TRjW2wDT020C
SP7qUQjc4BGhcZN76Nz21FNOeByjlF5fmLfsiyZBucfcxx7OzNUFPri4ppMZiOqFdLxLQ/O+CfJH
X4XsniE77FyqhzKo16bisD3hqww4N6WldhQDupS8o2eOSOGS8k9dGjZnfP0IMhY8AXXmyguNx6IR
ByiFb11dbpUG3lqE+mPYI0JiskXdnp4shwOAix6ebTuCuZgV76xo+yG+TnXPnDv66FHvmHzUXWnS
4bHwlz05yCMRC70Y3jofrEvRIdm2HbhxkdajeBh6ZCLqNSrzr4IDexJyj/RGwvov3Z3BRHlRMO7c
zORaHOB/uK7uesbcuayqdDXeQ0QlIOy7bx2VUYIBnbiHL3DNWwM87iJ3A30VGuVbStuytSTdTRst
O0nWyUZrscYzZ6ffZbHHEF8rBG1LGtKipssoNZJGY+MlS63yoRgPZpbhrcK2kBmcq8MkgKOu416X
8jeiQPdYpwkdziFzovlqYx+PCXh+zbSW7eDoi74g/lUjFSqQ2At6XBGZzJ6mLp6XkwJJy0SLRLAz
5JW2jPwDZFEmmG3C7Ikov/jiaKkPPpSVBqgGQkcmn7a8A8SmUS81sNmxXEZzERBIpr9hbELvjG65
K/4/teUXxmAzvozF77/+8Q2ABw319dcP8wzqyr+/tP/51z8MW//Hf6J2Vl/N13988fyV8n2nPGt+
s1+w9f/bN/0HuUX/p6T57SJkN4VjWv+D3CKcf5qIKC1dt3Xh6qb8T3CL/Kdl6sqGicE36eDl/yu4
BVyLbrq2kEL+v4JbhG3wW/4ndosApmJisEEMhXLb+F+BKl7T9UkomC2SI/ms4WYsiHXTsbIX+htB
gZy81Elo9k55mGLMducExZObWEukiKFB26JTxamUAESVoV+K2RMalVRXIRyoWM9oIZRb4lo5dUf5
zkfSsYjbmxNrgHYJN1okWvjmBN2aTn3D6Sy6NS1FWt8EHA3H7AyCCWEMe2grmIe5Jbk/oGhoLGv9
AxTjW4mXKVXUNOg0CFyI3puUE2ELXLC34keVDU9dDQbExb3R40mD6OoeYzDxQEXyLWDXL8BQLPws
BxTBB3ug+WC5NF1CJ//I6o8hhC/Gwrgw6pJSKfQOjs/mWMbOh+e1X2ZVE6ZYvTOrAza+i8L0ww/G
F0ROKAx6WBGJN2eOM4r9CHyLLaQcV35JkmKk8P9RaDGapQHjN5n3qpfUXgMdkQuJMdamTJv61GBj
IK46ex4FUaFF/RKE8SdtylvpkmwcVx++C/Kl1fQWcCYXU5nadipfzJEDaGvRQHenjqUzEk/EId5w
2Qv6VIimurqOLonfI5qQdPFBOUzCmzPBhnZhacDM2xwlDi7+j7HB9tC63lUUsEom+SrV3VYRCi+T
RLDSIss2pzJzibHCykAUkAivNP2k6DiLQvbatHHeLkKUIotE5hyDko0AMACezbtac8OtYRJo1afA
oTfpmzGkNuIq3HQYNuEs0RqVWjVe8h1MbypMdeq3xzAu8AH18wQhHn5kj72gIUmcs8q2Vla7obvD
4l6jsZL5JaoU/F2TViPU0yn13oa6OWXBsKnTlvNmEK9NiciSsTcmBCA/yRtaEwAbHkgsYmT2gfln
idg9OHEOXMJQywB3hY/AYdPa7pet0tOoCPb1vVfyuSrYmnSGBGqyhkq11wd8A95Pp1ADgShBrYVH
bS5Ah5C8mi4p/FUps/epps8YYD6JmW0r9xwP5VtVZztHR04wTtgDvS+ZyPNYTjdlFic3EuVBRnlE
Q0LfRUBi20yDRzMa+7GRD4VZ7Q081zLpxqWnxDf8AzKUsw9NAY9NiqldFyQi+7V/qmbyUJm8OwYN
sTTHlw3g3e2SZVqbqI1rmyk+Hab5xSBffC6CiL2QE9BIluaCZsSwxCehBwaZsFzN0CzkrimcO3KJ
+QBsvCG75JuTdeH2D4Lmzej9MKzchOaAkhNbLcEowy8VCC2lG8GNR+br0I0C+yHI2wesc2TePxlM
gV2enSE13mTc0Lz2PipD+/PnHxLSKBsCpol1f4OfQFCUtyJIC7V2XIpVpjhuoX/HwciNXcfqJx6/
azMDxtfUz1ranZ2xe45H3oYxfYmOSzUOzyhMOc+2mKAT0jjCNy5ek6IKKckKzJNuLwb77uoR5okM
r4maNloFViEAMAfdWSz7itiK3n4pUCCKnrs6drnHg1QcSDjh3dWXbrDfVP6gu/kpbY+uQJpjaAdL
J7Gx8zewc6iIvHmMuBB9jjWL0HnXPxOklyMFKWS/SxJzXfr+xpywLtvRljjjtUZLyELjx8e30Jya
9ibhmf7Eb1/5xrjri0dDQX0D9x72cl2QfEkK2sLUcE1rw77zMuYYwdJ4RbRJzF5z5LHeBRI2+mSt
5u8U0P6R0i5tILRWhTF0jKgRYVmIp2jKlmYH9Ue7QH1S8sM0x12cVVu7rZHer8wMuVfxPujZYQz0
xzLUtpm1NdocmF8fnlsfVzdWZ5TwB3p0O3oaF73b06/YedF4oDHyEHUQVhJ8twXrG3H3TYwQiGvS
IuDyA7WyiX0rhubc9siwWo/0lmo7/zgb2ZLfUp8KPBAInVglsBPX1UOrWTSkRiSXyKbS9OR2mHge
SjCsfvxY+MAOR0yKeoJOtN+1Rr4f8xzhEPld9M1zFjNi3AMLtGym76qoR/jCBlL45FIl/75aHmjO
tBTb+c9OCwi57s+av27q9w7Ono8gQff9mx6jY3HwWGVY7rDaDAUOilZtHaLjsugYE3Q1X9eo5suY
v+frPFcnA/5pgXrPQXTmVt6SIT3apwut2p3XIZbPi4tqXJvhqPFQ6gghx+I7mNmxdpw/RjZ1YQbk
Qbr46cu10H6mYdsr71RazEJGLTn58bueTLuA0rFkJTLYIB0L7Veet7dcJu+y728yaT7n/67i/D1R
46OmS6SiEq+v9synsrSAQlYN9rohfTSH+DHG9NnU6SNU1Qe3xmvngj/HwdEGLxP4qdol4b4Yb2Q6
nwtDHtx/t/2SRxxAh1SlywCa9zB0N2q3F7Khb4kcVnkDLaf0PoyQvzd1N802HucOuw+7oFb5Cb8I
q0yE2BtXYyjedEGPcLgzyN8BR906Yf3ZjMndpT8+GANpL/4TDTUjes8y7YkZjm1311aJB02HvSyH
K6GOb1rnPcsSiU2sna3vEE7t1NZbAa1CCP0Q1Whs0TZLhtKt+ZS5DE8wRrf0OkzCcd1C35VTv5G+
yyC6P43pwXSirVG31w5xBDWav4G2oZvJFs3uNivCp4i0kinqrpNvsoj6rwCTwRL1WEFJhRVE0cQ5
sVD9evTDZQe/hI9en7Jf/cMp4msSOeeswKtXjl+m2SMkOYdF8wVw4c0w1UdV0yjvqfNS/T0AQUWy
FqH1J7tsaCCt8hOtlgNb9TW1h7fRiZ7mZ0YJkAi5+etx26V+/hDo4rGUww6/7EO8VKF8RkHL1Rcn
xzbuEHT/+qFdebNbo5he7Sp4g1lySM32MzHFI2w819eOvcxOYR7DmrLk2gvro5tjYuPmxouztetx
VxUzEonko64+R5P+noOmdr8MQMcTEAtWWBQkap7wt/u87NclF6VBIjcW46nSp4NZovry6ZZbc72Y
5g+lnZ1am9vaDv0LRupXO6b5n2D1jRPvs0zujkQyBoBdPAxzN5JBPda851qLnnx9ei+QkRDviNpl
sveanez6YFdRtbaVvJtEZ8eR8dIEGu+JZ87rXE7GjD4RBu0ms8XiScBaybB08DWAuaakmcZpQKaM
SzQ7vpfFjZgI+q7ZATnkhWV8Ukh+LI4dtrEOvfgd8/TOr5mxOXJdF/Wx9q5m+iV7kNaB0d5EFV7D
Nn4cYdVHCDV9pCUmQim9Fg9TLKHGVGdNMIWcYnr8aq81z2xjxzQcbjSMzo7Jx60tAAU8swHeklq7
5aq7wSd9KsjwLPK/OtCeeyFWY6LtqsA+upF9YwF5TnxO2/awVzgelIFzcHKeA3d8M5zosTWSjRlM
e+xaPzJKH4eetQP5bjz656SnbZHVJKgWBW4iqe/D0vjqQ46QVkOY+1QyIRzjrahpJMyZJKmHxiWa
03SZp2H1G2PnqQJCw7TQPqZRfKrbp57IkTz4CUhmXecjcxCpCkhsFMe5xzZcl9amGRg6RMP40Eh0
QbU9Gyq4UhNRZOrk6dUu860nHccxKx/5zSD50KQW18GqRg4dBlNWgRo3ENDVkAlw5sY+Wc269XBC
X1sah9HlrAMj7aBs0v58e8ZOtJx1mI75NZpBcNEauDhmJFp5HDpkF66i48t6bm8q5hwEiR45WPfH
DGYso95hWpHsTQoet1LFCLsrsqPnWUdE090q7+mCTDRZ/PKjtfxrnY7EqEW4bYzqNowB3X1Xdxch
9mfbB4Nh6cnOtAAGqeyUFjwiTZae0ZQxu58ASFlBhMwcSAk4wSqvx5WuedUR9wldhvA8TCiKHDNJ
N6aoHjJhYw9Mycyz2ZAbjdomCNEhTaL78hQie8kZXVecc5oSUYWLs3k20RexIqUAfV3GdMuytrIz
t5MXZecm5mENuvajwi1GJ72ati4fc6Q7486Zte6TXn65PXa7yE1OQ+s4sHSXAbnj64FNPSmzYKfb
+WawOwe+d9ktJ5625I6eGWHvqItN1xY8jMvOKF8jT/6JLviFwh2tbGByhuO2LHw95ZBlP04Q7TH+
TzSNXCM9xmgIjxFkFFRHrFIRkRerfEB71zR/oVkmyyoop0vvAs7indDC72yxpe8bbGzbz/l8gQjZ
fY1NgOwiQC+Ys1KUbn2ZehtD0F1LCiBrjkedCzBLbdARQMJmDa2GwriYY7IrKitdg0LgPGMTLD9l
BbFenbuOhih8KKXxknTAKSXvdVXl5Vovu/4YiqsqyvgG/oLzsxq6nTXV5jqPRAX/HyPrqDF3sEuC
yEevxQuSjfqSVZtOpXvXcN/R6lK/Xt0+4DmsD06tSJBCpcWtjohUmdyLKDwUPK6Yd2BH3EP+SER9
4q18Sc8v8cNhpfdND/x4z4fgbfSemUPIYyPsOCFV0uvXMo9//N6NmcmOJF5MzR4IRblrY4dYedyM
lnhyU31YgZIiT951qZeQ2XSxf5s6ugmyI56rRxgEaJTiEW0+DgyPp1FvtrryG4YarnyMmImAFQt3
DbHXe49UU2OiqppFCu4lHvyUBbdD8qKyGlfdNkvhewIzmgUn2Vfb5Qd7QjiEo5cO+ZTgDOiKE+fK
P1cthYcusnPC7g0c+asq5G/XASYwYbo4nrsPvIpI26GtL5FHgVoKdnuwOuiy43DcJm74y5o6Xvg0
Mkofd1O2e2RuzqFC7Xeoqvo//q2AXrIXIuME6IR8/Hqyabysewbis2havN1ZlM9ZOXQD0CCOpKuh
DpbwEs18SJdy7quQStS9Wlm1cYMCxVIO5Ir41u45Sh5V6hh77uNxOcj8XiSp9Wy7Z0uHZoG/BylU
/K3lTv7qI9nzjYrhmhxQtpksaKNuXcMc7YmT+voldlFOli5d18K1oisdrWkHx4ace1kRZZxHq7HV
v/0pxTJLZHCTG+kOrVu1SIPIfUDyQkYSuB8kz/KEC66/UnEdxir19ppRTqguyvcBRNwOrtVNC9vi
yTF+J3vSnvjRkuLHqHbN0DNtgIYJUxfPYpxdg+ANTbci2CH4ztzE/bAs8SqbYfjFlLOsu+lVyQj5
PUo2hbuxcxPy/3rvkJXxDu7xQxi4SAiA0dZ5/anYHFD4ckpHepV8BkX6y1mHpM30s06T18IMDzze
IOWmbW40pNK44gn1AqNyvDsADGLI8WOAdlNWTE0yjbmrTfrywVE4EshUfalRQS/L1N+kiKs5Gznj
UkNBhW7Z2uUVP0CPMOAffCoGfPoj2UAzDM3WDiEMLDeqfyFyKAZEOb+7TVZF2vasgj5YlAovBSMW
MvHkhNyk5shJhn3K0MLlqZlYUpYtiUT9bIH4LAlwSXLyY9380xnkWz2dwmlVJt2Pm4Q/VVG9s3Gs
TUTqvmnvyyp5ToYdfLvP0StxDNFMEil9B230+amG/+JNw0XzsmMwJUc/aosVeOEXjfYCQat6skhG
pkxA29IhvRNKtjUQkYfERbKqbDHChieaUWsvY2Jv6W9lvU206K9y5Nm0q6XsxYHwv5/WjE56lO1t
ZkpI8f0rq8lOi5JPPxp0Qjsdbl56Im4VEEXAIJNN9Sm0vZf5T+kZCwbY1yR5MvPwrsj5RI/VnKDu
MvEq0TgD5gyXcajOnp0ca6vmtLSdrAXRh5uU2tOCp7Io7gUuOKYb1XsarhxR3ZBYHpvWfqER8+xq
9qYXGNwbF9XgJe15atwI+2BaIZJiarWKou+8BzOmGBYApHr9d1ov5qwt/IfPJAeyhPtUBHPQQETw
rV8Fd2Oy9iFuxAUZDJ/+0K9yxziLiVeRY1FfBh7+hiDdp3pOqIR+S0oaO+TWruuJa5KBpQBX271o
OrN23SgkZ+MgWHXoMvxhjNckVSOPKUtCdYB76aBEKFOep9bdd3r4jCbzRnwTMDFQJBUfRh8yyYmS
u0y89fxObTd7jMPqGa/O+7/TH3z3R4zqI+XDh8irHVrbpGKn0Wk4L0OlHTouFdNAVuJcYcGltZd3
d4FJoEtNIIXdU5dtcFzufdfYqVJbK8wfRIylR1oE327OWxqL4N73FoOZ8c/mb3RMlpB4q01I7HUO
MnD+d2caqMCBdl1gQGzK8ZBV6kmfwWow9BZBg54utKwdqGMqOedr5dT9aXIWTaj7iwbHuYUQuQ/S
tYWAoFbtKWvlEyLVM9q1Q0zsdYXAJpypqAOvNSMbKNKYIKERjjEbiUat3fRF8jw7TLFbuNoOLzQz
vUMH9QlqbvbYWLxqj34HaopupyX+S8T4L+9PpYN+Kk/RBoVDwW4CV2uWwdv0g11CEOqMOzVhlZQ9
WRLxW9Okz56Z0O4eLlNVvvs6d1mmpc9YsJ+gjnKYbeZev+M+tz4XxxNasmx0+6Wao7WZOc3Nd7Ub
xVpzsgipKq+vGNQ+VtRgeXHQnOFuh5wfGk3wUvmesEBuQ+apr+xNMXHZkWCUI2ABEu6kQFnlVSRd
CK4VLjstRJjObQq/lEmrNVjnqmjeR4Z+CorSWsrsddCTC/20beQtHOzLIv4zEKf3WncqufB1kPzJ
BkKQxGCGL3jfVLxkUFTHQLN2TIRN+PC/sg0ZAZTZo+0E9/qeQjIURBaXNHgDLbz7g3MOZbI2m+kV
Rw62z0VXGR96ZG9yNofG1Q4Y+g5lm31Cj3iSUHwJJVyXFvfpqOJ7XbO6yqA7PZCsh0AgJB4iIpRM
aExB5w/UGq+0G0jpTo5dp86tlz1XhvnEfvjs+s6+bdtN4gSrbGJN0/MvB1kDSrTjMDFmiZry3dNn
wlAb3/+AjMtmllWb2mGMDXwGilwL+MJWxrX3kVo4Jox7USD4nNoP23kt35BS79OckqNPe2y6HhrZ
Jg5/knbYdpY2I3/2iec/VGPxHk3MdCubYaOGe4E6fXBsyhSZP0oqSRX2rzYNhZJws/liNDRCYTDy
WgPmAXBzOMtZ66qZnqc6e4a4vAtzm02ERzxjEpxr313D3TsOyVGWPUPSDg1PeGqilIx1GBNWGN7p
8qaSesWW/WsXfKu2ijd2zWIse/Xipf0Do9p9J9nSlAffQcOZZUn2NUt0R+1lHM0z0t7nLlAbzCtr
pKnbLx/9bpCYu5JWhBPDN82TtfTUfr5lc0Q1+DkAUbBdDhZemrFfFqV9LqTak+f0Elbmdt6+Q6+B
oEHCcoaahcPYYnRYMbVuP1viiGJ8hCRSYtMQVFrZIyHz29EBQIm8BgMz6/zgj28ch3kmVY1Cu34f
SvmTQVbRUtCRskSsmdlXFKWP3cxd7lKUj0NmbbIGvwrO4oE7ICutnaXxQi1nXqhNjK8xfcSFSX+H
ThYFllhz6180X49XXUfwVaSwe/n9guAYm8MTyr0aGyqMEneBZzvd1VG8tXKvfuy6HeRa4EBFgZhv
gjTRxnJVu3R1Op7NdZSgy+zBEQCZjX//PTb9/6kg/5f5MnXH/2m+/AiGu/W/kv86Xf73t/z36bKm
/ikcQzmuUhBiHN2cB7j9b9386x+aJOSDMbHpuJYklmPODMn4acG//mEa/xSmpeavKOO/UXZey5Ej
25L9ohgDAirwmlozM6n5AmMVi9Ba4+tngWdmbvc51/ravMCaZHVVMhMiYrv7clcpqf6fwGxo/wtw
nCv5iWVK11bq/6cZROff+Iu8jLKr8/I0Jed+B9cm1MnP/1I7g2UlmUxuoXhuonDfFl+DUWG1msyH
WvIApML0SQVcoogFFzcltujl5BexVSLqFE8ZG70DGs7eVuS3C9sZ/4daHPPvfSK8PjR5pWnuLH7z
KvVZHv/r6ytIqxEVx6Ex0GwMDIMqb23wFuURBQvNF2v+hnX/rquoGiUoHN0qn/muJUKu/wYLHolV
GzX5uZT4EakxWtplC/TBbZ9iBRyP1UT5YGX7yR+CI00OD6XKxovtVp9lDlwegTjYw9du1p0/NhuN
9vgVJpf24Jch8HR9oG0q8V/KhNmjYfurilKxVW7on2DqzL1rTP616w3jUkEq7byeKTWEtr+cbtf/
bA6afQh//whNpZsG1iYbkJKpzwUzf32LSnvMHUtS8x7xYW/GLlbHnwOGdUVqJ2/31nx/s+tKZ9fm
Ja/stxkGyB4zEWUqy7wIKVqNIpoB9OEYjLpY6XHiHwccshjoGCwO4g01fDzGrfRujmgfprZPnnJb
v/iFmNsEfFpLisI7BxmK20IRQa5cULI6IT0lg62TVuq151XgxTWcI3cp53WaEYV0Nx5GQ9nMIQyo
Ob5R3KHv2ct/foec+R34r/6b+SRS2A5cw6ZhyZLGbPH42ztEvwWUI6NHhEXJpYkuTnDL+QGtD1Fi
wKumTn5qrehI4KPJF8U0d4doDZvfNouOZttHR9Cb56azLgW76Y3e0vDnMY84J5X9MEozPtsNm8Yg
lR9gLuT251tNCPfA7QZyB9agoZQyPElMUWwm/AG3YT6kloX1vWeYOblIOLjm45s74meIfPt7TOqr
lXXFDdjSqZ/84liw7f/XwdKL//OlTREOjHyT3ElsXqrJMi5alDOzaqpdHBT5OXZUfhZ4rpaxb7ib
xgBuR+r6w0osZ2OmMRE/Az7XoBXDaQwDbHohj+75q59vhYE/nIo2jA7QlqCvxO1RZGNzbIoyOyo2
VKiAbN9981I4jCC9eRj5zx+fnDuD/vbx2dIxoFMoXVqu49CF9LePT8RunXD5DstSCW0lc5lcgsBB
VcLy57ZGtfW1vFnl7I2ee4PsTq3KhCidtiGMCADQYu9QDZX1mPTNIWsadScunZO0Hi9JZkQnLP7x
pY5HTtxL0nXlSzEyH4xzRKoM8h6dEFO6LTPVnwtsHNt//uUUHU//9ssZ0uXBYJjc8PkV/+0GRyow
tvUmwtLW979MN0BAxABx9nCJ7H2fS4ohdqcP1mPQY4gcs5da18ObsL3fwQ/MQXjB7edbU8eiDWo/
dczz934ORD97GgdzViajxmbcCF8YEwa7jkk7ieE4esFRBMDHZYlikgU0O2u4/xzwWe9BvHeXPh3G
e5t39oEpDCDV+U8E6Cl3wwlaUkA+CA+f0ZNbX1N/0q525UFic3GS/3z5c3CqeY3uKP/YlaO4eD2c
H+RI+9N2rStjxOBZmkW3pbhvVZFAXRM6Cd/VGL/rXl/eNL1l3WYUOxpxqSOwRbQeKrfG9stmIvWL
dTpl+XOS48irfUPu2VvZez2hVWfSpvQ4GQpeGU8rovDt3c6k+VCFhv/i2/LAJD6/AcL2XyAprAs9
s+69WXz980ds/TcfMbcgW3L68vk69vzzvzzDAN3boeYRQurAdi7Z+tz81Iyf8hF36FS/+ZljvVPf
JGpmsdyvncO/DkaDrV/5l1hayWEwq+LYZRF+hoGORR5rN0t16vRzkKwvT7RO5bu0cu9hM7OCOvhr
3egiwkaOeUq7CnnfaY4QgmrsowalrbWhvwXTQ9G6ktA5PhmD5chRMxtv5zvti58M3VswKvZhlvkV
5+zZZv9Inp19iz5B3PNQJ2qNrdleMKk+xJSvsKcDn34IjPL/HpzSXv3z26nr/7EmsPHBWY6F9UTB
j2YF9Lf3k/JlOVa5hHwzrAPbbA9R2pOS7PugO9AaZCeMs7pmHxg2IT/LouuDg9Kfamlotwh00qWd
J9f8zcf/OoAwWRWD19H0bQOnYlHzXILezyNbf7VKNtUq7cd9VmGk0QILWnfebbl5Hggd8MCHMmTl
0VW5+XQn1Em9tgGjtqKX+6ybxSk32UfiwikpDCEXkRjmq6tziYg5AAJzllpK44tJsg3BbBzwPZjV
rZ4PluzYgdVugZlLQaVQ2YUxtL9XU3XT3Lg8ti0JAbRzbcM7BR1WANZglPwig+Eo9Nq+Rj2YKAKa
h7DUabWeD9NEw1gigg9rcN1t4dXizDZCnOsJiJFBPq5JvCt7tPBWjdN2JHZytihtUPWo71xRyqsz
H8qarjMcTfEFTHgDfjBjVhYMoLygNtw0DZOfW4j0YlZsvzyfZFrTVskn2c8HK2AUUVhNcsrBBtJX
m0GjSrL8ow+Ht7YYqjvIz+wcuBqoUs/MPoqkeUohQjCbHiM25BzyadwyupGHtJpQcjzHOvajYZ37
SPymCDn7/c9nnfEfF7GjOyAwcJ4bSjpS+7eL2JkSmY3I0nRqrdiBFncSTAXat6cRcAicM/AiKkbc
CBVBaihsaduxqIQmQoHU0RiSegcC8ht1iOFXkLvNLgaB6VHffuqr4CsOXVruBK4EhJnYd1dxRpyu
ZjZxN8e+3zW13Ibh6ALO5JCWtEtjDJ+HjIi/hWEsqz6cXv/5V+bs//fdgcPCm5UXdy/Lki7LqL9f
aaXb9K0yqbbV5mf9mD/9HGZkYxTY8t5LUyccqd7rhPGo3wT2Ev9Guqdvi9F8F4cvsJayk/AI/OTd
EL5ATLAPfUdE/OeneFbhkpiOtax7I3gZvMDbIq1ZU5hvRgZUz4q6UaAr69Yr/XuHrw/3IlNov8nR
NeYva6LuyyYIZpoQDXl03ZvnIed5NzbqWhVMU2qIhWvW9NuMERo6drnUuwHuz4S22FVPcK7RPMPy
K/JKRkpB+ZHHl30dhF+KRM9CxOOabfiHZ8UpRldMoc37aLhvNSvaZfunEeo7Q3SdCioHBsHMIIjH
DyJBz9LI6ZuA5bVIJ3AXmT9+lj1cEg3mgWP7oGZApy4RULdu7lNBkrSMCZOKdWevHtTe9qYPtwEr
P2YhjWr0UaXZNaq69wg5InbiT1Ua2GtInujEc5Z5GTd0s9Iyaxgp+mmvLpWiatryxOeUlbewnyiO
yAJiQqmLMdFBwBUNo8A8ftQtLKQdKUGGZS9RGL1V4sm2y8dudMx9ZJLJqLIGAkLKsMLuXwXFSZZo
E1wSDSnUQRCB1T2otFWyMKF3RCY85n6e4/ZbiqEebZexjXgmbA+wNHPP3ljcYqcp1oMPrF4vTCIn
dNjbkrLVsGcIOeTphpA0gUnd21Yyey2N2lhJDW4M3HogflYJbgAm7U5za2zRPN+XM6HKqMJtSZpa
B1JORLolqckgxo2gv3d4aDdG4f+mLEIIR32VNi6GsY1wowbmRm8Qrvy751KZbsLwvFgdRO7EorhJ
z+m38Lg74Wl1IvWcyWGduhr+IYs8bouskoADHdC4tkCOKFe2QP7IVhM7SWywA5VodeJkoukdMqB3
uOow9ZDnYT9N0YPT0YyOe4SqmQUIMv8kivjIb+asGxP+iDcn88qW+DZ5vy3Sy4NW6N+BKDRyeH64
IdRIJcmU3atWe4rEtp1L65SiLEFCsc7YJA/dtJeFdQhciiIRta+qGOF31YZYFOXceeYyzh2lToHJ
9DJVXbauTSTtuOX7PBCdjc1db0eCBZdlxOSVze4O0/mw7joiE9mL26jPFAjlCrpejhRoUBreNEi6
w1BVT+Q3v5PKO/aWGTxgi9uPFQsMyBBYk237TJW7sShkIPCFPZZW9ov57DYiJ4bojuED5q3nuyZ8
xWjTAi4wpX4uBhevSpSv61Zum0BnYoaoP0TxC7DqT2H2PIv8V5oBgGjA8LC7RfwUBlBAkoZa0DZ3
HpohfBh0CuCbV3CsXIaF+z5VNh03uGqo2lsV84PK+IiG9ncAMVRQqR32IHb9UkdK/YNWl78DraXW
GW6/yDvnlh58o9KQhiGi9poHfqDkYh6t/C5j99OOJ31X9SWwv8CgEsHPTZr5yGhRItFtnFDo504b
vrHawhQH6PtshfAg8UMtK5cHodHWeOl6TR40/DRL3SD4HgcmvsvKxDFd4mEA0bXux/Lm5n22smtG
hGb0q+6TbEv85WiMwUZBlcBZ0bHL8zEvJW72QZap3EVF8jIV9jU9eIdecQVisdmlgAaWGYHaNey8
nryQ68LC2Nhh/IeJOopcuemmJkPlSzWiA/dRedWmwZQDysQedxguOgT0quzloci8x/yWxjj7ydYS
XEy9D3SUfZsQG8x7mw4X3Xph6SHOYHbFeXCsnd1hEOS5H7qMr2vNMwGVMlp3KnViBAOmrvyOEl5X
XYQ0C0oxUTW4zBuBp2gQi8a2yoWWgsQbs+7s2DBhfFnwIVBOaM2UlY46GBSBg40r2RnLRRvz16SO
h+Rig4ccy01aUCdbBPC9M41kaVg2z7VHCVgsCWf70l5pRvGnDc+ufg9H+zsKLKB8YYaVtWoxhuEc
QNRMz1UxTRvTG1+bAjV+kr0OeZf+lBotbO1UXLm6kNgCw8bY1L33pRvpH0UfzFsae+tkhIWVhFN6
zYyrVWfPQpT3StolCO9LhX8qhMFIoivLJWyzInx0iHD3VrcpogjQspxqItDJn6amlhuzfr8SFMQ+
eA4QNOyO4L/wrKkaX4irHlvV49uRxO/TIglJKRI5tiiKauVwLJuQOFMUewi/iOSQsDkrqZHReeMM
/Y6s1BEdY0GExVIrdfVQmk+6WWarqKMwZHKTW4SfZx9G5K3i+FzUGKySWM/WTrbLyHSvGQBpWymC
VRh+STWVlL5wQ8S5nO7NsjzlrUdX/JBraxela8OlUJQdAiL/kXS0pRaD9isoFIFCz1/TCNM+8bB9
KTssKm7nGOcqFGerx1xFIeStk05/MelmWoPU/VMEZG5d9HUEz3pJd/K4ikI2YISbyb9Ia5Ma+W+j
9ZETo+zZ6OXNMx4jj+IRO69fCKxFeIycVWGhuLdSrPmovTVpwhbMM3yskmq1MvFXhgXO0kJkgUdH
T7CT2yAVCnGsBQm9Hq5EVru/NPqqKkAeCy/GDd3n9e8OynjHpGNRVcSh0wEstR8ywCpCcn4q8DZA
SEidRsA0+g4Td08oZUfrkcBBhVXg3LJ7XsrE7Hd248er1uyDvTXoZ83y7tOQPcXauNU5xzy7sgF4
BBYGuAqPsgBIFEa/8JhdK8TQnTsiEad2DxAFvqoL6vTopp8069DzERF3zQd5bMAX/Oug4xo5djz8
ihTxHVvddA2MmB1om57K4pEpJOH9uEuPWWKmR/YV1sIe1Lej8VgnjmrD0dk4Fab8JnC0jQ3eapFR
6rLkoYV1dzVyz1u0kmJC71N2uAytjqFN1rmwB4zuLUrGNycxqo1KnXgHlOq5bfoPqCbz1CLdd7gE
V0aNzzukvWRZRTHWN/BvJNAWc2awdol+VoN6w7TJW24cIO/YR4aErB++cEBR4gtra9dlc7GTiecI
l5p2qHLMBW55s/MsWncuZIFmfvDBCpFO2KCyiXXKS150Re8Q9Zl+Me2zV6bJPZNGNm9Vxl64TjN6
EOLY8yCJQBmUXvxqvJkg6ndQlLCsO9q2tE3sZEJi8BXw3byivxaRtXS76lDU7cz50WKQGcG7P9aX
ksFjFeBl7or0rCXhaqz8jwBXWNR7DxGFTI5kPdTzB0B2RcvRco6uFuwDp1nENd3Wvr0Ttcl0OH/q
p/gpxoOzwqz/7KK6eQPtGElL7ZAtvmUzwZ82iUNImax6nZQXbph1TIU2E/hTNsEHoCtlVtsO0o3A
mgzNb8gNp4B119KTLbEDVeHpOTQtwwN/rhKpO6R9etispHvGvle4iZrV1WVhGs2GZreRj33B2IOX
hEQyk0BhGou18CLmV7j9tzpZy8jEsVKGwMzqCSJAXLDVd6iSK5sJi/Y3aVmM/wQszOOPMS+Y3Xl+
Wu761nL24C6WaLD5ptQAr3uFHlPEuCgio10zAScnpAigP8mhgs2XdWI9DRRKVAYk3CyTlGURkero
WlpquBSWbjJR2wz5qNT5X2sqNjaUNz2wfWWVClGBUP+VuvGRMhpzWChKZEEr6etoKl9Drzv1iUtw
zbumsJLWUWuMK6t2w61w0VandHqIhXydSpqz2mpndcQMMj431ddbJUgl+xqjgjbqDjZPqTUmzy2X
hoVtSSeSJsqPXtnBYihYyEPG8anEo7ZqyPeRwEWlx5ztwjPnaHXwOyiMO7AlZPPGhmNRkAnWBTcc
WhhWMmVBK+n9OWgxvg9D1BvQBIhHY/VlBHmMGa7FYXtsbMyOXmRcJt3RllFMGZocSnmebFYDWeUs
bB4N7ILIW3VayfaNgg5RsozHymlwHS9MyK7LPggooZuGG5Dw6WBM9cMAUY5sEZXGUeAuceSxLrRw
W47TZ6r35kL3W+ITzhp9GuB8FTRru3a455fsbYJpOthaoba6Zr6PYwuYxD1h0bh1iLGMZpSNPoI9
IW3BRbpW15ygXu3Hrn4uqCsVYzhtYloFl0Wl8xAJoSbF2gfxR+p/qxRwSFh+1JkMGVHTD0C9Dy4i
13zwxncnjx+iEqojYAaqKNgX2Pr0CWfDX1eUAU7+dAolhXZJxKMIrt26b4IL1EnAY5Bp6ZuwFW55
Z1qnPhbH6iskLzSktrvRDBzlxeBA3sDpiegSvqTajnX9Q2wZ/tVvAL5wUykGfGFVxv+lHKZo3m0Y
xCrWgnsaLq1oNO5dWPQLYQfmNrVjsvUVO2Andvu7lYk93Vq9EdcnXZefFCTudYsO9ADsE1GeaKeB
G8YZgM9aBzhqezSst5SP60TLOyxwXEDWrQL4ygp8VSjzw0P0oUPVeo6luYs7wjOiNAlivaqR7f30
5rX4yrksBBIjAK5pBojko9stA3mKY6Fvc89+btPi6lty+pqTk5ktZquzvAYNL4OGpXMBNeAwephk
tLMm24A3VYx7h+wMv9yQwIWawgrmle3suwbyW+qyw5kon4iKl7owP7nCwlULOGuRaHPVk5bWqwD2
F9EFluY9tMyFF4IMrYsYM0XrkSfzWGpCSs10HZij31BNF7zB09oVPX+BaNl/N6IBAtJzHZDYIdcx
fUV+8eYbhAcpfTi1cxG8BoaFnKC+qsnZpm2zqIQGvMBLnmI0swB+oRnbWHJlTY7NkorKuul1zI2n
4YmZVb6SPJAPFG7uQ/Su5ST6EurF3E5Dwj4T2rteUhfU1t5Sedyu4Ir88VmSkgS1fC/dNn33OzeH
bJ/X1d7voWnFWXORV9XOPklDrzcIGxMyDDQ7OpqMvYBc6TadsRU5Cfg2gu6ndWwsfetagt5Xyvd5
wQP4fe55OB/UGpYbRt25xcRX3CYMYIcSo3DYkZBoOufEoubRy9FgRhqm6t4hjcyoR5fcFxFsrJLk
Yu89etMlGGnhoSoRKkCfzCWz5QpFNHqIq/6r66caDTk+0OYIWYHwAntf/cjauuFp9l2rnugnpP5K
hZumq76DbEi3meBO7mnvEECOIgVgAguBGHQDy6/SyYhQD45aaBGnHOhlBITB+cpEQCSCEqlz5LHm
T0Ljk6T0J0VcCA1dugQcIVausewmtGjEDpo0qHpWlXm1B1Ms8fz3S5v+J36FTZPb0ypVk8RV6t+1
lpZHCCDPjgFAoQqKYU0DC3vbgMrROCb4HLJiGIuQdqWJ01FoNU+tK+tgNCzTgc0JAReIfbYxZWDN
f5B/rovvsLZnHsqml+l7BYXMSZ01DGqIjMDdQgVU0vUHB9rBszVzgFsaHhZabjj8zOSltvmmcGHp
eRXktLZLoTqk72S4Z9efzoqU9WvVGx0djdF8ntDV4On2nmso5lY/mSdRbl1RgPMrY4kVvT4CleLZ
3U3DImMxgEHx4jvComZtuAK6OZgttTmdpq2smBFBgRS1rML0e2At3dlvwk6OM3DBi8NDE5cPoMne
+jibGcb+FThHtLEq/U8iXeDzFWfb2D5qdYAtOiCr6qXJRy2GDYQVTh1GdXzW8UcQPDR9Ae0optS0
LvutO9Lg02svselTw+l3+MoT4zQ0JmHpkMWoPoUUQeguW7wWv/wEyAlz0UKnXvNUBh6tx9Zjm0zh
9Q7jNDsUbXEvwvosZBYfobiek1/EVBJvIJ4SA7BMYHUFdg1KtIrUxiZmnflPeaU/4ekKW7lJoYOl
zDT4IvsM3RLYIEEgU0YMLgg+6nl9KEqavklSPkyxOWwy3WRfwm7256t4QEGuHYE70t5Ko/apzuWJ
1OtucYB8/ZJVc4MK0hFEHmZ0fvhSVCRa2yB68h2jxj+nCD+F3TgnY5o1OSkjLxl5N+PG7uSfAdzS
gXD/tqewcDS9cissLCadKrQVi2SSghm5hF1O40MSwyUPJEtru4EyMxAs6fNP2th+XhcAwAFjYpJS
3hWVRD/tTwPuKsEtEoQSKBrMcXnzyZiCkSh3aGLA0jLUwYiVzdDLZ9OuXvOBaYHujv6WYpq7n1qs
5DLtT526PARMArlykg4T4gx7NZQyxt/P2YjneOrsh9iwtm6Xbyw25jviAU19qzTAr1Vc0isZ0NUl
QDxpnf2+Dev8jUzlL1tRAGyI5No6g8PpTlwNSNkN9t43pEFW3pH/Risqvq30qjdlf3D7GAt5D3Uo
9UFB1/VXrH+Xjk+9j89NxJAvyqETUCVBvRCQITYRzos4G9emxlaoKMN11TbprQmD7eCG3s5cRK1P
A8qo9hbNPVpnEDwdqNTtpuoDsliwOmmayQwfWjjXP2wiHZfmUNcuOPnnLKUjdGgdSnl0W13MAViA
q8NzMEbNW8SHEnVR5VcTIcQQfEiWeNTDgSVkmJwJsX94VcR8oKUYwZ2Y6Cj70WvyU0rSGmi7+8KD
lLtUEL84mJH3wigYBGqssT1G/M5QPoiRu1g2ME1ieGAx/e3MtZYPx1RnLUg6t+Z+zBJH76elXdSf
Ua9px37eDEZUDdsDHDQmLgRFLVp/g/MwNYCgTGWugfDj2KsIQw29gUuA6YRBMQOvmGmAHl9ERBlJ
XFF456I77GZqVp7UjIjrOau0E77+iOF6GdqVvqcNclOTgFs1SVKxnI13Og+vRS5J9/vl9AfWHKWB
JvRRi3Mx7kn/R7oFORgiOL/b8BnSfxAxKF9iecfJ4j8kUu7aseE+aVK9IYNl2yX+o2YO0Dsn+Kqm
RSekVr73whv2zaNRmeU5WA3My5YAJrqtIkSxpUT8QuvZ1dXpR+FM/FOubJcPI9ZaNJqIRQ6OrT+I
GAuuk1PLZc/jIum4jlS9dV2e+2losq755F7GP4wwPzkk5lL1MOohSKnwMWRFMihOIMvjztk3XICg
+UmB6i1yi5vv6EEcFim2fL0Lj5IQwL4crHcxf+Yg3x0yTmKr6uoXjwMKofARLXMdClkNSjdv3S1i
4Xcjpj8FM8AVW69PXWeNnIaRhlB+HfHLHGoKHRKXtVJm+eB1HPTywVT4H0J1Tnpr2iRN9+Y00wwu
OU9uT3H9tJ8iNl6Rf8Z398LomhEHjecyYkbXV87nQKPYKnRxgOoJIMoB+ePgMr5sRlp9O9cnAS55
GlOCtyEdEa3LQI82sSeILWrOA0GSlZxhdolYFwgWj57bXouJPQ0m3XtCFt/vk6sT7qnm0dZOSAGA
U/kZLqoF47U/MXGytcLkS+eG2HaKuilCmjACGsnGGVyuCEk6eSbslbb8RoEgv0qi3bcGee3VBNvJ
dL7BeS0rpT9YsWoXLdlc8r4sl5E28f2U5Kt6Rlr+UIG7r71XFvzkNVivtJ6VnKmm/q1isKNtDB8Z
SwenaT1u+C0a3h08eI2hP8Hz1p/0CI4TK+ZFpg3IS4o9ui/MHO+KNl6dFqe+nfl3Hh/NHrWec4CI
69qrBwFmV/MuFguXi9Kmae3TdLKMClrN/NE9YiBpLoan2Jv5+SnUHbKwis6QuGeHJcBQF9+w68IX
PbeaEzfuFkKcN25HVm4bx3T/WEF0lKWqThGotarF1zPoRXAFokHMdICcaDFUp/Wo+yX6/EhhQLaX
wYzDj8GbZalO+3bRNL8jzNQ5fl+yItrWRxvdNC5KZ2UxEwiTrFpVSuvPfdmmM9R3VbIqvBf5Nm3K
+o5QuAbp0TMDA7NNIJYwleT7mU7VbxPuG9/uHkIr7h/gzhKDUqxZ2+izTRvrGkVVdKeSGYneCt5U
LcL7zyHqVLIJTDbthktUzQ4TqjrH4s7+ANuD6XWHLvdQpEML03GeZRQFBcOWwNt46/EgX9uErYT+
3uFqOAS5F97iqYhugoXsDJxpd/MP+yQ1D0LUqDFU9Ky6MkI2LUxxZdbVr602tlcDEL8VISda11xQ
1u58qGqTazDoL1psVXc3H70jv/xbCpMD3rVmHMJUqkfPAQ3InhmRvKCV0E9PuiXMVWWYJaH1Nf2H
tJP0XnaWznDWJtk9pgk0gaK8s6fuHwP47auxmGi4mr/UJhoSpBmmm9GlMKflwl+CkelV9pRYZvVE
7P47hvx7UmVdPSmwYPgYU3fz80O/Kblr+9PTaER3rQxcQmd6w0C6BAI3dcaT1aOndqG28YifwIc3
hm1tYNYXdK8+Sp+PkL0Id2Uf8zwVMjj96RG/pCanS0zxz1s+qPxbhjEwYAWAJrA6hJ2JCjUs3sPF
DUJ/HdTBFf5BjYDufBqdaX9UKFyA09QOVIW6ZSYix9DZXx476vmhY3LRfA5JQERK654rWAd4A5xb
pIS+0vOmxD8FQ7iFBLOd56enwCphwcxevbSUpyJKCwyysv2uKvnkCFu7K/o8QuYXnd+/0/K9MVCJ
T6bBpNwUPUwD9RT4ZCQEyNNT2nJZD9XFiZCVG0RXciP2uKWEgglQ9Vw1Ph0Q7JR0/dyGY/ea0+WF
k/KiOVbC4yDtDyMgpKVeSv/YsG6y8dOfQpxjq8R6UhGccydng2zU0c4Wzt0VcX6xhEcAJugDOhdj
SW8BfPSEt543xVtkfdq8pJZOLGGyOLd82k1tZCkzF2vdK7xXi+UWCbSceLH1XUQmwNwoF/eYYtax
F/Jg0C3M0I3+usYoArDJxa2PQrnyaJ5dqnCQZ+y2+qqKsMQhk8MOKJMcC1a2rawIrrNV0VQNDvYG
XSh7YAC9GcrGfcza7J7FtNp1pnuwAHFuFEMkmMOYPGTrn1ojLdfp2Nyr8UdIkcgeKi9PxpRaxFa4
7QcW+bEoXfqaqY6pi+6Rya4jVyeAvxhmhlN5+uD+6+2cmOKLNow61sr2ltxLetfHJt9Vs4aZ229G
3dt7q8AiXTSDyZUQXjCJvkUsFy55RWDFJTy7ndjzb+u6vMYNBhVyat9gCtTl55AN9s4p54I7LIJr
T/2peVo1E/SpqXR+xYwRrAQSp5UppNhBmqeQZ5Er2uoSu2o9Stc/jHZI0MS1d/QnT+u47tutsjlR
C+E4JFzsveH7VMdG0IZc+xqLbNjzrKMuhV0iJZz0bPgi3XkNc9BpIIcqzJAinq4Yjw4shqVuh+wF
ytnK6w31JuM63oeps/WL0vidZsaqgCFO04T2mlAudUIfxAQRDfGjldsr3YjU8eeQh/ikhf9aUR13
c1LfvBMFEyvVvvkYWTYaMsohlES4JLlSLQdNKdPoy5SsI5Q/2jeFoxKe4TzYmRjU1g6tkzJdUX+H
1bGLV3YstQuF7hCEC6qvppjgmK3h63KsJqCADYGfzVb1CZbpy33Qp764xzyVzT5hxZUb9CrqUGPH
0aG5xqvUKhhTZxP5LRa+rHpM0z+Zn+3GeBofZGwXz14vvqgA2WgCtG04sKlQcbwvQgmNwYqh5lvE
LwX8386wXsYms06lqhXRt4lLlL64KQipnkLh62Nfv8WNjRQ3kTkThoIINfg6sevCPWddlHLHI+8i
WoMBCNZdnBHFDSvMdPPxIt87NRyrXMg9rN1xHethcM4c0z87OBNV0q5t2Vnr2PC9U5HJjBme7BdW
oPWrmDvU1jXG8TYN5j6gl/TiA8Hd5HXSnCISdoNK+k00f38wCEoHhHfq2LwmMHVXbm1MzOZpBChC
h1tU1Mp1PRI/1NlUPvvFPFuPzP40ZqZzHCqpI83QkBHWpiAC7U0vialtKUgJP5eNpfdn3Rsn2ohL
SeuHEyEVURKWtWO87/MkO/4cwMgxbMgkkmqPAdZtcf6r6JfynlvCtTRcO8jl3M+p4ioN7w6nzmXF
waBJp/W6S2Hz1zaJ4rx8l6hsD+ak7iDeafaZ2mTTDYWJ5xkv46g06xAZ/oXdPHvDsgxvNUUNLG8T
Q78xFxNnXaOJq9WNA+1QBpJ+9TKhcm8Br0dnw1HpOg1bpk4lJOYffNn/Zu/MlttGly39Kh19j2rM
w4nuviBBUgMlU5Qs2bxB2HIZ8zzj6ftLqM4+tnaFKvr+RGzXlsQBwD9k5p+5ci3gPajd5U95qBW3
BSkyVDN7QIimWX4K0r76RAdl9SnU8isddrt8am7bNAA/q4YvY2fN92zSh4FmkJ8uB9G6DRE0hKFz
WCy6IP8V55Qjra/g6sUneG6lX9S+vykoqcOKm1u+TYB1U7khAGO1P/Bt8AHZsA32jVt9dkZ12C0K
zVuTkZvbWs9omBPmBlOt1BN+qMO+FdOTNwnNk4NWmq3YNw6yISf2Vep3dQ3bgNoHhzxz5l1pzu2e
D4Q0i7fONunQbrGH4ACoIQduYyXP4bJX7da+MUr7z8ybD/kUlWcNWjmguHA5jJNDR3arlH7Wo3LX
OHZOkS0b7pDAsQf3Eep4WNNs69HwyEc1YfwtizKygGHRHOsA0EuvfjIrLbyaG/Ux1+zwiN62vm2+
NE5sofzda09BoWEQA4Uc7AJJFkXPLTSr6DsMDpk7lVz2Ng2QpApJHYGqaI5OlpOrC1CAW+g+2ZPL
p9KggYjz6oS6iBvUUJsslf7JmyJ4trvIoGM2HGAunOpNPSjpCdgbtf6mu19/04MaxRhPdQ9tUaB5
EQffTGvogZ9BAItATH81Rkt5ABxobMmvVufaq6qzScc5krCfPOKGuwyVU6ddrGOoV/yHMtN20aAJ
0oZwOOkAjU5u6na3rmGdQkh3VKfR7j1EyZ7G5EmPVP3z+kthPCKlpkOFqD9ZxMd3FQIoWz1ZvK+z
U11ziEFYKo+zA+oQwUNrzfnDxwhIajwAHH9tPXDQaDF1gxyBa+m0aklrwi/Q7TqNhnagl3ETA3wB
PdOqD3ZiS99jDBlNUnW3njRDxBqqrWofois5T2yiaL62vdz1DVpC97gUZNzrwiKruoyk0cCsRMZz
noSwo1AK284NevdtWVlkXsqA9GJj3JKQFsDGHty944K2d9LujvNJeaqm5BM9S8hCyH+UiWJYMQGn
WX9Vk+9VTKE+153hNghdH9L5FokV174FlBNdN3EU33qOaVzPRVLf5O3FGnBXfY04APdfRHsz6b7k
9HJ1iZufoCzPTxEdprvF0KZtTNEJKEuUZnsDkWcA+Bl4Zbv4nA2ddetGFmiZcgDYChXp1DfQNpfL
hvS1aOORaVggbz5yaKZhuSCe53vMr4bjXSlOJSU4FXoUPlO6CXxQQ9m9FNMAA3iaFffVuMBJP5TT
VkmD8tyTIfbdbHL268oz4pPrdMpdHU5f9GBKninJ0L8xZeFNZ7xMAGvO639ck2CMzhp9X96WUI7f
l0FXH1P66DtHKR+rrnY2H6+ffwMNOzaoa9NxbN3VLVu3tXfLp4jRpx4kP4LUr+imCCe0Ue6+o4Wu
fO3tztoOwHD8XuU9SdKJXAPGTdfJUlW02TBhyd5Jp4q+iAQNFrdCrjmM49PsNGgYRAPJHbMJPkEv
+B0B+4mjCcCJKAAAV2lfvLbs/QKxYuCLLVozaQUrWUlquqZCrmnGKaJv4PrjR37fq+O4qq47rmc6
aHvRk/aunSWsdD1KBiZOMZB1I2vyp50rP2ONoLZWJButUQofrJDks6HF/zDepoznb9uVdkjP5co0
WniW+X681dodu6ruGggiy4EUro2Arjf7xlDqu0CzUNCdQFi2Omd7LdBVVJghmG6D+FNHYPApVkHd
lUik3MSA8SrPbl+gAlVuyppG3ZDg5msfSr1luM/7FDT+XJDTLPkcJIf3SEAManCBnaO719CQumJK
wbCW0yeDqPUlMnv1JqjzFzdVb7ScOgoNMMGtlgMfpWSW3JKQeOE4lj9+PB9r/9BvQ8KEoDFL+wkF
C81Q3y1Bs/BQpo9V3NtsfoPO9zLZ5vWQI2JXLwnkbJpyA4fBkjU7irCoQprTNzNzu+3Q9e0bQ/Xr
9B/hn+Xp7aL/o+jzUxkXXft//uffrQ0SFLpqax6UMo7++27ADCpJGVJxDvTix9Q2RPbxdTpEFoW2
/taOYG1wzKW/Kmv9bWH8d+/yP/Quewzx//q///tthv6NGvvQ/9kU7Z/zr63L8om/OpfpQbbYwPDU
0Wjj4QVB///Vuaz/Ic3Mjqqyxz2IsOWl/2xd9v5waBnwaGe2OZjAqv2v1mXT+4Pp92jhg7Dd1Xj5
/6d1WUi2f93sphhW2l11VdNJz2uWLLdffPPQOKWXeykcb2zbxKZkrr+KrnnsnRbolgqYW3FE8LP1
ximEBcALTrr1fUActQbebEDfCDGEOZ+WAro2kLkwLzfqczy/dvDB/TKuf7PypU/il034/lbtd13W
YUudn8o/GkzDpYVhabkMoMETg8pGL/xw/3A53frbC9I+7tmeabHjZOx+GRs0hPNqziLymIxLNzZX
Js2B8jOCyttFPxZH2IuH5goBsI1ZvDbVwwQcIR2OHvJF2UtXPsz1a16lG/CfS6ttuOk80cgH+fAG
bZ7H+GUcqfPrRwghQTdB16I/6yAcGHuljnbT9DwrsDpFqEoe8/E15R2a9To2r3b4UCsJqgaL73H2
4nJUXCivUR7iPX1F49J2AS2YvcRlA8Ke1hOS/NPrlD8kyu0MRyyYsOiR820T+4v9OoApYd71/tkF
4WTrr4V9Gqfncl6/mxiDZipkGYMRHq5X7i6dXsPgxI00UPREwEogGgd+zBhkhGT90UiPC70slEFh
7Ix21fCqTRSb+J7MRK8MIQJuo0IsOCufbfdZjx9ckv35lPhp/KqQ4+FvIgZzdNT74KfVPZf2SVmO
vJjBt+SOE1y7zxEV7M6+DWacPhl3uhL4owO5nRXv1PwIMcyWdWkq8JaMzxx9N2GImhm9WagLuxD1
BeGRyKUBLUEjJ2TrdHHu+xxEsLaxMoIN9zsdpaRaarCzsGsskLfAdX6bzK9jdZS9IeM4WIAbr7ii
o1Lhb56b7EU+YQbPQURMBvOVyEl0unY0052jzbcTvGcgUZ5n7USL51AdkVEoYbBsXbjNbHRm4JPK
r3heGTG6W+gugWV7pN4aJAejoZqSQw+XIsnJv1p9dulEAZfXoAUcPcgOlPtX7e+Fd4v89VbxTiq3
yQVr7bkD2z1DM60lD1zespFtYP1Zxiu4Cdn+FW8pH5j7pn+VS0eIy6Xmc8yKl/viXWPIV9bMWbCx
4yN3zzOwMlk4XXVU7VeMREzLaGZBCkiFp39OA07ED7VKINBs+PKkfdLXFcNeYNb4iw40tL0tUHrH
+24/thj6u5PHajJczdA1FdSkTe/o7zsYEjw3c1rYJzUbSAVnxPkzrLyBfqHXZGOSB6FsAW2kHyfH
jpYJDcIQhI+R/rzUrF+9Ca4MZO6ZCVgBSNIdA/eSZhcIi//B1rxz6ut9epZKCVPTbXrs391nRC5s
6AZM2wAlEwky/jd1ZzFtHfpZw8UEW/zx0NjvG0Dfrum6pkk1j85+95057bo6BjtNicclloJwMqDS
os75thsPQYUKbkIqHxChRi94XhV4gRwINho27rmzzhoUT/m8jkQbWJtghD62h92WaLTvLk4L77Lp
l/NZPsVvcXubUQPuOPbLu2Fih+UX3O0ZjJ9IgftjB9JdUA+z4ct31yA1ZgWRIGAJJRXl3LM2CXX0
or0gEIKuSbFt4eYic5HpxxKyU6e6jAFfv1wmfwIdF80W0vXnrrtobQ4+/MIbIL5FYktuS0GgsEPa
i14Bloa5sQIVXCEczJ6JirsFghQQr5tvp/CbPJKMR2icOwqkBkp4YfLIdRztTCemFXM3rnIlN21Z
R4ulkZh8KSTvNi/N6mWotC1LDZq/6yCyN5qKz5rOzLCMLtkJmW+GMuGxXAZIhccOyzdSh2XieSFK
CvRbLvIHuS3GnyQc0jfI75x5uVF4cN3X1HPcXJg7JkcGzK0uZY3SAfejdupebptQZB804TUsH1sr
+oG2OKyP3CEwxpkH47601LlGMxRVAzJC85lvG5Z1qgvzzCza7UFGw/a2sPrLJgBQAAE7Ddb9hUGt
eRbe5dl31P0QnMq3bzuudAG+s4Cp7UMAyLcD4ApTRqEsoGyL16eKAMfLyV9GFFdAPxbyCRcZd8PQ
to0zb/SDYVE95t65mXWBAnzPVNg4GpSaeWPe6dtWYcdwQ/J3+X2Spr+sPxTzpZooxwCgUr5Rq97Y
y2tQ3TTRofgxqjVtdN9k1hqNrxuBF+nyf2hO7GX85EmYb7mOLMFRjTe+/CDvXlgsERzYsk5lCbQ5
NfSEA+V4ZFobDCE/MYjMWkzxu2SgQbdraDnIC1C46+VFxkbCF7AYzBXrvBCG/XzLKmESEGezMxMv
fWZjyeIAirOFchxslAEhATeMjJYhzvyquQ+SC65vgEK/Ohig7PKB95jeJrybWCPyxauJY1JfzPYi
NwxOlMnpAUMUWxYUaRIfC7eYYOw0c4PWJ8VNLGB3ljvkZjtGeED2jTfp3Ct/kdsOPdL9uh8xs4Xy
tl9Ud6vymGRuxXjJSsvYw/ItUw/UGtSwEgY7LULR1zgXlEVYXXRh0qLdru+qqOvLWuxjppVRdavM
lx0lK6ehk5CbzUTeF/kvg12TH5WRDzAdMzBUF29q0G815mAtm4viXsjY8zFUPHiqAmml0oUulMWP
pWBeFJPmHPcTd5IGkN8DN+rPcgPynZWawV0HbWV8CWixiJl5UHibxg2ueuLPqGH4U9iWEUeYGDbq
atvBMuXtDA47Qx4ik40yHsTdpBpAf3aBPEvPUpWX84wlzFTyGa3ZknzdjHTByjeJUZJFrWjYwflc
mqAzkG4QexWE35HogPdiK4Mpd8vtywuNeufqP1XI7eQF8WssI0M1xews+SN3FdW539e0bzRHcXdi
oVhcrXIuqaPLBLCOZCgV/eJlyEKg+MRbLMXwZe/0yxmiOt8dGtoXCL7wUgVQ9JQ9J6MbeNXOdXJf
xl6mBkukY4LDCipFRpT5Yld4+AW5gnjafF1CsjIaD8vEuHBfwFIISeH23dsp7OoMfHochVSaeTRw
0xo+xEJ1x5E9UpmmQHcPrvctUU6x0ewgiPTlpuSD/Ujb59tiSmLD5zy0icwnizY8HZVW7DAPImMt
DsyE3Y7EO3p0hi8PueAQ6zmHWuecubovoy3+QtaY+A+dyJCXxCrS7GMG0A2ySp1lb4c5TaV3Yful
hkrfLdW9rGNZuzJETIGMxcyFxAh6mHUZ+Zi8SNOeZXW4jDONAts6z/x1/6SGz8gcxH1ywXU6GChx
CHiJxnyzw+K63pxGT7gqTpl2pa34mdW+8jdxlYjPIQePG8YbRc2FfSf+GmPGR5VMR4uSQdfEdQao
0ETsCbYyxm9uj2IDEanYylfzQjhd+C/r0mFDyKaQv1csOr52ZpeHBrcI8HGkaUglNl1o3Xtm+Vhc
qIQCny2pXOTKEibEWCdZ5uKi5UHErqW96ZvYMfHhXExmhwnTGW4xHB9HRH933EO+3iEvqFqqaaxH
5V+Oe7AlLKMHGnVDk/vGRAdEXIIEIjyjindEXEU8nQynhGmypnC28iPjxxPnQpEYPgoaF/cl+3nd
23Mmzpn99eZOaZDatMyXfNwYlotsXLEddfjNs25zJfXZpu5Y7SweFrMmq1DMfQ1Jufhb2nXooefy
2IwGuzgWF2A8fEZGRf5Ys71YRWHHUmWQGvrZPx4o412CUCJH17bJS1qORjpMlXPzLwOlR3phqqEz
QmQckltnOJYza0ecbpfEh6H5Susufsui+6KRWFa8qNghG5ct619+Funk1TYxwFhbD1RWDvJTXIhs
SDF6EmIwrs6i+yyajx8CaCV3+S6dwFO4Dsl1yyGV9u50rw+T0Q80hIHjushsc6ux9rVwD46zxm3M
etQfZEQJOOQpFTE5zmXG/krYQmgnXp+3EalUPwBd9CEBCm8kMhR/Rz1mtd8S0HB24DL63JO2u8gO
sejfFuOyhI9Fi8Ly0B6IMcTcj/ZF5nmkhCeLT/6JxZT4jwvpk+k75EzFMxFBSOAjr4iHZH2JSR25
C4kzMI0ma0X+JH5mtcEYzyx9crQdLZ/yDXQoc/oU6k6N/kAcEnxPRYB9s88Si65PzdskmCSaYdXx
E+ENB4RmJ4tQ3I34RvGh60i9bU4JU3SYnhXkArB1EuAY9r2O1gE2SxymLFxxkl2OLiwzLX5EHID4
DVJScHb+aJDXrK0LhkiODTiJmDGXeL3j+WQPKgnBMP88Z5eUSFlzTh7gTeZQId+MfZHAJFCPYuGx
NGK2HWSYuB/ETH34+3PYr9gnNOngA8X+VrgfXibYKRNzkxtHseJ8vE2Unaqe8UryjBajzx+V+FE8
sczl6KYoyWAr8JxcHsMp0y+2ko98vGz/btGqEBayZnXwtN47Fq+UAtoQ9KSkMDnYIv4nHk48BleV
yPfjy/3dAdpVDdsC0QtdCyfp37e6WUehO4CDk+vJOgvJv7DiWWoyBRxrJIbsCg+fDDVye2PM8HZj
uxl6t/xEIEVII0c9RpmZnHH/Pxm7j2/y78bEUW1wvaRusErv7jEKesNMA1r52KcSp3chsA26BIkg
mH7GZb3cf6fB/yEN7nyoELlru7KIv/2aBZcP/KUO6f6hqzBwYmQp4VFUoqD1lgTXtT/wtq5wAsG7
bFniS/7KgVveHxCeGa7jaqTGdXjr/pUDt5w/LO3NAa3fxkv/mZ//K4/cvvv914qK8ID+4glIwDsU
p/FpmqVJit55x2y4REuipHYIt4A5T6d8aOBzGvoviQprHNoYyx6x7cPcTu4mq0FwIZduQsUYLUDU
vbYHXT9Yn1CXsLex45U7BAWQQUXXgL4/gfflNGK53d6szelkSgdZTztfATN8QF+yD/aRBCSdWfuP
N8W79I6DX9Y50EOyZCOCSKnoXWKf9gxSeFno0IJDMR0dSQNcunAcbMBp4CFyqsGZO1wGdX5Ves6I
QZ/QR1txFEyq1o8DjHYzZNcf35azWoz/crsy2IZqmaYGZ6tFuOW+K6WNDh0anABVwhz1Wa9A+Ote
M2/MSBu2QaXKCb0lgx549Ci5Pjhe95OqfV0suPGH0FX8uvhpl6iOyVtrRQVIqMWPWZMv+yF1cFmj
Ze30iqQinDULXez63exMy7bytB36i+UWHRhlH5YVWf2GbgFz0NCo0HucVYQgg5tZNxivbleEDuMj
X2vVNHPUXbfs60kftvaoVoAB4JWuoWJ2SgaXpgRnl9HMMVnoD9i93WyznO4QNfcOOpod6K6P6hWM
809BLIikcKLsH2Tf45i4z0ZWj7OTx+k3gVFer5tHqKFono8HAAktRMle5ZkC+/8TBdN4F+nQcazX
VlUT1ILHud00udeZCfX68NCYtryh4hBCr9Nm0os/0yH9Glkpamjk65E06hF1w2VoOqzUSXJ0gcPs
6ip/QVT4SrFQ+Epop9pYkDoZEZ0GhYXoXtNWkAdUFPwXr5WugZ8DBDyz8rQ0z8M3lFECElnubdnQ
FR9q3TNF5GybLsA81mHj8ODNjuLHsjFCK4awp0EYo2rEoZQdyAQlQy49mUcQN9jyPBiAKCsXcHrG
ri6cP9dpSHo+XbWFd4hgLpjcarh1U++hwXxQBYEJSO1oZ1svSPNaCL0oLDfz0lxDGXouiuF7MEAa
k8fIa6xDmITkwxaaUGkFD+jvbqrbjD4qi55D8mIcNrzhFfUlQTbz11Z/QWMa/Ys2V28teIG2Lloa
4bK8GpD7loDmBHqCktrIScuCIXebjHRYmDKGHSeoHe2Qn2Fbo8Ul02lhUQFumZrxus6fqyffbf7N
sHszjzeuhgDg+j4NBMheb6icQGnoZzpkkSDpquvFGD5DEUH3z1B6iAek1DsmD07+9EZb6tfYDp9i
19t5Y6Adh04XU8QXOYjF7ADU0CdW7rNKmfe07j3rNHRyULZpPYMfEWRO1wI7hJoqKWHV7uAJYy3X
2R4F1nsPRsRNOHLNaBpbfzUn6/ZFKAfYjmzMzr4KaZo5uMHIw4AkZbMpPSkZlyVLx8HeC60tkklH
6KB+rEuiK93rUYOwf/18oi/u4ftqtMy8bn21Y1AqjVdht/e9nutEARat7L+1qAjvGnseQHIwzm0b
7xa3P/3Xe9bVC607Gt9pQxoBEby3yXfjoNwpOjxzcPzL65WSLfvKSB6gJjLIiHD4jIPsFBcY+q71
LH/si37TIGd/Awn0sI0jlJiEfmCd+vXG15+yik7NrsGUgq29W41RIGMwA+zerutufbL1bc1IOJkO
wXY0YnrPAYWBlYWbNK6LjUODGLgJ67z0aYuguu7bakOwbhDn9RWan+vb16+mp1wicA8y0cZ7WqxD
mTocwegOnpKAOluY/1DC5qk3gOdMcfpox3NzzemOUauIvSdblDzkVxXTDI2IPkLDPg60ChzWu44U
9T60TFpNQvria5agl/XGNm3d74GW0CnN6h7Lz2EHf8u6p20EAeZwLA59ZECYo5Tw1CBPVWTKHpyC
vZsL+O/ixm6weB6akovFLo8Ps60icJeX16MZDrCooBae2wYKRxA77PGXGwhPd2pMn8g626UKTGXM
FHfDasyswr5LQ1hhipYagOsPEywnqZgMx3No3nBPtZgOwxu+pR3agQLgDl7sgJk1ZTdnffrZWOan
uGDV5l3VvuSoKkAgO6PxlM6HEn2H/YJo9TGnblcJQq36lJZYlIQKluxEXXaYq7Xacb09rWlpVQl/
xrZBHoUiIG2FwGyj8dmOPyc1esfFlNC46HX7dZQBw6QshAXOibAmKw39RpTaQEE5LWlgQtEzod3d
VfdD37pbmFwxXBJjBAP9WUJ2USgu59eyQ+0js3dpxva0cq3zZ2l6Wh9eqQ4Ax0dafjG8VTYmV4tG
R/Hb8ixRkfcSj7xBiR1iNyVD8AR6x9jYdUljcnnTsrpCGFhojsFNQFLEjjPp/yzq6VSpUejHpnnX
iJ+cHAfso76A5aatwe3te3RHOGORmdrZxayfizG+o+v91Iqrohk2A7GlXK07Y3VcozQv99YuCnBs
ct2Jfhuy7xgiF07iTevPXqDvHRtjoLNr9/T33y1Lz9eHY++HpOg0WLAGwKuAfaEVU6kUz2Brfaz2
sv+GiA1UBUAT/SDNvy/6DGWD1073mkdhOpDTQz+k9nVT9we7zx9zx42vkiYeEVADCD0rTHuXQfxc
2sg6VmoLTQLEmdFCJ3ZGC9uQQ8vY2tF1XzkFW0ZhNbP9KztPrpUidzZlXQY3iQfsOzPtpzVgLOdB
vdI1doe8FSkIh4oDPQmuqd0AJPfV2nlRqxrCDjF1WT1/KkHsqvXLbATj1dwrMdIlkI9Z2q6e5iuD
9l5iOJhUGu3nap4UCpDklUNO3GQpMEkD1N0bTwU10LRjszOqAWChh9JcTucdJCrdQzNUwLh05kjm
QHmiUZasrHHdgrBG+6Vctpm4U3piEfhpL5GGR9GQlL2eYgdVpo6oI1Ih9BzK/Al+ww5yPJOTvdsm
ty02v4w8jUPkBIgLJckpJc8cu/lZNZNzOtkv60AABQa3PmufV9+nOESmeblP3eEETgyzinLLLjD7
6HGsEQpaR7II9F1hNxBUBNh3ip/dtgtVax9G05dKHyAfr69S1Zp8eSiWOgKnAuQdmwUuSVLeaK53
uzgnmWO6Tb8rJFp2WlaDTtAnn8HEo7kshwP5LRQUTB/SGheFxhqF2Y7zFEsEmtYtWIvIqeApYOnn
Rk/nm2YBKOFzQ3VJp9DdrSHCugnXnyKI07BZOnLlEi5R/ofNfMyuSk9IKezmGgF5go/EII9RN3QY
jUZP54YrxHvqySmb4XamUuk+rV7QAeJziB3jc9g+xvZdBprt4EhoWJZxui3i+j5Ka3JBjUME7s6f
c6Md2BOIjq6XWf3nKLYGcddhW8LUkS1fB8sxkEel36cra8jrAzoc1+g9HQgYgwE0g/7YjvM9jYTf
axeFv4D1BThuF9ZkgelsUMl+XsWt3e0TKHGnaCK0H5trkxYnEPbxzxheymnK4JtnoHRAtFsjie/C
Bdu8ropexmDs7Z+joBPXP62mxCr6F0CwpALw5lASKSzy6VSbP+aIxPf6DHVkfOuMeN/amLbVWgVp
3e1W26NJaFYS4MHLDBzjNTQz6KLEPdB4RCSCJ+5NlSqmOInV6DdqdlsNcJQktJr7q+1SLLZEgKTi
hjQaVArM3+gsX13YQ3CFCCFUJQegug4pHJo38+I+tRJVFDGz/fGBS5fsx6/nLU5bcgg0HVDkZDud
d1jSocZq2g0dL2sMtS7kenIfQzegHUAxX6IZWayZ1rgDKo35zoUeQ0XRAM2l6BpW1dxXzeirYrbY
KghDllp/sSfMG+rpIr5dXIVq86lxQNF8fN/vUL+cX1Vbxy1zjJVUvPEengDLqdmlowbhUm/e0gaa
72DASiO78GXi94q33KSpCieicbvG81XUP6Q1u68VFZkqQpPOhU37MGoEGhY6ci0IJd0h1g+g87ni
JATmRg67FoSTylD7vY7xMLrsgFwioq2x9sjWRbzB+zHgbw5zhMSQhMVL1O4+flZdsna/z5FN/Q2g
Cvh4YCrvU9EeZxX0xovAV2eWWJQToSshZzp6hIjuq9E7TBGdRZXcL2eEt6OtBUk8SFPltMY7qdqZ
0OZA+1C0lbHLXaLasGmu6SbABUwlTIGYMJXmLqJHcKnUecPCvrXRQf+HpzEkcf5vT2NplmOanm3a
70E3dkHUuyzwUqWF39E72JsIe2t6cLWEAMLCMTxpDQKcagvsqaRJ9Ho1HJWKOBSUUsAzMkDEI43a
pP/XXbbu7Qya7ysbCtou07+CyvPpvZkJ90JI2GDaSFoqWqh7Qx1A00YpEWo3G6XvCBkhg0qjCYKU
5gGdpY8nz5AN9O5xLUcnNUrjL2nZ9/TOo4u072BBGjGaEf2bzuAr+SdjFjeR97dlSzKhiSuESIP7
fE4mwmPiCx05Vu4Jd7gGcGLi1qnI3XHvOBBkS6acgIWSGjIZiIrxqwQGSx1oG/OKKW6uXQQ1IeDx
QMqJgSG/Ba3V0D7qcelDRPrz4+d8h4FeE0oQJFkmuThwqa77rl4ydnQMtzTHUY8k+HBnZJwiKRDM
eGXQIxl5roEjJYSQk3Yze+njqIQzikpFudMy5fnjuzGc34tQb7ejk06iBqXRbGG+oxJH1NvxQg0F
BrJfP3qIkQ/xAjXRBs7SlPpkmx3GhUQHuuWgMerIhm5tnvd1IaotgX3yVC27MQLtfgkD8hqdCmOL
O3f4vek6MCGYiEw+OLR3q9mECIcqACFwoXpgLcnyrA6Uk6fbTNNbeDTUQB7qBV9xSGb2bVXBxtLD
ZrqeLdZoDw5v89oJ+gfTa/AP67l4JJFvhbqvqxDBLRmpBnHN6/Z3ya64+a3aBKEfSrYxTCywhfWk
bhfL/QZzTreJvWEPLSlKAnIElng9SVJU88KfbTGd2Tm364HT7dANjp3vqx8vxc1oOrF7E7hX7YRC
ViiKM8PC6Th8WfdLExOs1BMpDQ+i3z0Ee1jWBWhYE6NKIDejLmNzMN3jOkBrkkEf4nNQEo/AirZB
/MbYwc0G+nGALgaW801leE/S+TehJgvbrETe1UBVOOBOlAmjJyFROCbjndLU+2XubkZk6ji3tM/r
QWzN6xSDeb8knCTGnLzOFLBFyjH+M0ztY2daXw1o8f3UIYXbJuF1Fnn6vsoDKF6soTsgR4IcuQ7t
RBd9hhBnpOH7LQSekBPLevN7Qfr6mKuzdmzy+NSEE5Azd6/bc3oe+bJNk87T/YJYMHT95qaX1JJu
Jz+FVUClZ3hsoInOkMPVXeKJQJ4pRGI+MUZSi02kPOWE+oO2PEkD6Xq6IuCm2YeZ9u0B3+Rk3XRq
QyK0GUWIeI6OZUiv4aBAQwnxw8bkPEBVoyUEP1kztluzPaIcAxmHJIZ3Ydg24gOyDhK1Mqpaumwb
pA0M+3n1JfYUQ1C4JD9Wk5s68IXVSv0WPGkBXwebCWm41kjQUYtxnK2TEAuq9UOoxE9ODEuTkaco
vC3wYznOfA7n2bnRYLtG3AFdQHj8rdFqrkd4hw+dwnltgDOp1XRYiOVUPtKful/Iua0P27WD48cT
zTmzN93ARukezR9rgBYrW2VoayJpDndiHKu5Sf0W22qQY0yK6PyWTpfzZ6bCeIuhMRtYYae5JMhM
+Gu+HCADKje9CxelHKdsJBwqwvKtJfGLJcdGrAqNIy06wshecDXkRA8FaJc1r5JO8EzUwXDdl/Wj
R5/VPjDCYYvCHjTQko/qTOU+aU13u5pwBVmda9pmNnOOcusYNTeJ5TBrSMjl9aLsg3DUjsGi76kW
zrdVUjM1JAuUHNcsDb02iC9E3Of9enrUmpQdNqEAIk8vaX7f0RKynhiWsJwhm/f8HgT0fQWpmg7d
YQiRBieUgrqlnInWPVwEqE6WNUcBsdhvWdwQdxQl3YtWd9FmmTm6mgg+FBu1aqF6kRNKQsBEiFvt
K837zNn1OpM0Qpl4D1UJn5lTBKKp4H1d3UCfYSHymBRs5yGoXkEs2KJxeN3ZtDTnTXtlNxOjCzfZ
vrJOetmlO41Ycc1YmhB60/yZ92S5vZtCHCXCmTAGKhGbH58N+Qq5qMiAeZiGiBtXYpV4Il82Qeuk
Ls4nL+lOplX8XNOMqNh3ux4XDwGeSgyLZJQxXK+PPoqViOuguHIT66CpYXldBrDnyeoa6Ze7bftT
+30ITm7SfI8l/HIB509pd7Wu2jUyXHcMneoUCjggbWwK8ftR0a5cy9aO60HQrOIvhpksB722vvfL
kP2DytEbsOK3UIOajmZ4xIiuayMqIXHkL8ALozA9qOQRRpkphB4hKdVyN6a2Q2QHy91f9RNTXI6e
BUdEucMR3vt18iPO4aVDmd6krfRImZyuKtLspaniz1nM7tzyBow0mJU7O26fB71LWVD3NQfvo1ju
RgHCPkfVcU0duWkX3Cwu9tGDSGFBi0hB7GXdaEX0mKadt5UDKLkzQEccxnuplvTO0FxrkAVCCQp4
TGbFUVo4s5F3BTHLYhcj4cg8K2520CY06tZjXmFwZPXCXZkimCMoVX2E3c3UX9R0AlovZmCaLFzn
gjSkVt7BcUZPf/vZi93P64HMgM5tV2Nr37LE6xlsIt3jW2OyHRHPAwJobG2YtO8cPbpyqvy6N4ae
DI9y0DlR+A2giIr0tLgoGQ1zVL6EMYKUaxHlXy/dgs2d92tG28sQnI0d4HlSGMj6UPSGlet1OuLa
JA3VgDtIDqoEwxxvUTO2jO78cZyk/XuYZKiqQcJWpZHQodPo9yVTJO40Ts5g+zV1m60XIRI8mE+m
BTXc25TIKZq4b5uNdr9v0UTxJ13v9/9wG/bvIigSrhngFlQNyAmxI6Wp3+/DixDbyRYyrY2WeGj+
3OlJp/jqGH0pYxTRJSexuvdQpOmD1oMloUfnyetxKJzihjCFdMnSgA1RL5LwY333MmnXhu4+K4jZ
X5nRDxje0/1spZdcRTg2YyK0z0EKae24rfXxKxIR3kGZObg3YUBxqjrbvf6ZEyK5m7vQ5vTeOWW8
m9FnNTz1vnPJxmtJiCCzVt3T7B0n3XxPu/gpjpsC8bZpE88oJPRkyydlBGtjxdYNXAdQFsB71xSe
4yeOwidIIaxbY5ZcalJz2hxJKNSwzuxigxqjN36HHNDea9b8POXGZzf8WlhK+LZYB2EMhhn7PClF
eDU2kKnLjZFDfO56ZMOM0vgKIwcNHXIgdIpD1uIBRqkpawpqLZNJOUDW4ARZOEdoOhWzGLj2SPqL
s8ZTkjIqq3nr5ykSL2eyJRzqsvjJ2Ugt36jVvaaqf+Laj8CY9wXFhZEg5MAfCKa0JNivNawkIDAh
KHor5Np0ph+coz6RMF83YRWHT1bUfs0K82E9jr7ther/UXYmzXEjaZr+K2N9Rxng2M2mL7EhFgZX
kSJ1gUkUiX3f8evncWdNV2ZWT9X0odIqU2QoAgG4+/eu46+lMn5KFARM+EOLjmrRVkctxa/68Znw
TJazGVBOo6SIsJsvfFotfRhwItqhdDhsheDISbJrWhYSeZJWs5EuFxfCqupwifYjJwICN9kR5d+W
OjephQ84JUYKCKifkltFgCuqUb1tygb2aWuHnF5gSbrGulXvb3CjX/aC0EXu0JIP7Ty//DcoyD+j
N4Zp4PVDNWHrtsPz8+fHxqPxZR2LSiBAhT6wnfR1zUhGbr+n8rYx5Tekvlq1JqulqPYB39XNpt5l
tMYfYrZvqr7zXjxz++eDwehP5LB76fd//bj/k6KCp91FzyGELQzLdMRfvCVh6Sa6No2IyyriQ9QE
IjqbQdipL34bHWcXT9oXjWQPj0svkQC5iwk5lIjeehRDve5j+urVE1Ov48W3SXv/wi7BYd2CjH9b
rhKSm6Yp7662yuewAGCVPAxE6L+DNf4bQQUmQGZ8YUIbWJYtgbY/bL40Y5PtaRe0kkmuOMs5C8cG
vrSkRCMwJS6YZqvtFP7dlXYwzZyqesO6z0Ji4hQxoy3iueNk8+/0mPJq/vlYYGEaEphIYQKAy/6i
X3HzqhzjjCa0KKyeLQisdeHZ9z1FRdcHwJj5todix1KO9E4OdmkK45FJYQK78jqx0JZVgV7UNE6k
mIgg/5SDitogFAKj6MLa7R6mODX3i4S91ZlLwdOGTb6bl1Wc8z3j3+jdQL/+CV8BWwF1AO6WiBKp
KX++7lEeLUOEsAEiP3euYdrCpVWye4qyDd9YPsXEBOXC/ej+TsRWGlC38eB0Vr3LsnPUlsXTND87
bvXs9b5/qQbkfa1oj/pIp+uAEPii/hFNIxkSE4FKhCBVafyjIIHrzmh2Rt0uN4110PX6ZqYE76yf
+2hwb3EaEkno+O/Eah2GOHQeSX7sO2PGAEPflXVdIH8OXCoC7ReeMqNwVO30ISxMYgQmcqHI9CYL
yCe+YNTaraVF66ljFl+NcUA6TUBEOsGgQEB8q2xSwXJoypl9bg7dXb4Yxjc9u6Im5rpr7Xrs3enO
tyQUrff+jQO1TRFYSPkHb8CXOkm90X4b9vhgESoYhE1yaSnDOVZu6u7CcdeKBb2/16SnRcuuydhE
Mrxx5l3ZC+0esb5rhgOE2I58Xi3TduBOZ+bbICMXu9XyYytcXFkvhbcEPTBlQoOi1Z6TNN9S0MA+
RMh+l117ECsD36qzyTj2k8b624zmg2cNnyuLrzWTHO+D6cZxPW0EqVap/ulp2rc08u7iYe9O3Jrm
aB3YUKLU0nYmhe0Dvqq05w5MkDPRekG80UOp4QCrDUzNM5UBnEDjULspF/OuS/Jj0viBs1tbAUhC
gEKaHpd8ORfae1+cGkokSKbJf3iUW21q9pzEs19huQ+xW35HoeDHu+XZzMiZB5na6Enx1OEqTA0Z
aP597qkQT7x4b0RiX9d2EFfutb2Iz8GmT3ZGCtPV91Tn7hsPrXZ75K1udOOaTSgnk23p/G7S8Wrq
KIjW7cEoYA0za3Nd0qtPzQkw4DYZzNuQ9lYzGnbuTHmdA7P/MmLQmZzqVHKwXr2CHKzx051qiN0b
vA5EsmMhJJkHKOSIThJtWpKcVivi7G9wNcdf/I1t5XP7ls9ZGxQXrfL3+hQRAsUR9baHOvcW83ZB
/RkP4wEqbeNnGuZWLd67CJhCj04bXtJwltu1h7gy8mLvzxg6G9e/Rg0xhclwgSGCsHYunUk0FS9e
NdYvu8kpB3Z/5kO8D6vfY7dscys7LchGxwz/uV4z6Qm4THt6IvwZdIqEa9cYT/Rd7TonvLptcejj
+c4RPfmJ9gtBs4gD8gtv623JBtwwHHUoIqqy+zxdtnTKvyxkQlLLAerjHavJw+0hRBBV44VwPs6h
NX1URYftNbQYhMtD1lnHmXqHVZDrA4kwe+s5LqYDnn2SqgYR6NWym+zyqBfhax42wEXhdIZ83aOS
p1sFkxbpQPGxCrHYYLb2RfO4VAfUNjd2Ph+63H+IhH4qvHtNW+6IYN/W3atMJ7JovsoqczuL7E23
tJu0ji4laBVZvI7rMzHFt4II13qt70KtfLOJtorafDvOUFNWUZ5npwrCsrwTOURn1V17QhCj6CEJ
w9uSJJ3aM4KmOVSJfhN75l2SZw8YFL/PTnjvU3OVkAzu+NpGsuWE6LGQ7NjkORiHB2pJZKHBKfbZ
TLTW2kf9/ULdJZ3LbfIjq41ffmJTCqL3j1PtX2b/RotBq6h8EtVTZRxyMyXB6LsZfxjx86UsqQId
ur0gGafB5qY/EXD8QKrhnRh/8tbnMDrWJqjy82A9h+Wyyd3PyqKaAFwPR6msRqmHCkbf5dhg7usb
UPTdmlPMdO2TDuvLk25u3eo2XB5F+67X93o7o/m5jTQe+Z5omJHG9RhRki1wYOUPGa2KaSXXz4iO
DDIOwME4qoRDtfdXMkj79mkA6CqH7K4hjDrSyUvHc9mXl9Ann/fcGTTOkXk8I0MjG54JPEMzT25j
X9/N3bnlga6pTHGNdmOhSszGX6RsPbprf+ms6LCLZwrWwovHN+S55p7yuGNcy77eh9V8n7XhOI/t
o+3Mx44AvYU3R9HuRbPycyRZLERwmjHeeFoVlNFn4y9AvjcrpWkG2WxF2xPgSa+P+2a19cGL0NKI
Ye/bAqlWth+8285MdqONEJ95dBVukNM+srj0W3Q0vIf3cXgF7Dk2RkM5W3aT0hxqcNL36vvBKk7Y
RA6d3QIu/hprcTOX7ckEWaRNnBMH16DNzvMcNLa5r+je205u7u18hnRAZHZxK0jDuTowyp3aKg8a
CGHNWHcp1oIh7pkeOhdnCOCWrZ3cUn8U9vcUlkM2rEzjSU+oZg4/q+biy5UkZAs1+y0NhbPot+Js
CKY/inFCHPNAzyjlof9saVZ3Tp1X0UpOLln7YsSkK/Hx8+zOoON6QtTorEFM9xjJmKT700W7JQPm
5M6fNihTLNa9vQJlGN73xOcwaof7tuq+DbxFg+Y5vA14inUQjKp7tGC3NSQU9FUi9l33i1E+R/ry
1OrIGH0MEFy6sz2u50mb94j1eMbA5vKtpbdHTcZze2ZNNLx+V2XDwcyawGhpxilK1AldQLrkYIxv
/UrEunCp8ivr6UL8951uincHXFyn9rldLDZnDG0+2wvt5YV/CSueI9NNz4N1X8fZ+9xlmCIq3BZG
6b5kbhhv/Nkg3RactPpt6fG4icpyZwk+z+B+n/zq2c2GszGTaSyyJ5o/Tti4wy1tEfeCZK6ClqXH
tafaJjRvx3Bj7eqkfbKM6L7VpwxQ0PpdGUS9xVguS5ubee2ym1F3jzR3PA7TlQi+bWw+k+Baj+VF
EIWRc0YVZFaOmkRfOdc4KBSJsC6/D0SHTSMAKd1BRnHoQLSWrCIW1jiEi/PWes4uLag0CLFqiyx7
iMY7SsOJ22LMLbIjvPB9bFlQqTkBidRFmP69wa96b4Sa7TPWM18ftvEF6do1oYzL4dJnYXMf6VA1
cA3NWj1nXn9TCU4gSJB/Nb33qwmHs7PSeuF0ZAtHRMs3sXcROScdTk0raChhZm1kPMJ0E++Q628r
Cnq0lxzbKMgaHlLraLAHTX5my3pVKhoEPVQ05f7qSZ1HRktii0V0Y5jEJuq8XdE6+k8keCihqE6Z
/Tw800ENcb+M7qbsSc+bem9k7ZjKS+0wVcdxsZyy0khQ10Sk/Wuh9tR680qdzjCf66aNvjlOMQRm
7tGFKf/UybXpzuuXM/1oEV0gvQD5JVxM/WFo+yRzljNqVfmzcVXp9FAQVfT1w+ny4RBttqPngeK9
gk4sx8VSB4iYn31qB6DyDXPPybi66agr3GTOpV2i8mUp/fzMwwt2NxXFiz7RzOC19bybwrw+hXav
befRdg5t3dt79SMtXUl0KBDkq15gBjRlgSAunfD34sVNWdA6TTfO6k9Nya1WE+O1+lM/RSKtYT7t
98LJEKaF332Cr4hqhXi1yLTPZXUTmSJHQnfLJnxbwuVXp/Puya6Umva6Sk5m95Q7xWOarCRekude
LmjkBnc5QtBMtDJvlpED/5jsjSl/TykAah7iFG126tSBM+Y5WxbJW519roz+UHrtzhrNJ89dzc1h
tuBcoY9IoU2xj46EyHS/wWjpJyifYnIKkaGwks6TlKx+Lunk7lAWTFTVroFFFLzHTiv/Z7TNNqsh
ASaPum5Zy5HXLu7pfWIsRPnU+MraljebH+NJTIe8FZjYCiLjBsqOFuOucxbSosmFJJuN5rzo2Te7
wyC6fUkAc+KGj00nqs2SrsRq34XDPAUamoRSI2+dtuCgX4fzIoofMZkEw+ocpAws7mgu04cav+w2
XHWOegJOo0YOSUcQ8lLjwZct9Gl5pX/BT+PzKKhxowj4zY1d5L0t4nqLHtxyIri08dZbktPeWHMo
hCgfzII0E8D1WCpk0UmxRpWg9yu1mwiOEovVtqriexthuj6NqO874ObauUIXoo2DUx4mD5RUG9Kz
Hn93Wo+dH/IHydr8PugyxTHzb2bvTjgVwbrNPe3U3BbVGvS6ubM6pIYtvXNz7bZBvs6HBi53xxG+
Fw25KFV5aBfvo+R4QN4kMyflyfljWnhXHUu5ltHvia2hmdDQVhMdM85Na9MnMhG1blNEp/dPVnMf
u79ps6OvwfqAxiWuJ9wkiXtk4H0uy+IgUjs8FJkWzBGAxJRToKklRyHMbd+Da2ULUSB9tb7g1tu1
evMh2p6L7aZERXO2m4iJjBf2W9PigY5shLlpDDfEhmYN2e2UQPPbYVHsK7N+rdgI94he77Vlh6CU
3OMcq/hAjjDNrZtw9AkTahlMusd1iW5MDe0nsejPrl1tl7o7W9RtbMs0NYL6xcw16xzR8iDK6jYh
jXSTxPsiE/5Vc1gjGgR7V2QZ90PzYDo0O9iLvWx6bBY3DBmKQCNRcAUHwGFbC+diaDX9TIXmBb3R
J4FROgetLuKTKxDKiDJfjtAYgklyh0j0kUrUaiFOmeKWdpkCT8TNOauWqxKKrpIP0Jz1e0if5CX3
NII0I9OiD8ybrtEUnglHZ/4Y23DnyvRitKfONl678K1B0HcqDC264DPf2pyokkD1whWm3VynoSCg
0Mv5J76GaVtotXY2ETntYmbXTbeETyuq8SAy6uaILfiyLE14aUb3YkBVMLPBM6MDNoO+0c2LGDz2
7aGhplmU4zE2iHOGJqmOo4cLearc74Vdpff+COgb6f29Z/ofWWxcMNXNiKc5n49JYt5oBdsigcQP
k8E5aBjN8agUwmNOS1VLFqy6phTppGVDGAEW/MGyBJj+SmpxbqFtAGXe1P0q9qxjD5W3n2u/osxL
qsMVjkkC9FEbvXXL2FBhDtB+lh0p7gutrhgLoACRGK6R/rFGRMbjTtqpS1mjgt4vIC0VLICDFtpc
KqKgvelZ+T4UEKqUAq5Pr5CGYKLncGm50JPyp73Muc1zapZChwHRBEv4+o2Kh6FxZnNPnSbHfCsv
dmnmv00jfuF17U6jFIuNg93t36k4xTqQmcZurYrxi8LSE3CEKF4QpVNieE7ygscwGy+jbx5zEwGn
XvFLOpU3Vcff5CGDV+aJrkVVCvve3yAn9CUPRuXDsU2al4Kk8sjXun2jtROssfes1EMKoC5iqqUX
4aU7pYf1QZg2nHYC0sk7wj3EkbUanlt+XrcPP2hIKi+zYX2piBUR7mjzh5tOzIUdlV8U73z95UoN
oXQB/wAK1SevCnfrxSgLlPlDvbJYydIwS9krhqopFaX2TY/mq93b3HhSXO/50C6MV+oCIwkj2IKQ
MwFdFCSifWB/woP2pWxQPxIbuChWDzmpJ/XUZKJz4smoI4vqeetKT0CC0gT92c7y4YzytC53tUPs
WqjjOSq6h1Fi/IpSr0z9SONhe0imkz1ECc3a771kCAw4hy8bhr5Z5BKWGTatcBBEkrysDVRWMp8q
szJrj+L9QbMmzs+SVohE9CYKTLFS6eBiCYOJJAPDSratX/IQUpLmos3dQZBTGu7q92HhKc2p1hII
AKE4s0xpaXbK5KHW5YAyda+K+u8G42Xt1kvqN8WXGCCTBE2Cn2kjSNNUfpIVx72TrlfJhaqPqLBa
0dY+P0OjtBSyKyYgmpsnkAhHiU2mAjFjyuqvrlhk0lc/0TKqlLKKDFdoe4TJwByXHCAHKayi6hVb
s/j0R7QdQwzd7crPpLQaGip59P/AgwTb50Q4MKaROLzzJvtF04DolWRXXW4l3g9dip+K9eRoFg0+
nu4gVvQPivnVBo5GM6rOnWPHcFK5WDbdqDH70X07D4IcL8njKrJDcWBfBhht/SSuuQTw0r6Nfvdl
Oyip3mVcBPbGpS01hWltCSoRfZ7bxjrJLWpX65DmET01hNiuSNUAejok83Ocu3QncdPRXwpN5HGn
VF45HQrKg5WOQ9k+QykfKMv4NOrsn7VXcIKQr9rbJv3jLSugRNdBosetFKEoNR8z8dY0q+UOOJ9A
NJgjRR3PDEuNzQgb15AkQ03EK/A0tae8h7jeu9yAaMhHAwhHC76YPUfU2zhqduP3LunqneISFf3l
6JSllEVAtFtK31/rRfT4toXghuG+bZkxAvU9zAPSlTYhNl0ywL481g3g1K3GXaeThR+3v7uemdhK
wPREd6eMNO0IhS4JtnouLutayTLZ6BJPC8Y0rDP0K/hH9fXkYHS4axDQfm3CpiBPzZv8r8ffrjmz
zy69hxHwqY9EJMoi6iuMiPT6rn5oa9Yi0UXicW0XVhmW6S9Ji+K0shnzYnxUZJA/d78Hqh+2koWr
fLQyA30YiXuIuoKjsBSCZe6I8TybcdUsqJylQySkHhrFFK8JUYLLFQmlFLmUC0J1nbolEpz/sLQp
y5zGTuz1VUvN2MDZ2CCyMSa7Je1ZbNUib7Vts8k7jPLqhm8b9v01vlOvHiZ4Ne0xG0kscCCYRxBk
kY6/6bF/o5lNo8/bvyoyJU2Xx9aaCi5D9csw19u6qN8MQKvYb18rYqRpUcCYaxvpJczMJ3MsYppC
GwqKIqod9Lo+ycCZL6V+Q8MK6OxBPd/qAdM5QZ0ER051D+kRI708zox5OhwoYX4ZInF1SxO2QVg/
hsjJgJwLyIF6qpEbya26x5WzxSqwUauk0s6rZULd5qngzBXiT9U941ZJvGKEDbvBrfVtn9Ne4WUu
GZXNNSzQ4vRmzCFObkrOfGc54165EcfcwVOEhpigRpqsvaaut2rJy8rCQgLm4B/jFkbouh6bNoYi
t2LKC+pst4zNjfJQSB1CAIv4VsuDfEY3ci7dSvNofE7uc0PAxNFs7XdL613uhOGHrKssHUccLJ7o
jYWcElQZWjH2MsISF4cIK5/iCTt2kNuZ0QFXK7BjRV3TlM124BnEc6gPoh5/9RDqGu68TNwpHZO2
BJDZRz+qqi8nSTFa9MxFRH0P1bojW1rK7bnFW4vbcpZeutD8WQxr0PZZ8uUoIGJIxieT9wR9p48+
sDuPG9fzlyLoFAmslgu15KnvRWCn2Jttc1bff5FFv2mRsr8Ov0rkZJK6U4q30pm0kzo19j2KMoHt
CgmUe6s+iKJl5WZIIMWpRmqCAiP5cBwb+VFMistKP4OUKzZA3/MQVdeua0gdYt1KwxgvTwmEh5NI
Lf9qQ9Iz51hH/lk9JLGw0UlgWOJqYwn3aOUjuhtqQpLYiqPPHIxw2gOMymNSJd/JZAsPlHaxW7Nq
kZPC7hVrgUauk3q7X4uUiWxkWvRmM1IQu3ermhu+4FATIUTeqKukbk4lF8rLjtR5UJnz0B7VkVLJ
Y6cyek3s4VNtM2rVSXv/QUe58bX7oITqYbAyeqnZpr70ap7xnqYRMBeBWKvvUK7BnCv1NYmZvJas
ompXU9+gkjI4efyrjIAc1d6rzzaLPDEp5fj4j824D73d0iVjkLagrS5t2colY0rNlpP9kCFUtC5p
h3XwgeKlKVpaSO3EoptDEJMldYRduab0+lhXuUa6He0MTUsVk0UL3JfYGF3DpozSM80nQejkbyPu
tqDgOW6MpTyqa5XW43Kg5fKkHvQRDI11EzUt9jia2mILWrwk3UqJPZSMsJ2Z2+doCP/uCK7GYTst
w7MSmiixX16BvjmtfWfENoS69K9PCaV1eopRL1po9qgn90gSwM4ztcuUiscFC71a2myp+FI2PrW7
5DblVeIuk9ZopTEjLE7bILr97aZpvNfdAkkbnpaYPq0pzrczV/2gdue1HUCKdWL5sU/3LmuNRb80
bkz2ffTjHed/7aSeMEST9V68DzXypShMXmgqPxljCrqWe9WmpFdoq+4MJUZzDbx1ManQgdp0nRzG
Unen+7SL98pOLHU368hpJ+nSxy6Ln62KrpsMiEaq9cw5xQpfhIGGW2KbLOFdI1n7/zoueCggVhTg
c+fvkzF/5pNSlWw5J9uev3Vr2nMc4G06Yfd9YeoWg/TzIA2nrRmhaBRYohHB2KIn1qp3szf7B3cK
pRWMVTIivzYovYgGuXzvE5WDdDvpuQl+K6mFsiOoC+KO4Q1gDThT9rpOw3QU5PEfanmaQDZL8WLK
7Sd1ssocp240laegFCi+wGRXuHSFRnMevkUrtg+aSgnagNtqhw8lqBxiaVQNkZCbNHYEjUkvjAt6
mtoEJonWuVky99qE3KuVLoKuJvJnocA8pRSlkwop+ZHNvsYSM9JPLBdOokbXQ9S432yyKQI37Akn
5Hpb/vAyds5R7WnyIVH6QHVKoiXWWivWMKPVSBH4oe4MNfWoi6AO2r2c2tSTtlT2I21QjtIEqS0B
VA9k+u/KJGHHn05d0a/LrhcuoPBLnkFsNMaRHSrcq0WtlUjn6smdQGdsaeed7lPr4vZPuhEHqeHZ
SsHUljr6knb4pPUcmZYttZbhEExTTsFjmHYHiAAeYdS5Ulv3tYJJK7Q3WAdaDtaLpoubZljKg5JF
ji20uJAXq+BifR3sp5lCwqGnIDdd7tUc4Gd03UwNfazqCVRreOoWyZ70SXX3d8lw1bqwwyeA95Fc
kxsGvBsnLW5DaWhSUhNLpC+hDSXlONLIPuh0bkrr+WRQA+WXr1XW34ADfGnWoBtfm9AOQttmhNSr
nVod6LX8pb45UUyPNNoeTaNxeU45iyntpfQ5+WtFG2ZvfqhzlVp21Dki7R1/59C/XXUQDwsEuVRR
KRHsunTkVkwY06VzU7k4bGy3aI1o+panZyV37kfpdNWbi5pr1Q2vNrCyiu69qN6HNgHo/kTJ1ov6
pWmFRZ0jWtHm3PpaECZ0rSF9Rs/NrAlSorh/sppxFwQ2yMwiCEcTuVmKnCaheGsKvU+1a+D90uji
gsfwtGKvJnelCA/14j70S9mbgM657/17aJAIGaFSTOsFFZf1ek2c/pFbvqZ96bOVpmud4VF9j0vm
YFTA/DfKIt5F26ohPxxdTtToBtW1SyhFqoYHKlTC8zBo+AJLICyjpP6O6VTJYo02PIsMUUG8vK7R
wlqCmfM4mPFDKecikVMylubZRX3USfO+mXn64tDjt9Vr2DP1d1Vprp8Hsqm3rTRnzh0vo77psdc/
W42K2AHMWi396j83fsTJlQJfpzrachmUPRA7bbReVR2E3pzVgGXPuYyqCtJVF4fQAnAcKuQSyjBs
sXDKpUJ9WfL/pHIWoPmXGCBi4SY4r9aKnop5Xb+WC11gU4Dr+PLHqoVlWPIKHCL7BJC8ouYpT7pj
nNWFU0fJZSAqItSphMyFtZVslfq0kaaBieMmQEPP2hvSxLVFekKuvGXcZCLF6kGfTRixZdtoJjzW
y5D25YM2Po2MT6C4Zbrv7VE7WGP9LRrr5hJ6xqO36rSpqaMHEyVzy9BtqkQRMRw11Tqubnr1/lKb
TiGzZUDx6LWmw7t7pcuaLmfA8NIamHCsj2jN3po8NB6TKYhmf/yaomyneqBN95x7DhpumZUzoVJi
zMNhmLU0C7s6DfI2Bwca/mxo+dDcNoMgLH0t+kO80oLTv1EojKrBWWtY7n6nx4g7ZyLrUq9+VIZ/
RoXpQoTeuFFflqMhlzG6mkmddVqpToeUmXT0vbvMcq9qv8UiyNiv3A/4ricr37ar+a2xkue4E5+x
bpOBz82lZmZ3SVCnJ0gL1PJBM12xd+P1kqes0ZnHp8D7GsEmavetDc6jZfWDTcn1IS/JO8xr9knH
4pwLZjQ3cOzsvNY2RHK9qVL2GHPfl3hK3folLg17XxhJEI+8cjQA+RTwmuo85nrj2fOB9m00HDPn
8qNmFjghxu4x7d0nYCouDfNqHg7hXS8lX01WH31zxE4MQVU0ZXdKgcZW9uKuDIudmSNPEnS770tz
dXZD5m9JSGvBmuMhMEi4OrikKe0c4o5sdAUsbLSktQWL8ARlanpjjSkDkE+4TrEXbnef1014gDj+
qc2We+gESH/pHkuPc1gxpb/CMJx2uJ7fXLs92qUoziMamKEhg4fuyfIwtBecXxdGLpY7Lw13MKV3
UYX4murqgPhA6FlSfNu02cRRHwWpyeOlOfawM6iq3zXLdk3pPEw9WiVCvDNLMzSXBqmYU2Znctob
3FsjnDVuo0HLIsBdJNd07V28JSVSg2yMRy9y3BN99R/TtIQIAAgKmbrkQsDdJls6ooKo2LZdb09X
MySWWWknwZ24DUssYz0ZGoIAkS2AVLJm9c1YybCorL7vCr/eDqL29il17pPeX0OzotwyJG+7th8w
cxBVLOM5CAsU254BY2csLJPxfOvFc3w0Tk1LGu+yamen4q4eY/OJ5yHqPvukfI9bnpLRmK2LOVn3
/dy8rqGu7+ksp/9H/qMGgam6mlVYaNWBrs97ECYA68H8XBc0hlm97kxtbk4h4d9FZ6CzQ6nqDO4A
Gc1X2xV4VrkyJWbdiXiMSAynGUFrEdcp+61971jeU2fXLibdJdqs8OP9OH1vuuKmtAGHBJ1Ru05o
r7UbEYtl1/O+xQAYu97ww/Obn37U1YfWLZE3yY69FYW0GDLyH9IhP3a+GGAI7RDWDcjBRHcyVfGz
v5Al5aEMAWIW91mZroSAxwh8w4WTJQEzruZsvbnGcC/nOeinn5EbPUCJowZcMJ6UXfGER+w39s5d
7pMy0GbtpfXiZO+jSsYqM+W0DOYvzTyMzAvpvAn7S1yM4IWDD91MyXPeB+m1n0mkSZmz92ZqyYhH
+XtUT0mOJEjTsT/wy1Q3GBp5aT4muHnK3xg27GAd2hcNnHWdSENpq1cLSueATu+A7A6gy38yo98u
YgpaZU3kg3Q8ulPnvwzip9+Yv+3ZNw9xlPxK9FlcE5xsYg3j2xeUxuslxIXY4dEh9wpoy3SrXe8x
e6OPR2TA4JJBt6M2OsUz89vqCj8o3fhpgAUguQbfgTty9Q2h71CX+aSULC+D0br7Hr1jSQrSyapT
MlmwEk+tMW6WxhivBhkME+afLDU2XkrVV+5b5Y1bW68zGM6FinJwoQ6KhIS/hYT/9N2nI+lkFb13
ds3pblgn95BwikIQwsgxVT+LWtBB1wDj6RnEckzVsDvnWBqGE9hYeqGKmo+RLBSPLDgZNbm2MW0S
lOHRUiDQasmpoCpK1IyylWbM9JvK9ChFT20O+bKt0h5ewrmxg84hwwj39p7YpPDGAyOyYrc5TW79
DBQXmBbSW8fGDVaEwsHJG0fB4E3dNQWj1zpzOTtu0aMJg7nXQTvO1L5ioeEuZHFDY0ERVqLnZCMj
SCsIrj3bNhei9qMaWW6BCVNORm5jfRkD/kchlMFHdfuz+Oj+t/yt9woLJB1ZvQo+/Me/fSNWpSr+
5Y9ck3eOX9Vn/9ef+tPrkqj493cnK5D+9C/7soc1exg+2uXxoxvyr/dAnZX8yf/fP/xfH+pVwLs/
/vM/3quh7OWrRUlV/jFTUpaR/b+7mHYfZfGzzf76C18hlIYgapKAR5qTXIFXnhTIrwxK728EQOpg
gpYnNeaeDCz4vxmU7t9cG7u7L1x8fIj+EafT99bH//kftvU3hkRE9z7jF5JLx/+fZFCqOMZ/aPgd
3/dITPAtzIK8D9IapQr+D+4CmWBqWRYUkrauy7mp+peJaB60Ona49cvRODba+pM2ZGzjoXFOWfu3
wvhWRp17bFmC+9wJz71e3XWQ+ejYXZlDP9x4eQiW7WaXofQZgeURjezFq53U8d5p0oJpzy+YFKrl
ODSY2QSj//gr9k1722TeefTLad9XerEPo++mw77QDezQy4oijtsxGJfk3SxfwJmcpewOQpqeSXOk
RMWvLhmZHcSxOWJnmVAsCiPPiN0gaNlbtpZwKS/ynUABOLaBXlBiRwApqCRlmkzjDuPHEJqkVFHa
IxsVsYN6F2u59ROTyKBUu6VMBagSNQWULDjfmFrvy1BO99l6X/ovnH6+5TiSA+opAYOSug+WFZeC
lkKBTuYJhlnOJFBc9twV+yGk/6AP73X0zZ6Dhb7rxf0fbsb7r2/zj0GjlrSI/ONLJqyA/FPTIuvD
83U8PX8NGtW6dmmXVejE6XsX5CqEQxUE5Vi0LecOIj/UcLd9RWbh4FyKmBACJws3RClER06ePciw
22/NubkYS5Pup9EB0Qw985gs5o+0DF8bs4iwJlP1wZSx7MsufFQxcanXP5AI+HdSt8/SG0fHNDv2
Fni59qOPB3IwQ/b6tXO2OFwp8PA8hMj+IUSXjoXnNnHz776Tt9t/fUHkk/WnC2LojqNbwicoROfJ
k0/3H+/6Iav6pYm0fkuOFJmPGK2EtwBaZ3EdaAZpA7bj3ZR69XsOiajMUb5uBzxzWVRo/+at2PZf
HYq8FxubiLRb2TIq5y/5FrnAfRLO2bBdGZx2DJ7oDSVmhOaIVB/b+hlb0d2qhUcMzNklJaF98jlG
lfWKWT8dKFgtf34NVBbcUK4Vv7v8qO4v0xyQRq5XZ0RfD/lOJIJW4aRwFzS9VoWb3qIclObTQ2e5
+5Gq2Z2RPVc2kaOVRsJpPUdPo8w9W4s6hrxbf0c2N4eaIDESmC19x1rS18fMsdlj173T9Uc1OWv+
/NPx+jpYFocsMT0+W6UWqOxGkGr3/xB2ZsttG+0WfSJUYUbjlgRnarRky75BWbKDeZ7x9Gd181z8
UVLxTSqVciyKBLu/Ye+12XUhFsy1CkXNZqX+9uh1XVwJZgehwXFIgiZC9Um3pMadOZlRltPJGNBz
p3Jaq0e1sWnjRbuLMvvdGwAeaqaJih1PLiJ3Cx7W7OXJNXbr9qBNYqfb+amXJiG3QNWwFNM9E1Af
vEcAxeo9NfPhzBokGEXYgVWbIQ/IqblNQt22GkPnnHfVl0xraCXdfDqwHmSXBJwiY3hUGa0bGGb2
HksUlyJdjpgJtkOh/SjK1L5oEKppqHJr12UOmhQ/15Hs/WV0uCCzeoYgZXXPsUTbTWn6U8uzDxgt
dCSje2iwS+7XHMJiIlu3MO6/NU36OmUQCmYTZ6Ha9i6T8armJlZFWUKhMuBP6Y/M9wFmwG9oEsMO
tL6NLliEERCE+otucx7JtrcLV4DZUrdRmtpIXM1BUSbVPHIGOLQn+NR3kq2ljfNXsLG7kdkAX5Lq
ribL2ZJgKm1k7pFX9tttkidnWqoXrjLBtr5HSE3q8oYmlGZj4UDsWxSTEtSX9eycmdawhWi9GwLg
Bn8rKdZqv3xUOywvtJ8a6fHH6g1UITYh6SZpsx9S8jen6jA1uRmoHaPauagli6JC5g5tj9Ey+JIr
/Vby0wyx9Zas2M3YHrfCfVdbb6UBaruMSjT5pQaLhlRUCFpuZfXtbPdZz0dSvOaGLRqDzayt3occ
AyYeL16Nu2f9Oz/eiMxyoeSylt/EHR+b4g1Fug5SoAU31pRXFCP6qUG5sG+HuLx5KMVqvWZWnm0t
d6of6rn7GFzvh1FDcE60VDst7XgDtQ0mQmqtdi9LOTQby+mtV3M2r2mVaEFb8KITPs7ncp2qh6aw
Ds3EaAKU/DP0s+YxnT9yRG/rlISPto1NOHPWDgRkNW0XZ3X27viEVNgCb1TnO9vK3tT8VqzNfTYO
cNJQfG9bB9V8uqYHwoajfZy4XqDWPrMBxMEynC201/GC7+KBJHF23ymEGwwi2Yj71Voe1JVLvV0e
/DBhxqTIFG3oBqIz3tVkRA2oC4wLROvN3OLSlq+NfXzVmMvcVr8eZpvAVsjijNWa5gt321SadddH
MaQQUzukdb2ndbVJEIrA7yTIcf2lRjapR8gCZ4cphVgrPOmdf1vKoWPiq1InJyeM510eOhpaHz5s
3fmIdM2+/Y5qAbOG35LOF8xtorssNBl3gm1RSzO1n3CQ8zJkW5+8df01LEzc1B/grtR21vysjKdh
iKrQZIwLHYMvurL7ttY6HFBj15skGGocVorKprC0IxIix41/2Qz6Djpd8dYbu3c1t+4q/qStXbws
3NdyBqqJ9jystXdW2+hJFm1jgcYhNafuASFXkBId/uTVLfoUMl7SzINI7cd7p2enrWQiaqZqjXB6
63DbdAL5mBQzjZXhBGPVXRe57VMTSs+1OO9zvb0aM3KAwTjzB7dG0/4P4lXjgm0L4EZQ6tp7S1A8
6UCR5Iy74BTU9MRgkGDybpvLj5s2smTF3ifhsz9Xl5h4axzW63c9jtdz384kxSDtCvwm7nH2db8F
kOpk4mUYkMoSkTAzdHvU80PxLXGTH12OJlLi7eBD30Gm4PeXt0eyGifcXfvFdsUNvaeOALUDce2H
ckUs3zNVIEKSyYkaWpYcV9rUTXuF7SyNAWWwXnyoZZEaMc8IZBeQGOlBUYs0tkzvXZv2h3mlqmSU
rQ47NfusR/clq7G5T9n4wNCbxXfhIMPMrbc8Lu+qxniuBmSgSnxlOBiU8/B+dhDiNCFDVHX5KhlV
y5r9lBhY7uVEMioRczQ6ogvAAVunEh+psYbf9Sx+KUbysOSgXBGTbtNrudbzIO3Sy+I4U7vDpmBg
1dTDLkw9FmICTyRiWzXsz6XUkAXn19kdq9tpq6C96uuqzszRbPd6TRy62oYjPR43OqCSmCWOug3U
4awWIvgOwtZn9SI3as2M0i1DDqAXmBbbES4pnIVuXkvQsd1lFvDWSj37od5ktcBTtJUZJTc37/yD
XlnVSmrBMkujJQ6PQzHlBT8auIdp6kehAejRGZtsUNFSZ0r1LMDoBmFiDLBPkXmFF5BfzE60PCtZ
WWQhTPFyD02WO7Sky4CGyKu7HAzckgtCPkV15Wz2Hs2eHdBIb+HYx3ziPVNv5TKbC4faUuxcNsmT
iUILjtHea6nHbjNyjJe3snfs8fgK5K5/MGcb0p78vzW/KisFRY1De2fQYf69xM3ysPeQPvZbDZ3A
S+0ab75HvJzNBTa4sbaNGnwUU4SkLir6dpen6XctjfF6CsZkE7YYTJZ/oqcZnx3j8kUJi67VMDwq
4c8Q/rizwsFnTLQdB9LkDMe0TtbgYDRLWFWi+loCfzW+Tuhf6EDZqHLp/oEI8g+ygSr9Td+k7jd0
2/qcT2AhfyFiEudLOCKVTklWnb3lLztHYbwsxK0Seaq6OnUecE7Mx3X82tc8p+sYwprrtb8GVHVr
iC7WJn/Uj2M2KbM4E9d1bic3xVU3vP2hX/mcFMGLJnKZcHQyk3Vgf5+69G4R02IvEyKxcaaiApt5
HLLR3zEHx7ZbOPG2q/Vm64qSdNeQcGBUq9cW53jBxC4BenAnkl7sCpyuUe4Ve2I/Bcvt+fm/X6f3
L32VsG3UPL7FW+t9jrKqkt4mZiIetpB1kwMaughvGrqwLu/ubl/UsLvAa/miRSnDLSSDAS56bnEt
7PY65PID8zHCYiVmSJ10c2xyUElZz9BYW1OssGJQXezd1b0dNV1TLJKs+ayUwnZtfzTuBes8NXMk
UCxJIUAjHJRzGUEMUtdYI4SzzJycY8kBKgd4PsOi7/2K736GhlspcAszC9ZRlAwSWG5b4FXI7kFY
uxFr9LZqvYtrM7bO02pdbPoSEHVctv7IYJvMHjdrv6rrNKmzAf1kxXZL4Bpso/NklPFxdEiqkS1e
Db7NqENSgOf8MMr2Rf1nhKwl48nDf384/3YiCIcwcJ3EaQfHySeKUzhgloh9PhzV4t+4FzKwwppS
ilYKQjiZD5N3mov33hkuxsDZoHZfWdb9MNPkD1OJf4AteKg5Bwz6W9M2dftz4+uVEc4432c7P68O
CX+zFkgb9kp3ICUUpBiZJaMnXFcDFG3XaX93S0ud5+Gxqsy7yTYm6Wyr/3BymvLL9Onk9EE/WAiW
iVDXPw8HGs/FPTAUE9OSzt5p5KVF6CVh/uvz3sX0vIVgFagGULfr5hD52U9i89JtxCj6oOQGFjvw
qhW9/Btwrn9jwEM/385TkCwapDI/8y7RuF4UMu0Pn7JKB//7yxc2s0EhDN9WCUp/P/ibjowRoXc9
4P4QWk49INKgh8Z4LZoGBFplvUUl0C0GDSCoLPtnMldi3+bp8yS1GJ1rD5KV9WOysn6baIjb63y5
Cxc0usWYRIccnUDiUDrM01p9yyx6On7Ad7CLeLc71932q1iDMgXeCPfwW5tU6X1ut4HS5Ah0KcHq
tH+xajdgsrLCJwvjuciXb2hBYbDIB3IEgM071aaBX65HxmXPhWae6zKDM9rRWxfNndJiKnFf1bxW
RVEcFJVQNQymxvrEtr8Z6KEVRaw0Sd2y9eolbr3fqxGxG00nEtEaqlolW1REPDtpMG8W61VY4ER9
yWrH/He1DQzClehaVAcNxrRyfc1/q0Z1DlPtYBkRJtnksalMb2e7k4B9MB8rq6Xn55dj6GcBKqq/
J3W3V1WMYbNGxTtI5rimiTN9zVsL5VF0c/EgaEKC2LF+NigJ9zDMfymVURN7jEdXse+z+btVFuUf
ZlDeP69lnhiykGwwhJajf0ad9Nj4tFzPCWNHjUeoWt7zviztJp+0d0GvxLJ3/K2GAn6M5HlZdFIr
pRASFkrQiD4J5szpA0vKeNgomjx6bKw8fv/JqTbuOJs70nDZEscLOkvorAUL1kEAhLKMAQTagAJx
8POrQ+jGTrwo9bv6h11wRLMCYl6cjfZG977R3Po7Z8Koxc4wCkxcYVe2f4HqdpTYbnIbfWuvCH4z
eNmB8A7qUB3GtUMhwowzLR5XjHs7JbaxoaWZaz7JnCSuHD2DKY4GZqmaX0NmtV9iRgObCQ+shiLq
2mjA6SYd+0I4P3WRR0iDlJG5I4Jgl4XqH47sfzmKAONL4B5fZ8t3nE9HNmgWXh9jrK1qNSY4bru+
eYm7aT3WhZYEPavVsz3nMX7X7uQM9jb1MDN6cuQRxTrxMb4fRP40HKo8upt069wYGv1/RRKQKRyM
YyuTXsBb7U3++4ez6O/x4lzSsK8w8gnmm54NgE0+d/+zXDDdOjQYODSEm3M9mtLSOHV2GsylxVCP
7KGd6mlurZcGLWgy9inrwWMPfWCzhMUj864x6EbgHGl26FMbRmjU9ydXH/8QEPUvY1hIVxz5SAsd
csFUafM/rzXtrGEWA/qDMJ8YhuusHAcjx5pVwTHNva+TQyURwWjBnhuslieOWPe+h3TrjzKsJsSh
t446RUCCeCdbNStQhCY8hoEwSXIFENttmlKkzDelVDnO4mA1pP+CUOBsVy1NvkN48j2HTXtIXBzx
rsAuokjcWjUehHZQroFJZ1sxYfNSEQdgVHA0/YgaV1pZ62eliTesEplOstLhgy+y8ulOd6AZaML7
qpqx0nT7o1aVv7QIJfyoo8wQMLObuis2f3gC/lm4OpZHwWpauk5axOcnQKzOOqBa7be0RO0NuJ1i
xQOVl21XWqtzF59D9vn4FYtmZAC/wLOy1h95pW3Va1WKK5x7l9XXdiZqnj+8wH9O3yXjnRE7Rx/7
AEWf/p+PPZGqe3vxuhs6rgljRoqoezYhiQGa4aFWNodgrO0Rc/sCIIg7yqF0OAMG5YiTk1Mlbhbl
77xIvtcyvuG/X+G/NCx8fRweS8u2KYfsT18iEnLCrphCauqqYeyKadxH3I4WH+0JzzILumlH408r
b+lvwI8gJ1sp0oEQb3CuIYSrpwhzcZHe6yYP0ZJ7FvEjrr9309coHi6jxXjAdNav//26DXk2/b0O
cTwI+vLgog01P8Plx6kbeLXkKPRuzHXRZQQmJDGAe2QPIPMtJuIuw+CNKwWlgojevRNm+BvyMDpY
2u9Qjxcqfwem8bT86bGU+51Pr40ZrwVXjffVYxX094Op95e+C1tEZqS4kMTd+dPW9igpfR/doAyy
rWuTUItQq4/cxH9tAWT6f/pc/+XJo1CzQZvrgghJ99Pep8lXdvtDC2uyegEJWhw8Jof7ejBeQods
Xncwz/1wr41Ge20q61ALByLDQtfEzITBBtbGVmaTp3n8pujNHlrqs3wYWVsY6Ha7CxKmhpXtRXVe
vUWWcWyDtsj+8Jv4/3w3mTcKmw+ad9SEefP3d3M1vKkvofWSDGKcCFAgLVsWmDa0smmoPli+npCE
49WAcrmxS3jYcg7XOrR26r+PGZZxO3IepyF+g0tTb0uFjR2cXxpHIjG0LJlVZag8oaqLS4FgUlUW
m7bByWWMwPc1+6DN9UfPOh2zCJ5nN/RQIOAC6Srwr7mwr7oWtxu3fygManFVoORR82EPcMzXCh40
qUiMidl4Lc36Ei5d9BSHQGr6ubODtqp/D1gHlVo9gTQbmKX+oo4AugIcWFN28gQjJTWnUiLeJAfx
Ahx+2qogm2Jav4asMlo9M7eW1PIpol1eR/s1bEFJa9VTJbPAPDpcLUYGpyGvoshyfpSjhQhSTvS6
KDxUdpPeRQmXfO7wqaYhEqKBOcpB629tdjszlahXflnfap/qBdabZUMe+++vuIK4/v1r5JoGSlCT
SEX6DevTWIK3Pk3Rw88wCED56QXht0bjXzRq+2vxOxqj5wYJyn1RindnsuOzyToVndxmtqwR+Rjg
ZYfeOERhcyr19QWSAbk13rIde963xAyfSOF8U0NbVXDTE28oicCWLfovY4QhXab+3WK33CwOuLlm
YJs1muvA1A6hTIjaWREJx5qMIIRdLGoY5I4oVYN6wVD93++G8c9qh/E7bAhOFnpa63PiiQ+FrfKr
ipm3nOoOxEzsHKu5D1eYLfKBV6uSdop+ssYZbjY/d/bIP1uKd1E46a6enTcnR4WvVlZJ4R00G+hV
lXh/vPWMf54+ngWc17JRkpi85k8noFunTIyF2QBg1L8arFd9TokgmnKyEYUYIIaT+zUKn6oDoESi
d1ngLGl//1UfjeHeS37oZBPsstGpqKP7owl856EnRUPNywkdAatVEJEApkbC6FUplOrpD30dZ74g
0WmYkH47TX9KMu59pRChwXT6uob9xPSnbe+MFYcyVAu1Ua4NIhyJFC/NkB1JeqzlMPw2gNdWjXgd
bsSFdaTKwmFNT05UgeG0z86pFBNbnc77H5Un1GV/VWGDbriyuYCc8bdaluBnHINo8GIQ4dFjGbEy
VadmPQ3ZPo2m59FfH9TBU9rmZUVpjDd4vqq4BOUQT2gCA5yjz735enN3evp9kqBmVApr9bbYAo4c
Npf0Cl3tNCEs3Q1RD6Ji0TZtbd4ToHHsWYf5iV3s0974DgDme+GVpIt6IANvI6OUhU9n5LsBbTVT
PH0nvHLZ6mwmA/UGqLHmSuk8M+NGCMgXs9WMYVv67beuNY5T0t+RrKhBFozuPLYa18mDt6T5T2mM
w8Mm6K1ml6Sv666uC6yk8l3NXfqeVc7REUQyF8dVRIdHpGm454DstnXGoF+5EPGln6HPXNmRFLeY
xwwuNXj8TWHBrkGp0n1Tr5P0tguK43lbxWiwNTlT8SMr3vlJZ2+jeUp2SsNgwh1A34q1bfWrfOM5
pIE6df/DaRCmG7DstoY9N4E7E2wRtesQiBJUkWV4P0abtWgFDDOoomSnO/6y522Eq0YUwFQ3WZBM
YXnJkohJHyKTurtPniInJdsBLajuteElR/Ih0QpRxsS67ej2SjIIImuOnkxWOtuIkC8kkuxoxAhe
RnEThAZtbFqsXWPM+r6nT3F1/GllbNzHyMNOiRjLLyve6to6mpMNUswiHmvC1tb0bGFXAwWFdNIZ
MZzXzeCvyKMtlBGJPTJ20QZIdK24OPbiXyN/Pa5mWm+rMLti3mxBDw0op5mwOO4yBGw2YPYxeUKn
j5ynjHGKkbi2zWghtmpPoQ1Q6wZ4emhQQaH4nXFygeOzIpOJJu3cM7yqkNKrb+TQz2iiTEqOrEHx
bTG2FJrzBZs0o6x2O8pYDDZ+tMR1fCpqp9/q05Qd85pgNrV0kbVJ6df43WrLQ1HbrFtfArfV+lVb
hn2/ZDXhZw38dx+sRYbGYKfejGhmWhxlzH9uUwco+eTpBnmbfFePpy7KNwh6eaDsRl7n7McVDjf7
0WNmp1TGPis4E2JVPuo+w9/HKQfa2ps6AJ7WQs1aRbwoWKtQ88aC9CzKCfIdZSHQS00Ywpuj0frL
we555RPWvMocpnvQHpjGAT5UZ942XBGR52NcJoJrTUOYQa6xw0pzQAuVbAcjPjpryouqDYSl0ohl
ukV4bsZyGzcJQ24Rsp0emSWnmuOjmfFZMuKoy+1VO6FHQWLLwCV85BLEcC3/f+g9nNhOs2n1OGDe
i4XDSwAf4h+pyIC5JO17B9376pRia8sROrYKwgdaakg20uTNMQ6wfKqosnxUwhUlnkiLqtnGM6y6
lRLLTOc5GJHuqtKYLp7L203zPYN2Hwwpqvfir2HGiDCQCc0Th8I9RUaUNTig6VKMbZfEsHnk+z9k
QMumwnzxSVq+agmgZc2y4XiW4psLx2SjdUDHxngIJUqCffIaBeryUAdxI+s45WiCDflaWaOJuqLy
DhBPCPqQ65l4uQeLXZ6jGbR4E304K3STVqa9uGZfsU/dpJZkV5u6tweMvolwjiBxmlmWiJdM9+QH
worZZ0ZKkFNX+ec609/zQms3WRd753VgfxZGBdBTOSetw+GZnC93P6FXCQhtY+taUHjCz5UVDZHF
LrO82j27ZlKjqxJy9JXBkesfDKIxN2kFj6+M2yPbB9LnSC3+UiHKu60oDNPdllZInJNEsSAQ3blJ
fB+KXZLxfc6E+b2jRrjdePHcJCffZANko3vKtIpbHM+2Q2aGu4bVIzGKofe4ZL/6pI03xeLOj4PX
PUfh9JoNsCALsh+CFMAvLDh+Gl5bIGtw55v6e8Sc5aieuzFkkFDhxczxDsTmaF1cv2tv+seak9yc
BkK3pHk9TZoKWRXQQAIa7wcT2BHOjYIPVY52FSOmM6avk4WzXT0X6uju0ZERtgqvx2evJtVQtbtO
u1rPTqONFat2yGDtalxLxBjzQ+LkZ1jKTyohwVZ+HBra/E63rJOXZI/t8pbmkc8HGlXbyF2vVmqd
vbrnPFzKX6rxmLTlJWrQYsvUDXU7O3GK3twFDFg2VRPgsIyOgOJeXY3/VA0hG20arjtbxHdTCYGh
HPUzwAQyYHxwcEgbPGIszZwCnEvTWjqA4///RXfH8q/FhZKpNA7GQM1UxIwP4BMutLpBPVksiPOw
fRr8v8YS9qIdUaEQqowF0bxXQKHUR/FvmXjUFUKhVZgmWwr8EM892bn/lmFdPpsV1j6KXHWHq1+r
nglMxAwJ4GK1yl1RobwotM4JUi2PAlVBjfNcn+D0EVTmdtre6BDWan30GNJvHiwvco/hInLi4vOK
M8mGt+P5jOI1D9Gfmf/gMx4vq4fYvZrIOh+nfcKuDd+MTMyJti7T9fsxN74pfnlOpbhPqSA26mOL
EzLx+kgyebjjZOhkKFGdogeE0rowfUuGFVl/UPTwCeZtQzw5eZScJ4qOoU47NhXk+bCIBSvC20O9
okoHNftXZ9qUOwloA7TxKaD1Q3tU3zL/oWUGeqhSrAs4OkAuvmpz534QXLHPF3+7RjgOXIQyarWo
9mVKslSXPQ7/iUOzBRkh0VAOwSmbmfkmk2KMHjed00K0QoMkqkJSsdh8CHNrERTOiwWcxv7ZMViK
WEV4SkvuIelQUc5DJeVUqTiOxeB3qPyL7hjkskuHYExqJhV7Jag4xrcRLvbOwwqCeRzNl/qlXVK0
RVq6p3kJvzNhiHeKSa8ERZXDJW+Z9Fet9lWl/ZVVfSRk7mfMF0sqROBAFhJOcswFbYj6HjJl/wk6
9SMpG+hwBeKSWiqYhiIx8APFx8wavG249HuMVQ2Ghhs0Q5M2XFQgREtn7XOjD9NN1FotWbNb32y3
eq+Kxt/aJceNOuBju8Nt7gGTHw1I05Z5ML9GzLGvctyRJhKDGagcDVHETygrsZNWBSqQMX9kh4iN
omKGIP82pVtLKv/RMs3wFtdBFPDBo4PeroltQKsvf/dog4j+NognBKilT+7LBMrQzDOHzRHR41oF
Qxx/82rynsHjiDGMeCeXoyROsMuJIjmOTYgxl4nlXj0aflv9IqgqPvz/p4gRX59eIeGAuJP+Z5VI
0Gn1S1b91UF1hMdLpz8Dkh/ixTzNDhe5p0+43SEp+zJBskYECUSo/mLM6X3WJxy8muCFrPySYHRP
kVvBvs2OZdPzXMkyPcuHh7lc5uMsE83V7vvWxXiwf52puU8hX6nM1Mlw3is8cVCtb/mpqnJSmRXy
JK2Biu7V/++vwwWjT4TKgMsh8sb3xjV+qj3bzUHo6DCtR5Lh7DnhgMtaFPRxcVRnD+iyX07RfU9N
4qw5S42gNYff6itpafW7507Ftp5W4D+Da23rsWP7SD5DuEaQWuYze1hpsLTCQy+mHYlWexWObflU
+M5gvi5U/vRr4kOJeJilkz1plnu7peGUQahqeaZOCGsQV8Kw+jNn8ojpLb2ZUbMYzxz8PLhFFeB6
gprcjSo0FvKiym7tDzIKQpWYKi5FFaM1uskLYxoG9D9SlqtCy44qVK5L2LXUUXdeNo5B9GTjkRHs
Lt/0uqr2dpJ9nQZPnMZ2+qVaQtcDoZ1Q5TmdCM9+PDJi6lzUy1EZOOieQhbIuyrxV0QfUjzMIyPk
iK+d0uecBNxd6rJShGN8GsLmLdVLeDUNBG8HvMfGRTargC4JJqIaF1Jt9IKUGWRteDMVBQQXInVH
F+8Tope2Gfut27ahlWCDfG1xjPX9JZrA2ExlP2/Tvjq1nrkfhEgOIrSIYexga6wmVOcar2Q6AmtK
8uqjE+g4rEkL5iTpTkNPqIAG0cdtDWsfNhMQvaij7WfINrt3pJaVICoxokNY+WIa9XiaW/81GdBe
ODZUUsqAS1X+RQgUl/w0H1w2jZfEPKQmfoUa+UvDdXW0ec0Qm7ErG0m1ZxTKqLMUzOb5iw0SmYIo
mUVgMAEPLImLUDXAkEyQo1qq226IXlUSVSgGEm5SjwRQa0IBMMKCB3iKMxmt95qRZh5qxqsqlGpt
+EhSor7EeDQXlDVaL3sS+JHHJiu+3DoVpwNVovVwLDlHQlm1O0txj2n3YRroD82Y8G80XM820en4
zH7m+JIAlhYEDRz8it0DiJgRmpyRbclRgMnpVy75DJXWHnm6CeljtWc5gJxTr/fu9Jqv2OJWYbtb
eYR2lcUFZLA5xsQ2a7t1BTjVgP7ZLxpYZ+C6T93oCJTAbR0Aq00vTs8H3WYvCSwJrmS8+lpc9Ztw
ltQ4hBCmwOkOiZXcPRnhlraY5NR5m+KLuUYOkYJDO58yDr+K+T3OZWa8o9lTzbbuh4qQrgpUlV27
UqHy6+1Wa3xRdWNVF18QR0eorzo0/KE778cxO+eT/WLbSf2tEn4fFCD+m5UY3mWcRyz38ImbpnL2
qn2pzYWPk2M7aDNRssvOofoUs8EPQqeNPYb9EuIqMp0EqYdVcRJDw/StmglNF5AwnRY7U9lyZVBd
TJLgg/sRKCqe1E0oSuPS+qm1G+wZvEO8+hvBzOer0yZn1sfxc0pGUV7rw5272KwUOJnyMSGSs2rE
w9I5P50xRUhSaPadQ0hEXKTxo7caHdlc3KbZZHbXnPIhEuJUVSsEtBQYSmhvHZ4IgAmNEfDsmjvN
S91LXM/nlsFwCATzvBYmGURLdATnZNDyAklqQFWneo5idK2WQ7yW11SnL+9Py2I3gekij9Cy5rHB
dUmMorGfQnPcWCJEL6nN/i4alwdROt1+svD+59n7JHdvRtrbJ5/x9rIsL5lBCqvDwulcwER0pzsL
DMke+qVzLAFCsJfmeba7kplaWU0PWjfuMAmRD9cShsQHPAY9vi0scICT8fZeCqYIM9ZrDi8dUO5a
faHjn4LR4L4yYh5iTdQp7WX/NNmE3fhtO/Fp+MvGyMphXySQ6eduOpHn2H6t2+RQIXHcmeEqjg59
1+LlzjdUZkX2Lfez/g00PSFdUoBlhvq+WbxyT+b5xu6JuIABOx96GKQ7Q0O8xcjzqMK9vLr8oXxm
6MCJmooL9FGaoNRjDGWzbD3oaXXtq/gtRHf7VMjBpyjaV894cnI72pnrhNYa2t8X3VwR5GTXjLL+
Lg774rVvsLN4jnbJM9JgwW/ZL2t5iVY4NqJtk1Pe5w4UiJ5QkHzGeT56P2etj59GwVGAflpscYYk
jxNAyo7tILmUEZlkkpyXcbCnDHkQ4Y3hpfStj9Jcs300lull1NHNxWOFpGW+J+fGuGSEdnSSqZWm
TAfdOT4oOFdu9LglLH48yITHpSrDE0zcazR2EIVLki5WqxgPNZNbsEsO3ztzaY4pUtkNpHOBWb2Q
+Ioe8038XAHGR2A73aWDziZAz/vnCSOHl54s8F7XwvBlCjiyZU79K41UuVsqwOllHz/kkJk3crke
GKOt7acumTZ2ls5HHXL8ac6Kg42X+WRYk46Czd76AuU80iaXEME63GWLuXxZnJnkkoLoDy3vj0wr
un1v1OLsVP13r8vFS9F5+qFunOUoCjPeRt66XEbXveaaaz0sDI0e1jq89mD5uf0H4462ZPw6jfE1
SnLxSDRgnDCYW2qSHMYp1fD2JjqqTNc4VBl1nBySs4nNAFbHfo+BKvPO6h9u1ezNNh2PeWZ658Ym
Z8TJEEISUkrOpr6Cnk+7POA9CC9ruoxU1VN+QNbEYdJFV54gCzQ5/N3VEvkxjxIub7zyJ0vzpmtZ
x4TSszqfeB72ZZUXX7IceYw2e+OxWCk3o8WUXEw0yeiz5AUAGoOG9Slc7fCinp3Rbn605oybKHKM
fdvrvzpfA3qjo15GhOruC+KSSQ92pnvRp/M90SpjoOQ4bkR4y8wzMNim9ig6rdquur/eA8hiKx2G
X4pU6Nj4iYQg+3yThgXZyG38ODVudBrxKyLwlKp2XnoMkgFVRu8cRbKSEQEqoUtSwkgy66UnPgid
HrAugl6Wxfy5ouF+UEajoa2TY9NCjBKhF37N2PxuU5z67MC/dLZOZzIRcbq6PWfjSqlU5gXZMa6I
LzkdClM6Y9vownydU8D5UTMfo5GIi3pug7kK6z1pPvk2w532wNR5KyVEZ+biuwl2mj6Y4V4kRb2J
ei28mz391PthHrROqz2OerIf6vaDGbHFytcgIs0jArPSvuSV+ztO0+puGUv3CcEYI8ThDu7VekdO
EFFwdTPtnAFt9yr4PjS2fvHKzDwzDnD2Ff3eIxZ/lDZhfi3ZHlzVv1UljWebQ70oXalFx/fHVE/H
jCeazrhzqsS4M4uXAdXFJXXc4jq2FuabcuYPWA2hw3EMLQuIMWc3/cCVlhpeB5vKjVvrB58RxkVr
WpoBdPfHsaUWT5N4E4Fqf0yZ0PV2dFrqPty564eDvPJ+yLT+VEbmazW09tVwuIdinMB+NPys9TV9
yEfPZIUHGiR2DO/e8B0iINrG25IsEAaW7pA463rzFbHiJLpnyoD+eYXG6Gk74qyHL/OM04Ak8BOS
d9SEDTbFDnzwHXqFGMqLyI52XU87O5kq8lQj6bKZkx1xe+OBBiN74KlGE2DLgQIxOwVz4HuU0+G9
NQKajrNqPjVrH/Rukz8aM5yNqXIzOCPIa8fKmfaWF2NIRCBZZ8l74cAKmFjDImkd6O4Il3Gkq3ma
kcAloPVa4piaGR1MGc/ZfW8ya8lo8tuR6G8sa3SGEUtOVU1NUU3e13BBGOHTEqR10QeVwfyzMJiE
JhA18tmVQAoqYoWpSVyHziJl+ntV+DtX5j2r6lQpMlkEvjRT6tzZS3+/+kzNsIVo7FL19zmtrW8T
Pl9SSJJGN59jFyxbmYhhpzGS3zHzu1YO6Ea/yR49OpluMNJf3MzMJHZ6i4Wgka40NbGr6+WnLUZx
zRtwCmpUMXDAb1v/wQ51MHwlkwepBkP2qAGNaevvtl3al7RI2NBJo+USnnqzKH+ypoxdps9tV4gz
tvNt0cPwrybyd3r8C8PYlUdf00//x9x5LFmOXFv2i0AD4A41vVqEFqkmsFQFrTW+vpd70PiyIh8r
ra0nPWCZkVVZjBsXcD9i77W5Dhr6N6YHurddTLXbZ3aCtqP5pPHJI4HBI1gVYiew6FnwyLd1DDAb
I1EZzdGZ0e9OL91Ww33pZiVPDcwOtsnyUM1NuC39B/EY9pZxP9g/Hf9ZVK9p5Q/3aT9TVJkBkK8w
fCH2cW+PE5lvoiCkm20eTR0C4prRVr9IH+cQNGBwwx8xupH7FhIFJZ3kiYVKfB/5LJeUFLU2+Gy5
UwUcEzy2SB4tWoMe1hOM4k3vzkiWOILPRfaC3vzoo1gTs01igT/DGKdvIl3gdvZLonsX87ExzYXD
IAd+NZrE2VVRdGPIds9i+14EXX0WHUFD7UJGvDn+zFYVuBNLvMLsYdj6bfPQtK4zfplNu8ThNiZO
fcuI8FNBPO8hGYj7JdF2PlpGeS2jIbnRf3EM7kFrpm8AtYF1abUOg4HLr7VkcZeFaAPb3LxGrjCv
SKGoQ2vnJ2stAJmMX4wWgd2MRGYP+cXAjuPUyGOsD0BQIxIV4L8wmSYEdB6SY1Eu6z4xFrmJjMl4
IO7Vzl+zvsj2dtCUpz+s/X+LmEX74jmmxE9OEiK2B6UL+EVCltqM2kycZ1s90bGmDGlqMezLEcfZ
4pjnMKzuWv6phy4Tt15VwXoMwycjkQmD59U7R6QSE488YR4YY4jP44g1hlqTu718sVrkA6KU7ZOI
E2wneVZudR8ZtgTSrXP9rE8SNzW/5v74uZy5rRJp+iS4AAD348Ygbk6SgNAqzmmW/9WGFvtVOfSX
0urg/kTQbThsAKVbeEKSMTmF+dDdG8MnyhUcWisVnutXKxNHYZBkX4JUiK3PbWSMF4YGNzm7lk1U
M7CtWzZboNny81uirjIgU8Tbo2u/4v4cO+uLJWOSPJQGHMkd9WLpPFSdc8bMjJ7Rq8Xj5zy+xUwe
XmrhX0Xt5Bw8sjvmBnpQhm4fYj9nh4+TfWnht6yBQr2uFI34MwboDNnE4R57+DBGSDPCEgOM9/Gz
ZiFT2k17FwEP8st1S+wVl/8sd9LN5b1XdixBW/KsbJwjGilGphq8s3rbL+QDxsFVqxE73/6Z5Msn
/V+Cdv0kKvlTD7LLNHzRed0D5iCcRAjtjTnc6QIkVB8Y5yOGivZtyQJP/izdQUKPVyMBt/rsNMFD
trTxaaqNkzV7r9zHFg59wHqZWFgwxS3LefoCl0l+WQ9i23Gt6gyAJCOHDWDqG2mfQEy+mMra+cKa
9wwCn3WsbBNG1X4q4o9jaj1Ni00Eb2h/J82QQaSSUoxe/YllyoExCzhWWiPS0Lm+SXoy6Q8yp3yZ
yLbSW2O7lMbJk90PBybXH94m8ZsU3XWFbyOHQzRoeiJ4pyVzY7ePYxmvW5G2F0skM9EhocsewINc
7MFG8NP1o7BCxWuPnm2SY/RKiVFzeMpTlNmVkAf99fCt7Yux/RGPQBscquOtH+CyNaPzZFw0z117
W7V7lzpEscvt3ehI5rZyfdHr7H8+KYTNQfA3uZTLElT4zK4Dl+PivYuriVnAJCKatok33tZ1vNAw
zckjycY/QpuQNVN80RejXm/osZC+phPFeCMb4IZUFbJAVheTtvVdYJkEM/4XcSvfZs/zjzWMSsRz
97ZVFZtBDYDr+mtejpdqtVrm3CiQCNPJN21AJlZt2fXxnz+e/ZsMkI8nPL47DIfC9bUx5ZdzsGIB
Y8Ud4S1dvXzIGrfa2e2U7LIZHLGsR9idXTZve9BIarCkR8jatOEVLQdP1EZEQjE8y6LsGVzVhNrw
qAkDvYcxGoXxNl/j7//8M//uieJnlh6kB3y5iDG9dwL7rihIqzLx+sSGc8rC9Tys1QvuaLk1grw9
EfaKQ5rV4yIYnxrJEOwnuVQw5QZuH8UMHI0/6sh+8x+5mDBQ/SsVOsrZ987Nxs5nuFMVoh6zcDe9
eedDV2dIOD8kEeDdHAfvqQ1tdH/LWp9qELXElYUvRoTJB87c9Q+/IvTjvz+3ZCmD3OMXxbOrn+tf
vljL67suZe2g7Ew2LnbirnJOg4thuxdeHyifTp9c0Z2U28ax7B1CF/Oblvxr6VaM5AnJ4hgcIgc1
wRTTeLTl+EE/BvTZtzmJt6LzPlVWCVJHATwdpBXgduJ9SubQzmpkz/I3E2fQwY/ZALFShN8ik/J3
SOpr1s5MnCBf7/H1m/dmU51tq/yZtgRuaKGEq/icekToFewAlRFEC1TTqsx2SjW99M19LZrwfi5A
HArWyQSuJciULRgOcUHq1jj5O3ZfuETQN3ZV9jVzYvM6gQbaZDaRI0vgvbKuAc2whuOpSafuI1C8
z1VBop+eHQ92Ye4t5p4YZJgsAr88ps4TeKHhdW6iH04LlbXL0urqcmnR7noX/btDlVxuhtGqWWPX
8tL9DCKSe4SYxk/20H1grglbKX9ufCTBGEVuabf+mimsWkl0UBUICIgG7acZZM2V6KZ9QVrCzQz/
8aYJ1jPgB+PgLeT8jasXPUg6pqrB9Ud476lUVbVKSHJK4mjKtqVMqCLnuFSIG6h0vsvuO2FU+W0b
KSmYGZFqBwcDdXxfbFbbwITaS8b2hAU7k310EuWKcAN6kgVXJSEo90WLpsAa47vWXR5iLKuET8TI
ciIAkXEig13T2MlFL7bWsgWSCHC/UaR4FKB27y9ve0OzFViw/TMet23cDsfZ9gPExJTHdppOe+Ut
ZfapddE2s42JPeHFxW2s0bn8P9NfriSmuk5ymyHd2WjH46wwnZrv+bbHilO416g7goKkD1F8jjv8
b3p3rr2UU4ffPVqq26mX36wqYRbF1mSmNmZ6ZNxIe+QY7NkNBvaN6MC4kR+O75sqjwVXySpsM8o3
WYKS82hdz2COaOW5tGGAiN04ud3HhgtjQNW3dYygv9ofsqKx3qRNSYirWz/qutXR5jgGQWBPSuM2
a8vvrcZyp/wPAbKQrq+srZPYj+Maj/vaINzJw/sChRFdBtqRrZc3d/oSIhtH7qpkunAeHdIptm98
ezxmZKIf9FIcqBCfRgyghNeVVMJLYAM9YM/12alcF4DKQFSWj356NL83EwiU3H6AKJDeOTUhhsNg
XqwYcEFiOAeTxc62MYjzbNb1ds2o+srZdUgqFC+NXR0Jc4oeRFvdtB3qjLrP7ANwE3kY2uY0Oc28
dUEFnel9TuOAeSeKRHkaQ7guqAi0IDOxCclpIuSVue0e8kF+TmWAGwdVw7ExKrQQw/AhrunbhQxJ
V7obYAAe27FrDk7GyK0GLkiWLt2/1y7nTg2KbOgfrMMMOsX54KTxE1hEprvhDM3eTa6pEb0qRhm5
GmdZIUhrp+G7Du0a1vJWDsm5muAVpvktpf1RNnJ+KDI57Is1emaBOZ3Vt7908sYVjThbiMKd4qin
wSiyP4o1ju8rdg0R0Hk4K55gmRKvz41FHSzAGfhdKUlfI1LE8VDc+jL82KJkoz29cVuMH0kVsqAM
sa576CE2o2Ucc9xuN1FTXnM7ih5HIZpLASQEfOptEVugh6xluqms+IO5Akixwj2jUFyDNUt9WVjM
Sodvup7SpAco3MitVJgKZRhTZaVe14d3X0/fxkHQFrMUfVN31c3Pda2/iKK0NkNZRue0TohfBakE
hPu7aXQurlvHP57KFXkgM+WvukhtmBoxWXJ2Syary4TFPSmCjVWtl8UCeqxrjJDgzI1XZM1OG/5m
n3clsfwXsHhMDWpWBCpPohgMGERmu7fYFzbz0WxQRg7jcJZRf46V6ooU03njNuNN6I9AO2Z29mP0
OvRsuAYxuLAUahLE0xWi9srhrm6p/8hk9BXgT95jOrGFGiV7lYG3IcDtpDuEf4sLrFNrIDfr1KnE
ElhM2Cld1GH6c+imaujZTJghG14/wFabIsvV0xFdKDI3BNUFmTkuO77P5qdRzN1pVEyVQvUZqe1i
u+QEPIOZ/RI25ryz3OaOpDzrQqOxc3zerNQl605vW4d6vlEC6SbNoKynPwZipcJwjrdWFN0Wi99d
emwIZBCT7oYSQWcoGLbfbrsmv4bKwxIFyHYxi256IpzSHoGmHmFpoWxCeM82i0L2mPhH03H4rAVi
pAffupjsdxppFc3DcwYdHtomrVinIE7anpHacXE/BtTFpgDglq8YB9LE4HtUvy49dyab/oBOlGG8
v57f9JaYzi6uJBsdTOOmzIfk3kLgVCr3sOIycs+qGgKP5xvZyu6pRmisqVvLz4VE/psbSFCB3bE5
ZHpnpBUA5oq58uonP1a8Ift+rV2cZL4kyTL9tpjgj2MbcVQyr0+Zn54M3nKOfNwUbG4C9i1T3xU7
uyAuTx3XZjk+mIZIgEC3ARtotGXmiGUrJLQAPh2UUZVm7nn5USsRZA4+tJHpuZ8skFk9K5pBjs1J
CaYEvnjG5X8p1RC24fUwdM62lhF49yFgUalEuUpQ6iw1Ipk1+tm7DMO8lyws6yPzgB/ktgz8MlhC
NFi7kabEHVOn4RUgnTmP3n5YYyTUqD1UrVMUvYuIfGmupfjeNnPxIB+DZ5LZrJtGAVZYO71YaQjp
X4kA9cWZNxlxX6lhwcROj3VntgcM5ddayfsqtMq7wi8+isYuACPUl8K/d5g73jr+fE9RMl0sS9rY
stziaJFleyjtlJVJj3ALzdrGqtP8UtvWXYmxfFfH3UkVHDstgiIT8mNXw4+fkZshpukJNkmGTY35
uzJF82hO1XcjLc/qP2pMRtMs/Eshum8Z/2mIW3sww/Iu51pr18hG68bZAOzrsxHW5UGrZAjn4Mt1
TgWQaeBRxDfwK5jhfW9Sll+bNizDixYaOKl5P5X+yi9zn3ickazff5b1cqPtLn3FXDDuBa26rNLz
FKUvE8EmZ8R8L2NHKTXV+MMW+WMoLLLkMZluG8tXg8M94sX5bqkRsOAevLo2pNi3ZYyfLAiP2kpz
n7THHbGDyyTXe4t86yajJByNoixyksu4rC/6zw08eReULuKMs/U2CX37RLjrSZeVhIHBfPfQJqw5
M9w8hvjFaJHQC5O4ZMpTskKYuROTCyDJ80C7VDJ9DP2UyqFp9xJC5CGt4+Q2oKk8hoHxNVpyZebp
cUQ5uX/InJTb3UNdp4sxF706w0ykEKFBdMaelEb5UBTr6U21rpWPuo2WhYvoDGGGk+CtNQ3nMV7i
6k5Ezb4gxvhQ+x53eZVSlvXxUUt4ZmXyHXhmhb/jEGIMr2QAkOch/p2dyvi37T0b6/04k6+rz5Wg
BiK6hg1ReQtzea5zayQPXL9eNt7LL3NfnfRdhkHhWFgdah7EGXh2x00qMUFpct7is2MRnbHxM7gs
xblqKFT7JhJgvNGeatFUibwuiefu7dXtB06RNE1u9dvMkcbmrWKhQRhezNpO55O0GeYRys0Jit9+
zJVsUmW4+KmzlY5x0PbiNi6drTlYxXZ2v8AAibY8vP0RA82t/vtdT9ey1uhGV4kDh4WJ4jxER7Tc
5W5ceHcww14GTrO+dsRRqx8TWT7GmPAeUPX1TtAf+7JMNpkjv3QxcfXAc6gE6ANzoPVeQrmpaymk
Js2EeyMb42fGY5ueH/02cqP9PLDukItwCGzzCLSYYHQOFdzlsvOyGyw74caVebGxwoI4WFmpxKD4
QxowCB97iu04D4+hDG/1e6Xnj6PZrmgV+TOlJ6NbLNzRSaUcNqos01+rnnWRnLHStnUnLM4KCNii
DSCPZR6Ckxnab24n+N/KNhDMN15rbp2mlnfuFCETb9iAFLL5CpkuucCbJyEZT1sGf4DEKs7VxPoh
18J5wKmq5IHdRyvD+eEF7NtlkP/oMxbWobzq2z+S07Irh+YpGd3hpl0N1nALczv9SjRcF0er4h7y
SPpqgXW5fvDQSO9Gm+OsAmK7DMLbsYmetOzLX5yPbe4sm1gp81DHwWHFXyzERTsSZ0aXF6CBzxP6
+HNSz3cGC3028/HXlEye1FyObTebd2S1Y0VHxriWbr9BLpqf0oD1q7pY9ExKMjDpuuwuZivKd50+
41vNr5k1H+CvFFt3EI8s8j52oR1Tn6L9i4Kl2YdWTouYlE/aNuIqC0viLMA6TcJYmpDvTKxjvBMZ
uEISV1AO1qXSefvNhYlECUOi5FY8jNiciDeurr3dzHds6l9mN4mug0NDP1fjmUje4UDG8XzWTLRM
hpgOiUTSgvRZWmRS9R7QetkGSFKIEGRzXu+I8BMHBs8kW7dkI79pV4e4AnMuHlfS82gG4omfwCGT
smbATNrLvhcLcoi08mBQqt3PkKybgqtH1pDOAtiNb0LsmMDMg5gYqJcGggZcKt9Gw6hO7WgeCS9u
boiSgGrR7iC9wS0W8JAtr2TgMigkbzz+GCMYeCq1U58rZiRvS1Neoyw36EZ5wTs5iB2zgesSgtQD
k/bRqGJ/Wy7LrSYI6hqz9Om6EydRzpDgOHrrA5ETxIgnLMDg/r4scsyp/cOrdmZmLTaLufrQKALh
sAzPyTDOJLok1a4wasZ5CWB5t34tWn5HvcVR7gAJ3k22zG7p70ggmpqnOuxoVCf77Rhw5wBECqXn
XRHiQclSrtnML9yjVfOiP6q67xhHNgnFfV5dh4TVgMvLzYaYYyBFGDF7032OlHDbmZaLfzaSJzdU
U2TlUrBQyxzW5CEbuY90Sp/N3iKpcXeAX2an0s0vQWqLY0kfhKuWwGhVtPSDyA+xesvLgRZ8uuhX
R8/Wy7RBBZN8r0Kax6VKr7jHCI2uwj8wKv63AbIArOiyabJN17TfoQDyvB2CuSc1zC27PVQvypL4
u6XWNBl+9ku1nRU8Ul/+2kfMKk9d/Oj3FaZCJMHnQrFaCwgqZfrB8IzoBKvqhNbK3IQwS3G82J+T
grvRjEZ3HwOEYOSf02Otmb3p7JB1iNM+5EuR3UhT/MlAq/3C7wbkykMOftS3bGKa330+2eegHB17
hm7rfcJVhtkgX8/m5L+kFl0b9Ab7YJmMY/0VWI0wsxW1k7zV6+80YMlih93FKN2W5VsmL4ZP3eO1
BlArAm9nSYQswrRH4n8jvJ4wN9o4Pxis4nvv4o4o5ZbeOZOvt7ObJDrrGsJ358eCC0r9f8CqLPwb
s70mjo0CgRnRTjU7EY2B3RRPzB6tc1+UVy7Nah/7akpKx2OyDd8NmWsA13bvVjkgeAAk5agtszkS
PGA/5F7ItGFJSdMwzHSLWG+TF91wbEZJZRWROJKV4gRR9d/5zRXQW2z8Y3GFSnhTzqzOGeBxB7lD
9jh3xrbKiOLIFGYPE/Wl6dwXYwlONnJ6wiCbagvrJNjoHt1HzOiE6E6D4Ys2cWcxv37ZLmyXxy68
maEfJPd4RItgelIhGYgS253OxI4yQrbiKdsLVe0QOX5b23axWeBPbsYWsRZbmhE7ZjJuOn+5jafE
Rd5XOXe4/9DJoKE5Db7zDc8tam5Vr5KkjAsZgKuF9GRben26W6wBBEc6c+vJoy3qCmFbGR5GmBdw
o9yDVxfe3lRpeJEM2Rrk3b6axNtgMFH++H4BuZbJXVPNn5BkZH8gJ9n/y0rHw9zBzkMKHj///RNb
cAwlzE3/HdDUVATfBmu8J9uGQl+G8cEi8lDzeDKVyB0rObX+tBaCmE6NTiu0mZCNOtzpg3WTzuMx
Nxfczq1J0FMa/MhpFXYgMZs/YBvE74QOqgAXt7rCwqOYcN95wLn/S7p90k80wDj2BpdwuJGaOlju
OsxBeec3z4WkuhkM+kAukHlLN30gfpcRU8tzpOiqPGjGtW17wktmoj7XHOaug2nUZ9OGJQ23mUpF
Ah9PNq7dPIVp6p1i76z3A34Hg2jwE3ffIZbZCzlv2ErzKq2XpGan3yRQh80aI9WbDt3Nvxgr3S3d
AzJR17zva4aaiLhU2YVHN09n7lrjtDRJdSPlF9uoH/yo+GRP2cKAPHpNbf8Lge9M7ZUjf+g5CXKK
oR3P+jGrA2tbd4Cqe4Cef7kUqrjArGfMkLeKoNwEGCNLvqi1eCvH69IlvKqLHiIqfFx3mbuRi5sz
Iv9QuSxvl25Cxe/+ZMHKBHf5inmyZF4GjSf7mDYTbc9Zm5j0UCSCAF9laIDVFPrQ10GM2PfRDeaT
XvKmipor6o85b/LeaUsPV/PFDqiCFHGbaSk+QeDSG6LYTg6SxbcWYSYrhCkf3hm1ekt7lMCkzL0V
lCQLnqu0LTZTL6hGVGSfHkHWStGjGOpdwPFTphOzg7ok06U3fohJeNdKxN4uin9Wkfc5jcLzmKP3
oECc71baBgsT7NtwnRwxlgtoKaXTfowzcAi6rnaU3MdrGFVlGTNUlT82ob3cyDp50hv01FZcv8rc
WpPnbaAOIIyYmM+yAqU1UQjHpXxlOJUQAOYjL0iSPduLGJWHWK79ykKb4dRBxO4jEXB0XpDkGNce
bLvCXaj+eFmH5QHlbxuP80PMBWjCqAhNdhfKbpkVKcoC0gzH1f7ip1N7RNvBdVvFF/2nG69h4tSO
L3F9KXv+DUBFNktvuuegRPODa2BFMX5kBcVgJQ4LwgwkrUySWPQHIM6c8QZEI+x2bzqj9OTmVYSE
um2oMSKSm1iqwArMn6KV8ZZOrwAwILauKLCng0zHPGt5WXDgBbrViRUpsx7KjxVofjsqNZ/7RjxL
FbXXs9Div72GCBOIuMKFXPtUV5ibMkLx0CXMO8LJKe2U67IlWAfitkrGBG2EhhSFlunhXgpbXF6t
Fd8160DgQ/AC+aE960o/tGDhz71jbGWEQVD/b66MrwtX1MEoR1S1DAOQWbw1qvoh0CNOE07Grs4H
wmNV3J7JgLuSiRLrqX9hyNTGiUC5qYmZNENghWF/F/ac6qFLtnpmBA9zlODA96bx1IniqVlRuq5l
+GpGtIZdjoWgc8PbqEcrlLJ/Ts2xupZV980go2jETYOJLF0Y6PtYibcjU6GHNWbeJxrTePHG7kfc
zuTs4AvQtQDp5HIzgJ+8i6PucxIsyVvVXifu2Zwt+6l0yleI+jFk0oaoR6XbawXuSafn6Y3zFtnW
yKwzMjGJdejE1sKtjnFa9TuvAfhCAOZtRKx7NbfOM0i+Q52q4SP5Uwef7eGfqi2N+Ph7tRUIUwTS
cYSEfWaqte8va921ticCRXlee8AYOBeJwM0Wad1ZZkHqEXZ/+oqgOxRqy0E405cYCf8LUZBY0NLp
MjU0VVHC4Mrh1o+wFr1YMPGNDoT6WhB4W6ypec2E/O4Z857+vbp0qGR5S5F8lvIEKhZeQEbzEMgk
3DkYJXb+hCrcAB54MtwBNVrpvBrGlyhJnB3DBA86Y5weSsYsx9qL0DUXdyPQufveplzJVu/SV3Qt
3uJbpyQD7qFe/CyWErqE127raJD7tGALoyYj+m9KpeWMxqy91EPxNE0IMGP13AvxWk9GzjWDGwgH
4CU3mH4S+Jwqanx+nNLqo1xp0/SMwCvwpRg5P64wtlbiftEgDGQF5S6UAGSdJ7bN617rVOqcwMkW
47JXRctRnyeTAifoIf5gk4VrB/cdrfA2TVSczcyWoPO2OsyhAf6OsaHbiiVr3+Ltp8ULaTzzXYGA
K1yTO9thlqnPd0Ea2dUJg3VjV8NrQI7y1Qu/D9Zrk3F5JM4ogFNuRtz9aJjIs7gvA0gHUpKWqrUi
FTjwmuBY1L7pvu3Wj3M0NlurrTG+GNEBgKMuIDXrBqzUcF1k/KjXj3qDatTjtLeN7BzI4FuN73Bb
NhGS3dxk0xXmt87CVH9gW/4WQr0MWbe1O21Q7dGAsp+MHIzZSHLKrBiOEAp59wa2snpEF014L/1h
Otsc9XehSyZbFYf5sTWrwxo7D+x/GT0mDH4Z7CMuSSYQisohiQKOUawQN40ppo2nEJXdPP6Y2wQt
R2S92QlXe3a3YiUSsUxifpiEcUSYNT+odthEhBQOkxgqADeHdZrFKbQ9EnWbkmiR2s1utPzi/ypw
6/8lS+tvEV3/Lbnr/8PALZVR9N8Dtw5JmX8tf/wauKX+wFvglrD+RYqyBTLTdD3XdgPIam+JW1bw
L4pdWIS2SZtp8k/9J3HLM/9FnpapWAoewUwUxP+TuBX8C4q6J3wQgShyHOpoHXZG0NjD23lKRhm/
5//577+GMf2GPTZt9D0kbbmWZ0HNUnlgvx67zADx80qJOK1N5blx/AfpoK2xIDdsOmf5qBwpzGhQ
IJnNa2qwXA+XqsZ4wRg3GbpyH8oZLSGOlD+NF1S9/+uFYCqal+/5JnM0z3HfA5mXgomlm6T2jk1d
zgiRVR+RFQ1NIEgRs7OtHRrKdI9mpXoAepPC2arH6o5GcAu8xN+hwXYZPRvUnGBJKbKcq5FSfviG
uKwOLrEqrs4N0JA0Qmjh0GlDdZO4k1bHASCAlsBgv7Kj8YyBNfXWMQ68h3BwKBD7EiO75z398tD8
+7v59buwlZrwb58YUZO6BB3BusjyzHft2zDnGXe8Ee8R8F6cfpo5wab7wmBs3bU7yRz8Oov0gNn1
w+AE1RcLpkfKVPBs8LWZcWBchFEcpmamtImSE1ENf3mjGd5WwqNpmmeSfhWcwhw65EMdRllbtASy
RxRUqvb8508j3sM2TdvzLMHMjKfVhkD67tNg8RxGTsBk79coHKk6b2Cd7QvHeDWdGtWkB8rU7eKH
tbNoh1pgl9sCkfJzkRBIHtL31Mom9h+vmKZVGCh77+lVK1qR9insw/ZDIHHKsO2qHuRwLFBeAm3p
2JnV7uu03JQS+rNP9OdpGicekqC2z+iH0SIPEWbdmOY4gTXBLI/U0Tlb8j/VNe/lcwC76WoBESKC
sC1HvitrpnF2xGzCDwrMWdmdY1Ps7Dj0aX9aa4OPxDoRuFVu9fdhzkHN7kbkDDDc/hQmPJjRIMw/
aCOt93MC9dXwEwkZOOhazffSz6SOZDm6ATcplpZT3C43ut4qrdZBpqX8pgo2NIvGuU5eN28i13j0
/CS5W5gmHf75ObHe6/n0DyM8zkAEj8Kx3/X9flIh0Qd7sdd9gX7KuW3Lh6BoEdyxO5JlMd8OzpYl
ijynMZdkbwz2H2Ynvx+ELr8QSwpCz0zhW/LdQViZRioNcxa7CGappoQQVjoMEKEYA/o3dYapgGgj
QeqW8YnQdBzRNUYtzqGtQfF/IVXHOAgMiX/4wX7TIJsuvxhBQoSNGJm6WH2ZvxTGHYsVTGuDu5NW
81c3N+IyUg1uU7bw8WC5N1MaZGhLzIhZvTNikU2afTcEn4qmeIaAIe+QJb/CRjaviYoYA9iJpAMG
6pxmH4zVCRF/edaVjc8hWlqMRyB4j0NH19tlTAzIFblJQllRE04O60Tb+YOiU/M4/37q+Vx0bJWk
zX3H0/j3zxc68Szmqsk4UevkGKbYT9nmz9suYR5qjtMN9pnlLMj6c+daYK4eT8ZUviC/fsjHNnvC
4Jw+GVYCZktABFqT48J26WoZ47Dx8nk+5vU+q5gdu+R3Ig7lunLH/kvsGl97b3Z3bT6kzBBp7hdf
IZzS9rtPxuw1WwnPSOEBVIW5vrKOeWBB/vzPD7+eIb//8FzyfG7OCHwb7546UePj4HTiw6v9I3a8
6eJJYtPHonhu+emQHznZh9afDmYx+5hqIufEygc/mTlehgCEEo4XkpKRUdyxdnC3tl336Iu6G5tE
2Lu+Cdo/HR6/neuuzVsiLY89qsmp9k6k3I+hWQ1WJli78haK/FPZyenqF9W6XfCafXpafDqXGsrs
I2J5e8cpRDRFyoHCoJ4IyqLAQu5n1h0kYf9S53Z156fyrVD973XN+3PXdi3VSkKT5EeE9vzuqRqR
q5A0F5nKbkQKVgR5YQ0UjwDkdWaQ9U7czo+pTsAnetWrb9if9KHSyNEhdAaP2h++6Pe/NX4eAhxY
JlBlwfl9395WaDfs2uzNfcIAcjPxTyAO88AI3tvEzRxmRMq0QUzSsZTUgFC8ZeOKIX4WwmOba6XX
apy/JRQQpzYF0GKjRsXDSnZmEViXeWFA1NRmda6TZIfOFk7+IGFLOPNT5Xrh0TXJEvQZXf/hcNKK
9F+fX/Wx2I0wGKJp96z3OOgijCiS+hJdytJd5sElD8Zk99vkH+aY2y4iuCRbaoTBLALwgLjjOSLj
+CEjJzgCxREORvCV2EjWalXoXIclsRi02Q3B8654MIISzUwTsVmqslerUkwRLjQW/2X1GiFI29cO
zrHCXSD7Gew/txUY0ScsblszqFKwBgliK3MI7itjOGiQS+exXV5W8uIo88SdisRVfqJ+46Sc9Dqo
xmisv9J+BLbWYGYuDfrMcmJhHK7uJWUf7FlVcN+QXnvvxc7FDrPiYkMh3fo2hZQZQQDwZ9bKjlef
8IxN126Vny1at02dpOLVI9nRcucfFiQFPlz5GbkBSJIwzA/VAvCTJTY/VoGSyOhnjqsedQzDOxdY
A3Ojf34o5fuXhJ4DWK6kMaESAED0rjgJugpSSDitO3sW3k0rqhrKdNTjHx+eFrGcspg6Wh/85ZzO
VFmxfauM1lObPY5Lf1vDdgamPMBPNCrvFDiucYzRA54S20lfViv7EZlclOtskCzbd/1l6mNvw5zD
P3aOmzwPtN84uDGJRrbYpS0zSNtgPOkbS3zL6dLsJ9v5XC6c6zyEW5mPBbOKcvR3ZbzIk101H/rS
/QtpgfPq/cn5IN8TdNlpIm9XD7ekffutIkjw6S3kVwY7oV62OGzBKoOEdFVAhgU64mRi1N2J2iaS
LpVw6tRfJlN+1R1KvVTLmZludCtnqF21zCS29NI+5F6iwtmDj2E4Ztd1sexzAzhUzJa8n7J1ZMzA
8BvgAvvgEXqwKwmPH31G43jPSFp1oa0A+LtCG7izDTYFi2kFu8ys7E28XJgxd7c6rWKUaf6BpI1b
XNeopIzigZMQQlgFDpTf5Es7xcGDT7YKbhOG1v/8aDm/lZhULRRUvNISs/RvGVFZ4tdzBuSanLjA
v0F72zy5pv+s7/jGR8Yg3XO64Fqva5fMFG+xB2DrSLr4qb+CQB+P+g/6gw2hGoD0JskjefDUq2qs
C0j0okNu4Hv2juHKBxG1/o26ZG9sFAQ3YvEbFsRA3JOkh+8fdvAf6za7adPw0+Q1waFhs3vFoP8Q
hulTGDXdqUgc/yZaW+g0A2wetzZe+3WFkpOtu4SnM1rD757ou6vt2d0VDeRPnLDdaV0Ewp0BCZab
qCg21UX/86/S/+0txaBlWvQIBCVRtr8vkCBgphALsJ8wQTAp0gI607GOD65Zu+BZxp9uNkMVMbIP
sMYXUngBaeVX11uzG4HAY0ftjbUvUOq+2f9oL6t/7872Ve/NTZU9mdmG9dIV+Sd7IaouWAL7YlpA
wfmh1o2HSPAk/g9jZ9Ykp7F10V9EBPPwWkVBjV09D3oh3JbEPCeQ8Ou/Rfk+WJJD+hz3dsjtCJui
IPPkOXuvnSEN36RRgWbdreY7XB7LqTKxRAG03xhTbYaRHi/3kpfALe8zQ6IWh/2gFLC+0T9s83KM
Dqx0WagY34BKW4izB+tELhfb8Zr0VNBj2AhdnQOoFzT96K6HDmBKzxybsNdq2y8agpEzitKNZvUP
Yv3vLBQqUGLG5qQRA1ooav4PcGCMgWASmOJDpsL1MXYn4k9r3bbejQ7xEaGjYQGw8ZzWxS7nPoVw
fayzvZp+E1eeQMikpM9mfOTbLBK1vDybACn+dDj8dYXRTNuG+8+cxSbdaf3m/1Xa6yO6k55Bt5+z
JdzrC6IpB/j1IFLzkI7Vq72efJbZr7kSlxNxvAzq3mvV92S1WBC5Nn/JIMkMDBs17CSBCmRmq4nS
/cMj+IuZjl6MqVoe8QSe/h81Orgww+kmx2S0N/tWS6SNYcSfS29XpwbMEDOKrnosq6kGfY5OeTBB
QneE4ybVwJDQnp7AL1knVWbuFSo1OJMi3S95pxD26fKFS/VZMcVfv39vfhkorxdNI4XDnO65pns7
ePzr7oKXTRwNowagvsK/nRIW1EsGm0aaiHJbuhZ3bsG4TYPbxw7+3WxUedcDMGw4+hGm4ROeLteP
m979/tKMX8+8Hq1AV2VGz6bI+efHL54bOCARUOMdQ9IYaUJVARrQAFvSHpa5y6R3gl7fADGYZ3G8
PY8OpHF1XsQVbXgKyGmpw8XUdoT9pI9CL/uXrjbPWS+/DDrFoIfIbMtAUn+ogSTpTVIhTEC0rrLq
449e2u/Txi70VRCuNadusL784ROu9fW/C0OVRYvDqs3KxeoP3eanT8gZYVFjkRBgCxhwoy2O8LEy
VPf6+EngAFLT0YLU4AA29kgURm3RMuFHDlSLvaOtQkjFFQc4Q6xADWq7W0W2djQgYOBBWzLj6ZYz
sYiZE3qXGOyAxToMZ5ripvqDVap+idn2mRi8/AoTC7BYrix7a86rcOpbudFiBR1bKZ5//8mRPv38
0W2dUmqtrJgmYMb/6YCklBACytxW/RlMGbSER7w4I98v83AAAIQioRT6kpGwyma/PMZMPW+f5Hac
UpYkvZMQ0xyMxxfF0uOt1kIno16Yr5MZVtRPtzVJK8aN7RX13qpU4yWjQeCPVXe0GxvO2LBAP5ZV
89awcRyETUmFwqB4vXV5qAFSkgquUe5+VpWc0dk7Ca6Z1IRxsM6rmwQ0FoC/Q7yO2CSK/CHCyB4j
sb/Txlbb/oN77TWFjiw6AxZON0YqTVCJznye2aVXMm0u7LkNKp7hc5/0X5hNOIdBV8sAPAHZZHJJ
n2/nBMREvb4hruDQlHp0cJO0P7sZOdz29FUXivxoGrCIpBe7YYLhisqhVMMKKG44T8tbmzO9IkBl
OgvXvl9q58A4PdaQmYV6m18MoyjuFPaRQA5ufmhLv8jB4oA3EMHcwMdGKHIqF2I1tZZ9pkkavLdl
oiKKqC4iHwtazkOxbz2LFoMTOcHA72+PIoYNlhBn9KU5qOcoV66Ka961I7WpGwv0ypwsTb150zvt
tatcmGQtQnS3oIDtety7//yxBdW+S8ylA2CV9hC2DXqYmhNClhpAVMIKEEp5p3S5t/cqkGJVt3z2
AKfQKFlmC7mh6K9ZrkhwLuScWPmYn3XT8/ZWSmpYisjheYkdC4EmMQfk1iLRDb081im6sBPrkrDK
xR7K49DPacjwNah6IPTxbED9G3ML3QGvjaF5hHxaafo5dMsrbWtsXuho7ClpA3iQ/XVQir2bYOro
MOZy3AePh3ffh2f1eWPO0CBGd8vYdKO0EEZP0wDYx8Ibmw7LS90nGFxSXTslzKW3rtRXeILAfdnJ
V1cQvKC3Y3fkpH/U54Fm1lJYh1gBrZtN5Td7quWjwHd0StdOTRE9mmzuCAd7hoQk26+ab6jYUBam
yNiSceye4BzkW03qL5NgKUyNASSVqb/dXMJ9ZLypMe632lu88+1PYhTfJ3MlRv9+mfgl4YvdaXXf
c3y2PZMuz09nL0uWxPZy3uX+SqZ9K9uKNNjhMI8WUCobqGjMC6wriXK6/cN5VPgOJ/fDs7r9rBrF
h2Y9WrcTUW+19O1KyzvOTeePK8cstue/1YGgr9Ka+j35QfEWbJ94vj278YsJ4RGej22eZE7udOHM
po8OMN1XKK4DZsPRIZHYctlUJfKZGQDoOrcIMrU0HpFhQFTJpPm5lPOrMsfWMz3eZu9G8okOgLv1
xKx+MMDdRtYMNhcXs+240ynuxhl5j6a8Qv3FWYuSoCgj/VwMHQArB+fU72+x/kvhbNMdobeIlsy1
qQF+usVVyRQf4Rp6qnU85Tr4bz2InvzyPamhdow1M4e+1wS6QN7b2kG9pXrOXUsAcwEr7aC48lVL
GzL58F7vhQVEPG6tMzDLDZHlG8MdvABu20PSuOP29xdvriXAzxsoXXqP6Rz/R2b74wZa5y7NKfjf
xJo7CfoT2pZp5iUhs6DWF156n2g9BHgZDTv1yDJbP8yiu1YQnTgd9DDGk/K8qGW069d5FtuedxxN
iPtxhyqmhByzgVS0Q4uBc2hSmgDdDqJ7FzrnrNdMmNuS0X88P2OJfxKu+JwHR9m7SoG2ATjy3hUr
1mO1QbOkA9O1t6ptJ4cmQmQAHVzf22sRXdCNDGt2llJB0/P7O6T93FLjDVrHSyrfMRNMhis/3iFc
DbpbyoJG5GTigFkf+1FJvovb+tjY1SGDjfQlhntijtl8r6fpFoVC82ELFUVxrx6WZeK9dmNOOeRo
q2c5imkD34N65Q+X+ku9x2mYDgLDWt4Sy7192f8qRS0olbT2TaB36wBOn4aU3g8lfKbozmkVp2sQ
JQ6Flk1h6lSPqiqTwLGzh99fxn+U8VwGJRnRjZyMOJr/eMfaAQcLxA7L7+ACUYK9qhaKWzsqsidF
PiXdYoRe1mrMUImgyngCd7Ji+tnUw7RRB+OoeRFdSq9EG2apHuo9aq+xjD12cuw2pT39bUVl+oeG
8y+qVgYg6GYYDPASrzPFdWz6r5uHRVbLoJLg8+9m2KfTak8zzQa0LMAJvSSPCIYjAQwZ2wlFiXqX
LMq75rXlRabON88bOKVnuXNOFNgUutVF595msxd2beAtUsqDlsTHdIr3PdKdtz/ccp2L++k1drjd
K5GJr/2XSj8xSlln6coWICX3yLx7oH/REkIjTOCU5WIhAcMo7LAmxR2KYJ11l6RXuAggP8K875Ir
gTnQ27LsfiFZD/JfrVe7POWVVZkTn3IlzU59Of6hgfPrXdcZeagOOEhvRcT8jL5RtT6SBC/gDGuQ
jEOGwesRe/fCFtk1rg3FNxQKNG/JaG2hQxJ+q+n4HWBrbcDKhnj5y5dedx8L8tbcfLkqZWKHwzq4
YwV6Ki7gwOLr72/2f5741ohP5mUr9cX56fk2a9VJRKTrjGyM+iBaFfZqSUAtcEPaFWmOMGY9o9Ii
cp7aKjpBHbgsHlZsfvMZCwlSIWGCDjQYvMTgdn+4p7/2W7mP6AKYSZhMhFfpxg9PMojLlkAKNd9Z
/VHPygnSxbtwe2iG2Vzs3LgGYFXZgMvx/j41GvEG/SGeEbNteseBhFc821CeMhRqjzRSv0md5HU4
DMoFSAH9C+/b6E7xVaw/THIJpIZgwHuq3Jo6EDQjAjtxhszd7NGCu3dthb9vSjN6imyEIQkTu9lF
SVXGPZGy9XzmFLM39M4+O7YtjpK+k4su9A+Tmv9YlDhCORYHdNtzWOd+WsanpJg1g06IL3Kk57UV
i2smi2XLUhpth8jrHiBdrjZ12pkNg6LcG609SQ/YZSPWA2zYFRkdOYYJxSBOiGShi5Fjvkjb5kTC
6XRxBoDcWNl+/7Dp65f1w5tN5UbdZjpcOWLenyf7cPvbeZCm7mNa4wy05kpAmftLh8KyF57clW3z
T1WpSOFtYC4SrdFhsiysQjyVlNGxsmK69YntpiiSL3UWX1zHWI433fNHXIr5TC8dnqLp5c9eHn3R
tbZ5xEb1h0/yHxupseKG+EvVTERFP7WhYhdEktYsjt9Us3tQSG4FhVkccmr+bWma87vh4q0skpTz
5TB/aLNl31NEbbq8IaxLhQO8qTMCC2cvKYNyGLp3ORGc+v/YSG8Pww83nTKTXR/eKY+LQyjvj29Q
23hWaSwuhpe0Ag1LZPtOJePIp3u6tyY3OpXi9TZKSkbHDZiCvXMmQUm6tC4f4DIVExxMB+Vdh2Xe
nNDltZxJD3aT3IsMU8xaKLJNskhpIGGS6ttNDfT7J+dX+QXVACMFAzm9aaJ4+OmJB0+XtdbQ2n7O
SO4Rd1E4qhC/ETmXxBaa3ZG+DUDZhbC0WXW8faOr7/YSt0eP4ekfWnv/eTHYRVSHPFwe5p/XTOTU
Q6Z0mu23JbEeY1cDDCwzmD2dNWzgoTt36VpoGuMtGs519pALPcy7SX4Akv6niN5bWfvDF0yly4nS
dHTLsantfuobzeBmhm5aqJRWBfBNh6IsVcxmX+Deb9bVDKRXrchnTtGUoEwNvcTz7kZ6xbfDTWQX
T1HlqWdsiokPYGEKqMr0Z+Q/O5e6+d1R46Oa2KNvKhaapLUgczNm5YnWxXemeTFHKPljnqBpXxef
pI9pBnqYRkrLiU8d/IYkE/MdZMHoD/vDL2grKh1qHU6FOgN2E0nMj093VVRugwnlf2Ui5cDIiCPF
0J5H0kOk1ZYA/+MkqBOvDmOj0D5jA6tBp8VqqFrNCy2XQWzKIdPADurqp+gmN9BIAfW51cmxVIp0
Z2nRR6JP2bGes/Hstlh3/2nRWS4l4dqaCvIyZWCwiE/OAPqedNKnojKmi6mPzEmTsSfZpMUzOc0f
DJdPdYSNsa5nOB5N84Fdor9qWa/6UrGzwEhBevSFcr1NX+s1+aMrovdCa1cnTWwhdSsJJZyczsdB
DRNy9Surs/wsR/PKamWdIuGOUTAnLRoDM3fVTQWDSnqw8ild1DM0bhdOTrxJNONsaVN5xCgf7W66
r7gTKJin8Q9j0//YsRhskSzroediOqj/JNrIKMg6m9LNX2h914Qh7+chO2eVRYKMm8HajPp+E2Uk
C6Qpw/xqKkN9YbQ1qzBMBsFxAzagu+115REIcHxRYhGmmZkcKqIKPfKV2WeX5OP3q85/XzUDH+Q+
/GDo8OPDRez9oIpm5KqBbO8WHBAch9Fvxze7UNMth0zLabvk013f46e3++ZM9/xxchHgzzNxewM0
PZi8xktrH/sES6aukdNVDZfbNpv2UBb+cM3rSvjv1cBgg0U3e7vZFND2Ty9EDLgr5rlgJleRk+il
RRHWrbyvaVj7o+UBKxu9LcdAZWcY/YrXFyRNkxJ2a6gqtP2tWGMwsVRZoMwk2jUFVOKs1t9yaE4n
vZKgepb7rImyfdHr9SXTe5DsHcHAv/8gv1Smtw+CxHZd3CyUPusx4V9nGGHQF+1aXOu3Xn7uerhY
s/QvY1Ffb2Wqalb+NBodsUmVfqmdksl50r4kLMQlRIwla8lIchS0jB7d/99f3C+tBi6Oq+JWWw5/
2T9rgG1lEkoyEr1x65PEMKdFndmnhozD/WzUWFThoyWTyVsIz9bVlGdvbVeVpmh8D2bhAXjC17xK
nl05pKeb+FaTuMyctSZqJMngXp9cqsUxzzLhhLuYzXaEsBjQuHUuwl2HgUxd2nX8C1q9PcaxsnPw
ym8jhlJBEbNWl6391HNIxtsEumFA4tHii32YCDsO4zgxL4iQPA6o7F5E//xBo7YekX99Eg3qPQOF
LpMwXvsfv0C8cH3eqetkeDbtwI7oqQzTnB5aIy6xOg10npW2rM+t40KzW39Utf2kdrVLk7RipxLZ
kQfLCm9/F6+/uv0JjsqnsUTZcckJRJLT+DSqfXMy0fVDZblTWUofUru+M1FDn6xhEPdD37w5Ip2J
e+NXN9GkMtpfRkMZfOSxKhITiY2R6un+trnhWpahObegVKSO1BSr0jxt/knBG+h/rV9up1jLhtle
F97+VsOfjh04skOhImeJbfWR9nq+G3Sy1QRIzGOG6yztDQZYJWY0GEDbek7U82TKeIveK7tLPYzw
3cJhxkRytQdzJU/19IUmdhPRWhju3Cq2nxfgoFpLKuU/6lijcyLmVM18UrR5PpHYWP/vQt3IPcVm
+UXxILFNEvG3tywwZrH7HKrBwd9GQtA/38WEsw7hxTwdG1PuRTcalyhTrSOEn1BJc/NOgarr932J
XiInYMUqFeN+lHjZ0LyJZwNMmFcU+TPjq3kPrDF9oeE57SHsi0eoYz5PdvOwxEp9sWDvxqvVCKaI
DCZAxPtJq/uVnhGzHztfcaLMX0Ztcf93abmp1TuDpC0ckKRD5CbKY9CI2VWN2xA/kgqyzfwkR8aC
77WlY1BCS+Jk1LPh0CISBtiGPH0DavjUKqX15LXWKwP8nUkj+VUfmsjXcRtucaVhKUd2/UKSzGbq
k8cZgMSFqAH1UboRjZSxH3bO9JSaavKkLAuEF8d3THEC61AeBXi9S5vF6Zl5pBMowjTeHMTSpd0/
OlDNQV1MVkDgdxZ4Xoz+qo3IBfVIyaJluc3Ksg0QeiU+u7q9U4HjkoAkVXx8SvIwg6tI5Izgm6rO
RTjBKtDBDwikzD3G9fbIWE/1O1srr+oYV9d4JMUIjBLROL2JLCyt3gR28TElnGEtNXDyQaFd9f7r
iWGHykY73X60kxL+4zScRz3UVA18JwSWrovLS+K8CGGqZ2ekE9MlIMZux8bWnB4sStJDlY8RRBwm
PNKwT+ncklBgTK9u1XxMXnFSCb5/KKrq7tbNywvSBzUV90CrdaekLWpsVzlElWh4YUoH5JEQlnM/
sHibCSW2qU3yrKLhZz3eZbiaX5sIu/KUkSNyq2dv/1b3JhePPWZlwhjTQ67rDAXtStk4Jr3q0W7A
agiZBwQYRgD/trUUORqHSturqR1vCZ1qjoZcnPukU5jK0KUjL602GR049MMiGBIxsT9fmS7ubbm8
30BmnrZzYYY8JHZt72elzdhIzTwwFt0BpZ3KU5eS0BCXxHTdICWgl3czY7gg1hL9TqmNJUjXP00w
I3wwB+m2ACJCchaUM1MZmnBcX/gb9yjumdO4uXKeKonKBln3jkHy35LIgUu5XG5Na3p59uVWhDeI
r2/VPegPJKSR55DznX4vbY34bemmh1RXmZ0QNLHcEWgS3dVxNx9LRD47D0kHGQyUYZrlex7hG6bd
jdTwpNHclgOGHe82Cy8zxlJiCq6sI5EIKzKmH5+LCUB8s9A3mdMrHizzaszGF2fqm2O/sFZXBjP1
tIr8uPSaj3m6ANwo7hKGHJd2POt5W98pRJ6Sx3InRIEnZe4e5Jr8favPu3USWGXuuJMYvCAFopsc
4ik+9qUVPUhckny3FduLdOWmFZO1LfKw8cbla+Qi95KpNB8h8Ydz2qS73ip7JE2NiTBHWBsZue2+
YcgU2Mn4TDeEQwR5LbcfRV/kG1PkXWi6KaF2TT7vSlEySPdmEGbo9UIoU0+Uioktn2u9rbZIbJEC
5l+KpFK/MZf4ZjpwoOh3jYxOXWa8gmOUkQAJWFcPWUT1BYB4Dl5l1eypLHfhMoSTsRj3tD+bze39
a5zR2birsPyfpv3Cfn9qibDzl95+mlRGwTXZhrfFpS+Jt7xZ5Dq7XYFX1cTCwFiG3ETDVxToIZWO
XQFdxNpMDiYsyAc6bLF0GD9URXGQRtm/DTnRvAQa91366dKs9ru+usd2Et2DAOJCQf6cet0WO0Jw
kOIpCgE40xwOaPbsdTSteCOgqiW2EUbhFNbq6JvSvNxG8nWqki3Tpgh4bjrW0azCmwCwE51Nfuqg
MWgjrskGCWTENZ0gjf/2bUa5FIq7X1JQUnYNmgiD0f1NdhmNWnBThCLT6wJdMZ5vt6gwzO952mlb
UmWKy7I4wWzYyun2/KR2NDK4mrprYxMo7T7LheLXrtpHXPTWkwDRSXr97T0zplV84g2QEWZ1n+FZ
PE9tnvu3f0/vRkFqKOgF9c9ugM2fYzverhMSUpkYBTgajkU9UfemB0vK1kDjwCkxt3qX0EeMlnNR
9FsFl88R8jFZCSPiXZvnw84IlJiboy7AgkQx7KauCNJugJxebUTRbpAIIsQ9EhpK4tdWMUHTk3l6
abpntLtbYkt8i0ZtY18TEq3b5CvwJdIAnhP5d/K5Nnz5N/IydIHS+j6qeDTe69ydYd03+8GoPlij
EIxvXGQS5Eqir5cq9UGn+yn0vY0pv4xuaWKBjr+yOSZXdVaYZxU2VuOxRqGdkg6vk4dXzGxEGRhh
w4o/+zb7yN3lr7yjAqjioGndUIsoNWJ95pShHZPIl/0uW3QtaHPD3WENX+5n2d91khiAMSJfjaKY
FNYqag6TFzlh2bCH2w74THAZyhGiMlS8uwVxGvv8gfitMai87N3si7s2jfKwmzuiGMDGWCBgcL1n
YJBcVLTmSBlNhJLcENiDLIFWfmEtV2rq+2I95Tvx/FZFsxFK9PkKaUDxQn1Amnraz69SS85WQpHf
IKDgejIb7UxZnWek1jlpyFs9ByCMdWYKiWNXX6VevpCb/SqKMXBMG8Jai+7S3nq6p8BcJgq0TdgG
+dahdLNB3cmGPLlisU8Z5q05Te6pz/oNKstgQUEmceFqGgHhJiqxjqYjKbG7ph+1tQ1+cXvnu2WP
50klCXbUvqstxoeOsIqsO8BtfMC9+FL2a75Zmt7D+n7wiAKDrMxItyFKvvbmr5Am2Z0AOAV6xwDJ
IdRD8co7g+7t0sxnY6l26diqz7kAD4a/juQk4r2ucCcmsoQ8148EEWOEYQvK0SBVOFxyyAloOT4R
qP1cZ87L7UFhWINap89QxAs18lm/3KOHbpqAl2gbu22xT+JQq7N7xa33WVUHXU2ylvXds6ZnTzoP
XfxpDdGJrknAXkpOp37VibxDv7FbQAG7JkGQEwg3Eww7XTsVrwBzOcZ0i97LK1+7mUEyLnOLuHhk
mlDSuC2G/pXZGGqeZNT8svM+83T5RKZzqefhcVL1F0fPsNd1TPc1okyi4YC8RLtMqVqfoP8Qqgbl
C3qgaW04V75bggwxWc/xzmpd+0ERgxK20BDJCtPImQADF466FqdbQuTelFzdEazhbQfP2GWqgQb0
6tlXs/5eEXbpVp92bh3TQaHNkHyRLSAdRzcv3poTMTQ7KkcU5uPebL/NTQ5P+YHJqqWY586b7zM4
FYr+XaAz8WhwFKFRVadFZ25dFfmjDascMuEUyt784HbF2LgJtYgE0HC9cQ4WCWnL0l6GKIPbortv
SMusXQeTJfGK+VBYAtflepIq5AmVGjliS/3VYyLv4gAwxtcY5AKDmLsY8cBKgEK6FDnqVhRI4EZM
tkPqR4DbG+pyXk8weO8iL73XWJsDDz7uC0mFyiluQb+oZTl96BEasimemWmypSvtKO6NpH/Omlx8
5LDQyJVxHIR8fXmsOqYfGJpA4bB/Dq0FRmCZh4DDLBQmzJKlJ5iWOq/kuHAdJsk5Zgg4FjZutB0t
XlYAkxFeou69hRVgcSA3CDHrIti9EianxwpJq5DMNQK7n+aBj2vBo9f8KXuzbY3EIqF7O6wZWZDF
03VAftC7bEx6Uj1TeIpD5DSqH0Htxe+0TVayJztEFcpUOWSMzQ6E6ORAv52M98c9qnUEQ6An8cpZ
qe9iL7vlQXSCDWZGsaRw8yrbe01Js/ES19jB5vw6T9YVFQAzKwSqgtxsy9lHNYiLudrTzAgqlCjm
yknwCLNqKYjEV3pBgUXk70QP0xknXLLDWvgFrvGsNR9wPb8k2QsOz+IxbenOD915VPGMOs7VTc2v
o03HvB32n1ml+FZa/RVFglzFMguhKJgPqTaHcD/UF0+del9q9k7z/spLXLvuDNYg3q6aHg6iG4tC
YGNhvzuOjXpSjHgJWzX71kIFG5Z9U1vPVd5GlwGoAJ+66hl6jZtkJG+re+KBsX2XB9nB5TLbgWSY
e6gEBAbOddkxdqtqZ6YV+YXIQjPd7B5EtOzVYeFhizksJrbqBMJ90aZqpzUsN2ABExvFto4ETYyp
e7Zqng6LmhblIbQBbzCm0O66rVOULUBlPUf6Vj4UWfkpILYFdR0D6zNq5cGoO8gGdXIadlZ2dtpx
PQQi4Lx5Ox4ziHdHWT1ng01e7IX+3mIm24I0c7tOUBS7QMXqFVfjC55BhTWugb8SA2NWMxr0kbfN
taOLlZlQKb/yVvioUKihJ2fTagDZGFIDSHWXblcbQ4barRqDNCn5atjWS0UFka4je6mof3lqd3h6
MtmB3+8fxzp98ZziATswQrihm4NCM/q9h9wYC6hOsBomsh7B5BcN6THQRRaXIXL1zfp7YNaYZZP4
kiKAAnVMuZTOr5Uc4YtE8bfe1tHiybzxod8MAWKGS2yxXLMBPXbJyqh4U7+P03fNfYARuYnlZ0HI
uToTJWZpyNio0SPEcYA0+ouKI/AZ+sZWS1z4D6/l8Het9Fv8ZRGvp5UUR07QUFxbpqo5NSCSr8rJ
TgIsiR57AGz7sQ2As8OHE3a1caIuQw827JAV5q9ObelI0FgTLoVKKmMxog+VALCW2flrqhJsV/QE
slYyKfIn9bJEl8yzT8bql6n7K+lZ23qF3ts1ULjMeLBkguSoiQMSr2fg7utludJ4S2baXm9GgyAl
ahvpp7TWHigFwooG6EmdqfontEkBzGN61RxlKkNVtqOUX+0u/1RdYroXQeCqTgnp9jkT4H6jOy2v
Y8tHv8ty/ImQsGChNuj9vNgi3IUlE7hG4qEvfpihgwr4md34IlAFZK9Z9TUr343EBI/p6OmulNNw
nynJKwl71nZG4ACefBrfiNS8VE0VDiKSd62d6U95g02Td14VVF/s+Tl6D/3iZvbAcRMwd++q+lub
iHtTOfd6caoWEO5u/KXr6WsKL3lJAeVxvN/k9gRRKy1Pds5wIamA5jsOc5JkWfZ9zwaxWsTVtDzM
ha+XwglMQXri7BcYWWPfYNwMKVoqx5wKpdxNk9/wVUrfJt6Mpp5xgvjpcx1MHdoZoHa6jR/aVWlM
cZ+AsPXVRAt0HRgZZKdjhYzX06uGPBO1e4HIQEh5MzhfFfvvhrfyu1sbz5wKORnrb2NjbszyBOTG
JgbG2k2Szgo0Q9BeOPpKehdcwfjNSUFT7+BWp3gXjXtY355ycLQnYXiI4Z/U4nusUPrjj6d0oRux
CqdPlRKwuk5OvpuaUJN3Wfc+RfejQVuFnUtf9rEeKjDtimAeXoz6GeZt2r4y9SuUYJa7dPKd2AcO
tSFdsUjKjcIJrBqNbdz/bYxrnAhbdffNsZE0sfNo19l9h+W9qay/8ELjH5RW6IIXFIfJOQ3xe3yC
FrMCZXE6wAKFGvYa4bpxfd5Ap3ujMQEgJ61PTY3F72liyQV+ye32COhb7MR3wGx5Hou/aoB4lyaq
9yEYyjh/zusYyBk7JFl8AzaFyn1vLHmp0sbcaU5p7+oi7gne2ZpDGeaO4PuqOXFVMDFjgplpGGed
poWz7dItXBMzslJ/NcXytYIAH3YWpqslLpsNwa/wretvhVjvX1GCOkYjLZLCO1DrYB+dzekqOamE
bQuqjNBlE7dlgzVbut59TyuKLFpCdjfwoInNKOlOLvonat0MYJzAsd+ZQTJZ6blEYXSUo2WFhkzM
6yJ7LC05nclheOoiE8MtzvSLh1EzHBUuIWHB2Q5TVD9GJrwL00wLWKLuCZYJObFzczEG7aDqlMlF
fCI+dCMwsVVDtJsHpOH1CIBNZ3d6l3aBT4ymNH0fY6eNA6BVtG+1tomambPCc4MKMireMLBuuOId
feFtwWmnK33HOJTjJSpRa82k1tQDoYkqWDMLCGK3z81mX2dR0CbFiWKlYHnpswe8B3KTtHjoBeJL
VMzkMpIChqhInjNQI48qAvmFNaEPHShjPOLseyQRRAQU10uo874IC0uw+cK67mb4fo2C0wzHbK09
dyo9PlAdO8tI+0AdCg7shGVSiLraEasLwWwN+eUj0HcCqqOs3fHdA5TPL53Xk7Cw4LVCstnSepDu
rjWqmiYB+1e8H/QRckAZ4hz0m746TqN1SR25n/SnOorCZDBB/it+vh5jwdoP7NrrfWb4sKtzHR44
zx/tKSTy52H9TrwGWDmPPjVYVsanSkbQ6gBcMOJMt7qLlql6KaeNpT9qeodlnDfAK3ajoe0qlnkR
lRz4q5CwLj8yOCVIBGYDz2cmsIQg1Mz0rVx4iV3yrTlKToNfkYvUM1SV1QM9W2I8mrPcGDViVF34
c9eGbWMe2al28ZRtsZjRsL7wv7T8ks5Ptc6olphUrVrIIgB/FxNujYStp6w8AVXjfIAjeZy2DP/x
iplbd2o2igGcYxiYUmgIpcpAJy2aooHmIQZa8L1QmPovdsYezeEIFx1vaR+6lepb0yu1OzuRGTZZ
fi6HqxyK+JinVfdQrj/6ynkTESTVEsgwWvyko1E7QNpmPxF+48Z0Sf+i1eFVIytPqiC/nvZENi4X
hdwMTmkzkD5YWdMUHQE7nnrymZRqJpgVGSfMw4p/xhx4W2ArLzJvY3cNPW6AlVXMQ+gcvH7aV6Pw
bUvx9UXdld7XvgoWJkHLGOO6pYULetrlWCcd118oxJLI2ZL2Egw8I0n8YaTPOaiGLjG32Nc3ZQVa
pyqhUvRUoQ7cYgzi0GjyWd15trFrI3M3iGuSfPTVo+WlO07uwFalX9rPK7MhU2t6yDiy9AKBsbXp
y08WpdS+5zlwDiTuJMEk552VKq6vKta5Mjo8U8mS7+ayuyRc5GXd6slbiYJB0/9W/o+t89ptnAm2
9RMRYGySt8o5OHtuCHvGwxybzfT0+6N+bMzGwbkYQpIlyyOR3VWrVuh5BCPocGkNqb3GWkhb165G
OKrI20tdKvSdFZ6Z871MTQZThs6TF3wNnG0NkkaIam3zdn27FMJnLOAu9O4ztRieYgpcrKSjzP2c
jttldXPOU8ip/ZSFdGFsH4NrncUYhj9Mp26jS+CIkY3HIFCYcJBSAYuqrNvdWPDdqs59jsv0wlVP
AvjWivFCadQy8IpLZ+mnookOHtiZkvGpBKIcphYI2gNx7tKXoJkJGYMvV3lt0km5eJsRpVpdZS1f
BSkQd1M2x6G2R2x+1YdrlMZL579AUQ0Wjf7cvDuquGppe2wm++KG7THQ/vR+tLGsfAuDb8s096ip
YKFHv62Ybg9t2VR6awttNJaTSwvFbtEb6PvFJWuHEykHrDfPTSLWhepWDXUZGBUTnOuIiRnOqYZJ
MjLiHFg+en9Hfk/pzpKK6TtdzHrgDAi6O1gMvcE+19Z5j93nsgILR/n4padbelbK0U6ufDVs1TSZ
CxXukJrEVxkEb7WC727RzKz9QfqLGncrPG6yQ21XH3guyr1NuCKOGQh/TcwVl1QI91iV30Tw6NCc
wvIqOqO45m5dXhM7D9eebaSrx2NVSfwNL5yWzlBg1RwQiUZ8zKViRhYyPj0OrWp0Sjp58wnHo7i3
m5ssmc422JKwtWXvJe7PC9H61ZOslcLXHzN4+49Xe94+qKSx9iNep0lJelXS/IoYGFw7hgtvZnnL
Ble88qb5UVbZrfS42kQn46tPmPYyruSRyAb7zDkMjWu6kOtRrSC/FjdV4oWRjfUqtM3s1Rt9SqH0
NQRqOE6qkHPjHK67vI030iQH3SK/zcGk62Movdcw2sWR2IeR+dkB2Z8DW5bAOoFxDvqMWD3z6DkR
BpWm1J6yvCw2RvgIB0ItEPlIkhjjimPhZX97Lx2PlekOx8ctlNbGVunaTdyMGGViw95vEz24UB3J
R5kgQtpE5KzcdeakDsipYwNfXpWeVGcb+Bvf3eFYuNXER2Dicnh2QMtqbBUJsdnQ1dVp+VUkBSV4
7NDozQeUdtvAUN3CTixqtTQrTpFOhDQQLA25sDZj2ZO/1BrRLh1Eugxb2d51V7u18K7ekauqvdJ2
FXOzJ6U12ipIRby2J4yviwi/yVT5MXrr5CtCNM5gE4NDQS4wNg54BuC7Jbe2OEUV5mpai96aOQt9
70A+husruEySwqsAqZr4JioPoZdc11Xf7vShuiUbB0w1ihC11+b0gQNoprX8j5uXnj71PKTO3grV
dK3qojxNqY9zhjGcUWipZR+/V0Z+FypGkxNBVJUW7WjtRUztpY7NYIwF9KjKvVUZVI9KYJFTA5rE
CVhVYqUHtpoSZyYGQnbspe8Yn98ghY3dZ9+2P1E1Ea6QhGTlVeF4zlSkYxWhpSc4beBdwn4jDwku
Ue+cQ8M9CkyIY+Ahqsay3Yg2Iw/JrP/gWo2Ns4bLoRcT0EjgOKOvZNMo0wL9sIL2AB8Cc7NoI+NM
rON2/NsngVh3Y3YsNeFRnZoltCwDlCgO8sPj1r+DRbQNS0eiNoJKJg7c+gqU2DnNClBl4xhJcYF3
HFtoalz/znWQLOkJgpVyh29TT1HjpXa+sTuiwZD+0T5MdkawY6O9hyadu9buHDy3dx4xDQKE7hoZ
9D3SQF40IGNEGb/rI028Zd6OBlG+GIH+BlZkrptusPiefePSKRPTbWzgpsBObu5ktpfK5fNnSnAb
m+8w8lj4lNvtwjF4Kolg3rqOx0Al06vD45YwEgRMkx8sHoSRWljJKh+qbKXZ/ewiOe0JzPR3cjS8
114f5HKPI9oGJscW7coaQppdId02yVDy7KUaf5XZvk8wmHurNIfiyV9hLwqbaSWBjASbfTLAuG/r
zcSVsZFZou7lEJODYbrRnq0x/KiYBdje0PxiPRw3Z6MO+72bRfvJb6u7m34wwFhagfXiGoW/sZpa
nMEmJ9wP0Waa7Ul0ZMSSYVeuO5JI6N9Uu0kxiz3BMgoXlfQnxOZetRV+cYSK0h3g7v24fdgv2V4w
8SJP7wkG+NorNZ8BPZ7CXpq+GY20j2PhXtwqzu85+lX+zzTXgiH8OwgymoDqzQdSOM5qGGSgC68X
ECye8szPX/JGlQuwVX+bGeTCGVJ824nHPCnL6TbKaR+7m6lz4uOQexaOuRA/wumKZGmG+F57w/gV
7gwzdgFTdew6+UqBH8W+IybprS7DTZ8TOx8b91yP1CWMWhNTD+ZsUeE3b7FRPWFtdDftIVsNrZxI
rSC7rbag4QwVTUgmiZ2YqZcAM+747PeGeZnrzjjMD3yHtySIs0+W1q0KMLEefUQpURnRVYw7j0pi
02XwosHi9Ky6lLVbXjJQj3U3B0ajJ4Vd+niQd3f2fmddW+nscEX/PRLUlDHsMxsLvGh+8eMgdRgS
sugohWxoI+2p+100+VvRctGCDpGhskaB82GX8lflanKdJy85S39g5QtbQS3ASjzedC5uHpOXrZVV
uOtKaQEu0Jjn6V39Pobe65DhjOUQRbBhF2+hv/rlyoTWtEQnkJnBwooiBndrAEp9QTQToSXDcIny
usdILfwZs4A8LvbxKng2qQZLE/dWVYfbTlx7pmq8lLa+NaPDkIQ/Wt3sLBL8TNTqizApiZp6CAar
rWL2b46Ic2EjTxrgnygCA8RuauA8Wfi5j4B3kYGXPuYZ/cqu/HClYXBeOy4jPv9cqanfSB9LbD39
DSuMVFJDf7UoOCqJNiIom3tMPd44kAUafVuRF7MSVdQt3CFFozP8tsXcT+mg0DXcWi+DZIRJiJ0Q
p1EW2pq+fxmQTlOFRE22DXpb2vAyLe/Q6Z0l3RMBpeC8mQ8boXKT0zDnJCX9BnPEoNLe9FIy4co7
SalYkqDqM4i3K0CSBGL1yrBBOMrceLOSvFomU3QgBnLTd4yMsvyS++6tKmLzhS2HoazCypsR9hzp
F+/JomGxkcUHczKD2TjjPthdm2qKppWDjQSfs7tL4QFfq059DnThVmb9zYucXDd9Wg+dpVaYj+Oh
va7HXNs0Wmi/NTVZKQ1TE42vcWL2TotTmsTe8hWExkcw6mxJv23mA8L6wFp6B/NyLS17YY4VvPGb
m76ghMAp+6xb7zrgRojVhssgPMECORIMxDV0mXgSHxyGF00Q/2D4DIMg094QbubHVk/CS3oPcEBf
xLg5U0H8Uvk34XtYPnJ9iiA6JlcRo5n2jEDcWAiufuZlryEp2UnvoVUrYtp6Jj8HO3HLrV9rp3Hy
xQb12wTiOM1W9SZdhAqMfQ4Ve9FUdfiOthNTZCj0+7qheS4d+FgNmUT7XkuIBq7SG5C12/3gAv0J
xLMEceSF0WZkvGkD6gQebZfFdaHf8vqpEGiIq+8RqbiWW5sw4bs3+UEBSvYmgnalx79dPowodWCP
P42Ojy3roxOcChvKxS8ZAuLHqG0D1KJwwpFhKMyjFCs41xu7wMK04fs9RZhRrxqNwrjS4nncyEqF
D21RLJNa25eOXJvpDfu7leI8VBlyQ4ARLiSRvZMuvmjFum4uPrkoZfklPWvXeWJZTBh4wdDJ7L2V
FcTqdLp7a5LBP+db12bT8aMw/Wo4p7yQVI8hys+QviCAlH67SoUVfZEwtO8IrnjFLEPtp9SgDGpd
DK4j7ZfhYaRvw5eInHRXpbAYInuh0Y1EGMnknb5MQXRCIl+dW5C+e9u+e9LqrRceAt8hq4sTXZAL
tOjGtyZzX+wkIAwpRyZbO/rflEU3sTJ7Uferxgk/Ifjt6/AvblSQGdSyTgCMjW9OWG38MzGpLuMF
AWikofWrLsbrg00zb4JNGVT2yvQHY8norMUgH2OFMmzdbZsP2nIStXzSgpeskMXdBPQ9a23FVDVJ
NvERbvfIBRUg6NGfWz1+7awiAyLDxaKbOvltT/ZKIwkgo4CMq1sIC2GBujTZK2HgqYKLMJBRPHx2
o/cTQT6+VS2R1mbKCOvxeBwh2O+ZXW/q7JlAi3M3D0JxH0UVqfefLZyZbVIriATzXS7+A6xR9WJ0
wsKpbCTndX58FLBIFPmikVH5pzENx1sedMiXMW8/Bz4aSy217mk03GdhdBf7/RE7yfTu9DhaKC3p
fjHikMtEjeDAzaXxU4YcFSP9N/rkRcP+BjRvwxfFlX5RYp0ZuRDERYYnOGlzm0HIhWOhlcW5Tcd3
CTeSpRe+jARgARH745s3vrpJsCSScxHxrzHoAjl90CSHXGYCHgWirBVfybLQT457NhgUV12xNAie
M5N3yAdL3cvXZLdR69McVLj2l1SGJYRC6Fk+2WuMuxkXG7QgXQs0gSVF0WOq66+GZiB3AvpevSrB
4Jw/syzBVszNCANqq3EVVgAwDMlCQCEtisHibmX41yLisU1/zQi88vp1CBHVYBzdw9IDSCJUe+n2
0zL+IQt2aeTE+8ywjGI4kWWbOtZXk3ONinBJMsOiJUV7NtJwvyFqreoxPBSE8Lg86dhQYjQxe+oH
q2RiXJjtL6T25oB7eZRbEgORkA+0YdqgmmdsPPjLgwUKXWDrvyVXSVJ/tOWX8jWGVO0S5aQhE3iY
HuamVwhKm3GOgGSXCYhONxk7VBbEWBP3dfHfFpgTDGJwOUlc1IdpDmPaWvTtsF0545KVYpGf541s
EyuHwRwd6UpaOAz2LzBYCub3qVQg8BDSjbuGYL5tP0F2GVmXgG17LoRlikSOXKYZhF/YdbwanCes
4BbKfncEtm57zZ2N3HNCkOCVhM+ueAnTbkHoAJYvz3ySi5rfZVQNFsD4xWOSEnqc9ayaeoCZoP0L
vjlfoULPUGFpuC691Tw4HdNDx7ltqAMJeksBAaGvMULVn2xrE2B+1fGfTBOfyahclpRyIv0btAKL
qR4nHpAUPF9d/0/Ef10bgFzm64lBXf8l7F9W+Dtr1gO+dMOrahmzahcv21swPOWjTPjr0lvze6TA
X9mCktrcYMwvRPVVFweHeEgDxhHF6ELTsRykoG6870SvlwPuimn1p5HZCkoGEUTFSjN+KiuBM+Ot
hui103wcMsQCyx3sWTQ+TYzBat4EzzASHub8vGXhfwfiw/MIBeNd7MbCjoQIarkRGWd83MMk+2mM
v+nACMPJV+RsU4mbax3chyJnmwQ2iauwMBRmfgw5CU9weQf+SEz4FmPDwMzh5LEKCo1o5XtPo+hB
MxnglTB0a/RUhc1AJYd9tUmLJNoVHmJIp/Avhd7KV9OAT6Jwwdi45JV+BtUbU1oLMvwTinmY2XVH
M2T+mJO/nxi7vKAy6F+mWK0GgrfhwQ+v5mRa6xyUYWvUEeaBg/Er4DS8xcpuXjzLWSsn+UZLHN60
OugOzcBwUQl1bmx7102JtmcxvhBXkj7paWozrpVHvR7Sp6TO9btPnCJZh2jiMRBj0g9xM6I3Ay9w
3S0h7MkTZML4CcLinihueH1ZUa9re4qeqsnULxoZIgYi6qfHoaMCEy0zjDCV+lnIuDqaQsP01Rj8
F6OZ2KrYlH8ogKkxRfCd9fjscO1RheqD2hkAPztnML1b5JkVX13bf8uQZ3QCw5l+15SlcSDd4u/U
YknvqiZmWOagFujt6qwbE8A1s5MGv5nXOh6wxxmDP61Irr3iRGVKn23DXhfnf4dKD6AZRxtc+Or/
Hn488u8J9uwhgWHIsPz3A/Z22C4A4yDCln3u58M0ZLuwr4j7nu8lcs5VfNwcCnIqIUp8PJ5G3PqM
6f8O+qZkkBnqZ8t1+pGVyPsgtLjYxb05nR8/qKdaP5dx8U10T73EtYHIkwaPGJi8H2U66FtBEPTG
cCLto1Lxi6ys3/EQpkfDAevyvQDQyeihNjWCRGDRO6vSTd2lw/xmttGsPqdFknOZmQQsXqNW1ocx
6v7yJ3w6tea+F9du+Mmr4CfsogoPlNjeZVdtnKabUci/tivbz7abtpAdsOsqzPjTZPfvm+bJVvZ3
SZTzehjJlRo8jY93BGc363tuBU+9DbUWPE0eEg2QAuej6poKYE+hGdtCAF+mgWF/SSEPaES1RReB
OE+Jj+MmSZRbKIH9h0myp1OQ4lLCrki6isFLJa+wyt1trU3McZT5pPtp/ZXo9joiLnrRDtI6pxoK
JTM1bkUYjMyafQcotSUxXP4MUnVP2BxaSxlBGJoDiE4wIqZTFIKoLwjmCHeY3Jj9k5bj3Kt78ADI
iV2EtSDsnXgp5j5+XB0I7+q3GDjsDM1aNqpKmQ/X26xo6K94ZjKRVi2raDf0ePzM6sLD5GjWRbjr
JscbzV5ljnW2VaftjCqwt20lvfPjgGQKRMNEOdlD2X3AQY+DFsSgM950AitFShU4kjW3SZ1d0GJ5
b86wEZqu1ltMaZEv0kx34P+DLD1e7GSgILgJnshtYa1+/K6McKBl5xoVgx+eV0YTtM8i0bZNoQlA
BNvdQA3zWDXiAWk104b07NaSIFmibRd5qUzKXu1ol41xdw0bKhvtrdt2N3LI9JXMW2PNbKdcaRWc
BcMj74TPzuyCObcu2Y9t97cQDMab1sUBLSai1s02ngEnOx5wMvC0ebOfir/hfO/xUNg+EeoLZmg9
majRX0RS/ZSMkk+yz6E85vWwQxgTr9COFbssjqyXJivnoOUE5cp8V6RwbBuXEe/jbsx5eR1941hV
DsKhCkvyCET12Ws2UeOxx/cNxrOYSZkO4L8XT/nnaNSI/Es/Ohhee3SkbK4JaQWIXPuLVsBSHOk3
WzeHeRijTM9H9z3MJ9IFeUuCdY6jkvDMBncDP1OjX9Xds9WZLaNFG+PWIonXo9nbT5HReUviJ9iA
/RKyhNd3HzKxAYaUmr5ECcm4KHo2pPAn8cQKzSOAU5lZZ9fGQY5SCjVUI9pu73XmhYAu6/z4KZI8
iBGd4szz+wKeMz6mq//zusfNx4s5sW923Rf7x0P/Do/fpbmWdoDIvPn/vrQz/Hwdyqpa/nvjxxMb
c7xWYTanXodbz7V/lSnMXJzeInfda3NSOsModPrkjPDhMbjv6+tM8bpO0r40rF2Hx73SVTO/xSRD
M2qMY+JU9zDyxc0uTrE7OfeSJN+dUwELYCRnPQnlMZqvx2SnWuepwF3jV+cT1FCzki0aK6KSLaf8
3hn97Ab3M2WozCOyyaBxcfljpviHTlIejAxEyZlauair1NpU/i9pa+NBqbMYomgxhQSQTzYMDRZ6
OLh19rshIBBph7l1zemiZv9oowV4qwypbfxUNVjXg1qYpr0yZlADkLPHTsWG+BS2sEhTi6zR4LdI
SOBt9LY+yTomAnCqunWDVO+gNNAXZ6zDlQPUs/EULvIitD7gUmqbKHJPcHR/V6kTbJGIeKjn2lcz
QFhrdQ6BdlSGVqBWkLDMvWe07TGOmmpnNvU5SJvmGs9erfpEBHfZYCY1NkD8w+BcB7uszqXZ7AJo
YduwghUWhxKyuglrpyo/WpbojetXp9ytthOT00/PgsdopUm0T7iiqqY7oTSwT7YsiJ2qClgl9sBm
E8tL2OQ+tURyS0quZtVBz69KksgnJ2wodpz8HJBDU5ZBDGlxZiT0ZHVGsqWCc+G2soFpUH+igfUm
Jd7bo6+TZCoSxfTbGuCHOALwm7H2ASKVnzHuMKQLBz72j9kEabQYNFgd5fcotBpQUuvXQS/LXZGR
GtnRZBRZDSk1fK5hRizYpf6ahfUC0bfYFAP1PDSxRYH+I8qxHnNxWEpwTNvVTm0cZMMvNIPuFCk9
uzioEuqWLwvTO8pjK97GxiT3Eh+yLmuNlbKSGpUl5ASEgeNJFuyMiRZghTHfFUMADDDfat2Wgv/f
faS6+qp/NvNkIrdscta63b32PnQkKi25kRNcHa1LvurWnJas0s3Cxrd8lZiFj3tcDMOk0s7ViFyy
6Xv7apJb5rtkDreo84ZRFPeBFvtikO07VvfOj4arBTyFf5p21DGtWFC0mV2M2gzTjSR7KaSKoAUh
tUqitD8b6fRNiHC3LTvGhYNoUAZSRC9wIc6g8g2bTHNSQg2br4ph/t42/kKJrk+kY7ZnEwWh8jC9
roNUnXKAiz3MNKSyxYtpO3MoLiMvmSE76FVKU1sScudbW1vmOt5V+kc975euFV0QmS9wz/wVVOxf
gwbvoO9swvnoifFjAqGIr5kdPeudn+36OGQ2WyS7QdQLA8PoK/7Imsv/p2EwwJ9LY207aFZETwTs
2hRhSaC0iSGhQroGS3GXBXV6bQjsRcjG5ZHqwS20HXwgNUnL7CF6qaWcoHC74ykR7PgLRiK7uJPa
xZ/iXScxX3KC9i2mGl2MPqwDwRa3COmmCVOYd4Lm6A30EGSq73KnA1Hq63wNfVmjXe3bRh4/a3ww
l7XGdZxURbpOA6IBGgNwVgyIngbkKA0outu6f0WQ62fo8SXTdyNVP8zQcyZFUxhr6yLEi6GbtBYh
g/0n75PswPRkE6U4QmG9fCRbWCfQwIjxV5PxygzLetnSDXmBQgUX4L8L1QoSCVhqrE7FKJ6C2vIW
KQXi3KeWcMqipdOhyxkKzCHx0TE2E8xjVRvmduiw4INp5a8LI4VvRFcSAs7oBu50fj7yKdYOffMU
b9BskJ5UhHsIPufMJe84wyMDjjIe17HE/7z21XvX92tcKcgEcp9zEhaGgGUd5eO+/Rq6UT/L0Xqi
4i3eMzg0izKX9eVxtzA+3NLrZt9gAllaa51hwJ4PfnuP4tE5pwKS1mS9dGXvvPWNAHmJS23rF+aB
KRtoHMrMVUzUiIlSkpDT8BMCEdpqb/ywCJFe5YbhrsyOb1yP+o3pvnrV5CyiJjvXxAGuInPAR6gh
Mm9WxbaQ5Kqek1lP/JaOWT/lIdkMrcnFyQwXiD6WYulFKftInt9yp5RLf/Deip4Gm0Grve6BCvKI
NFvgNFIzvL1DL7gyW5LjTbxJEfSgvIzESxq6hCtP/fcYFq+OqrCyKb66pGGcDji7gEO4zOKGAEYb
D2M9DTl3ouCPlWNYa8/T6Mx7xk2cQNBprxw1riJo3fDfAxAVDFvc4jLEnjoOnX8PCX1U2lfNEkjG
omMuJ7KtFgUuFWMhDISww1VIS9wKy117CQKrxAYF6XqAl6E1zBULw2BIQm70i4EKqQQtJX+7WuLM
vEe6f+1jgwjFJno2xPQdRwZkWB8DZnhLSWKOO67nXRvLYQ+P7clo/iQUEaRsAFNgeY322aZH7+fU
iyEycY5A/1jWxkKOyiN0htHFyDkExjcYawlicTUa7x2RvHdgRxkOUpteNT+EhovoWCGpnxy/Q8uK
u0ydo8HUC7jTDXbf/ZTuTe2XnY/WioTkQi8/ReG7R3zDXswG0GC0wYviGsOvslJ/bbOYbhbBTRnG
+Uba9Ic0b6uN3TAjqKCF7DqVUli4E9eOb53NMXbvWsKCqgXkhdezZXDg3tKk9m5VPfzFgibYx/O9
x+MTYuAcukTT1SfXTzKo2SzMWQsYSUL0f4dqviVQt3VoSkCKk7JnUdXxP3mYoCRRCCdyPjwee9wS
RHvsTSNjED3kB5noJGz2xrjMffmixYZaD2b25VeZd7doTzB1za6tBqPCkuMel1W18jpSJVPDw/YV
M9yOF++wB4bsKTA25crWE3FJIz07El/KOvm4mQdYuJAGGkGVn1UhMcYSuJZ26FaBIsjHJpwW251z
qWw0UCYfcsHyexBh+FQMOHHknSqPjQtSJnsSMiKpyTN51PL8uIWbDXtry6noWe0HwoPknXV/hxmT
j9EieA60gXLV107yZnDV2FxPFsPfn5y/nyIg+O7Q3bTDcfLc8UgQ6XQcscEtiJkYsk5Ct50fR3A8
/fcM3e+bg05K62OHgWWfXgl+ngyIWCCy2fXfw6Vf3zLHk4f/53HsTxxgPRwuHq8eBzfDncaBHqPM
d3smbSbNO6rHecwJOvZ4WCBY3gYkMGyywBBLQ8P0m45PPzwOvhah0gh0HQSW7xSg4HF8PJzKAklA
nYIpTkF0+XfIpzQBu2NPyn1ijHGlGkt9AXEp3TdT//x4YuDkfHWyIMCuMU6Talh15w/eI8H3mNfa
6vHQ45A4tbUlwAsNTsmwyxOe3FVstBHIeTLAAB5wTK60alsWpK45UEFgntqveVJpJyXYjwsSLj5E
nwbL0ZrC4whO9dF+o9IdzgRee2QyvASBJt+oPuXG0IJvM+36I0SYclmExvju2e7AGMgX22q+OwnG
BShj3UuA4chbj1xoLEZoyL11Hj0Iqf89C7Ec3CpmPJW6eSbekDjOTZDpyb0xKoRYVj+iAqrxDcLy
HX5N2S47DXPPYgyybTKFxisKVApzimqbDiGkrrqmCfWdD6f7U8IjWQ4iR2/UEZ8SiXDzeHwC59n6
PgE0KfqxT6Mkg5qBzYtbvuuorU5e3PzfQ9vilBBHDnyOhHitx0+NUf/fp2DnThysZTKMp1miVebF
j1/TlMXVbpE4tLAjVWu7QB6pd7MCB0m2W/arlPrylBfDFkUyVPGgiLajm4/3fj4E4H8w6dNNJ5wJ
Fnvr3P0e3Ygr5F04zPN1w9/3evHke7O6aOrUomyHcp3VPlg5cNvKSUfJt2l3v0P5Htcq+Ery4dr1
2VXV+MpMZN3czUwG6/xdiqY8jmWg44xtQCP19OoOEAJe7MDYSAaEBiQVuZfHgSam2XoaiiVPjXzB
8+HfT0tYzfqU9MjI//cF/91SUbeKAhaxfz8g06q7EKbrkh30xDJAmHSbPTma25/UfA+0o7m1mQS2
597jWYnOrt1CiwJy6d7tFNpS1qlnJxhKEBvEFcIgwMhXBMZpskpXCQrGFczEeh/5avMgED0OQF8S
XegwLLXK1ffMtZe9u8Grqr1ib/vq1WVydmKqJzfpFAwLPBIm3znxv87Xg2G2W5FRv3rNTPMHhdC6
rlhHnZnthA2Fu25wukrgDuHuRrSzy+Rn8j1O7z5xGKoX/aZvCLVve5hNWZwwwva7t0k3Zw4jmVDu
KurT9mRmXLqQSd1zl9wG7YfGkvBtTWZLP+2/s9b61YA3bDSMt3BOM/F+8gtx9KGcOAnnQDvSj+Kr
6hepd+glUsga8pI3tAiCcUc4h8RUZGHmHeyUq6zSi3tCYQYLk4KdgeoB7vq91bCUKMWc0t4M8zBM
IcG22ehSs8Ypbo45sFtOh7wHzfDonxc4C8QHVL2fVoRtCw391iP4BDEbuGrV/jDlT3d2fE3TDtkG
LfoaK+pyFfHlLj1dkhMCKHcK/fewF/ouop4Qc0sCfvJFNESIg4VFtHcemZw0ztq0AuOpixhXqDr9
E8uwe/EYGSUiahDzI5jTx9Y82WjDjgWSKDPyxl05ftdusg90vzkk3XNtWeVRmEjAWsOlfM7SpUrk
xtNzyFLS23aSbKKy8oDW/EQ/GEn+7NITr/nC+x39W284b3Q2OZ1xl/dLryz/DpFklD8ZDFHq9l2n
1Y09f2Zi686y7QbsRyuyyhKrsA/YfC2xwvWOluUCbhTYRvSDnR2NEIaBIkyPDWiePkBiObjs+/1Q
H1zpeNtRsWqGfdRuiwaUrCNN23HqbViyu2uGcl5LW+5VWH9jQlMusgpfroDql3mSRrFmpr9bS0w0
9sjgRQ+xLU2eU2GaB7MnD55BDFNNhQhtHFE0yCncBAkLBc7P2aJz/Q2OEzxrgIyas6CXzCa2vU10
TZkxNfTi3ZhBw2qt4DgK0e2wxG0oo4YPuBsps3BL31RGj/4wHXfgXhXJ5TMxuh7LFeUgvfdqgAfl
Jlscrp1zqdsYVyABSUA0RviOG4JsIevo0r2SYIM7imskax0PwLVLAbeEH+RcZIQ+RuGSs0Y519xs
S0BaRc6+cTDGQiXLn4nSxb6MPdMouHmLlpSzTdAXh4nKXB+Cel3NO1rigsYVBXGtrVJrGIn1kr+l
3ll9dqLFy5Zdp2ubbmS4GuPqJalNQIlSC0+sSLIjOWZRwEsN7mQcOlg21K+TGlFSmZPNxwpjdmyB
Pt1zLgr9Jsf0u8n6cqkk/JACuirX2jYdMiJGMjRndEK7yPLdsxAiXAOO4aLos2i4Kb2Z4zLa0FCj
aZWDs3Lq99tCUddY8Ae1BN8QgCz4g23mLbWmHS+SiXjiThoLAmkKtF+7qQ8gykYStiMo+I2AqWLZ
mG25VZFH/z4az5Vgskx7EQA/JnM0JST8lOCowbawBdK1s0NO08nvaAXiHvUxzMubhuEuDF8jXyiD
lQeqD95BTJzhbtyHUv62a/+zbCeC7l5zA3K8gwJkIfCIsP2XqEL9l6a+d06K9r0scIdxozg/h274
1cfmhy3TcmsinDhPLK7/w9iZLceNZFv2V67lc6OuwzG33aqHCMQcwQgOIiW9wEiKwjzP+PpeALP7
KtVtWW2WRkuKUwyAu59z9l5bpUZ6sPrZq1SjWMsqWNhNkjgnuiXpIRLJuTRqMF/C37EzrmrOwN9G
EX7HbfSFEja86POHnLM2HF57rRr00jQJ0mWiaVEVo4EpCkMTvJytTIPmAH813RjxETYMg/3Mx57R
8xuJ4tiTvkGIifDTqw55QDRwsR3fAjrea64+Wj+MUnxEkeMz2wvXhhO/KEaZ3+wetkcQkHlG+LuN
4qiRcJDo4D84/h4LZnHkJEllb4PrtxBf7+uSNlidKznq1unGNPZdhRFEU0icwxHcwyjwnhSTfwtG
id3MrHnkbU0/wquVQ5C+Dda5CdTyzjdr/MUwhZz+W6eWSEzJPfHJ63OqLAJujxy7yiPsDy+WHBtk
1f6sKENMlfs1TkcPuayjyW0wpeo+bezvxjSax2LcZ2o+UC3O43xauroB4ziaSUJ5+RTbMTJ5FKE1
srBenKYO0Uw760vIM1qXcFx4P/EqCIWeQ831KmDK7EWcu6XJzM9n7rWq9Bp2d19cSFAeKF0abd04
2IKzoOqxLNN6npkXYcKR3asYVMLJPuLod46FxkFYKLuBZuqdx/Bb546/K/BQqdl5KD15GA0EIZkf
RK7S6/Jkdu9BqhWXUtTqGulp7OpsZi72JbmyA+sSEHFzbMgO3BPVFSCPLzfkWOmuLbIXz6yQPo/j
t7av6cgE+F47QDw4pAp0+2DerDZGiZCEP9AzdVudozcbRFwwiR/TjaA6pUkVDTOeICDDu9kVZNsi
fAx+NlI26H+rHMcJruBAgacX2/UqHMOfqR/Z28IfvlMZ1Ie5592rc46A2TKeSpT7HGvUrm1wPHWd
0619oE5urYb3UO+/6xj8EI8VTwn28HPfZzt0Ku+hGF7hZeyUHKEvmETpVvjZUVgfktHqd0HXFRTd
dCvgeMPXyA91Qk9URX2+yQLV2NVTrtHzzwBsZuj6ioHn5KBZZeyovCpKoO2V0DReCmE9FkaElyVX
AGcAvT3owpx23TzbblA2bVPf9q6qZmFvrsm3aUZ13NfN9FxU8U1FGtz5erMZ+ph1vmlmBiX5bAWq
DjrQjPtp6rpNQUhhF7lhAP4fA9N92dSPZt/3hz0VNsCGHhp1ooIKs3i/2RF2QKPiDdIGIbr3MkH+
79PFpnh6Wne1r5+spIbZp27g3ll3hmL/sNNJXxUNMMWy7JV1LOxnr0QDEBYK+T1omnuaLA9dBiM1
D77FY9/dDbihac9Na1wl6onTnb1Fj+aaxCnR5KmeBGYg2CojrsXxpqZRtbX6FO82Nkl7eHGyqHTT
WGX8BDrEYvyzquT02vv+uPLqlylCFmfGMZSLnNetM76POJS2gKOrtd5LvP6xBOjTa5spaB8mxnQM
2Mx2PdbzQLbXtJXhlD8jTEYr1Sw+ipxlQDTIi6tXTWNyjty93koyQmjrcRlGenNW8qhbaWaBSC4M
rINWbWtVu2axGdwxXXxDkjhtGk6CWtwGZy+yD3IgZadKbaxcCgfB5YPuW8nN8cVHIckmrSoatkXx
DBv5A9aGstbzaNjatdxJUsdZP+iIt1JBVZqHe89gWdbSkGFG1GFnMJ7DvubJcABDXZxvJ/8jNJv2
MmgKh1DBIzRi3lMkrbsEra5MO+WUMFGBekSG2cTinfzQe2+XFyrHqCB71Tv5yikk3EQY1BmNZf2p
y5nNtOE3o5+6a0WFAZPa3+qKXp+cNjwDiVcRx3Gi6vye5MD8rh+JwYgro3uixcmk2B+3ljEC94WI
8SwSA91x3f6UURu7qX7JqrK7KApqe+oFmPYKnr4pvGBan1xUVBEWBRJOkIq4apLaqFGM94jtgf4Y
DB+b104rafuog7mfZAGNJspgiDUH3wHFiBR0dIUPL18pkX8qOb7DrOIV8SnJcdm6Xo2JxynVh8oJ
5IaB/L4vfY+YK5gLWqRcPIvtHQgac6w5QTx8Izl1YiDPIdEyaAAD1VzZEPjXNkv8yrLLR/YCOIpk
FjMwzx9VTycZLiLOJc6Z63PL59RSaFQpRQUTVRvIXAbWps5VzJ61pzI77PYUjAwPUvqx5GogQ+BQ
W/cjwY6m81LIrtnmypRA+NIOQYuxAuEPQNzgzQuJhDWb0nIdpces1ozNQy8dUirGbueksMlRpraX
0knRjAMNs0gQPy4fGGt+N2Vi7PqIK3WmT7B8i8c4RxoeTCxWMZi4XLFLzKkgopmSx7gO6O/HQyrX
lQF7D7MHvtk5s0a3HWdXWIW9MzS8eq314He+eFzAaJ8hWLHB5Fb3sy05tcbO7FX0dyNdbz2If5iE
V+0spz/kPhPfZFY1572uHon/fBgTDX71TP6W4PDdruy1rY6qPNbMdUf6EahRM7ykGdafsVMhR6D0
bp0+cs1oUK5Wwg4ZF1ry7JfvA+lNjz4Efdw6wOuAK8Jl0ji7YxswV1mqmW4oHPveT2iEdPOfVKlz
d42FrE/29VUSIZx0wU6fKcdmxpBmMIL0WiXAXIGOXNnBUtqKWXAjbeg7tL4r6WrGsac2n0VnC+HS
akTuaphXrkRYfjSV07H51o+ln2TcC3X9uHyXEUzDFn2Rd8ow/VaOQjkZx4CPh4JzlxJdF+zbaCt3
C6XQ1ORRZR6BbFOpLsuLvsSBObJGwAeni/S+XIGw5Ay3LKBZPUc92q0mdk4Ix8UrvHvW2J5Zj7/J
Eg0Fk6WcqjgOIRcw8CkLZrpmUd41tW9eaD7P2Xg4yYBXXpd8MVo1a12BEVEaXr4uZVGuQauhPmkR
hM8nUBN3qsGzW7NyUh7PeXkVud19XeonpQivfm9Mx5rKsy0SrE9aFF2oVkmoxCoR6TDS1ySNJpty
UMS+Lyx5MFUPr0lYG5/RqJpunPVKYRwFd3qVh96zmhfTeUKttCMv+KWCAn8MDZP2X6wTV1s0wyej
sndCZ4e9kE4cu+55+T8vwP1RmUV6PzTWxpdW98S3LxeRR3o1rjlOccuHloUiy6NVCaXoKmv7Ic5I
+HboPqymjmKWBISICziomUpahespCGQbhVBUziz3KmYjBjWmeMQMgt1MDVK3SCk+Uzrxp6lRj5ZA
dTrhOj1MlQP0CduUzWqKZeehdDTxrE/jYcAV2czs+1DhoflMCEasCKslpBpS4bgVDSqQVKJ7bhDu
IsAORoi/c6igErUQHeMZsGWN6nbQsdaXjp9iZGVXCQeyGH2BlNqP3j95nlL7jMdbMvLC2FGRwo7N
QaAhIv0BG4muR67v2wrbO8duuwu/4ci+KpqCbI178DJ/NrSRjyCa2e4YjQBGkTOWQ2U81qP95MCd
vqs5J+LiNE4F5iGGzIXbtrRKMMcOFIgj6icFc4eeQokR5IzfUPG7XAnIN+Y8yWjixw0tCt+KkJiW
wtiqHkqZVImsz3c8CAOHQogkLcE+4URxducXnngb/IQlBKHeeuoDcBK687PI8QVzJPdOCqno4agy
IU1qRJ6lCgZzDPxuO83Y+8zPUxeQmr23MYs8c+KhTToQXrrKCi1D3xqNO0Vk0y4s+qe2FkdyLXnc
GsrNoRf+NmJ2e6EYqPahKA9N3ZIF2XsfoNTWnrNa8jC8wCd4ro/tCyKqcSPFwDmYhPP7z6iVrqH3
Oof9Lh+ENpIER1Ik7H3YRokI7zizcrge/Qd2Euit3qSxYTrJ4fPxK37yLPSHktEIZ0sEWo4f7g34
r27QYJJFI8C7WDecy4Io2Q/kApEyq97QWydb2ArVJutHlpFKQVFXNXszm7z7HlhTigfZmBz1lXWD
ocCkjbvJNj7aRlO+0NQHAjS/XlCZE5rGXMNSPjphbt3HpMYEiX+QJHKuMJOVyLvxszuBvtHCBKER
M/s75vq3eQc/ND5oLFJcrpoiMZ97isHxtfgoHR13OZfxbXm5rbyr98vtjleYoePcyjHYyQvmQxtP
MnZGGmHR70/x0qEeLWz7y+Q8emMbuGpv1+D/gSJ9hivT8SITr1as3efe5iFgyde4sm9U1wEJVsjO
a6lbmziT+jY2cNIUDLaorc1yr/DlPbJjwCWwrNZtgao5noydk+CLXKlK9APLM9ksDu0ISvEJOW1l
J/QS2nrapaiKn1Igx4ex16sziFxwXUK4HeYmNPnpTcxc2kytjNOyA3xG1iyLNDYs7djbxTb1fHm3
ZKU4FT62wZLGWisNsu5Lb69VjeIqYd25E7boq1OrH/x1aKu8DoImD8AFb/BNdxpz9QmwA93kSuvu
4zw/+r36YtIwvVdaRCG52r8OfUCSBZ2Fxnr5hCTr89lqCjPn0jekDGPIdfAAI0+QdHa2wI2tW9Ug
Yo+UFE2lwmDSMZUvENYLtzf1PZvMW4y4+mUa6WNj3SB9FSEVGNZ59a4kAs6ySb/kTEqamZU+4WZl
pM7RGfczEU2akXOSK8P8HEfT+G4ryqodZYQ8+c0Hg3bNWjR+7eBbZ68eUFe3MyfMq8+xRRiQrvko
MuFBwbmFdoXGsbT5Q9EXmcML4cdGsQ1xj+zzgGEzyTGu1tbD/bJ24gtiyhBFoAU1BSPPxDgW4MIt
m7dkGUaNm4XGZkmJHkKAUEFmbD+vNdniuk51/TvxKBamQw3aTdrgQ2mYgU7GiEFMcfr9kMnvbdhH
G5gXhC6k7RFPHYcMHyeXmDT9GGjoPwqi7VaaQmcpCsMfvNDai9BVyrPSOKkQdQp6PgdFGu1eiAwz
fayDtSe9NsCcmElP3meZj2dAVvl9t88EwaQKY4kNkYIoDVp9pU0NPQbNyDAiCmXvdVTKea8gbaHs
PBcGUKu65r4YdNG5vQYexOqqNSKG4c60y1Pd7ZJBNlcyDqJ1GYY26GpOSil+meXVWpZCGqLiLdFl
5DrzyuCpKRYE02iP8TCTjqN0U8xcCvoqHfrWSb77GrDW3l3YxbztXHXSCVDzDsFdY0vIYx3+2eVl
i3GVbSxtT2ZqcbUF1Xfra5ssqtW9taxUFem0JRPrbSnx5tgzU7YrLDjIhk9+gO3sBVlFHNDfxiYM
XaJ5vi1/VZWGs9PVhCb8nIyF6Le9yFKSt8xdW6hqdSCHmEzW0X73G/1Ja+32wey4DUIvYMaL2JnT
+FBf8abO0IzqTnbjQRaZudMHI34ba0SOYRbjT+0LdeO3SXEbMwRHoWiNu7bzvikwNd8GuMRoGUS/
U7kYVn01pFuA98Bl5ptnoGTCGICXNCr9dZD3yUNczAFDqLQyo67u644JoJqaD7Y6AtWcO8Ok3riF
nfnnFn3vHTTyN0U47aEAUEaTuxNvbQHZZLQCckyIZY91EuYJwjNOWsem3XNYdKU1W3NIcr8tLw0j
ShRYk3+p5kl8LkS7jzGynvyYo1Dk68o+lVGOnYEDl0MpcFKM/BKU0FOHur5m4K+BgPFgiROZbQ0X
zAxuC9dxbURaeUhVkKdVBMc+sTztbsLdi+8CWmZC2NsqTlG46ASuHHwJKaPLEtyxiMxXpWq9Aoq0
HhuDRUFmwTyvTJ2dWassLNBijmUemBgkSh0VXuEwzobdOzqZDmQF6RjRCCZnXXNa2XYZnpsUt55U
02djrIfXZQVgeFWcBhy/m7bkzhj1onNFhwC6kSz/dTSQiIURB4+fmdwVZGVzpGbtSvoK+bhGDhkg
JdZkiWKPsNmhQ1thIlLAoJ7gPs6y9Bw24QRjY0TJ6ve3YjbxZbjTXNUu+BWOArWpLwmNi/EjBXk1
XKKfDYupGX+zqrG9c8LMWmexke7B7WOQZltdOViHH3SjvDgIArQhV+909F/rDF/Ploeo7ulbr8ay
3wQWZe3yileBnmPtx/u+hFGjxTC3UyY4lU69eaG3iWFPoDm06c9siqoqDnk1/qBr469ztat20/AD
OjBaxo60AQPET2Urzsaz0F0xnS8xSmVY+f2a3cIjghd151dylcRuGMIOTydBPQJGF0IDLqj+YSo9
50FgOtvmnRxun69W1g0BolbuCK1sscoACUAo1OlcBzHg2JPF4gtLfE/rf+BMAO2k0LM9DAX/FNs6
R6F57xUstG7N0X2z7Mf4p/glOCvFvkXOyq1HbWkgy25eA0GTNpiP48JoMLnWCsLRwsRiObSrYeTS
bBLjMSwNdFejwWNX0VHPax7A70rchY3XXaoSTbkDC2CJJJh0SuuJJO69B1RkBeaHyQvFgi7zKx0y
x60cTKUK37HR1D4ALz1TuoR39gsruOZNv9cb5R7Ma8T0q4NPEiJ+wTVEWxXAbaGk+mNENC+mo4pg
nCBt10vB2QXR1Q7a+uzXJTI9BFmHpUjNaw3xqh8+9uN1udYzG9du3xdwf6LhSpfUOi0lKlBqpGAm
qUpEWV2501SXJnFFggVg/t5S2BBnp9gSsMw0VN8oDeYEBy/NNe8DtxmsJ43b6EHvQuOCGeChEmp7
6DT1TK+2WLcI7o4TBDj0i0p9ag3/ufSzTWGMWLyzVj/b0viWWwNXxHyE0ggrwpitnqA1VKea6KQa
x5mv040EMULlIwJ4p91wzGr7ZgBTIah8FGvsfLxbnXIGvRheYPvRSED8j17OwOwi8ZCGlarfIYbv
UInGyoHwFn1sjXOQlKX72SFgCGaBQbuLGvU5HFOgiF1S32XMdy+VN4c7fuNizNnSHOUaTDpmCm16
lh3adRQcIHbNFrFZ6TfYSG9+hWHfxpXgJ9LtbBgLKLy8U49CFTV5Mr+zkUKxzDMm1+HW5L29wTaj
I8TqNyPYDqNKlFsidd4W23TW4WDUL8vSPjXN80DEHXGt6nVA6LdOVVylxUSYp2FoDwVZUBvT49gz
0cI5Cl95t3PxMoUieDNsRr5ZC6gHdc0T2oCyQX5jwsK+irL8QmE1nPW0K3ce4Q5Q/WgTjREQF1V0
/UHW+mqscWGPKcTOzwOukoffFO7Rl6y0p1UY1+aFHijo0LH4Voqkv5uqlpTDOkA+r32xiNa9NGMa
3DAqWhuZ0BtrJ8u/laf0vGwfvQ0p53Pxj83J22nzaM5u6uSy/F/d4jLtcGTuvaDTb0qVv7RChl9r
NKTW0F9jHfkm6YfwCwHm86AV/i5hzflg0PmDX99T7W/5jq3BgXHW2oYn/IV7ekP5voWzcxoCJThR
/RDwgMqlUw/DVIUP1ALRczxRtZbi2UrNfQj2TbPNZlpJuqs+SVDrMVaHc2+MyBsGf0C/1jzVtgqp
pS8fMaQwR8BrCs3C759pwWBxrvpD5AGcWa4T6WNjbwbXLOOMMIUEEHhHSnQc++9LKaWH1VuYfVv+
Etol9THTWRL79jGIJumwxA3RBZ31juaS6oYqg/dYYeCQ+ZDB9CwdLrTNhsvSQGCyC4SDi22VFhyH
1a78WaqM4nzZRHdjWCxlD4WHrULgswZYj6x/jx3SpU0SK91WHabu4XNhDsy11HAWLxeXAp80QbHf
lzj40fdq/kFtOD0gakqfsE7rHHB7qtHRmeSaI4l/ydovzNZWfu9R2ybq96ABfW4MxQ9zvg1jREw7
kgk0dto2eISBsRoKgok5YQHh6tiyg/IwGLjy0tJ4SXxPeR5tDhYB7ybag9i5WhxF4cdJ/32KniUx
PD+mhiVENHH2YI8xZekUxPtlcRTkYr6MWvZs5kNyXwSmcg9w7L7O+/prVDJmxwLmb1WsFl9De0BI
pogQnFRP3YiIbN7D0SVfIkBY41KgzR9yACcjmo3DUgYKSX5Rkmn9RQlGUE5O+WzjBVm2mSmCd63r
baWs4pwYgs+4D1sXLyXAuDTymo2ThOjHxiTfGjVDIQrIzRJ6kTSVccyH+lH6i/9BqHi8MNx1RXn6
7w9FSmKBYNB1Qgl6RZUi6VME8ZnkMnUXmxmL8whwFoioa3sMLpeNsRoVecdpvNqnmiPXKbO8D+K7
AJaNFbjxmjB6P4CdaDNWP4tcDxksB9UucnjL8MH0Rynm+qpGVZs7IRN9elyUT3q+tqYIVQSdaYK9
5wOd1jTHLggVSJRkvGWcITaTyBhbFZgTQlHEu0ynB5HnHP69ua0a9UZOe6q9JbYpd53DbzNR0a2k
WTQ32lv5VVQtD2/ww+/ZBJlM6dAh0mRmvdGah6iqLgRoTldg3YB5E3zjISqpI9NM/Yl9x3MdDclx
6xj0VTgyLKWPOTV7X5/AsYix3pvQTGiIYBXJfXPY1z2WjyLpmlM72YE72zkx1Q6QpzPyEtDFvVW5
0q47kzYp11r8pU2OzhJfhJUTaE9kQREqdMw2kGf9TpkORd4Xnzu8kiGFbcwap6hUP5aLqTYhwEUd
958huuo+66L3hBLV1WjCsSBoL7EXwDXipWVndSNNBF9HYFOBNn5lPdsHRhWt/VgYj5o/PSVgCI60
76pHNKTecbn4UhOsVVkkz7E0JHR1tHqq4hi7KkJmhVK4leKHGSd7mBAYGofL3Cr8nEjgmYXzmPvB
oa501fU6TsJhPDV3WlTf21oeH1S/s9jjbf+i2+BvAN06Bti0jsxPctajAfCGVq/SqE4vuoekB/LN
Jexz/7C8DZWC4NsY1DMTNObStsbpoCJKl1J5Haq6txN96q2XiLYi5IBGC+EJPpS1wwERrM3GwO1F
5WgRLboX+EKCoEkf6ok5VZiLe9/MzB/CrO5aDVRKQwPO5dy5plKTN46h1iHPOeSS/05mTqw8FQzp
V9mAuAJ26iUu7FupdbQYQ1pgSy8VxmGQ3fR6CDZj1v0AYjVjNBtimAIcUcioeuTWRLOlSXff51Tt
wP9iZGZCfvESL9ryJEkjmX+HLda95m1qr9O+UIP8iFO6yEjgJ3AbFOYiVOjsOq1/Xuq5z85C+T0n
0e2h0skKmm3sSipPS9NV4wA8Nz+t3pi9PtlPGpstKnTNuYw9+QHLRbacipbVUdGJOu4l2q3l32Kr
pOOSmPdTab0McydfT/zyYMfYJUEAbykGnhlG27yImnVHGw48RgUlfPlUhjbRM6kQMxPxWwyP8KWl
KMVNOR6R7p0w4GY3k+iYm8pmv/y9yQbJS/hn6XqZ6G+mMEKkSQQaADYnXLQlhceMxvCBINGbKQNM
hanDu1XPqlxRu8IMm40/dvkO9UW/IjTiK1J53Ewj+/xyRxulcSk1ssOUicza1vzheek95uuWTZ9Q
5MI8FVanveRT9oAFGNZtb3XMSMCBRXGDjj3KyoMxRm9xk6cHFZ7MXeOhcWL3OOA7BW0r6H4QL+j6
RvNT0JF7sHEbrupYU0mooRO1vIXL3zI6Igs8qotzYInuvPyfbuKq++x4mui5scvUV2Js0WdJ2r9l
pj7BVvEuOUc71iVGDst3GEjw4gRuhu1T+YfkvyG6wikaNtNO6dCjAy0P73xu3B0JACim5gXNTOLX
CR3WEic1Eb9Q1jHZfUiEv1roluZMD2pImdX75SGnDID2vXkUejhtP29Pf+bgV/BXi7SL18vyjqKp
OGujX54+U3SRYOrnMP+orMD+JvAQbwuE8pJIGdBC8baPZHTs0uExrYdnnSPlUsZkyTjddQrK8mrr
tyU1qBi0c9DlE2UM/59K5qXxSwKW+YIo6K3X0Jx+HlMKp4C36YT9LRPcL2aTfY0lUnYzpG5UItiE
y/EVU6/DkcDqtk3yqCmEU5Qzxmu54zLKYXzxtOnH6r5jIHAa9fE9xLR9w8Zk3dJkCg+1rsI9jofX
QiQXUCvMFVTiNLhUVTqcfDBwkt/l7UDd66xkZ8ovky1un7u9bsuzBkumo9i9qzO9uje5UtbSJkpj
aZrrCdrxno0yTO0TCbk5nRvYHoS3mte/DzvV5nDeXyNlhakyOJYWUkBG1qr9W8C0ymstunxEQgEo
mVSlZigR99H3Zmy279PmSdjKPmgbcgMUmE65M7yAxCt2fpAN+0a/ZmY77uwmCb6B4dhbilo/VZiC
LmHXGLz8/LsuAwUpaxxR19fbLIAUN+i1cQ4H81WJTIe3xfwStyVkcgvCdziwbldU/ttqGuyVN9jx
o6/IY4bjmfxv5qFZHJr/JvNdzsm5v74M0sQxb6qOZI7rgCn8LfO9ylQNVxgibFgHWGNsHz1Wphcu
jaT+3ai6cV8W0ZEsrnDHyfBcR+WdznbyJS34l7bS80Oe+ffkhvVXo1IRrQXFeTbdJWx+O0erhr2i
3aMULb7RklZXju4rEBpEfkgScVaDSN1VRWkdIATJ9d+/w+r80H99arzDhuVIx9RtyxC4Kvj6+ysr
pF//8w/1f8A3SKxQiWf1AuKJ0XlHdRduLOg267DFbOzDSyOvAxaOYxrZYxSxKyFSPdmKedcqpnb4
+8cj5yvq18ejCV2SA+LoxEXbUrN+y/7NBkuSzxA4Lt+GKCIpZ5loNsuiO9JPJw6izBceCtwiB24S
oOOGdmicmDEFc8AGv1YKS7BqXTPN7F3txHhZ/DCkilb32LhH8LTR5e8fsmr9/pBVVeDNljZzGikt
Y/76Ly8h+ENTG0e/2sjed20f4EIWYKuZc/5mZYZDD9dCy/5Dr0jxIReUMqbLiX0A5pPjLzvWuvGN
owgBC1qjbCD5PP+bB/j7XQxyiuwMlYk0l66hL5f3Lw9QwaPvNVXAEjc641qUvXcIoJ/QKlDQILYM
FAbNeMIiWR7h68fXkJmSD0RUeSobIEreWHwHqfZ9rFvylXX/go7c/sx8/s/34X/6H5CwktHPs/pf
/8Xn73kBAQgK52+f/usSvhNslf9s/mv+sf/zbX/9oX/tPvK71/Sj/ttvegJmkae/f8tffi1//c9H
5742r3/5ZJM1gHDv249qfPio26RZHgLPY/7O/98v/sfH8luexuLjn3+85y1tBX6bH+bZH39+6fCD
O8zkhvzPX3//n1+cn+M//7i8Js3r//X9H691w4/q/zAs09YcnROqZJ0mZbn/+PMrqs2G60ibNUvV
bK7ILK+a4J9/aOY/uBQ0wXouHSFIZf/jP+q8Xb5k/IP0cAYhKrgCS9PZDP734/rL+/ff7+d/ZG16
A6jTsFRo2m8h0FKi1NE0mDoYtuaV5bfbAuFCCqkcmUqAG7mhAJfIK8zBrWlsGRMrZF0xeXyPbHko
YvRnwUsSvEvt3hDoMwpnIyDhixbpPrWoire9Z6cvuWcq8ZzkMSa+4JBTP+jHwcOioK9IWlHvJ3Ss
dvta9Cck11n7aqU/CZv1bqjQjXHt5MfkyTdorjEG4ZE5xHRM69Q6O+IhSq+Tdx3zH/Rl8bdvUSiC
9uSQeJpoPBCGx3IEJQQy45eBqs+56aY7zFg00ozpsi3xVPCB4LRxkCZ6wAwPdkoDCq0p4gV6WRiN
EWTSRye00tBuZGyB1KxXNoKrMIpdyPzb+eUJlMGd80rHAs8wbnkvro+YqHehwlOw1U3v7yv0FLFI
ydAjtzD9asdv65JYuJDX2bRn1Gu1grG8jlH1+QaPiIrPw04/AVstrIswI9eTOD1jWJoWMyqjB1j3
aJOHY/C4AWhse2md5kyIdA6xdEghCuOdShoRJEfy1gJSMWYA04c6qAdH73n60yEbY7fzKS191F+k
rPb56MZ+zVMooVK9t+UZCx3im13Hxt85roppqYerrYG1ZAaMJa8dQY8D3aPg3oBl2jFrA/iAfMp4
Hnx/LcP7PnoxyINgWGhsRoRVCATa8VnusapS3ufimNevFl51HfRbqKq4BiU01OeKoCSpcHjpXbJd
OHkxGn/mMRF/sPbAvinl8/woQ4IFiPFlGNqgRn9XdGVlEI/k5cO2VIlA4OemBGcN1uUmVHfpEGHT
+85VVTHblIieQ71cSy5UDvN4JVEidEgaYZ6hrOapDOX7/C+OoazASW4Mk2Y7ullTvnfYbQOYS70i
oQy8pZOKc+c5Swj1QenVhzrv3jFFe0AoJB5xpk68LUAE3QCcpmeSEMp4fUAMNDmKSxQ1DkxCjFK8
43h0q+95/Vw372pQo3FtaJ5zQXB59b4GNJp4D/6MEPQbGTtlQq6zHFlX8GDWqLMFZrRvA1Vvi5Gr
oHEvxbcGiEvFmzJx8XDlIvBa54OPpJOrlnQbOvbc61ASzeeC8BEBcVDhnWhhpmdR4orivSU5gkAX
ayJb3T4AaKZGQYrLWJBrIEmJbB56xl7h2ix3HXTFUka0wUCHt4PbdDzJADyQJ9cSrF0cxgA/Bxdl
EocqjAc8GXTK6/nzkCZqpr0XPFhzGl0pxLkk23nISH5CGidp9WBJWpWct8x+cPX5WrFu5gxMUAiy
QHEbHBXM80pHWff+yyL+52L56+JosTT/esr5XBsNwaFBs4QurHnt/GVH1iybCXgTtiQJ/axzIoau
jHB4X8l2RPbqYUnlqk/Tck3iKs/MxvgpudUUpoUH3ULxjzqRcmnVCfXQj7sIxiKLCSgh6siWDnLB
jCsSsWvUpAfSNWO6S9JOgTkPoAWXf7mewAg6dPST8X2+yYZhuQeIsxbi5lkRZ1AatDYEV2q9NHhP
uIFsZlhkrUpt7fDOk19LOMqzh/8lYXbriXc9+pbCr4l3pnmkPYhm9L0q7+tB4hp69+wIJKiKo4CG
sgFkx7zWwUMKAtQYdn//6qr/z53nl1f3tzNta6F1oAtJlEPyJR6eSihuKQNMJN4uGRYrMYcglT81
/U6hz80UlwrOrREjheXm7x/J7/XT8j7rGuWDYelSZ8P96/ucdUis+zrmfc7Z7PCqnTWudmp1XRx4
4QxnWwL58I65fQdE1xvdsr7hjvNLuYpoKOYby4Ra58btrsZ6nLm00GSB1udK/klVvhcIH5SDEvLf
i6bRv6X+NfcF7Cel/Tel4Lxb/3Iun58JBjAxn8h5Nracz5i/XrERgWYCuzhKmG3lvLUIdFsyECYI
SWr1b4qS38qtP/+WZloaYy2dwMi//i1mdg6CFOKkQKBD3rFmY+62bXcGDXHohp9Hz7+cPH+9GR1t
/n1/eW4qByEKIUcKUzdUOd+tvzy3nj6MIsk1Ws3rzcTc1IIR3QcxumX1MJCjik58Gw/vUim/Korr
sGfAANkow3Pf0wlAvpYPCLJt9Y4ZymqMwZwyPJJqi4ttZiDMGq342SfRdlCKN19/EXBMw+BLpEX/
i7nz3G0j2/b8q8wL1EXl8JVZEiVREmnZ/FKQZbNyzvX081vlHlx395luXMyXAQ4O3DYlVth77RX+
YZ+zyUHO/7AU7c4PzzUg+pkeu9Zgb40XR4CSkFxFmsanxh0eB69iWPrpjNDxpl0NRccfX0y8rNQP
VMC2Vfc5hJhNmncqh6ukEYoDjTKGTFvtk+aB/3G8PsLm2g7Tsc+MO2wREOeJN8yssc6KNzV6LXUX
7BAJMfpXHxebRvmWmdqdEipoe5DnVJ9APMFhHwiha1bKKvZxIHJOekci09PAI95HXLYcD7rDWdZz
KxSRcvLJ3QbDWQc75n/BmWBVIPaWmDXyK/Cj0Hwha1D5GUU2B4rrKa6pEuhrv77vvjsxGP50HYf2
pp/e+xbvE+rSdsDcPdzjmizA7EVm1FR+7NP2valO7bxj+IHbpbvKocVCgdogjrXBpqxGm3lCFqIT
dW70uL35p5mcFLyHfeC7jMBQ8QvgO1zlvuRAyYr32eQhVY+IclYuGSS2dZ3CSwVktHitoYfDmTdF
EERJ2HpUbM3nDvFlG2k2un/IFd0nAQlwwS+DnxZaiG6tlNxYjskO5ayqDZj2Z+8WmvkaAyJpG04A
UYyIgs19mkDf2IAsekQNobl23dXo0b8FJYpAEUlJyAiCZNFBlaPZj4jHoIg+wpBoomkHnGgf4xBk
BBVPeK9akBGzIzNXRuqIIXNommjB2SZZFUYwSMSmOIKQ09iPy7m8dWcPZs9HAxwqJ4H17S8aWPWy
+NlxFxDT1vYI8KA4yHFtoOIl6VGZJHslrw8Dm0ZOJCv7TPqdOqdf5ljM2tr9hPqabx6L8qVCdb8j
EdIt1mIcnJPcIFV86N14EwfBXVsG51RjXCgLgvkeULe8ee2ZtJZJCAuuf5SB3kx3pm8+B/e7Tnat
IcpMJ8lxj5PLrIK01v1uoNlDmzRHBF2+wSWnZuEXXNzY3wP6hLMpa7mGl9ernFhBsqGy3UDoB4F6
L3GgH3TaW+MWN8d9F4O1rRCXmN4lFSG7Yba4kV0ZifY/dhElR55RvbECVmVBl4ejeWVgEIDk8arU
yTVCnYIAAIp3cpDrkXjhVMGWtEjmNXJa4WRK9w1NYu/ABPmQZTXyr0D72WU1y2WSrHo8Z+13KSKc
Co1xaowa0I+jfyYwWuQqcqSLy/7TV5VtEmNdlb10zackUYMJqnDn8jUmWXjohZsCuHHohOhr4Zk2
X5NoXJJiGxiX2JC1YjNxtsdigyXvKiw/8+YdhuFBB2QEfFpHrBV3oa3dand2GZ2amGyA+0GSaUYd
rfG2PaLzepvuQ2wampARc+Oj7/bm4ukRdV+y6mkXRwhI8q9SWTT4qSOfSwmzMXoMlQUEyvsayz8K
C1aDlA4ep6jHQjNtEliXZA7ukam/WD6Zpa1AR/ih+P1W+0rLHunpl2hEAZwg7XyXZ26UFUXWZ50T
98kzMTjfghdYpQldWyqqTkufHezs7AoofwrBE8dAKPBlmuy7sVpXAaJ2HRULmjuqj2ZIHewLoljt
Xv3uWkCBR4vElrK3viLztu5rJK/D7MBrXY3Dlw7D5PyGnwR5PsNqGzofAk8l16D2PdI0Gwvlfjpy
6xBiVoszMyl9uXE0aB0Oqt4O9R+WV625H41H5pwIdd6nM27TY8TQLj+VbbQuIKX5DPlVsCd6DLm5
Bb/AGCpQD432UiX3fngo07PXPaQhQvXAL0F9XCPrM0IampY/GbG86wHdZ/strYFBm7f/c7FFkq+8
9lVTTsmQbnAeWkcOPPAC5xvKyVrfV2D6B8jW1jjtzSrlLQ6QCDc1lCLg4+vKUnaVHLrqvsCUPjnS
xIZdXK8q8FeotpBl6PU2sPCCdN5zuNMaDpctLuYMA/LwO3MFO7q43ZnIGhRcmZ7saHzsAWFEP0Mr
g1zxoAbnAdfMrEG6BTh/mW389lIYZ9ymFMIzJ4DP9qFYbY/I1KNKWqxq5Pgr55in52pEevfZTjZR
D9LkDg9lb35qi+eJCNhsJAmSVzZ3X5xti6KMBuqRhvaqj5jwuEc8jSdsLLMZfuWHZ6W41HbIXeys
ED9RE0RC4DK0wgpCwZVy2HhOfacZeDLiQqUECHaOkE9mfUNrB7QiVCG120GlhAfBoBRgWd2hbU+/
o2LMT2tzk1TBDlL/OWG6rnn9dmJP4fW3NREJaQh/Wto8Axlca+kVfkwKQ0RpwvshPBRVxjVE6849
1hwIDpAZrbbXyAeqaJVp74G/V2ANQS5kASnbBj8/5EOJqAlR4GHE7AWFEsItDsxzu04B5czvFlBI
zMXk/tkHZv/N0S8TGnQpNPWA8TfSGxF+dfj3ipFo0seYBVtMfQGzAZPWu2HboWaPHu/aQpYS42zS
gxorImTKPfMFwYudPtKXIUhmMYDO97ov6CYxTEHPwFc4HRDZr1K2VYEpgqgFkDeaWrt2vJ6sgb8D
Gqmlb/LFNaVoFYpYenOX6Sl4Hh+mx7kbbx09EDX92hjZXUjykrC8A+Jhk9y0+WtWHAzjrCDa1XVI
5inngVm6rt8M7MbzKACKrWzTqeWFw9K0brJQdGKT5t+QGxyARGeZRenR0RzeqxXCLfZtNnp8slBQ
Ic7VI2Rj/mxP4fZg28C47ZuttvBoybwBM6jwWjwT4ZlhjYTQCtRMDtPdD1gTdbrxSI6y3sdtivev
8TFDLmZGT8ff1hG2LBkgmjnCdrJfWT4XDMZoQCkfLu1KB/pphyhF8Hnwh1TA8Tou0UJgtznt1kVx
L5iyTasCS0K/MQmR2007NgDo/BiFm8Q8DD0XmqSbGD0/bMQPCtEhHPCDra4TQnz4OR8kSCiOxYUf
K/y0rRFjFQnvaOuYlISjM75k1O7yMa8BtYeRR9uaKxVjcjHn6Sy2GSooqhnu5zp4NZt0Z9v5dZoJ
9D6pcbuzqhuApceGrlRE8yDOpp1r6oQADosJOF39nKZoSVDtG+64I0cZfVQfmwQ8fw1VRjkg7w+w
g9TXCh8yZAe6rMYY99EL4y899FrEDOZkeuhq6GGReo1AL3UW0iUYYEi/o7W6R6Ys9838amNqANNm
hyj12qe/F5lfmiwGSUkm2uNqb0CBJs9ri5eg5BMmRqklTBAnhN40bpKGo3hErYG2D9OtHah2WlsK
gOR5OxgiP4KqnvYB9Xc7wZdA1+gQklRyZK8GxGZYyvb8wHJQHTyfQuz16EGKvS0i2w1usEhG7SMD
LXGc9wCLYM69TmIQt2iLVA8Ga3oaPmM5T1FW5R2EP5pRvXNan5Ny2CI6SkNXxXXsi8DivSzcSc4e
JvPqx+x8NuhxqnQJJclKFf8AmWnvNej3DPXTYDR3c1vtwyD+wniNHpGyyfLodSnB/0eDhf88DfjT
jOH/bfbw/+FgwaWx/3+fK+w+6uLn/0I34SP/0fw+X5Af+zVeUOz/Ag1rG6rKjEK3PdVkUvFrvqA4
/wUm3/Po72MrRw1n0g34Y8Bg6//FUMHhH3WbUZirMcD7Y8Bga/JPsPAYMRgIcnnm/2TAYPP1v1Xt
FoW6aenU65BGPcPxXOki/Fa1272Z2LaJs3dTzYD9wNg1aCVzqLbvSgHOF5ydB/2s2hpO+6JHnbvp
84mGFt2fomS9YWKB2hYju9GaQLFlZsJQFwlo8lS1To9IEJ9KiNesy/EjHitYTEG5DUwaEhU9LPCQ
4w6kXrzuXXU328ETonarqvsJdeBFTohwcI/OCAai9rJHxeDHwMef6Kq7K4MEB+Lx2UPycYW4+bSK
xv4OmOwV1cb7TDXf0Su/0zlHIs2AVshkdvE8cON5Nzrht1atMGcI8quWFFcNV5+N/LZo+jSa+l+G
m8xe//6YbWb/jmupvDvH+kszJmeekUIxMda4K2Ax6qUCTkDgqFQxfrclT/dLfeVw0BkhQr7OjH1S
ld9MH+gWo/SzPIvY4+FGDg/dK/J7tdLfc48ni0rHtMaIWRvcs1MpW6O2HtspxI/N40TLyuDSZBnw
FwkOEdx7DIfWc0ZJMBvU1rX7XFcdLJaQ18/kYuVnPsNfucpSST/T+R1dzjPUolvc++cuci6au4e0
x3Qp7JArb7/qbXDxK5ciBG2BbYRRI+oGl8Q6Ae7oIX3MyMeM5Qo/dBIdyAkrL0Cx0AoGphe0T7MQ
KSKjB/CS+8oTU4aJXpD+qFnXukAvNvYRMHDdD09BSSMJSU2QloU2a0Mr6DKcldppj+e2heVIiKxs
AsJ5pXjuue54sTPEJvmDKef8gK8VdI/kzhjt4dC42TuIR8A1MfdS2yNyN1TzoD/QSTTTq474Geyv
+d6vitcWQN3GS9pvg+VeuyJAdrx47ob8ZPFskN38aeTuUg3rY3FuBtYjG49BR6Egi5dwRUPG83Gh
fpsGTAQ+3CjwdWdAG3ALZ7TrnfOIgxew3tOyqyBRX7FIRbh7RCwQ7JYd39TKPxclyYpdK+vOwzUG
fs/adSPydDO42T3v1kMJYZV7iEsoLdLcQupglcm6RpXspKcIuSL6hCgfjk3p8N2aHErACAYe2OrD
bBY3G+LNKlGD25QD4e6MSy130yVEAobekVu/I+qETFDg7O3SJJv1X7MmuUbYB6O17TMEcWZmFdw3
WPavqPY8eg2PFuLErdKSI22ODQIvrz0ISsV/a2xE3eJMvckNKBHCEyaEu1Ub4GoKL3ow45JyUKWH
3gS3ikH7ymi7N5geWLSm9MVMs9g1dfyQRrq+nazxlCBOBD0PUJdCndb1w2MVFG/L2u91Ho0BpQvV
yt1klA9uyGkvdwf37PrbMXD61fT8vRnq/hl/IVEVv0VmErZn2paO1tKfo6qpKEgidgUDpiS+cwbA
gHmQf3huRi2iGJex0I8OjuJJOO0m2DT6oJJxjHRVotw9QX8g35vjDwBFQk9hghZiTVv4M5KSc/eg
TsWr9cpYBNXOJMG8Ar8QRz0yz1Q3cQ9lAca4QSvL0bSfrclXqrV7kk8lyOwBmaZnlqLtHiGL4vmf
mRduYRKzP8qZ2W6fPY+YV8/2vkNIrA/GIxKnx67MPkIFkJ+CuETsokabZB/wqAZgmT8BJF3mVD/r
YbWx4OqB0iaJbV1yMvycKBCo+kRqzFHzLxWNkXnGuyrk/mauS4HGRlMxupOv0Qefnnvzw5T7rR2U
eDV7/AHbTKSF5O5tEut/flWa+uc5x693ZTj4rsiUn7PuL1MkHpsezZELBLXULx73JY8JncVj6WN7
5riXIQSYW2jXFEIRtMJsVzUz/eRielTL8SyfxrtSAf0hZTwWs56Kskutk8oyOk6p2OaKAKWpP+ki
f9iOu9UU8yPIeeS9AFvHhKel1SpSJ85Lg32MUZgXBltM9gjsUZV/HxWcr5CNycriQ7PgUyYKAH4n
/XDgmlAuZx+t4dyptfMttVlDXsXTQ/OQls3ADHH0aGjiNYpAJEMAHiCJho/Iwd2Q80hhe+srTdcv
jQxsnf6EJsBJd7nT5V/mqHix8uY0G/qxiLMQ0UQ6hDqT68HGbhjV4Bx9GQQQgPbhOo5NfKGdYH2I
ovW2spqdZcY5cY2PdYN90qeJjhZWxYmDeAEgYVvuQI0xpvcxELYDFNHC6oL3Em2bGRanmpQr8o1p
nVv6d2dgycPImiGvJnQwPT85zChPWiZagEmZfKPJ+vTPy8P5M+rn1+owmZ5omoH1sLqsnt/yI7VT
okCpVG1tOBzQeYRmnYtAmnuaZ56RjWu7a7C+gV2uUY/FDKQad8umK1jTTO67EhyBrWuXlABQJOpx
+UctYhe2MS/LLi4teAFLdY6IqX3IJ7tcY1VM2YeS8hUC9VrpJpJfQ4iiUvpRtuYFAuQlGryTUTun
wkKzC7ehU6y5PMuEh9UpvGu5gGLSLr2uHo2QBQpFlUMzd4p1YSi7eagQ5eKb2v6SVC25FArG9NHd
e8b7/Ny0LhGKQCtqPOQU1Gob3Tk6vfzCQ/kF8Y27YUA5S+/Fmo9fovF/vc//YbawjWpltwQBxSg3
k91RSbknm4A3Efy0Vrv880vy/tNLcixNYzZoGs7fRk9TrjTcSa2vY7t3t4rPZNzQnlotP/VO/tE4
xUeps87aCQ4EyoJrzWQ9RvpD1jD54P2xrY30QyKzfF6bS0wRcHHHOaXaG6hUYqbqfgcsvZkxclxZ
KoE25wcCtFnwJIAU9o4I0qvnd/wj29LOIpa7vAPFT74xUn+VdyUBH4IHG9KCG4wjcqJR8DUHH468
PN0i4qcKe7gknnXpJHq2mnlqfZGFxyhn2k9V+xjZtIdV7CEaOVM6bCCYFekEjHAgYMAGuaBoccyR
IcyH+OISzTSLXY6VwSaXPnaZErOnZsCKVUHnPMX1AOBKVRBpfIW3m0f9FQF9ZkcBw4AaPT+fBhh6
Qsm3AQQeJcSDvD8UIE4SsJ1ihhDVlavOVS81Z91YEM5RHS02rd4fU9e61AECmi9VzwL857cOduBv
STXm4CBJLYCOJuNUqq7faxceYDB4Gug71SxOc1tc1Sq7NnN5MrPiROFyqUOY2r1SkM1lx7JXtnZ5
scwZbkR+9DvY5WGJ/DNqloB2VMkE6jDDw6G9+NEdarW3Uqcv7MAU0rr2jZyFJnUWTHtM+7ZBeF+o
7Udc5UfFTk+c82Rg3muMPAi5TGF7lOqkUVXFFbhFfMvr4GaOMVk0poojPb7EhKLkYtyqhZgiRt7K
MWtQ9q6zacPBI2QyN0ozjJMNhjBeV6BSgTi3jy6D6vo4Zyx5mV5+SUYkpXAzU5z0pQ1MOP3Ns9FS
DZl3hRKrEHld6Ei8X9PHJzzNh+SgBjT8TYiz1dRddas4Rqjh8pjJqz2eQjnUeMhgS2pbrbspLHSj
gCFiiUZ635JUAA3DJ5B0dTTrvZkEF6WFVqe8I3ZzCBFJMGt8IWFlOIhtqFCU4Mqt0QzFgxQZz5We
j8fc7+z7yaOVVTETGNCZW+NMCRNIuYTdHk0uVGUAdcVVhD+ljaUWV+X3VBNGjrxnOX4quQIWPkD3
EMQWDpfl1mVwsm4YGwC7oP9kwG42SZo5ykrSvpDfBnOcolOUdkKUc2f/7GhkpgW6jQay69ulrihp
R1q9c0wmThr4WuCo0uJNAeWizmDRI/0gy0ZWUiVZ5qiz5lh7bplf7ZEc2UXjadUaI2J3yQ02MhSq
ROvXcXPuA+c+7oJHTYkPiQJwGeL1aoofChffUz+5Yo5xa0epQlLtvk7Cd02ueQyar5lt3XVxvm+n
6FNp4aublEReRCKFlA8CH/E16vkiKUOWSnsWyclpouSznf108yb0pJQEdZbMJreftlEzfUvAmg1m
+IzS182O4LEDk0flP36lDsOORkp58eZNWlbKjDDxwVBsl4qPS0Jc+Dw23+0YqRh0XIdNDJCcA2pw
VqTivG0cSAf7mmbZtbadM1p7B8nufd4vjtRUG8pjHv0AYXyyeWqKmR7TMNhVPNKYXvXa624MQG5Y
7Kn4qnyNaUqHvnte1gNOUDsLSWxaxYzygvnUudl1kLw+cihq5NUYQ/alQllqbYXgRWq8d9vWSWjy
sZEjC5G14IpL5o2RlE0j0noduvi9rblnYGMsEXMGyqN9lZJmWW9Seo9x8TaKErB8TGq3ycA2w2YY
4hbHMImuaeOeOXvPiNCdR2vX6flrZMYHNOe2KNFSC/q81roKX4G6rseoAcwAInUFA4BvLL84KpYh
AxpDoE6+9412M/zmEMT8YJVRv0p0cVo+L/V3aGIjOM3Ig8pNe6hcRDYcRGQz83anGMkXtNHOhY+G
DCX/EiJmB0WOJs2vgDNYT7gETw6ikzWH2mh0b5GDslPgYfMceIgbALu3NIrspZhkGPvWAnrlvXrn
PkqviGhSXGN/szIKC93uz7Jpvmh9cVpAboPzXgQPUd58la9Dce0E12A7urgFUzafA2BS6GxVq0xh
o2DbcRv41YFM8Ap91reeMx7AQNB16ABe0sKBaAMbbFSVU2wNz3Yp/9Hy19hlkd4GN3dSznUQAaSD
bVtmPjyG2OUAV96kB1RR9lcIQyNScVlu32OVA4ojQzKyhzhhqA9wQstYZiOn8bqSt1vP4U06QolK
pwVCPmbOcNym10Tw5qlGzwTx+kZIpOaUX8uoOHV1BST2Hn+nUwPiMkWXxvHyU9PTdkIOWlasLEul
hnEWpTelZDPS3Ts4KdLJTck38TtYxQmiwMy9LtLEabUQ6+Zcfe8rK9nAE3RW9IFOIV4kYwlLLYH8
stF7hWHI9JzKpeoGh3/QNz9Q95Wrg+PfY3zgHKBS8XJafftjFLeWzscMABGmJ3vmtRcK1bdhZKBl
nS1q6xNwNh6SW6ufhWM8Do2qbyOsvpTg0CMp7IG8f2iZQtqldA14pb4EaVkchb2l0QdflxcjsSMC
8DF0dKv70jx4Oo+3i7yzrMmJM0JWTCOmv9bMIHagXQM85Ls1lDTJiRTLS9bxIQMeEez+OWfQ/1Ox
51lkiaCzbZ36/M8pAyawtT+rrQByAYiFgPsgNfcQwxG5HNeGB7dWju6JloA6JFfAg4jQ2fkeAVF3
s2zKrkABwe++1EGSrT2rjbblgNsOhye2OzHlK/2LOeGQr/YTbPJ/uwH1z7CupSCx8XL1VMcFRWb8
lScxW7qZe6Ck6MzOR6hr8ESbfKfo6sXEnLpMqcWUFPnzpGbu+jJr1BjWTC0YDG69KgRFFUqjQbLR
wla3sMs3kon6cPx89SPuVKwRIEiuuhHhFGMez5JQpnaMKEQMCIZqmW2s2Cs23GbJG2cNCjKL9GSM
7t7vnmZ1eow9SlBtGNBTtEkIl0ImJ1+U/kxltS9WRVuixL6Y3IgnSc2tkaUulbDU05HObWEdjtoq
M2CggZxJunFJUJLwUbbzhqzezSUZe0QmbsUkNy6gq6I3hSFevalu+Ib+bbjVm+LOGh2Y8FqxTigA
KvfJacM7WlB0AcnP5xhpjVS9BaVIAKxaBUsZw+huKQJOnb2f7WEiDai/AiFnuGajy+tgP0Qbicsf
2ijm9jam6kI4LOkrKeZF2gOT378pxhfpuiw9G81Cs1/rfrAzuSuAHL9KDpdx2Ww53qqW7LvAP5PO
lPtUgDrCMrgAVV7cezme5Q2qgNuiii+I7+vta5qMD/KQnLbdWpl9ElqgVYcEgezHUrG0FmoHzp0P
O2M9xrhCmT1paYh3ELGJjm9gHaTMbOnpTFq2kxpSVoMyGpcIB5eoewym/BIU/rfKfQZ4WqzLUkoD
rdxAM6OlbLeiXj08puN4LlwgG4OtQF8+g+L4sPTiA2nZfePkz1IhKOgWFKABmqrYyX8Po/vk5rRx
B3o6KXLdS8XQJ0+l9V5kCA9YrD0ywwJVausEq+stVO1N1fPAmzg9JkWNJB9rRZFqxY/4U6rybqpS
vQQBemjU8WS7UlgbsNOlv7KUpmN/RhDHhSzMs0YmZRUU6U96o9AJ8+JkUrQVS4UoZWxkadupBwyS
FQ8Dyw5i0gliJK072Rexad3hRvovYE3jz8jQX9taZT7gwEPxHO2vcxjVGALa5wDfpFm7JJkpqrku
SLKld0w/6Ec9Onc6Oe0yl+nN4dHtgezr6rPb6b9y5GHIko3dP4AyJ9GO0uMSS4v3CO7Kau6ce+jn
h1hyW7MHATEmNyQKjsYwIkyqrmo5NSRAZ+14LHwY61hIHUbPvMoB+s+BGPWOvxdvTESEKweUVP0b
qLcw+iwJQptvlvQviX/0obMzJVu2OEwdOe6X5n8d+ueey24m84AM5TXuoptk13K0SlGFXgS+09tB
f0MVhJyRxB5hvJM8KKxz7tHquqvT6kRVcKqCAH9uey3zEGjWOyQCdbAmgbYXWc18updMVJ7/kmha
W6vqHr2AfBPZo7MRk/IJ7miY+RoPAXGrVD8DKz1KNWlY8sRDqPpe9Zra2SnESSWB4YjgyR5n2xIc
iX8Gq2PAE7O8hUVDe17vzce4tZ7tKUb9MyGJlaKxgJi3ioG4KlShOdACmaqlNji+WL8u/6i4TDLK
nEqOsxX5yqNcsdwWh0a4HusUrWZaM5XVc4SPHPrEmKcwKABEkOKYEUbyNVY36J25kA6IY5bxOgZS
I9QllGbAazkJIoJ+9xGqIXKcLwk5NEYLd0sisBPTE8bmABG5DVI84EI9e5Ph4LLUahlVO2poDfDY
PIcBF90amnVIQjfb0UldepE92e3s7LFBoVVDTs0QyVthSdevi4AlgKj4mzOi3mWS1nUaybrCvN1S
wvsItF6AzdjGbjDEg6/3IJtFcmMpGzx8PqfyUSfDCFA/LbLvcpJL/W3pqBRSJo0eicVSyGQBx4pc
29zy62RMFDN4WIF/TF7sbrY5yjsMUesUVYTqsFAOUdLmh+VVF06+juyMDmhuPlSzdYvtF7+FWbKM
ezydtUpFozPGWUZptsnFIt8BBhjzV5NUUwplDGxeaDwd6NEPm7kimVoyDMkB1XlGYXwE8ht++jLU
sftgjybLJgiV81KlLwWo91pa5YPZGUjoBDs3VR6mqLj4DZdZoAfJon+Km7Xshca3D7J6w56vAch2
yfrDf/8eLTOPtl1/w533EHhSMfNODKCtsm2wtP0JPk/vsCAq+7M1Hl3NORvsy18VMh91KOVYJV9J
nWYZJy1DrL4q8TxPT/K7pDoNiTcCT8or+9kwKvgs9tCva2SbcR8b1vZg3ZW2cg/agYEca7mlk9Ol
aHlh2ZLO4ZX51ClVpM/C85O0M4zLZLdko65Dsgn60dylnvEE35dAYIy4tTpo/jrUTkCXQvC03ZS3
gNOqvRqwDyd55EuVBP5oNxvuDylH5auVmCcYyaPqkiqkfwsASMbEKgK6xWhwrhImJVKUNh9swv5k
0xcJZNNMdfM1V7EzluQ4I0AtVdNSQeCF7FkbXchFSIP0v2bBSzi2x3reEfB5fBPQrioJ95n0baS5
EJPDm1X75EfaBg/R773zHdYL1RHOxxTVOe/Zl3bHC61ffgKXRJnfJRSl8oyGaTjQzbhKZt0WlG4F
MTSqwmcUmR5Tqo/AiG4JASuf8u95mb0VgORW2LLUkQXqMfCjwzIbl5rKZEFwJMo0YimctEz/Znak
U1KWlVqNVmuIJj7nKRFccYsPB4zU8ig77DG2Vtvvl7tFxYpkWvapMbyRCPw0/Zrtwb2qc/Pm5a9V
RMBbGio5uNFZR6anRt8kby1KBAfr5GU3KKB8wG420rJYXiVy4/RaYvWhn/yTBDrEsw+j6a6xhrz9
8/m1sBn+m+3AeW1ajgqqgzmfy7Tvr2yHrpa/NUhnEdZhBbBmbGd6bcZsL/2FeTCIvqZ2UcMDRHov
rV8wbTgYU7dzsaxZuixLy0DCnrymOouf/WBejc42r+rHsEhuXpb+y6Fr/acz16W89KRuYBz4FyJN
xjBDRWUYQaKMfR6mJ20mviLzQvGiKQwKq0+nU9a5OaPvdrO97DieBcVRO+bBlgapvXQw/XONTBMg
RIRFkXvTe043zqClRyPn6xLM5W/Q0L6LlOmpBK2+MtXuwU67uyp3gHtnR4lKy/nVejHadtRXEeoM
hzSJgOhqz7LdlATqp1M9w5tC9t+1zhICluLckavJKgQAYV8s1deyzWLDuQcy8uJ5uLN5fOk/v3Xz
z4yzJUtzAO2Y8JBg/Kt/nRVG+AghislWb3XzYqFwUgJN6QoKFRkJwTj76mXfIGZREMXkZDTEbZm4
2XqOmi7QNJnGCkajDFqsS8gmJ/0Nk++3PpgvSs0wBusdip4uo5Uv4wMZm8qkQZyClppJxgsyJyIB
ndPkh8wNoo65bTM2IKL9/lBpE8OLRL8wgdRXBdK3KzOc1r3kzG5D8vvPT8T4Wzlq4tBlgEJC5s1l
7i1L7rf52Dx0NWDlXlv7/pTeGdY+wpt5RRVw7ApCIyMM3JiVs59MoF367q0EkfirnyutMSRYEUM2
j3JEUHt1WNZh0oayLip9B4SdzuoUEVpcSMMzEBJURxluPnEYLTiBQSDNoflWt/3THAFl7CQDDFOS
FIC0fpWuZxmS6yPzY6ZH/7IY/kKQ+yMEcMdcD+Ie6rJYfrv1SK0trZg87KaH+LumVGdmoDR2ik3a
QaTOSYp6h9GL5Z2abtzjuPCaBJwJVgiAfbbDXYDj1z+/Dc37G/CAsKTDV1cZQnkOrcM/v46449B0
EX+DQ5RdvaQ4LumHdNRdY1z3DVWydFYFgISW/G1J85Y+9WgHz17w2pft1yICiSRt1mKyz8ZUnSKk
DPrBPEpHRJqds45hgnucXYIHHsgQdpQUx5fS3/7KltPopvXhJsjnNUbbd+q4QF58eeHy45OLaoD9
fUnClixmATb16I/Qid34mPhI7tRSc3jScJTgI3/hdsJa8VtKsIaAtaRvNlimFCGQVWT65xbBxrXm
No+e4jxlA62sMaHvmWEh1eFRV1PHSl2Uxih6C1nKI0bLLUm+tUSoKOruEIKhmzP/arkuaQzkUUKN
0ejb5SuXeYpkYU2xCzT01SSFxAH8OkOFCtkEq1660oqNJ5irfizQoVRpT3OBrxpHQzBTLciYpbbi
F1Ik1F3ImjRv+BaDZknIwJjWaQ+BwjE32IdYD78iZHdX9v4698YDZGqOVxcBecSreES2vKileZmT
WgqUJZ7SUxiqd/jErG1po02D6AOPxtW2D4xAD1qLpCRG85ulp6oD+et8BEFLmWgwTpQWr7OWGga2
080IiptlJUe4JFcsGJ47pQe92lHXyMxBBg+pEX6ZwuZB2vlJQh+lwcpSzW65PrzqrokJG+m99FlN
FWWgtHoq6VHLuGfJcCYj+WlG5q9m9QBJJfO9HLZ3xoMy1wiv30wkENaKGn+gDY6R7JLbynlS+f5j
WA4RK6FChIPu1lLAZjMK4iqNfMQ3WA6CFqumFEDiXR/+AYNzqAdCmRhUaNCBRvuXcbSp/q2YZySp
mpqmI9yAwsqidfJbZKBTmpomTfG1xME4xmWSI97n6yVLl+JEygCZvUDEt5Th3mJIoiuozynI54X5
cUqTU8g6GdHuSvhvmWR17UcVeC8oYl5H6d5LyKxg4I9pCcqdCYMMLaSdLHtFBlNSJJeq/wzZhnGo
zJhMzV4xg4RDq+omyPOX0K/V5Re12zQuf8rKGZhTdfObNG4hs99kcCpX4Db6GUSnhNNl3+ZsVPa2
/Lrbr7rbDr+D4Y7Xoa3zqgW3GMZMh/we7hd6cZgGIAGLYshHgkIUItXZ1W8g7HijBqttPrAmcovh
uGAWexo5yx+C6VnRgm9TVF9NegDwwKQzkF9lFWcmAL2AIlabmvuldJZaBTlDxkMOJEtpFyw1MAlJ
ArLB86tXDBe4LHnzumRtdvnmMaJeVSk16ZefdIBJ32VOIPW+bHHXKE8NsXNKgVhN8SoXrOBQxFcJ
TkGIeCS4yyVIyVvrchqhkbM1qkd8AM+aHR3SOX3pnUnfSrWEE122rAjEeQ4s6jet6zfUDWd1wDBB
ZmtLabmERIRDwVmBli+89OqU8EF1DEEbiVjyQcXt7ntQ7CuaVgiqkd6GyRNCpIgEuk8xW1WS6SUY
Z0KwMK1jJikUnTMql+QuSGnLvzGuY9LCZEJqZD2LP1wlhClAFc1QaxklajJKdML0jY2Xk1GuHSm9
5OZ1DFRXoNrlVnwHr8Dl87ZqPpsGUUzKdscNrqCe+aeHRmmeFY/Q+GsYDcNGNgYOsIBBoDrw7GJF
BhKENZ6THDsL7FibtOeoYOT5ByaSG1/GC1JIxrHyU+txnG2gHlUyD2RdyJ7oVf+19pCxT49ycfhR
nRy0vOl/xg80hb+4jGdkixhAEu1R3ZS59lkO3JuAB1qGdOV0rM3gbQEMJ83iEYXRRtpzS6ncl8pn
hwLTe/ZCr9M6wPRIeZWLHlrnUtc9AinWN9NVIWl4DFgcDsj/zd6Z9caNZtn2FzHBeXgNDsGYFSEp
JOuFsC2Z8zzz1/eiMrva6apyoR8ucB8aBQh2KS0xOHw83zl7r63FjNtK9bZ2GcRxE+Xi9/8pggyT
IPlA+P5nD0QLjY11Wg8/s9ZbfhVPa5krobLwPnddKMKOU8gDMGtPSK0/Zdbpkpw6Vdj+OTFknrLO
W1Izu6rN4GKpcBnEU7RTW2H20JC3LqZwqCciX2i2fN5REsP0hZ3HOphdJ1gEjf81uexISZTEZFfV
bGDWMfC6SV7VEUGv9DShaigi6Y/PPZ2udFcSvhtjv26i1xfCOiZa/3uxoiagol94347JUxNEWCYQ
hCZ0xeRJJaxmfaWvW971Zl7HiyYXj6BXciNpppHuGjNhrfTqbe1KfO7Zwy55W1+1xdqbn+PtkpxT
fBQLIYIrlp5MCp6ctnhU8/40D8sz1ZKbECctYWoROuTC/NB137b+4KThl3aYJ1mr13fXOrnWCRpA
FT8BnufY1hMXrLfw507zswXRE1elyPyrTxX3JFevev1oqu90kb7i7sUybR3eNQ2n4+eWpVgUfzAs
R86VciOtSvoxGb5NEz+4A7if8GzDkX+q+IErJ6qqmC/pOo0y7g2QbRxlXEjOMIrVhi4GSTFBYXcj
S+zai4BYyLNjXvNPRfg6oq2G6H3CHlvxI9c3e0txtJ7L1d+Wp+qTJJj+Z/X5fyaR/0SfkjFV/HuX
yP6jaT/mn+0h1AX/8IfIf4iSoSifCiYgVPTS/uEPkbGOqKs/BBkniBNlnQn85Q9RrT/YgNJmQ1os
sdaKbLv+8ofwLUmXZdRQKvsAgFLW/8Yf8quyziCBQjRZzPGGyBzeL9u7vicf2BrxJZbFB62YWLMX
c1WQhnYA1kkFIv3TqflXyulfpgLr75NUDC4oydSVe/X3/QvpIFJST1jpouS4yO+jeFmG+yy/T/lh
QLn2+1/2C3NOYxvPb1u9N8g7/8UOztCbWoBKN6wPFHrTOyz/6pLAmQqAzA36R91SG8uAKB/bYIMW
a58VkqeLN4XIYgMHzO8PR5N+3UxD+BI1amJTk1GPG1y6v22m5ZDAcQCaqMP05bERjyxxHBoi8Cby
Knm0g+K71ipOHbDgtUey5h20HohPx4emK+65EZzS5VssQCqtdHMnkeZjzMqeRW1PrXAlG+msCKsq
Rr9kjf5tDovjYjVuXcq8C6wrcRxDCkkIEKM0PAFilwIQDUvt1gr2+oIcX1pvWOY24ofSQuOjKCiH
bwqcpggfBeY7ttgZ+ISwvfcVLJvuMlMF5kgiJLVzEow9Au7zUMrtFUufETDa93YUBqxi2xZwgcZd
VS/LZuwXtkCEGXeGvX6GiH8501FFPJaASEgkTBsl8bFTjnUmt2OkwMFqrVPedaRfpG1vaNo7+dw7
c987idQ5UQmBCM2ySYqQzIdaIRoVGRzgX8qCxjZ6bcNXR2dgUKlF2JkverIqgUiAaxnyx0zYSiTd
BB8TvTlLd41ihUuFKTOBDYZnBxMngxANbAl/YxvC/AQ0gvUe4+StAwn7+0ar7wuBQuv5C8tL1+GZ
mBk1MEHgVylL5nd4bnscnoB3GHsrjjlLrsYZN9N7vCgb/FEyvlDBfKsoygqevK6885mD9IFRKtt9
+5MOH36o026a71nIS4aPLrBB0qeORA7KiJZ0lwHXAGGxcbg6RXM6JHyU5hijxcvabN192bBc3XAr
je/sVBis8g5/r0xs1+T8qbOI452cSA5BxcozYsU2AwXJIJGkmKhzAocLqloJM3BMPq6lelUIR7sN
XRPshmwm1/XjLtwvC+CLVO2dmJlnDoo1GtCUC+9U2mX7NtLoGW5pfRUZjxsYznFCTpHigBV3g/pS
9WwR1zCL4n1YUPHgazYgEC3mOjq+KMKZ7Y/G1Su4TnOQgmu+C8ublNHGwJ+ZSLUrhR9oOleqWJc8
tiO3CdelpT6nhLEViVs1Zm+CqDsjBSQBOLF+b2xyItpRxnMd4k7bwCbZKP2tLS6ERkL8vXFLBLVG
dyVAr6BuEkVyBazEJGWjpCC8gNuEZKqNOHHDaaELN8Qt4obs6PRQTtulZhuEY1WDozKNRPGB8TI5
0aJ1Wz+hlHxEXOVW5TRHgR1Qw4ptuAWO66tduKVW7DLBA1cG16p2G5nPE+Ksz1biSG7P0C4q+PFR
8tFwE+eQyUaBAbrGrfMhlVutfp+4sCKW25ibL+C24VTWtChXttmAk6FYTeh4wlvMzyV89Q7RjBg0
BFuuQe7mnRUNfe3yXOFZkhrMGn2Ognh6xs5AELIKWkQlOoQfDVpAi3MHRQl9LEeu/IU4WovjXb8r
SiTm8OBjZhgrunvcnhX0vUH+SJfRTrO3OAQSBItOAX4w1HdJIuSub7ysfMcchbcMJdzeJCp6fTdN
09VQHyUuF8h4Lwo5qPFD7vCvjxjD8sGOieDGtetGLeTDeptglg/nZtsS4DPR5dW4L6Hs2xxfr6fX
KDR3Yi3Z67o4MDDPub0GPd6swLRVU1BX3ItGvIGfutHrj7ThMqu3QH5L0q8RtLSqrL2sML8VjbrX
mN0vPcsQC15QmXbRvmWdN0WvGXi5BKzyeu+uDyrPAa0+jFXwezik9e0k4QVhoMh9quArYQHTU6gm
vSMkd3bPbUtENoFcGs9iVr8TTgSb4V5P94aHKGYtlfMPhkwsebuEg1XH3kbphRCMWQbZnROm84Yw
7XraRRPltwCXKUWJEBao61kBkaMb6Gz6sYM5gNer6UD/XYDReVYteyh1Iyx9BXAJYyWXKzATQq/J
pu9NK4wbsBJepmf7UYV+Y2btK7F4DugntHBcLYOL0lHqzjkIFG0jcqxx/iESmDTiKZ+5KAonJjdu
wDh4L9+IQ11vUuQz5C1oToUjfQxB3PZgKDp7pKvQhfpOHjO/wPaVtUCRNaZ0vIBAy35euTUMWd/T
wOcm44ZHDlISVNDFzW5SJ18k8HxiXDM31pdKg3zeqcc+Dyo8/OutHf5JXPu/+vk/1M9rE/vfl8/b
+Fuz8lubnyvo9Z/8ZbDW/lAUAxuAQRtOU6ilKWH/MljzLWYTkM8wYAPtN0TK7r8KaAiujO5MRSQF
gTkYDut/FNDrtyh59XW4RxaQpEr/mwLaUtaW+0+TQvhrqsIP5AB1qMGU8n8v6kiBixKtKn9QHUU7
giie8pv0yibPgrGK3NXR3fd0n+8jezlKfl9vyu24TX3jYB3mD+04vHc7mlDn4inbCZfsPXkHZORn
T2DMje/jvQs29dfWFe1iN9u1a/myXe1CX3Wtw7Ib3qP1kdvUdriHK3Ot9/rX6EH9QbTjSTvKXwEV
9Rm13ka+N0/dsd0LXutaFwgGHkEOdrZL7/K1OhLYfk12ZJzf4EW62cPs1lc6IiVdi6fcjX01tC2v
uJTX8XnEmIBe+Locze107O/drr4JF+W7vFftyBu33VHfpmfNIxLJ6XzeH3vDQ2H7I3ko9xzlWTkY
fnDPbwIr+XcTpRPeX4e6NPR7Wpf0fAlWax1zX+8Dfikr4sXyNB/p13Sp95X18K0/xfucHxueo4d5
b13mO6fwyGf4IbuFF+xYAfe6LbraobgYG3BSXvZIB2JXbjlAu7WfcttwiV48into+A7NES86o3Td
F17qMhlwuk2+xT0TeE3vRq+ooPeSZ3mMK/z+RPw0LxDhELwZfrpVH5fMma4RDTNenB4VaMsgGtWI
k+LK4L+PTnW2Cb9lpMgU9nhA5W/rduFNB4Xjmo7zaFMpf+ke58JRaIXrG+11OeZ+fK0OYOiAzexq
X3N0O+FzUU9zWpJdtDO83C+34QGa+1P7Jpzzk/nAb3ixSBDeiC7jGOpgTju4iq3uGDfFr3FavIeW
Lbykh+Eybs0fM7mFm+HFuiFJfFEO3WNzgdkrwQgBLSL6FgcKdsQnt82TXFpo296WvP4r8SP7rrAd
S3eJWLwIj9yfvGOj4hLnvuFJm/LEv3diGwmppx/AhoiewRXZZk71he7npr4ODzG6QEKrzpy0vLCh
A0PGp7PvSDikvQila+6JsV0dB29Ewb/Jv2nO5MC/cMAmhaeH3N6Qt3EDKrLJPMPP3r3uKQw3+l0u
0O+eRmzK+7fSZVhouoHNq8+VXbwkBE9u67f8tBwKr7tgyAxxivMj3hNuI9GmpEaELV1W8WaKwMKe
wk3Te5L+2uOOsbofgozbxfqRBQctX70Bk+JPyqnbPHxvPcOeJrfwEbKitaLtbmMzu86P2nMOk5WX
fH7g/9PAtqICJSXxe++QePxM6rNk+w1duclGCagP2OIP2gzIF6ExjVpUIdJXAck3suXEjbMYJJri
UAXHD+Irg6O03yrJLpBho2zEL6b02AOmEaWD9TX8UmIHjb2FpqwBDLL3VpSNS7uv3oyXDKaUwubN
iZ8TZB1QTeVyw6SyEz7wkBE0vLzFqujmhNuKDtVW89IbrobjAcH8wXLNI2FDB3hdqheguEJs+Y06
M9Z9g1o6DjbNAeVa+2WyiXZ2x1ttowSRHD06KJJvLS7jdE5ohxUUUbb0Muc0z8o3YLWUOekIWuV7
EGee4imP/eKTfAYYrhv2spveIepLX9SDIZ+K5zrf4e5/iRdiSVHb+ii0RXIXtuKpMXX7DRwohU97
TyNgN/cu9SzxhRF+6eNPgQ0kEqgCZLdwltfeQqSOls7GZm19rUjDfAQVY/rj4/ho3LkmdsHNce5u
CNdaDEL6ptl319R5NHYSondQejb5ovP4HplMNK4EEowv7Yt4pZQG4Se7veDBWtz2gu0r7JyehQfz
1vrvZIlTd4sOMqfqhFnYOIkCiMzX+tJTomCqDcaTFN4KT7n0oT1pm+LN6J97IGfELm0RVtjlAFrg
O2qZLR3ifGPsYiezuaY34vCIs5tt45Q4a97iEz/nNbOja2RoVMceKmzJQWfH/hp9jnXSv0GY3sRO
4g4WA78dj90m7OxCf1GYCsPV0CEF1W45s/XfmKcxVx2WB+4OY3CEe4ZO/AuTAp1iMT/Fr2LxKl2a
7k0KkS9zQx9b2q7k5lXftebZumjpod/n1lEVt07t4oa/aL0zTPbz4Lrj97x1kaFvqIHBQG/Ul3B5
H05S1tHjlB22LcTbnAbTZm20M4R+ButSyjeu8L4SMMUDduM4Fh9Y8NmsfQfEzH7xzuzRw8z+IkBW
IkHNSR+DxMZQAvmrYIu0Sfb9Dg60XX8zb4jHE05Fd6pT6uCN/I0v3Snbz8fggh3Iqb+h7dzxq7io
la272dFEMc+Mxa92Oouz+hbt+m8VT9mh/6Y8jL560ABGQavSN+lDeTRrp37Ffi35utM7ssdnHSny
PWNiN25HYJv8BmQa/W2hJOTD516tQDIi5h99zSS+eFtXuyTeB4vTl36nvYyyHb73OzZpBL4aglvk
exaElMAUY7uP9txk3M3DSc03KwLQj52vJhQN9heebnrk0AQdQdz7bLSnznkXG1tU/9+UvP8ureD/
Q2LQ6k3+TTHbfHx8//hbJct//2clK1t/6KphWjA6sH9pdCf/u5CVrD/W+lUR164uEnGJEvO/G8HS
H/CBsBhIKnERONRpmP7VCFbUPwxLQ6UG3EBTUKPp/5s6Vv57GWvIYGvgL+tkCZGAIRn66qz5aaat
KgMi0VCne1Wvz7q+wKJUmpvKGzWwWD2LbkrdKKCDJs15sjUHlc3iXDw12sT0JEDyz5Ca4CglutRQ
HZxGAOCcFROYLR5fsXoxltn4D+59aa2t/6f2/vOgOZk6DDcdRYzBBuDngy4ysW2keQ31VBTMqznN
oWKBiYBJRg0/2oYNXhVqNKjM8SE0LdrcOOR8Ner9n67yv2hrr1fonw7EpI8umrT0FVn7ZROgwBqy
Co0NbZIusZOGM10LTcTF0lHMrPAao9Z/WCOODcEi8rRg+uZo1vLj94exdut/PR3wp0GSqKqqE7Ty
99MRRMHYouiECFxhxGvqyiUb8ASoEZ9OHqr273+bZPxdLsdmHt61wv8Ix+HOEbVfTv8QKMgO4E5A
SFP6c9W5ESmcX4WhuTQC7iJJTlW7WEL9Ccp6uenD+RsZh8Fxabv8MEucd13c5+P4Ehmw4MrkEETy
aVQluFHZCF1PkkxST2fRT8dqhhrcvpergRB93k4SNNnXc1pV3FboI1bkTJ3tGhoDh6my7iKgYOKO
6tBPk9SkCZjEjyKFsCLn+iGuJG8W2nOYBd441D1RDADjpNaEZpmemnLIDyWtwOoxz5d5nfq6NDpM
tzWj4Ei/7d71o+pkjCA1HP1KTgeuiMHaBHEeO5GuA+6UQm0NwvrR1+W0l9tbwr33UI/ddozk8BQk
ZBXJxbidp6mgHCEIuTWixy4RCo5rQdUSBemeQFI6fSMaeVk7ISfeBZnc7UaNGCShz+zRyEcfFj5g
7Kbd8spfzrk6g8ysU2ubiRTY4zR6mhSfRpENiQqwYIoOLQyfqcD/LWkFgnI21YwX4QgP5VOmbkcT
TqCm1m9LI+fb1NBeArjeFo3jt2qYoBePECmtsCjA/dI3scKeXVdIyOmCFRN4RZ3uRLlWT6oxHzrF
KvZGGC6O0SYFQcm4JM083nal2u6JQ/Ync54PtUAQvWJ0z5MuBAerCc5BKUREZnbivtHUEXKUlp9J
/wQJSmTLvn2Rqrm/Vz22gUiePaWy5kca42saOLEH0HQw5XbNUzlq4nkaKvlQCvKBbPBkGyoSG+8W
3KjUBzHNWnyPaB6iLSBl1O+xAHmwqMytEIavuTzM/H7tR2Dlw569P3QNsxz8sYenGJiMaQOruXbr
F3UUXlWpv8+SWe9FRa5sScgt2mOoZoW5tDa/f+g+Y4h+fsbXZw6Br0Tfw2R++Lkk/rROl4Uh53GF
xFwlI1TNkl0vdwM5SVBUh2ELmUw9KCaKqcZ4iysaiUjag/OQydeReI5+yccnmvq7hBDQh+CpQpKL
thezNV/KRhwOTZzlbv0ktm3PqikouDcX0Q+X6mQWc3zoTe/3n0da14i/fx4wIzRRdNA82Dk+UUs/
fR5RnNUI+D896LopHBXF4km4GTN08b5WISm2g+HIIBoE6qjCHAg4W8qtYAU0qat0//uDUf/5YFBz
iQbSXw3eBOfq7wto1pZZLE2oiQj8ooY2VCAInZnv5j6sLnOuiDYOJvWI6V89RioDnlQXJbcTNLrD
IboY0a5G2dOlvNqbRROdMHxFbqPwXI/mMUp6pCjKgAoK+cYDCigbH7QdjOhhS0ZTxyURFS9uVCT4
/XwaavRLzVgLgFuTfNPEifLcptPiMdL8YaBX3PTKGLzIYU7GeBHp26wKgpeiar/kS9k8qCan8Pen
ByTOP10smckl5EJkb2Cvfr1Y3M/4vSMorwnCQy8R5V1gZO1R6ASRZD2j3nQBub9GVYrPCOi/xwTP
fViJxmypHHkvdLjBOs24BHU97xbqhiwf4m1VF9lF1fOAEYiJDG02XgSEw+emE6YbUD0sjMHyGC40
wVKkEFVXGDxeEzaCgN9oArHYZpI0P5rBQz+73fxRKZoOPHM0rg08jLMS0cBZ/5YG3VfNytfuhy6R
L6Gz/qxnVY8B70uhcimiZDhqvQQ2CceFK4YDzn1UsJT+EVTnccqdNplJMAOZXZiN+VWJqmuhKstH
CIY/GQHryUZ8ZbhzaahYfHEai20lGzPxjWO8S0RsMHVjqn6t9xWP2qziOexBzY+abkvEHpxyUeKL
2cbu2u8kk1v9USZkIpmCwThelgsvTgkUACrKAK5HrBWjcLsGKVsea7QqZMoU+H33UGVl8BBWRmIv
1ryzCpCHkMabE2H0ByHISSRq1Pokszg6LZRvfK6L4deCCDp5lWMBscrloPeq9fRIU2S5S6z2ONBk
+bnr1atQqPqjtSS1o8ADq9m8pnWvcZPX0tOjAEF/zajRbmXa6DejY4vKnB6fW9cz2WyTm0AH/jHA
cu0PZkEU0zgT32gq8zkLMjeOtJBhY9WcZNU0r7LKGq7gW43ig2jI7cFQuvYgr3+Kx9bY/f4WN3+t
KGUZlSRV+J85F5/Mzp8rSgBb7VwLeUCyiPYU1ZHf1gWyUrR3fhnWKf4s9QHZMVu3SquQrYZcKau1
TsRRfIwiQeVknJGImWjoP5fqoEdk5s55TAWsa5WyGfq02a/ysyUYlhfF7G9lP4tXjcL7msftw5r+
/aqIOta/seV9Gyz7OO7odKVjjxwDg1ijxbo759N8+/ySp6lnNnl7MbLantqqO2jmYB6zvqj8ITdh
IbU2C9ryrsz0EaA8FLchYtZR5B2OwvlL2zPmz7oh2k7UIN4YlvNbS7CBkcbVfU5EZsDVKseXzV09
CeNBamTyBBPzbiS8XPTManeFKeWnVFdzT8XLeuVx0exyzjQnm0cNtvKY7cIwUFcaTY+iS3ZFMVfu
gVIoO/rq6BPW/1/rWz9uJf05zPVqH3VD/5+q1V+LY66sqazbG0tRgbFav5To6dDnpLZIaENbxQPN
3r/ovX4KJtKrMniZbhCNxS0PiWBvjVB+gHqS2uUYqDsaVmrTaFu1KDJbnoFWV5YsP/7+xmP/x87w
729CRRVxzCIREnHO/tPiqiD7jQKDxXUk/LcbVPNYCHKGtEP0SHGmNSvh9rdHJQ+2iQwdplXDl46A
aZbf5bk2gIoUpbL//NJEk0LExVI6tThfoMEEh2mugwOSU+b54AXbEjpYEUTPhswKHFslKRdZmJ/0
DCk1lTSDaepiq6rTZznVp22eG1RYl7nPq0MsI69AK1/fZ4PU8bAssX0pDeG7VrqtrFjz1GIB8t0U
ynOd7EJSFQ+BXEb0/UZebnLOTJmB7O7zb59fGi3MPa2ngAtYTXGlQauEpS2iqaZEV5GbOqWVGl69
xCSQ1RPiak3Pj31gdE4v5/mtMCYnlKd+D6sAXlzBqtbrxYuQ1miJJ90Ox6ra95JBTLDYjt6kDcpV
XoOk4DBYLwUBe7ERT++xzrAiE5SXSNEmsvGkys4AqL/oS1dQVrbUWHJ7bTQSIqyxnmH2i9lzYXwT
Bs03ihZ6UrXcapC5bmpZwU7vA/2gC8TzxnX5rkmEPpFtLvlqHBBSFK24roB/0Le5tJViymg9r2o3
qrEVr2PoZAaEHqz24blStzEQ4sMQRdLh809i+UJMd3NA/xd7pVmrW1VWmLXKvenjBoeqp6BpYogJ
CkPDGqErffQY6P2pZPMUkkrOApDs8rAdsL+2pKdkiIDgk8anekQKkRqdxJsk/4Ev3paqCciDFchE
s8sojCHuAKlUFm/MFtk3UrK82wqNczQaxinLpeggFd1BrcXpwssTMTgpAm0pIMiWreElrdTvINyu
pVDdIysvXYDhzY7kZt0eE1M6dE0mHz7/VKkkSSy5CKr4bAVTeOESjCguTC5D175EyaQdZwoWJAy1
fEN7503lxEyojC/t3BWHhASKuUxXfXKjTPTvp+6k5OW4xq18LKbRwUDpg31bVBnIYhNNyxh+RxGR
LrXyHof1W3ggRGTYzv1Ed9ma1DNWFHkbCzm67gruLW9jkdAwqhx2d7YaKm5Ix+aR+r+4UEU4SjFf
CWwvvxkBIUNiuzQPVSJG4DzbBdEM35B14AQlugBduUqNZDlCB4YtiivVDfOw85udWYyWM5VFcxHK
0PKyoIMwM6QYsqQ4RrAWr6EZy+zVRNT6YYNDshYC6VEKgMzM9aK4kgLhvjYXcTvmZQ7BfSSooMho
Xc5NIW2zUEu8oSkCR9VGXN3NHF4ENncdmtqPJQTuK47BUzCI4gGjJtmJvdC4eln1PALmeOmUM+0k
6fz5l2xAFaMUcWVH4FPPBCJqJESh9FtDykeK5HM64VGWG8tA56KSAyvnxMoP1XwQBWPe952+acVS
96EaI+QPSJsZmgiMRzfDl5ex3Y2iWfpV1A6UzmF2nmSLVL2AO1NNwB7lcnctQiX1I2znLNm9L1Y1
WhMaDezTC2wkJVygUZeyH7PPDsd0J5xvuyqfX9Gc0zInZxqD3ipfabdV2tRfPD5uekwL+XnocuUw
/eNLRvYvSvke1YCIbpLmz01Jig55fHEPzSH/iqkbp03WBxujxSzVJEp9aE0eOcsUTtwl5aMqVSWd
gw0LbV1pTF0D2aK/0FlQMIw3MdZkCud59jpy0nexoV2WlClJHQ7YpUEQ2rKSLiddJoPW0CksF7PV
DlXEWx6pkCAa/X4y6kNUK/GK4/zxeQ0qje4E9hXCU5qcznmQ+ynblskwX8UKYGDYEEMzjfIPs4TZ
34ahAxvtjjXD3E/rly4DZJdmPWniY2j5MWEK23qKGIqOhnrO0vx9znTjbJo4I3lOJbfiKuzUqh/Z
ZRvTzZxJwVCK6T4SSewYUl7vxq5CJsIrOZ7NW9JQ0U9JpbygfH/MWnrbnaq8KAmXWRE7YUeMURgO
C3qhUbwXtXEGez5fWs2Iqbinh64VtKdQCc9hNQcOsK36ObKWvWVGpVuigvEWoynP0vpFSxHONNWL
GAzyCymaJ7Y9riBIywFqYgUDUF+8dFC/EwdZfBXL/mLwRr6Mn1v+RCkdAYq61FnDMc6S2hV6GEkd
AR94v6INULr0yrugBlMJjkIOpq1h5Ywg2gGW0igCM5W6HVAWeknEFkil1DyqoXRKhDS46goj9pmu
mWdIVXXgtVEdpqzVvMXq8i0cyN2s4Tmc9eiEITwCLLAwNoZcyZQTeGFTZcAfo2OmlgsEJJqfARq3
Qz+mLySzNSzCU5Ycw3mOd93Uverx8l2JB+U1Bi0iwSH0tEZEeVdr0TUIsfwxjgicZFUQzW1CdkOD
WVORw9DPtVI6dXOve0qvV5uY/p2Z1wxkCG1jnGdkpzg191Rd484oDBaoCvC4ZcZfA23u9rKpF7ci
6S5ikxhnWRxyd5jmwJWyofM6rea1VN2rWKveYqG+Tk3X+QWou73RCaY9lJOrtEJ/sKYRnFFn6QTj
xMo104Vd1s40fZuotoWgo2td14/z+prWNeGQTC9RaJhfU6V7luO6Yn/Y0tXieck0oz3MfdOeFFy6
dCtnhE2d6VkNMl36jHg6WkM84w+hu9U04Dqn+WFR8wCICGNTVF9eDZZ33+XMBf/04UdR/9CVhrUH
kipxJQjCatTmrlRfYzNRHtuhJ9uitPSrGFv1Rjd6t+/ISYNdOh7jZjHPkYaEZOK5/NYMjJvClqVy
XEb6CQVNmyKJnvVAeugMoquUbEzgC8QJZ6SaNpm+CDQXa/VoBt1THM8sKexBGLlqhC5Jbbo4Ux7v
Uc7QkFAxhhuYUCa9HfciFIWD3s5en7aE0YIyeBgaVbi06pV7UH6lWVM5GYhZPbAE8D2zcFGrG5C5
fVVY4laXUY8NfeFWhL3Ii2iiK4aRweZwJ3Xx4MhzoHthv1R7awrfM2VhLoyn3m+QXYF2mZNLmVja
RmUdOEVSOD0aJohvU2fPUFaZw84lOWDLDcgPLjOPDgnyLrMzz+rMFRKRn/oAqadTXryPWDmwFgkM
EnsxsUUJ4EcndQKvOiPeD0s5XToB/xWOLwvhbDazE2CfqkV5dqbNML3oX+rFqF5MWi7nJdVdM+j3
o4THyxWwaW3bCZCWYukfGDTLc1Za3A7NLbR6rJ3/+ILqjTQPFqjEjFjf4eGvsZPPYHGKY6mCeS/z
0QKeXbyn0hRQOhUQkEx0CgPBqjHhYmelG77oGt3gWsUk0pUZ6hTsBg+fX0zB3AP4MdmPpfKlnt4a
gB3nqEisS9JH3ycga2QqpQG1o+R3kabuFe4raE/9WZAQMOc8xtcU8dQuDvpvQt60vtYKPwI1nR+C
PH3H/UrYiBA3+7JsGr8vZHKHQPIhnK3yJ7Fp6gDfzHCsK13dfAK18ho/oYn2+CRIDBojaCwIPYQZ
69eAQlTIe7KRoJADji7KUj+Sb4tiWJSBTH6YUjSjCZGDnJddGD7Q4S+34qALW16/yiEZmE6aQ/EW
SWzDBVpfa3+jdmjDBH44m6FvqCmmujGFQtxwPHLan4yl626DBG59PZnwKfW9ZggPEkjmC++zzxA+
nDZE7kUgdZN4Kd0pn4FomE3z0DeTdoga/TQrlFKKKr2ak9S5UycN+3ToFC+RQzwLgtLnyFxobcSM
Hx6mMpFpgCN+Td6XZY69wmprW+wZwqZdXu7Faom+9AeslMs5QulvL1M50IfiNBg/5Lm2LqoFdDct
l+lIcsh0VEpQa/pc4tfs9FtJb8uXUY2pi3aW2txLVk5dIiOWYvfLu8SI9K8JjgcLVTVDoi9xKYmO
Uo2S00I4JKtPbx4+v6zDl0DKu6PaltZB15QjzOH2UgHdvww78B7IcXBG9HD579qymzO5dseaUqbW
QnkvCYq0b9c/tYS8YVIzJneZc8L+gDFVkQ5Fdf0S1ckh6aLuAiDYZAqY9G4j6dCphxxP6vBQYVdE
UFb1O2XSv8atAWNmvC9hQdCyruHAhhrj9hmZIpOqBPv/Ium8mhtV1ij6i6gih1flLFuO4xdqHAaa
Jodu4NefJZ+qW7rjSccjQfOFvddOZCt3TXTPwfYZrQs/Lr8d9+qIBhhwowgwBo38KDK4Y1XXEIKg
5mgdWEwasj4EMzZaOb1JmW+6hmTwsbOe5H0GM5vun7TKSQhxQ7GBIJeeoxLzgs3ToclG59Q0GSwM
F68KhThQU5rBFYFY/lsxdfWmH025/f1Se2RrBl7sXXpFHnFVJc9J0PJESADUDY2N5MFv9anK879R
VS87v2hf6nu6FrQUYsDqvt2QKcFtYMuyg82U3DJbd9co8PPrdB2VDI8iD4LjlBY/Aeg3YkebrwI/
fpfG9ClSpkcVBQPxozM2Ehuv3lgRkMlkAeWKSX3oVu6Bu9qmkDEd+JeQE7KafpX+LYIFnjo3zSxk
Ndel92zZxl/T51Hjh8TNmXkOe7dICF7jEfBbQoXEHNkgKHdBkXUAX9xy481F9NQwutJz3b42cTaC
DfSvAfTu14K907kZaQh/f5HlDpgpZ5WMnvnmTs1TTp71W5Fh0pEZWrfYDA+djFARTaNc+L6nLt4E
XXno0i/VSfOi84QmOSuYWET2qZ0N68oGLT1kqscEMIjp3bmTNmehvUNfB0jcs3naFjI/8J9sT3U2
q+cWd/7CayPS6GOC3/J07ghKH3CeMJo+CmdK1qIw5XvfTZgd0lufMe5m+J3uomAMvhtPZJAlPWKu
huzZ1TBv1FyKTVeGBlJuL3hQjgofvKrMDn7N7zcmZWBSaJuriwNGhSpYKiwy+4Dr6mw02F7jY+pn
9iaIeu8xVqi+KjOjQUulc/h96XooIEGY7nUVxo9zUx7L+59hqX/gE35P2Sbu5pEBgEc057QYUIZo
poowxlXDKr6hevLy6qoZF/4usRizgFdtM3myh5jT3mBuAU6XhF/mdrLuBDCwVD0l6aCeWohVuRz2
JXunV7sdCElvyQ2zYHECxQiK58bwV5HXdm91Fg+nxgxxN1prpVvvJ5PrUA7ih2ky6NQk95+MmXiM
MpF09L3iQdIfMadau0kWj2Md/wRxaFyV6xW36U7UKcaNJeGJRgMyAt/tHznyiQh1uV4f+5LErnLg
L56U6dyDz/XRvL+EjqapUZG/9xPMkrYdA29KLIqC8IOlQnodszzb4vqBqQrZdqmQ+x20QW542Nji
0cwtCMJifiv6gvobY8UpwZC9BKyZb1uvpyqL23tEN0gUWsN0lxnTizW37hZ8n5GsCgcmcTp47jHy
FBo8IwEgNkcRqY6hWOf3GjtV/ROxymdnKusT5v/6NMq6pBTM3RerCab3kBuPAcdcPowlDUXV2NOH
yLJvry4p+3CjRI4YTm1qtOdclCcLQN6hAUZ3aMzqn2m11daJeCq21cYd+ubce/OaAZ9a1l1qbYPY
846+SrN1LabvgnHUNq5M/Qjzgq4kr/d21g4XpCHDxQ+M4cJgYl552s3PYwTMuUz68XmKqpuh3OeW
1KAH9NbDM8EPuGCN+a3R9IdVWy/n3hEnnurZKetNepBy4IoeL6JT5rFIeSJTj8HUgMztGQGa49D8
wztgPUXFIh0iSJQ9N7Jr6fSa1gEGrgSGVmkW5yYiI5RN+qur22PLIPmfvA/k0zAETGW/jOM3k87P
wBj9rQXSCJeWXVQXNqjVhZk971VEu8VgTJcUY6yz2m0WNHKTYSck/NfoV5IT4NCkzvReC3ehMOU+
p9OF2JTqkrW5OifO3043xVc8QaTozRlxpvUo+9x7QgeE+tf0901obZ0YvJtz31y36GIW9sC2RRdl
cO2SKLj2tsoOIe3x/YJuuf3fe484zC7uaJO8/NL6mn1iI/+aVtY9Nok/bIrYlNwPH/1QeS9jIknV
sLwjASTLlDd27d2HmChEnutcBw8Zeh8407wnAVPgI7IHtWDA1q/lqOe1KHOkbFkOnQ0XEv6IkIlk
w+Otqh5+vwIT8gXPt1vdNU3E8MzhW8pvXfjG2FJfugh6JaYWozNIA0JxCuNzLxEPhubc4peKu00q
mD65LWMDaQ9ixVzB2vLuek8gP8pjW7YEDAxY8KzJNZepYcz72NfZqYtLLh1rRLEGcmhqiy9fGQae
QddD05a/pzZbGXh/5BOIxsVB0jJQacpgONuFgg5YT9VBDNNOqAElfopXj+Didq3Z6KJ4rZw7zjnZ
39+9Oip9RiW8hf0U/jWMUT4buuzf4sB97KuMKe7vjXJ/gbrKoyBBPUcNs5RjVf3YIRgnhzirF6Ir
803qpl8RG0lcKXO1G3X4VVggbHQ6hO8hSN1FaBjyENxBJ6RIXzxMp5fSgtWQubhiYkn2aTC6qGIa
UOIRj4fzYOTotLGV88RdtwmZuXq6dOhxCA0a3SPpjl9hpvXFY8VBiu2KPcKQLhM/TFBbivwckqqY
BxP1oqA3Vm+Y1Pojy6T++PujbCyz41CsLU5zLiAHaGuh5MNcGsYjEYvy3EzpxXDgHMCaNKgQfWtF
g9+cR1G2J8Ybm6K0nNe+aJ9DU5g3fyQQmyU0Jp5EFGufUeu2sKlgbZNP3wKF8eywdmG1Oj+YHpiD
IB8o8iHTVEjQnvgAoY675quKqQ2BVSYAF77LVrpU2KlzmfPoMMkoRoQCXZgQX4aVST7cH7AdXiUZ
HytlLkHSfVPSGc8eKqRNEnblocrAmnhBycTCdoqNTa/IFQHMwBuHq7RD49lCUYv2ujU1xX5RhJvW
d7jEtNe9mfN7H9Eg9yo/O2MfPzZm0j8IwHZlII3HKEk+7SJND346xVfcYq+Fq6n2M+ZhixokEnhb
sA+llVAmpAYo6iDe9lOaPkcZm92Ef04aKb2f5oGf0uoNl++rEpl5ShnPAGmWa2IlWgSh9fzeBmVE
kp4wn/McaEY0gHr4/dIShb9qSaffiqB8TG1hnj1jsDdtkk5oTNMl7Nvg8vsC62LnC8df88Hgcp26
Autfgsg252rYhbNLzExDGjMTs61b5clLEjP5GZyKx3jTbL3K6+hU7jPnqAsWQ6hoxQGQPuiiA2jD
dbVqceHsrExXmziMdl3mTTdtpztUM+66nwv5Z1aKHdxkAZFx5UEKpbdplgs8mW74kJgmSJ+RgVTm
RgmAyGDb0ZRiT6yKmw6ieikNM9rBNT/3LHbWiaqbY0+NEpOFYudZdepgdCy0ZPDCAnZ66JiJInef
nmUi7Seqm7VHKTprtz3l7VRvA8lWn/D47NbkIW4ZDn5Hz3s/yDBZiEECX7JJDghIQNYTwyL98ftF
1Oi3eVS7WTnW8ffFcHvEY43ZHFhNnSu48H/c1IVsXYK7jI+1UQ2P1sgQdJzWdRaGL3GR3ilOqcPl
1qL+hSaqdlmE85VHBhtcw4gO+dSJXUwNU5V+8Qps0FnaNTk4mhrhDJ/5vYxNYCqO+E7S+TqN3Yfn
YKitMu9fxTziRKfkLiOYSa9OeEfr3yEz4yD2o/8b8SvaLUmS/g25k8XqyB4PPsCLZT80875xA1xI
Y+s90Qv5q05NehNVL1FY5TdzNtunufVCyq+52cguBM8tXRMpTBWwdis3pdbq5NyLa2HTyiT3F5Kz
NkkSEndylyJ0uC62eoQ+7t0lCmHFUNUPbhL4+XVK7onFDb+/qpxoMcATAQFeJ7u+j73DOLXzMXVw
0FdFBJedN55CBslC0PYsJavuQAwZiwNk3bQU1RvQ1WgtiDI/ko5mnfreJVYN29murBv0Ef2ip56g
DG4PsU/H1RV5fnGaD5XBJPGH4KNxfYK57gVD64eUrIMtD56W0aqomSE2YeIffl+8nlTfvkGX/fsn
VMzFSPC1Hu/ibB79sqiQxicFAelR+Q7Sr9n2Y06Ll0feYUju1bZ8Y6aYX4IcwQ+tIjbeKa0uQxXY
ZyP4f4ydR9aO9AjnDB7UeLRNE+F5k/n7gl1btixgENP/10vKjPpRSGfPWmj+NEpJH4SX7Vo6njgl
9+jshkX9giZ9ZDTnmjfkdNDJ6Yk2wfDD1H46ZBrayFLW09Yry/0wtCtUWxlZJ0F2TI3pwemseT0M
pr8zinD4M5jnuNOCCsdJVqKN8h0QTVKOkPAAi3XmU1OYZycVybaIkQx3sTU8pGGx+91AqxEqsYUk
PmiCJ6dQ5rYtCDuZ6YtPRmJxjNkIRN2q4gTsLZIAgQV/tNhTImk/F4YV/I384Bh3Idd1Payozpo/
gDFPfcld2XJhHHq7L/IdRW2/nItgPvjBFK1NDU6tC3XCnL+lzjXGk88AclPReRxqVXfsFrAFjFaN
naOcZ1ABbXftJX3eb/hKN5DcIbTYGGYf75T0XoLfRTKm2YU5NeGB9+iH3LydM1ruNTHr3eB5727W
6Z1dIWHlTuDYNKca0GKpeIhX1QW25NnMqmFB+unT76MjpPcGqeCtLHqpg1PajPsa3EP406NdNgJX
LBjBXibXwvfRD/vfr+LWfss46k+JdpnENYl8//9HII2ssbUfohCt4tRDdZ+TIL6FutmqFAz+4NTp
90CQkRX244GtTLliY1M+cGYPSzWx93Y6INP3HRWIJ01QHVI1PqtBxGoP9eg0sDd/hdieniLpAJ8L
WD02hcM2P0BeSJ6Bv4sy7glJYHnnSGutmeAziqo/22ECmxZDuWpIk7+PNzGJEsfSu2y8K+81jpxX
aTnerrPRADW8r+DUAh35FzVW5rWkPr7WMsCE5olDkHEnDn1pHvMcwkkrzfw19xqinDIR/7G1QCkp
JqrhuduijjC3I/9MILTzfC1dUASZsm6ldu2HvGnjl6wm3kt667pOEWI4mbhQ0vfbTo85RAC+rBKE
Tb0Zultrmq0njqd/Y4lIL7JSjBuhe0cdZupPzKc1xfn82cz+vKTyKi9O17jkOMGkmG3L2A8A1HfZ
AKAs5umwEo2dXrqkv7aDYpiZNWzQ/B588zQSkQpQTFZ2sm5HO17pJHZOvy8eJLQTVNh2W07NXzkO
8W6sHRpXOqatGq3szUswxw+CQeDvl80od1HJWMhQT72QxVdoWm86MjHnJ8T4hfdyXADW+9B1SaHV
yr3KQphS8fiH5Xt8KIhvOZO9efTnbnrspTs9ugxia5/CPYq6Czy7+pDnQbHNkSytOCTvdI5ZnqL7
iygKcx23Ro/WY47PfX32M9a8Ohn2fhTw1e9L3VL5thk3bB80DxHjGUICoBmnSl/iPFi7VoDNcXKG
jT15ZBI3ln2D8eYsASprRnik28+laX2QMPXSzNFwtez4ixgrgOToPVZWReBRPtTPrgxOsdk319+v
hrpETAG/ZandcDpAyVwEvY1By3cJXhLo3DbuPPmH35c86d+JRksPSgsEb1jpt0mQomf1OtgqYUFS
60Ae1J3jLm4grLJb3JM/7tTHQBcvfamY1zJDvyrB5s3IMaSSX5getEmLUJmmbul2Fk1XT09lNIdP
ZJ7ADKDn3iNjCJ/Y7IEM78eB66reZWnonEg+UE/OjLrALf2fuVfWTgnDYLucc3JJq2Il3OevRo6T
LtINBqYy3Fc9iRvlCKvsXoPJqUzPvz/6fSH8IjnTqbwoPBGb0sPxhsGOv49QKWneACEz8yiTattn
afIzSPnkDJQYoeUKjrv79i6r1bFEOJKBWucu56vfn8/jwFxVEq+XQN90S+kxd0YLClp55TmxM1b4
RmnexonkJ2Pw6uc8EMBzMnfYlqWNtTgI9C3mXRGFbZ2SVOub4vbzZ3kumxJksa14wij2WKr+CYJi
ZZLDu6Kow9w4KUR6ZuI+Sn+OdzPJ3du5Z/k9aPj6gGyU0xC1UBfJtRJI+7puVmjew5PmIzzbvi8O
XQ87eZon40RQb7epYSIvk7jGFlawtNiwFPuOG0ybBszsXW7lxMd7QCainsAt5WXjZgh68qfqeTiB
YBmoE2xz7YzIJ+PW3RSqEnu/CnveA2ZbVkvoBhFeVcvJ4I4LJnPeJuzi5pJb8TM6hPrqaE46t2WK
otPxvSW39fB7ZbGf3xcp3/CUcpuVhIchkbn/kHYNWqgJJW6TdQ6Xdy3efS7W3VTI+FwEho3pkM/4
929hWD5svafmWLmCCYjFMGnpgFDf/X49R2zEtcumXZsG555bT6+yd5+BWHuHRE2stKZenj2b8Wqn
EEM3VAdF6W/TOgQr1GFtxQCyDKyFT3Cl9qJdw/JfDsmaUIZpUXvqFvFERAy8NPotSwhGCHIvS1C8
Y3FNMFyECZvZ//OAFgVKtWaytuZMHNAcXCRuhmoK1orU45FBwom1/MNoGp8F6oqsMGntlHeyunfJ
QmaaCLUd+z0SDhU5B1/dOVkmSDkBd7aa1kWg3tHmHNp+rYDaWwox1gTWkuCJ2tvnrgEV6RiGZKm8
i45mHxH3HWMi5aEeoks/Dztt5Xzu/Q//xJVw3UsYH5N5nwLstT6c3n5gBciBk64t5pdTmRyj6o9b
SgxOzEyICouJ5w30oRD6MGSSycRnfJ7bHQiMjQUFcCA0iFLwnDMUbuNXDzUtm8iJdyK11k3yVG2D
O1SV9qOZQE0jIxFSLxXzfzUHT13z2QEswaDBWACCbTRsO4WpczpgPbWKbWhx/BbJJpvR8EGjM2EP
GHb0EH6TDbaUM1Oyl1m8mNYf3Au7Lj9Y0T42yZMujC0yuaXQj/TswTAfQver/FtMLvL+81CUK6mL
ZTEdwv5DOv0pgujT8fHzmF63WfdlticTLYB/m+xhBbdkJYZ+FdVPsz2tUoNeFZGqw7q69+pzYgAG
MeZtrw0qVoIgqRpGfzgEYFMjmeHpvkcjTcu0Z7OdMwKGd7owa0IIm2A3W82GB8dScPxDxjl6wl5K
CyolaJoUUF/8Fls2myDUmx1N/DHNOPf4pztAr+ZU7PNo3qJ6hEpDqoXDWDOW2TrzGM3Wz4JcrarA
ey2zeE+pE1rdeWbOvJh9LORZlS2zlMmnj9ZuzPcomIzI/2BTfXJwTDgK9glzsb8m0ajN7NKGxKvI
YDyX+UufPuWOOjqVwvlJ4gK/P+akcVNylxrOzh8oCD0VvthjtZ9q+VAY9jrMBD4/7jDNI1+C5eES
k+2FydvGFjZtmbFoPWBlzn6YPieBdDFKrnNJ9GHT/dVmtpUieZlMNi3JOZn7bY5DpeXE9+SuyDPy
oegryTLbywHFOfCYhHe0mrI/Ps+0cf5BJfZMwNMxH5xbO4wr9D1/S8WDpRqfSROxL3wa69n+BH3B
GoV/EAAMpYcLWp2VGN2HsIc7IDq59saNzz07SOPC84EgcR7spVHt69bAzoxIFVmAdnBJl7DXK0Jm
LC9/DFV8SAPcWaT60oEz0sUkNKWHurJWUSzWWUiD1nfLKSY00K/3QmO/Rq+TxXIhGdDJ5NykKdEA
ycpPJWLS7NCN2VIpHIlRFR1QFxYjJxYi8QPuiK3JAoKJJ2g6dumsV45Fmc4LKvB7hKHHt+B8lLXB
5zGehUjAqM6HLo12gclo2psfXdTkgQ89duCILEHbsMnc1UVKMDAkBo0xPjrgM9lYbYkAa3plaYw5
sCcgqibKxjjwP8MnVOxZRXpbNvaDtaI6gCJUQECIl12CudkjZ6GLkV15D2MRIKEDNQIsrnG8MxrD
doHQ8Yl5RWLk61ZQ21sj86a+2yRecMid4rmekXykyEa5tdALL3IDl2iTkQ3I30o99iYSfzHMiMmh
8U1gomZAUE7usoJhwNnhnwRF/RTn1rtKkq1glWXi3zZndXSm4Ds3jVU4/hm9v1ULimAmzaXgtrRn
zhbl/0viaaNgaA6GceQWvLLiXIr6h2ERqjRrGzU1tr23aTYAvKVqM7TVl3Q+JGwpW7msg+qrECHk
qi46okDduHbywXRjmTg+JxOBF0uZdhuVNeThDjHLLuZ18GpTLltRbqyI0beKVpD01nXZfkYMaXdq
bk+a7LFgKEGb20x5Wb50aHAagGYhCTppWp6dCnUO+ZJB3O5Kr1zrzl45dvGpOYHQfm+7JF0qkoB4
rGyA8+05i6XVvE8xnRudgluTuBC0u4g1tVHPD0nVnKysfGlL9VAgteP2B4vqPTipuWrtamPABJjL
kZkWYPXA/MndYCuzp0RRO8cp4xobnBso6zg63umBgFFfpWy3foAgeryiQgyb8J82o20wsj7tYMP4
3tZSRbu8U2aHiq2SHKG2etaDy03UWPWejPh/Ld8xcn/Qw8lTUuh/9eiuOYXw7hKDglu5WmHUYaxY
wmFNottsIVxNBWb2FoTFnUkQLGY33reMAIkCXFWOg8ivZxtt/BkCkp991gODRyFMPEzYqsP0kxQF
E5jP5jGL81dfCMopzi9LbC2nP8R1QSXKAKCQEYwrJNI+57SBdiuo9k0tvtzUgbffLdP0UhBZFKYa
5XX+DOpy5Q1yX0oIY6Zxqmzi1yHOQq+ON1XL+eRIvPboLQN4wZIWL7HlmsnWD73gYbLMTW2Er8ps
/6IVlBV7i3gDG+uftLpTXbdAAhPw9v5jrzNoFeMud8aN6XrrKa0vXWgwxQjNQ9Q3JFx9e3a/cuN/
RJguQpVvRRGdpei30Ow2mqANP42e6qzakB1+7T3m/HGxMsKbVds7sr1hvasC5UKLaRCqUBO8mBMm
7upCItwWlfYiIACRhJ6TjYFEx+hyp+AGQAtp37geIm6aaCgUC4HpSc/WH33PP660e22Ek/LrKZVE
DKK33OfVQA9U2+POZseztbpjMtT+WgkK2oJN28pKLncMdmfMfLtA+yKgJbXeVpL1RgapRQpkOEhv
688ePSSTtLWH1wCLle3Nm9rrbQifzcbT5t7z4ntTJ5fYxM8J4Hs7//Tp3gcZr+o6OtQErTsa8F3K
kLxcN0XwllJ/ltxBLU+UengtbUqbxNy3htgkTbqJPHPTdS0+BqIAhLr6ZXIbUdAMQUXyb/CIYBiR
NEGrFFweOR4tc2Gb1A+DsAJgq8ifCWZo3ZgHbbTTNV4peTY9WJuSiVZaHXp1y0Nx64LhmEi0P2Sq
BnjrkVil+CFVL87mkDy5LroWnudD14PfyMOfPKMMsZiSLYpIMsVEs+Fm5r8xqF+S2RProa2nfYdc
ZTW3+q9WfMoz+y/2awG6sgGXxU2E5WEabPK7ymWSUiHFfZ1v+wQgseFB7uPWk55DEZqyksZ7sWC5
mJ6DoDoWc3Mp4uZbYgNY+mN1lQYYo7EiLTV3XhPUCEMJjaSxNQsWxr4lrCLZgSwMTfplzQ9Q9nxX
bvVUoNqGEFoTom3sw3Sswa3XtCOwuNOIb2QieFIL1t5u0N0d3f98iOjBYP5De1VhH7WAF4w5pxeB
56ZNmDkihsoE9JK8AH19N8fwCW5laSmEW1wvo8EB1WPHX40TMq3Ku2Y5oR5zlY14suHiI1tcVnUj
UMczpwfrlbTyGy15snztGH/dNV/fli9hAIkD1FvmnRZOnalj81hMzH9bRyxND15KM9B4pna65K4l
Q7Vf+iH4q7DDupMH2xKjEVt+i3HmBMfD4TlpWRqvUtGuffSmduVoPFsVf0/Lz7btZ1CgcTfSezhs
Nq/MgoYyT/w1Wer7xO//1agbmJFQALljkh1YxY223tRW7KFJVhS6un3385dAGaikJlTdBc8jnQKw
CjSZ24YiVnQK36JEGggG22lhtaepJoVTOE5HQgSUmNyXHD0xeziTfVY2jYAwWaGsG9PeRmVBOT9F
/jJl1bGSMUDHnPhiVsnObForNsJ/yF8Es9up95z/WH3/Hmwynz1Np+zp7Eekyd2KoYatOLFQB3dZ
Zh8l45dFUIJrotKdZu+vObV7x2yvv4s4gciunj0LMTI7fPHROeR3IGWmg9DW69RO56L1EQP6gkrD
z9LVSHKeEtySpecsZ6P/rNDmx+63Px7DXrzIOLn+/gk2xhBnjKObFIfKL/4Oib4103SqyPRYTozq
RBJydhl3qYOFZke04bsRt5uO7dmCacK1Mb1/9SD/cMzthnzcI9ygxIq9I46XgJms2raOfh/tZGJm
az0HmH345YmMPst9GUaQ9GRwOYvUIrahNvxdRZptTJG0dBnaLUkG+wKB+Hyf1y18y3I3gmXt0Lff
jfbqxYgAfJ+jmBKecwyt6dEun82xB+kKbrWrwi8zptfNowfbMN/yAIBTi+2CiCMkQn1xCAasO7jl
C3A11ruPxkCbAH5FHVwnhdVdDbdG1RAJIgIe8PKxYz1nA1ZI0XJj18xLGua8fVbs3SqmNJjejFKT
QDLa8HnN9OzF1b0SyVexFTMqQflXmOUPGV8dTfj4r/I/a9uqF9oDFtQ6/XcA0YfZW836gwSml1yw
32Wp8yERO6MUQNRrOgYispSnQOB8TnnAXLa/ZBWahIicwUN+DXyWmkOecacR3SiTg6gQgCAQiRYE
W+OxQJxlElpKmNojyyf4u477kWRcA3XnL9XIYpFMD5hAcqUkhXLMAVAwx18amlrP0cPfrPox8xqy
UgEstsIVvGjw3rE+wV0/HUhCbY4TC4vQMfTSsLpxaSTVarKACMISCNgfrDS3mOIckEQIbpi60Ih7
PNZLx1lkdvNWRxRvTkwgEuaibZxPfwvPe2FvjntIfVGHjMv5s2UXTNfTtEt89Z+m+WOmim25OTub
2IBkZjawrnLyo7wS601DlJpsqr9hCTUL7zLsDrVzJioLZJ/Zwp3BUbmotYrnoO3W+aPwsN81LkeM
lRYcjM9Vlv5RYniN3EfV8cT0i3cpE/QhCtJw5GWUU2UB4aNDkERaLevph8CAbKS7ZlvM2VvTWwdD
MGdnroxnnPV8G5invgG+hq3nCmr4WitHLu2xgImFM35I2Qib5V/Pp3/PHBIpo4wzeZLIPXwGM1BF
Hsi0vPunrhYDXZnR0dSufMS1nKb6osNg1fT5cR4RuCICMLzxY8RbqaPh3KfhITabvReiKgjcB69P
wArnO2GUb5F5R8AGem+NOD4AEpA5ZJPL26jq7tk+p8PdXOKD5O+dfjWT2HafLCyaArMtqaMfohDn
0mYZ0qoPTkm9LgZ5K2MYZz6JsF5EC6viP2kUkBeLzg308x1faoOdSkPC1dwHWU7c4Ib73nL29dOX
Do0/3jDttXqsC+M81rg7Mv8pLYxPiabM8F6UzQDCseCrZUftq00Qs46PUV+PIxPPpmUz2+JvoIZw
xhdhmc9ZOJ/seL7hpzqR/o0vx+QaCTM+6ppcnS5yVrWJotjIaFRL8mR0MPIVt3vHQ32k7dZwRjQe
omGqTZ7GTNV94d5wtXzK3LvJEIUtdny90GRwlrlrrwSKxWUjvnzBZj6ZB8BcY//qV93VjEB8h371
blXzm0rPfeHfCqpEfBeGw7USFCP3wXRrSgePvki+XavEvpsSG5lqfwsQCMuSZTxZOQtkADGMTLt3
2h5UZSD2KTiSlRnn+74SIMtVzFqpvZgFYcnd8H7/fyrcV6OB3Id6q/X8Jz+qNsNgvWLXWsde+jk6
6qMsM2R1jtzAqkbuo0mfzQAIV/pE1N8/g+d+W1QceTHpSiUtxu+/ISmwalb9Y4KYMifLzB3PWvGM
iu/vM03SU0I4lNura6jNcw/xb0pGOo/is6VgMEfnAdzyqSUquk2pVKSliaqrwhmKIR1jw7OTIVkl
9LNRVF8Onyzeei+OZ2ZYGMp5aD25oietk4gNGEbUIx5ZL345HHqzZD9QuQTa0OA45i5sHkVvxEun
MH9YQByittwZSG/CJLv5ovmi3mCMNP+73+QdhVduvjstBdKkcE2XQMvq/FOrBEKj9aUyIVdV36Cf
GugTEQo0HXHMd8ciBk8oNAysSfKoud5EU35aAyVXnD/CidkMPcMsC4h4HDHJIKalfRezBZFuNtDZ
ZOlz43IRdu7X/Xs0S/s7EvHfMs72EIW+AtvB/kQzMtotzPnCwiozEzDlDCsrDZdDkYwLVQNJnqld
OYjldxishQcTgo/Ljcf3zvUPfKAXXLd7R4FMFkNMaaXHjSKpnFt8i6L7MM8APZL7WM7tLBJUnM3M
nMs1JR98mtMQJ0Quu3DIa+wyyh7AgQfRmazvWxFEkkrdRiEuz2MYsmYmLKDoy21pYEJwNLhsUtDo
3bwrCfD/LNxkuGrtd3v8j7Az2Y0cybLov/SeAAfjtOiNu5P0iZrnDaGIjOA8GGfy6/vQq7tRFd2o
BAyeUmQgJFF047P37j2X2RkMsaC1QTIrAKdTQSAcxIgP1As0Aqvhw7CL37OJ6QEyOtKOdjxg8l58
5FTznlqPVE1asJpLcON81TMwyLigH42E3vGoThZ6Bn4/xYbXH63+vqDHPuKuaQa0b0oF4URGXPnG
Ua9qboFNmTdYSuNcoxFcTq7SXmsmbA6AAusaiY8N+d2V/BYqmLJNO6BD1MmlhWugQLTkyDFP0Y9W
zKVHLyDVrMqrKwFV0ixNb3WZfAi5DjRM0bkJzth7LW47rOh2fMpPHHBcz23cyTfqS2V2IDr0MO7y
BzNpv/WYpLUCFd8h/sJFLnaRMHetYiIgmNA9TAZ+zZL0tpQSxbGLH3GpPNYDW1FFlxlJW9n0grb1
vZ02BD52otq3xOApXGO8uHelkz1MA+SmzJS0usRLXjhqMKST43fqeks6cg7LPL4OttCJmgKtaDNi
vhibC8JULLLUy+g8lKoTxOV4l6yNGSSSh4mtwR6QIvIb+n17tzxhbeCAVKg0/RkHIj/s08BESKyq
Q33p5NeSb86EkfrAbfhKSqmc5i69xPMA/zAjHXcl0q5Wf4wueRSDwt/RliO4FN2TPUWdSOxHR4vU
vUqCwD7PtEsjZqANC66neURdTrNz1q10X1rxr4wB686pcVzH9PVUd74zXYbZBlMOl7+bW913NHNw
kwhtKbHKyP6lOR+M+Pnm3uDDKHtVHdO9UooA5nqHt7KEEyrKL6uL3tDhYuGNV6Ka4ypYimlrJTio
3IiHrbvk3nDRHww9J6vGQTPB9K55onMFfLNbfhFzxDOT2bNKt5fLWuzHxpl2hSavplRmvrXsN1o3
UInVMc2lQfIEcNjK4rnbzd4yTyjoXZ1xMPlGaolPQ1avxkLehh5zFhey9qL1Lot0JeiV5dzVKsKt
fHmLoa7s5vw8DhQ+VcKhS+maJ3SlyNpwmUluRBBD02uLE4onxEjZsgEWqKvxNoJQ1snw0jl4KabL
5eYoWuHJSaC5JIxSEYdTUlWV6g01rqOxio6u0FHhF+8Tgn28I9q7xfxYwDdw41Q5GAugmRp2AONB
VC5i5pQihomwRQ5F3USGgGSEZp2qJrrSFQo1dNoN4QX7B2tMyfgs8+8+Ws66mlzIjPNLlXm+0T3W
eNoiw7nKzfrDF9fGrYtA380cNrmr1cPgNWkqqQQyWTwRjZytUs5nMpaU8T4ZOxIrclIIUaAxJjnP
k92iBcPWk+QaIQ7WB7b6H07a/6Y8/HTT7Ad+gr2JSTFNGVukjMfGBbxlpf5l87Pto7g4DwNiv2pt
MNfTaiOxwitKVIv2ANXGxPQ5If+ADPAgUZ3u+3W/Cc4Ot/+batpPmmpyh/Ey7pmAtQQF0Nrnh+hi
C1ztSG99OltxihsLQea6PZwqAh7qSntFO/pDJZD7EKfGyWpJWotV2L/jZ1G0R408r0gBfau0LwjK
AkGdOM5dKMH5rvn6nuXDu2jlIeX0iJeVsznHbXTM83NbYO+tZjKrtOxc0kTkbTB92XESRLgGdEFT
aSCt7lKDDnWY0u/HEpZyis9ox7HBBardWs9lBVfftMmXX8kOkLiTa94qWtc+64R10XgHTuQQXFLM
00PXBYAmV/56carH/DmvylehI05Utgs4GSjaef7CKKjYetPvYtWYAqPpxGmZPa5V8dj3+lsk1qNj
yodVaxQo/tcmV7mBdVLGaBRxCMh21sQ/qan922L91MeBCJDefumaBEFOwbxFuAqUCuMS8Z6LgAtG
9FSHbriOVXrf1JCZrXgJ+/mgdsUz5L6EH6146qbhLPvoQrMI5cKbmxN0UeC1MVP7zZy+mjW9N6z6
ogj50lTVVY+xcDeDr0wrF2OC3mTb47cwhi/YPpz9MloxreJ6i0O3SHHSlWlj/9CpM4Nyilq4HvY2
TVOk80AVwXu8T/DxFrDM5f0qSEqJM/WtRUfrmtCP86SHNEJ1DCDZseZwpfbdKV+ioNCr8ZbQIt8V
yYy0n3e21ZjUYXP0mTkAC7VHY9pyTVa3om4tYXt/VoJefJZCwYpH3m3pQh+cm3sbsRFYYqKPZbZH
d66LnrKabbqarxJWxlm69iNWnd+abMLeWX6Co8Hnbb9kHeM5xjmoYwmatxN01mLJUkwq9jeErdds
HNkOt9+mqRlwFWT+BrCNmQobAHRpjjx1O+HisZsX3NlfwxCDtE9R4kRQ+gDLrV4WeZBRHQ+DZ7SD
EXTsmiw0KcF9EuGCekkuukFHae05I5HHs8prwds/A1G1A4I3H8BR0APxnTi6mxXlPNk5vWdb+2hr
PNA6o8nkK++6e8rgfIegjJs5dc76xAiPJzePRov0lPLVytAFTtkDUJkDwoiH96pSNM6uDd64xkU7
YXMOi3Eouv34kaui9fQefm7WytKPl/ULxfNLWZUdg3z9Z+kwQgSJym+dNBlzqikqHCsYG2BNk0i8
OmrfAMGga8O1d6mwhKDeVU6874K1krwHYsItRh5dmMDoD6/zzjKsn9hUPUHbS3Oro4vlqDZUpAHL
t3Ro0lpVths3C21vNA9GusJ3ttAkJPprJlLKljz+oFn1zRs2UGZBRMyKRpWvWRu2PAltfB+sLDvO
SYszwJKwtm0CE52WeSAi/X5kyKKBt59y2olY1ndLbuDjrvRPMsTfpbhaCRNpbSjoekjlmRBijHak
1bvNuVuWB6cpkp3rguYbk0cMe1sHOXpZW99dtd9mM+G4MPmtlWsTtEp7sQfnXa/u445baKrpPrUq
7w2ULud6dMLCdnblWBkgDdGZlJItQjFH9riUoa9RhEqR+ktdeSukJM6u3aO9YLs2eQxB8EbwvlMN
O5ic1yLOYWg6yCr6Rv3WETSleUNlEU+/5WAfnA2jFKvTq6MP4TR1e3vkq5huXOw0W813unVlV6Xt
1RrjznLwuLSa/MB5Qt2vj49jae2BK9ZeE8Xv81A8uTqE9NW5rBlVVzIALNcr/K5QufY29wySUZqM
cbg0OofIjBZKqRc/x9HABo0HgNG2FaPFBAag98uzvVr23pV3bZM8Tk6JK7B7k3i99pimuK/JV1kR
Q+Dz7b9g13wpiyeRP+/wUllTyxVo2Rh7W8X3Z6P3fsu0Am6/e6UKv8ZZTm5mUu/bAj9LAVhKV+iU
4y+KziBzeWJH1BW3f0Yr3pdce8GVQM1u1eEa678HZhb7ZCFNE0FGZk53S2sMlPd4bNJJvkUOKQ/y
wapw6eqzxlUotSc71hC90vCY8gt8OJhxNLOpOPtrQkNwl4oYfmJ6ts3lMg9UlWOOqaDQFOR5GVSf
+D2pAXqP5XkqJvxO8p2B4P3SKj/QvHEqQZXkvo840xPXfUJm9T119s8GPdHqir/iz1TnMK0s9N0k
gcaToUPMmwNrzD80tKfgGLkPbB2M8Nz9SHnAIxhPybKfHA+deLSH16QfS6XOqKSQrcSHLHsnZhFW
uO6+xFZDSdUHZsfztdEZPWli+GusnDdpGRQ8qa5SS1p+MaIHzbFnDF33w2VMrwzi0An5OIzzLwYi
oQogBpDPUdEaRhxGw3Ca/Ad9fsrytuJJwyFALPZFlRSQA7hhvGzzEwM1hVMYLjE0OxKBS2Hmxd6q
Pyuq/9mVPFsX3OBKUCU4VRyr4zpkkoeM0gQFmQdNQh9J9E7YFWqA2TbbAS4svFob0nPLMHviRHVU
4+bZkkQpoTYvkQTBp5pSntbOkh30USeAWaU9iMDwwPf+VFU1SsG2eTKK+i6KI8bIgHay0SZ2r1AO
tGG7g5ZX7T764doos7IGIDJg0oQiuA6b3AVOEZubsMW6q3N2Fe7ihiKswmO6EJS31lfTbb5moqER
tlKtr1p9oj/KvNaBhusyGS67VveWnE017+O/rAHreQSbb+eWD4O0OG/GG0eeySM6XoJs544yvsif
VMUBuCGNzSqv7OYn7jE2C50TDO+7dN8V/de4ZYLVOQ8mXVDO1r1RMx6yf0hbhKll3rWSHzMmHDzQ
R/UnxultlxlzqkkIJMB2qxm+/EhHEbAZBaImzmqavplgH5kq6/yYZCiQAceXjAxrzxn2WKrTL3Z+
iBrxo6a5oIZKZhYcF+O1yM8xqQ1lTMcLF022cviaVt78AIjQAA9ayFTmyCZRY/zYGTHTa3Q2DaUw
GWtz1Sm+FdslcWczmRud1YU97ODdgJTKJ1MrqFMnPsz9kB/KGYJZLO+m0v3oUy05oAnvUtP1NLPu
YQY666EFHldgGTx1xr5sM2QgWvKSuiL3sko9VCZXPVJUVDi5RGntaMSRTHOE+mDtvJommlvBXqDY
UiB42PQT6Xqh+mlfCk78Fx4ufmIWzwoE5EBTN9vOOiiPnRnBrtNSuk1YtUTzYtDQuqSSkIm10gsv
lx0uuMyajoPNvZDadcupT/zIx2n0HEM0HAbzxBMJo2k1yq4M/mpneqSAdz0jNv9qq7XyqjHGH5Jo
T3oilmPf8TbAmALVeBiQw4sGhV2xcr5xYohy7X2lNUyHJ7oLEcUdo7lz45TKHQ/3Zr+4C8y07WwX
LfeiYrxMAodxph5oPLMHL6wjQrPL9GUUNDCQwZN51SbaIe5je1dqI6NVDVSZrpworXYzFJ6d3fXV
O1LFgdYqlKgxEQj/+gTty7J6U/I5IzU/5xrAX+ptwu2a2Ivcdb2gv6aLkZMtvrrGd2LUhKGJ5ZNM
v3JH32n2EnXB2rLUFwK8eq1NSHYfuIVjM/JA9GVwsZLiFYccEw4jJ6Uuyofr7ICoQJoYZV7fwFAC
6ME5osfYw4C2fbBKohsbTSdUAovzSekgvkqGha+OXP3R1u+UtSh/szP5cHXEdza3kHIrOYVRlf9M
W+L89IS/res1DW2djD3GrcY/PkXuU+ILgjAInCosNSV/KuSDiNvlI5bOh2t8dvNvCYT0+g+iaS4/
8Osr+HxfhKaiFedpfB1lUp7gvtJSzomqbuw+vQjarUgOUmjYUS3fdLt8jJNR27f8W3utkcr97QUd
fXFKcuhj2G93yMOtV0ZHjQcfqw0Zf9Okkya3Qr2eK3i913EV5oOODxnYVP6hZuuX0q3W1c4K5IQF
kXc4fo3r7WXN7AypLIEQkXheiHC0oa+gM5Pre7dyTpwqu3ohfJuv4Azf7gNC7fZntxWMZkTOnuKs
C2AooiNoqP2abO0+wjfxOEzuCbTuctdGYK+q7oOCDIH+aOmvSmtHx9unuaHLAHQv++GwipOq8ZDR
DQDtVOq97WdmJ4+LVWi0R81QXXJ5qq1mDseoyPZVPzTXapnAswn3hGoI3Sr2ls8+v7gwHe3tWMCs
OtuZQnWutQP+0+ZxQMuQKnzSjOqYwdTZmdIYL2iPTXa36rOToGsAkgx32ioeXWEqYVxhgqvnOQ+1
btpgjLHGzMFRQ7eOwCMY0UcSQUHJ84Ico2xsDmXKGblLnPilieZnuXbV96IilCdqWg31tl7vVGjU
Z7qmI/OvxLnglkDwmglKRYwd34ZiP4islI9Fs75olgW1YOBpjYdB48HVzplnQub0ax3ZzawkSO1m
2CG1ThtiMArqvcz2EVXV95mbjYGrZJDPHFrkrizd+2HjFzIywb5ao2xye9sNQIg91aLv0Ms5KDKb
WR7y1kBnhnzdwzlQMxCfyRkVsfg5KHV5Z+hRcTf970dx2bknio5//LlhFOupsrYcnnouyGjC0m2o
Rfc+0dPMtT77y2U6TEYgsgLnkoOE8djWN7hMOxxXC3kJGNziqUb84E2SIB9GRCnwjUQErjUEi9XS
LARLs2QJoUojDJ6SxgBPfkRsG290AqbzqiU81mbG5GWivxN/TbeV6TWnz3TfdmX/gGmlOfGuVxHD
vMiorx9E19Bw2jjBcfYyx7bNV0qBG9f8MI1bP6otsFFhzmhN64a/06GLAEnrKZyiwrKnS+vO9FqF
ETHPnqJzsdmk5vQuyzv+f50Aix/SYh/N8+LbHWfKCYRMrGTnjAfNxXS/ZTID6O7N9CWiSyiQoDCt
mqpDRJitgefd1Gr2dIsMKxfaEv0irbqHAO4lrTr4s1rYIR7glLSXFZ9bXsJ2hQEhaQDxYW5Zv5K4
uOBAXI62UU5vzgyVqlnEAvJ4nd5MU/kEDQvjbhnTE5Sy9uBwHnhdiOXh9ujf3YnkW4moOXDyqHxH
QGnlAjmjOou9YbbmTmawWXLh4jDR3WPjGo/mZnfRi7oK4pHTR+eOy75lGIElYYGRQdBixh9dxg7E
YbbAb8xGZbnaEVMcLVoOzITisy4Zr09Ff+oNmfm3X08+/yyNOXnQ0/Khq6PuTi/IRaOFpj4bbBoH
pc1r8t7D2EaSBgJN4vuA57RQlB6Z3MfrdRFNFUyKjlR8fnMxPj1XA2OUGG/ycRZ0Umwlnw808DEN
TtF9N+ejH1WKi/7OAd0wFZ03xCa6q0EpH/V2uswonjmOVMwEIzsUPI7m9DWGH/e0oFUCq6x/Uxcp
r1rK92dr7SlTVSWYReHw6+E4Ey1fsjmAySTA7H8NoKrFbWY6zqVLNm9moz+rNnKWteuOAJ7wjg6W
Fcw06U+Gi/IQ7Zi2RBO+X/RGLhDp4xKvry6e80C1ZvtC32D025z6u8GWUTgkgprkTqyiS0NLVB/R
mBvP5pJjMVNwukauXl6l01TXefbXJvHMEQBvf6+/cizsiutqGXMQK6N7rhzh4kIn/zqS0/xgRg2e
CsuC1ccRGVHkoY069pbtGNsiyHqcMG8g/1gqJlTVQY8lAlKkQMnMc810dc9UaTVETKmR1Cz1XS71
Z/T1pOFtzqemQq0jXHpWm9937O3uPgHFVes6zTTMTIlB+OpIMAZGW21zlTLK7FcbJb7gFqgJgEan
1QQmfmamqtbDRvb0LW3k4vb0AFyXHpRiJBmPnuasW6t5hatic7iWzKI3N5I15PdVndnHeaEjvg6U
n6JoT1D4WiCkLQ0MlMjq0ba2blqJWmiUo8lMO6+9aWMs6BzG9patuefbp6iYTi28yUfTJLDPLuUY
VmqdXGlA7hF5RrHavy+juYRxI7erFqlX7DmFL/Ua9YMzpQe9RwKjVAxvxJJMOIr5DeP0HYMiGcYL
LgkPqE/yVtcQZMoYZs6QGvGbPiu/uRH5RjeZRBwX0xUsl+ov9PYeIySP4I2IqSYo6CQXNYhmFNxt
YefPc3o/qTXI78JGnkkXU15La6wCSKCcGjowcCD2IXiCRXzSoiIOmV0/dzG3lZ7Py5WeynQqKHQQ
Kxr0MTbeFAce3zENdqIJzOsqjNh3h4K8OJS84JqH8k0dCHFLpt43WpO2ktbOZ6zhis/E+j7aTF20
6kh0G+PfN8bSILtjSyNKNZP83SHVQZnXJbTrw6ApMb6QOfHZ3K5ps2Gn5cz3xympHqJXMPP2E7xi
s4nd50nlEVbqjf40Wst9A4yORxTd7KGGSua4vkrqyGFUsV3KjnsiqwHntf233tr1vWL0xzXhco3r
j1gFKWg5+PLHxbBO6RAH7fYmTxYnpcHW2UcBMfihdE4AXy8Lc6o7CTeXo6gizuDEnoqGekiZOFqa
I+3wIu+nl8o1QCel32undu8IKtF5DgDYShunT22hFEvnS43tGMFL0QdjT0tBzD4/lxHe2DT4iEnm
hS9GT1Lgu9PSJLx9lAp+ebQ5rKxJX3uRVheVZsgBSUn5Rf3/TkPpujDp6xcBh8+UCN5GOrVstXEO
2WDnKGt+nqF4PA9VZ3OnFzRl0Vv3FfRWGjd3smhbHg+LC+sG8nM8i/5uaBz9bhYgvSN3M6qRU/Cc
sKmvQ8sEwgRH1dOk3VlEijxZ3YJjpRpACHXlAFNcwwiRReU3GRbXMvqe6HTXbg+9xI4rUnw2dUya
oMSdLpli8gU45TrbC9LfAkrEaGEA4VOwIsSprKsIUL9AAS3q73/sp9um2sf1fKrYkXcyhfdm4o70
BtuxnnFvQIkw0rfSVEyGE8ZRMMQ7WIuIz4ubZcAPnbvByOtrXfeITRCi0KWVgHU2KYtb/4py1wyM
dSRVcuyAqGrEyKSlfKno1kP6Nyh9oRogD57y6+1FExHm7cVhkGxVBJNGC60yhp6fa8PMqh00405r
kEfhqvlcBlP9XJDR7W00vEXbwPXNbg/EzAwmhH0PRUKqYuVM3Qd4wbd0ybJv4SSB1ebBpnh6cuAZ
kJyDLBzq6/Pts3VzR85p/XL7DAY10PjutWnbade2neQoTUhcR8uCxnElX4asYjO28Ysl9GQe7d5i
SLghphR3q5niQgtLkaQ+FRTJdHbpoM1qLqMY9deW7rKgc3p1E2sNpyxXyTu1nD1qCmLIly5nmF/k
L2aiPgypI34R8HPgIIv589G1lOU7G2iv0tbxEd3gx5VzxFy2bbkI20uFJOIyI9zHUtUiD9fby+0j
cJcUCekMvJY/Jw6kNj4tqHa/Ue4pQv+NeecnA9DogcdWdI4SJworrX8HoKdupKgonKekZ7Bbmx5Y
tOwemIF9WqfuZdk+cxAC7FzRjYG6oZbUfP2LNmD9ZurL5pRIrCOR2vl70YAyAnQi70SfvAK55PCp
QGyfFWF/OEv+SlmNnQtZClGayuOiqQwNMjSLpUu86sA8IIKwVipddHGSYnhKpvGHuYmaU9GaaBlz
9XJ7ybePFLFJhJBOe4bbw1xeGVXYemcezUo1XttCSQ/LqprHG29fyZrsUCJwPxYZsUzLLIkIzRYm
hy5voLI0j/hEtOvtAKH1zJfyRtbw/9fW4jFtk2W7qNnVGM35aQEfovY4GrsSLJWa9o950efHzMmy
QI00JIdz/V2ZiEQXiB2PTmq+TwwDd9psis95KQ55n0I9iWrtLHVjJAFeMz9nrUKQNg2P2qKZdyP3
ASMNZ9waboOPmSO+d7slDjOiN1Vmgfe3l9Lh/G9lLi3PUfmV2y6xYJU2PEKtk4fe0e65A68Uqsud
KnO6eyTI/FAZdKsFfbo8h/54K02r3gb+QOSKssKyUlT9jI6k3Oj/dPrL5dMe2r9JEyHR718SHQTO
b0cnVEJ1DFMV1han80/ZRlGJmDbqu3qfrpi+VRNseU6o3SHuSPtJ0GrtmxKl6b9PktD+TGXjqwrV
1AlTIhFL0/Q/UuCaqhftgqOPr0UO81onvHPYnvFqDgK8N5Qr4etj0eAWBVVRrYt+ErP5id8eIFWn
6OyuyMr/5psiwPvPS4Hr3nVNviOhkmj4r5dizOq21Resf5nVnwZbDmEO1vMU8/jyFsDHx0Qb5lNT
ZD0DenGaluH1b76DP7OduCwWQF7NNHXDcQid+tfvoO9VKD5UUPsiQ5TtwuZDeBvhOeRLCYY+QS1I
yeQ0cWKLJzIimd95RxxHCyA1+QfG3+SRmNuvoS6WuK5Of/3nf9g634/LfaE6lg1a3LG3m+efbg5n
oGevE+u715IhTKxRBlU+ZChJC/uzaEF30qw/qVVahhRqL9BVtHdAVfAVM2GGubLaZ1BT71Y5FidN
MEMEoEPeLdxri3beBfdYQsfBhVFmdtrg9VoaPczjm2YmU85uYBgnw9KgcdCqMaOn3qyU344METQl
bwRMfKz6jMFuY2yXhlSgvmXFdZ6Gj2Yrwm4vro0xtbRMcvggrjy1Tud62Zo8FOxtdwag/12lzunH
ajCUVbphutwOBbcXJe1/CaeMjpPRxdd//3vWzT9zVPhhDZXHu0OkJoGa4o93HWFBC6BFlwsrQ6GG
BmgfdVu2DLe+kAwjFdJ6mNCZ08JUo7zaFueiDoe0FlYt6oOwaUOphUtxbk4TctM2HNtwSULk6jPB
REmoGFeRhIm4DsM1Ezj6trXwcbGtgou1XKA5r8vFAdfa/PdSm4sWI6I5s7LxXNzWUgI7PbGEdrK0
08r7ozgB32TpFOxoFXz+25XbGsqjiwsuClrC1jFENUFjM3oKKmKB06OaHgt5dGZ6TsfV3BbuqLk5
4XbU55N6W65kynayeZVnk1B154zpulvPecEocFvZsK0cjwJzGLJlLmN87eOr1WyrjYESIA66Vrfl
ONdivVrOVdzWXIagEMYyZPVl2AJonMIGBtYUovvOJ49oynwKU4COJXt8mJRhTHt3DJ2RmS6pCKGT
uvpxtVNx7QrTQAY5IZG/aiSpwbgcrrHYXnu0IHxcbEuz+Z6vhn2ZlovJlV4uSXUgdGEEmn9bhgHn
/KzGF9M4p+OZEWI+niGuprdlaAQQnBY6GMX2Co175ZJrx6jfVjwcnQgkTDAbwWpgCoPyEhhIeLoA
HzmO7hKwnTyu6TGneyGP6c9qZAB9ZE3NqU+Qh58GvI7zqSWWHsAir/IsJPzxc7+eS2gB6zkrLslt
KdQFBqXOpTAuRCdnBgEMV7O5yvhqNNuqYSOs17W52s7VvK10BTwRas6VNXDZl0D90XHVueR2eiwr
gcgX/c7fhfYZ/+fBxlvMpovNxNgwXDJy/nXvAoRc9nC3iU0uye6u0ak/VyXSIvxa9oVCKrvLzApv
Cbiioyxm+pw6kc7DJrVQFUvcdwWYjSluOE4YS93RxcA8pM7FPR5mAx7VGPuDlpjccWDeO9Ni1ptw
KoWf1ALk0lpyVpgym5RZF+CeEe6GZQrdzMapHkUh0y5YJErdHFVi9Q5WqSRvq+2S89Rn9d9E0Br2
n9GvbDeWyWOWPEaXXdzZ/v8/7eOzkbfQoTfGNyk6t7VYB1YVeyhUmw/MiW7rRbNHbkoXefHiDdG2
bHLJbwsK7tT62eI7ZKoLv6IDqfjubUVlgOaRBSAxRQQ8BM1tAbFoB2rUQL+tzA3mISjcgB29coEx
BFt9xt9xA3MIYj0YseaCWNTBMAYWIkpmSJ5TBckY0INmAWlJkiDFx5BApIFoEEjLX0GQWj4M+bTf
1lr62m1JMA+WF6se3NBk8FLVq0nXuK2IQatzGI1tlTQJCRuh1CLqVqUopeaizvO022s6eyyGK6za
9UrXA802ZiSn+f3kW8yAGr/J/Jdm8ukBGa7v6Pip/SWHch1MeTDkwUwv6bb6NmC1bTAt2xqWoLu9
SmBhZpChuDGDcglmM8ihEixB+j+LuAyTEmkODLktTQbkhK4ymLJt8TAeHZ+15UAM/qL5k0ZKFSQ6
H7IQQkiWlvjgCFiZ5sHRSBovGjy4E6zsnTlN7x4sBobGgciVuCeZ6hB1B+iq2ohRcFurta2k5BgO
9wh3rKcwfAMnIrZFcs98W4DBYwIPWioR3xU+uhpFMBLdVqTA0gtYSRWAVMu4WW4L8X9VBd0QDLcF
AcDUgmkIoBssQ+BqdCcDRUONFEBIBJ1D9965LdCuCl7fKmC5t6UwKedLcIfcFgDNCZutRT/KVzr/
Lov9iY4/LPoenrPfwHSwPFLqSE2Ih22ltzWlnu2gHPAU5zAYNJW3JUFAycM8HoS6rYIhPwRLUAK3
xSk7bSH2ecpEsrRXuKjBfVaX0S3Zlpx8Rafz7Lu6r7u+Tai668/cJK4/cp9wS7TEbgQcmGc6HWwP
QTbDCdyxU9ZYwMygJTHltpolYFXcQWZQcPtw4yzbApzJUuZAyMAFtMVkXwaqDOYsANs3co9kAI4C
glFZ7LTO4EuH8Si4ZTIOfGbperItNUG6zVDRUwavsj2I9u7g0XXNwIBkXuceSGphKaifO6g0f1N/
/5/kzm2XsgwNmR07Iw3eP6rfjLBApV3g2WdbAbChthp4RkAZZmUPrtli9H+9/XEq3f/+SDPEjPGv
bJ5WvR72xAvh4J/iN9nJKBx1urgFs50PYeekblqbhdRUcJ8ptnlxnao9zfyqFwOVYlssJPsIXFZx
Akyas6WZDPEZTmcFdfsMzMBGrE2ulWkpnw6I4IfBzapno9hOLOvLv68PNeP/qQ9tYTPn0E2b8lv/
41LAsImLDLUiwS+Y/HP8SFdpRFNgmdZrun12+yMdHXYMLFlecnFOkss4nmHnO+W2GCKl+mncBnQn
u4eXvi3bPVbDMdaPZBvny9E1twVb0kpOdkPT8oRnxDeoxFI0H9tyQA+u59UBGHaeigtrKC7jcFGN
bbkxqQNXO77CbmAN7rWU187dVlGF6RxmVdjBwmj8eA6jKVSsbeXFXXpbhGO1412U3zl5myAxsBWo
67OugOmDBx6vF6W5RPElTrZViPMwnqfxbIPhKs+Jfhqi09phtMa1e3L6k8lP6KJM2lY9HAe5LbQl
jrktix8vOSnztmrrpKXn0jrhgwFOwmLKyOh75AeE4DRcEPYOw2U1ttXIK8uiplyv4FIzj/+WVdi6
VxY5Lqy0CpVtWhT+zV0g/oyD5A1BYDvEaps7QFWt7S75p8c2AbMTliQ0IGUJqT0elZwipRT3ZKgr
h7FujOe5g8jFwaz4oAR6Q0WE2zldMVxNzD+L5tHY5AWF3iCarqzer4cNIsZp0oN0YsMo18+VaXcv
tq72Lx1a4sHo+jtrrdixUsOfBfdJTUTjuyMLPxvEr75N32rLjV/kf3F2XruxI1kW/SICJCOC5lWp
9EonL70Q1xW99/z6WcyqQfeVCleYAaIJZXZ1VxpmmHP2XtvICcRzm2RheM3SqsNfOTzr75llkMVA
uXEQbr6p8xAuiV8amOnqrZJMak1vkr2hwyuYukpj64poO9Rm+7WS1SM/U4t9N/w7u3ny7KK+bU16
3FQh0Y4GpXUT6bhkJwVzO8xwVoNYOgbimcRBNEFTi7w6QeLi9Paa6hNGLPihZ2rNOKiN8AU9l32o
uVl8tzpWotA2WHzz/TgBhuzmrK4qMHfwOCyqdBD+5Ig1bzZmvJuap7b+KE6j3hn7NtCH8/WCmA1A
w8S2yZGe/oCEOjy1VbYPxlF/qEvjhc+n341diuSbdGiKccYduNMH1IRoSItanVPLwUTP1LVNcI7c
Tkmb7kRP8cxvw+qh+qsbQZo7MjXO14s2+t6OPKC+nGBHy2mvN1K+FNaeHbB8zRuv2I1qwCRG5Ov7
mOsvekFUUBMMMGohGoKc05fmVDloMWpK0F1FRcymXQ3t+NaLSxROVyg3q6RZ5yezzzOICSgqbU/T
sKTm1quUxi8q4tmPIcdKEkk/QNF9ABqjf1V6+LR9F8K2dMNWulJc7blU8l/3vtVnXdLGFa1Uz2g2
Y5F2Z3euTrZDc9/pSXOvtV671kJn6yfme5/mG5sd+zbMsniPy+OSzPqD0A8MdNpUE//zMNfzDl1J
8TPjEyld+a3oS1Y2a7T2sordU+ogySdOS22HDNNJ4xYxfBI/Plz/0luXnnCoqByLsttpU0TXO4vu
XCQJ9/Q9f1T0etiltu4t4FX7TCzBowf2ASZ75pw9G9R9QPjHItWeYmy+KU0FLat7b+HIfdOE4qnD
Grk0EZlTMDEPWVSI22SInC/W2k8zi5DCsA3qO4bkWKB/OBD01eQFkYKxSQiGs1Gy3bmu8Rc6FQ0a
CaCtP89k5qe6lmAx0yWVYyLUHUeXv3+ZLUQ7+toDrB0wJz+IVbxRTtz8yEvIOiGBjPdj7wbrQDbv
RYMvXgmiWMZuWZWF/4JY1nfOE26DXVEaYhvK5EcRJ1hn/MTdRorgZ9Mt1aWYhpjDcf9F3rr16ewk
mH6VbTEDm8LWP+5K+ijtbRSr3cJtjLueD2eHoCPIZX2mVwsPOnEFohO+L6Gt+OzEri6KlzHP28PI
FniKmAzTQVaLFKAmoItKW0nOakvEIh7eq/OY6OrNs9hgFuRsL8skAM4ku3grx/YvCnzhmonvL71G
oqvwri/6RjMXqach7KtpieSWnNC3hGcvKuu9NhXuorfZqbk9xR/T9p4tUS0TzkthiiRRoBta0txc
ub3XowME/9WWc/u2IFysgMRG61pXq7TWPdS80UEain1hoB9CcyxWfUT8UJWDEdPdhAzPsoMXaUB0
/PPdYhifP3KUjRg1WPqErnN0/f12iQ0I3IaAP0L57yi4oIjyWXBReK8G4FEA0+ictkQ0nEyyCzZ6
M9I2i9UyzZwag2p2iyCqvLcJeV97RYkEPkGx3pVIJeqSenwxjN25IXEPkxI+YD+ZXio7mm4y0i1v
2wzdL2lO1o6Oa3NAAOY8+kaE8BGTs0UOFky//NQ2TbZVVRWuMby6T3VdPEBRb38k2HpNNFvxsZ4i
4xVzfggHrEy+m3g7TYi/nZrFLV6tHcYR9YsTmPu6S7FQ9C3tvN4ulwZxWGfIVCez8cUNaiDUHrWn
30eGMk4DVqCiug2c2rlvc31PHhgBQ6avsVUrtF0nRh9YMyq3vndQZGuOu7O0Vt+mfdgDuUhn3TYx
8suwFtMtINLqHiRUdTvB7RCebpCwlzbHpDExZ4UGZhtYa0l+NvX6LnDC4sloPeO+qawFKjRn2wls
bLBATkjJwydqsOXWNIMEYdkOmdGwjpyYtlwg+g0AW7nsfVSzrqYXtKNgU/nMGQ+hGHD46IEkEpO/
Qu76Ew0i54be9kZznGw/ybHZ//kOkx8T1KmyC2kYND0M3VXS/FAbKoQwWjgIBJul+iOVIuOqQ1jW
4ObpewOSa/tqI8hnglflhauYpKWbBuXAMmpLb9EK3z7mmjqERCmEY/rqT/AJnOkbhNdxjrAO7XQz
QFW8GxvtFpQz3RTyirNG904DgbmpLts7LXwRhueeAT+KtnT5wPSZ4AjgPZCh+c7aukrtHbDmV00R
Mtc5LpogAgxxNfjB8s+fh/n587BN5jdBiV+xLjgfjhtpgEY4LNCyAkvyl5h9+XdVY/M8eUhDUiKs
/DE3L2gajEsSpUxqeXxrU2W/qWLvQWg161+eE5zjxIr1GqycHCcqxK5BmgAXxc1G31QimHRJPPvz
ixef1jLLJibGthRSJqxqHwt9+IvjpKzSZFGZzq9pUvaBSHpvwx1oQPGSHCdSt1hVgH4ubm5KEqSH
7sWw6J57rQqpT7PN86vi5JWzbr4LnAdNjQiv1Bvlw+QQM9csai3ksD8/7MPc3oGqb+8tAxn7pKf2
XeqoalMlqN792uT4TMbGkt9KII1vNtlG/ajfSTxDOaYM+cXSavzLV8fdqjNZCn3u13yYK7WQnbqq
R9x2tMlh2+NBa9vhsXFtKv5a+hOHMzw5HBRJRVYvczndg7AcsaWDkfh/fBMG3wLNK6nTovt4G8Uy
dg3JmYC+RYo36yZP3PG59xFcukr1pIrAVNDyZFc7RnLqfNoOga+edc+lqRuF5l1cOuritgbUMtv/
CaFP21pZZZLCEkxL00hevaakizEH3OqTHy1y03oDmn+XdvxUA7sLX5NWJ1RXgC2LSzXcpan1BrXe
PrRFBeQeYwJFDpfiT1KjSfnz27c/Hdot9qmWkKawqLTSx/t92Rq5M4JeASbz5mPWVJzi0vZfcS5T
/E9JraFW7aw9BZySFz8szCJ/hXzYHPQpR9ZZJ4RKBuz3myEKX92uRoKrkkMwbwWS0cW2RzqG0iAD
xGQv476keO4QAS8bbwJDHLZPfY4+uy5IFTUXVUm12qvIzPEElZ3JJ80yNdxLhvnvVtmFfaw1v9iR
V+Wva7/VH2QKCANe+rDye+Xflo2THX3ZMH9D59EJvNJqXzxPRfMWxvVjJzxC2rCG35R5XWNHMKpL
aBfFxkHg3rf1bDivH4Ue29sYmCglpljtRiBFdh6It0J41tqKW+LSxjSlChyg/0GMs4yCmHNiOpPn
l1lRT1Qt/QCyFjB0D8Xdsxs6HcAlY3owtELegs+x1n/+Ev9tKpznk7lYLjhQyI9b1TEm89jUwduT
Cq0Kz7pkXfVTz/DQZ2hc1zGntsmkyxINMSQGmityMC/AS8WTEylyFyrqLoV3PxBXQyiCe07IBtzn
Dgr5HtPz9RGbqemLTZOYX9fvrVobHAPVfd0Vpv2pVQvZGv5NC4hYkDVQYf0TQ7lox9pfxjoF+Zqv
YpPBit4audoGAWClukZAUcN/X9DvcPfzQ3v+HuPO++U5PerJZiREszKLTd7MuIixRUNMZeGm0xt7
7Qms2RzTAA5wtzdt2NM3dOIzsqt+TnUfcOSZ7yKk+ZYYtdpVErPon78sNU8ov79pfm06i5al83Nz
9A+Tn17EaJU5eaFMJ1PNl+640/oO5Ju0tUXv96+ugevXC9oeAihpQQI0wxHyyN4iCvPOZouwKY22
x4bQvQSJP4Is0OVR1jDkdJ/Qct81fzXgmNRI8wM4rwrYnjDbFo+dtdOF9Qwfi9okCVvbUDeeoluU
4caKVBWN5LyzN/XQNqnCRDqbVM0A/lcGdvIN5iMhHTFp1WVs3/vhG9xBi2KKG0I4NaJjLIPdoMvs
r8honVsNB9EXDaHrmeXj5yaEyR5bd1nt1YfDNbq/yPC8OIfohcWRfXUNENbP30tuE5RiKKpUn3rb
xND3JueTA7q1Xf6tJy83xowcOQsLCDyybid7YqP5K4/eIjRBZqCecaeai75bZW0GlLoxnBsk6CBG
bc9dFJS5bp0kNXZWD5is1seJD0x5eHGhxLrtm6pqps282LVjV2w6gxeILuk9tOZkb39tJyHKrKph
e14NmOeMDipyR86HhxATs5NI1y69WeYTZ/b0WN/zSLR3hpncConBigJb9oyC66zFRnH2hEFUTXYH
h62+b7vwWEz1V0UM4/OKIDmesBjoGNXhxX/QT8RwI3RJD3Eh9bC7Gzo73FYx+NkmdvdZSXPJkvRU
0pqkNnIN97k/9ndtY39L8oho3Lk2YyRVuPDyGPsW9CmCUHtrw/4s/GL6+NdXKl1zLrSwmaIo8Pva
heUC9wjkTaBLwUCWQIDKN1ikbmQ8Uof71mM1uWtLupdIRcUSuOm2Mn3v5E76g5VZ7TLvuwR1bPQ+
qRBzTEuzzCg98cUSqz6dDGchii4RTQgT0dL1sP5fVSHkWWMqQ1D6LiVEzGNBvw89cAvdSAunJo57
i0QtOjgevyenDy5DJ8HgVPY96in6ewHW46KCcgsNMySficyiyWF75/RZvQxRHe0zFx1w3oAOWhCp
EtLxzePDpOJd18ACsZdmXEXbfjC+y8CsmVT8mpjSBaStvM2CTT2k1HNATu9YvMpt2XVUj+EcrsfR
I9Os0s2lNRoVckQfIqoe0Ch0uourFgXJ46+i2yBF1180JhiODjASME61Xyxw1w3h7799fmbw4h2p
TNPBZf77N626Giqkk2ULKwoFmybSy3QjJZsiqINzmHEC6rk/Nn3aw7jU4vYBYX20sOMuu5/aybyh
lEjnQOvCS2+CBjBw4KGuicFTVJHNzEDG2Wqsx2Yl8z7fm2aMHLfroienqqKV7rgTbQrAfy4VZANG
MN3J3EfgeRXiAEtxl72XmbSrXOfW8IAoXc/KVSnzDY6kb9dHfWS666rwykVqz7l2lW5sCFGDkTDP
Jn5dV1/8PD4XsKxZpIN3lVMSFIiPE+ag5WXI2hhjEE3W7GXzByOi2isnaEh1gK4+EtVGDqO+D9Ly
rVDi0HGDvmrtcOdN7WvbjneVNUh2hJRaVVfKgzQl+lYmNsqB43ZEd0cO1C8Aks77nxdJ8S8nBNfm
oCtdSxBaYX7Y0UQuPig0sxDOCObEs/fU5g3ObRPx8vVhhghBhX57Lt2eLajmKLqfcG6sIrWWFjWR
TdaBc07I4XoHYyQrfV+XOXDAZJvYvXX0Vdyf6NZwdIdchkKXQ3V+7sPRvykgTeYRIGUMwMPWn4ru
JdJtLADiiy/I+FRhZPW3TIcynUL0IZ0PO4HOs6ysiAX670JO6yBO+q0VWq+jyt+4sf/+bdtyvA/z
bqCJ6+l73/KGnWdDqIT3NH1RYVCft2M0MzkJ8GKUZUPl+f1XZhEWDZdkhGPVkouD+8FZ9UNyP5Y9
4RNBEhxHvQcNaFv/XJRf0TSZinIxgF7F/buowgBsmX0yhaheuL26XYnxAm4oD0OhAHpMLjD2feNL
Aq4aiklWlNmPk0V3DwD1g56QJDl4Wnm0NOOt8hp13xDaeFO6VXJyLwq73wtrX76yTNPAJT41t3XD
zx3j4CLHAYpf3H0k56s/hjkt50R7QfOSb32SlBaxqC3OtUW7KDKnAduvWZc4Gl78sNH3HZLWLyYt
99O8j5+Fm5j2MKs0O74P93AAjitq7R76cZs/cZhKV5rd0cNghWBCyvo7o3E7FPLdKy7eDl3iMN1d
L0GO1soMLp15HsxzXc3Xtjp3/lk3Tgy3PJnGqT+Wkh7vyTaOrnH0MQGeawuGgczTAIe8gutVznb2
HfKV4JsWaPCEgLLgiK6qvzC87b3UxVYSxBZlAE2e+ae/dWWLlDcr+tuovA+uwzLuRfAgm3mY12Gr
hzh9ZHTjY5g++to/Y6qePO+xlk9D9VTKpyx5ZuTyKR2fGVHyXGlo7Z/H+iXTnhkQHhBEpB3EaA+m
ngt54OIG+ZpoJfc9TSlrYrR6tWQCGivvm8f26ylS/1SHoUuoqJRTJjdNVLQfFhawPcySMVprw6Iy
uiOlGm8XhMM+3Q/uDo+sJ/dcG1DJ4Z2H2Ynco/qu1u5Ii1J74u+q4lBP8xjcg5UdOYAypHP0smOX
UWM8OQ7GlhNjwrjongr3VObnyj1103m4jmk6O948ivLieXwN8OEuDX8bF5992jLhM3m0JoBZmUwf
6yaVWzNGQFghbwgrq9z6hR2c/DxGk40SJTe3GovXTp/hazuN3jMp6HSdwSdeR0BYhrvzkj3DSWjC
7xtCC+TeKgm7vvO9u0KfhyAsITsY2UEfDiNkJQx+yZEB3NVMjq11rNc9zfT4VFrHsTvZ8amwTn13
yghAtE5xcmaEyTnqz7k9j6A/p/Y5ts9NemFYw6VKL3KYB3lrjbk0h0viXvThYuX3kXtpjM7cu8RH
xK1gPzLXnnOVENbmgIGPtagjpkeNM8PCX5uFH19MDf2t36LfRPFPfua9yu7FdRjZPcOzIWndO/aF
u4yjEuZGaV8g1ib9PPT4n5Gp898jUWc3JPXkbF+vQXMS4Vkjm1WQUHXCgZeGp7g5xuEpbI4MvzmK
8NjKQ9MeuBbtoY7ngUGEHajV38nrSGBkuXuWI0Zc7cNqH4R7LSCua9dnu6TfuUTVRF/0gz5rolG/
I1IxWGwo9rgfG5OpD8uqCiT1XDPIH4I8dpZdo/fLAVPBwzi21dGrXd5Ooh6ImdWXYj40VX3bEoQg
CSovg42RkUt3fep6IZBGHKTYh6NySSW36RNBYSBRrZsugevUR61FsGPQnQlGWH2Jjruw9/PxPUAr
Yxmx8xJVnO75ZYarqzFmft5OQaOPjWNtYGSFf//zegzUw6p3PkfXVQxI90baRXe6XjJsY6ewk/66
MWvrZsxfJ1lI+uRlcsaQhCcj/mHJMnlphxoGXnr58y7l8w5rrkDjCEAAROeHIsbvCyYC0DChy5Mv
1KQeozhykYdPCJSwQ4a9x5sewZRMVYkfJzsGWVejDCR3YyQVakiHB9NST45S8QX7VagoUYi4XSJf
ULB34UwNAHNPHGxI0c2Xf37lxjyv/bah5pXTBTIcJj1DWB+LEA47j7xNB6gzbdCum6mabsbKfEro
Wy+lpH8bp4V1JjMEmK/rPyvaUDcGbugbG4UqGpeOANo55tk28RU1qFHKmWz/5xdpfl5AOS4pWwEc
oL3ofDw4RfY0Cq8AvtOMIG1zi8628h3wezocFzgp9nFsaZQ56KF6PYtAaeTjIp5Zx7AyNJLzXlWZ
IlUzWgn9pIP/36d3kUtbyhy9N0AqpyafvjqrfD6V8tGy8kuKPNR4Pu3qJvyvJAoC6gpar3iC9kyW
Ul9F66Lz+qWsBQUTyXrhWWTY4Qo6mh11rag2KW4547settD9PBKucmlRXISNgN7J+RaOg/nFBsX4
vAGlwY3azLRpR/IRf2wpDfpEMJ6JAMe2bO2W9vq265V+F0G1v44AWxQ5DxQm5prTPABU++k8Bm89
eVBF17lYB+RL92ua4Rr98HAdA2LQ54F4p8pWY7kSBGch1lxJ5DneP6NOcCwTGQfeYE2Io22ty3Cj
2NUXG5LMMtgwhJAOmzCgwDyPoPhnUA5koKNv1NYKdtSdMhm5KCc1GFRmibUtM7aMwtj6zTZutmGD
emYTkPDF26HGjmu02RTGZmw2WrIhOpUxeusEIbpY+7yRfB5esIYowaj1lWpWIJKBaITkyq0YijfC
2xIrykR/j7ZeM6ZpHqDZEo4jvfsIwi5wvr7FPousbGG7gouOOhoP1IeqvV6MGJu5vRa9YSISa2QE
LMHMTxz+23w58fN1b0vU0smS77UiJek60gEuP5LIeVRUpw5hSVtsNfWroV+lYh4dik80wTGV7rXt
rqDDynjtjWtRrZ1xHom1jq6jDzbtdWiKj2vDYJEgqqXvNyrfiOsghNfgeVqp+SbvN0O+6chy6edr
2G+afOP3G+lvinyTEWLvb5J8k6g13eD+OgK1Noe1UYz4oZFgwNzhTFQnJ8XLq9YCc3y1dse1Wa1T
a63GdWytw+vogk1zHVWwcfJ5FMGm6zdUO5p+A1HSuzXzTTXneG3GfB5Zv0nAGeXzIEwq4E34Gw1K
v79xu43hb9DqDP5m8jcd4Xb+xldrhifnMQ1rOPu0jhFcEcGL3yhaJ9EadBIjdggHmccIFDNb9e2q
D1ZtwI31xZT+uT5qo8OyFGcN1zZM96M8hujXJOtKE+hHQ4qgnsYAqaK0eTBYezIIBxtEbc7DHLt+
UzZT+MD0BZWsD9ONSrtwF5UZXgsTDGLVjc07btN9bVHFDRoIuqM9GafAf3PhU2IxHo/F2DV3BBf7
h2AK1U2Ru8Gr3vd8QQGA87IhA9ozsEx2Ot48HNTWyRFpuivrRqxit4uffCf5Mf+nc4caWr20TyDD
QIdmBgl1OgHeXid3piqIYaBlW6R6vdetb8YMT0lIDblxfKaiKZgDtkdfvPlK+0klo/nOLufcp9oP
lELTfU4W3o1sCeDDxK+d/s/LE443xK5z10U3lfiw+tug9hKn1fk4Y6vbtIo4u6a0QMcU4YOCZKBj
QCgrd3rJ/bDYlxkWPGI5umVshjEsTLe9LYWFBoTa1nMe1PAcFLKWTnnUJIPuoGINUnEjvC92LZ+7
r2AYBB45yeSP1+S6KvxXPTLgyyyoJoTIt2xsmqMvFwNJ2MApy3KH5ZTC9hBtyY7t7rESumsjf5oG
R14gimtfFPU/d66QKbkUcE2KZqxPH1UzBtnQMu6JTicEPVokQZEfiEX9wV7eWalEZASuQDwISeHa
RAlUfGAyKT4D6g6I8a/7yUjMuTBtDLzPnm5w/5sImWprG1mEM5nR5L41ibw4lVt8US6hFPVpE4Us
jFlYl7YhTEonv2//Gj9L6mwgybWf0MwsfLzaa7iJ462jlwYNyBYjdz4fY3pp7rX50oq+XwYW0R3X
/yJXATvoFOMfmOoVwH5rN3WiRAOTE2CZpRkUAJ/VZi7bivlSl1V9asPpJ0w8tSpru9nT0Wr3179a
o3/N+7pZWw380NyKXhrPGLdtTnhNgShWwwe8L/PO2zfEpxJsGmEIIcMEj1bigglwyX+//pnpab3T
7VWF9Nx5IBF+yNd+ocHFbk0FT7NQd4RfZNARYxbGGlzI9blxjIpbapHB7TQjLYbcshal4QRLJ6iM
Y+R4mPxHC3JmIIJzCb5l4VcdVDc/DM/X51ozd0/0nbX6f5+IJuLYupx0MtdpyCQAr+o5zLQG7xOv
g7ChDHCxCjKwtJkQOA2o/u3ioqeke4Bs5/CVE8yXtvWxolm/D4RRnmHggFEeCMVJsAM1jdFupJc3
j4aALN3lDlUk9SvM0nGRTH6yr8J42JDUbYPwqwWpTphw0HR0eMlxZwgx4xyatS+aHI4YLCI7gZbP
JLYbOGgrf5IPqUeUnYxQ5SRWeDZiDWz0LPWEnAx1uTVN/Dsux1qrjl6tvrdvB7MOty07cizoLJOx
rT/WTuWfM6GZz9L9JpWVPqWwTfzQE5tY1sGup9+3u/7VtZQxrn8VaUmyatMRsYp0YG+nU70om8LZ
FsXUQyejFN6YTbcf5lC0FovuPgVwA2dwcnFGJTeI9aL3RKCO6mBLbKd49B6Qbb1QmT2kQUSz2OuE
eUhqjx6LHOMdxDkdcgckDYI9qu+62y27enSOYxhxwE6z5uiwIbk+Ksd0unVKemoWyZV3PnNVc6Or
xoDeCjk/qE6l0lJKTv74aOucgihenxuXFq1lTcAlrTpnw2y5N3navnYi73do6/odEqZ//jLbod9l
LjexQc+FVug4XrqmmC5Oa/zQZC13kgzUy9/PJzUCnNy9uz66Pj+6cgEkHSQeNgLbg9reuMl4Dvsy
3Rkm6/ho2cMzK9uFWGzwOQb7eV+U3i72O7Dfkz5Bw0qgPdyE87Ph9VngtYBcqLZcpQo2hK01kmdS
CMDeHf6+1N20yrS5f5urmqIK7knKsgoBlzabytMc6pBF2Fg4ECtSdPaAR8s6lV1aH1x9jtHqdUKh
et6P+TJ5kg/OMpsZOWPvynJ7fUCqGyQ/tdXHVhobXyIbTHqDGJtkfCvHIH3ScBuxkDuvFeVfEhr7
bapp8m7QL5FfuvuyR+1wc31qQpx0d7204XvZO9A+StmRlDmDivoZVFSrYZPNVNge6KHbFv9cnPmh
40JLLGPZr9thKvdNmf9sZ5k0d2aG2DTWl5Zog4e+ckAbpuXpSpDR/AjjXUjcIwrKaOtrEFAsH61k
YxUG52gAPU4g/G3jsB6YmVWcdeJHwgTbBjvpXzaKv/tSEFWDMrW+i+HL7lBRPdhJW9PVtGn6ZPQr
o1oD7iCAOqcBzj6Xf+FmMmH4ytFtDm4WhQsT7zf3uS7GG8oq/k0Nmwx+l08/pWynfQy0djdBklZC
jdQOo+nu+tf1gliUXe0opqUf2i+OFmYboPT4dLVKHWRmil2Wd0+OQXa9pmwaSsoxFzARpr19hZk7
E/m4uWU+F2n6UlpuSbqyGd+ihxSLupCUgodgL/K62ulNly9kiuKWBjpA+8YLzWXj4FCANMbeJdcx
7Yd6tnYaUVJWKUtyEBISedoK/bzy9QMfDLSQJIEqjdvcbIDe58O4EyngXw+k47Eruvyoydg/2rCe
jQWBOeTOFsug63EZAp54DHus0uAB6oUoDXsToAC96SSZKJ6GI+V6aWHGko3ZAUtShNo6fjWvFEGz
ydP0h5x/CxGhRlhVi2xDukR98lVKRgk7i92kBQ+W9KPv9iB/1Xop3zppYRH1x+C5DLdewbcxOjbG
8SiZ/r5oqUcwmUodsrGxh/t+ERFRUMxJIjFigCmv8NHceMQvHMErtOpW4kXZRAuig+PhmxsGAbhz
eo9+iws11NSuUL13TzmZWHO08IbWqdUUTMNxmKFG4ziRXNuS3+FM+pYeC8wehxwwLZbZCiBAeTva
WNOi3hOHOEq3RtqOt7nW/XI1DmOkzqJ5x+21oM1+bwif+LhIevi88p8CHOpyiOhKxi1QXUP64QP8
IBTn4zAusqD2Huqg/K7Hkf1d+RlKf58YjI60TJjJs7e8c+5M5Lq35QC6dwh0xOxu/rOuJElAdvCa
eB1uOouODbZxBLT0XNkLubO5x9r/51LAM95HBXZUtDWEJfrix2TJ4kEOUmwNAdE1B1C3pnPj7NtQ
s7mpzfvBoJSdhzbV8XoGsFhEqKFbHDdf7NM/b9Ncl/oR7XeLqgw7td+3abkxNQ5zQ8ruGyqDZyfv
CI7DkzPgk6ucpRIVfRZRvrRdVvD1T/WRT9ZdByIzl0WSQH8fXONmtaysiAo2kuJtYAX2WkfvcE7d
8cmQKr1VvkG6TVPrwbFNyuBYJKSL/vmN/EtlCSq/jrLfNjn4y48yL9CsltO0oEqDUhbHoDI33Bv6
rY6CyAlz5GjtXqC/WPC/JU7AnRM1bATV3YTywBgPZRS9kxRAxHTnPuS1+a7TBP1iQ/8vkAhAJLPQ
QYcHYrofIRGN3REyo8g45QRkXsKGQ7Y3UVF26HK/ZrrxY0Kysi60aI4w1fSHCLFAgjhwCcNEO6C8
XYdO4J9FemEY6SUX0Dg7IDD7/1ya+SHVUbb8lLzXwgsfktyw342YamCugVNEmO5emEt/9YVz8NWT
mzx747OdPEcQz6+jbF6EhaJ2HnUPw3Gd5q9xDjP2DZazMF674a25jmp4w9CZ4BPs6/xod3n1UCv3
/MV3ez2e/1aRdZDcSM5lUmE8QZD6+13ak2QZIBTJCIXSTpVFaDYoV2vdKaN/cxA4AGdEdRh3Bs3s
IaEzYydYHbpdG52rwjlWegXL0pD5En3hiHvS0MmIQNochMF34dT+uYh8c+HrpQ5D0QYnlKF8rPSI
soWy7yxTDG+qF9aNzX9XlHwegU2CLRSj5t63tXe3hBhgtsAbIjNtoHypXx7A6MVk0UTXkJ3FRn2U
VoNTUxRYq/NKbJQHob5KvYepicRLa47A3jP9h+F8d3QoVLVDRko5X5q8HO/SxLKBfJopTGUU+mMc
PtmOCJ5c/0KQAhnKDUBJkzxCa6iyk9tSA84gfS06q6U/paz+oIdDescWfSHN9BeMqeGxTsNyrWLc
oSw2+UY6mn82sKLdVC2zO/00n1wGFsq2mH6QkvveIa/hA+wbjM4B7PmW5JYq6cZ3AkgIl9fatFxE
SYahA51wW4zvFkH1q17z9c2w7AvyIK823OvFMsgVjHvQPF/dKh+PnfRvpKmo2jIX4Df70Kbn/7wt
erdqF6jFAQV72rPs+r+CSaJizUhc4DiVY6pZxy6JVkXLqe7PL+Bz24NpCLszL4GbFbvnXLf/rwKC
j7OsNujvLEToFUvdV7vGLtsbu6k9OnCEtGRq2kxRgTO7xLzn2P1t2Lo1sXs0nHvTv+2gOnJAdZZO
+5Y2M7Sdo6rEad77PzSBJN3rxuIedv0XS8EnaRsvminJpmhDuYY59PcXHgyN1xF02C7waVPnsqYT
GCCyBFAbQpkQPznqjAetJVvpz5/Y53YLPf3ZGo0IAKkaWpzf/8XcgWEPehXZadZne+V0SzGI+tkB
+b/V2CfcBsbYUbwu3Lu8IWF5HDj5dBYI7yADgfaKFSuQXnlAjG0cnDb+/ufX9y9CXAtxFcoqhHCO
jcry99encZq3xPQ/jJ3ZcttYtm1/pSLfURf9Bm6cqgcSICF2kizJlvMFIcs2+naj//o7QOepsuUM
+0auYKizkiJAYO+15hwTZ1VDdtjZEdX9osrej6dG7EEVgxvtyshrE+czTLp+55TGGi7Ktb3PV4pT
bQ2+3WPxcApGVhU6sRi18uX6EJY1eT6zWgXXT7vqfdJle0MnnKtLlehd5HxsCwN55CRA70y9e5PU
LBVYsCYXoYojWlnnAhvwd++in1YF6DJ0DZoRc1EDddkbO42N6wxZiki4nBQH7mnprR027nncxkZ6
N5O6GIRRdSozGV4c0LGlO8ujsf7YpC0vxPM+E1iHNXDKf9Oe+xvpk43wUnDGIMFBIPTmRkDA+mSb
ZEtve1ihZ0WR7iUF/dkYbN4hW+m+EpvTCZzVcuPOHJUGoGFXflSL0ELqZdaneJmXUz+qxoXFYemH
emJyrjvmOQoL6zwD5YZzJ8JdiWGqKIch3i7Tn2k/LOj8GKskZWK9oyNAMC2zYA9zMW540VaXbhK/
aaH9vKKhYW3hBHFZnNHkdd+cd01rmnISDT0T3d4aZQKGssNYXOhCuc3taDf1rYsOZWQ4UCXc8hmU
u+FzVhhen9TypEjduIxTR/JZAcaeTW20k1ri/KbTa/98ruDtY9rCxl/TBP72H98ek2W39cSWFoo2
rXUCK+ObalYOsLiUO7PnlqHGwtympWlux5Y8EQSK8thMrfUgE26w4UyCVS+4PqcqQ5I57W+/EeGX
LrkzlrtcYYmmaEOCqtBu764PSW4Xp8Iajnmay29fArLNgEsp8Kqt3Zz/PsxGOe5S/b5H6b2hzT5+
7FJWQo2g4dWNifPUpRxbAi8+ioRMY9gQjBNJt2iNge39WOBrX3Ri4EBspuMwHKsESVc+tvmeizHx
0UPkIvN1zpPQbtNMdL7K7ZM2tkNAWR2XOw4LTSAtRCOH8UImmB3n5mFp2JLBCizH31xNr431H5ZK
vGlZhtiwyAxWmW9vgI5ShpAPEQc6DhFENAHIc+n1Af3FxFpRsO6E1Elun9/bjOwITq37sWFonRKk
wuEi2FhbgnAmm2Fh6LDtaOm8Cs3XzSmhU0jAa1i66on/b+HFbS131YwYS7AdttolvZU6wkA44NHD
6NrlTQ5DXFaChMXF5RSwyt9w17T13vD2r8UtwH+OhY7s7ao/6xQlLEgBgM/t5ve2Iz+lhSM+Nitt
Mc5ccWDesGYjZTecZqGftmp/aJ1eHoSxmWQPkXztoSxt/9uJ0/rufPPMAPhxw0CjyRjk7RQSWTap
vyW55Q1Un3jotbPsFCAkKnQ2ZSCRvmrnd9cvRaK2tzKxa/TwEo1wEp2V2tbuIYYYt2qk306EBxqM
oe40x/xaAyLdA9tH74GvcKNhud20SDkPTS3aoEzDc5N12sZYFGRUqladJ2LttvFSLC8A/g4SW9J7
fVTUoFuAbodO8aI12XRvrA8is/+UYRlDHxvfZ2r8KpqivLU0MzlNGcr/PPTsmsYegeTFnVU6T60m
xsOQqC19e4aZ5QgsyBmd6FwlHRIPNjN5Xa3mr77/U+ub5EIm902d2gBfo1tFi3533/oZs2K7GqYt
k1cC1sBPyz/ehCOKVWJu5dwOgd3HWKnaeFbAe2yWKNHPTuaWpwJsvjNVICEWhe3AVJnLxkxGa6Ni
CdTNu34YFT9uGiOYFo9IFTLcywEqVdfTVGi0F6SXjDVVGFZLHUE0dlp9D6Kgfhgzz10I5Z3U3ngq
bfJB4t5VPxujJDkFsaPbq7jdbJCgGovCrb1i9wsGgvSXzMLPdVj69dBojEwLgtqmqX4nefm4v5IF
EpG6ydIs0BamUyU78U15Ra11daSy/UrmTdWM93J0C9ICBGMfFeqT0buvjUsHJK1b834Msao2xkmN
CL3f9MP6jkjI381iIkSXRJ09S0BjCIcqPFcdCuHa/GQXGc0MnFLvXBBnGFqXl3KYg8rqVVYyTgVc
zCTdtcf2fs4z0g9gcIjNuH5KDIy7r7DhgEi2XCIm9G3ipCahUyrp111TkMnTJr6c7fQOJCljdruJ
DtkITBa27PH6YMdqstdUbLIafRBfIxDuvdOXzzPjmzPxVgneFHBTBVfxrc19mcZ4AtG40vllrX6w
8nTm4tWlDE5h3hHqgete4Duc9CXzklwrIREioqI30eyGerb2E4EBDKq05KIz8+Vkc5lE8JAks3ua
TE4FIy/nQ9Jaw2OpBLZa6w+TkMMjtM5PgkFSYcKq6S3jPP7nQara868XpT9vM2wXlhBWZ+66Kgz8
N+M1NWv1VA42jrDCOFth1jIMyMVlGkHeoaApTlbaT+/VJnscINYRyAZaQGmarxUy9XuznEmBkGRS
W1b5lETGgd5o/clN0s2SEDhlhe87Xf8Ur/4JNGO/kdboP1+0YXMCpsVZamJtE2+eexpOK1S/ltsC
i83Ogc2HBmP17rNS8PqUS7fGUmJnLcXwLh2mGQm7jAmBKV0wDTa5C9yA+qkYvDLsFixdIiceCEh9
sn6kRKPClUfLA73W83NTTp0fDQL6Aj0/qRbvfn0g/kYnhKSAJRpCdYwszk+IVxjVloaRmiMRJ/PZ
MWbtJozx+KC8ircTUKqbtjTbe3ySNB0GaHd0Bm4GjPSXYtYOvZuJe2No0ssEw3a7GNUC95RGGmsV
9Visybqt+9Jn3bsYedwFgvryaOcYJRx7dD1+863KePCotI1xzEhMpss2hgRe8Kkd1l8IAS2PdsHk
PVaSfr/E1Vf6Bs1dq9IUqcrbpi6JEgG5Gc56cZcuLVd42u+Ao0HoO5r+CevLblEU+6M1vR/7cgqs
Bt6YodgpHe9hX6qpDBI9O0lzlD5SG2YxeVTcoj81iIgRVbgnu4bU5hF/MFnHTUAkbM+2V8JNh6dy
I2OdxB6sZUx6GCKUyXBXLo6xnaJIYeWoFZ7RuNqD8BgYzw/a+nEzlB0Gv+pUF0vOXRKXn5WX2aHI
wvJhaujsVTM5mSwGyc1TTV/P5+FDucZ/sKA/ZlDXYSMm8JkVE1dK9RnY0HiZ6GSfchLutkVSdoEo
wCeyJe89bIpMRoeMmagEWk0wMrEBGgA5Y5lenHTcoArD+zXHyraYR3YISszolCvRE9qF9jc3uKvk
+odVBeI55BQCTTYGEOetbD5N6DQ1OlnKpt4ON2PJPHAyPjRpEnl5VkbNnjCfkf5MkwfaikhTYkhS
2hoM3emFeq4mfPQZgYLIKXJCCdH8vWQgWVSgCq9Rax1zeChfFYec27QmKJpsES6KR8m04FgQmrhZ
r7Me068+AAX1ZI299hHmxLRhq2td+oTVpZXVd6K4kMa5HFR7IGvv+mGMrOZg5qFNCqqKu9RK6S9I
HOUu1uk9wcn1vixsZcMlbeLKm9OIayS6yyV0/wS4C1V4sfTNYvcotUvz4DANgLgE6WmjShAov3lT
/7SnQabIChqODgYbOA1vfO/YxaJFtkaxTdU2DHqdVphjhZMHbKo+l8RUbzFPj2jLjqUEZGUDfbRo
Ox+rQsyn0lGCFsgISKC+2WUjQ+NfP72f1/g8PXd15Ovqivm+akO/6zHFhZm1U0vYdDyv+uoG/6bL
JANPl9WCSTfbfMN8r9i1WqfTPVHXGEH6dM1A82bRV/E23TH2U6XmdfUAhD02Fb91Z3HWTH31/Djk
WfUDGIW40FS/YBd5iQrDQD9qzWA8lQ3XMOc9KyTM21qoMWBKwW/O+MF0JXG3BiDWnYi5Avz6D/+Z
IyMwxxgmGDW0RSYX3R/3mmAB2ZjQ9tmyTRyOfZU6G1d07GvUTZEYrykzoB0ZGVB9Bt8K+WudnCzH
Xz8J+2/kwQaKZuZV8DV+3pfndB2cXKMZvaaGqHrmXrrZCTqrBR5R1dGBoGl2fFzBWZYrezIs7Z3A
Y/vUdtFrrE3tZ2KPgB+P7UmqhCCP3EDYcBHBrXfmp0qK8p4eVHO7rks2nJ7qcYoYb82Mlx4W4eOP
7TzE07Vfm6wqYzmfiNaoL27UZ4e6IGhlXlcjXd1Xd3QLEaiirGDmavoiqW8cp1PvjNxwH5WmRheJ
bZjIjjR8FAKHkoTxdnP9rql2KbzYTdqV9BhEOGx7UkoChNFpEJWYEsLJELdLrKBNqJv3AkiOVsTq
U9iWLIET7R0Aj/OoMiGeVWDFtGzdd3Zjz5DYm+g3BwTMy9u9ltAtTE0EFLGwQOn3ZkGhJewvWM/V
5HCCaVgi9+yYtKuuH9Vmfw/4eiTFtVjZ17q2Uq+pqVsL6vXS3QxuMLkB5063g3qtoH3tgtHYQ72e
jbUwThDgnZBa2QsgOvVIGBx8gy1g3nvoz/BIo4/fyM88gn0G/gz5mQL7DP+ZJhoF/BnyM2Vp/yU/
ryB1LaC+Jz+H38Gfbbn/Rn6uxAp/Bvv8Df5M+ALigf+FP48Qw6/wZ8B238jPzt+Rn4E/Z1S/wp+T
fsU+j9EJ8jMF9vlbNcsP5Gewz9my1lycKbKyUqJZf3MIr2aAH+9rHD1UuKxk0ez+pBYrZVrXM5Ho
NBjldIvs0b002iGGSAIQCo5SSqfino0oyKrK+SoHhJI9A/M4TLITtLnqkNp5jNG9Sx7S8LMZA6Nm
u1Kcrx8peT4fIx2lZhtmB7tKPoIDNB/sOq28WHTqu2UGgtoo6Fwb7AT39QlmWbmh2/YBQlZzV1Wi
uZul2wRxAtta5GNzF0XmvTpDKTTdBea909v+XMvXNK2X2y5R1DucwjHSldr8CL4qR7uZM4EoMFMt
CYJBj6UFcgP+2J2CmWTOzECU3ZNOhvqZUBBxTkUnIFCa9q5oXaSiaDUJf7VeUhu0HMINFiYoTDdX
i7NGxsSGO2J3P5C7HOaLe5cWLSyfdS9YAdoCOFdaUHznDB2GXgbmfa72SQFwrVT2Mmzk1u4yQUAu
4ORCEP4jE93YgT4jRHOA2JcZQ3WnFcr7brGL18SpX2lOE2Wph7wkv2nx0vb/6d2MJ1AV3GosNCfc
5H68yJPmqJhFoTHIF/tM3UdpkKSBxkWkCXAmo/3q7KBHAZbcOPNa4XxTixsSVZz0QO7HJA+LPJTh
QWqHqkRaehzGoyyxrEFA8/L0tIzIHE5UnZ7aFFLkyZFrNdF50U9U3Zz7aK2WbIJrDQ0Xs7Xmaxnh
WQXtH57166ML/Ts8F/XFUc8KiiqyuOpLqqy8f1lfEg1WzWWsL4xwqfZanXKmBnxbK5zcl/zMtUbt
TM3aSvtXNU7fM2oyo10fc/MUXh9pIVAIEmn81PY92pz64ywANjaurO6LLIUFpM7pQzWzYpLjrN8t
Vv2hhnxqrKx3pT4BencBuvMBsht64u6JN73inNxr6cVZvdY0ru/4YVyrGzFrrSXt85RdeH8N2aWy
z4V97rJLCnE/u2T2ucwuiX2ObDK+1rqHr+RYZ/taSnqRoSfGrTacdeu8DOfpWrN1NgS3bAbcf9Uk
TlSTn+3p1IkTHX2dpn61Vlyd5vBIjeExRw6tHcP26LRHkRwt4rOtg4FjDKPYtdCDLcoNafQZmg/j
xupvcmyBHzBFU9eFXbBA28ew0Qc1cdXcrY29aezx9/96zcC64G9OapYsFtPrdcT2dnDRaPZgKnbb
bi1gf3hwyF/StwNRxxFGhLWMxotQKcDnHmk5eQOIMd6RkW9EPjKasfA76c8FisG1NNOfpG+Ya1nX
EtzfTT9T/OJaleJTZGhQRr7rOcUUX+RMY31qvlZr+Z3Fag4FwVoTn3Y+mtKh80c2ofCZCLvH8VT6
MdgEojQdL018AnoolnvUJP+qIfEokinRBerutlHZaW/FsNVQC10ryr04Wotdu1J7TuZ16lrttWrF
M1lSZH6p8C2fzExqaXz0wBNWL93vR1+OPkZIanbwZ/g1XyQp3fHltTR2qQltfn/tUjs+hYuPSq4V
IWTR1jKupWn0rDYdKXr+OPhTvZae+gOjitSfU991PeF6Fb7+2StMj2QpY8ZK7eWVl6RrpcD/QzDW
24L0sAFRAnK3bY6kaN4iKQkD5GjIAyaO64qA9czGQ5sLEikdUa97hLIRnK2TdYnuNfKnYq3lWuyh
Z+mX7zPQVhKvma9LiCK+Mfusu3OO4MxL5EeWn1wLQOLKSOSQcbittZprlYsvLb9d/N7yZbdWt/iM
sEiW1q410xMBr5OgdfOSxCdqjAQESps8VlDIh9FldaU3kGqBI4vem4seHhIEKqH1cYUcIOHXt6Wg
W+1Fkeey6su8sPbSYS2peo3qGdZalcK3OC09kRE/4M8c0HF9HCndb0e/vz6CSpc6z4TUWp7VWsiP
KCyQaPJmjJCOT3AclfKTyc7RfEICoRObmu8KXxt8QXTl4KvwimtQMigO1uqvtaS+43rE5MKYKk0v
Nz1z9vTZ6zqv7byMZQDHlaMbMp3fakSXbCD69OoWGfavLwTXYfaPCx1ULAxo8KIYLq7INze3eq7z
QlQtVIBQB6VjqvEDqtz4IWwNH0VgEQAdjjH4O6oP2Y+7nNSMZ0XcRzTLw5CbeG4s97Rwqr2jktYC
qgDFWsRqh3RE2F/x7X8fcpBrWyGeXfGc9c8IgRXxvETPTf+sRc/GtarlA5HO11TnD0r+wTbf98sH
o33vmGuF5nvBx+ETFc9P7iGP79P5SeZP+fzU50/CfKSkxHz+GEePafToLA/EBlnlg7iWI97F41rp
+M4w72X2zjIRLQV5SXh7XRXKLk5s5yGblQVFb/gltZPyqe+XoM2G8Y5BAgOsvsP6AEzo3a8PxN+4
fhmP0ex0ictCqHF1DH23h1YHSVhwuLomS3Fr1gywrw9zPm+mKmcgU40AZaZZf6/WCKlRdmrHpkk/
Ih0bPTGRrjByo0VNRnukVMqtLLP0eYYa7DkKdrwc449qdvtWN8hvCCMCCivaQXFVqPd9vnBHd7Nj
YaEavn5J8ulGkKO7nZPYxZDuyDOifc0XTuI8zNNkbTo2U3mYvq+0EdZ9W37/QKYDeP9FXxptM+gj
yxkTksPSRYe2U5xHB2nOJh9ariEISzyisgNL1sVTOw3mb05w8fPuGN89+V80Suntgnb4cfU22XqY
qe3CCd443OdWKEYl5HyD+pqa3JuCtCH3ptLWwkz5rSKSzF1gkmvhp6RwMIX5+oiZkjKJb7jgqFSG
v+yUzGoTscNOSZndX3ZKHJVptpoqMVPG019myiHcDXLfXeubmRI/ZcU+Kgn6KTDq1UlJ5VaQUvVN
dPVThtFfTsp16j/dTAkRKeSnkkAn4tP1oVKgvIR+0zMEdWblto/j8jfEePHzztag47eOcmEwunAI
f3w1MztBENIgk8rLVYiOLfck4dOcZuduYG5LGkU9PyftAp1GkKgSGRVp9M5yvD70bY6VPs1GZOSq
E7ROMsLEZBooc9186XRtWxNk7JlLRUAHmADAGUg4eD98jvM16u8/X7p+vW3bcFsRBu9fv1HW5tdJ
n8XOSZOddMvm2PZNwfRv0Y4lh400sxky0rNLyPy2SKf3bpS+VtJK/SXFKdGPejDFyYJj3YLRH4EI
plFo3w06g4osVcsnvVTMYz8UZLW2ZfmkMrA/O6+2pM1SERfxp9rIl7Cfi1eES6cBDctTS//3imut
SyZviruIAMkcWJVOf9Kk3ty7smy/Wqj8NplJHzezwvTEGFT6dVfUj7++wFwNTj9e6V3sW+Tw2aQV
4Rl/o6dakswIBZ3EraZpLAeU/GJbJRLpEBQIjsOnyUzj44heKbDRag9HXQ8PLZ0b15rkLU0/f+Y+
gmQOBypEekK9ufJ7WW5x1yA/HfZaXHi19i4iJCR3SLtpsaoVRUUAfDKZ6LvTz2SsQb4yxg38t8QH
Lf/ZcUOIwMN6129SFj26DlpkBMOY26c40xiyoBb2GhFzW6/nLawRtGp0tbHGJtUe0Ga6d2zmdrPU
9zSPZ1+riQDDwyvi8jl2czYsFrpp+O5oi3xbNk9aOL3m9awG146tGZLqOM4lwOQRBBXDx4ffvOrG
23W2g+sXHQqIHpvrkPlGjaKVOcGQmSi39aSZj+PTtBhfE9cqHlKDvHtRJtm5TpS7vnrFY5Sdrg8o
oYpNWYdaYI/OcNd0X7OpZCAjrfM0aQSvMx4PuR+2M5EU7qh7Yg1ahxvLFBCwjKgSMmSMjoz1Bag2
8MLrMCXStY+NtaiPXMzxjqG6+DT3d7GDZlzLCVNfiKV8SAuioHl7sYvNu680xcedHGrNr+dYvxSS
3G5D/QbMMhoHJdCIlaMQSfII029fVfODLLJTpwwV+RnJ9N4eBp8BgHgqxuyjYil3iYyGx+t4cgi/
liWn+q9fb+TLP7/gCJrpuqErBkjx04LGicxIcfJqS0AWZHJhrOVeK4GWjiO8Xatod7O5G5Sdau4m
hdye/aLsDFSk3T7BmKLtBS6xLCiIkGL36S/OPssCILxFFiBroHSs/i0pbYG5BLFkuhEYInAWIBmB
nd4IESAzdUUQpjeKCKjYCZLsJnUC3BuTlztYSILSCWonkCqXQjgJAWYgTkxKSFiCgSuJDQsUGQh3
3+eB6+6Va+n6Pg73w7AWI6D+WkO8p9xlp9s7sBYU8RTAaOdo17FbQlPmD82sb9NJdWH+dU9xlBWn
RdZeNeyba5XVnoJo3vC77J28PtpwAYk5yvppEydWsh0cU36eAzFl324t/+d1+r/Rl+ru25VI/vt/
+Py1quc2ieLuzaf/fqzo/xT/s/6b//zMj//i3+fkta1k9bX75U/tv1SXl+KLfPtDP/xm/u9/PTvv
pXv54RO/7JJuvu+/oHn5Ivu8uz4L/o71J/9/v/mPL9ff8jjXX/71xyt4vm79bREwqz/++taagcml
4btTfP39f31z/QP+9cflSxd/afOX8rP86V99eZEdIZr/5HRfYcAqQgGkviq/b/yyfsf4J0sfC5O5
ruqYB6DG/fGPsmq7+F9/WMY/rfU7/MP1XWKsTS1Z9ddvqf9kJU/fE+KzRsPLNf/437/+h6P436P6
DwLO7yrGkJJf/Gb9xaQOp7uDHU5HAANC+o10U3MWOc0Zcpd+ZbyhnHBoSKnvlD5L/YYrNBm2blDO
prNZMu6+dpV2fmUv8Q3QGgus25eh6KttNEjnJJ1MIN1ojK2tsrgopbuPcuz5VYSIfRaKs22gqGZy
uM3rcK+lQ3szto27l2ZnebLN77RGp7sdnrOhr44lgtlNbxFtllYplkBN2Sup8sVeDa2MuqZzlFe7
kFbrNguT+ZBOTsfluXEJkVWPCwHxexFBm+Zm3j7aFv4g20UzaOXiMKXc8MbEioNVXevWKlMpC71P
znbwu3Phr1f7+1f3rVZ5fXXXpiQ9HNZkq5Hjx/WYas5OYzgtNPuovgN8CjYF0pI3VY32DnjaxN6P
nmzD9lVZtmaXPutW33uzRA2l5lUbyNR4cbX8rFfj+0mU02+e39US/t2i49vzQ6mMchRol/o2l2M2
m6pox9nZjO4HqyGEKbai27DVWElN0aGLIozJWLICK12je5oOEX6GwGOxo4feqWkAsvfnlhEeRCqr
o/WsJO19bUb6KXfyNcRGPWVu8zwn9HNws3C80a7v6zr7064lGeQZmKv1DCgGIiMbUof6bkIkpdcf
1Vi9mUTdg5DFI7r0NNCTHSkVS0A2NtdP0HrHodWCzsjmjSwQLOqpgY+gGHbRYOcPlh1r27hOcN3N
HUygRd2odfLVHDrlUllY3mOQSyHCyNtixLSXy40VrXCKcDX+LYIDJkCuWoQPH64nSFlg8vv1ySHW
vfubFx9VDgt1BGhMtN4iAstIqIPImnCTpJlXW+FDnSH1sCPtriIJ7ThAxNsY7PQCTV12IozJ0Gvm
xyIV7w2rMHcu4TG+TAu4Q5A895bZllsN/PuNkZYfXEFiHzN3WBlrWAnmudFxU5sBIbGTpeCea0Bp
zlryHtshow2iaEQALt3nSGBerXpCJSoQ0BslScR2EWjIO5pYalzegYCDrDi3N3ii0DGDXL4Jwz5i
550xf88ruU/MIvNmBsK8qZvq3EZ6s8di8SWekvSMxzU5g039aIIb2itV9xq5pdzX4RKdYWxHZzuS
qKUbck/y0qCFHGn2pl6iG7fX9aCVGqpkuv0+iI4n9PMu6NEJ4u8qWuq1qMOIwvj61wfqLTEV5QTH
CCG5s06SmXW/eRfXKPrIYp8jvGI5fWNyjwfXWA7rknrbS9e9KTv3sV+agn1UpTKeoS+XCfesoOe8
6WubM5phQRMm2sE01Xv2ZhJSGUHrMQ5NDJ783XuuTIhNejLbtbDWMcVkwDmM6E/LldMl5arncfXW
zkZaiK0eufoWuwNeEXQUh7qBetsW+jsg7W5H17YywZEtS9/5w/ru6nC2uLxeyO9OU9996dFh7H79
EvF6/HQy2xjENRt+EnqTn/Sro2EOudaVxkZW8biLYnMrZEUCYpeSlWW0WOiMO3MYPrhRdWEQJjbG
iEFUpM6ZrZigVR0vm162cqeOK2O0+0SmD4sdu76E0yQ3tT5AEl0IHiEcJPYjiKZH3gnphg0mIoWc
GOqaCzih0Up7g48eD6cGPUa6qvKcq81xTCcIe4ZNZqQVMtdO0nGfZG5/DDPlkTVTyQfyYKPT3jZN
27EbzNsg0ToCP5ZpayxltptU+o+gvlvPqR4TVQ9MTRg3cehf5S6LBQSgyFh4zty8+tS3NXIpi4qp
h8ieM3fqIVn0rEitLuhM56uCjppdl6YRRUfyeVjYKNZL7XVWW8czxfCpshRY1yDEEU+A+y/DCxn3
qVfX5quBmHKrtuOwtVL47u4c3YfQPJm0IrsR4WbMrcnrAcf5mbTIoa1oLbtIin3N6sZNPM4uIccA
Dwo7p5Uh2d7VilS2UodlNPTgP0XeTXdLduY6MO3YKQaOMpjvls54V1XGpyhWHjP8uCRoKh/WaI4d
/wdk6nORB5mkNWqqENdIR0xvBrWpCdzNPiaoB48WcZyuNDPmDkmzbSvNZt/I/7PUW3lAf/Ex08Nw
Cxb7C2gOmupKzrUt9G32Od71aboNU6es+LjoRCHOnfNFrTNoMa3Y98CAD3qzICIbEJAO2rMmIm3T
6g0Q69gbDQtPu7VO5OJWHIze2i5kXObT+GBL5TY26O0MTvkQ4ZOA71uW/cc2Qf9glIgD85RtVUE2
YN1HXFPdel+k9lbt6hKMQUcgi9lFx0ZVHqvOguE12vkuH2j4RcmgwnNE0x2F6s0otAMCydk3m6zZ
pHmceMIxq02VhJ/hQ5yGLlb3TgOgojNOdtc12zrOnjGbXkw4dyHRlYNaSaDUN6wL9YfeQhAsXbbe
llO+pLNxh3al3Ui92nazQufQ1vtjGQa6KcVtPTxqfdyxZwifF3t4NfGx7Dok7ciUgS0R91APN3mn
2X63xiSJclMbDorf0Sg9Z8mOoVthtQi7u94t7U1EC73HhQT5gmlp8rWoNOK7iR9kmLWjuZABiMtf
e9P9AOOCFGSAWkgbyvklTQi7gT7yqMj2khvz76Q2b6dm64XaNmzT0mxb2EDC14vUd03a0hlopVeY
cMKYywmgm41Rd+2GjkrnA9NFBthyV+pTfQqwv4+xOQR6US27iHN1J5NTOvWfOt16WZLqoitOSBwR
ecCi0H/Tp3srTLo+UbypjsU9nI7P23XXZCgVqwyd5IX7sBUN/o9SedR0Lp95tUTbvkwBXJJVLcmG
8yBxo3ccNr++ZL/taPMcWJWyEWexzJVKf6sKQw4f6UqP+jVum5tuBZbUALiq1ZtVaFZ8wbgWZtkT
6Rfl/vht9QDQovW+tfMcZJSkO1qEjFjWUSGZhgSX0vKG1uw310XdbJdLgMP+tgzRokcFQgS8ySi8
SzckVjFWDuX6cP2I+67cI0tmL2+ph3l9GLpRPdTTwpZiUBNSq1eWTzrdDsmiHPQ43TYmRAyDFeVG
d5rOZ3aWmS7rh1rc5ryAB0smvkKnbaNOiQvfaLhFK+h9M3B0GFBnxdn/+iXV8DK+uQ3Sxmbj5jKv
0VUyx68N2u/OwHbEJJ4okDqRPnwqOlRaS0te0jiNG1GtBNWygEo1blGM7Lp+YEhoF63XaNmHpk8n
zlvBXL44Y5NYVtxFU3BvVKbspGW1s3cmgPZ0uad0eC+AUm1FHb80UxkDsX8EayK0xH2ipQbRBa3w
ZoKCse3Eu8Vxy202jwPT/Xz0CQHK6fE6yqqCgNxNMIa2sXvrBQE8iy5SeTZdor/WQsPdzniaSKT0
QD7fqmSP2h33HbJqLJTDtnuo1lgkEHarhzfKMo8WHgb50Va2icyCTjWlZ2OOkj2p2Uoavzcj+3Yq
ksNQGM9GnW6RXDNRrnaNmb7UWUlSel/unDABhmNPpPIq7SteGIbsWZPT19W2Jrupja1PbOVcwDAc
Ad8WXBsrl4uSIfUHkNxA7yw6xCPC3pF7AMJIXvPaGA6Fsm+FqoBKkV+lDVEqRaXGc5Yn6M3WRhIl
6LUaDeUwHzk8lpV40pTzVm/o3fRq/DyNLluIkuYfAxYLXtlGVxWiQhCSezbj6KqFo6Mbg7+4dLGz
lfdAL3obW+mmKOriUmGQjW0ah5m1tH6fPXeL85lwlFfTstYJiDAPVTceJ1L7UmXa1Oage1F4p5uM
jvXZ3hMxNex7bQFXAtY8H8WWkZVy675Kq0RsZ6l3grVEnDHxXVwOX5hMNJdgQfZCoGQ6F1jokH5a
1v9j77yWJMXSLf1Chx7Y6FvAdXhokZE3WEq02qgNTz8f0XOOVWW2VdrM9dx0d1lVZ7njsPnFWt9i
WSiCqXcfNMdm1Z6Z8IJHxs5l7p/NVAOK3Dv32au2mJ/HpLSOmkXQrak+z3ZPptYw3FLLPvIzfKU2
LkPL93fgcfJ7V65wnsqaFXXthHGCQQAghxE6GJIDH8/Gg+WVX5Fux/tWcR3XKp6B/PtfYmK8qWcP
CaszXv39qV75QRrwb1d/Ga7ADZJAVC08Pgj7Gfk/x6lK7tbRPhH62dM+N+WNWp0n3Wufm9KSb6Nc
3wqYjqttO4G3eMlzl/enpqyh6lVTR+INotdCrCwLK4yhI4rnVLIEp+IgoYCIx/GxyjfTFMMnhJts
J8ybjgXglTxVNBIzlv3JB01lepm/sybv88D8AehJNwQ5rgh4LidMuHRF5dBHSfvK5J/HqszfhkGZ
2Ch4MomDQ8Av4Vdx815Mfw1We+mviZaiv+RVHo9AnPKZLOLNJxUJ556ASO/Rip02FK7YzbXm4fgV
tyutXCSy76CRygt03G6XiCQJqX5kPgRiofdNFwf7AzNgM/EIlJ06tdez+caGEO8Y2kySi3Evcge+
sl+UTICmTt+PM4oMwivu5rkxgtLKn+uW5UBdpxtbKoVvqKAPo8oKWiPqc0NERa7FuyoukZ+0P3WN
aYGPGZJbcWgfnNLdlQUJ013fpSShT8/MrAOW25/UMj9jrvIvvScIdBD0pZ04r6CF9raWVJHlZed1
7p/SnDKvbJHrrO3e9OevdQvkcLQ4JuX6dVo9ZMYUZ8FYlA9pBZ1DHUa5pVKsFZG5CYI4RWw7IVpN
yFEc5En/pYNIcmjptSuiggxt6W482RbndGwixWpUL0wb6gDdi8UrKLTLoUOAAGKq6M0kGhugURVs
rouosiEyaib5UGw3hd5sRYlsbhfIY0GpNCec6X5SMb7CPtzhHd2vSxlfxwHR05IMFJYG2lrbT8Ki
gjIfO1mP7IBUctdlNCFzFHi3ao/zsAutPCwgJ4UacNbjIiEXOSOPfD/ti6r3Qxr6jB7Qu4OOH7MC
JtDd95Y20rCdbr9qyJzygSOpiHq1frF8XFOIEsOiSamRZa0H/OYEqxpFHNgVXiud5WazuQUn3wlV
Rs9QEx0ckYmCyRaoEMXYQM3vXzy9vdr++Fl5M9+295+cVeFmS/xXY0kHlEvyBrL9sNzypnL79G7i
HRSIUaBLaWwmICp5WLHXhraiWnfhhfpKu+Irt/eF0G9spkIJ129ngK3jXvMosD0N6Z79XGX5t6RU
HPP2Yu4lLhDPzaivB8884dlDBpWgdi+TJqpaPT1na/HTmd2VbXlVbP6a6gAsnPSoR/I/FjSDGmVv
hco6Z6qAoUhiYWDJMPbVEkyyOXlTdTBhwyS9/omXfWST04jdWGE1cZ4mFk1Eu2HP1LXkYNsjDgCJ
biX2UsrddKBFbZ8KMVkUxbxXcwf2b+E0rzraxbhlSmC82StQbsTQR/waX4YJCUXgkxib1BQ8mDkM
OnrjVk/ItMo1UprpfrKZOeiotckuHgguNlv9m4bHAvOt8wxrk5mYAJuvjXszrpuoKe2RREqGZnMN
JHLNuncDwemBNdWDqfyXGeUWLyvOQzLCFjR/PDeNxBk8J91EXdes/FaCnKuDm7uXuAbRJ63VPa1T
eXZT7c7R3J6BBIrKCZv8sbP78IMWBVM8gIvcPrip+m6QEOR0c3wiiJGFYm2tYZ4uu7FPVzBL7edK
d1APmf39rMF+HT3xLpkTJOTGE+6xhM7CfK5IiLlLV4P0d+ldJ9aMMHBTNLt6/Mn/BoDpBwfAGCB/
/+F6P8UqWOEgz8kHX4YCVyf6LwcJfVEz1lr9i4ixLZe8hEsSZlPMzfMyy4Oa4P2WZgWGSzpf4wkn
NDeAF8EOsgBameRZymZr74ovFdmvU9wNV6QjUILkve805U7HTwZwtT4x0jVvINVAyrAPdL4/mnjS
d5rDFlBLhwkGosk9l2GgEQtBqQTn+BXewdbwMMzGI8BwKe9SYhLczaBPuUQHaWigOKG+KAtBF6At
JkJraCL58PRXNZbmVZecdaYsyWfXiDNC7XFpmEhfnFxx7dTNkhVApYfhiK64KYOmt7gs+oz1fJG8
MjIWSw0uYjgWz/XAyNQjRLBxdXJymaKT/9jeVFad8QywKp08s2Voqs8vWk8OJRFD/dGZljhwl6dO
xnDRhu60UpzvR4dpq0dfHKZCXY2+uuZ0uA/pRo3Sch+bT+iN/f26Vl8NNndi7Ylv6bWUpr66MHO8
J8QAvFbOJswczp4xW6HvsFCUnf4KJZbK1E/QmvWd65KflIY96aZRCjAoqG1ikA2pENOxW/DcgYK1
XIGeI+1qqhIa0JC8EjusArd2VkAbzc9c5PJsIfFEerOZZN7WBpKbswoeNO+OzTczlsYTQaUaBh0r
Q5zSuyN7eb2MHU+OkWoR+YhZmAOcTOe5xf0M+qxc7Eh0xhQSz/tqA1Y2sjW+4bgpLgp1NZLv+IYY
ovhGaWkVFKqkvlIkD/e46qNaa0W412PEbpDvuaYLexhbzY+8Sr4ajjSCJll9ivw2OzYtWsC+lZ9Z
8uaXBi7Fae775WyyGqF4b2E09lwTmDtnG+TW0hnQnFk9Pftmrx1H4JWMgaNCx+cWO3nCmMW1rsSW
ta6rHZAzfEphmV2Lbq9s3HP5Uu4xrX+eRDo9O0nygEc8cU2oydqJaQqCS43A7LTr7XvLLfYm5UYx
2m44kVp6EINHOLBlvTsFHmvLbPdZBp4Ll+OzXtTfdcguHH7lF9OBY5dsKxUGslnOKwUkcDi6pnrE
b5jtp6KxH+rFD+2MimwmTOrAsoHGRnVaCGhrOM0oGUPxZNB4ZSkTWlXfdi3iIxw85skvWrVL3WQ3
1T42ZZtJVtZPOc7AoQlytFJ3jWKEx3v0h5XfStyo10SnghpK1V/Jhtivg/2m+7k4Z7pHYq5T33vu
iAa/bM8fH8Fe7NehTp2TxQxmo9xEZbv7UOEVNbeMQjlxGRbrOPjMwUersUJjfE3GhU0I2I6Zrbgy
jJ+a37z4tT0FRo2Gxxny5MYu+iIJKlF+rdy0uCn6SgZZjCPAhuiqDNlfeS+jIrVNFKmDcu60lAkp
jjA2O/0j4EpxW8Pdc6ypOop0nY7//gOhhALd7/8balq71X4cOx/Kq5AXZ9LFoTO7h8ET8tQ48rlY
N3NV0rmXhLzR0OWqHz72Bst4BQBX3uYtWAvMqaekXNpDV2rmacmbt5iYwbDVx2+Znn6xyx9dv3yu
435kr14cCxkn53jz8Q6kmMQJ7/bFSO4wJyBt0gtAZY1HivTG0fv4j0KUHW8CkOwLa8SrPWgvZeu4
UVqXz91m76/dWrtWdNeBkevFvvPq5TYlbiOgs+0CjPQJzDWCTtKxfYsBiV0MxW6Tr60dSm35ajfk
i6BNMu71VIP04ppoWTsaRd8Z7+OhZ9YYx0gTMPLeErBgHeZ0yYM656zB15seGMaxHUNQcuzLAsAn
xiLKuO5ZwCuiFL+zfFpuveTXlcSKqrbdN9rCXNXCi5qltG6GVhmXtKG6TDQ78Co2ZsIhyTt9LtBd
7CAxeZG0NxsYC7DR35nzwiBz1foDJ+VPmBI3yLnGaBSDupsBH88jiwzBW753qC3XbD70RXMzFM74
LJMpWp0emXzXgjFnZpU0MouMLM1QT1jyIhNnCcyhNXd1ohWHrrKM1yam+8ScrM5FnmdBkfUjUTfy
1Tfn8r7EqvmqUApNZvW2fYlaaOp+MlB4T5IAq2nNTkurHrtt+F3abRaaNmpt5W4ZNZCXyNYZbrqJ
4Qm550mwsngJqjwdd33CoZXo8MrM1zl11Q0a2BrlLqsZf/cxQBYbFAAmGcFZDmC0OeUvVzgrah1u
cytvwiJLmVFv2kl8yMQyLHAL141m6lUYn424PLjT6karER9bWKsMF2wUw5qL8LJFJTU6OrLkSM7j
I8/ZzLo81cogWVp/Vww0/3MN14OJYFSsHQ++eZWmp87Nyg3T6s6NhLdLs1dfaWfbzOJY9UWB2qxW
z0uPDsHR/RsLs3CoVR4PkFkUAYng82l0u6tra/59bel9iM6s3+dUKIOP/yQnH5s3ojfuBxgS19QX
9NMjASPjMFAlzsR6WT6IclSeV4aSwTLk1R2eyvIu5vBiWBXv6YOscwW1Bs4ooQY9qr49Ir3UhDo9
ZrdJvv6EClziCiKudI7Tn6lIneMUi1ujxHVqJDEB4u4wop3taNLkpHD1AleazRmR/5Kf1qw1X8xh
uDGXrtt3K38+ydH6J9hjnFfGSP+VNY++C4HENQVjNGEQAJYi7rGy+NDKKnlacg6/0m5Q0VrLl6E2
6AET7mpHr27NlFlQMaT1K6uwMYpz75NkD3Nq0248Gb4DoDlHf95ZljzqhDi0w6reStknyLCcLNKW
tjrWbVncE8pMizSpf6fp9PAQs2JRz+ZEL2JjmUTwCw86Fv1NL0TLq+hsSaE9w9CgbVv0d32xTHKm
irOOves4tTqddzI/oJl4ZT2DBp3Ly2HuftWy+dzhPDvELXO9yqX4aOWQHfxpeCeXFhSdyRPe6hV/
itvxLvTnfj9xyIcybdhlLzVqa6SyGKcYPCasmnQhEfH3AGKbqbms+ks7ZkFizwvNnPFWJfpjwRfw
U8NkKJiMAYkwpyxvtFBBX0AWjpnBwk+nNXV7qpREjVARjkF8h5JsQTMmY7uGUnp7H0tfHWqVOuGQ
diBzx/PHHT/4MJ9SZ2nJTbK3iff0RgDRROR31W86D0amGro6w2V9KCs330vFnCuDwhQvNe3dNGM4
YQQw2FN2mNGD7Ge9afcwbC2G5t10O5Td3dx586Wzum84kvu08E9i5S2ou1IePx5CtThzwG9CvMrK
x1IEDLEUDJbC/TRv38PRa/2EEX2Vj73DX3O0Tff4Bb+Oi/+CvBFOfopNmD/hJjVKjQHsNvzsyJY1
s0Cr2cLQMa567N1g38AnbjFAMvVAoR+c8AEGBLemFwA3czETPL/NbbwcHm6l3bTFSqVPXm/ISVMG
9jg8iGbm+F64bBrwHB6ZIdk17IacaWVfjvnKA/a5s81kJDALyMvHLk157CATADNMv5qLqZqUTGO1
7ONKnWtRsnVu+/Zo9UxlGVGXh6rarlg8X4SJnCBG9L2PYw+0YMOvDeLxiB18ZvA4gnF0ftZYv092
bVRBLFJ5Y7n8Om39qR1J0ut9UvYaKwXm3Z+0Rq6nRGnIsEdmJZ0CyQcwTTNaTOOm8c4kLubVjqAj
hPpcEOuXJtd5xsLMlq0LcUGTZ8/dt7qfoOnJu8FNup1Zv9SC6Mi6iW+dhSdoQKBYM3S6zEfTqJZo
tumUlm05OM+fte1Gl1oN8K5GWWg6Kuxc/z4xhYqUuWlabV89UlsW+9qIYWYmV97I9LerYMlRC3Wq
9PWar3CwcngFR72brD3+O+oq60EzixtW2fLomWN2GJUx7mwPtbils5EbmXzAWst1PkBmrqHu4DMs
usJgGTAl4SSy/OyNGSY5SyCFNb8zYnBP8QAKFPjQbs3A1xR4CthpegyCGC6YuAC53XlWbWwnqfa5
2xa2yqpfsxQ0j9FJiicVF/uxLUmAQ6kMr6Wu98228Bt0/zzO0uf2Spnd+3RIabV8HxuEWJWEE2yJ
NaKBH8kO5PBAWYoeqPW/WQOsZ7O9Dl4rTu2kfRtqhxX58LJAVXt09PgFiVJ36+fEdiiduI0lt2iO
JMIZ0dn7lCYrXMqcoYud16TwIS3LPdQ6kgNXi539lCqBFiV96TMCEPqJvf+4GJ+sgtQfrytOMcy+
S9soEaR+90K54SQLQ2FGMTtbvZv90lwn/j09rOux0JtDo3v3VUuNNc/S5Ay0ZsAjRXH9+I9E16uI
2eKWupVz4+RQipzyU88i7ipPjNwueVzcEQQ67qVANzQv8Seyw4EueV7P2M3+tjK+CJoZbPYoKCJY
2QULm3aicLWOHRX1IYt8ihlP0GSKz9Y4n5eRcCotNZ8ysM/HJeMcBjfSA2es6VfXELBmv/O1xmEO
TP/vcq/wYCC9Ec2y15V75Q35VHBOcM+M3smYzeUWPfoXC7JztI6Gx6zCuFQx+GuiGY6xTjtqt2II
Bsjzl3gD2tuDuHUT0iPWFXRhmeLTr1fS7TkFgKLI9VNciAcZu9e2ruRFH5zh3o3lD0v26bvUUQ+Y
pvSPKIO+AaJe6HPzr0JvTjligF26Dv5tgQagNAEryO690AipVJUXxAXOvtENfbgH59bzL1nhyIjs
jjhQDiqIjlDa/VylXsSku/9kmpztlqm9Vfb6vJSFFRi2Wm6g+CUgY5oTKjrj+WlukxaQQH8yJTC8
XGl1hHOAghjLvGR6egWChYKmJF8I/racnB4nyE9g8dULVpfvZZNZTLsZU3jkiIWJt1/7GVCHsI5G
MXFfIixFH4Ja09wtczqd67qbztO4KH5TH7Ob/33xPVQMVEJwMFR+TSzRHmeje+5W3JYgxrh37PnN
AOuxryx1Ktc8xehY9RHYuSfSJ8TVNBiqNxvN0LK1GdqfQ7hUx3FVOE9rmn0aEjPZJ15dBhnXPdri
TuqIfmTcCyrd2DsVS1ocvYJ3oFT9ET06Yd1p/yLrGKdLg5VjNZ9IGtYDKGPjoVva5DI3TcgJx7Mm
WNpu6zKscCZk4s2n3g3eQq+p3kZb3EH9eE16tTM8St90eB1FdjusNuNBV+3cuXjMMqxX0irrcGUc
F3jH3LUKJILY+6b5S91SKnQG7xEHeFkx1I8tk6xomv2SlaJfhZbyGcMX9echM9iy9TRtFgZC4ap4
13jdNwZ/oVHbdzGgwMl18e3aX2tujnD7MDnFnV9avH3Nik/Zgjwy/afKjJ/k4EQFIysTeDvWelNd
u7F+q0r3jkQc/A6DraAt+e1RgMENRRYvG6r/ZbEy+STM8XZEc2hvVW5/HSERkx3SYr7P3OIIkj+B
+hat6IZQBeVj97PspnIP3Ebby3g8jQqHTVnEtwnOKVL9yK+Zk+JM1sC3Fg5KUA8MGPs0uZ0yxj2p
btzLpP/czAwKW+eiF+6XIbM/1empI6XnkCr0X0M3LdfO0W8LObK4EO566pdvicO2Ia+aF2uioerq
6cGfE6JRvOkWYTNRMbG3z0DJRn4Kg7TFqyi29mR6lVyT0abkm1GcSOU+VTL+5PTC42P57NVnEoKG
5MllOET4klejR18ps9f7RrdYzo7ENJgNaJaSsZHq8zK0dd7LTJDTfd83TUTdS0QjVsSggV/4wPw2
lJ55r3W8C6gmXSoMnq3V27D7jReyo6UGoeldBJMYvmCMT2HEdNZ7QeeOYdYk0CbK4L/4H81MF2PD
I63fEQnek8xSB4nDCrMxDrOtThOPrt/fAqa+9o8Hz5wR8iz3da3OaZLCEzyrmxLwwGaYuFunBeC1
8ZY11ispuFHrjTdDJU76+tNK+wMpqM/mWjx3iT6H/6VbTEi7yqG1TlwWecyM29Z58s3mPJf5c86i
ECzO7QiN/d9aw/8vs/+TzH7DOvyv/xay/yazRwzGg/DlbxL77f/xb4m94f/LEigPffI32ZQzGf1v
ib1h/ssiVwpQtQtBSQci9z8Se8v5FwIcAlyhAjs6hB50+f9HYm+JfwHi9NHqE3HgIeE2/28k9r/h
Zgz2aIS58y9DZwN45hf56JS4auVVHAdU3eh46Ihzj86lQWUU5LT7od+21YngVlZs9jaD8JgTr/FU
HPMh+/QhP6ZjaY+QaR+a1Df+BEXdPE5/0SELgzLDx6SA2wAR8m/05poDfqk1NqUz+7iwGaxIqPRq
6DkCaFY7zVi6J9c3Vnp49fVDVurB4iTdIbsBIsIb1MX0TQ7uZwY7h34oWzb/0x+wwb9fRD6kw1rl
w3vroLD5u7RrakaygHTyPONlJ+1lOax9u8AATr4VsYMSLq/jXWFs3SJ07d1Ypl9LCjTH7E6T48+0
WOLY5NnD5PxBHIxq6vfLZ6F3NW36X/iK9ibz/ovkJxYwWvXaSULLSlCmN+SgrGnMum5FuIMfy69P
jaW99GPyktpkMmgO7rzByu9Y/VuPo9KSU+dbKUPY4rua1+Yt4XXi5PqnPEFHbVOTRJ4Lm9MtrTbS
R/Z3aVZp8OLr9KwyYwlqJPFoRQx5bLy4iISWN8d+XDDl9bb+oKIfTHDFvsz6NapQvOwUUYOnXhsJ
t3Dd/rqZNYyyYahlmuX9rGi2i8reV52rrqOr3fOgOCfTLbyjPbZtEFMB+LZWH+rFpZSSa7xH+ZmG
KCEusa2MC/fYMZnG4rJoiYm9mLTbDDnJwU60eD+qVtwxC+20cgUyqtKIVQTls8Fks2DaG48MW1HH
jaHXNufKZcKdTpq8bflHz6PZsMUSpC/OVnHqE9xvRjcu+2GoQubI4sZhJkj1ml9g4FT7zELypBUt
M5JKnv1Cf8XZ0kS4z5g6DW7Ot2ZoXTtLHyazf07swj+A6s/Pwmu/wskswZstP7ySOWBJAMI+sVAL
LUjN8EfWr6nd3BTxGiNZKu0/yKk3e8+vjyQnmgPY1MS66Yjtkf3LPSWpA9LK0VGcj9B7JnlT2oN1
GC33jHVrPcQKTUA3lyKaGhQ+Wqy+NzPZuNjg/0QO/Q2hzumA6d0Fn+Zj1/uN8+95wq0SL+VlvjJP
4hhGyuSTzDruG5LpLiVk5JjgPuQi60BMT/xK/pIVzShGI8NBRyD8VQACQRJhMtS9XZp3D9DAuSpZ
PBmj+1ObQVskQERSgEi7qsmppsFsUEbREMGn0Jeujxrq8cjOaaQcAqu0Wf4Jnr4hv345A23dh50O
LpH/+tUHygEpdam8mEkppqcRA/xFe5yd1Yw8CPG7xGSYdXKGS4FzcBJdeWAMlOxrqEg8t94fpJm/
2oa2E5lJj4Fo0gdTzU3w95/fbWYI6Vqm4YP4inj1u5m65gOV2B3neBklgs4m3rxLWuk1wZSBRtW1
OAvWsWSZ9NJ3TYqsEm3P2E4Wh8cfPh4H2H+4Wi4raYMjmZPP+8U0xhRo9AoNOZY5vzmNNA/mSAfo
eOvVVSXyp9wkwGh93wLHjq7LK8JoTSYSU5XuZk6N99ywv41x1d9ZqNyWRdPPw1hmWIfr9I57O+x7
esS5KoGmNHPzyvPxbZQawgIvBwJE+a7FxGMgbr9P+4k4l2yTCjL3U837dzgRHGxTggfMTl6V8h5s
/jYYz/KT56YPmWAgL+dGBkla/lw8lBDLaO410S7oTbCQrsNNm5ZG5ElAWxJF9WDhKc1gK5A5FcSd
CpNOi89dDockX9v3hjH6ziPv7qAK8DHNRKIt4ravxqY6Ldcn/lWsWpeu3AFY2sAAtr1pekYYu216
toiNZh3NiEEMzk07JeKqL3I55SSG59P0LTfqBF17Ca2Foz5itEXhYONf05Gsz53oL97YPbutlM+x
P0EAwyotoTHVDMcFgdpMs5CeZsl0zgkGiZPBOFd9OuFHk6Squfd4zmh+1m7c5SROvc4ic9mJW/et
NjNHqoR4KSg7IpeYqsIhM7gdwQlJixQ1y1z0IG5Uu68ysDxxOXph0QGwR9jxXs5DZE8SNfGIqd5v
IOn44Ed9pHpuSwifmk+D9qS19nQ3IN4quer7Uvfvso7pBzM+co7abx7i5Bcydi8CmcdOS9o3UNFD
4BRgGFaDdGturydOwRem/XeePhiXMbauRTvw78VlxBqHb4Ub7ACDvAiqXt/EBG19KBC4rTuZmzHI
ogntaBc7J96CsLjzL1aLpkoqlpTzWBmMwTuX9wsz4jn97jtV/6IaXBCUATgyvOSidCgdRtUp+jps
cL56wIxG1EhnvxEo9JbYfbGf+BOFdH+Usd6fkhZVeiz74Wo0/b0y5ib0irU5iBYDoMkmi8UcM+Bx
TnberBJG7PgmiwRaHbAFACL6/MNk1Z4Wmk6yfYYCdSX70nJjCgLse6PH8nhhr7yZIFK2YySB/EQO
satIDTmIyq0C3Ew/kAqKIHZX3o/K69BBack5mT1auBVcghOW+WmZqUzzRDVn5I1geYZsiXxAHkSb
u5gEyqqKCs2VJzIAsZwzZGQkIOVTyhfm0hqPH9ajOmERZMesdj2YSMRWuYdOdj9xiZwkphTofNOj
4YOM01xGG9rIGrCO8WTmZKYLbc43Ldz0w7Zu7Ti9qys10CL8Txdx/+8D/m8Gzf9Q+zqcoKiCocf9
HggwSd9oePa1YO51c9+onCo4VXYgDcZf0IUj2doIn2Mf0cDE0E64YPdtKqa66rdhYx6xcTggGh5C
MxW4cszPcc6s+w8f8z/UA7bH+8mmf9Cpt7a//5d6IHZiVdMwa7S/CKYmFkBJhdTRR54j/MR8cbj8
0nWei3yIo2zxfMJMhzX0cEBG//xRPmwBv7wp6WNIecGw7PxemtielNlsVlowoBJDge2wJRFTSqk9
57s0Ylp/NXjJ3nmVr510QKXh0r4Ii0ljlYhnElgpueTwowFDF2a4i989QMxBmeHF6Gz/KZ/b5fSH
j/yffmQ6OfAyG0acgOS/Xz0JA2IYMsRxVSXHUzaiykSXqiI5wmKpzKZns97BVNWZSfvJl0FrL1VH
LWLV/kFPmi+suXGEmf10rHT37qMhc7gXoVw4zKYnywy0KkOMh5TX7TWGMVP6Ujgz5iWvvg5WJ28o
Hf9ffgdH376TjXsDPsbfv1TlEO2YWSTzMvaeI4b/6jiW4soed935s9vjV6PPcEVO1IbDXLj0nKju
jB8tOTRaSc2l8WcH9dyjqs3MMajc7kuCeCbsYsPcxxaDLQaaX//5p/hPhS1lrYlTUOBe/y3uyrFR
WauOmGerRb1eNrE4bgJvq7vphLuwDLY47exCw1WM/cVIzRNPPj4ILynv//mjfECZf7mRaXl1aPhM
DiDH/9JRqrLWFmCISSjGUj/g6/MCHCHTBOt+woy8m5CYsCQnbnz2lBHq9dzeZzK1j/S7JrhiO6r9
cnjSe+8br83hOWOIupaEEGNny59Su3vsUci1xhxDD+KMsMWwI1mgPw1tc8yzeEWpim2u8HW2DV0B
DBr1R1IANBrJPpWeVR5r7tnWn4cvKiVeNOsS67bWCnGavfVnWSSYe8m8dAzE4mOiTjoO99tNZ137
w32f6RMGbFYWqhnj86imqGlHeU5W/kn2zADoVCX26LdumrUMq6FsLknVfps7znTEH/ZDr9jN6mOI
prp4cRP/VJrqWTJ8uVE+9HLDXL60ginsP/8s5i8Omq329TzDpuug3SdT6hcOTjW3jSn6VQs+fOWE
JwRs17AkTcUQuJ0DQ6aBItxaw066veQImX9CJNo1PmTtUqy7Cm8ouxEmnrMpdmgRfd47gOTsaicc
3rGx9e6O6m4UQO0K9hq7wWyYGs8Ddz7Ggt1Q45/pAK/tJ3FZWxUa8+BGU9HW15GdKu8C7Q+P8m+J
YdtXRv/vA47RLY878u+PciyRoWd6Bn1tQrWR5PhxRKLf60n/IGnM7lKl4+rbALHTZnhRFsnHTeoU
14LKtuG1FBRxXgM+NOIzTMMmmz4nRT49FSmYKrYOLEzNW63qWB+niPdp1wHgoicMlilHUayaNWRs
g+zUZhDdd2BInFp/06YaIs382uPf/oP/7VfqBD+yZTqeTjwa0B3arV8aCN9ttSJv8J4RN4t2jsn7
UVbykUyRszm12b2sftQensR8gqLsrZhJJkqRk6Ut5WuC/FiO63tnpP59Cpr3kmnCiWYUBQztsZn6
afasJcxiEHTFZyRNWFFWW90vE8WNuyTsxkd9PtjkXDJ6AyNpp90Oa45+v1AOXAWWUzGvLtlOLElm
ULehaKVxN1iYiWam1V41vhD5GZ8Xf9/K7Ckh3iBsmJPPEjtLzdxpN1TDJTaEEYwNTgxsGyf8Jje+
XpL2PseBs4I0KlLR89Ke9D/1stvr7O8HG94A3bCYXPKmNj4u/l+KBS9NixITLUqbFcpmZlApJq23
qT0I8rXoHTVttkgCEAUvNfbRiDIl37h/Mhdu/X9+nI2tVf3tw2Au3CYZpNl+YK/+8mGqRaI86fil
WRpnD52X7oEuhCWKzJCoR0YA/Xw0hLgdbHrtNk6jlHIRkd2PCkL5HyadvyWJbLcdnkcOGM/Qmfky
8v1rGTVq6zRAJKHG23zxS49Vh52YTpI858AW8AsK2A/SMsVrLhTu5Aky1kd8BF7GJ6AjtFIapDdL
G8+Vove30xTHeo4eQlcEk7edzuPl9F/qPk7AlTi0LYRb55vt8Z+vq9jeTr9c1202zVDG3X7ojxft
X66rr8cauyo2734aZX59HIbRuEGw1QUMye/tue3e7RiTsg4iMtU9PAruDZLx+rVxeDfgvwLkcpw0
GAE+oDfEiLZ27tI0RpCyPCRsaV4njiFtqMVeM2r6TU3+xFBovpvJ8Q9fZbvqv34VJuTwC3zkEcY2
1//rryIste1f+SqlHKto0f15XyCLAX9QvPPuL/43ZWfWG7exddFfVADnIl/JHtSTpJZkydILocHm
PBRn8td/i74vN/ZFjA8IEjgJpG4OVafO2XvtxIvumkg9e/VooI/tNlHfD0+jg7Y7oYi0rVKcrDB+
Lhs0DjU2HiKc0n1TO9YxLfBuZ11kI6DEE5GXUEa9Es+jhBfR4bb8y1KuG//jy9DhN1y829j/td+3
L6cWaTH29KmhqsF5zZm9hjJ8JpoPlnFa3JMuApu0kmJHWjNyQ3fezXoK8CueXPCQZXKfTV8yRWHY
qzfDmPdVGunsUS2MWK2o8ezjacmQej6VkiQDDSsOZQJZT7Pe3/9wTJ1wk7D9ntex4fOaF7zwUXEY
SGJ4MByeWC81o9upawb/l455nhkb0+tkDTacbyAHgLemyEJy5zHENIR/rh02rODVxulr91yq5XXI
xLkJu/qyEHvsrhG+MtYf56jaNhhpHmVIIBMVTqNZ5S0uoOE8NdLeyIVD7mTNEP4Nzp/0oiEPncuY
U2kfLwCAc+1VwCvzhyE5G7LRdsq26cKIgykI7KiQb+zVPsQFVt97HuR3R2haMFa1DCwNFmZKVycq
Z5QjZhzIVUvulL2xA10CakvMySZTHR16mrq26ioyB2iaWWohDrMFaidwkyDDpUQ2lr54E1TyeWm5
aHKq9NAlXww8oKJ31XhHLb5jDoD+SVlvDj5bxGPFuCNnx0CY0+DpsFx1XwK1RA7b4IeO626/bqdz
b2uvbTZVvsrVt17r7FPCTAVeQ3puC/XNtemTTfZU/eX08wdClkXPseQa/gLExOavf75esiD6p51Z
9KSOos5tQfSKpsdJYqVEPyJbwUnLTFZ3r10LKw1L7lO9CPcY2ulMR2feuMrVnqyFBzgPzWSnRdrB
knRjZDF8jW68cupBJRhm09A56/oNuvlu9OY3xtH7GMv+Q5Rp9D2qeRtNmgUTasDToBWIQui2B6VH
Q1vlHnvpNP2Myi696kofmbW7ID6IRpFxeLDQF/oaPE8Ekm6QYx0ds0mdaVsfZWeJS0434S6yMM85
c7/LIq38QDVGn1xHOBkO9X3nxnZgxHI4Jx0huWIQ4iacuiMDope+8pqL7eCg0mU5bOskeloWy3xQ
/Xq9lu7IgFi8TmpaPQW4gpqRJYb4COtooNQiEg3Axxy/LmG8/ZVv7Oih8mXoOH7cNekmDL38NNnL
lfA8/WwyNvj/r5/ggakdsajp+h+ec7attERvunq/0EeZUAdALCceCwzTIFLbeLBbMg7jlIZ6fEqG
XNzNbc3kvSLvvsD0dKPnttwRZXCAWzEFRiXtew5Oi5+a9rgbidOCCAKKzmQz29npKRt/GBMoU9Fr
/V/2tf/RWrbAkVEMmySmWK6xFjf/ta81hZiGgtGZ37Z5sk279JI43UuZVt87K/RY/glu4y4A0lYN
IKGal21p0VW1efg2myK+2i3yNSmyrYcj8gRbproj+oYAc+PwK9VmyDF3CDt/j/TBI8FjybbGVI8w
j+KNSCYOpU35OnTmB3luVAf6fOMtCabMXn4XUTkcSpe1ZaJvHY4ZSuShCLrCBj8YthVnjMUGbdzs
VGlkGHwn84bm+pmeYnF1vL7ZUJkcmhkxTdXixP/358BcT0b/3EdtZ23NOA4Xzwav+M9L1zmanAeX
Y4TNCDZRaJ5d2z14ToL02yuhU9ck16EjV3Q/rGwjyiK/K+Ploe8rGvl1faiy7KkDWnmbR9bkJ3Qw
DiojKBCCBw7FhX2kt9903FSD21nPdGdDQiVt8h70eB9bPcm4Hoz0nJiHizl9xxri/mUt+4MeybmQ
JYzGtbRsRzq/1rr/ejqSmA5zi5cqsGnbILVpL2gxXiNBOF82ZE9Qto4IPoz9INY8geSKOqwdn6x+
essE96fQvfkv1cv/KHD5SAzNObFKZmG/z0LiIR5Gc+iiYDLj52YenmPYKUwYICxkiYCJGtfIY7KC
hW5c/AHTTeB6Axz3vOaDjc5fCu5fiN8/ngLYgEzkLXosv+dyD6GwMXfl9IV0Wtp84DaorHJ8jugO
Z98h3Y5MT4gS59tg0UCgVrj0pwHN4alE8XYjwvgTi8F26txs7+CBgwG2PEz0dK+N7hyWzOOYzRav
CsIRSEHm2NxgtJqFSWsc9WwJ3XQoW33nTJzfjBCZoCs2JDxdIfFdfz0ceCsf//3Z/yP8eH0wmEVR
EtN9XQ+V/3z2GWeUCVFnuL1D+aZJuuqzMyL/aqgR11b5vNgXK0xH31Zs981S//BMZme/3m9Rebof
Kbatxuv77eAsB5Fu7b76G0jsjxRGPqU0pNQAAa7rm2H981OCQ3OgzNFyyu3hGx0InFEgYjNjmVHd
YmkFFaQlCR1GHtOShHEf8eFTlKfP+jpF5ygJMG3gtJ+OUzBmVrcp8Slve3lNKyn3uWv0h9ET39nQ
jn+5vn8e4wDqcDKDr/FrcfntwK5FcvFqh6d8JiXpIFcQcwp5fN+Skxs4zVjeFbF9cZdiFYqpPa+E
tQXVgxKjAiiBuPUvn+fPMpvPQ6D3Kj4gRPoXVvy/FoIiyW1DsylQe6+R4DA8qLGjBYoDDMGSTfqZ
YG/QwUI+5eTYUI8YbwkAwv2vY9qvST+o4noClvarB/SXT7duUv98ByH2WwhFaXRbzMR/U/zowhqL
0kXs6o2hfo61CeEioErm6K8hfZE9p50QPb9qqAWJ0MKbraJvs2Y//fvn+CU9+e1zuDTpUUDxvfnH
b8+bM8PoHCs2U7NXr+Hi5QuuiPEWa/NyQ9xhuTdazDVsX8UmGeJ051gpgduKU9i4oJRONN3ctnb3
MBI/6w8c3vAduLt+qYF6wzyme2N7ewiPvR8x9tpr+rOk4JEL6TlsqT5aLbgGym42CFGKba/GFyEE
zWV7IiMrN8+1G1UnrZUtw4R22RFPD0uvsB4HI7vOa+Wug4MvM5dTqYmAUIQ9PdqyfnJDW+MEK8Gz
hW3ne6HtbJSAFV20psAvvRi7f7+S+nql/riShNiT8odAwP1dkIHsJkziFUDilGV5cJ9DaUwgyzZN
S7uUNivumMYMErM8aiNYj3Ss7kNOHFsFcusUkr/3lxfgV0bZbx+I9o7H8Z/WCk/ab93roiIJYdRI
bJjSgZljtmGMAWzI600+CdMGaWQp7sCs9oW2bubZXN0MeVNsUg0FdGH0yRutoIc6cb4iVY4Hzm7R
1Vz0bSOs7JQ2oDIk5zKG+nl4msoCb88wNTeZcO7xTl0y0uP0bjZunIpYKWl2LZqbh9Ie3esczyOC
eXE2XRb/WSDwTwSsNDOv3oEWAfRo6/ZaoPUKTGOAkxA7xUbL43nz7/fsF0r6n5eIe2V4xAqYpCb8
0XpKk0mf06aOg7nEzCQWKzx1up6cNFtvUbLXrBlsxOsxpHhcAKTsy9FiD5uI/VFdQxbmhO4JfEwr
64dfNFt8j/lWLQ1AQEzqnvHuDrm1Z193Nt3s/qTRph+03P0w8QAcmdJrV8JWFWBmIp6brH/tV9E4
RoH04hHwswvb9TwOTuGi5dK4AICJG6sjGb49IfoqbuJsQMSfFMVp0GaHHvVE6kgD53Fw+I2/vMjE
az6TVr6ybls4Pu781VrLvjf6+7Y1nV3U6BvTwnJFrDFJrXrnBHHXvWbdFiuu3HaOQZ47g+GTbnTP
tV1u6gxajgZJJQ2ENx1N5UBsSOqN4UbPi2FbR0ULiPE48iec+FvPyTB1x/a0z6kuzfSRSEJiR0R/
ogGFTsZVN7XEQG9k36PlI23WTjWMpJ23Wnn/8zeE9f9+2/9HB8bVUHs66DdZ96zf9XiVVadebYz4
bKIHEgVd3y2/zErcJQMZYXbpgUccxWmp4qBpOkqUpDwn1ZwcXc4NbkqySNLPJ6RjQaeqbd9Oj8mU
+nFvhFdQcQB0ZrLz1vahC/IB90ALk8/Ngn//Er+T7GiQrzMQQ2fLpZ5Bh/rPSgGBjJEpckACBJ/V
nt7LcGhyoBuTUV4STIruUYbuAwwzqB/pdMtIuNyNBoWcfYkSazrzMb0NHCgkpUv1iiaxIMHM/fzL
p/xzn2M+4zA659ThoZv6bZ+LW1bDtudxKcHHbRwxfYtm1ECqd/FtwtTx54T5Lyrpws/p6+5L3qSp
DkUAKPRvYe5/rtCEJtB5Q2ZrAyH9/Yo5yspnry4iym4REG2G7b38y6ILy+33bYClRFu31LW/ji5u
vSD/VXYoHHdV1mPxcheNmEEOlh38Dq63SvCm0rdQWyx+1smsYCriBubFpEmiDUjrk3zuYV3lP71B
hefMjMJzk3HowrAPFVbl4CPK2rjpTB0Yiwdpx+RVPUf7gTLn7MzTV50wk+qinuQMBMPrIAqAAKEK
nzyfyQn1HIOMUSm/rRWUpnz0SJbsWf6detgT5sBRKGUW0WtL/wycY0NZZR6N4bENs/48T12yk2WL
A3w030aL8l3vqKbKBDSLl787Jv01r+EDJFYHXjHbjTkPG15k/eDgTO8053lKyIaui/poLChTlQqJ
sIr6w6zGD1Np+k2Z35uM1TeWnVqXCSiJyVR8x4IWbkFgBCbknyNlEmmY8VO8tIiIEE1tcs94biVP
VxwWEsteZxx6oT3YOZ1KzGuXruRAk8ZdtvfWSOrcW66qsS4oM6Jz2cyXuUQC0XcZVFxQoGEObGju
kXXB170M5UiA2AyQFCJOxyQtY/1Oqvghco7MIIFaJqeh9pLboWByIobwUUxYp6wphULYaIcqbMVF
ZpweFDiOrZVZ+gloBe2FhOsZRG0od0CjvDMvhXMjlvLC+E8/yZHMk7FcOXa5Osai1k6Gcg18LSS6
0VCzjyZF0xEb7TFyLbGfDDviPo7F317fP1eZdWc0TU3nXjMHd3/rvE/DVI69jOKAvsK7OUfJnbUM
3xsJ15YjVu3rnx2o5+OQZuY+ZEIZ5HATzvncVhuVLdyudBURa0zZ8lTMq7aPZgFuHqb3WU4edntm
QJzejGhvME4sbTB2rhNYbvkJM9eHRhu4MIsoFpzVcdjIPbqf2zir29tmSE/OQhrMgK27IhBGe9O7
Ij7IXBY3Fp62RCbaDQSy2zH0mqvw7GVPqgXWYv1smN2FaLU+tcKjZlfRMS5+MPrA2ulMNUIuLWXu
Xds64TYH6cbh0cLnd4qJA9+xLZMwUwrjLk2VeTd5qcWI/DZttNlP5ri61SVcLwDlH1Fp3+IuMhFB
TeqQ2epK3sq7BkwfkB10njTn1bYTPOm63YK4X3w1EkBWAy3JQw+FY3RIbQrncrJRJyKAIoJnA6rm
gGvP2Bnt2rZT+PtzpD+bzFsAPemg9sbqkqUG7ceGis8GIe9FMykSHS1wxFXadmmskUF/DZ7QsYfb
sZYPugs3JDSncldQ+dAkHDd27VHUNU6IAwfeudLtU83hERgYSmhIt/noFEhAIihBKir/0sQBR/tH
p0oSULRK+QkpWvuWv+1uUkXdTGhPEtRqDQ1uDnpvb6AivbQGAPcewIGzzJ9xi7wKsNi0zjCybZJw
VrEK+YzmG85Rm1CqeP0BhkDMy6F25hJ/GCBJYdbpn9IcuHYieq/CjOlWzTNexcBPWrEA7GEk3kDm
8YxKgwil7uGdPVKGfpXhdI3D6FtdoqgHOs9GRqhHfm3HAeZN2Op0DpZtasYvDvkZQfhKNycjnFeh
crbpeGCT4wQ6QSFv8z3YANuPpkYEs1XtaujYu2kUX8SPa1vA5TA3UZ3lY46mD8rwjIt2Z7XtTS6z
eNfHQwNmyL5S38L+nW/ctngcZdlviO0w/M7BwDiKLCjGpyr0fhgE7PhZGxIAHSILSx37U0LXmzsn
9XE9UP1bsOVM8DLFYn6Y9abnqYQnzOVBMqAUigmGmLa/QjvhKj1OxbAVOaFIOtj5HUrW9Vpq73VH
zF7f4kSEWXVynxJkYrvSRu5G+DShbdWMEBAoxFTjr8pCnCyNSwYgPS6yvV/bot60upoOMCSDTsf3
N1VtSvNVe5vzBfajWnxNiWqr7MeGhwOkynxyS2jrsxdvkW+hC2RyA/UwAwoBZ33I7X0/y1sl02NS
RoYfNRn57mkEhU6dQS9dBDxl36q5OGhnCGVD48IcEzM0A9FhphGXYyQ1MViMJTOJhS1/o9fiOyvQ
61x4rU8yuhWAxt1UDn/KZklRSApj6jh3CAAghlQ9IDa0xIK4pjTJ6UJi2wwqEd/FhnhnaAkizdj0
MT+GsxxghposewEoAT4/Ak2AZxtR+HPZH4qW0rsuSKgcovw1GuTjAonQUsmHiI17gFEmi2ryIwNA
2mZXHpJXz+Xbhvqu8Sj90wJ3eSfNb2ELRa8oiBsXkfoayQ6HSLqLHQB/6YC5yHQ8xL35i2bGN9gJ
HY6HQw65FKZU79y7Xfquk0OrRr5q73HhFjH8cNLhJps4yTgR/4Y4CjP1qoAJWuaXJv3AJMp+gobj
Alvlt1QPWhldjJT/2s+QugAspJs4ju4iPX2HrYkZGqu+HBiutNx2s+Vx4MoDM5fXCegJ7wWEy4lU
qF02hcdwol6kXEZfvphfBkRAd2pOfWcQHpkYSyBHA2Z+lZ7iVllQ0d/ipTwvHSIDmYf3EBwfIr3g
8OOeMk1VTK90Opqtne0EvUt/sW6iVFa+btAbV8USs24SxUGn5EaO9sdCBjX1a7+CopjVeT1HpLuF
NXEdiuVEXdI0LMNXCDRuoC1QJVXZIR4t0J5Uyduk03Odk6dfryt3MN4q6QYyTnEpOTbxvLxJRBvy
KifDTw8ffy8brnjnIimWFvVB+GCo7omX55aHMNrKtkbLY/U7eF2Rn1jcDJE3d5Hq3rHJo4oBnA4h
0e91qjUsSJ/LiGAJ8XR9X3Xul22WBW3RWG4jlx9uFv2mSqFZdixEjU0AFHhkORSrs3+mqeu9C15K
j+8DYsICYsudzq723Gt+hT/ZjbWfWU2SYZ3kr0XMr50AxsVZh0A1I18w8pL9QIhMWGZXU0ug59TI
ZFDL+tGy/Gj7hTDbG+Q0BdqD6jABIaAvPb0bLVdRM6oX6RSnqWjeJ0Z0mKFfdNG+961rBlTlFIzD
V1SzYrXGfFuyWuUVysUw40bjFNu7g/XDrveTLYagzAsWzCh71Gr9KMv4ERjko3JNzPAtq7w7cX5L
MXhSh31p6fRQyPa5JAkGwCSt7YWaFl3z2dCSs1pzGzXJVU8XzomAFPxWF8+qNm3Uk/S+a1dcjVre
zCPLbTHLYnOpK8GDq7lgLpbAgflGaGjKI07z1O8RjFsIHrmlDvtQBkVvobuWIxvSmegLhl4B8uMu
CDvwdFWPiY0Vfie9ifFzFTGU67m9IUlrVhZdnexeVCPeQlInNvmSP9atIMmZPLxahWoj7DvR29mm
0YhmwOb7Eadz6dMz9DZzI3FfT5911tygTseRMcRZsPQ8bHqq7oXb/GygwYeaWZAkPKCJio6lVaSA
cXhSUzk+hln31LDg+2AskWLUjGg72uz0hj4TT54wnO0mB0/+Yot8n7gvde955KKj7Yt74Al9x6hq
Nh/L0viOHw6YFnaLoFTjqbYyNpdqN3up9J2YZ6ZxSBtyoxAGszluhgENlTsBuBp2tREp3wbqHoBv
g+mCliUbuFmRAvfWWi+iIU66MbKvYpoQ0icspuESjBqMZX6Ki4QyGo+//sbvMtrcJEKDEmVVpBoe
onSdZ4C79EQl/enApwgcCuYg0ufthLfCp0r/HOoIF+KYn5cY6Al64BklxLKbMI4B6eoPXgcnxBIa
qYuV95M22HHUwqfY5WHqEKrYgrUg17ipZefe6kV/HpdmM9kt0vf4Tobaa6MJi3WyRbc/2K804eic
ZnRcJXRDq6lfmD981yF9bzGLECEk3Jp3ad+n/Xu1EkQnhwIQwDvRwpAh0UFQ5dB2yjSH2adHQ7fy
8jsbeIdf6FEZuNBHGhomXbcwubLSB8z3Q5i85AVNxvDZLbS3Zo0a1aN45IcYryFvtzsTVpe59btF
PwkMDCpoTBuD136vQgR02qwfc2uqfYUVvy1YVesOR0yvzJeumN+8OEw2xRyB44me5pnN3ypjZHS8
2BpcJfa5idtFC2nUtfqmgdHjC7iEVWOBR5Ci2HKWoBlW3IAmxSHXBGW//HTgx/m9sfhGzaHRIU4k
dcC2Kgfn4WKo05SNGukQuBXbpL8TtXIAzaOOoxxChcrbnS45FRolwmx6X02tXjVv6uDk3LcufqAc
cMMOZu1d2kPRRL5vbbv8AXZsSBi2+Mo1Ju+YJobAKtjlSImRQ2vvKfgegQNhpmnel5F9Ms+r78KC
IN61GiF/ifut7jDB8fphVRrf3ZEAx8G2yx386GJEmpFl+SZx7vokemw7prCkBhHuMcabyGLWySx0
Z3TUcJWTPnYoQIKi/1GTK347ePGXAe+m5f0LdWuvGaxmPAIvTqhY22xsH4JHOGPir8daswmlvgfV
gUg0hw09F8jfeE4T3XuJPPEfdJM2cw85zj7Tcr2Uuffee2gxigK64QIwmJCt5gBkIvOVkb+PHrI4
nW88FClVFYIu5iFY7QGO+kaae77HZ+OIXocpLUqyrT1iE32p7VBrr7RWhVhlcvQADjjbVJIe+qUh
IClNH/Q2f5Umeyj5qk9loW1jVQJ5pKok3kmCISrmcR/VX5EYEV+b2YM+GNPWWz4tpX6a5DLuzKKF
1OXgMiJ8k1c5ypBHmUGpMc5YYGsH4zSxtvtQN2vSy+F4jh1JU2CNosMEKXpX0sDZyYQVjQXdp5FC
s7iy3grkdTHDoqPhNi1c9iYJOq0MihJGmT57dAD0a6ZqoP2MSrbEdR1beurbaMxNOB1kCVqFdrCZ
qCSKIMP4m6HF5B+aYEgdu961009dg5AfEbDSYBvacGjstsX4Vtd9jiSGE6WYh10xIDjCYJKiCvlU
URzfqVqtGdkjwTkS6eWUlRtFvkbQ4SdRcXOzIlBOlWEcx94dL/P0gYYg2lmlwTio8Xa6bqQ3YpIb
j+jSg51FFzAXkNpnm0aSwr7jWM33cAHngEmhCtplvtEXE9T0qtUNjStD4xeQiQt9mbSAyB3dgmN8
pqt2dKASsyIvNHJkF2hu/H1Oi6PW0IwweOiS3Iv3RpJ9FoqHnr6973Gl/V77HENJnLdZWjujsp8A
gn51KUSMZoGcJwaau+25nhwq9lIDkOcA9FrqL05Cd3UGohjiKSrzKaNEbLrv/I8lrApwNH3+FOaR
5rcY2oBT8URUGNvmUH2filBwfrevThRHvtkIwqskzKSoRT3GrZbwxzLpPYKYH6FwskAo5wRamWJv
bKlHZlRgBp3EvuhBjSNN8qKOkdzMisUZmiKeVXTR2i/MlWuwT5WQMgSBrDfijEk1TNKSl/2JhNcG
LqN8mwCwBUlH3EZH2o8RX0JGOpXqCacvoV1ag3NwCyR9ix0NvCX1QahxvqmthPSO9h3KN8Dzsnhr
tIyKaD3CxdO0T7pCCyL4LYWt/0xjupl5lii6XCy3w3ygqbULdeaF1aB+tl0M71HLNiuHTON50+Hq
Lp7LhSyKl3IcN/g9ux15eexy4dxyMjt0Cid5OES+9OrveRMbHAFhBOOeuY/AN+x4QYrdYFlvXeF1
nCcpXBZd/+glLSo5hyarBihfuFEV4/P4ZdGnL23CIp/DpGp6YmoHtdoFWYxQCOpMPKIfXTR3AZTo
m2JZTG57+qqy9MaxM+Vb/eOsmofJhvu+eGHQ27Ni2CPxI2uTOK8k+TljChI1OEnjuPnGYdJJRnw4
OgN5ZypuNNhhkUo4T1fdRZZ6tklkCMCr39Q9+29G9CcHss1g1rlPonK6i/oOY4evz/bPRsKaieu0
2NijecrsGbmF7tr7oZ728zASSoVy2l6aa6bzOYaQBpPgKc3WyF/V1GQ3gx3YpxfYQ1pAhFx5LIzI
eobM86Pn0fId2QxsoCbfqyjjG+5dwhR4pBG1wItpTHtfI8tGfYC1QGM7gNyGycLMEZJDEa9172JZ
g182hUbn+AVHK3fbTOWtrQvuyq92RVXd9pNvTz2J2jN7aax5xT7GQS3SDDIVIYg9XeyNaYxw34T4
FhkKt7XhPYGdIALFnj8IibyP2uXZGNJ836F99ZcYaXoYN5A+DXkrKb9ocTOkG+aFF84Gpl8Y7O1u
G2ILgfQ8Fo9eq20oywmf4D+CtMnLZj+YzoMYqW6T9I6BYRVUSUtO+9zdek+6ycnIGJH70wi/GS3V
7pTqv0UVk7rIlKdkXoIh72RQNbQ5QVziEsHkHmOlJEWo28R9BmciKTDyLI8FWvHNrM/vGWTqFmC7
zyAnC4DKfKS5SDYxLh5geBy/B/PoWlNJ4ZI8qJqfPFisIVO2T81+3Mce+lkz/dlbMUklitAKKTpA
WhVxd1Z9GRUHcYu8J58CKVpdPfrsIr+Nos8l9mbKYbvwmzqaT6Z8H2SbHDMRvrWcPg8hYxtLsMoS
Rkn3temvbJhv4dqSyOwq4bBhc0i0mj1ty6eudD/q8n2BuIvraXkb6/BKZQ9fec2MRxiw65Mn5px7
B7iqby4D4oHcYfui1HLpE4fvpalOlp0BdLUgpjd9S53T78GH05GU5N8K88Kh6lupzSP7S4XbMuaa
UfoYCVJlDpdxdxdLL9ktBidS0zjJRJAIaTOLkSlQ1U6/0jh7diJUmjwmeIFieWSBxEEe0Q2UCTuE
+WWRETkgg4UEjBcIBPxtrYmDVRd3xDl/FHibuy768ipGH1Z3tTRCZ9x8W8ccrwjkGp0WbHjvD/H4
VoFkCfjzTK+gWedcWxc5oZ5Z96ZYrvQ8+x2csHdMtfPeKMNDWYq7qZD3td4Qyay7QB316jxWSUMb
JsD0uJbZm6XkVi/TFuyQu9XD9GNM6jXwILo0sgANTP6EjO+7yToV42BdmMxdFk4X6MizQ+1l2ZFs
ZVwURClO0gv6ZWODXt+bWnhbeoIQNRfZtRletbgyfOohgsDdfdqvq05712hw29klGeNKd0JymR5c
awacHX3n+crN3bSQPINFuTkqkrpLfVp9jwpItZ1/uZ76In+Yp1dnzffiCWFNiR+1BWLtuvKBNexD
AcAcpqewpHtQZBqN36Ghai/7rzQfL7KQN3Wh3uhUGbeWlX2E2fBB/1q78UqGM04DpDAvgY5pJOro
E2d/u6F8rENNwYIje8Pj0i/FK6o2jiBi5y79JwfPcWdYw5vRLA0+7Kg+VZNZnWBNc5ARxjGr7WU3
mCunRPvZrP83vNIfqneIA1Mmt5S4CaXVAVNaXPtd8tbnSl7sHthYbTYSi1npM5eYzsUg3sYVNGNK
uAGC+DYMNq0Dli99thGUyaIgasXk3RUUbSVS5T2GX+bkjYvs8gXMWLK1QyvZ5h24N9Hu+lq9G1pD
buoCUFA5Jh3vcKt7CuqDMHkpYRQ2hICAMzvrij4YXL1vnUEuhwTog3NFaljSbzlpxVgRIK2HnRdt
HLsdt2ZSAl/r82mbJwMhhJNxHXopTmmVg9aa2M7M0DZvgJnDDU/7m6yhY5zGhEhFMbNV1P4gj6M1
ldHrLsacs63G1LrCmHaWEjjt5UL/V3ukD67Ear5q2uTBSOuN5chvlogCLQ7i0R22DioqRqIGSEuy
qHp7JNObLphAO3W2u/acoL1eChYDFCWYz9OBA0s+pde5RBqsRQLBzZqwUbx54aT4EII9FXRpLsUr
WbkjKuj0gyobtv3YTAVneq3bjBNvmm7rt9JSt7lWdvtUQ6FQOXBMFiyPKckibOe0ylVrQUsu3eMc
CXk0DPU1OekKuC/wTuIUCxi50kqJKxodde/sHNv4sPPFCkg3oHzde4b2wFZxXmaGjyjXletceyu5
JjFuGheJUolYgj7fBoVPSaeD2WpXL8dG9/Zp4s0PnlUfpM5KbE5zsVU6nbIZgsB2zhIOd6G4lRnt
6jS6m3sr3wnNVru4yelDllX6ZpU26Voy/5atYqAua7+LIBRF4ZtCR/5uUgLa3i5x7Qsq/YM9yc/e
CXeVV8DHW9IPfBkPU2cRv0t7ik2kOZt426ieH/RKof+ITgY7B+j46kc3QCOG55sPb5AZim0zM7Fj
1GieWSG3rt3A3sP3Kt6MqPoScmmZnyC1p3tNRCjB9sAM01NrciDqR8faxt22NVTC2kx0CMK5oaDV
CXWWWUmHcE4WIEiXmARpdVyoRpiAFEB03eZodsN6kemQ2dV0m9v6D3PuX72ESk3lFrmhGpxDUT0n
PDy3RpO81LnzxgbhbBgg3hUmW0XT8oo5C7EMJn1d17b6AOEjna/Ww9eBWShWQkcB6Twn+XBBYgIK
Y7DKbaMuCXHsIQZNvcpYCxwaJ724V2X0LZefoQWAGz8A83CUbrKwcOLYVBA4eOkXk5GlQu+sjXdu
GpKBapdin6bajRXBqSgbRF2NFNd6aKtgIDqJoj3+rObmdiCrZu9qDDDKFt8K0q0U+gBZcKIvfgoT
y5Mm0vdIo8NdgkDiNbjPHZK5ktYat92ovWQWaRlO4X60EGioZTjpLwm/ZYIAFVBg/WBi++QYwjih
1GFnytptKy38LvOrmsGYLhm7rGIfH7xMQejpyNzQaN5ClWTzP4WN92h3w7lzj7U1UALzuw2CHijk
K0pCC/u0Xmzd/yPsvHYkV7Il+0WOoRaDi/sQEQydkVq+EJUlSDq1cNLJr5/FGmBwu3vQDTQapw7q
VGVmkC5smy3DSNUp/3VJEp4JRzFXfm294bnOV+NI7AIUMEnqT1MWsHJio2OCxyg0dL4SrFVRPfl7
3tNz5yrxhvcc/gU5ZQJgXTvAG6JWySSJt0kG4zjNuFcNpdqT24AraEbuy1lB0sqtMkLAHDk3tSPR
q0nD9Y5V7VJbFLvGEq8zh3b4gy4oICpdQLgz827Y1/KF4gaNXMLqDU2TRjLEkRYll11tnLwpIuN9
MFlkIKMwCe32cwDURRvJzvSYhbkr98Ae6NbrvARbHrE3rfpLWFQ4wxJsvdM4MH+lYCelKgdd/N5J
zTvDtj6ySjWXVCRUy7j+k+hakPrOSMTNL5jKSGMvp4WtjaaGyWgELTPeaTTvZMKqbCYU++TsmPh2
70S4vJfdjGo/fUGPl9dsdg/GHCb71mGaIyfju0MWPJo6oMJTELZRqTqzxP1IkjwjH+teTX/a6XVW
EderxV3rr8AZH1Q7/4gr6hdMBagNB9jGKx0YmRVHOa/fdPUg96MK37XBBmDbX6oXYq3cNS5M6Y9e
mbjHmuyy3y5HqHjhmarXn0NWvFjBHeTNo8d1NaNFDqGXm5TVnChaPWAHPWGHbiPMFpdhwNmWDweT
mRPMDDRmVKM9w9g0cmLjCY09SlRIzOfoLJw8K00pjjend3SLvYRTCxmSfpPJzlx2aZiTbfbbHcya
1IH33UrP58i63PI4+dRdt6u50cBS4ZUl1Jqszal/2rRkEOzw1TG8Qzez2E7oHEK6KWrj0KXeY+yl
e5rBgOl3HRMGD+asqiQX8Pme6wEAFqTrXT+LfN9PExt1rw7QcBuCseGyjxtJgs1VbyE5nye/ENdQ
z6ceXO8NWfSoTDQa113eraCYORFCVrfZn/uZ0zMerXMm6MUCvf3a1Ll/yAvzdVioBhpRZ0Xdc+9e
6l9Obl+yugHqsuYIc/21GPZ3WCqOjVBOIDN9poUeqUA2CMnANPCUdJl5NT/yGZoAB62Gmd6pBEDD
CO0IUNnf0P3IHKOaXvJAXIXsolAHL1XI0DgYKLEAQuaCmeOZDjkGYegnRNGmV94vlhzJEF8HFrT5
0H4lnUd2yfvCI4EIMebPOuWqUvCw8IMhvsOhyax/B1b5Bn1oYNOq7dOQqwc2T4bKKdP0Ng5unmoA
B8CaEpyhhAy2SrksC4E61SXY54I6gq2VMz71Um/n6oLaiD8BHo9D2rkUA8zqpyfzFpw++A8oiET2
5TrS4c65vOp8cI4yieyAAbdTEAS1bUEAJNgPDgoDocknhclm6wz2vWqGL9KID3hgSLcaC5obxGER
c03u0uCXARjT9L8KH8WXcNx+rvtfjMeY5kJvMDubhuBGbZAf/0CcuIbkdY6cgVAeLQKOrhX0JKNO
vgaw3KzsMM1g2IPIth0pfNlWM1oA41Y24nYPKeSVpF64ZwO5S5Oy2IO4Yt/LvQcOXBcNdWxDzQt5
URYQJhTMAcFMK/4QdFvf5PZCIIrDZrA0jOaTI6MzwFgpvYEwC8gxD/dYJ1GB/mJYvEd6BPkmmFRG
SbnMUdFOr5IDQ+ZAp4KA/tHAgz6btdLbxkL56sKjwSF6s1CytYEjvA4P2qgwG+dUwA/yGftT2ULp
8lTuqQH+lUlh8bRZWzomnzNmfsRQ2+1Sr1tdqneByJptqWfSArZ4yvrwaAaUw43Ujtn5Jk+ZOXLz
Owal+wm84Q8wJLDuROcDtCXM3ovLLMim9dFmhBK3wJbsgvr6+ZP/GpphJ/70Sy03WVpRZAfUm7d9
Nt2DPybA2oHwx2kMyxGwMOpBGdmaY/XcYQVRBf+68l556w7K0DBznZw0k6Ysyf7o0/7FUAjREr/o
xgH2vIFx/Bm3vQQHAZu/1Z/d7JxgErwM7eyc48T6MfTJecgZ0hS1/tHaUCXXxqP2bkGuWQ1DEjoX
ohCTKplUXwVlBswEanub9s7Jnp9K0b9jUPtV82uqMg8906mjJ2GzOLbJKIrUHCsbiuDsgYAukvGo
m+azwAhwsrOGfkSOcOuf4WRhfkgScfCs8eqbtHl5zrfpTAeJ7Nd37oCFBKx2PPD7U5n/ah2ShypO
2Vv75y68mPzT0EEIqEl0GBOdnP2lN42DXLIHV6fGThgo5ak/Z5vRpx9xXGxFX0vx2AmaGlE5Ya27
1dZfuLWkgY2laOx/sYl94xxzsP2uGh7TBvcLG9CmlCIa4EZGriUOmdsN+2l6194Mcc3kZqaW4tAN
3/bEe202PYh/pplkrZMIzf6ZET6G+GBHzUl/hSBWZ5K8oOFQ+AlDJQuXl7k0fsZ0I9PhE2wzfzKe
wlJcWKo472XyDfbJhwzohA2s6tDXd/C63scgfMwVcpGBpZfeUnu79DMFajY/CWd94cqusZEmqEJq
kboYRHQHQAc0Ndo/mT+t9Z3xOhXhmtxKAHteQfthzZwTCovcMR84cYvlytOtKebYC7fTTC4pTSsY
7x3v0eRA2OtOuVGghTPZ9HojUmvJkjc2+cGwt62FEkL9MrP7xf6Q6XLB0T9tapEzwPSCR3/iHE2O
Ac1yYnoY2nRt4G9i7peCUiaaHdt8xI2jFTmD9uiUqTosYv6J3WNwc/xucd7sYeCEMlBrewXZhhl/
bx4gSCWaYKiaueuyvoQFRBN/tliukR6zVSNkxn0mGakZ8dWkmbu5pWE6fynM0WUkUTGXi73HRJug
rBUCWmD3HGnswxJ4V6LTOGanZmtPmg8wXX56Zb3H7YwkgANoZ5uDu2vDhd9lT0yJUDknhwA6lWEH
Pghj38sQN9hQfIIvDHi+wHkOUKXstboLeyuj2Z7t1MBTO/QFWKAABpKPz40rNKdoS/Pk5K8To3B0
LPOL+5EYMvYrjxdwUsU5xFoU6Y65UVYZb2UWt3t2/82sWavbjlEMmCq6Osr83ojtN9bfw2BCdMur
+auxQ1pAzcXf4QBseDxZzycXL6xlIPYWVfA02vV8iHGMcDPtZ0RfGrQKVUsGiYh0mOHdJ5X63HMX
Hq0muHE0G5gXFOGeZpU77bUwA+lmLKfwlRgXeJSs3S0DyX37re1HnE9ZzZdacCdac7eXvpmCczt9
lKSDtjxXvMmoIxt6ke5EvBhR4htppIW5/mWI4/2nXbgiaiqKHyiJwtNQ7gDxUc5sYygcTXpCyENs
+2lBve+ZXHsdv7l5Z7iaHLqOycbMdLxo38ywrvcc5AjgLWsBe4edqvPyI35UHnoLP2XlsZcMAgHK
wQnXtXN1aOvxRkUpc1MhzZ0GrYMlm7Ykayi2iabHYUzZ7GMiniU6Id15iokit6SY3hFgpiD3VPXb
Fsn7ZAe/y5grkTkwnmpl/dJjltnh+P30mC9oA0ElC8Tek/aHU9ReBOg+mgBFMIE3Ytr58I+V8Kei
jDk4e5adkJOvNwUElG1a8PNLnBooUmqtbrxh3LvViCvRq7gmaxrZASDifMF+K2iJzizewThgmRnn
nFNNfV+kqtwyD6NdBOt+YdXoPby1KRgV/BmMVbsxvg1V++EnODaS3GJo0OBg4xooMXzwaJ6YvIHb
xyC7t5hKbky7dSIYi3zVrp9FzWQfuwkl0WLuGzMQ3v1dKoNs4r0PJb3dMLPT1P09yf442jmT9b4n
67S8I7WYW1X98AsENTqz1l0241Nu8iYqc38/dmZUMeuERurZZ83yWNuMbqC/gcTKbHcHFoVx0XRv
cf2iIoiSDYMbP0s3J3/Xb082/gwuaSDpY4VwuYbAU3beC485Bz3E+Y2H0Qo3b9Vs3KF+KLP8OqTu
fOnESKo2weNA0x6ZF7HLS7bVvGMyht9FHAd6wc2YJpfOspYDghvWs2woTpVZr+dZnNjDAcd8ug07
vHHcPPYM/+UVb3QZ5hfMDPGRxP+zp0ILwggGmQkSX0WdCo7CrLtnlzepCoByh0EFYk3BVdqlsiHn
UL2vbBXTJYEE5U35jqQbl3G7faeHwufnj3pRW/2v1LS+oBWM8KJnY5fgrXM771QpFgG98TKGw2B/
MwpH67tUS3NTthgVqHjFYYKZIDKVdT/Hd1MMtTJLqYbvDClwNHTAf/B04FTojyQnKDnWyY8CE1Yp
iIuaijssctWHZc92VFDctytWISVgJiWDjqF/2+0SX9Qb7SC0DqbF1AOrWkT0no2zhsiJTXoX9Lo7
u8J47Pq8u3NC4KspHQCJxcwfa/qHBWOzDoqOkou+P5GE5112vxbaLbBCokx7jX5pMy4doPP4Mfr6
wRm12mmsTmBYB64h9hE//ZNlYWfI2EgPXp+P7AkcwyFVQRTSlBCx9LyXARfD2RyeaWrYDV34vdIO
VR4ZE4ZDbdjTHgcrmeOl2Y1xQSE3SkVadehB9XgWIhw5I6sBxHbI6cpEZdUjfx7cCu4UnBZeJh1e
C9Z/S4mXhdmjqyYmEkA3cphDQU1jER208NKNgusHdxJ8uB5T7E2e40DD6f5KYeT7AF5hS8jC2OVV
giUoqG4C1l7ihkw00KE56FKW5VNCZVBAk6hf7txgs1oFX7dYrUdm/csrl8ck1nC08jaaasLJi7OE
1BNxelqPN3EI4AUS67CVVfvC47jArUHKqWGUs11R2KO7b7+fP4P4fvC4d3Ul6aVqua86ikdpQ2VO
RyEe7qrtkKUv5DvMQ9EyBii4WaSpiaBCNTWYLX6sgB25WPKrghxHMQ8zVTugaWiTQ+nOdLrPfcUZ
JmYQXcY0goJ7uQjRfCYpxn2PaytiOSdANlJGUwXfA3JNNVFqmx0dTqD0sGJ3iAtnODceHRMdY2wx
djgSQrvaZSf8lM52tpPnuUcJEsur7xW0JWOrbUnMsaNbe3doXMC40Otr0x6iQrOveDkgPUxAj72P
naMU1MMuZcZJtzwUY1vuWiKmR7ureXfs8jdGa7gpefYTHe4lwKCvMOvd+aK5b7VPaV7xB94wTh4G
f1tLLYQMdWPQWKQiBFDiAaJ9LVPzZUgxflIyr2i9dx+DTDJmlVSgwIins89ruewg+Voa8clFrLXs
/hBiE19pwmrLD3A8SE89ZYyFjhC9fxSh+8v3rG1auZc2p569kP3OYkTNBYF4jokOjTn6B198d9b4
0Ddc7XFEWC4MMPNP16j0WmTllxcjP/o42/CN6eXBCIuou6B9BPdNkT2kI8pZkIGcNYL8g2rOeTeW
JWUF4ocdw7oeQvYyWazj2rx6SKXrvnhpdSMk8SezUGdcIqE/xoAt0AVtWGF+jiYxnRfRhIfExYk0
dNmtzcpXvRjtSXG4nTzxK+3NcvuXGAg0B0Uga76m1rYvqNHIr0ZwD+7DvVSwdITU3tFxTuBaRzyP
jCpHaxypC68ONNiCUETuraUNgAYkGLHgp8zNcTHVozzgjmEFgW+yb6R3D+6AsP2agR6B697barif
MCDtSCK9DoQamPjjsDJWyDReiYhVS+6Hznv5+wdYrrqhzYc74DjzJe34MhgO7v3Ynk5EiZtoGaCD
p6TOIsHhdgli77ZCCOqixygXBNnOcpnOlpnA3jSg8laKqseeL61u2W177dzyvLcew9g6jaXKDxZD
yL225ny/eO+578DTNEUG1VesLv+17xmVjbapvQeeNtMl99hVA/L7w+zWfoRbYzf2FWpKY/AXcUeq
AqM/lTYradlVHrRzZCLffk9mGiGJJOGh487GFLGL8PpL8hLLsmvogvxL2WxEKbc+fxTHaPZ2DaFp
Gxu5s+syzs0W1aVH9GYUsfyZ1mMnKqClbefRxs4w1FcQsNfB1uKl/iEwBUe4gOLzX7xk3t7ytAiO
czo9p6goB2vx/b3XgVzJMsM64RK9k0ZscAxbYA60gySajpEGcqjPdJddKGw7TvK9xshYaU5egPsT
gyRb7hNOknjEmsw4WWstwZLZOK8GFrm4SvH+6zAE69rusoKZH/mFzWod27hke06xqY3IVwN7IkQe
bJDASxuLw3+6SBok4wKtxKEws6076EZyvNaGoCzVQsxreo9JQiOO7kRzKbP7JXIsWb2koaC766Eb
Jt7tPvzKchMOtEzewqqzSQSbn+M8Gvugbd4UNP4bKWXUn8B/yJHnsSveTdmsnwl7I57CO0s4Yrw5
fvD8F+bfusEf8A3V1mLKm6DIX5VlEWoEFzPqgDUh4WM1EwI1Q4egJJNfOfff21JzLLAUj8sA2y2K
J6z5sxmzm3Oc/QAIfyrM7jZrmMgYTDlCL9w5ctNhfJh28isryrtKrCfypQ0uQYJdJLSbY2Gb3vvU
p9RVOfFvJ9cfQnKT9OxHx8ZWYhCj3sydad2HVvW7XEndqKbY/3Wpbh3xhMyiEhrF3z36pfs0UDFm
tSj4JieDs79aH9nDzHv8TC6ujTSM6Ba9wlwv3/jKjBta38GyICAuQfDRMaLlpL5h3sdcCxvOpaZA
fDvm9lulfGercyvhJeND5LAz3Pye7IL1QOVH/1ASS91ZKu6jtAyGyCsHitenub5USbLHpNqgDE4W
83znxZscGsjw0mITU1dhT4QkJrGvghTVTwUysusnEgrjGydIaHp+R9rAq66TxWC6xRDuNIhC6hXA
iXNvjCVlJNwWE+18tIrJaQOBc9OUfrjj+l2+Lb279d24fsqwwPVpYxxaKysOrRzFW1pau5AiiEXi
IYgNZo7kYZjyIeCII5n64HnJudWrYT0D+SEshcZ3LiYmhZmb4E+xRgf8tGRq1Bu3ISyz+7TGbzLW
bA7UjiXHEuzaQ6EoUIsZy0TJIp7MRIx3gvzeIdFZsQura+5jAo/ZY6853CsMo9yEp9gdozqpcLgL
i9ZAu33yF+t96fObWbUFRastMLH1LQ2JPz+YEh/c9KdAxE5CZV4S83cAgfPS4+ZbFL5Hf7LNXeGS
wGPp6k4ZPAKkyU87rO0zHSBRMQ7BR4kruzGZaBpV2VLX6fxuKt0++MNI6s93RKSnakC2cvWTkpyk
x8sUops2hSEfEGFIiucbs4vlGTVKH11aUmLDk08YQa5mOEx0ciNHuHJ8mW3nknOTOeiOiSlsuK2V
CPONpJc6FgAOHG8yDpikj8ZfjgrlOg5jFTwd5RLF8/yjxcB+Rz6+Phpj5kapZJA/dsZn5hD5X9VE
1x3zx7z2rY2VGuXVH+gzjcds2Ad5kp8s+Fecg9Za9pTdl3ro8S7kKtYIyrUZAXE5dRhc9cZ4GQOc
pQM3H9MSRwpJ06OFSb7rvV3QuPJAJYQV2auTnVdvT7gBI10SNNe/NM/OlWofeBrKd1JgSDdjmzNV
k17hI52apfmsxrdpnLOHpBxvygR1hRcGnyrHZ9AJ4zsvQ97BzSiZzEzZigJcHy6Z9RivaLd+zkW6
B3tzlkPbXHj7jl6nulPvMBtw41A8aCaAlITMyX2oWEEqh8bKnMJNLA3ci6g8GIC0i8ENeInu8En1
xxpJ8oIA/yVzyVOQlQ7WhDV6ln91sbAZd/M8kVtB/w3rb98wX4HR8bqWxUc39+4ZVD8SnHfnme10
h2tER7G/qm8DjnCWFirZ8urTsNjJZ8Dl14U9++jONCzKYbyh/uXXKpjrfRZa59lp/WtVYwD30RZV
mnUXMQE5xb5JlWDJ6cP2sudcFvOpnUzcprqq7o1vb6EgBw1vviaaCRGSFGM2QYKjscb0ueuYMNvZ
9Og4Ij/7cJjOpcuUy+7RG52qEBgDCE7JuEVIHEdOGOo6LtgYUj0ldwqqwyFUJF45fFNlvlFUGVRy
CvdpjGwfGl9tXjLRaHP9IOlJrIjZv1U5MUoSAOu2R6pmbORraQ9z9LeupC+Y99hUj68lAySd5nG4
Q3JIKbZurimzgI2H4LGpiHLmPX2Gc+1Vx8Vemossg5+aQ9MODDWhllCGuymkoAb0b7PDak8pgsc1
Dsrxz2Ek1QgJJuoNlf+Y5JvkiEXsKjO3oI2/exverEpjJ5oRYfGdpJzObflI4RMxRe52vEoASJJ+
eCN1vlHaR7eTzoMb9vqmVgZak9Y48Tis+9xr1TJLhr+BxoGC+hrMSPS0e43n8lUVtfhdi+ycdfJP
GFqKA4nAZFoO06eYeczi4pwHsFJU/963haYhiZEH7JjfBrEKpiQ+x46Z1mBBbo+3Yoi4ymNNr599
IdzHzNNoJBY/IWakZJFGXvHgyxoAb5t5Ss1ygBs87FDmMvniOnq8d/gOvHa859N7STqEInNQ2B5t
UKCmS4e0Q/xSim+ccDsqL5svhw27T7xvptzmq5j773St80S6SIkvvGudv4xtE55dDGikCxRzdD/4
YFi/m0s8RXDul49p/ae5Mbl6xLE6J0VMmYO3GET9+I+wtLKcCg5tBkGOX4L7zbiQ3q2mIL8l/fid
FQsH41mEkULuvDg1LG2YJjvhZ9YXJpxTIeqzLqb5AyJahIC7IAXJHGbDc2qFOPPdvD/VIePbujkm
cVNeDQtV3vTBkmUJON5mdO9qhMvHhfHb1QAt4yHUKITEpGJiuAqNHjuuAnvVOavb3OUcuOifhchd
TJvMTkWzyoVueG5Elp7KkchKdgaQyy7Zw5xbONxRykg5gDWoDy7jKa5YG/rf3DYn4JIfcVXkZ3I9
9aGl3HGP4+3KLZ/vuizNvUWZw8b3G/R3hjSC7mG3Saj6YpFhPkASLB3eZbKYVxPaeMbJpi7qkpuk
w3W/afNoocfKQJqg7fEk2ym82ODMCZVQq5MmT3Xvei8KWxNmrWovrIoi5DqkgFjZP0rh+WeJZbr0
MsGPsL4r4/F5iGMosTFv7KAmakmc6msxqyAiH9vFMzQMDLdzV4qzoEELt6nv81Pom1sxHxwOLI+l
ycfhO3AsJQD5ClnmmFUIrIk07vTC0IGP0t/ZeYe3zaSI1FJYVGbUOCpPNoZZEyfPAkK7fv4iWjRz
7p74A5uPkFamQ8pmbWQQbAUA1j2VuH1HQhe/YHqucvsnzwXzXGR/aTl0dfZV5Oapv+3Ve+CQLgXc
hMrAV7KBSk0TjEr/BBwkjC52b974ywIysZVmXh6h/IMHyqhrC3ssyHaA7UXXLwpU36H05leua2Lv
EtraTUxQtpDfyfkCvN/P02p46dv1MGVeVZI20YTfHZ4L7nDnZs/9fFxq6wveMvEXi95sDcq4DiiV
TQYeN21qH3t83l78/tMncXcLrBlhtpzPGXbE9RQst60rsDRwTgITuTcMI8NdAlDQT+dPMWXPFGa/
0G6gmZEhpJYOto4y8SLbK4vzwGZndAtwrwke+98tvfAZiCoDHMoQHxfj75WJYyFOgbdg4iFK/Ery
kDFwMTyUstTkcZ2QRw5z2X9PAXgJ9M1zYNYvdkzLmzFCtEWPR0k3kncv4DoFz618CTihoOStfJee
LvFjVtr9RTW99WTUuDfUQMI5xe/AlZo1qmaKks29c51diVRKQEBzW9hpCQcHOMDfj61TBpMTUT+3
Na8Jr27OzRhkvScFrzT2qUst6aoGtP80G/zsDA0GOsMYRfZta0tVbTs+eGpVjeVZZDN5wnSPDDVi
GrxpY3aussEfgTU1veG7Y1RhUMoyLamIUjO4pwFqtdH53Wvr2hs/j1/TrruxDoUO5u0+45KfcovZ
Np7A0OrGHmIxhXlkPLBdE3kPuTaF9qUpKKXAvio17ilb1tE8uGIXY+Q6uEvvrS24p5GWHtGO9mNH
p9e2mc+zJ/2fI24wt/tiOjj/KklXr6QKcEwcdTk7DTRuxPBD0rS8mrkY9233nrXlcBfTJEPDVcxG
4zHgL2xcWHXeeU8U09MJaw1gpQiSzYQYn/ycQKjF83OFYRGaH+MwVA9GQ1Nyoc1utWM+KEoinicf
IuGi8Sy1qJR3XXYJ7CWC84v3ez3HWN6ZXhLzO5gYPgn+Qrx+4nFYlw9pmO2tlVP/7mOOgmc5uw9j
yoMiBvC5Vv+UZwmjZYBk2zgtkweRlGchi49qKqrvLLbOXQEMx9DJo1khmjRuCG2YGrf1ovLvqUx/
WXT/wD3Dzm76BpUwFndm82+j3/+AFOEtzXyfAOeWSR7iD/P+pAo5LKURALP6zFU0P9DtwEKAwaEh
vhHXhBK6eToOpndMqX2LxvB9XgxOkfguGys4dArOZJLNJrM35+aDht5Ma9sE+9du4OR9bTBhREPf
s9O25fQfvqPgX/rmfIxEnh1YcGjC0PD/GXaXq9CUNbLkbHTP2vLvRUiShEGnA/Bjm2sf8ZTt+yTo
kCtERdG1yg58a23oSiBZBiX1tIDEVWRp6dyZEk9onCEyZAoNv+9hbleL/YqHxT5jtoMyIrQ4JKXl
3ifjuDZN1u9wv3tCFPyfcBi/2yWrwCyd6kpP5Dk4Da5dP/Zl0pxLm+eAApnywhzuK8BceeZmwgSm
BacyDiHCLRT6ZPbuu5L8sI3lbFf6TnKXCg0r1QAH05bG9+gUGr8qFtEChOMx46s8W7N1+ftbPfur
L4L+1LdkdhmOPnb5rG9YnZla16H3QDn3xsXEfy0T3FcmyGl6UKKB28ildGvzzu+XIIJ3lm0p/zDu
XeZT+8Cp6KQLrFM7QxWcFU7if/9c2v/C7ORThMXnWBAL7bUS9x/hWQ2aj0SizLZAzx4GuwuOyVoN
SYTkKhJSETGFUlcrqA4gtIb9kPLqV6a9UhXJjzsGlB/2jHrEe1/QFgAbMtCso/lRkfu/xdSDJBmd
jAhntNEtKWTC6XOqnBcyXOM+U1260456blkzOhteqWcPOP97OH897jxnKYd7w5oOcAiD/9B2Yv7/
Ht/Ap/HIcA2obu4/Pb5ePzsSjun6YZOR52hTH5amVTS9zDY7OMvskqKt+oXDAXQKUb5drsf/4acf
rjCnf1wWXOBldCQ7pmfRebR+PP9jWSA2aUxeMuF463IWn0QAncV9BN3ZeF39TDhfr12hrr7ujPdh
XN5IXOBQ0/o3qfE3kuHhZ+mnP7XVeIc1ZQf9uiVgPQECPOE2bDfDYhFPQ93GGF5uwUVBiRIcwBeh
3jKr/uEtZGt9h5KsCaK4Qw8V2U7ipw2eNyLl6OLrwa8PL+x7mCZieh7lBG6gGv9M3OEjjrywZtFu
KofgH05ADmCqv+EQ2vSeJB0yZWDLdNTO83SyYwIrCpfWQhxz57b0MrkhUUCzRXOwUOi4iHlb0uiv
RfY5J3hpHSKf21ySzBlC5z1IqUnK+dexsWboGaQNC0KUW4sf64dY08W0UZzPN/jLGiRIovAzkfKF
mGDOKkD1zlPC8RFkCkzexbhHwGNgnDKPJgRO1tU9dj2cTGVyNWJcHNcGN4HAsVFuXw28VDPfQFRm
lPGqMsUYFANMq7wwGkfR78DBrOW9P7A+y6jvUGfScPpQLiVPEPjR65swMjLvhbQ3liFIL9laVNr3
5Tbv52Q/rKf5JGmuGFuvhMKeShPMeZ9QhAse7sMNSACtKwun7QFSFa7BgdNgwHqvAoycWII6AHhn
Pydv72l0eBmAqrDK78YyHtYLdW6pAHwP/qLY8TWPwkioXXjnxaoeZBfMjH2mo7t4P4wOok8yNveT
T5FxV705RvuZCRJ3eoIibOPyT9SUbS2Xv9cixYNtt7m3oHMs3IR7UgzQa6otnNnnXpt45ywMutq8
tWWpcXam5Z6bqFY+P1pvPtAG0uzJJmFjhOSqHYgAo9syQFbotBPtOOQ1IPXUZdodGLDipqblgT1m
CO5r+ep2TXkoFRVRSI9ROeBUVi1fWxDWyxNXseUpcMjjzoWUZ9DMeCPTlwpo+LFpcGk1wogvrcXn
qVGf9vguajq+Yw3H0YIqlOWHJRnDCzlTcbMsktnOVJ8aLyzvkngp70b5KBvLP/PQG5ehtgFAmDbn
VC/n8Rw0mkaVIb4Uac7UxbWsk2tayS1Meexzp/mQJpiHqUYKVe52XUZDNimgoB6fKtfvosZy1Tir
9wtQ6xq145g3EZKT4X3DdfI+Hf3nuscDEM8etuvVTWHkHiO3or8PHYwCGaaYqLKd6pIlzottTum9
lZZ/xrkMTkHBwSwZqvuB2kIUyHTrztYtV2lzkMIDzuKm1cE0MUVkQBFOxGjXdDYW7xA4rBfTSVHh
uGDedjcXBpxnRpN7RpNeFNjjL2L82G4qxCSqQCyKM3+P5YjZRTng9p3eC/YBJgOzcocjzfHeuLH0
PF4qAAYQCIgbKG4QZoakQufAUx8gVejUu1rWGrbCibX1SutrUq59B3TkVUxFcK6yAqtXAlqrTJ3u
hPdyaPTJYr7Jo8ChYhjn4RgEHIUwziSUI1df2usoB8KxByMBwadc4uyh6pi+xZltXkmjB67ymD06
ENfL8k+v7OyUFaLZBvHwIG3uYzgyuKB5ywtR+O5S4QImXKnHT1nvfXxHRTzOD03sYeeWLkHBYpCX
bBrmTa5a/WgESTRgnHgGkqE6WdyxO7xCWOwf+nZ5WmASsSIOJ1Ev3IUJmaypc36CQVzeZWPzybkC
jGjmFjvfSJ67QX4tdQ3H0f6y1/EYei2phrTZVdLjA5skkISso5FoNAtEImTgv1DIJtd3TcOZJadp
TTPxjPw+AALY1u9Da/aPMNouc8fjW3mp3EmNcktDTrVVuspPWc3sFuciIG3hokbVbCsGRJLDMtNf
OHok0nDgp+8EriPfBUluaDs89g3a+dgAfKo8+V55pR2J1ueJhiWRSfwagD7TqLLQu8WEK7Jqg/Kl
XbssV6n13++/6x7/L7uv7XAdCjG7UWb/j7vvNAQzbdijxMQNxqSnjBSAdTGRCenMI7GlRy/jCPT3
7/xfP/X/Tn7XD//3j+//+7/49c+6mZkzpsM//fK/X+qS//3X+t/8v9/zj//Ffx9+1/+HsfNYbh3J
uvWr3Og5OuDNoCf0FJ1Iyp4J4hgVvEsk7NPfD+C5XdX1R/x9JwxSR6WSSCBz595rfev8Pfuq/9dv
OkU/RVEXf8i/f9d//GT+779/u9V3+f0/XqxzGcnh2nyJ4QbeKZXzb8HfMX3n/+8//p+v+ae8DOXX
v/7xs2hyOf20ICryf/z+p/2vf/1Dn/D//46BnX7+73+c/sx//ePeff36+p//wdf3WvLfmv/UiFhV
VU2zPNt2PD7I7mv6F037J4F1TOVU1zA0IOAUWHkhZPivf9jeP1V7Shuri2Z6bVn/JIHDhEvPj5nw
9NY//t9f+x+f2p+f4l9Dau2/Fc4qNb/L2qQiPZ1+sb8n+Ni0X/peQueqc2bXi6JQyl3lVQAJgkn2
Sr7C20gzNusnWh3Wpa1GZtKtdOoK7McqyAQ5HXFtX2mGCaAHFc3uqYVQFNx/QTn2TBwUxuQ17Xoa
BiyiVQY4okPbYDoYWRihCoTWvtxafjaJ/vPhiLdlao1rBoE20kCvTq7R/JLlh2LFeVcb+2BK3Tnp
00OCTwRzFh0oTWM4ToJBcSu8qnqxVEs/9JNlzJf6+CIqX1xDR4dqzCu/bdUXLOprnXEaYoNIfWlr
quVMCiiq08sQ+sMqRNS9hF5EluaoG+8dE1JqFGM8zS/r99Ss5H85kZp/Ix+rFBIWIc/QVeiogO77
WzGtsYCZnL/DtQzU/NiQWvPs9RTPLCEnpo4N0umfWWnpyx4a6ZmvaF7kraAchfcgDfLbOBxGCzGC
5hb6dsSHfXRjkB+Dxu5oTrtqWw8+K3J6y/2Rs2GNT5mU5mhlM6vbBVSouwi9w1LBULPKdcYznbHX
nbbcmnaCXoyWchwjlqIp5mwNIAlA+dryjczHkB1i1QaZtQvDqr3/5Ub6fen+9VI1/+elypVKdIhq
2pQ2zt97D6gBXQc5LqwCsSHS+ldLl+C9b22xzQw1QTQcK++WlO0C1L95CgXrchPvFb0K39LwVdEG
0NtGgMJMbcvhgLBOR/8IIcgndFTVz4gF9PP8jNaxfjYKqaCNyr1lhfF9V5RoO9OCXI9A9/0TyVvy
PRjPmuKUbwk38MXHa6YOuk0YyiokN/mEWP0y4OG4I2b/DPv6B3Zj/VDatNKBZcjXBKzTqan+y1ns
74hyVbUdONVcNxwGAZj8PR8iLlWnNHIatmhwE3pJRCFgWmjYDMDgWEzA9l1QvkYcRb/VTr9H/uC+
VpqBFT6Jbik2m+lKl6SnQYiu21geRSR0SYeH1/NDpNqYFXLbfa887SsPB+0GmJhwHLMq13qZ/Tde
+fwb/2V7m/4ikxXT1G16IPSc/ra9Qense9MyxUqN0p3hSO88yEjfxxRl2wEI8cpv4I9leeovTTMb
dtzyl7YtVjOV/8+HsnW/xaWiHCq3MLelySEZZNzSJc2W43JoHchAD9Gc1u3NrRhLdEHwLEZaXZrX
Ngs8KsOJoPLxZKHimkgqxJ82N3yu4zb1R/+gUIxtkZZ/JKyjp3zqugBIkZrLsK+QnXEuUeVVdux+
8xyF0IlIWsydSTAZAv+UWVCovUHL97kiijfmFpig8nbVFJV2GoAfHN2uqdfkkinvZaTjsDHqXwah
wBrRzP/7bYae/z/LCd5vFxUV8GbIbh47zHTY/8thXil7UMyhhjJQaQbUkU6GiKqTaLnarl3WkYvQ
Ky961HnuoXKQNhFEqOyrTCcRrDG8l8akOJMMaLYJkvVj4Qujwfmr0kTJGnp/rXrUzCC6l0jn9wzw
Uf2Zanh3Ff0FZ85r6SbOwUZRhxdcWPcusNam4Djeesaz4zF67ISNqiVKsGxYIdQRjZgOU5TDThe5
8eolk7+2xEibuS4oKa237loYd/uaBumSyFc113V7W7kCRXESRmsvcsS1gFhgxzYmGit19qqHJDMb
3Oq5i2Eyqak8JDK17kz6+nVd/IqRa+wDj0QoV4mNfW+lP1s4s/uUPvRJs+iQc3zY6UasLG2t8C7z
QzuO3oWLWJQbopWbb+Bx01VB93HZdsEPSk/vzuCq4pg8BBCOSq4b1QEmDmkPRVZqfhh1dqqi2Hjt
/EKnwY+sUFEr1FaRPW7k2FYYMJiJqtO7kBl6BWBTQ9QuNX9Zema1NMpe/KHU9T3MIBMyp6zKz4gI
7G0srNcmduSeSYd5TmP3F6Ql0CWKyM5eBdvLDj/8klOLHgfdUgnzAUd8xo8oc7zqETS6IwDjDVEX
dVOW77rpFWcdk9+iadrhojLZxSNr2Z+Jz5wJJAS9l8LCVxR29dYwDbEOZGk/szPbxFohNUozlIIg
bZ/SZLzCZfOgP0EXGSJP3Aq7/Ch6N/sWj2XOkHzWNdjmC3iiQzV9HScJLgEbF0kfOH6DpTIByaNq
zlKQ3/fkGl35ZpoBVYFqCQx7gT8l7/bDh23hwwJyxMGu2SlGRds9xIXTDQ86d1YhJfh9O2u0iy3c
WfS41G90xAHWGkZwEyCA5QhtmsH8uxWGVy3l/40XKfU5mUfo8kpoIHFnAAeJC1NsuqR91qvWfB3b
cFwIP4tfopB8LBMjrpUYmI89NzjTaU4RTfrddzbHBTJZ8GvoaJ9SN223I/jltd7a+uv8Uh+f/SCh
rpougvzf39Agzb9Y6vCCqFBZk+cht+V05zbMCwSh7u4w5N9Mywa4hDYYh4zJLQstC0dAHjIwi917
LJIKcrvRUgGqFxfczpnJLJ+UQ2v0I8U/gkjSiIkyVrYFQcRERfssWypAKtDjq8F0kkPJkY1WgcHo
sUsQx+dud9KM4S6aciRNhAHh00zajxQ043VrKjhz1fhnYcsAZZURnOwNd6cMHWc332q9F1RLF5QU
0QGsIBwUySMb+meXrlZleu6lme65UaOVCASo3hSZwCIzfUdYpnpPnEMjvpShoRvY04pipfPPmez9
8/ysiVyiSSOpr3Sh/RdQuaVZf+vcUmvjLiDawrI1XXMs828BF43P1BgLN4Lk+d0OE9s46nhRt2rF
wlDFaBfS0a5OCH+H9nXEGvTsgvP2FwGLmE9GIu0A+aEicKNUT/7A9oZdvFrrY9ueaKDmz2Va3oOo
L5INpkZg8tMuBTSLpBoEdhBZsMJaJtP0xDxrlt9yD1O8TcR7rVOzk1GaT0MCq6Uw8eBW2KgZCeav
QtbEOQQ6nUzMi5exe3/8KkmFGDBrEL33rnNPq1JZdi3eHgFWZjP2rL8+cQVTb8r+GDtQB6PeIrNo
nytPwkaX05AzKW8TzMMtuXedGEFc3OUvJKvhsABHemwtc6OMMljplFevulEYq0rTz7WNwSMQSCNq
BEW179nb1st4n7DGIa/n+22jCe9ZPB77Pqg2uFLlHod/unusg9BRXS47pSCMlVyvcRgrdj4ksWVV
yFtWZagrkBGuTFozIsqiW4LXcU+wT7NW0+ZiR20D0JL322e4BOqsX9Rtnf4a2KtOj2XSGSAZZ1G2
RHM1frNwIiFXKcP1WBbmRhVEwRRNG16DNvLBN+GdrgschcR8yIvp0Jgz4vhND/rs4ir+T2OKR+X0
quz63L2SJe+ae+b3V7hJ/W7ejuMsf0+GAtVsyWcYs3DT/iEGW2DI3OW2EHvbGZaxp0YQEMz4PsDn
DSm5n2t7/GVUmrvPGqz6HauHhABHis7jKtIC42O+z1oCO0FeWXBCwvtAO3U5XzZyunakbkzkiWl3
yBOWSeYeAyNVNUFLI6vdPGIKauazSgzUbjUi5zk87uUJYFIFLuMD2fI/FmL4lorYBLxAd7sKEKD9
2TOM7ZJGm6Yhcm051dgQ6dYJ4UeL1Ai/F1aKJ9mkGQw7q4t2oCNRFAB+H4NxFwna1k7FpNGaHkRF
e6ef1zG8J9Em1SkophtlfrA5bTIRn1a5omqZ5MV4EASlySYe6nrtTy6ePGrCXaC270qMNipHVv2R
Y23CuYHvN25FtatGVmzKTArCTKpbPRkukNSMdaDL8NOG3cGAJvuZUQGKzj22VBu3x4M+4AwoSvhn
zbQuGXjMyz6khYs5WC1hPpuF+UdgGWcZs6mNlQo7QiSMAoiGcZqzY3fuYb6Ie0reI0042GuMFxr9
Flq684pwQlvTjkCOFcq9WjvyuZa9WFrosjSZf6+qX/Xo2CeEuu0mkD9Sy62/BWEUoiCVtN/6Kg8p
kwXcGUUHX2y39Q8j7FbYlfH7DVm2RgBrnKEwUDkEyHXiDlA+dDptw7F6YfiDeSr5XM+un6LpZQ6A
mTkiO9bOqk/XE9PqP7/3wHD2Om45ZFRDv0vqUWC80YYNld6bxxgHqWH5gtioO2UOEdaKMXEWdolX
Uth7mnBWueUaKyVDTdxX0tlVXWm8iiF6jQfxq80izV+YJNityjRGEAcohcBB2e2YPln4fYwVTgPj
RlnWr9FC5sucrvzOqnQFMFFSfaatcx2d/NZk7S50iuGtTbyn1orwfyvNT4Jj6ITgzAptt/uhtC1Q
D6f+IVRWmZLubVbr+6RihK6ihLzklqXsMwkdaZlrcAQWZq3oPO/K4VpoqLOHUl4Z5ZSfj1vMiuvh
2ZqqnDxNvyNQhCdcf8x7x1g7HnMgs8eVPW0lzNQ3sQO2asEv5CLzb+7zOpolnDMyxwg3qHiW81Kp
tW+j2vf7HrHjtY44N2IrNc5VwxXYJ7X9BI8HgnWIIHwqJBvVYcpa6Hi5mEhNIW+0SKPqc7DCE6Ix
9T56RrSLS/MlblttzYpmvgV+TqVOrmTJCj7HrBC7XgykuAF/+jX06sLUIE/h1RoPdYAoFBdGf6mN
qruRQfzsYED58AppbUIOhdvKt92PIdBPNiNIkdkkjxVutDf6ytlo+C0vbWHwW7Br+HhzDkPo0B/w
xvpC8y+j/IUj0TtkEtN+14/VxPtRVJXoc2Y1I1EnqwBLbzDa4hMJMgHy3mBvEkZoAt3gNgJWMFla
qLmr1tsOY6SvhLBuvK3NUepfTc05cjBRQ/v9T+LiO2zWpvFehLTAUpaLZVjCHLGZ990eb2fnEHwm
e727ZbK8aOb4QtHFCAp/MeNIrJbYGw/k5ymnRmN+t5KZgp1qpAgtEG3uy5r05IwFwPV/umnN2DHT
DS5oUgdyJQLPz24pTJByanFEmKRfqdkpvpzYfmOynT97g7CewJq/eHDLpWti2MXbbeDwjZhFEvdM
ratgpYX0dvAEOnyDPORxCiAnDWwKw2ht/4BC5Hk+qoC/uwxF82F1OVyRqAbR5YXACOLJ2mB6vkdE
gvwSwvlWa+CIiKFDNT1y3/35rMstmzQ454vSvz/pZkAshZa2gG6jP7oqzF8Um9sTS8dCRdT5okuj
ORHQwSo/XSS6K8lnN1r7CW+O9pG8kmZnMW9KiHbuynVg1f4T1C7/bM3qsTasDlYjOfsaAe+tEuN1
0xTbvIT4gimTa2wIisXwkfUtXxNb/JOd3z1oAfpgiNQomJuGk+dUQxb/LiS1jClqHTbh5rEbBm+F
ia6ZWrhww+R9fjaODUbxwtq5bUntEo0Ya40kOCRQVdaPHW1aNKsSRNu1TBVj31XQEIPRzEmajpn8
9KnL2CoJxatrhb/6AkjFvFKUvnOVMiY3RZB3gQhAsVemVa+hU8DHKE2xrqs6wePemud45OaNs6qC
bNoBoY7ejMiRL2qBNyWUnrcbphOi6itfLo5FNCTu0XSN4cNk+GVV9nsxuX/9EH+KGg2HZrSUZRNp
K6B77iFEFqsGcjxjZK7vKjeqAoG+VK0jPhmYKF3saof5oYiuwmqtQxKE2hEKp7F+rHZ1nne4KLyE
cPYxOSZDCaO6729ukm1s+CeLzFFylim1ONMPtp/AJ98yOpunxKCbEZUeqHpiyjqZ+LdswIAoKoBc
rR4pb26MI8P2W/PZRvu4FQnFXjaxZ1vshqueAQl5KULcNNt/9oBxYHx9LWo7PPv0f80EbB9y+2Af
Vkb2IhUZoLfNfvj4CJeVGYdPgAKcD9BY2Ji14zDyZSlMcSC8oV6mlp2/lfVlPg0lSsI51rY2fWFl
1zElYGcuGlsdJFWk0uSQZvvpRkl8kjTzVnXqcJRDFMo8UmEcbEGxFZmpPCVtciETuDhBkOj3bTcc
+gZL9fwAT8Foq0UpO8mAPLO5eSpgyhyQhGVVu7nGY3Qsz7apHHiXyWEOmoxPghwKmsLlXnhRspLz
+WyAJrC2y2E4x5b9Q/QQn6XhDudi9LIzcGm6EDTMTkWBKTD10Zm3WHk2SDV/jp0pjqNA7ZfGHIsf
VR9WAc5cHUIKiQmUB0iCc0OjKsm007oTRe+r7cfeBUCu9VaVrx2X8aubl+mt8ax9A3dOiCQ4B+TJ
XP0Ols0YHCFHOttq6iZx0A4OTasA6S4U827qYXV63OplojU3H4zdi2ggEjTai1k72guQ1GdVKk9u
IZTnKCmLDYWKfjAVm6gSvGcr8k66HQez6FhoSrPyheVcItVDK2tonK5SN1iC1qPj5Do2vGJPmqdB
mIt5z3Nt65VZP3abqXSGPNQfk6B4ikCr03F1B3heAh11zE8/lbb2MTfEgpJf3Jr+qqIPL0Hk2Auj
gyb7aD4VHrZ8ix/yaEh5kzcuje9JPZ0tPLu+1Z0dophI7aUNcnAzX11hvUN2fhyYTJ+RdIz3MqDk
zfux2yueHO+dTCmLx0wn+YWXaQEXuxkl8U30Aia5S7YLlKNtfwYEg2w6YJmHmMquWMxP0/lpb7cR
r7Ni19g90BzPeI/CNN+HxBH2PYSX+WM2qa1w6uDRK3R76uAggyxTrJITuZP0BQ8mbzjP+YcE04hX
Ot8lgsQ9ush9VwweAurENaebgbJJNFZOhlIcPOl2ANgX9N1p7nq1tflmW5KJqSGt9w6P48Hr0o3X
wWeKZOEs1YoTSlKM/VFTqnpXI0xdJD2fYeh7N7dw4Z4oSXH2tbhmNMYcCzrmcAunAPORK3Q3W6lU
B0Um9NwFCA+q36SE92CGcptUYXUu6hiBqZc3ryQrAXnojOhXE+LnrDtYG2HeHKvKzJ6rqv3mekl6
AFHHEmmE1p0CCfIIQKPH+1BOQvhUalCAKYdsTvPvRe+/qnWX7hF83VXFKMmOkqsqqq1TysK57fHu
AK7UizP8my+zjYfnRxEAP6N/TjLv5NX29zpth296UbAy1HQpNNMkFq5sXKyX5SnC/fBJAgR+hUSH
4qfYxHhlmXFySedbCCRfpyKpOF+Fyo/ACy91oJQv9LcJnQ36C4mzdC/SDPFMg44IGEXE8Y529J1C
s1xFiZO92C3t88qDqRV3Iti4oDzXs+bSLGDUC7eq+FckmJXnwDwcxVKCKdUgsrkOCz/iZvLPhg+n
Z2kUo4EgJqpyaHk+MPeg1dfo2eyNpKRxYC39MTDT5CeqlyQ2HMwGGbWVTztm8heUvQ/ZZ/Q7hOvV
GoVuA8iE3WbVDD22365YZ/MhdP6W6WWSSnOh55G/9qdc4Dnl2KBC3YfY6SUm1j3I9mDTCaX4Dvyw
deX4XRmyF6ZO32EzI4NNyaSYnlGk529OgkghI9NuPToEwvaTYGTWmjaiNUCsOtpWy8vvldZZB8u3
MMhPz5oBc3swqhW2yUFc5zdYpoq/iTEEri1gU5h/ScqdHwrH3flRNT55VfikdaSFLO0O9qw12UTC
nP4X3UQBDmY3mCV011w1XglxLH4fKDCgFSsJ7Rup6IkMVTkuNIdgcMOI1m2t06sZuMjIRAKRoMln
lfHUc+/X/VLvPdrMMUPb0m/6sweN4ZbV9WvvVPHnXLwMI1iNCrZeRMTVW0KXl/wO0tVqT1U+OIOt
bbtahbrjEy3gTpkSKWU1eEgsaFV26pXC2RDzFp4cGf5+SAgk9NMiuERJ+02JLf+LLRf9mj8+PyYD
fo90tuu6ddcG6s9+ShJyXEO8MRgSK2FNNxlOjUUWjMWBDheX0PxU7+St38WAQUlX9eMfjiN35F/W
DL+Rzkk88mQt+LDuasyD+YiOpxzR4j06yhBKQZj114LYBLpd/TXWJ+dqn15JvgufVMszlnw2Hglf
dPAOIBmrw/AoA2HC6Q54DXJT0mddj9NDbQkorHHjoonDX8LmFz/5tWU8lg8LehfxLuuOcw7IbcVw
TsFb/u6PVv/cjECP3Ho8Ecg1PKtd+OtxJAk0A3f2dLW4GRUZPr+FjZb0SQ604Fq4lrrOBlFoOD3z
btzMK4ejf/eKQPmwIR/t5i8nvsCt6LedvzEGC4sO3VbyZZsvDOQHnEPd55QNuRJ20e9RKDvLSrHg
5ozB2TAb84Cksd25NCP3WaBp2wTk0y0V7H6WWgW/NEh7rgsUNKz+0sDpQ1ddZ5WWAIV2nFM0kg0Q
1oSUzC+1oTjigMAHYinU3G0aQsvA/rWCVbSgqy0mywIaN4Y6RWnfH13FbqQ7jY0r3RU4dcPpHDNl
NfUdvexc991V1rpi49CoPQkNSxOFKjPSGE6PaJfRVLxiO0OEogGpihWVBC26jIx80lPcyLvV+YS2
OGHBQIfW9Tw4yshIxVU9TdGMMDSwDlbKKUtgy839h9qlHSQ47HYInUQ7cZGD9vGM3E8LvJgsj1my
o+43XzPEsDcX7Ire5/0bHnjszb79s/dpAtMDJEl3GlzOD+RIWoyvkEQpAEi2uY4JeG4PGFXeIs3Q
oIEMyi1YI5xDRKhzuCTcq3wHtP4KB675ivk8os6Wu3nPLaWG9GLaNYfqWEqR3IE4gUYxKFF70dxI
Cl0GoAVeCrP4j2d9j8FJJZPUr1UDGkceoPFACX9oeZfmryneE6G4HCrzpns2sMfsaXJeUBylyDnP
CgFj18ZQGjTcUzPcGpzDKNn8Ih1d8BBXiAv9vF6ng0PqngGD0AngmsyHD1RR2hGSx0+HDBhSkdiX
4FXAJxadfkBw62xMp1HWpmnKPT79EpmpKa6ZSpDYY4zlYn+3how4eoq1PcLemuI5V65dYOLRCu1y
axCkd2WwHp8e3ZlST45QLPI1iR3Bqq5EfZkfVNJIdumAoE8RU2/Py5+1aexjZt3ZDjX/knVj/RpH
+jVxffUy93amV0OTjHAnpoa4a95tuzkkcUivISx3HV9dz4s5EiD8mnZ0nb/kGBpmRzyycJjpa3up
efMHAXNAnuLMwr7TE17Dyo4QpB/8iCxa5aBaxlb2Yfg8t1oTzx/JjEi8TUCU3d0bGE6gdjpEpl+c
K0FI7WPdm2uPQYRYiQ1Bum5N5Ac4EnUToELF0vhExWtDTnjpAVQSaKgweUrhjbajRrdpmlzUOvzL
GB0f5Lj4S1OC9mzbnbLP+8BdlXBnP4uy+Czd3DjQcfmog9w/5timl53mie/S1I5tkpMtnhrVHtNu
tAH7jAUr246RKPdV6iXItf2VrsP5qDJAvE6GLX7re/1GIEmfG7UqoPbT6LcXnfPkuu1kvnft0Vr7
Rlwfray2N4/3P6rFsBpdesd4wDwYqHM77rEikqEwbIfUT44CMQuSVgwInD1prUwfgROCAm8GrV5V
o+q6C1M5PjarWAExwgwAr6ZwLzig6juJSwRryDLbtaRLovtAoBMnVngkv5ZwP6InSQ2ww51Fes1a
z4zkDiGCXkfkndOpww8B55A1vbwVaks5LftWwG0gKI6ZpX8tp+mZjew1kr27tabJCm3q8EJDh3BN
Aqngua4Cei6tpdB9jSnDB93sL74ymLSnmV3ULhJlCH/3MbAYLc6nyMc7obtDvpsvXCp34jE6OWcB
LlXK7Gs2EBNhhUG/iUJ1z/xz+FADrO2ui5sz7NlZkeJgKm/qaE/vDQkarIJnxcTukRcNQGrYDVuF
+NrjOMUhWRUArkmpYflau3emAJbUxQ9t45u/68rQb/WS6DJtkF+Kldu/lN5bg/54qUO6bzYzfZJe
TOahWXHOTKj7SVJU21mrVXXxlxoQOiAaYW9GEXp7QHwGyKFiOFpqX65Kj02SJeeTKaqzTGypL/5U
CGQ9ILXS9TDe6d/9TmcNy7kkBc77Q6K4/hUN2gZLyVHJzeBretLXUnsPguJOMnBxmh+csv39rP/U
qqcIEsITEsz6OrjJLQTklWyYzHJdAOuAr9zuMwEhOdPa3Xz1kbzx1TkgdeZXXun9bocx/u83umJo
FPdP86Ufgi7gLNRpe7pp1saqSTF1OuEf/Lb8aRb5hzUECFUkOY4IORheF0z9cmWNJOD4+/IPQ/0h
nPCNmuSSYEJCqpx/A8K/Nhn5kuv5c2raqNnQjCB5Mdf8k9nl8fbPZ2Zc06JMjO4JbMx8ep8fogzR
EgP3S6aZuG9dnKhhDYvKMuz0bnTcmdJvX61itNcp6K9bPMo/ckrBF+gBOZcrlbJU+8ea5snt4Hnp
0mwi5QkLQ/medtWJZpJ2URTzhOGW+PFeI3rQVNx3q2TkYsPQ32PCYumYRw6qq79GwPOggQEWs4T6
RnSiQwuZ4fWQ6vEFGsQupwtLHzGuOZxOY7SxzVgBNRU+kg5as/h0hB1+BnoJqsAy/4h1t2HTy5gj
Z664N3GwKSZZX8vsealrFrK+Qnnq9EI8wUCoiHUgbHAbIBehsdsXZzFaBmAE0uobjXRFFY3ytUR8
vomg6J0cNNBUDk32FJqGfSAPsFmJRt/O1cmsaAmToVqRspWsySGIiNyI1FPpXW3Q5bcKV9CyqJ17
7ioNfkAuSmW6Rl0471tT67RNr2sEsiXkodSdH9wh579a0x1If7u6FL321KkesQlDd/KZpDxjq86f
dZ9sq9jHPotVpdj2LHgLbOhIwBVNrCu3Ju+vG7WDheMfGJ1Xf3m5Ng1VvZbeWNvf8jrUNz4ylkMU
B5wH52YBIQNfRaSnB+gt5X5+NmpY14tIRrs+ND7gxoLxayOnxvm9ANdfM7b1tX3QwZ6Iodw9SdEd
gwxdiCStLAPmiwLWrD6Lwfya6JhsVb9s8upSRXGfWt1gi58nnY+2WA2dJvez/jhWQif2szKuqU5x
61WYUrZe7jDTbMshPJBwDFCP8IgdB9CcJjpWgxJQ1dbriZrNtFicMkPILc6CL/Be4lRXBab6agw5
KE6jo3RGgk4KrNwtKwgyWPvmAS59JhDp0wIPTQhZ0jSJNMdS2SjdoCyTxvqYW54N8LWjCcVlMVUM
cy9aTfThpMQqQ9bOO9sWBLaH7GXuKEg7E6uKQ//Symtj4/qT2SR2q/2g9elZcYJuCqwYPtp+CKkh
W5KZGvcgVDM6mwnNwmn510LLfwomCP48xym6X53bZC/aNNThhddG2Ys+TWF4YTKc3+FQYA2ZuoAk
D2qbYkQbwiXwlHdMKeZNpjPG/jC/LHOawU07dov5pJvwZ6vxNsg765cr/WPC+fZouVlxqIJsPXZy
fB1H5Mng6VLiWozgUzcwOZvG2MBTjYyNCHtCpGrcotFINSpTzDEibIOTWtGIfNzWVVu7T6Yalf6S
4Xy3L9piHc0CIUYr9dNDFDLXR6kYP2L/j3LqdthjmtzEaPZ7CdNo4TclYKBIYkv3S+Uks5bomCDb
mIGXvFodl5Rjms4aegLZRi0gKakx2e8dw3g2J2OKCWbmEsDxPuqlnnJKrtPT/EydXj6eeUJdhWkI
P5PkCAY54co1Y/V7g52L+M7eWddWkG7hzbWrmGYy7BHtM3O04Gk+LOLzWucOWOTH+RHn79FBqcSn
2Jefnd0shO6bxsJ0QdpLQVdrlt4UbXnqqon0qgCfTzikF/2VOIke6R0hwso4aHdkHP0m6VGpGMPq
cY0g9kBgPgpCfZz4MndLdWtYasXUfqucfkrM7qDWGsO3vO53BCU079j/zSU+8V0YJcOTVnmkbpE3
GECgoUA39HvRAJe34uN8aVhq/sfvOr11wyvN8B8cnEvKWcaDC0MV19LLcOcb+jrJxuxaE313R5mx
mC/UFncwUzpGyonxNvhp/tEYqrb1wcCR7g4nqhxQQw6mEt/6htpPQ9lDTA4vS9cGH6p64sTJvFkN
ud/sTZP8xEQrG+ZDDnJvgrboeOC+ne9y7zAfNskWo6RM8/xmlSGZgmNuP1GI9BjvObA1yUDHU7HL
FRmSt8qKsfYkinyOmK0ifs2BecQ9oY/zS7rWiIvj18bCNFdL8ZrCPSV5gDKrjwZlq01XVDddWyFu
bjx6RAsNkm6TE3mouyzDQqHV70t96J6ULDnJVGc7chRt2RVcNp3jfpQtBZHI++EZxxny6yERWzsd
8uccKsVWKXl3fre5+aTnHY7qOFuqTcr/ijnOIhkwm0pogAdLg8kR8JYtMqVkvhmGNXh8WbDosJy4
oYSYTNA60YpkvgZhW30LSILhQDiUj2fz1x7/OiOUShOyXqP710YyPggSTdu7AA6utTU5bMgz7mP8
PouqL5r3zmqY8xZxcQZsS6uPDIwLQ7pgkzeadkGd7axsBzLoY4KrlzjOp704K3PBYdTpV0rQKNce
Mzh/d/sSMQ57Ucb0OPi/i4JU/9VYXroimQitTBcTg4I4xT5blryHkPBeWLybRYriUQLty7RVgft9
l5ivs/rt0e0VhLmh0zXofkmR7myhjQfNjv9I+ug56huPTLk6f6pbzmRB5gF6tyO3PAXJfa4b7Fqf
KCqEnFvkuFmMo3MTnaKS2jvgptrGQ/2zJvVGvJgRLLBAib11jtDrVjYUNYPSAiHB8Liquh+aYfer
qPFYo4jTKPlDF5Xeyo1me++yG8j+sUnUi3Q+UBNVqcqFw0LdogTxtZVECcI4uWe+grZFhbKa2uW1
ZHS1UqSNOLvYEe+KAsU3mWdnGNUgi3C35Rj93Orujf+XrvNabhXatu0XUUWahFflbDmHF8ppkWEC
k/j1t6G1z127TtV5oSQs27JFmGOM3lvH6o/WNFw6RQH2xiAVyGrgKuUE0qF0/4pIwlI9HHFXkSaA
pPcsmGLR0sfPFie7xidSNKiMB60BbsXfExVQmcqaUoKbf7QJaz5rI2w0Gs0RAHY/9/C7qb2QVcE4
WNLigerpWRWcKQUzkSS0tCnJ6zTEt5mBd+kisZLKA6ct62Tlwy1BNDXRXoeeMAvTw9C3NmVddfz/
zwA9+Nua9o+RAQuj8hUvnrjJb8ZNpFF9ZvORNIw0YkMqF9WFPYp6kKyOa6yDFiKPZjdHgx7QhlE9
TeCpu3Pa+J175qqWRX+0ogqUBdoZwGXi05uI4o5oRIVE2kRp9hN002UqYn1NkjZNX+2ID4rEVlK0
yWd0FrXu7keM6uvEUe1ZD38bUW6ibqBKxWSCfe2VGjffuHnZr9sKDVxrd7MQmz5IjGYehTkxuaa1
tX05bHIbtaFt6b/WVL90AVK10XMOgzB/mTLlV7r/YnXbaIrxEdDNbGdO/n4aLJJf9PTOIhBlHYTT
F/PC+OKN4q4eN01H4TblEORdk3h72KQkxZX9oZ0DfuuwbzYg+OUirj8NNVyqkjWGGJvfLqD3g5fk
T1+Q9RZ75JYNNp083fCHdZf2D8NkQ1f3qZh7M1mqhJXaJLgexJ34GIg9c9PUWesJ4yQCLYYwRD9W
mp9WzU0l1P0dosZ8LZqyWjXaK0iRXVc08TqyJaWgoV8jpY87HdgSF/DmCYr6stZLRPCBtxFqMAgh
10GMEamb0UO9yAh2AeK0ITCyh3LIVrgiXCZyGBoz3Xupq14D1ozL2s8nm4LY+yFFxb0Mxho9SbPt
m9A+blKpPUUDH2kW+itD7779fgMyF/m5W2x9l25ZkAG+AgX05KNo2O5dWur7WjWPCBjc+2RmApEV
LQtzMwg0mlyvQAhJJn9tEotlqYij6VN9Q6NMrWffd1WnV6WmF46QEWQFEZSmhYi7CAE7t/AHNn1r
4sPXOeXTzlAw9TSLrN+kXVe6+xhS+FMjx9ZODdpnQB+VCzXcEb2YmlUNH5EhbQNMXBGHK90ITQQp
VoveNMt9T4LJmnzduOskx6Lbb0HcUe+amylqYUykbrnughQSkP5JI/C7t8stPcaMvmH9FOoMcYcK
a5CR3veDSmBJRf3SrEA/l1Plb5siehgLXV/BnyGCRPOXsahgR4XDh+lKD2RN9ieHabBQ/XDocvJN
CaUrudcQXc358MeISXdUbrsdfFJjPcXfZEjWGwwi8nUBsJ7jE2iFS/eZUz7+8VqOhUy4QCMNtLCh
l5N6brgrSMIJgwuWbtpgrpuwwmWn22S/VGsL5jxU68jcxSEILz9yz4DpAePbTBUFZ8+q1vm849yS
Z7f7xv9nHhmN86cKA5AJGbZ7szihtjzQ/QguJjm0yqvhnlXBNuvQKkKbORR5cdBqlMZJRq0256zn
jjldyohZRuu37bJD2HMTxq6jXp4bu0F+BiJqUTuBtTVQDRjIBndNqV/QB0JRsjnFHMuk/+2UuHwS
3jDcHJR4GNosy7mSmpXNPkLziXtBsMJN1a2NILWWYHKXE7Mq7p47o3MRDgXBh6FaY8dS1dx0JrKL
3m5/Ry3mvI3CeAWdClrb+JolbbKWcYKQp022yAc3nsYc0qiKY9C/lwzXab0MqzYC9zO6pzj/0oNG
21ttA6IY0vsmHgnAqqbwyqTIhsQKoKIuzdPAO+WXlN9paVy9BgGGIj2YSBY/3slUkfmqVQOJNoMk
lmfXJsFDa3beChMq+PvorWzr4QLNgbQ0o7xmsnjV4GcVtoyeVWL9llXwA1nNWg2ed/Eq3z9wJq1K
Wed3ZaRDjBl9POfa8K4L4jgd1gPg/Q5+SYALAjW1z/t0k9mYPBs5ip2ONx34Qbs1hUyXIgH1Iptx
L5IwPrvzxo6b50mPP5QYu/eMVmirh6CVG/2BBJgTOrF832aZfyxrZriiAf7goUQmYNNyHmY9jTVX
JqJJKfxj8y0CDu5FcX7m5iSWaaFes9T3zjEL6ZXwn9xA7h2JALMw9P6+epZq6tei8t/Hsvku6uDe
jCmmsWIRZ83tvc/RFISTJ9YDXZ+krxDJNGQ9qMLtT8rxz5nR1sfS6PlnNXlBQmZ0DZHrw9g1OY8o
SojmCK6NqaCwkJSFaK7QrjUtp7XFmngRIBHy+izYwWTWQGWky7BR48VV/JdoFEKOTbEI2rD6yzYU
qzDz+21Yiek04SGHZeBWBwKR/poU07QSKxeS95qMIEZbTOExCeXHbMiitWZvS5v0l65hkd9kkDXV
mH4VM7TWLdzzpK74hawteHi0mlxRiRConkuRoneNWMyaRUHqJFgP3SVqpMmD8qzvszarDrXCtdJB
yPEJeQXemp0cy6t2ndthXGqpRFjhAWKJOWygc6wNRj/zHeGigTNl7YwVIUbM6YTengRN9GbwouD+
6vqmliY3KwsZgY4G+drZqb3G6IFF0ynFxUtYqRuGF60710jWTG3ilaY37h3Bekj2tRgXMrZ6jHgG
NbV5xWLNYsijiFfrYGUUGREQ1Viucm5eqDl7IuHddNwxKX+uM0vfuImfbIq+e2vbrD45ADp3rRUc
pwzSVqptu1h300WP+iwUA9T/3jpboDYW0UDGYO+SzWzN/eoEi5SawATx9lB06trSmoBhBpoHQjFs
cf1YD26vqk1Jn3/RWixqhZl++7Y2LeFk2gtGC/4K0y+5l2H1RcGxD81WPEel5y4HpFnbPgcjQnxi
1KMjmXDvoCsX3hb9DOw5D7o5Mc0iNfVLN+MbRW1oK2i6GajmblY6GN06d5R3ZNmyTK3CPhT4tpYt
C7BVS/NmmXg+/yhWmKjaXkn9jCDLDURzxvUfl1IvIJiSJKusN8QLELiuQPjU2URvJjnq2kQ/SAne
nWJpDvXxAPrnIBKSZjO0GeMZzGl712QqalnlMZKPGtXsoXaTvRyRjXvjrgxdGDgiPdJ0N0+ZyYQk
daIasHm+onbqnpiH/PQkpCCtCowHb1Zno0laTaZFSsM4cQUyx0+387NdTNMsAju+67tXr2rkSU/h
IoN8IPGSOmElaSmsyUG0VyK+4wae7sJK/QLPvUN7BKXFYsEaAW4MRP+uTCc+zKx1TEugPYQy621D
w2tB+RoeNbsn1jaHo5fVVMrSGdS6BenIxKimgecPhzrRWC0Z2a7Si3uqd/zJIagP5lk7B7Dd2R+4
8pAYSjO0sbdBkXp8ltHdpEa5cUXCoeogfCmco4ygIIa6Zi3wT+QbRtsfpCJ9tfP9rQBJvx213z65
NnHlni3S1hZxn6pTGLgUuogb8DT3xfgCa4/03rEutshgOMOnloWbLGguIsciptaZc6FyimPMN+u6
jvYuh+ci7sxsF/KRr2VKIiwj7nHlZnjyDJNgZU1hEfXFCVx/TOAZEQ7okEwUC2VytoV4ViUELLr5
bSmWYeXq+yYaYOhw40MCUsvDbWMAzZomWe3TjDxrLIFMfFtKNeg91domNpeEkaHc5F37KGDyrYy8
e2XYM4N0uH96wpOkT0rOqdtDK9PlIZkvWf+e3h7lKOwyoCi8/L+el7e9VN5y7QX979+ntDfSg4o9
/Ykmu/aUIvysSMi5j+ZnxEG9cS4ml9vXkozyRtNL++BVMnxOW5oFThMStzy/VnKoMQbuCNu0xu4h
A0Ns2Ga7cUCEWbJqFhw1AaegR2ZYWG5aMC+rxIsuBlKXszKqbWml094rUzKrsSvGwrsU1hMGAf11
iBroDGVpv7TkiZlh8+SEqXMpDYTLXZSTTRerexsTL5gfF+U3DocojrM7K2dgAmS7XuNpF4cciig3
8xUoy3jv0WFfB8DTV2hh8EbRXH2rnSNq9XxjEX5NcKlyOEvJMNHb8s4fO+OaZHq4M6LoQ7bqu86a
swA9ey5i2c4ijZeK5cKp8vT2QaOaEygnmgo4v0UkzKQF0f1tA03PvMuCXyQ6I8wVUilRH8TbTif5
ZgwM/nLLGOIDbYgLQPju0sskYEwhsCCQAQg9wtdeTc358oNraIfmM3Mz44m2iuaUL204UnEmevdY
TESXkG+0oCFWbimB9fsgGtMDvoFoUehDRoxcr/ZTIRH+9oyN7CFPdoVJ+3pCocxpmV9elTT7g8y1
S0SPZdvL0D4b7ZxOZvuUflo+O5YKE9nreB7pQuwNayKWGXqLcb59oQla/Wj1M1yAl/3buPFgnm8v
0wbmXagv+8Vt37+X3B7d9gUdXqtsbI31v6/evqCPGmHKJqIPRZ/z8L9+wO2pURtcr21j+/fHzW/s
v75V5dDChgxV+b/v/ffmb/sKjaRDy5jqze0nsHQaduZY3behDjSo9kLnEMmYh6EtncPtOWwAYslv
DwOLnXbU0swIRoTY88tvL7x9YSAYaC0VQdnMrgnopn3LVIBezgzUDwmC5rnu/THSPj/epJZ4ICJa
bdOxGPAp+n7+qAik4v05Ky43HjDkuQcrRVed/z7MbZtEmiF1146vqmybaOO6E/1HwLKOEer/bDrZ
F3PIXLATdnP22sle9T7gICOSI6KAKiQjRAkbPSB8I1qcwtuXAfaCujUuJjE+BcJ6FGTV10jel+qQ
MHD7gEUh2l/pGdkFLN03uS1iFcC2u69H30T20VR3velYG33ojHMaFTMis0hO4LrTfVW6+qH3HKT0
Ziv3qYr9Y4jAbWdjYz0nhuVt2j6xlwWtg72aO5NScQkckH76c7PSgXp4R7TOEmh0Tjq09kflXgcu
ks3Udbi6Ssry2z6Hyf9dzKF8x4A7Wdhp+cqVvV5FSAI4pdgEVJuX29No0B4cj5jDhBY8abVjcxns
ornY//9RH333qi/2No3fbqbJxlkDkL9p9Oji1O1blrECiCxs6mjjBoTf5Ra/d/A0t8ASENFXqO8g
qEN3E/VIK8AhuFdO20s2SYQ90sDaNWBDajwSWdPyQE3g0+RlI3yK7tE0+s2/fU1j/+mjzjwkpvJR
yCQkS+fFsfLvNJH6D6no/QctknvgOcE6xmaH7yIekZyzmTSXoQWKm61T1qz88kAgATbKu9sGdI68
Ey30cFc9Qjxr3m0T6aMI0XdpqiKcJibXY96Ptnna0Psbt7mXqXd7ytaODkA3izvniNkQjOiITXYs
/W/NBRchaJN3Sb4pE7VpR1KEOIO3oYt0rhobECg4UyKi3H5ivymgs/vBc0qMxArLHCCsvMISFxDa
rQUpo1T5JN0yPBH9IJeCHp5BJv2jh45+inS5sxIWi1nf+esocOWisMek2GSOqfAMa7YEzx2/k8ox
bsZAU8fbRisY4FIZP/syy5YuzOv7PLLUzulba1f4yrkSPFgt49nWXlH+j0X4rWAHaojE39p6hM2I
dOfQBpl3H9cO5tPBDL9dlMgDQ90XND/hdnC0aB+BzHhEXBf9/Rkegchgv7PngW4/s5A+3VWdaz4p
V77dfonlE3NsE8qSRDoSl96djrLxNBao88PUMiPo1vk+k4SDNm5uLY0Y0KOddcV9o2Xg7xsyLr2a
fHQ7g6LpiOahitrmwQAPruOFvLvtolUoj3rb/9yeaW0zMTchrhkMAY08JtsHh57iU4r1c20kboah
eOq4f2ekj4iMaLS2Kyl+XPEhzXdwCjHKpULceaX+EESh8RjUw+ekMbEv0lBcHd/STuQgUrrFdvmZ
t+0lHCjmax3QG9ZhFKdmodMdNNJPv88XTpXl7xJH/zz1n7YaAM+32BgWU5O8M8nrIAfUiENNP34w
G6fapRTJO0LPyl0NP34pYVlAzBTxd9nox3h0f9ox1U4MRuFNaDpcQEPsYqGOrXDbR8p6zPSUfJuq
8x5oyVSPUEjbQ+kNxFTOT2VlVo+Bk22guLLez6xLnmbBox0EDtmtiHzo3fuP8NephMl3QhpjfNmT
qJY1UqgdKaafjE6tiyasH4XvZEWEMAgY/rWXWk6M1xQGD3JKnudP2WrthUrd6q0dup8sDulKht0z
lpiZrSn6fYa3aCxr3AWIGK8wQZYZTfUVn85jX03ltZrrkyEh6L2dn972uWVZXiOnfK44Aw+oRcrr
bZeTu+GOj53b/PyKf98wANFxhjw43r79th8tPgd0yN2tVUzHiGfjp4eSDMOaEcvt+xmSkhVXdum6
U71+uG30XOjky7L59/T2SCKKZC3/f33ZlwHmQnPY3F5c3158+zG377jtvG3s3P2cOlUccxSmRLVG
J6KVSchmRpGsuiQQa43UyOtt448ZwD1W6QvHSTVSwua8dJVdJ4OxLf0p+xDqw3iwXW68BTK1e5dT
rDcH6w4OGJOaNDDe69pxl0LXTE7PsFjaEFI3RMj4y1AjiszyKxZpA3GglahcitwcjVlo6umBAf88
cM7Ot80QGv95dHtqNAPpVsi7MMfGR3Tz/9nUHR/L4vZ8yJzo6Eqj2qMI/VBlQrTwkJdPuYVNnIHx
7YkbjOwhmGrRxqI99W/VMA27qSmtB3xY1l3g1ogVPPPhtvHamn8Aq+P15Ph4bl173FgJ114V9Kil
vaa+utaYnbMRh/NYSvU5yQxjWtg+t5VW7QflYg+c9xsHMTXFJ3FQxaZGqr1P+9Z+dksBiGvyX+BC
7xw/ZzhTp/pdEJYBukwLoRJo+NewGU80Qpxvn0DOhZdbGlgdy93qXoxxGrn9g28jWL+9ZP5Bbdz7
b7XHxLzmIs3wk07wmHb1WQPCM/smmrcxKy6sRsJfNxzvtLqP30IXsRAo7+QcO+CUXN0G6m1N3Uvt
Wa+3lwLZ3aneDz98Bs8rdEEEirjcbrl9jJtK57bUJsqjPmUdUKgAyQIn6zr3MPcksZvi7narq4O8
6jrAQTuW9E1Gn7Ydtl6+kJu0IxQSiNsrbq8F5AroULqsIclqiawT7nvnjCC3xrE2PwRvI9fjwAiI
3gGUFh/cRUEeSBwizS4T+On0ndgZlU5XrG4P+f+rU7e9PRZ4pVaFR5Q6jdCVQ320SsauvjR+9lNT
ZH5FjFIo5s0fkcsZSkoUZoRDXxIkgoOvWKeVTn+96D8Jzp6iRdfhHu6c7KVT+ZFeo3Yq3eI/m2l+
ettH2bbtDVo6YZL4RJ+17n+/7u+3meI5xIm1Iz+lo873aMOlXYg0RyHKvW1CJw5PXL7D0zRaYlda
gukCo74ynd7CKU62g7Lik6bTuby/faHvPWNl58Qc3J4WQj4XXOm3+HVoZhFfvEGj6I6XAtf9GHoA
xEUgo61cl2Zn3Tnuc8+1nLQ2Q7vKuNKueTVsyZ8bzv/25+XMwOCfpI+T2tZjcsCN0dybepTfe49o
VEh1EaTnpWZtnacK/aPllsYXuhoKklp9uMJhvu714oDwqrr3eqhvt1e4meQ8i73nfOzJOIqGazHa
YtXjrH0G5YlIulFfJIShsiBM9BpGpXWk6ejOnUH1NW7QQvivZkZUEQIveg2Gt9WtFrB6Fdc7A0D9
okeq+cIdiolRbsxmqKolakzo93aNbbaCL+zL2HjCLZFvgirS1+XsJRxsmR40Plksa3zVinGNms0H
tf1joWT5VnSj2PbEyqAld4s33Gu4vSKfqEWnNu8MSZ5eWQ3xfUQds6Glx/RA6j1sDA43ym/W1E1a
bxSjwS2lCakliUGuLNrTxxaNzzJKhvold7BZYkAUFJ1qPOWjuFhmof3xlGC6nVQ/YZTDo65Uc0pr
DxF9Gadg7JP+6rJI2VDjoBDWco2GMBkK8WBzu9MYWDGhJh8eajRdjpCgH2waDZ/bZSKDm/aGp560
oaO5CZjoM5rGcxxZPuhgf4PcJw7hCdZPvYwndGlApEk86TD11w0WDdA9icyfyPLOjoTq9LN0Uf8w
U+MMndl4MvrY4X/K2Oy2nxiBI8bHYqkCvQcXlG0B5FtXiBjqCXmgB5E8Kw5EE6snd1Jyg7dDrW0q
B5qE3bDiRuWvNRbK27azp1ePjt0CDGJ3EWaQAV1bagSIvZqNJEcn7BoUDMG0xVTSbgtfbAMzdD+w
Gk90U/Xm6ptMGrMKiIBhpdq5yemnoOhZFnpSfumaPOZ9ML2knbK3k1KsXO28fWH9cLq9YEhQ2BCV
WdyJrInPDLYi3p5efKUMttDI5ScanT03TgL0jAm6bhYn5Q7dAasfs30PSprVRpiWR5c/wQqne5Ub
432auM6l0n2SUv9nF+4fjgOnvLu94LY/CUV/QERDXcj33DYu+OuFh2JmqQbmNREfKzIrLU1PSPru
+jGL7tt5A3tD3BXGx789SemE94UerFykNpfbfseNo2NjEsadxVa7CSfZvRIEiDHIdboTAvTutSbY
r6mU/cQg2r1mDafIvFvhwt5bXi1Xt29K/LxHFiCL/e2bGJq+5O3UXPvakc9WY5OfXHorNDgjzoMS
i+UwVyuAYvCFEue6DBOJFWKuapAr/gqXxWiNkZXIzXQgcelaDY74RHbPIZzSrsU4Mz7kIvxz299H
ArDypEf3cZrHpwqZ06qZv6Ei1Ak1tPWG9Yt8zMSod4QtVy8cRAfh1eJTcx18dY1lgXFnUUMpKJ5B
JOU4seLwrCLffu58iEdmV1ZnARj2mc7CH6POjb9flF297MZyTdLd8Oa2trlh6B5v1fwUHdeTY8TN
mWVdvIElAiANJPma+J5dWEI/cfQW//i407TRx4hdf/QutC9pKIStJFkTX5p9ZzA+Zv+5S/LgAGUn
yhMCTKyPqCSuPVK0jE0spPNld6WM8csOVLOorYnYCZmsE0GkHdP/85RHxZGOb0hxdmxDCn/sJPT0
asRacxhRa6vz2ChzZzIPg0pqk0yDizjgGN1Nruj2XUd33658TFTacRBTdLg966wqXOlW0pMO0ySX
0GCjcyNYWv6YrGeC2qGbCu9hxvCYc1q7OZPLbUObWc3gZfLinTst9TSa8kvgP8mC3Exs6eXJy4e3
fAS5KFHoq8BmopQOj4A61247frEUFiYM+8wMiAGlCCYbylxlVr/2hQUZR8s3oqw+PLICNh3NnmWs
uaeaS+SrkYb3YaQlm2ikSz6zLT6E02EewTRmeEFBZFN+6JzQWblmoj1DroCunZmfZosllkBNay+C
8CzaMGMYlD+4MbrExo62VhYX26wxn9xieIDYuLRV9Owkw9nW8iOygxPJQU9apC2zLPiaHP0Prk58
/Pp0DCb9C2MGSR2pPPvIvzKSxoG1p81unmaTtJ0da1OHzRKXe1LacHAE9q5vJdK8DoEGAW3IEUrk
Wl6SMM7u6Uzw54LfyHdVyZgTTLd90IV0F41HjBw6zNWI+BQ7KVHfpYaCstQuQET89UiYLoM/4gBc
4t8UFULdEvzdNti+TX+EmoGNdpkn0dETgbfQNVoxoCe9laf5xBcNBGnlrARhD1lbvcZrgiRk4mYd
qsWIVOpQOmKFJdBh/Cpr0g7EKjJIdWlalSw9MAOrdOx/a78fzxTL33kAZ0iJbtvD0ZHc/kiYt4mu
Ff1TAm3wOZ2Sp+IhYA5wCDRuGa4OfGFQZYEexSPRrQlfmeKZ59ClaZDwx8AizLZoHqZtbdLtzFZj
iPHGTSyQaKn1VKJ5XCSckMT6TGJBxgdjPmtK9hUIjkX02ZakAxsjix5TD4y1qL77otUWIUGHyxIm
fiXyZxV4Doo3zgpYyOvaxl7nFBINpektra4/UTR5S72MRn7ysPczYBT0T4EyPESFhYgKaD4DWmpz
o5/Kg9knDxYhIZYejORMh2oliamIwXKtuNe0XcQ8QddPetR3JxSvMDIQ/6GGOQy+evLMLILIaU5b
GuCPaZEQe02yEsggSLuu7/xhsVWAS+9+8/lPRqm+sgjCXLFyiAZGhU7kvzVV8scW2k6Pkhdcpynr
TSZtMtY2TDsdZHcVoR7Zo2sEjNH04snTq2gXVdjOTDtbS1eit5A54cHJq1WlX/R1kBoTgJ0DT43D
C/M/qtVvIMDHBhlYYaTm2tZJAMim/tT1c/jF2rbA3eKOKTBagiyI/fyFe51aNC7xBJrW73UZ7HXu
WFGkbZWKf/WpRzHS9c96P2kLuoyEQPoEovquWR+6YDjmVP/LKXWXzJzjjSebgKAedWFysxq06NE3
SJjqKuvsa2Tr9Ep/58bOFcy8EjbiQflCjiEdlIK5ZNSYtOECYPbFpm1O2m5Rmgf0C/gcAh1nn75S
sf2lKFWWWa6e4xgo/JCSNOJl0bKhycaF/ji1Ui7MkJQmUnu+tVSS8pi/jFn86QTneIyogsaFMfU1
i22z2JXt+GEQJbfFh3iSbSK5aCdE4BWE+kwm4FRbxCYMsFPS5KjdSJzpHdr8Mcq/psgXzEXUMtAc
DvAkCBZRy9XqoHv9a91PP0E7saaV+arFkuf0/h/P0IGtGVAz4Cy3i8bmJHU5utPJ+OTCihLQtKO9
RirotquMo5kRwJopmAMxBv+za196kY+LnVXyPsbIf1JlfyL2HZisXjyqS2YDEiyZspteVs+di+/K
ohmUzmEmHddgir55ubAHBLWzUNtikCJERt2HTf7puYiJB2XDmyLKcGVH+adEQPUUW+oiPPM1KMf7
xpXnKWuZAVVatBgKl38x2lIU/ZxUdrojMIDxfxe92D1XFnr7yUKL3QdHr34GzT/1EYEnWfbq+Oau
U41O4hWODrTUUYA3QRYpwBctwAwcLKT1bgEVBDgIPCwfiTeebIQultMtp8r51aaKiM2Y8RFO4WXa
ExCiSN7EcPauIZIwVbqP0hHkVntysEEPHT9K9t4K48qepuEpm/K7iXGxYr5rq/Y60hUkYaNe0l1Z
xQ758DLUMLHBBI0wbmfhaXBLcm2He8dW3QPnHLksvr4vo/wH0mWy5QAi4pAE1Hh8TBBqIK4lh0Pr
nDkUtQhXtmMd3Gniug3vtdKCYTMVcN5knG2aCgirAZSg8QMsi42Ogq3+QYVBP9RHdzk2chv37aXP
xYvbUmejCOYkBVNuzbIHFXyy3D56zhYxJB/MAwStZVSPh8CcDFgVuH6HDsoyes82HjJacuPSLJKn
trWRG5XUKrZWffVmg+/UiZ6iujsGBNOQzrcfdMotYDtheq3msZDsf91cO9da9WlMD2Fl3wmMECLu
d3lsbjURXuv6czKbM8ixXyFzAnqjzwwVb9b50aZJgR6Hv4jgfdwaFee3HbxotMgQM+95az3S3hqy
bnmsDa69wCHCLdJ8spD0EYCOZiFHboiiEXwOaEQ6jC6jFrlA71By+CFCZ0JV8sVkoV/P+jreTHO+
ELoMAkoJllySIo1RnE5HrA8Tbpl2PdUp95uW/KCGu+CixralEwqDp/8XbAVoFkcnytJPbFAFAHW1
+r1LWdr7mvwjbTI9umlY6p5eL319W1YVwgv6SmtJEDm5ku0ePOtKsibbNS7TpIyrvO1pX83UoWab
87PzEK00bZ8sIQCXXjCh9ehsOVYJI4a0dOfoRU3Qduu/Bnb+EjV18yftq4Voy/bjr7G0dccro5oI
T3G2HIc6WPIR7vhfaBveW76fPMQ2Wg7VzJodZHaey5WDxRfHK2VmB80o9DzmR7NbpegpymMbRZpm
e+5zOD8qTE0/3LwsuWZ9xIa5dRzb+jMVamcigPpkjbWImpJhox6grx21I+k3zntvoheiAzvyaWa/
5uxbsiqsnEXOsaf13lcRWzU8P1rmHuMIofXnUZr6vmngVphpcb1t+rBbmsbDXyt1KEV7p5xgPMhx
0lb14DY7A8XKS+gBbIKf/Fl2hKgzomnCbBWNwv0a/iRhkn8Hms8YGSzfh7SDt9HwrFViOVjJZppW
F+YPfwFJZgw6P0/hSqd5V/JXkbZ5cxP8tQ/DbihOPsmtydSPH4kQ578A35pQtZMgWn1rDzSLbWca
zuAly01Tlx6HjZZfNVDB53xmfeY6UYC6Nr55XKMXGY4EMKQ9GcgFiL+tU7tgqxu6x4bROj/Spsjz
uxevclnMgIT6t6m7+8kCHeNkLjn1Dty4bnyPmDbNs32MdHLQ+SjHtGeuNWKR8JByalpxbDWT2eGN
BiEVWJ+RlrUKBBFvzfhesPj0MmP6DBXw1o7J5Eq2U3ivGGNjomm1M6C3T38uZodEWq/Ynrh5ACjD
Fhrf5bJOTxRS5qaR/vfNWGvnPwPeRa2h3gM8Op4YCTtPQzs5XMIh8pd9I54QJDUbt+gEd0WE9Ykb
27xdt74XJsoroeer0StiqEgsc6+WAEkDXLzZsK6Dq9OU7rlWwxMxH/lzLYgpDovxOlQTLpGm3cdE
sb7ghICS6dGY7ePpoAe1PFqi1xYZnhUVOkAtZwhCpvtnUdAbUJ5/l6iMyQeqtH2bFA8pf8zp9iLy
e6wFvqhVOTNn7NwzD1LvNrorL/VME2I5oSOMd5rtOCZIUDlOK+G61yZK9PvWBlK97Cxkh7dwjaFC
R9TZPtMIQAMTypj/x9557UiuZFn2i1igNBpfSdfuoXW8EKGSWtOovr4XIxtdooEZzPtUAYFE3rqV
kR6k2RF7r72boD8c9DabcYvgGbSqlqtbR7AHyP69KzH2/rXNgR7yST7DzbN+H0MyOXvGDlD1xna8
Alv83OmVfiqdjkAQiZf7lzMbjuY7Flt1a3h1Cx0W7IS4AsWpX8Bvsn1KFX+sQ5eZzPY9nGYHA0Or
B2PYx59LZ+xdFptOeP/LFevixHrA2Ecxz4vPYIlNAPM4i3ieKB0SHL98hzQzJYdKvD56f6qF+U7L
t2xX2vId6fdzaj+Xqh8/Wec/a4P9ijevvQe3IAKoBTnrVhs+aJnVE6QjqR/6ph7vTMZXaUfaVVYV
SK1+n4EsspFXakhuynzqb0KW/79mNC/8Ka06J8NwtVAOP8wv0AHQuzcrKE01nG5RGR/zXmhXkVjV
iQVx0TE+SkOX6f3vF9bA8VEZ7k8OE14ftfFh7oQJWJns1RLm0HWFZI7qpD8Ns1u/LTFR1W6aNxhR
NaCrv8bbIvO0KztyPhDLhcS9MXwW/R+zmiUSCqdGRKFnWzVqF7dxnYtyQ1Kxo6Lhp3IYiQl4/PtB
RGNh43QqnYcip5pg55nstWIJ5h7f6C8fHSX+m5v3061tM5D/C89qkVfDKyxYjpBGGzBX4DPFhhqd
anhGLDbmh8VgOWrRHZ9TUj85gawXcguKQ7+QgzdO84NDGm8fNqw+TPFR1DZ7uDUip2kXxm3VAkF0
gKUWpvXdTOw5P3X1Wgox3SOHiH1Kl/nZirE4kaqNXa2cdxgKikcgQdYJ69419Cn5ONXJCIFXZkeB
Copkr8hjsKrDO1qpGL/k26HCEqMULNc+wdSjxKAd4rkyLn9vhxlDYliVtt9lVr9t+gnedsd003fN
0r7ov7+chDsyRW+aze/LCsGSKde70WjD3vRcYsmm6FBGKj1r2gHAi3dbE4MR4LUpdmX+tWSNpMlM
xbSPFM/AAiQTTrT4qDsVBp7TmtedRK8zQtzcNuMonjXl3A8VrNaYJ0yR8HQvOTZxy157g7ea69AB
/H6UkPMU3nuuYN1IcpbEVfswrtI2ic5ci215UlVnHGaq0kBhMr9uGoJh7BXbHBVFdo/HNkWRCsNy
zjN7w19cD9w1h6hfEnEwyfX2x3GpgaiOkJL0qt8V1oH4RriHgyTsu4Kp+9e0K+GBWVMT32ndLMBE
EJ+ulIvBtIAcoUN0ZBzGLg2umanb7utioNzr4s+ReWQg5YDFKp+PLNWj50GfkHznQb2E2gvINRs3
KiZrpkpQY6GwPNYGxWBcDCis44xLn+slYvACC9hmvv778gt2X/vVv3+NugKJ/ytOiqdUGnsJH/Pk
TGLa1ew1DoAM2eDPSj3CXSTBPiWqMGLzmeH7By8dJQiQWoN4M14awjNtq9qqaMLfLTsymbTQeR5M
LhPoD9gBfi9ZGdmP1lHyHB1+id7//ALOxtnrqfiIU5TtpWXFAW1LsgMfAK1TMqH7G0T2bzlk/xoL
ZBr/mQtkkPtKL23Zcv2v8Z/5MB5PXjabrhY4oVefZo2Ry4zX4te+rmP7PLPw/uaKQJM/zRqejGbB
imAwqItN4j31tD14OpOYwiM4BgGLATUefQ2sHbgCY9h+yKzd6/ajWhOWfr9YDvOp1hTaMW3T5GGG
y3vp5vntn/8LvQoJxjba6DQS08H1O1wy0sovrstL0oV2/T6FeuQLs76f0Rdce0TFL0WmX2sluR99
vkDbd35++U5hZtqHNqyXLaC+5s1wi+fWmLGhEl17Q+RfQ7XB78vQJfQUXPGp0bqTla4S5PsiyXOG
HnpzzXGxk4Mx7IQ+maxxsG65IdOn2oS/vn7J7EnDC6h2SdYP605sEznJua4GEPy82jsUOfVpzFbp
KNuvoCGQ+MPThm2FVuBbTss3hN/2yfFq6C6OSs4i1ctrA6PPRoeU8paZ0RHkXvhdjOrFmeLxOUqg
PmSLSzT0lO9CEnxva1ZfCjvCCfNOch3pERafqbkmGZRgvXlb2FH1g3n9XQEl7G3hHYDTonVeGWYx
YS0qohAbupLSehbFD/4Px3YqLCn6cnBdNOjWio8ZCL7q1mu9st3xrE8v6K16fSg+Qg7qrYyAjXsC
3h0sK/4SYfFBWGEC9eOhTIoc6JSenW2cR3+//P6e8GKM9pgyr9kp3/+VqlttigrJ4E8mXsMUefJc
kFy4jWyRXA1eWJxdhvC8eqRfDHFO5aCi/nuyHnuHCSca2e9xonvwHPmsJl1s6s7MmVd3Mc1kauwJ
JFB3C0yPgO6fuX2JCVUBnh6GmX56mMCgeIvzMrkFKutw/sw8khPrXBV3mh3BzFmkOHhGUp2Tajpn
StPYFuTOYbL14XEx3ec0E+qTFHjm3Foh7uak0U+T0tDlEUK2FrDtBmM/j3PmGJckZIa8xP11tkA+
mirLODjTkGBx4q6CGOHcW5XVB2KpbDjOjcaEIyLKQbnMz7pcAWFlEgWyYkN7PtzgGzIPdfczws09
Y8WNz/X6RYOcwSez/lK3LX75+89hycdnyxv//J8zkH6PjH+PnEJ8ZNqGaTm2oXv2f0QgTZGZupnH
t9SSTOsbK2eLhOvh2Auu6l9QqfAwFv9tjGKb8RXsMP5h0m054vAko2wca+tJea7N/NRtyZFNR/uG
PA0DEwcJOOagMMkA6VasUSTvfOy1nClufq4npBSOyqNDqNsjB883J75xpZOucVjm3Mae2k9XCDq0
zf/lb/2/gueEwOhrIVLj7+wKndDBfw1+6rqMPa1BBjDTTUTNiZ6S2VcC6e0666pvPQoDOCQ7K9bA
Paaxe4RW5wbkBTnPkVs3LM8RBSZCFreLDENGPznvI9OM6ODU7nWWJShbevPJbNv8Lso0Al+7dZnV
A982UVECFesecE+WOyPjVCuxNJ0o1bSTartlMxST9zc3879TIv8tDfHr/2dY/vzGW64Zlvx0/+XJ
+F8ZlgfmRh/t/K+pl7//xn+HWJr/kJ5wXN3UHSGl7f4zxFL8w8CDtf7HgTpDgfM/IZa2/IcjHUEg
ncmQ1IO68D95lrbzDxd0kKFb0mQUpLvy/yXP0tLd/ywHTNuzHGITMbTYpkNV8O9PcZTSTtul2wT5
wOAbdD3SzNwBUW5eFXVzQ/0UovtDeSdxbZp0+VsCF3d5os5alUEXq7Vok4aIzIosZEjJQGhQkPga
KW+51ckI1hUbleumNPbpFE3QTdAwOIqZJM4PfxF0oXYUEpRGLKWsmEbaM2NTXRCZgavZIdlnRcrH
zwbY8E3ncmubPRk+A+tTB7k+shgqsTR3U9CaTe73xYyvdzGbY7QQYFbBaJwqTG8twe8+bhIsuIZv
yCw8TgMbIaXBEsfYNbo7LcG8y0L5Pem04RBaOJiGMQFQaZjTxgsdSAe4kdhUDg/J9BTaaqPDIUXK
5T3BaSe3F0BRRibQ0jBzm/CTxG4MC9VLTna+3rE1miBciP1GL+cIJVXyjqj2QmAUmIAIw3n36QnP
OIkwSf1eGw8TO+tTRd19mNT4Jpe7VhvCy0gSSmV7yidgPmZDXJAWk5VvLGQOwPF/8n58JIOL6IFZ
fbg5mKtYYOy31Dq1+8HLxUiHjyPI+g+GmdrGc7w/oVFd8xiC/6nmo2d7BACwztTTGDtDxB6SiI90
Uzv62yJQ36dwegv2qaFTnirGyQtj2s1cnnU2a35LwxFw8kCvhYxbd1twnaXvzS4xiaImTK5TEJCS
neWx1jecGOd605I237tHcpCOxM8MQYPAFLy+YhPJOoTNuB5E6P78KXbvLKxx/jgPLxZZMz6G8Esk
HLZJknl+FOGmM1n/+x4QYyxrZC7N42fZWn9sBxSs0cZPoDBejZDCM+GZyr9Sq0dhpOv9FiTgdobh
HgDD0rXiBL2Mm3XaCaX1m8EjTt4ApZH2zMEGejFPG58SzbtFz/mYNoza5wlNQqFwZ0/We66paSWo
knajt1QzmetnpsVOpQdVBQ7q4qnBwmocr97f+TyxJmaZ+5KUcjiWg3eNEOmHvh4CLkkcItmFAyjx
0AJxSCiDxU909dM6T7Wd5ZeW8DQ/ZRZ+a6pPZEvfSJ50/GRzAbgZV7jbsAemI9jPYriisDTZ++IF
a5k04S7TJm1r5SShI2MZt+gc/SkjLnSJDFIKI0ifE1fOLHtyQVqKo5lIooQxUz2Nn1LCz5WjwNVb
EpgE/LQwIYLETbR3tG8vbJZz2lF4Li28LxU1z6UzFTuYeYz7VjuvGUOabiac/AOVGNcz9EBzhn2L
3AGvGq03Y8OAeDVETov8yTPt0PQkfc0eBjALnS0F98IK0jUICIw8j9JOfDpe9sDoQFK2Y2bNG2cI
gCT6IxDFYBhZp2CAHU6IetA1PtslpOi+w/gpHHM7dsB/y0K/66fyjX3qtlzg23jStRBqYQB1OqkH
nmQVJRBw1mX5kWv52xjJNIhdRe85uR8wy5Fqxi/1XK4hVQ4/cte+wRWZsscrYLxo8HQBomKjxDld
x3zK6+M9EShiLlQEHd6XwJiu3U5jCTYzOLBWLEALBzrd4y3OqVgZwJMGxyirAXunhvU0q32jMXTm
gyUylbFhNTePRztp3/F9glKt5xrGERBwE2cENuIyaMd8RTDCr4Ny+6RZPUUt+biDlgZJaDAMlPUG
ZPpB6snrXCYO0Wdk/TqFXIVbCz9NtBZQyXzhyvpMFYr+EnwO4mt3S/h5jxSY9u0pS4TaNRoCOkN+
LpmT+knnUbdUzXeCCast3VtHz9+oa48kLzYX2djHeJhXiE/O5zSQTOZgSAiIzIgOdhI/KRvIc+ER
MjWzwtzeKTPFEjx5PA8ZkpUKmRnStEfaGgIRUVWw9ENZMJt3Ta5dM4HBb5qYnk9S0hNoP4Bl2K1k
0jJZKLUXIy8hVbBQGmGOmq+DebGYmge5i1Rjcr9C6aa7vj+OpXsAlNP4vaOz8CXRh3RG+eMBQ2NL
8a207irpsR50bne9qJNmonzC6NQE2PVBKoAT6RHZYxFvA83sbSK3Jl8a8kyyqImvn3n0AiUusxqm
npJl5vCKe2nZahFvNdTj28rkXLAc0AyeY75m+eBs5LBsSwlbSCMLZ29U8g6RxbGZB7FVVomLW4/3
+SQe5tqO/EZGULumM/fkqw1Az+/U90SWNFbGt1xbhq00vH1twgWKUwUlPoxPrcVzk4WT5xtTXOCd
hfiQ5a9hbDxI1uubYSSToCs7HkfoZRwnxPG19T2au8JH1WGtr3CuZ6z0+cQ4Dnhip+JZiv47IiIr
8Fw2ibH7NRtEjIbhgtUbhlGEhcJXIF80NlSxTB1/VKsclDs9n1jkdJ3NXkJzDsxxD7rdN2wN5tVG
3l3h9oWY1CffzFy3fS0I/hthKK36yiDNORydcFXyoqaJyI7I7hibrlzp4VJW5dOQsD4RvFx+TIhJ
24fWQctdFJ+IXNF7YVSUA6JNFW8j5CaB4IxVRXIokYdCBFbIvYyVR8BOmHHwwkwIfDdawIu0kgcy
GX88N72tyYOgNLqK2vbVlrXmAzbigvT6+0bjc9Nr8BrtzUidwFtAzgIOVCqCwJJeuRkXBOC5fSUc
u9nOOsuIrKsRjcj3llg3P8ohC3h5/Anl4MaNKJmWCX5akiARw02Dfs6PwTv5rZ3jXq1TpiFl+8Zx
gFsq2RaCnZlqBKybvoVb1N9DNpnZ58boH2pSHIZj2CW8NJb7zETQBiAl9lVskt4xE+QZt+DiRN0G
OH4IaUWYOtIO4nQ8kkEwB5laARGV4tXRbrW+5/zHEQJRHHWFhwIqCdPtLHhoyuR+TbIKUobrJSWG
Z9E3lfEW8iPqBsAj5erId1mrMvoJHxow5bzqdgvfz8YlOm2zEKIxcd7++jk6Y/fiaSinFvJLmane
zVXq17h1qYd1WFHtBWnq/ez2O4LdzCBRzlc1kT0swd6iSPS9UF4BKq58r3g38/TG6HKcko1zYT82
BH3ppZuWDSzIXw5ER9uXnOlBL7KTtPFdhehK7ZDg4w505DLUe40MqyEyO/LCUfOiD77yFvPorvGU
y/xa6jVwwtkERLB+EuPC/mcKL67gky3g9wbpnI/ATdxgTAGMtyQzeoJqqbWgtywGIuvYt43HBtPv
VRlWiDLiEQ/eu81JFTCseYYCeawbsazqsWLjTTLwllXPEMSW0miz528YkDy/3T1Iy9KMKSPACWbW
6sXkDPEASzjabhrCt5ndFwFrGjaFpA5sFsWUva658Ywaei2erPSjLFDGdNbCOpqyJhXpNfGopAW5
MJRINYV97C8GrMUIUDGQhv6PZ7ZbZNe8bmB3SFY+O734pASjao27UzQahLdWBp+mnLaj6V2m8FHk
KZgaO/tYLEgyuslyfH7RdQegk8Wg0IFanrSE7jW5625yp3ysPrzc+pnxGxw8BmKbGFBOUhR7ancG
vOLBrclhDHtkuKzsDkkWY5EvFiZWc3pIhXbpu1YcYr16tbKOcVGZwRnlvY+q9MszcU3k8XtWr3hd
0VJAE4dgTbPJQdg9WlXxhkqQqHhYDfQ7+Dosd4ujMNsv0HWZEb3qA9J18EgIMoYRPp77laGXJg6X
HWHUASgxPuxseYj7KkKktHynb3oOkAyg837NTwmamqDSHhM7s3CCN2a9A70Rnruuy9kfoZwMI4IC
zAx5N9DpLnR+pgKIKjph69iNXIuAfARArC53OpJkOBq06ktG+jfOM7jRKVmjyP64ififzaHaGomz
ICvOr2VWrjBw5E86PpGRALWtIT6FrHU+xsqHiqCQbSsnqIuGW4jI2+1ALWvO6CcItc6BfCjuSBOn
QdQhich7BIvwEhIjEEQRboH8XyqP6adaJja6Ex8TkLE9m2bCEKYzCSPW3uzGc+TMHh+rM+3tlAGs
+Uh2sgMSGTmk6qAn5aWLFon1vjNXVNcN9SIsnCAlXLMZ5YtF5Yv343bUnG1Rz4Nvijtjcv4URfug
aQV7Z+80C+g1RKlqGwcVwyqDvun4KbDD4MuYY2bPhnFXy/E7xP+5FUV4FerINMeOD0817jFMNaKs
mV/ZqC9DkdhEoqA6aqaQp6a/zNDrwMWZbFO8GU9HAiac5jJO0ru0yh+GnLPAqtJiwzT3Qdqk8zbF
UzYS5oMIDZQ6a/dav0yLh8wk6pmro1TNC8hsXn0xi+ic2s4VDLPHzi1vqiV5N/lzfEKvQ5euKMaw
UNThochEukH4aUFEgHM3CNi630USMQcXxXdHLRFId3mQlrVNO3cHyokkivGLxpdzOqseF2kZO5GF
n+2IckIyPzczrC6ciFlfgdkQ+WYUdN2TxzxA4XU45Cbq2z49I02/jI6B7ETy3id2mR7dTHBe6lUH
fEuB80RoSXfK0oy8iRIh287j7+fXq1A4NSMivcx8Z7WYhswZOWdboILB5CRrRQAByKttN5FAUQ+3
fdRet20NySURDhEfSCXmwgtGbJxQaArIEboJKsO+Y8LGRdBhjxqLfTlw8eB3Rp9SLjxWpXFjm2kf
VGn0rjC5b0ssQT5F/wbRQLxxATeZpfcZvVjWqsFq4mRThc2rrahwOjHeGW05BG7rAZBjZjqZNBMI
UfTA1i10kJN+jpBvBsPiYBTMHMUfyBNRpsOduSDiXOL7BGOsbq1xGTMKQ8Hu/ZUH/kpPomfbmg4y
UTfdPBwIAbQsYKtZftVWDQrv0xjf49ZAl0JLTgrrpusxwdh7PveA8+/emm886TdWvkHBbZDlritr
K3JyMifncHUENgwpSui7eQmPq32J1SfRhsPdiAKvY983LVdNLPGVqT9CbWUS3ecZ2g3PFhEeyeS4
jDGmlpPUGeiIqj6idho2QiD3irxHVAw7D3hNZ3GvFlX8qk/VJxGyQVVlOj4NhgQavVCWkq2MvPmz
URKwWXiEbXkzlrTDiLD0fKubTaBH+RYNBzkw5jum8s6nFWAfNJ3zyD1XqfgDCtq3l2LbTOo8yeKu
VLiP6vw0jMMx4zq0qAkXr79tZw9x933taq+Nsm5U3v1QBV47bnmOXHmLmohBU1Y8C4DiyYhYfDia
VkiHS/qCrt01SEW4B13PvXDGIQerkTUhMb9xXMSjfRN+kWR+mBYKu7pFnRodGy7+TT6hTyGZTVfn
oUBepDcYd5rBpw7+KCr3xbAh687GI5hJABDjobbpMO0KZ+0M8sQX9MhoPONlPON7PecUCVlLgMze
NT3AnZXcF5ZqWRBQHrGiNfz1/mNbh/lJ0/HURoXmt3q4q+zS3oVJIbbMwzegGkpf8StK6vRshGN6
qKbsvrjiyEe/7s4Xe7y3FiRQLg24W4FAE+5TGhkY9eHboGTitMFkQWDMChxrC+1TT7Tv0eQ+FfW6
sOLIW8S36qxLVE0X7E07bbAI/VXFZSzNDUhAK5Bm9Fbb5skJzXecPn6FgpTFKRTgHIJn7u5MOEXu
II9LXp6xD+3QA/lNHH6SMPFn0RnguOYQ4DBim9LMhW9bvnOPzBm5uxk+UKqda4i8fCzGs8jOyAbj
7WTIK9ERDWFSQW1CEe6L2tsOWnKXZ+5XMbfXRkkoLatDMqwGf6hs1vDl0VHeMV+CQhRPk622RZ4p
3wW5aJVw8uPl1pDGgSBgxNuxBr7pJSKVxo/18aBJmNWgDA6abV1l2s+Sv8r4PrPEdjDdFygjIxzs
YaMtFWY0U8hgSBKOIF0+mDWTycG6iz0nvMJFvk2lep5EhA/pFgf+BWJvAq4BRmHu7Kel4PSVxTML
9hoZZ9nyQ9/QRBebIoSVYJDpatFl6TOLfzjxkVfemZn2PHQbHADNXN/KAl12V1kmFBWgO7b+x1NE
y7aN89LmnkuuEBNdkrjpURgEtSFTGDmxv7QZx3Z05TmcWL2FohTNGNtijzbKKeuDIngE3xP1J33i
LktnO0Ca/gzTKUM8zvPbiD2y53sBNWyADBCIanHAlhpHvCyMh1s3YF/EVWA115CN+YDp54I8eREN
GzxKgk3VjfeEze0qg3FRV83DexZ+VAJkMjqOu85KdF82jl8O9CddTjXGWCfHEeEyj0RcsYUbUcLy
/sgmB+U4kEUO0CCxcnbD9sB4oEUSS1FTYMAwn7rCg7xC8xk6fxihnPUCaych8V+t4DWLkP9ENtVk
XaE78iZCnLnH3I1q1bQJNaffYGQgUBokLc1O9ClWJVWKonVx+PGbZJRDQMTTV5b1t5G177gq0gM3
x1YBoGL3mW5ucw2mW1KmH6nV3QoCpLzMeqwbhy5UZ8ZdEGiLocJ9Qfk2XhHA7jcw3Pwkcm46GINn
ej27NunlUUnHybVIrPVCT4JB1WjFJB4yPeNbiQqzOMTtygmulutiyq4dBICBlsPd0gmIcSIy1bGh
QglznGwzGAYp343jHTp9+sYeAlawSXdtx03cOv2nNTJDRQPLKKmrv/JOWVjB0F0uzQlXTndbD7y8
KtffzTb5rIoB3erEENhMve+icXaNsRl1WeIB58zQBE2dZE4EWbC9JvEETQ7yuNSkru3S7nvWjUcc
tQ0gMXGqsAZsdAEkIs+wfRmJHfRgs5hL0mDkKXeI0yHDyoFXYcxQ5GIkHGBlGAWY6PDLlBbq7JDF
LhqqUKRXVGh/ULTRQmeL2ERIPWBFjMsmhZQaJCuy2MpD2LWe5GdEW5sxoNg3LI/9OhspgRIiYCuG
JrBeOYr0meGjaeVbb0IEGUqKXGt4qrLYvtN4wOulOSMjJzIgrNe/O27gDMoeg1WsNgyGoDhk+9Hi
jmjqYQ/3F3RAXwrancKPe0Ps8kh8IGvYs4Gfd3ldf5gu80R9FVzOUC6SxP5RgnSJmqh4DnNIv1OF
RqQ3l61TJ4/VUhL7pWoIJrByfNPE3ctGFj41TLqOJ1Llamtn0VcDbmRriX7nNTSyXegumwRpZCen
T5FhVjAj3HCl0lWQ2CS7DRmEGcnoQ6QcpY0d3Ui4V3qdIhYtPB7OmRmZ04J4ybSZ3KgOKboh5m+v
jFyqN3HElmbQiNMVZm52ZLR8Ha+ZQGxacfYRCUx1hXAqSjdlrL4NIa7IoLwZGwrNUZVHwe17wRRy
6uox40MEjZ4DE4Zp1MINHXijGPFtlZAXFDAXmRKTGFL4dTBcIU40AUovdDljMHa81Ix+9nxApgE7
2DwArA13gobQ11Zt6KRF4Q7e0q3VjNdVPQRRi9VKcsLTyUJ4Rl1xYaqCerl+SRp1MqHIznqkr7W2
h3niLrzRE/JO2JqhmecHyDoKz2OBZDmviTqhgLxAEPwiP0IeRm9PoPfsC+8uaToM4nrypmVULwkx
DSHGR7dpg3FxKzQVyymEWRHA3mEfnxvDqRF6dsg0K7rB53RvYhekPesqOCAr+9dN7nrPHgMeGL+L
QAvK+D0Jy+uKpAxyYM+ZLOV1lDKi9nj1+5ldCoOFNjBmuXHgIfse+WNYYoieq4AurXbYbtWZJ8g7
17GrFay08dZoyRRSpRe4Ce1xG5lGgE5E+YPYhH3+QHwRm7B5PpG87ddMVfHmXhk9yjjLdrZVgi1c
cntleibOM+8eAt8eMxdTb5fhf7BQRjtaq6+zMyS42aWz85F/bSejzQIKd4+6HiNLO8d0equHX1vi
oBl4T1Ws3TkW7+pQmhYFLmJ6r4X2yo5+S1rDh+q84VQsA9Dk8CPC6RcwLUIqhmKRIOMhCPWZLd/E
t2QVrwRf+fiQ7c2wvOgexqUiak0mti5MK1LpDR5iv5lyBNQ9NjIX3+lkfix0cmtr8JP1AAt1DedZ
wr5CFy0dj6duc5v8HrinKlgaJqTTkn3LeHoCSMZJThEIgNUj6HoA1evUAcEph5bIReCO9RsnisbI
AImlQF2OfSn23a5mz5uRUJciGe9tV10NqthiKI2nPNlE06mvpwZElv2atVa9Jx2EIFjc1xVZLciz
2huvYvuQdPF3ZiW4xujA2iL9acwyPIXt0WggSywwo3eWzfJjmWsvMCLtOi3aKGC5Wu9HGT+hsWAA
OKyIr1rfzqiQZ9EPXMeFRxu+JtqszVnqSpaG8j0zoNiPIY9SNeMqgnd6iQkJ2bGSZObbXimt6dH6
FXSkdOx+UZLOBqKpZpRATAs84ygkLsJg/R0NMCxMg49ylOAfXX6jfjUEt0EMMruyaCKxV3SntO2/
yp6pCWhEBGJ195SEOjMZA9k9iSX4LwcIYTGFFhtj9pSDaHCqsqEounw7g5jwHamI6Y1pBXhmAy2z
eRZquhsQSNJp7yzDZNLRvHlj3j+3mnqUMX4wFRbo8ymeYG1oG6tct9W8vYdQhSeeup6RJMnBYGeD
MuQ0wN9r4zXu9oOg8vIKLfc9oQHfVIwnO51eFRqR3CF4fGg17SQqQ1zptf1TJ3EJ1sVC1Yo8OE3K
Bxl14tCY8n3ImcyCzwKOSaKCaFroqohRGSq5bx0F7CirxyEP8QLRFY3yCZ/v1rLnJ89WN3OZ3bux
R1m3A28zbPkItjppPKyiOPgRk5Or6y3EjG+8WtxH7ucsHcziDh2yliT3GQVngVPIYpXCeTHeet42
aan0Yq1wtjOIMbcyuZxdBb3JPYJSeMqkfNZKBuVsgJ9qtH5qyc4kY9xDF78qqnTnefGh6corQj23
UVJ81WL4U3Xt92w0b4ynfXiGDyZTexK6mGlh6Gg24IsgUoHhiSxGg7Vjb4Ba4J4bFchM06Bxo8ug
Juj9puE0N1ihxbnN3LBNdJzM6XMalndkGj1PS32IZXYeWzKWsm4Ufmfcp02TMQjGt5HP3o/Lz9Wc
6UExk8Z2SG9WNDpmwGvGqg/KnPVDIajBp0kzuZ2xkFZY/IAo4ZjK2UwHTVHTOIoM8aC6aESAHAMv
KytmMiPGklS4xxg8fGDmSKZjfZiwPsXJY9eY+19GklUARrNclucFk6kbA5nSptJqGSTT3J+7GNeA
jhYu7Kg0xdySBV0PzLvcDHl33L+mWSpIwLEf9SorDmD3aE1tIpZ6aHcoHkXAb2009DLX2JOB5vbj
CRex3PdqfiQ1y7nmgMBxm5ZHFRWl73ghCExv3cBJNW2LYumOaQb4qtRtBrWU4q5VzJc0gZ7oxP26
DYSG4+pPA3QgY96LeXpxkcwCPwvtDfPce7ZEy05fHLwMi33AS4zbtOl2XkFxscTtflIIRlcrECTC
+yymjx/dEVs6PvvSaWH0oXJcUqEH+BUEivQ9IR24oqCo4u9k3DJ7Q494haac3mGF+iXKIsqi1T5S
lxya0YrfTIojV3ktk3benp49YUxtKfHAkn1pW5thokK1CrJSWC3ZGyJ/2RchdNmadvfSYs2m92e8
lxDhuQ1BKO0iqV69jCJw3U0ZfVLezviP5qF8UHpybDqLm5ls3v3qLzlDTFgg+mFD4aVgDc5NErjK
QcUb9ht2p0ObE7NtRo9R1L94hhntUfbBqpXDXZVgBxqN6ZGlDGMYFgiSpL0iVih18so5IAO9jA0e
FlmK+WyuFhOsEqtxvHiuoh9NTMtJJfkKG8MiMZZ0uKONjKAeYZLBxCEWEOMR84GgGbGUtTraUsH/
n69L1RzknB+ntti23NhHGZk7N1TuxtHIswTxggWkPkbwuAmToGRtlXVf5/Uu79z+Mtq28Ik9QLaA
gItxOqoiUg/CbZSx2Wun5iZMC8Nvunm5tlQ1gWQOzTPqeR4OZRRH4uz2VjoxIZgi4m3H73Rkn6Yt
uCOrvcpMd5UImT47baYuLcPZqhin81TVj3q3sooYv53yMA08EaGgmnMmZzlJGGOsIZKJ012+HDPL
0o51+eyE09MYek+WsimeONSNyPov1s6suXEky9J/pa2ex8uwOgCz7n7gBu6klpAi4gWmUEQ49n3/
9fOBtWb1WM08TKYZU6IkJgUBjuv3nvMd7xkAJDdvRITrQbZ0tNpubUsLVwG1Qxo3bEycONzgKNb3
iQT8IKzeH8Mcx+bM3jlWzJJK+Os7ew7WVUoxkRnxydAzdck0x95bTFnPce/MZ0XwBk0VTTB5TOZj
X3D3j6zxXCppbWXQ0ZZqmJg7uRautCHDrK4NX7OO/mMcY6BN+/u4lLMQjiD/mtOXoWYAAW37xTB/
QR5JOJ5hscaih5UTs8AKDxn4CvGWCJguHf4qMCbTtyRLgy3XVbeLB/Uml6wFMUfaOa3Yk2Xc9unX
7j3Otr3+Lhz3rVEy3tPtxcu5dKg7Izr0MKgRQmEkKuj6wEgCX+4aJJex7jqF9EsioLGA4RgkTfxu
K6LMbA8GlMJAQSM4CHoDqmYH6Tm7sUDEfBtvHK+As9Yq2tMVoR7MfXL8vu3ASEo/OSTn0k1Nr5oM
VlXfOttZk4e24w7HiJrKwp1oKAvEehpEvYqw6SH/GPVma07yMDJlmCyxn1xsjYV7NqkIEV81UNQW
vUFofiidO3PVC0Dv7nEEUzItlWEs4nfHxk/t0KWyz6NKxqMJxUnhcyb9ggrUW2QnBvkDG0K0fhgh
G8g8Vb6WdV8sdpQlfXCzUHe4X/NWx3RGBOGTVrtb6SB1KKHwNGmz8SLiDENAGYNR7QASx0dMFZgS
S5N5YJ3vqBC+NKC82xlTh+zMJUTR9TYpU3ytEB4yaHvfd+Mhdb7GrAxVpLiNcAg5a4gJgVwZkkl/
8NhBzQLtnxHZ2Trua4bTLumLTvgVGE6xMiymEoio3Q2sH9pYrfTDafCJoQWxhkGRJMhpO9T0uSy8
XUk0bFqhf6PqL3Gxmb+1FNSscpJbONLgyQGqH2JRTVubvgutuFyPd4GFL0C2ho9iZ8L9zRmqYSLC
FIY0rFfeegTRsdJtWnjzTAMjnhifJnF3VMl5mCb7JVgwjdOwZ+tFERPfEN6oTV1oN1NDgqObNoz8
jD51mwBzae6MiSgWS9tmKNX6ImGUbnvTZhrFj5QBBtIf3kA3nScr0Kjb3Gpj6fnv1rSfe0xgekx2
TIlwYtNM6hymHuTUNvENrcoPZop6xWJ5COW7DmbpjTTntZsUXBTaaFFOGEdZYxu0yN4WOcEXoXtt
6jS6pEx6N702X8aeGW/WtMG+irZYaNcR/izTSg2smKQeaYUj/Npy3j2HswDd90WCQYSPEdoQNsNj
EjEwloTWr9uyzHyWn7umcMTO1H6ziwAlpZzIpGEcvVrPyeNgMWy0pkLwhHObDFJkMIxG3B5/ZFkc
+amkYHcOM4Od+SSeQiqKtezHo+t5oKWoW7sY3wZ4rQ/Po2rqiDpJUPGtjCx8d1sG+VrtMe4TDQh3
s8cEPu70Rr9hIO8PA8pBk1XvVNEvofAor90Ys+lYB2OSHsck/nBTIsiCmI0uYv+AGVv8lnlJtHda
bOtUMRstw4YYuhIXA1oHPaPdYlgLeVMqSF4MPzITu1fZIgSoWow3EBorI/yplU6EhrDwI+MN/PNF
J/oAXCY5enNdgV7UbikrKkEB9dGkLbXGTNhsHe0Y4EHbtJoHDUGDkJIxdiN0L/vZJgxy2eF/FEHy
tY5Me0ux2DFYoFQiVQjwnUmhJwAxxzMSMo8prFcbxXb2uIl7cPP9NDDT1cC+Gr3GtaRTiKCBXi65
fyuyXRGzaepJZk7s5zV2T9JDv+hVoN4jN3/WSCjil1p3PTm6WmsWvie7kgYjf3Z24lt7ZGlyw5zk
CcnUszHDkepm+JbUVUhEJgkN/PFTdkj2sJmoCNd9wVVWJCLxQ49sB0+tE5KVz4HBumKigmNPeaJU
aVdZb4CpG/q1ncJ0AkBC1ES1Kafp0loA1zwmFuSEaVTlNLh1Jf1x8LbNhLuYzYGWdO3GCLjWSp0x
dRGEUFIKycAmCbiMZ+4UhP9eM6dLCU8DaqqZKaOMMbtSSJebtNVokcdf9UVo3CCZkjZOhj64CLTa
K0awNy/DxTpJisYyQFWXxCPYHtC2uQimdewzXdD1YpvVLqMmlr9BimfL6XukM+ZLMqMYs0YdIEXS
y70gpVMPiVCG/LQKSnmSUfhtCqpyMwbD93SOIKsRiNiP4ZrePEGGWvVkqaumGG3ko/fUS0rbdDBQ
q2lIt2uTVAmHcBChWr8M3nKQ+mcnokNi9ukt6QoQkjrDNTompJHfy9b9USTWhek7wgDDdjeyRoM7
Jcih4kyQ9JgTFEW+XZNXBv0HIOtG8UoeOrvXOKdFyrm0SjsNycOkXjsiIreTriykMB1TJL32C0+/
W93IzEFN0QlqXPysZPlUmqiHVZT4qYjbVd+K8lporcF0gbZEpPLvuKxxL3seoh+H3oHIAcRd+jY+
TOX01da7D7wfqDLc8EgL7aOpJutY1NEr/z1kgAe/5eFvr0LGkKbON5M4iZXZuJyqXjNQ4navM6pH
HcmDlRANrJGHOYWGT9Qk+mQOPOpMKBylIPuBVnBCHBUNL84+/kI9grvVqNt+Tow7LrJ1GOb7el4E
TbDJDRObdEbBY6QXrwIXaZOSAyfp+2RrSFqKjaOPP1vs5OMwsBM13d+Ur99g3SCgo99tm+z+wpl5
2BK34e0nUzynaFdYCIJiXQERy/uBWVRdMZ2BYDJlwUues37HwoBdYf4U/RKlSodLi7mylm29XlqH
OiMTa/RQD/cB0IsAHVlfe/sCUK5WIJQuLFMcpyj/GlphvxJIfOyw+yLSGbmaHqdoI0KCVUjcfkqZ
RIpxmXM47W12tsS8x6/M4D1E1Yp98FyidUBhIHX4ctlEOlYzUWVkbccVFXJsGteAVmVglB1zGImJ
vEcdTWmlMhx1XXax8hZEOVgxmVa7TgoWQhBn84AOlO6HgawlXxeekW7kyErIIdJJYkKJD8CsI7+I
MRFLuLIr8KTqt6uVHRtO7asgbc3FnrUZi+anyNpd4pDV0OjO97n4EKX909Gow7Kcmc6AAc4cFJ3f
sL5nsv9e1PatddAgO33x3Cw2+MyD8L4oRCYkAiSVxlvam22RWvsOvBUUbVKWVl6r0CtwZKH6oqxt
pu5T1UQcJh5E68r6lY4AiUK02zyxAmxDa2um+edVAxWmTT2fsQ1KiphEHjYKXfk7ksE1kOVEJuBI
fZB0BOISPul2DtIDRYY4HZ9mSDeEPhMdO+8fxL+gT16aGVQtauvvAa84eOaXwTWS3Rgz+PDyZlrl
8OqqBEtxBWp3CwOEQybtQ8I+gl+VIscd3dcgrrfaHF4Uu/qhQJGvl7jBJtPZp+yANOvAmVsijSNf
uJT1x1Qw85nH9mDq6PUZN/b7TFffAQ1y4o6wRTTzRwC2sEcjEBe4m+3EPMVV/TMoiPvtOHSMf/QT
0WpfEBs4vlumX0IxFluorEc0ANGuMZl+i0Ayukyno2XP7y3gul2va/u61uyrO07gdqF+k6H37Nrd
m4cua5MIj15BH5U+mZN+DVpjW2OGhZzHFDURoAo6b7q1zOZMITF7QntaJaNAB8HVXoXyCdKq5uO0
q/a1UTk48Q309RbKxRJP/qbggi6WyGc0ptqeEF7ksgXuNLjljqFfS3o1KyuTP6xWZ+tRRr8sSHIA
JGy/gV3iu0PFHmJ+jciNuqARpddYWpfe2Q868S0Fo+pAexZDHW7NLoZUSAFDjkdMleWHI002RoSn
uikrhrz0hHrNVwbJa6hApx7J+VQi3W6nfZBdxyJ/HVv3szSkd5ScLAXP26DV9owbl+22dmobmsqG
+R0Htdx0nfcutDne4QfiZsbcyY4A4iWMqG1zhpQEI6qtiDKy+ns2jt89WkVoeNCD2va4aWx5VgI5
dQitG1Pi0RKOcdRGUFKV8MZ9NGhERxVUkZOnoA7aviW8+NwG343QnneBN79HU0SrLqnWha6mQ6TC
zSzA7LqHIeDCdc2Q3d4wk98Ra7tcOCmRpBab+7q6F7bz/PCW/f824V2iz5p87t/tfy6v/Hc733//
5x8+838V14/sV/Ov3/SHn2n++/Fl9atYrG9/+GT78Mg9db/q6flXA5js8fp//c7/1y/+x1+cdq9T
+eu//vSJAKBdXk1FRf4HS52u/TsT3uHzV/qR//wfP/Hro2n/609CN/+8eN4NrmzPlA7//uk/hl+P
LxnWn9GAGgZOJ0p7HHfm3214Uv7ZJv6M24nnmNI0XP3vNjzJC2q6qWHOc+BaaLjs//a7/8FIybH4
6+d/MOXzu5T/MNDalqU58Lt0z9JsG/mT+S9W0thKQy+Cr7INyQR7Ci334k1WcnZreiZUOlAzu+ey
TH6mMnFOwdTm13o2tF1LUTGE0YwgBsVZS7VxhnBDoEFSvUDnl5RMKFtm/Hy7fzq4/4c3rFv/+oZ1
3ZMcAdvTYbU5xvL1z4/nKFcNhsn/5clESqqvBM+QORztskcYJaMT/Mc3HfH/yjXWSd+rjUPw3QYx
IxwTT14TBQQpiG1r7+hi++/f0vJ3+uMxBKqn4ZBDK26anuZgp/znt0Qr3EuGnpxL0eN6CWfMFbp7
qFz9Zs/5bZJx/40U5QO7ATYeqv8iZK1fmTC+dYSvjbF7nyef3Uz3jU3GienjtO2Hct6lYXpqMmlt
jEmgwqvNj//L+/6jjZi/vY6h03QsQ/KP4el4Pf/5fTNSSbq5bMTGGSkCZZ3fuom1VQPl9c0asu0g
01dL9C0tFG7IihDBJx1qSk5wgE/icI4OmM1Yn3avFhDt18743UuPBAWJilDMjAaA0kfDdPr3b9ty
/+cBhy3hcOZydbiSY/+vJ21XeWWWGlQfnL5IYmyT5PS/PajcakFty8M/nppgMZ215QEiPLDCx+cM
G4JNSO+NWuZvP0uInnV2scdyCyDynEYEUMhFa1GWavrLR4/nHp+2JchiLywQCS7f8vgCGyu0VPOt
EmZ0L4u6RrR/FBgr797y8HiaxDPyCfvix9hr32Bgz09NT7ZVOzT51rGIoheMaFOzb+29Z6FFRkN+
sjPJ7JCT/YkRCM6VuYi+5zqGC7fz3bDSv9IEajeeMepXK8qiYzQGje96/Vc9mo1z4tIJGih9kOf0
AEKiv3+uLRnrbMp+VxCk97YjumsTMXHNZ0I+GkXc3GZsmXFpiXMcaUyf8ezWK4uoji1A+er8eE6x
nQUgL4+THvbnQGr9+fERnIn+XODxOS59ak/LF6qoa3nHsZXM4Tx93HCBN6cxhhCt+vYRJUv44tJL
MQo6idtapQi5Hs2Vvs5z8l7cdxQC+KuyuNjq2eIqhXATnR4PthAEpwUknM5NSChJYun/9NDbQp2I
RgCO2dySlmwxZNXvJmP2rQAt8l0zXqNQF19b7Hd74tqL3eNpvSBmye2r90mD9EUMa9wm2qaDoPA2
6462w/ci0MPI/E1U7AJnO558+qX5G46CANFQXx9qW+r3oDahZo9k8BoeZLZINC+K9f1SNjEDvbp9
eTyV0Y/AuVFBvF6+g35LfBjI9tEbZMaUmeNzYIARHhDU0VKkEPjLc1lm39RgkXXAd4TLQwxVcDeQ
2UXiCj9AQ4zUiJhOIcKfL+gIuvMDuwJhzLpkI0xVjcFim5rtEZrme+1qSGoSNRenNCgLEg0xGdUh
jUkmNCAwuvaugcK5UBwB/GTYFVgCz1iHOenxqdJa1tzlC0Lw4mFdbYS3dN9iRerQOFUIYOcSUcjy
oRqEbwST2scoxBjmRMZ8TIwBA10x4splKj2SVEQ3xFsegkBwcOq2AeVQc+kBdz32sRUca7sKj2m0
pITIE7XuoiPU1c3oVONbU8VOWpG1vg4Q+jB3L3eNF+nnpqVVOZdtcpoHD56Ha20iBe4osxeDr2qe
dPp++lDk5BcIVJARnvPJIycIAl+xLuPcvoz626BHDmWhJa+q7rWDmxWfLQnPfh/najuoWH2xc9yW
dojfN5Xkeop9HgfWKbNthEVS2IAju/w0xQb7/seH+mQ2HKgwYyTW4Ifv02dL0MIYy+KaFQhvmixB
nqWHwS4H3kivEVyHNTjTocddjoid6LIGbXwzfZugYZFggXvNFQ35EviH6nLpZxtcAokZx/R54WeG
eJ2uOdv1Vatc51QG/S3LLeeMTAETg9XcW0r1vWaSrqcCz35hym3cqtxBc2/lV4SOiLTbKNqOcAAv
E8zs0iF4LVNMr4ipeB6N0C8aXKjwBSLYI3p/CUvrnNjec8y19oYcCgh6318VzLB7zIoKp/2YzPfG
sIlx1qEaDQkZkzGGgdnxADF7BHtC3F/D9NwYi8ukLVt8IkDNSANgxxv228noz67QS/KkwBbPejn6
qZ59mqjHiBLRjmZUnsG5k1UzNLfaqbBDYJdavDglLDSju8NvJWMEtDdG6HCr2WSTaJj5Dt48fnpZ
pd+rofzmFbLZG+xkaJi1/SEkq2WvgKxj2B4B19hEjuZhHNENBwbJCFrmT07E5sTKrFdQ3NYrF8Ga
UzVF9clCqHtd8B6E1qaJZ/u1ZkWqUrarY6ihLo+nN21K3ivh4HecSM7GncTpgaTvmPRLMCka9rLP
mouboGzNY6J9hWX8IBparUqX5keQ0v704v6HJQCxSmneuTSi18dDrox90GZrNHdnwVCyjC5GSUfH
YUJ8qebBHFZAfd+raZxfY1eSVsdeXm+Gl3QcLySzQCEZJxuEWFfBLrfHexZFxl5M4lnMta+TT/Yk
Bx97g34OiN0448zZh9zfh1VJj3XThL26FB0++6S7eHGlXwMDXWhhje4liyWRdx4eIRH0ZKMEDRDH
QdsLRkGz4twLmrS4EGp8iOJ6+AzQ3tamlpz1PPhWS9PaaQjfTgD9yiab73+hDXrjqmr74BjKHsAL
VG0bac8U+bT10GOnw2UAml5JnKNzYJ8M5TVo34ph3S1ReM3yMJU0HUwiMXbCmm5T4UhWypE8DU0g
oB/whJjEixYevYDESdmCygY1nBWGr1MEMVvVOzF2zpPnzeG0IYJZbGEUxpyy0AXrdCOW36lHJcU4
CryxVtbTGebEJwSmb2GK9AGCuEWLUsxbxnwWAgZZrg3zbjJo35RWSX5MQltP1E24tAJ+AIYiVa00
pxPRyFUZnalbScl2X7QylRfMNB9Dg9vQiCsGv8Zipmq7Zp/lHTqcLB183Ob3lmwbWu9JvBUF/xfT
HF1fj7qzXs1vwdgp7u2l489DkGzp2enPAcUEs5yfSajDU0IpHVnAsmkHJcPJ0ZH8S+GcOr19svU2
R98hcuZlE+LA2f0d0XC5B+N58W930USGuNPjN0W5QYA70uwdkk5k1Q6gt43Qp+mUDHT85zEkfFYb
1TFjCZ4h9a2yKpq3+O9Jj6nwuWtV++lFimTe+p304CsNRm+jm1Lu2G6dZfmpGeC4QVBZm9AipUwv
6nOYAwMuAeltPQ88gYY2QLdZmTJzMFCvFxax40c3zwKWIE4zryrwMVuhcW4t+21yU3iyVf6lgvCG
RhdxUwVSQREvm+uKTOloGQjbEuIvgsV0Eqs2bFgqaP+sZdt4O7dpcOWG9XFIe7VzxvQ1MSdoeqEB
AIK+s4/pqSGgOPitKi/zx8bpTqTXv+cycnb21EHWo64oLf3K5iTHtoYLX7lIPEMbR0zq9EjIigqJ
Rpfj/xcAN1HOGALaAUKQSq+abQBYOdHXoi+/oyi3T2ZM46KbLItBK1bLwEB958ZO/goV+ggJn+ae
3sAtd+bfSvTJqRZWAqTMQdANX21DjWlyF2f+ZDryoEJn8NFXP1ePa5Yoc30sukPbA2tpS2Ro+nIR
9CSw0tC723pZngRaaJQh1aes55xbdRRgX8ewwpCzIqcMLQ5FJAoY5p/OMYsXqlZPOAHbWmwyHvUj
2iI42G7fEtU79MnaY1HcJEAcz7VwDsmI7uhRVrRLbRFZOzdNbUbdVZfvxiGIjqERPVGFu4S8L5qM
Srg3NW+BXiYfSCF+4G2pPPtWDvTbHA/bQkk447EkknBrQelf95rdn3syRPdm1L1OdQW9IAvOqdfX
+wLv86mRZkJKUYbTY1krdYlvsSpYK91hZkbvgq0r6lTfuoL28T8e9BjVRz7GYj1O2sFGAbjTdLBo
YUtKLrIKpBMtBhvZcwEBzpr3OLXhXCAnoBwePpppkGcmn68myTh7U2uKwwiZeRS5eKobEkOQEOXk
s2u5YUgfGOOqIoPvNVjwOYMKv7sFFF1iYorrmNHfRjqGj9gxzTtdMYS37r5yStcvF9rr0C0wZ/r5
EZql6aKsuT5HycUu2YxpbtIufDvysiOMb6l5ExSK1uSoV3TIm0q3MJiJ6LPBOeG7itmzg/EHCG3z
tfQEahwswlRzZIVZJb8Km1OJPbkQ2rDp0QW8FMRSQ/PDvWR1J9fgxI/apvE7uNhl3UY+a4aedhhq
UOcdyjh+f9yOMuApF3ArzqodK/NomvZNqyPvMlTM6whplH7dcFOJEAmP5F2Cvpf3znq3DLP98tdr
zJLOU9BY8UYNciZ5Efoa4b3ZtpnzC3quZksO23HGG3TMsm/GYCufqNUPkwanF3Ut+WKJxWhN0QVN
K0qfWTU34WD+mxYZOgaQE2HoAX96E499OOQCPR+nTGsSu2YXSb3RQ0vtNC0rniu9/DoZygWf84yk
fKT6tPJzn1TxFvZ4hxB4KG72dHaGX9Jq5u927JHCSjZZZ2tMbiBFtg32zqoV1lXmTNjpN4T3qOVv
MZdZ897I9hPFRPHpuMl4Uujlz02QdOfCtqaNgZCXxZ7YL+zJqrgYaJYwusDnXgcwaQ6PGsFpq3dh
G5Zvqto9B/AgCjlii9Mw3jvR5CcoOelWlARAeJj6t9GyEYSXGJ5sV/523aZEb038xACkhwtmqKH5
2NXemRvvEBno8QMXM4DcydAVbyLqkBcrFtyqDM4uB+SOThTZV9ELQAOSICVkaPxJpN860j1YRfvC
njeif5O+YgJAcVpnLMhMiDv27ltwQOnZDeAQZoBsiFt3L1i+nUuDNneTawN+mgbwv0LTtp5t1mS1
mOjqnOAO5LnQOVDYvgmb3NfZkXdV5xI3Y4XbJejYc9L7R6qS69vU6GkNmco4YSv/UImevyq7JmYU
y/ZYROO50dxxY6XCnxPLvKceV4+B7GcXp82u72V9yNu0OHUG5tOisnI8w+S79I6d7qP2yLKkPze2
R02dApbEVECm0BA8EfcUMDYaikPRV+E5xM8fNQPsTQ9DSVFIZ2tlDWC4haQNlOhxeyETB/NXa1rb
nDCRBZAf3moz0o8VzrzD2Hn2Xk++NJmtb7si/d3VVnF4XIttmnvch2204XVz9GLGGssKSMZ6tCFw
DEOnMYMz0udqB+aI5J4Q2ayC9UEAcHNqXbV/cCdnNM6rKlnWw9qYtunkficG7xgjqCFHWjOhU4bH
XuTq6uVDy9i0O5aG116aTgtuiz+lUshaBezuvi21Y1X+zMfcfQpSNAay+12HC3hEwQGrR7TgVa1K
HPzwrE1BqKoxEUUc4LETcTIeJjjnO3OgC4RMJNlWSz0omLhMfeKeHg96GNm7BOYrIg161nGA5UCv
IncHWdPaRa0ErTQmpGSZmGDjBDnao5FTc3ADKz8aSfoKXBkIiJAzyqcpqzdWPabkqqfZBXnIhdPi
JUohTErSBl6GYOkkZEONKbYPOLRasbESludsRpE7mgPnI6DFS9LzP1dGdMqdHMptMzKvs8EObKSY
0FY9cOzVlL/11YvQwY+06LZOs2Vg+yIwc0mFCPxpUC+QOlI0gvMlNZR6yhocvDroQPToGAb09tMQ
tvZDn0FT20n+lCXmUzE6wR6lfbzV56B8qRgXljDP144oSEQy8/AVR/ViFshOj4IgwG7CXYBVJQUx
hVAMmji//1RP+AriEKdxpnvEQbS3x83Koi12rLzpbiwEycAETIOS6EEyNqvsGE1mfdZSmstx357q
dkrPRSnfiY/6GIrU4bUdksHtPtiHBYLF0vGGLdJFa1cG3TO+/GyTOwDzBzeZTvVcvdak9x7EYvJv
TUyeIaC64/1xtcxx0uDLGouDlkAPLtGhaGHkbIfABXKxLJWOU/xqCvtaphkblsR6LTCtvNqOvm69
6oBCuPrrlYmRt2L8dAleE/wPMic1IbFbXHKWbP3UGo2nIfR8XbASU05Hx9ItzKexNNeIWvGQpdqt
tVEZKIOuWVKsuQlLXllv1x6iBTUSM8TGn0Ukg/YDv4xCfMo/Olpd3P+tYq9KYb2kohyONUsN3D2S
pc+iMuKLJP8CEmqf+17oGCi98FOZCS1ory+00/SlrTSMXzib5gn8QDidsER5ayukV0JkJrD2QrAz
cZqbAv+6dYMkClc587WV5zGdhgGrf03sbBOPBT3pNoYvXKcnzBndmURHgDSecynKyo9yKHft3IYn
b5HX6nFN4KGWnTQj29CyIKtKFcbdqd8e9/42aXZzhK7Q0LxdXnkBka/i14NM3wf3eqCXMjeUzUIr
Z9iCMM000dSU6hRLRtZqV/am7GeTl0dxh+IYT52tkEOTKcIAadPKsb22Ti0PWZ10a+U04jR4jO5B
cY+4F+GNYzPjl0wdWEoRE+CnAU8psO8gutqzRmhs8pnUnXeXk3fC7TriPSTjzEGOB9qFiNB5ab0l
tevjtz3RW1/m4uUx00SytkhxAa+tfWZm+a1AP3r26ro9xsgY3QIhBRef2pXDOL06OeMIO0/XcRhr
flw1R7cc7FPSCBpXM9HZHrYjpEL9eTA1zk3ubpGdmps5xX9U5RYcf3xhl4ThbEfq7Skpwh0dvP5a
L+KvYGF6EOk9Utuy5z7AHDgD0jJWeVhUPjvW6fZ4gDIy3UzvneOlrbyuwNWph9PZWDbIj10yHC56
r51Lonuuei46ssZ3JDkeZi9RIK2kdjJFZhxkjkWzGZx97ioTQnnyYsUMrNH5GpxwCbT3YgZEgLw9
gyc2ETliAUzMQriwanLBxMaETxrpbCBjE2j7tOAeL3f5LlPxqs5tihQsi5R55jWre/2qrH5A3TIc
SyB4B9Z296B06oPIUVDBHsWdK7+A0FZbqxsSvOCNumtOs3sEIgg6n2GqV88etAIssdFzMWZvTdFj
IFzWrSmcrqUx1/uKs52z2lEnM0zfUFdGPl05de6o80Hs4CTeSM/yRWO+/6No0vDNIPWxP1vKCIrY
aXjX6vnF7K9p3hmkPkTebgwcZ60I9TgoAsNWo03Slq4HNOqIfzjCT6STSXrgsmEx1YDsU/V3VKUO
QtnP3Nbv7Kutu+Nk9S5k5rQeW4MLg/MSAacKs/gnQevvogyeXH1sSMGtYtZpx6aBAAU6G9i8mA1E
O7G0gKUzZLtxwqttGbU8Z5bdQCBDFG079EusRntOZf17nuiMEbGU00TYY2/TuvhLR0FK50vRIIWV
KckBe4E+g7TWG8QGCrJ9pK26ZdRQHFvNCdZabrkQq5r0FGv1FSML9iNCvxCG9oEvTfy/JaovX0G6
33CSDOuJEcwxHKvUd3o7506/pt/O3N4qcJwZdbsNaDfog/uktbWGAkq1h5ybXae1L6ZTsvtQv/Og
eRbsYna8ij6u2zAL6ZLoO9z3sw9Q1DypXaRtYid2X2bZGVstpQkSpU19cdJjS27YewlsgPfp7qWs
z67m9rvZTfQrjHFsAdK6gWzU3urZtk+EiHytvBwEx5B5W0vGsQ8WZVilJpiHNLCPKOG/z0EOjUrM
hzB/nTVIKd7QIbALrDNZLFizkPBuGkGPLBm1pwxX+HUm37AzxmBvOLXLRGniTqyHnEQRVtM0vz9q
jW4CuTzJYL473YwkYmFooTXZGEt0xdDfhtBK6HBZ+a9nMJsZO03hrkS3zMFaZFpu9DF1Ye/nUrw5
sykPpQ1ZINQWjRUhCrWQnT+ysfJl6v6oo+xeiminzEo7EEaUbTvsEmgz9YriWqJSY7ZG/3+emPjI
5jSYBdQHtogIPy3YkGXS7mdm2xGa6nXMVN2PrBKmD9J4v8ciNffHCQKJVtJaS0FB4Jeab+Y84qAT
boxDraVH0iOjx6wVXtuuuOGm3Cm9tp50NcRr2cSrglzOpnEd/DW2H1YEsyQG2SRGlZPfN1TFPgZw
ieQYXXkTw7CEQknw4TRy92VB2nduMawoyg84mpJDP7RvED/n58oZN2pKXfRYH53RvY7oolZ5PXWH
EUruzkijeh9mCR5SdE+RiXQnLKOvmocsD0BNipuASZBpjd12SOh+6WJyV2WQsPtT6YkQRn92HLEN
DXZbFFe2/4vEYIj91Okw+oJ5F0KpQIqbQ6VYSkLs5jPhUl27VpLZ4cAO/aSs+tmyJvega4bGYU4+
JGHs26J3EuDWtCVFLnUYH2m6qTPyx6fYe05gt6wh/2OqtdEopjGYiCH1rPPYTtomXLr60iBdqHIh
dMTYzDfuPMY3j2BI9Okq3Y1zHvgxE9y4j90nN9ZPJTbQrIWPPxPxgog18aHVgl8noWlbu4gBEW02
17ZihqhA3axlPMScsTNNtwqqTjJnqJL/N0/nsSQ3kjbbJ4JZQATENhVSZ2UJFskNjKqhtQgAT/8f
oObexcDIacHqFCH8cz9eC+6SsGlexvLrRDmWd31O3AXF21waLz7BRJ4xKur6s6qbE+b9HdJ+hq8q
lte8bxj8xteWW++ck53HEwqaawo/tTiEGxdC5ksc1NM4PREvJKtieEdhDz+UzgUtLYJnx7H4zVq9
4a77bozfyL1V15xAMUmS4a9RZMRog7bc9V7f7tCCxrNXffTaEO4bPhAH21axn+LveCSt9aYl8h9G
YXmeg/4UlaHJNy0knVKFyNShzklHdR7AAW8kw8g5KAPj4mdcD+GdFOoU261+IjDwtwpVeg0JwhLK
S85JVP8To/lvKKOnQXncAjx47bgk+k3YzdcyBBbbS3UPvca8tF3jD+VUXcDfan5fWS/57At9uHtV
9q1GwuKmEiu8VcW84wVV51Gk4qTdra79GxGIOA8DJWiRpsLXgrIIKev00Ng6Ke2Cgu/YDQhaB7tV
ddB7ZnCWrbFKS3Up40acGoCjFHkQLFMFJINwzHy8HJhdmgZKZGOdDG1JsdU1kKfGdJD+xdFgCDbh
ZzVpgcmzn82o+oMp4TmbHQwBJ1PVviYL+mx60wBpAiwLOax77XEFm0mHjd3UxysmYwYeEN4cKX5p
JDHitGyeFWrwpkW63xsdfbA5c/SzTu3TZhYxzA0XF3ceDNOLNjsBFu55OFKe6yBJR/q2aXIDLNVg
mgfLKn+WDhb2cNCegRMik09RcOdWoraFRYgGMSS9dTjU4bi2lwQv69YmcbboVDsztDp/DsbmyDgT
2UKg8A3Dgw53+EVqcjYau7pmeSHTv54rl4HfmDlozSUldZ6xe1ZW7zzwExFdJpoIba/V9rZ0cBpU
pPEswJI4TH8MRZLf6hiPhsjZ7lmFrkJN8cMwiodjVsarSr3/SLH223qKmQ2nWciazqgtrWjKMDyP
CtmyLFFBiMeFoTPcSrv7PraRd7Ua7dMbrZr8HMsg2IDmqAUtZVnVeE8a0mIYEU/Y8/51AGAZB4Lw
cbPWOq1nkcjlzvF186AlDiG+FefkQ+ChRHTTf9iN0ra9EYy8Mt61KRJ15dXHNowK5dcCJiva/6fM
dA6ec0XoepD1ec5hN4CN5CDS6GTWEQLzKae7O8fRqCn1xh8Csa6ftL3TGpTZMVLd2Fo5nekDOJgO
1/6cTmK6rki8LtpMEyaY+9Mq8quCACCL5tKoSVICUHLupgvBEQgSfbqSdIg27PBOg/F0yTU3oVra
QN5016p+RHbZ+DOaFl3MpelTM8XlNgW0SRccWxdEqax6o7+UxKVRJa/kdZxz7NbacQY7t5kosn2m
jHKtVp+fRYBPEbfZs0mmcluGit3ZMHB2q0He40l8g9tYfMw5VXrTwpNEV8a9Nzwbh6IfatESUJ7S
fllPLdkoD2qM7UtKlHjrGak4xkLRdGoBbsrM9IZo1z5xVniAGpxTLs3gLc3pJ0qfSWh9kjhU97Rb
KL9B1j6iOXlUXa7tjcGI7lHJUpnYQLIimrBOQ+BU12A06b+1SDQYRAv6oTRoBbGe1J6LPT4LIlU6
oeWQS5tv9qHJGxFdVTl6j0gnwTRzHvaZnlqPOP0xhHICB9D/Nuj1281G155zwy5/pPFOK/pXKYbm
mXbgPqrqnGbxvIs028D+kAVckZzvEknuZSurRl6IcuV7h5kco5qye/HqfZ9X793y57iRNGHUeOy5
AXW3SEj9zbK0iQiIS60mhJQH7nrw3hHj9Kl357M3JskxcxqkjIBlBom8ceK3whgQB5ZKQIPzJb0t
i32+L/NHFsPXaitORvjYkn1VVvLYtJTRhS6CXFA1p3bpkkOYvGrlp20OOfzB8MWahhm/7SFwYUVr
SfRTkS372XZsF6b+1ygplwy1yLhRb6jfXKiHQzBwt4gm7abQ9jde1JcoFnRZePWgYx+HGs6UFpZY
lH4MGpfNOuzptoI5xJQTS07P27QnHCyw8QoEhrSFCNzhh+nsbnzkY75nlBCxKhb4RmzyYpKwiIch
+cAuDzO8CiLs6klymRtUc267uYABXjXVtAPUeG2oortTSwQZPbBuoxchFc/Jcba05FXrIObAHbYP
aSWSa9SCrm9j9d8gUvXam/TiRBmN672BWdzx/rg4rN7CaM53IW3wFgkCIJ/euzYzcgglVVEOrbgb
U0zqj78KcuSV4h0SvIHmgpFKs0uoNEMMjXoZL7XCGXDX0AyV6GBpdR3CVWVPJ1pKSEjU+L9B1eQH
Aw1w48wiYB9roRn3bsPyXZcnZrTqlBcDiF6nLPh5Ungoy1y/G55u/F6BCjgLp/87BZP+VkBTprRs
eGXQ5z00aANbLSFxoXJbu6RmOF6haN1tLNg4AXIgUuCuLm5m4E6BxCj32ey0RL4rdR+FQA8w62fJ
ux00jfZw2P84UZvRLhjt5kdB+OESZ+JUAWZ+YRt9qQPmlIWiOShZDn0sLiSd+hxzEhOi+5S1YDKW
6YB69mPjnU27B7rplPpGDBX6ks6lHrq84WcucpM0tWqTeXxANN0pfFy4zQE+IIpPD3+XVLl9X0c6
bVdo5PsY4nZWd86DrCYa4mGb6me4x4b7l0DecAc8vqM0nY21sHP/SwvHsPffuIi98/LAyJgeE1Xe
1g/X/OVcIjnkaYZ5raFqbfWIUbS17MJ1GS87llb9qOfYPNlGXt5NNXyMo0cn6zzZ5xYdEaQzo4LR
7G5DXHKxYHBenrqmIwlsMXskpBS9hUOa370ehYIy32IzkoE6u041bZ0MEtKg9c3VsSyaXFvEX6cd
GHKACasBYcW4V7YMDLUbMEnPd1VMdGxUw1vatphhOKUsHZ9y0pFnDSAnq2wpC/6vxsyPmd5Aklrk
D00R2eUzEnJSz+R9WuDZdgkCxWOHvGdrdA7HYc1I8RpXFsITeRbK8WBlalxkW02AWTJ6YEJUmt64
hZy6JBaX1tJ/mzCmzTHjpkiX3imPWlweqvW2bm+dPS1NDlEwZ8fRc0n5ay3gs3Y8WVS5HqoZj+Io
YIDWRWR/Nk74NksA+iRRJz+LBWfVyTmUngQoqlGIQLDo4HXG3xBhQ21CYEernkwaLcMLLcRBufSd
OeaSz1PmdCdZA6w8DikOSeoXtx2tE0JGe+xYTLfUUXvnNm+vZHYAWMryvUJIyWgnviDILOP0nJtN
v02AIz2rWR+IFySXjMXkogYvvbiidrZBIedbO8Gu6vP0SXfDBb4mhoikP6jEfOqj+6lwbnxGehSe
bewbjPtBPdYubBPQOs3BSsYcPYw8HeUZxSHvilejECDMyggES95nL4wuOt/LRsu3+PRfsCrwU/TW
yXJazi0tHdKqrMmspB4oUa/ueK3C773NRcnpaLEf8/Jg2pWvW/JcoGbe5Ii5hGF/edKdydrUNjaW
6lMbi4QzQVTek/oNvEf6qpzxOCOUHjCmWTSQZOHBYDnydQbqvAvQrpV37GCpHL2aAa/sDLXw5ryH
11OD7UkQjf1ywLYDVe3MNDbO5F19penRl2TOhAwSp8frrPOHH6IRw1mhNbVv2MzfZ+s+mPpLX9rp
FVZ8s8/rIsWTZIPz5r8kGtkTapAdy54RgvPZjfMAEsLJLtbiqjOMgQ5E0oSHKeI9hKno3e20+YbL
G1Lfcv00e9JiwuILROFu9fUjeYj8oGsUszLS9CUk4nbwk9DBYz2whTEwb/fFEZEm3iIOg752w/Ii
EhwO6xFQSnQjcMzoM3O7LXWdNhw0WBOsKyWnVGjk5myf5uXTlmQYIZLq2TXzuLe/r1fAlhT51R5S
ddUDOwV9wyjRCavPMRhfyDBHL1O7GMAZWHKCk29dwdkjRP40EmrXDYWoPGqwR5zAvMf63luUYtJo
FwmYZ2PH8LlqB0yhqfX6s+cKmTDhAxWZljsafCd2WErV3UVLbDgm+GbM9jPBoNdTQnaVqP9r+DgR
J+oZnVehccjK9MhHe7papsRwkqQvFVL2Y4jIaJecBQna/eVMEd7XB3MNdy81XiAq8gLHnwpXu2GX
qq9Nvy1MyFNdJt84eB1kO3kvqtR9Q6+HfQpegpg6Nglo/vGlLULtpQzFtJW483yhFbiYl5Fqwuf5
QjMe3cQVHiiYCMmr7eDLSLKB70a12P3wLFKF+RwhztsBQpyeZRjY2Gd/Iitj45u2uVMFL3Vp/JUt
Z/XONbVtjdRK4WNQ3wHV8gJZwy+ZDQgTglA+VsLgAkACJASzJ1+Lr3NaFC+FDD61yDRunHwplXDr
PwFe3UNolBHYth5dhOV/K0WFX6muB0RpnXmGNPGWp4t2zLVB8vKfs9wBIDIjks1hc+FvL3xYzn9m
wdxtXB61kXGUK3t8lmRcG9ljrhHeSeo5aGFRRRsKnYJjH4nxxSjxNrupSjfjE4JNcEFogi6sGRrw
PMc6MhUU9z7m27hqTkaK6qzphXdIavO/Uav+gogQtLi13j7qdfsKxROYUFBXi+O1AxVXvrWGoy9p
vfEvqOSI8GmAdjZ1zB1y16GTmtq2HfeP8DIvj3jxeml19apzxcSAPwsUrTj8zNEJSO/f8eeRjo/J
D8xuPx06ZNeTm6n56SSkzouEbcRyPydrihhsle3hO8gWeauCv3oR2jerYXEwlkdvWuWM/T16T8LB
PXZhIHzA6KBnQHM81oeWOhixhXiEwF4eEUhOTmT06K7GxRhpdGNZyjvhHGkO5iCQP5Z1NKaGm3Md
g5RscPE7yyW6tr6CLgg8I24wYBcT/kCrfJouClkVvUWSo3ms7bHZWndp99Gx64G6xogNuhaO32zU
i63XmdHFanpIbrrp+ebUdEdKBEg5VwrrxGid+9nJ/VAwbIfThrbjlh9Mz0Z/0iVNAERISLEbPzNA
lnHjBsfRrvIjEFqYo0PtfPbTJ0a732TlJI4cw3p6JuNX0fTOXtDLcss6nMsT3GzgjFyS2eY/WhOH
Bv2LrJNysv3BMnwDYxeWPmk9c0pCkYxHH0x67g+GBQN2pPh4rtG+9SonOOLVjOZrha7G6viSSg6f
xPqc7agIfo/o50fIkstCRL09iQDkEm+GiS1tdRt0+ezD7C2bQ/3UacAHWIpLP8Ewh7ElmjZlp/SH
UIQ5aab6mB35sGVuMqPqxpNGTnLTNA2GsAGMy2yZVIH8pIq+PCXoeJBR3jll6j5entTv49zEr4WX
oZ8bSqq4GvCdpWvdMURw72uFTYcq6oucrB+UNWgfSLrRYUpJxgZCXiKgD1dC/9l+nOARQYJQfyrp
OleY6mq7zGX2lTP8U3H/U9XS2zHmgvUqU0oLURrg4CBy9HK/3rtrTwPlO03jOWvlLxL8cA6AjPyY
i5l6sqTGZSWDF8Mr/EZmvxwagTa6XWonFRsPpp3TazZ7FIAV5bHt2YcDK1ZvXSj/mzXHfLMwIuEk
sP7L0w9ij90VSH+wLw37rWNKlAyLupS4xsO7ZZlN/wlXuEO2LM9ZZAdkev65wBtjIfZ8gDwQSFxy
Z9K72zK1R/w+NpSYRpinCZ17z1q5AaRqv7uzRjMxHw685F12JkkzHJB6IDdrjcSKPv1meEC/DYP8
zTji2NC90T0aCRbHxZts1dlx4ORgpDWEyMj1W1tDem/G4rRUY2/TcYz9PmB62IzMM9jDxwMTz6Xv
JZhObTi/jGBgHjb2JVpV0Oe4+4z7qk71Vw0jG31D1I2OGwPz7o++XtybVFQ+Ok/TnnHZv5u5XHre
SM9GYeH4ZeZDD6xoEi+mj0jW9I3KeT7PUYXA6gZPcl0f6ZzqO9MowYRqmf2qchQW7kzvI6eJSwRg
JG+nYO9FgbiDNDa2qwUnw0d1J+tvfTAplJci5iS6FAbzP+48rvoIFNyQIdeG02pcn7rmImdO3nSJ
x3uPGzuYg+UyOtitutrvg1Xm14hL+3XoGB6GY0IhSEwSwxyHGordUC5Ad3HXHZZmRtnXPsKSA1L3
Hrve7IM0cHeIm1gO3MymRcSgTmr9oLYz2RGms2cATzQ0hEjuQgEPz0OyDiXz7svX3ctlyUhjsGlM
MINdkmq8p6NuPTyFDYE/I1kCvPYRsvUjaJR7zfW09bWpsQHnQt20RMjtXKbTy3oTjsnFo6l88A6V
l7wzjo0FqADjMWz6nl14mElIzOkizqa997BN7ZhPIZ6IgpREliC4Z+S7N03KXclz9dv6wLLnHOwK
sIgTlDqVL90YXzCdYbMZKYzlcjRb3lENUf3AXxBRmeH9rK1Yey3S8B0ckDprQ9vC72YtUB1etEgY
H/jIu61h178EOsk+MVztnaOgOHkUQxDogluWWW6+z7sRxKMsTzS4/oa/nL5aMI+3Xl+InTM7AyuG
o52b5VGEYHwGkEIn6hq3HMLDt6/tN3+sBuTM5bPwJZLqDK60sB/eDBKyeyfrU8R9DtYh8PBN22II
VhI+8DqxEXN4NxsRnAuXKDxu8lPcwZkRWtjscT/Jc0f11Hnq0/5o0Dscer61eNI6HGLrtVKVqR/H
WNJD082P668Kcv7HQlHK1FcGRpmxRk8p+uoz4DRPCL6r0U85187DyWu85urZ8bdJaK5PT2qF5ULr
tpVES2nqvrt1y4NqZeOyyG5V2P2bIFYfzKnHVPD/H6FtiksKNPPgxLRNrjpDk1K19vXL9fdYJRRB
8vg5gfzfWZgWXmI9bB4pYZbKLaa73VU7bnHymKv2py1+D6ke/1J2Y12MiuZap0bXMO2am3+gPquw
xibUV0zSmSeX4GC+bmzpUC/kIf6zqpHVlNUHW02DK9oYHPtsF51zHjqT2awLC2BoeiKsnsxTFmtM
Gprkrs+q5ewcVVHokEXDLfRoOVM15Cf2CgZ+IE3ucZ99ZHpbvGQJ/XI9I4n/ZV44JgSfk/eOH8Wu
7eAoh8mPjAHqwfIgidMSCVRyX+RNciwWfdbjeHKaFjNqbLnmATPeX11DnADLvjcCg0tw1P6oEmTz
iNHmxiREIYrqGiecZ1ZXxSKPCdhdl4FiEg8OxweHi13OceQ76SfwLs27Q40MlNUIviAooIdpYWZT
O6zigILyQLyottJfhkTfwdqZt8A7QLlbY3I3Qze5r7/SADNvbGW6J7e/AW2qnxHIrJsFlT+dQr66
KDUO7zU+WU2ee5M2zq1bsuNqHvMZMpZXQAM6WU8eMlTsP8LA2cAyU1kyPY+OLk98SdlkacXTuDDd
uZJrfIEl4lPm+cygKeozo+ZWqPYj5MI3JSNR0wEZXMMQAgYn/d054Y3p3mEIy/alJ8F8ic3+T+/x
vYqNiuF8oD+GGfJFPOjegc9fdO+zOrobo3PNqvB16LX4lKFZvKksRD3TYJeNCeT22sDz3i6Z2DbD
2FcJO4S0wipqApMLGy/d9S6OwGg5vVqznZ9zzb1XAeUUaY6+++VdEwVJKoBv4ZZtovrtMLxw8yo8
ViTmtvGi45le9Luh4MuPc9z66VC85onosc23r4R+ohNc5XpTShMvwei3aSmfMVOyk5swBqgyzTvi
ux2PhIg9OMML3gfDzW5qqKjTA969RBZXbN7gkw3jLXaTJwg+l8YVIterxtoFCW3aWT5tsiLl+qA1
AeQX6k7WcNPsRuoFdzFfiY0Mm4YZp9a+doCHzioXFXUrfXsApQSzZrme6IPLYcHCb4DIKG9ZpUE6
M/lQcNq40XbK/jJyRODUdVzNPBLBBLRcHuJ7tbHi2MN8U3n4byIew5Wb7mbmz9r+a1OTHgOeNgP+
nqKtvoUVvTBzA7za7M2NcPlGYzGLdUe+EAymRpfEV0aPyFsL67efyE7Y9mBeOxMf70DetjM/UpIo
vp7m7tVyB5d4KAUijXZhBqJfRc0KT+br6Djcyofkqk+GIompWQeN8S55kwkgv50+UqahRy5Mv6sM
jLbuqYmo+RLpinVCmJbLEdWS6h32PVP/CxcGmlUqlJU13lW57jEIQcQ7CHYU/arSHwk38o9x/62R
gBkPLZ6a4Y1YFU7qeLzNzcKsB4eSMJW9JJgSLoNVhaz9tHTmAnwT3VhGd+m59xGn1M8hYUSG8nX7
LczoJ2pbnZgJTgKr7iaIVwFmDLyjCvZg1d3cau5uwfJoKtzNMqU4C1FrADlHW3BZtlW6h2+3s2Tp
nNeHsfwqhbzPRsKUaSPL+MOBXH6uessjT0unqAy7YxRN/0qETBgMMVNVD+z5yl4gwzhtmYN9j3Pp
vDhWZsPJxbOZ6RESaBm+W61Rnrn2ckXB8EZBzvJRXbRmF6xQMRst5UO0FnXRcvALgftkrjXTkKOL
A0Zo7dYllA+Zs+HXMqY/THc+ZK1yQrHiDVEa0peDk4dPDpVEE8cJ7dTmzcjEkBbeellqvdDRnzRZ
uBTtqvnYxa6+sSYdjlNMV3BdtczDW+oDDW58i2/EC4qPLgEaK8NZPNETr6HRHdf0JdlQkDMM2QG9
L/2+AWF4nH3az4wiJMhHM1EAVjVI7TUpohc6EedoqF66OTrObTZdouVQalPfzMF4m5dWctJk8SFk
252QJusjaXX6bqkBNMlvvsqoedWgfm5Xr2nRdPYJ84N6bUxqT8z5ohNSwYcI1RSX4OFrLYr+lJbs
Xogn/GnnKrogyoVbYQ2eH0REzrO4/RFU2tNgPvotFc4vNh7nzo3z0WIu3haVOA2xI17RByDWzCRe
erJ7ClMTi0RHyQEHuFs8k2tm/5hPOSU8HG4QFVHU/4yNcYi09hTVrebjALKgv7vpsaTfz2Fd04lb
GVNDsnUUm8EfBOTlLO6I5y12slV36xKz9F0Jasma5feiS3LsCD3rBSH3PcIIAVM8rMdQlezokjji
evpf3zUgQc0u9VrL75Jpep2A6A0RcEfD1jKEi+E9G0sinn36ghWZaFw50khhFOYxYMkD3hbMPygu
uEa2rn3jpSgP62eHViRB+zySL6BSlyHA2BT/4dmtDp3p4C+tEfNme7jOsXaknXu+oOz9iaHzHisJ
lD5P2+A+LXyfXmE3EVkbnzhM+rzozgZHYncI29x99ni8F+i+QoLmsg0BfTTL6K2PbNLSeGdSr2SU
NDTNa6nKv0mAx7sbsVrlxs7Wi+HdnlKFow0RTup2j32CO6PV23LTwbl8mZYV+MsVhNH8T1aY6qaV
BlN04aBxR85/eg8yvTPHhhJgpQ4RQV5CLtUPBgvFSQ/ycm8ZaXQoYNz6E4HfLbjc6SxU+lvTMmou
owgGs+apl574qmtxDbJws9PGZWlXE9zh1ip6Vl21dE8EsDDavsQ21uT6zjPxRtkp+leeEUKtXTb3
eqCelvqYmgKZvAFGZsAdo/cn667OxDdbGwkcpQyy/HBQ2rFdzIFNlWgcIoroLCqGUgsTGQnnPZWh
cWcq8j3Fh0u/Q+xzzsU8uDAXVvrCHLJB4EG8h7Pev3B33qwbeEPPxFZouSBIXZH/tEnFEpO4mXoK
wBuTyW4EnUFLy7HJKEc3ileCz3IfO210rpcVt3fVJcndkcgIbnhvjJPb9OIGDSMILU4unp3ExzFW
F7caCM+mdbOHD0hOuuX2SFeb2Bp0290ZoS0Uq7RZZDFOpR19NyKhDW2dwa0PQ8CRMB21zEf/1aqy
Xr3JM1+pn/qw6FGoJptRfje8GvRcCp0Ngf6V9PgVapJtyndJs96lFC6IfRQwaIzdSDdIR7TX0N7z
IG7fJ+bSc6kOKrdiRuf0/Joc266pjuW7ElPoxxM8kjYT34TbSl85A9EzVHF6VTy0tVJ7c6u4Pa/q
qTC0Ah75WG5j/R9s6j1DMfVdw+y7M4E/Vs0yMmGR2IfkGxFnOmH4qS7uwiGsp7ecSLg53gA7S2xH
w3PINIJDOD6EHwTiVzE8FYGjR2GDEVY5zObNwGCT7WKf9Dhv+1xZZ1mXVB+XjNxoH4D6DHQsv62P
0vb+9ytd8mUl0n/Nuk6Qr+c9bDMdVwm/02VHz0OO+Sax+u6CJoU2nIjhTWvT+N435Q8iImxrf42O
qpvW4p9IODKZkUEKzp6MK0bgAyR+6811Obb3mcTF0jqEJ5XbvlZaC88ZOn7dhreC3YkqQuzpXFA2
Rht0r5Jx1260oJDwFSZDuSwwJmnGCerWqruKWRiPpc9kalAJuhQyYjnY5WfOnjqXpIMIInLct22c
uDl2/uv6WLnd669QyQgS8UWyFp13PRvHzNC3RurgmeZCfsIf8iGrcjwHU/Z3ndRIo/ubm7l1WOez
wzKkjQ0b21DC/Axh8BkB4zmZqiH2ulwl5qylhY/qV7+vYcc2E1dU18l+V3b9PaX2+Wwt7I54Asdd
8i08LvH9h6GxKFgRZhzl3db/7tUJtj7cxtHZpfjZ5o5SU8x/S8HSPlvEKtkRyJUVAoUIooMYFQzd
pDkGFmqxWXbWRUkCEPT5YihnTRyd4V5OyjyUgEu2X8umw48DMiRsH61ixBgCq+kmXnOvc17Afv2J
GNDsM11iJII5X3oV0BCE4HtGH9+uJSfLuW+ZvObW6+rJxI/4/1bkAX7aag2XhlEdCW0xiMrtax86
zrES1a/Zy3YtzZdPYbhXj/v2IelEcqK3/ofltcKXKZYwcmRsmMgLlMg0B4a3jGz6+NVx3+dR138Q
cWeEDZ+ALhy4elb4J2iTCFItLMqwNeq3hnPdPmSwC+AhwcWmaS0HaWZRX//5rdX7mI5wVHTdn5zR
QMVJ1gxm9QZVCROCTg0YaX6wpW7VHP5nHliG+WI4Ebz6WKOLtP3CC3en/mB3hUU0nbPlZHv1oQpL
jr7DdFrztsAojpPyAkKkLL7wKS92pj2nZTxEjW6PyxH3Lp1sqJb0sx1Ae6QMCGD3LxYoFpCg5K6V
pMsRnq6FuMCAY4jLOu5ep7TLdF2mXM4cptTLY6BEmpv5OSYVgMUleBK2HK6ml91w7pHFwr+5qS2V
Hmba0nemymnQ6ym10TP7fS4pRedjQ25lCUMTXNKPOR6x5co8csBqksVBraJbVf9e/w64h/UFX+kG
8wjWN6rVs9FlOedHOpkMls6DV+IMage0cMt50E94X7/UJbSmzZRK85jMOuPlMZv9ovspNTM9px2d
AfUwUt7XDxqICFc9AnP834MPS7FX3YRVEPiDI2qwJpk3bSyOJ3s4Ld51TZOnKZBNTET8ng1wW8YW
d8aqCj4J9v0Y8rr+JgzMZSgSvsRZSRLKsu/9ApRRy6N33wKjyb+QFR0WheWuGeH9d/Y6GajL6gox
xTeAYdusxMaJKPGhVfIbP5B7pDMAOZZ/wWX9lePgezHKlBaTZay6Ppw1XU4dlinc4ux22eLdWhAd
ir6BOokNH7nOPq8PEZkYTMzpFXAdgvcyBIVT90v1LaqHxsF5o+uWOhQJAbolMklh9ZZinY6aaiPC
usAEfJiC9w5f43Xy6uTsEEr/+h2q5iGpLGQMkB4fcqBIUi9xtzptYRxoeMej2ArzJpR0Tpatnw0N
uUDZ3l/bm0k2pH1xTCzzJwNl8zPQqN5MW4BYmBv/rSPRuujutdtOp46ugL1TZAUGbUalqf0kxEaA
CQnI7pkKZJCMd9J0H9LrKBaaJ2w/yuoOWLozCqY9amOK5EdUAcsjkcb4OQgBt1rZfeTdu/bByWqI
p8W0Ve+0mlmFZM3wYb2CnKfOYuckgc6AgT7GNrbDHY03b0mPvdSIst/O4roORMm8lRWutYJDymd1
wyzmPRYMbNbVoKw7Pt6io4w11RbOmQVcFmf16/pX+ffp93Vc2k8uBDSL4lotHmaicph3WVJ2DvO8
/VC56HsMf28q0vOD1AmmhHJWz8Es3yWGnyqxqltq0qjrtpQQsokajxIyvPubbPemnhz5nRzaQ4w4
JNPBm372R76RxD1MnA2GOZ6GlC+MG1E9JMZHhg/4ZqeAwyohMqg7jX1eHVQYPzhvL1I9EAkHBYfj
g51FJLQkUHC5bFWu8C1J5GR0ev46xRixNxGRm4JjY4PsDK2ReZsYBJyUTNxcnclmS6SggHo/9U64
DwP7e4YwA4GXVDXxxcXibtPXrfTsIXGHnMPWfe1sJI3Ag/BpmaI/rhbVdpx+OhRknV1FDWqXAhLX
6Dy02nw6pSrXyXc19HZLxOFeuj9rpsGqk+23KefyEDCDPlZBhQOcLi5k0vDkGPTVrfQqLGjxoUp5
D3IVEFJ18nyJevZXCgR4PVy6Z/sxHeCOMLbNBjwDXlgqvj/Yp5i5wV8z9T9CWs0FUak/ZBoDUK2s
/qHJejtH8KVLKL3wgT79RD8yN07LronhRFHZa9yAQ2xVMnG9LglEtTOH+wAkUD3Ou9GxvrXeJ4pd
h5m5PTaqdLBEjs5lWh7rb82Uc99ooRK75LhOHgQNOEOJ/gSToD+bhl48BztdokmB0hB6bx4SC6c4
ee2VfDhR7D1To/OeJTc9L+Ca5Hl0y0SzZj5zt8KPDIH2EM+usQ9LLtgtt3z8Vgb1IMunSFJfS9IF
NG6G9Z8gUA5CekK8nGZ4Tb5TmJnfDxz6xWzCg1hCb1PBO1Tkc3EcdcoE05FikHhJfePM+xwnBlo1
noONmMaL03uA15v+MC1rQ5PPLlkTvJcGt9+NyAOiOXR4XoNrAjIZS6FThxT4IL2tdjngtpt8TvPz
6pevHAsDI8af2LJjZsYTL1ovrqt9fAw5ZEa2h9U/yg7rVRJT8VIw3KJ5ddYrid1sl8YAt5hqJVcx
NleCMDu7AgIuyuRdCGleSNdsRYUBGYsj1gqIeoHHXEMH+F8sYUOtnfKDVzH27qk6mxJH33eB1zyD
peYR4m8Xd69MX/+PuTNZbhxps+wT4TcAjnFLEuBMkRooKTYwDSE45nl8+j5QVtlf1WbVZrXrDS0z
IhWpoAj3b7j33DUuU/cRUpAXVZiX5PXXXl826uSjf3wnSCXGIsALU9vlUF7KxmwAcV9HD2FnqI+K
js9AGDW8LRVoPJ9rJg0Ba0OSW/clSi/u8EE/5gyg1r/K7dDCJGxPmn75p6JhVvYmOwJ+KF1wPsTb
NrSdN11JvDHh3Aa/c06Dv6wY2AIFM7ZFVT4Tm7SyCag46sg5GMM4cJlGaFt2hXuIE+DYJWJ4QMeS
MFgtAjZCdnrqXTk+KEW8r01Wnr9SUd7fx3CW4ZaUy0urOfqqynBe/xbfLpDfnZ2DhKfnTs9SmSAM
19rB6EOb1jDXbwb78HIQFYyTQWddr+AIYoXim7YwdiQWZ0fOOcUjhS41430JCx67pLSex+TBmgt8
fXrWvKiK2u5HFqFoUOfmxUElfDBRK64s16xftDL/Y6vceqI061/5+1qQ4XhkyuqJpJEnggRWAqE+
MvCm3oQuYgcDo/lmdBlcmuZQebh+NaIMmnwHbg0MKuIiJi+sC13IeKGqnloSSkWD9ypbfF5GqSLJ
TMjbqbTo6tah3Kapy7prbE0Up4Ds3QziVSkF+1er82nT2DE22a53S/OYUZ8hg9AttB+yvOhVhYuW
9O3rJHIsCbpYNMjKlhqBKSv2T9BH61hLM2iThrpOCZer1FYheEYvcPmQLtTxQbiOPAy30QJDCj+S
dJqF74iBES2hXmEHKKJd3LBvaezlPEwCubYZt05sIpAYWx9smTCbZOibq11ha0csG/ne1WCJaw65
qhYK7c24nBW/L3x/IeGWJNNkS5YHs8rTxH5ULDaBnFUMjZ7XLKdy5sRLcCsxydiPBj7mrREQFqpg
12NZG2bYENrSWlkYgY/SjNzD4L4WLIovvy+yUd8hKGAS5UE+iiEihQREaDKZ1rlfaAt6TP9bRXSt
BMRSTU1MH9WMiy3Ni0VWoE31lXn8pcjq6tIss19HApZ1XMjw+IUrKFwI/hj695fgz2w6xc1QzW7P
Zb8CEPNHDxzNd3TUDcJKxlNM/3bS3Bj8nSwAOolYexDlbcwMSmmItXcGRJsibd4ggzFWxwMcrvQu
R4tSLfyjIHpBHELOyNyRExCKv+FUdpRAWYH1hRdAiElMofVb7f2+CEUddzVZVJaFVGnBE1S/S3Er
5omtmoy5ZZ7dxiF9mM26OGn80+33lyI7+NL1RX6gh3dyGtrtr7a7Al52DBVK3T4L9/9eXfCROJQu
Cqx0il9BRQCfY3R/iZp4+1s8qwtIY3QRcApwPY6OKhBJ0QbVo83PXhsfXbFu6Ys+ezvdBbLU3om4
+g7a8idP8ktXks/QjAjxELFObyk4EJyF1CzKcEbyl27SzqYKnFDJKNUSrRhmBdkeY/SWNQlr2RaG
OcX/hqohftBG2OWiFo8poSCPmKBcQl6VgFHOkmLgMgtsmHOpubVgiNjh5Muk1Kzmeq9XarJtZ1js
qiq73RBhYeAD4j5h4R5uwpzW5T//lrlPiYGHWmS4stV6+dekFEiDeWp/v2DOXecyTOX59zelxuYn
U6uPOK0CkICoZ11i0qZtWzgLMmxcyEZEm8gi1R/mpP0YS63vETuwOPqPfwwcKGcuE8nfX4yDKdvq
UfkeJIFziAssBLbM3QNMCDIH3UTdajiItlVGKTihFhps2mZHxY42sFVbWWKOABhIsWPWbwxDclHQ
qF7axq51uk2qCcWuoQ3FqsqA9z9/O1C1N7OLtJ0xOxXrBJmmlzyilypUBHS/f8Lvr4WRRQxosuDz
MoccFi61aq1oQDNwbo0oYasCpBS6zNPvv/++xGn5IKTR7RK1/Jx+gXSRTmweNnzUacZjRznHKAq2
3++nflg64255qR3nDWJFiGyuTXco68+/HYlZurQlwfwfL/90KanW/sPR/l/R3Lf/A4T9v5Han6Fk
FNn/zWn/b//J/4h8//+R5m78P2nup4+2j+Bo//3ly++/QYovX/APzF13/qUbOl4T6NOOgf34P1Hu
uvovFxo7JHfW8kLo6r9J7qbzL9XRwbXbOiHoqnD/TXI3zX/xZzimbWKksBg7a/8bkrsQyzf2Xzjk
tmoYuolVhuvftQTfCqj5/8rzVhFCYbpAkN4b81aibznWSkpMgp5CAWUzf1TNBIUrgI4pKw+ze5tE
uiG8hI30VqunddDu624fTOVjGwQ4b0zPzJOK7ttR1hZPtVM0xFY0ULEasGw4yyRh6SSPax0GJIQD
3VpzFetAdZaV2ZWjULuDbn4wqHpmLXmbaeU3BrAqP+k4gVDoYGWUZgr3o1Ob49SJV7xu1AChpB2i
e4ffxqXHvpMRlYT6OIEnPlaxONuJ8qSN1muqEx7T185EhW5qTJTgGCdNvjF4hCxYs50qzzmhto4F
d3YsDB8v8ZttKQ1MRHR/ltp5LWiCRuTIQ9zPPCo+5uxjZnyBvdUnRRqhTElHAutM6V+sutwbizRY
l4L8QuxTapjeIkNcuME2ZZD+zbT3MRXxumQmgdKZFKiFi8de/iOU5dEqPyUO+E4JLoOe0hxg2pPz
HrjqpilfbVv6ugqxCeNzYjt+ZQiCqRjBL+GfLcGkJD8UlMch+VSYqsSp0UYioEKkMwVETlKLtSzY
utaLgtnfq2j/UZVxjjXWNl4gj0H/2YTURgRUWLWvRhUSlR4bh5rdGY7coY7G6t/ILq7Lm1yDn7Xc
6bOl12vldOiC0s+18UiMtJdMi6tBEgVtfaJgguiX4l462r1xZoW5GWxSrORov6K/2JtC3bZIMHrB
HWro+9oWt54UckVikXLIlS0ye6vwqTOIU6P1AcpJNQJOJeU/cjokRk7erlucLtXEysGezcfk1YWj
Scz6jBxZxlcoJ+vQIZ84Mje9zh+UWso+Sqjvlix5NMCF8QZ9Dt3vQK4PykFS0Ak5j/IPLi7flgR1
xOiTrLTWj6VQ/GyxLEVtTzlXQ4w1jBcgfVjfV0l5yRKUhU37Rfo1N8LEIuADjw+wyP67Ru8cHttm
fMbotykqeA9YVzZKyWy2h6NItnr8YKrdT6Cw80uoK9mTUCcWo9c2Oku+FL6DdG5By0iFohxiYzhj
P5Go9lI1eZPjmHCjG38aUzM9BbsPz5566sdKbg0MJmuiSYhmw8Hlt0V+ZJyAtnPbl8y5IPIV2UGF
b8eaYNNTHXb9hzD/5MS4B59RM2yLLI33vbSji2pmp0wFyDa4LIIBHk63vHLrPTnQpdd0VboJ0sDd
4+Bj3q+f1SZRecMl2mH0fBc7jV5UIzOes7A1nroCoBF7HFf2t6WiV2u2oISmDqSHaY+uRxTQRlZ8
ffJnhsRtFUepJMexA3ggk+cO5Yrs5RfpQ1JFqUARMWVrE5sTA9IdplMV2BPqY8JKx5cQIRxftALs
j77/BwM+c+AUhc+ISGzyrP7FRDRixiRuainKq3JdD/ql5WdvaUQ1okPV3wbNBRh90GyvDadtZqtP
fU+qG44B0/wI1NrvSAwEspQTQexU84pc3JVK4FyA5MNxspWicjiSNjxbwbVvzlY5eHURbZ2qWyUM
liDlr7vsCU7ulgnEtsdmm2IcaPTbmL9ZdA91+kcUOx11mE1Qc9A/t8B6WZamfGBi9RKE6nXOb80N
5wfrbnmA5YUUA853zyYe0dVFmJrfR9k60JStLdVtRsARfcC6EA+ukGtFEAHXvMsRMl4w3fgxraM2
2VR8f1EooESJ3cwEIypBNDnXAgUT8wUZZWR50VrIMGs4CvLXvBqfCwLgTHv0MUj5NeRmpJl+qSnr
BcIhlAlgvmvcpzj11ZyITzQbeQybJvCCcLoTM9BXI7DWH6JqDgoD87lpyPgq92MrvRjgQZO/FTVS
mvo1ss4OIuWY3xjJt4n9mukjkTgXxwE07uBMmcJ7OETXZHT3aeN14hAlX5XjIXxjjmBuAawzgFZW
+ayRFYdSNnLpz7HkMp3Go85kzAAbCYABohVzVSxQCeDisgDgl70OTvTUTmQ/Ers16+F71n2AD4Z3
CzfKIuvEYamFjpMq8RS6b1VYbHuw3syLPFX7E8ofxqQApX+aNv6qcHdMI8DU6IYK67nOOQ6B5/Wu
fmNSA3GkQHbETITrzAQPwXnSDNkqwaPScZoY2Q8cPm4AEwMZrHCt7i5605xl3G0cVlZVU9xi2EXM
DcMJCK69NdsJqoDu/sRm+v77a1iMVKSffoft0IIUbpDjEkWrWEWfrU4MKgkKZnxlOPG6EpjUEiw/
SNZ5p+S9n8UBWexuIqJ5XScOHrt2rYbJk5kGWyVLLgO5caP1J9DeERSOGZC0/LNt4RFxB89zDeWu
YDn02UT3HFrEPAALJQCrY6vH2UEXyYQlVZi8LClL9rqIn/qcEMQEUL3+mFnDJkvvVvzGE+RZoC+S
dj6rpR+NCCjkPhygKWvFZyLLrZm3fuaSUmA7qz66wzI/wcD08CCgbkFg4QSn3ny32a5njI+6CM9U
B9YAUrXLA5Szzyc6m4DCYIzAbgAK0dJkN9nZoR4FNEikjYR+gb2ZBRvvtvQzq31QJwP47Og51rFR
vpfeW1ZcWeZfMhFXsNRgNwt/JJJO1NMbZspVzSzTIMrW5ZnWBt8hnirMcHuH9aZQK2Ak+baLiy1b
zh3LXJ8cMEo2E/EoOmu9PwPzjThKk89AAJrp301mvvlsExE1NruwZ5I3aqeKDqZAOhiSqVdxe8YF
ipXM/WFTtQuCpzhnpc181sr0xzM6KGD9hvXUBO4HMbTPLDg+BwhmEJwr9rfTGuOYC2PeRYCwyF/y
p9Thg5oVoGnmHGpQloGH2rcUkvj75RqOCcdA312FjHomZhzR0D5ANcIsKsLwYFd9ssq/53j8htUT
+mZvvlShcQ3cirCR1eCo0w6ci8C8ax7Sfjx1uRUzuu8fw2gmUYOsXJcrMjyBKoi8tHTeCP8lC9Wx
drUzb2CfwvtX+FBET52DqD+U03faN8hMu6Wac0xAgS9Azh+oHndItx9tVZ6M1H1io7vuR1a17uAn
aElQqVdzf6nUYyv0n1A4323eA99g1FhPBxgf31A+SY9I1igIOT8WbXd3BCCCGcV5o/2kxGHSBmTw
YpaWZ8mC1LOg2Dbxl0m+gZunvj3pZAVVr1by3fViJypr3YIN0RvIvcDSjZ4/gLj4juCKAiMp0jG1
a9Y9+r8OFqFEhzl9sr1dTRJseLkNclS9Rnoq+9HvlPKBYSCaoIyrHP6JBrtIU9WNk5nvgftTuMWp
BAQ0EHjfqheTIWSGZjcm85AZGUdifVTme8SgbeCXZosjC1cUhzRPAdpIfPtuwvSHQfoA4SzjL+AA
kNLLbRU7m6p40l2xK5Txbi9jEzvw2X5NqkNmNdDDIT6zSlx390qCwna/oxT/1EC8AInDc4WHQ/1T
xZZnuCUfm2cdqdtYpftAm0A4TLuUH2PmLLGOPTdx+mxxbrBdI53to8iNJ1nsZ4PTFc/qhtp7lYOM
SmaCfOwn1GPL6p4IvQnIgavnOLgN+KiGh96JgXbxHBnxgS/ETGrdLB7/VYD7n1yNNZJNNDntpjLK
t8FUNkH4xWN6AIzNDiVGhYbumjJeivbmMh/JAgPiAgj+KisfdLBzkAmSv8kgNrEzPmYC/8nAZRJl
JZsFqhhzAg0UL/B1pbcoMu3k1kVT70cWeYUF/kRUeYZxYGX/1pfGu2NLvBoa9INJPMVII4LAxCOI
7L6s0heHJQkjw9X8RUASO4mHEDt42S+kWt032gg5sLKSLZLg4C46SlFq60J+W+PMSKdbihx3xFkK
8Gd57zg615O4mUsWNbB7qXznyUtrtyutlGsSxdm+yr3q7A0+vAm3F05CMtXDj7ZlSh4Y3EkkQmY7
vXpMxkPbC28RJAel7SUGOmHjFEMS1POjWzgXq7oyyNor00TRVa6juXgcGOSCG14nLaVLsh+JaUnU
jmFe6RU5Twp4QJh9KBNQSsLeC2Y2AizhQTB3Y/BSMV+cXSR8MQp+WlwdXyvokwe7IXilV0F6tmfw
6YR64r1LOJ1xUsPSCnGzvrbWUvyiQmw/EthcxLzvAa09hqZ2MsufMC7Z5h16qo2CS63lsOjzn/Rj
5tmM+AvO8fMYwB425VbGIAKxXWH6uTRlgIGCzEVaTr2HhtDuNIfHCW9VE0J6sBSQ54iVYX0MAjTE
PbKiXWK/ajRLafCZEV/dsp/QCvNFVfmoAlzWi584TXxYyBe8Uiy3HzXnA7wyU1QiasRXnbPBcj9y
7TgFYOlXUUrd78+wBJ8d1SRrBXthvFcJpc3ra9ffsYnw7p8wIGLWXDBYb30ovZnIpi5OVnPLuxpk
685A9YsRNSPaGgfT2D73lM0qQcFYX9aN8oQ+ZT0M9MGl7msIjmArr2Cdr9T0dYZ6PETORoPeHI7v
SB1pTx8mfj6xjUxTtbdG4PrMztdsjuiWQuLuweqq2bZ2zpnqfvYzpUtqb4hg9bD2xJRX+nQusURY
2rM5NWtDnLv8E3899/m3IAROyUnqaHYRQSR2FO2nfPBnO/VMdoq1PqydVhDL/RgN3RGVNTLZw2y6
ZMm1mwkyIw/G2po/bEp4PdVgqGVbiwLLzjPCZkYqyXLdtnQ9TXOCZ7dyOHamk5M/kha5SwBKWDiA
DPda1zbOCXHRTIpqJb240n3v1AzTcsKVTKoFZQdWoJU16heUen7Cz7Aruj0jdV+kd934qdP5PCEL
FUm9XfYvkVFQbEWnvhvIZe2K1iP9aK+79UNckA1ZV8FG9MqnGUc3ULzbMeCUHJSFVWy0DCIYLUeZ
8wRKZqNLBYJd/2ov0r6KdzC1OTLiGaBeOdyQq5IeELv6ZmiVhwmnpKpWX5n9EuXsKFvH9QotuyVh
cHQUZCet+hKk0waUJnzhwhu77BCIH9bHhN5PfmN3t9hFSU3B6caOD/N4S+jdbkB7A67rYbRw3JKF
4ZAuyuFnOM02jOjvBperRdlV6HAZG6BcmldIM7ZoYU/hlN+Yl62mL/TeM3MXQXfVYPqJEcobnM6F
9uXAD84IQSc4Y9XnKAl4h1bu+D5wtsIC2BT0CC4efGiL8/yFAdmbzexgsBsPxMfIZ0PlfSvzY0tb
HwbjpoQFVwtxYR/6ypmwqqe9Lp2/7HC3A1gxk8SKKu597Mabue/WZZMdJYzqcYE/4BRo9bhbkXQF
PvsSTG/IRHB8zuYmz9+YB9PzlKsSflZvwPoHjxOK6XnOnL0UuOCCdOOYzynZb7aro21+d42/KAYn
FXDnlOwa07w1gIJGNfZNAH8kJfdhzwVUrO2hutpMg1AqssqFSa90HyAsMKawpe+n1kNIotoPHVTb
wWPLBOsSw1nPsunR0ezqoBBKl7DpX7Vq5g+DS+wt2uw12n7M8T856cObtK0sCPcWm3StO0xEWB7P
EQfcDy5w7Bz7Z6t6ie1vdSKvdaDsrHXeFcViy1HQuBIsm+2lq+2sUEHZIZKTdKq/wvjLPoolc3Ky
abXHdvQLAf4zDOge6PuteaYasa9QL9f4EPm/DX+iQrmbscPNQPowj/fI7YALmI5/2w17NlmHsWKa
VZW+NezL/kKF4ZGITVE8bZUOvhp7vMjqfyQoFxXIX6cfilrdhIIajGHokF2jyniqRMKb9zSzqtCs
7xgUZm3uCBIm5ggniGF6Tv9uodHBw8Kty7I+erQWF5XBJV8C5YQIjLSxuHSgVizaKNNSnwMdHnVI
SZu6JGhX4QbRntpDJLYh0sbzN+36CnLlRh1cIsnBV6hrG716B177FUztKlB+rLw5ZQE7dOnTYv/e
lGoVvyosvSKDhlNNd2ZO0K9BBWF+6lEXr4gUIOsBly8Vo02VqKIkhsneGaCKYHbbhNABN40EAIi+
u4z1MpClRbPnNwLn1wTcrzTI2Ui19rRDrPwf9RT1ku71/EF8Gq5tCb+jkOOHm1QvZMLgbY74fzmK
/VLDQRFx81Enw98KhbSo6cyIVGaCLXK4FNkfnf2PsmU8SIZJuM4MKP6aAUMEAil/34ZRhkJg+Yz1
ypyOeYcdgsKDMSy+zfo1L92zATySL4eNktwHWkZVx/br7iz3NMWL+p0RdXseM5OttU5BCxCnLnBe
RTcjeMpMLPbUwLJ9TTxStSinK9tcoaQ618MdjY7RfIMKu/Q1sm7uTnrazKBctqExjMZTNpx1mi0h
g6MeVT2cgQplvt6vp4CNvltKfKy93DlL/IHa0QyaVxT8Rx38tJEu3AzzE+X5UUHJTazQcz+m3yUT
H0UvgG4hJ49Cr4Hf8tUN4VZjeubiYUemsaL60vM9a2av78E/Zg0mFHfT6RNAGocir6bchlekU8Ba
gl6WHOv4ZiT3hlT7tJcbvboX0t4FefU8FlA+x6/M/IPjCPT8O2/HsWXFn99N4yWBZlfEBoOHDzLo
vQnYTscSV5dI0zDl64tn1GRo7Y57uuRg6J6QqG3SYsEqO+s0qaxVqsP1mN2LE9icnH9iC+ORunLq
LzLQtvGccoS3W1ur/posEo30MMGWGQAHWoQjLZxUU4ugZPE9u49N3XmRMryIfqtgRFTTcNNSnCQm
Xl0LvxydFcCqKf4TJveZnkOaf1xzCbjXbgE5q038N2ehEKcEsAJv7kI2Io4k7k79joZob7Vdve/c
evRyDXl5Yjk4tJIV4v1to8Fl6ZI7tv3DVOpnavRroy8oltAeECTw2IsS/ST5pKtBnxU/TZV6WbQT
5o0G3s8TaL8TKLheE+cYgSpYo2c5s4WgEefpy4yHmjSDTsnPRU+QmAATDHw5LPex5b5qUEMvEaqK
kUD7zI7ubTeTqhnmV4PU8ymSDDKmD5iubCbzA5fmhJKWA96Jo1e71QxvtoH/aa7YZ6ktuM3GrUCF
gNu2RTfE/8CpfstJ2JUcU1yoVwV+GiQxP5r2g2wOaV2AFIZejX2Nr/bUuvCwC4BJDfste6stEuWD
saSlqiG0NKx+ubZpbEEDar8ybW3q2cJ6OPhjF0BIviZ2TECNskeRj3otTxlX1PNrmZFsJBV5/H1h
mhqA/VVPceDeIoHaytBPZl0nuxBeJTbuLXHmwPRTXwvmsx6wpe2lX4mvgRufNQ2xNXW57WRs+gJx
v2uVz+g1ovpQ4q1eQaT9xGxNjsnYrOhD1gBbf+KeJ58oqyx/qyPlK4FCXYbUPkxwdUaiS3whVsiM
2zsewbI5r87CK9R7SsBJR0lUlpvcZejUNrvOMX3VIwZmBTTCrDoqUi5WKHfgMuuOa45lv7Q4gspx
3QTDiTf+NCWVF0VvYHLQbZlruPhkKOle1OVexfBZ59NSqR0mnnHV94SNdv6YSnVjKkgACHGnWJ14
IBjxnGE7YpJDsw1cemOUNMsiwbUyjfJoWnm41c3+plXKd6CwmS877i9FBsEJJIGHQsc9BYaaYoEf
HlrI17tAa4uVlpyzSdOep+UpHq18x7jf3JR4Swynfsa9wygpYSqs9SzeUCGbCk63oVeYUY8uIy4r
4MnAt7JTMvEYh03hwwPe4RnAiWPzDQD2lj4qHTPAfJAAeTRrrvrJwg2MDCmxv4TGcmxkw3RJ9m0V
GAcnyAHHoHAlHmBMiX+rggeiBd7Hpob+jlxKgEzrBtyivy9qweOuVDR9KnGoaqS6R1INXozkBRBP
+qTC9i3mEneSeWPnH28RaDiWdobA1++k0/+0CH9WLSKbTIND2XS2eXYq5LQD+Uutws+ncpkYwRXl
onT7+kAUke63EauKicVGXyWHAYG01zgwttU5OCRF2a9tOwOU3YoJQXq3QdPIaa+jWMsDbgG4xePa
MHgLEz7to12+mNKu9kBeT4kIg5MudJ5eG9j/CPGGb+3etQsuPja9UjgCDaN2Au0CXiTLeaxTutrO
WpkOBTgJVY4XJmS31tPM7ADXyGqq8AfPPcC3Iuv2qT2mvit+SP3SSe2BbBOgnQLqUXzYbDfjLC83
/QzMwkGLZ2atcwgwae3xVX+5Lh9IzHEZHpqRP5ePPZYt441U2fyEIlFuIAms2oGgb9qzmSHmGbAH
lyfVZtF383UulGIvGZ4Hzmh79qDe00JgqtV0FR0rq+nc4HPdSx3Fl+Qnp7sIitjq2UNa7q3lKa0J
uDbQBhHiCureLpg4u+4We8dZgYUX5/N8vJIRLS8xsGnkUfo5CqNPa3SFH1Tiu9c/+FG498QZl6W0
vsb+k5+M8DsNFfcJPPTQIq3uEJjkQfrWC/1sm9wASXmHAW+AiIrfsd1366azGhByfEOgxVreTr7R
KhLXqOacNWIj2SUOm8tusSUmZ0nrmTHEcGP7HmWIrJX22NvsuSyh9Vu3Se9dwdcFqjLALZCR1xDx
OMbFvDMCDUi3/C6a7IlKH15tSA0W2sE1dOUHEDyFbojwEkdhMFfxKayMYKKRlg9pzuLMlfoV3R9p
QiPiAKzJL73oeuIezDObluDaujrnftylO7HQ9iRELAaF2UwxmV+DsEHt61YfEWqsPw2AyhLfkFcB
3di1uvImbNjshUlJaenJaYy7V9wnvt71lO6N5KmbrSfivq6pLBEv57OPghZoM+iDlR2yfK8zGeBj
tBC2dsQ/KKprsfeZfgJt9g0++fu0nDdwIayd7MSPwYqcSnS4hkIp/LIpOTuLlnaGccTvC85NlTe8
YoZrXAdtNI7tMuvsovxLCZufcTVI8QT7Tq4iSfBwXVGW7ukd5E4Q/6lPwaHj3mY6QYyI1QMvme0R
gWMhboPCrCpIGd+OFXROawOQ0PEc5JvrJsuvkIOadRTbxQkWZqYF9prjkDa2m9aZ0obruMCJpSQk
8bXIPAMrV4Cv117K3ydZ+KYiUw4EZwc7SLB/m3nEK1Hl1aODJhFHrXKY1ZDPmgwUX7UA+sqkvYs6
QCGaJ4daJSK3gs6vsGtNHJumzCyGjdUyrkXKN8OJ2+SGyX1LiP3WAea96jvYYHm04W8VbwtlfinM
/kEUxFsYJdEamaIe+xpfZpL7nG2hN4wEb2ltdui7ahfj5wtUKJ+BE36yWaLmwEKuZyR44dDx0Yl8
wJUJ4ARX1wCbgqd2koUaHn8oRwXlEo20Lpihp8kShs2OSiDSgbqYuD53SLsNGpJVshKQc9bxRpNv
5NXNAKM/JR1IhNGbAl4lS5Qau5DzOjJqWiW6U+w6brIs6IIHDZWKzhhik7T2Uzg0j6FBTFpWDvuQ
zMTZFjn9Q4IkYyA6FHsRyTAZAM20jukWx2RBCqvajuQZ3ufo4kB0ViUupShqTM+qneXZFdqzJQJC
ywd9T1hKhRjNflKU/C8gj+6xsBEi2lPCWwIPn/fFJgQestuTHgXaIzR5rKUt64FB76wdlMCtm5vm
sazcPe+gsp0CgLPcMxfpNC9K7LS7vCbWhYZC7BD0ZruR0xa5TmYe7NmCAZdL/Dq57d4WMFFlMkNn
5KA916ii6AOTB/S6hqdgC34jNycugvFddxvoNBAcV31ZfAV9EL7PcfZHKb7tHnvJNFcTpInFaN3x
E0wi8972tf0sJs7soJcIa5Z/LUnaov/ECqgY0RPQM04YSB9eEzU49zRTYSTGeg5z3BtPU72tp9Lx
Y0LWn6Mq2FIUs0IjPvRgJQl/9QUpqKlVdS1xXa2RPJskfmgVZtF2E9ncs4VuRGe5OIfNbAlIV+Sw
tqa8YvbCQMNVpAYklhd7eYmsTNk78mIuLAe1zpkRa6TZT4EUvpapnxk2GrEacnYuDSuAyekuxozF
IiE2lEslutpEUo/MnQ9hxkmAqYCAkkozj7EM+yMKnYT6w87PsxNWMK95AcPVr0WsRrsg5rbt4km5
WE3UPg+kfUvDnZ4HA3mNaX0IuJjPAbmLlIeK7UWlKMCGQi8rNBhwmlVoBxQJwAInKKmDWc9HfK/X
XlPsi8naBJN8kBKTWtaMBaaa1jGa0+SmSYAQbf5NYnt9TpL4AFyzeLLJrm4tJT7BFZBIZpAsduCN
Dbq7raiS95nxWjDp2ZV8TeRaC1tnLscfJNTlJkwJeAyiPL/PYVFskpDEJZs1AcGv0OYhLIh+ZtJn
h4anl2P9nFfGO+ErNG65me9brpG7acWSsI1W21vIYNUlwRIqKH7vlumQY+WPEJrzR5ay6xQC+7o2
1HoXm6P97HAv+aIze4/QOoaPwZDui8iCLqo7IWklFUFjsHFJQEFTyhTWL8qS9FssCodKpD/zAiyN
ux2syPwBR+e8yQCxROM0+UQoVQfKNXCDg+6PDbcPvlJWbUUvLyAL5MXqxR8w/ZMHP43+RgkeAEAp
D9rykoxLfJtmvMS0BqQaF+O1kQsWk2AZ6sLy1RDY/n9/3bHRnJe9Ofv51Cle2ST2qgYHjvwAu/06
SlyHFt/MyFBtj/wsxhs4l/FmOiH2CMW4E03qYu/jEklKtz0DRuzOpQZ9bpURGxpbzTp0lWmHr5hp
yGJUVMH7swLoMk93TDzScUeuck+h7ePfEBfXmgQz4kD3rVxlb99O+r0W5P4WNeTgMravYlL+2ixM
ubXQBZujC662JtxG9MWfiRF01dX0hvF0kqPbkh2d0w8w9WTJlhWw4efUs9Smu2gRv9Gn4SsbhsYf
9El5b+lm47m5QEnqGOQ0qNjqhs09+gBg6B14MiU7jE0cPne1iYiIPHLE1+lZJZ9khfKAodpkxhjl
UeU4jb7XSspsqysDxHfirR275qFwmHOFWWJRIeXDKTfZaZQizMhiKxqb5LOKyGjR7ToDlioy8uGh
KSN9je4teliYcsn/Ye5MdlxXsiz7K4mYM4qksQUqYiBRrUveyCXvJoR3l31vbL++ll3kICuBGlSN
CkgEMuLFi3fdXU6anbP22rWL+mgplk/KWDc8uMPXhZTFDnrMWvP7+4Wgi2Ma9apZSJTVJZnk8Aba
p8JvWemievkbf6aF3aOrUGPAl9rsrSH1rpGY7GczR2xoUBNoWMudDUJ8LVOL/rcA6k0/253kVAYg
Rp3QwN23zzlMVHSuAlFHXLrJXsOiDdk2Th3ciqZsHmn8oI4wRKZV01UQ8ByrjkTK67dWXcp8lawB
pFyKZH50M6YY/E+Ou8mbxblI8C4Rwz4memvsWtF+xKEQZ40N3SZzWwbcflrc6CxonziSX6NEq+8k
3BrFiA0R9LLNdxMM2SrsGVvPYfiQjBxJc2YmE4VHG0ekxZ7OleeM9HDktenO7j2VqMqsN6rld2nJ
DH62W6wzdJUEuhm2LESHH7fJ3bfIH89d6Dx4zmSvYhIVkAFJtpfTbKyjzE62eZNycdw45jLTA22p
4qphG0vvt82tS2HLdNssuQOPOATIydiQTvbjSKi8qLm6OpFbb8ZBVchqtGu2CGlXEoJiJXkvbmOi
AOQpkht/IzZn/aFOEuvBMtxXM6w+acF4T/r5hW8Q2mb0r4zjxWn2AEOiitVYlY/3yHL9m1PIIPZH
62PG2M8rh5fmVDItj4ref3KIAC9Cc4O+ot7P6mq+fqM+mN5y4jwSbwePaIs9DO9m1dN6HWJFbHP7
GrsDmdBiNFiVOeeUP6OWLkjr49Le5VrE4tU4eYSWg6nRYck6JNF+xvCi4GmAVwZ55sj1oy4tSiJb
Ha7N1Is724bZx8bK2yyOuSsgWNp2AtMjehy5qznPUiizxubEfgX/E3f3dl1n6KamrB53pu4c5mK8
77xh5D/2skMWvvq+tJ/i6BOU9qVzyXvWvXeadXRPPsLCOebN2ZIzbAxdcEBF95x2xzSD0emnKcat
Sccz1aCUQ23/9u6CIOEQWCp5qD2SdnWPoWgS+F8YIgrO47B4aFkZlUdERTaZPHkFzwovfHW5nq51
NxPbWUmCO/bxm5yw4KoYUGZlNZfHwaMcKqrQ5pshM1+7adAf4LWka4zdfnjwQMzOQMMX9D0G00wu
6z1WqU0auzQyeJZCQegWwZoLSRhf2zaszhO4APujwt6YdEugwe0JNEQwnLVLKZed83GejeQBmWT6
0HsUUvEDsBgNr6aeJqNRq/1V5S/lIWFfSUmUf7Kt+b5ePG8zLe4de4qtzR/4lBifcyXK+6zWPnvd
Iec6u9FKG90WL9TsbfM4+ZpyqR8LOR9ypCN/TV6ypBaaYhGsZUwu9KjeVXpZoIMajgJ1yFRQwEOq
IjCaQzVhWnCgQL3po1LYTNYYv2Zq2nBHzDBTGuw2MpEm/8UHHf32nRayRfBEXuC6G6qTS9WmKvZK
N1o+tVSUtCd98B+KSv+VulZvwplFvmRgieL2XrWawoHyYgSPs4M2YcUUM/twGOSspNUzLYq9W+rx
HAwdcKuBkUgmZcn6dxIbLzH4phmz9szoaZX6tBjZpZXDCFSKOci6O+ZnEg6Yae6ooVpuDI7fTEYs
N2GztiArKMo+3Xcl51Hu7PddtzRse5wg1DERLlyj9xoho23jdLd2mv80fT+d/NiaTpr6F9/EjFfj
SGyihasIx/stjZ9YoCya4D0DJ2lO+UPhiCsx7RPH5XZnzdxnxqLm9dk35v1imLj/szeLUpjECkk5
69mFnQFCjWGeH9pRMieg0mtXdT4NBILwJ4aIIS3Nc2TUd2EUdntSqhEfPKKEtTX/oTnafVrsxnvS
KmwexohVd9Cm+75LosPoIghmx2VtqJ/CB9A7aKtG4+DW+npiuHkU1whpysnGLkCL3rs5MHgqPWOV
1r88yMstiXxIHnv6TGk+Wae1+LGdW0wNDaKyfnlYKCWWb/HYO2wrPNUxzYGkxSSfzxIsc0gy8Egf
aU5fgiVyPZ7QrwcIDZiI8wrHP3bP43wF+jsdZnbomcP5ZAm/vbwimKrkQ4ZBFUxh6GvdbDrG+ty3
aXt5EdYricuVaQ5s0npna0riBhYjvMQBH+8xr6PFXi/ZxJ21BYjSGHO0NhqSctTSQyoMosepovAp
WQPlsLcYgNGNk/AMScTdjVZHUyRugo1VYkOvZi44Rt4w2O0QFP8NPrZtes+zi/6CgnV3qJ18ZKhH
o3CezXLydrKW/Gzp5PbHmGyGqItTU3TPrD9DFHSpCi1y/UN1RrQzvNaO3oDC84V4MFg0gm21ONbX
RmKnj/IbfxTzdPOcg7swtCXW7U47TVumQ+NULx4jpd1oQmiKRrCPgsswpXpJc3AvyZutqzDhdyu3
p1NpFreB8LKZJvLBGoc7MUVnnv0fZrd8JfqSHCjjcaY8pYWQdIJBjJdaHHXrrjSDX5g139VtGnnJ
1ip/eMxqmyZSIvbBQcad+aeKocJx4MAC9qx85mJhnBSQGaDY3RwAEiGiYXHSO2DtYj8zX+paA/pA
z4Zgps0Fv8VPC963+G0gClAWK+H1bgzk/GS/62sHp0oeXfKx5eVlFMz/uw6FMSfFkKvOypgrNviI
vsmDTks8/XGH97I3uBmnhTz70W9UhYwX25mTXkyJyWJm25HuZ3gbKnZ9zp/qkjnzI4Prd1khzL7d
BJ33FBc51qAyvrV9yN0W/89a/W08IvWu6k7+QIQ5FwSgzYLeVmxR3E0gc9JtPTq+CrpPgQy7nzGi
5qE20a+6uA1JWhMo7YoDxvSdJxNIJWNpAyPR0qCUlbEZXXaNMXsnqgkovBy65txyprpLbfgHiSuK
LMPaSq9N0pRrJJ2E1bk704/KD3+iYwNSJXW3YzdcjYY/YOSivbeX+qOVJB4gUexA96eLx84sGOuW
wne3r4J0iX4Hkg45A5GjpRsbk0Jd6u/q9ty1z6PHB56hdrwtevtBd5x8M+qwQQ73wXXswF948haG
UKkcvoYVopdd1qi+hZHXhvczCLfjcRQnPO2+60zrNmkDeMGmg7t34uOtXKJxNRmJgkpfm6L3/j4E
vBLLp8Pcsu0ZFscUWXlxtdWP1QhTkyzzNaEDmFkqI2XgC1RDeFqLDC6+w3za8ChGKcewr2jmjTCW
13Bw+BkzJeD+9k7nQk2a/bdzovaEnwnwOfdwT6LvMZPhSxoOWdw21fcoVfDGBb1TjetYMu71lLzK
5gIesXtyx6E69uPAspRG14Bf3g/dLOSGxu5uHYZPjWxsDmJRzyCCH7c/hBp7vb64Dz15GuOs23s2
4mezI1ZUa/7a7Bd+8+fqSkJVg/jHQR8NnXHvAutZ9jccwkvi5+17JZKzRQHvrxtqB188+ykeWWqu
3CuDu6+RhDaSZZw5JHNdLbL2eVQczYyCBARs2XPcoK0jBRC46PZ2U4d/iKlYREqn/Moz89pPyfwk
bc5A5c1rs/nqhGwdfHa36za1L25C6rdEX8k4pfqyynLtpo9Taix7O+Kn36kNuidpcgm5Cq4Xy2Yx
zO8lPxLGdn5BGEI42EOdyTH2Zpu/ZGHt3RmOZu/o247XZrtAXhp8S/7xH//j33/zj9Fv9Vih2q3K
7t//878mIP/bv/03gUn+7/8tM/lf/3f//X9KaP5/Gawk2cg3ij8/36fgU37+Z4jy/rP4/dc/GAvF
/Wf537OV/D3/ma10/ukJ20bFa3iW7eqCvzL+dvJf/zD1f/qWh97cMWxClI5NrLGseK3+6x+280+S
k57v88DXHdP+x390Vf/3L4h/er5rebpukMVyhOn930UrBQHO/xatNIRj6zaHGThy33D/92ilZxjS
lHFH1AY78Dp7SePu00H2gUPQQmqun8KKdyJjeL3KPhVmOWWM3M2JnQhvYd4kdnssrD2zjCu9m6tE
1FiAFnrxVB2ygjadX8+tWP6qjEvNJE8V7ECzSPfF4+5OkoH3Onv81v1eSu9QVS7dXZxmx/siIfXT
N2drcmnFc58GAaCow1aOFnsB62Ivj3151/MsXsz2VIryGo/evho7nuVWfRxosIvcAbeigroQeTTi
HTiSyiMD5CAXbw0RbxM1MisrVN6fpOzv27bb0UUIhNFxaOuCioRN5Ca4Vb0H3Mzbhrl0xp5e+j/u
A17bbQTdWvHlq3r0+DJU/kXW/REz1CFzirVbwgU20T1ZgJUsac8bqpdlWxOVDHFQOAskE++PpqPB
k8aYfi6DcUg21RAGmkVmsKOuiEpKNUZA4vvYsOgro+NsyKdSZg8D452udLZpMn6JQb8i1+BAmB2a
F4NlMIc5WtbRcELd90z+xMmjhYCKgKfZtygyI8ZKU+U2Kxmimrm8x9ZAs3vQF7ibrIxwP0PgKusu
tRlu+fi+m7HcEhEndsELIU/Aygyxrjkl0xDM8oSDUmhd3fw941NTw4RXnJ04UsEe2X1QpeEq9Xh7
YDPhW29TTGlubT9/yjCphTmxJei9s52PzCgLjCuj+1PZCMWL5Cb4KhaSQhFBQO4vffoaWsvJ8cgG
DR6Tx2RN3nOdtP1VOt6G494aWchXxa2DDglufyCNnU+5mr/4rGNytTA8Ui/wiKL4INoUsQvHwuU1
scN7uyNKVZG68x/ctmZA2D4NzG3tUCLHoSqcMe1M8gFQ+S4Vn61d7JqcspH+k7HlRzqVYmUOBGoM
DdEuN9kEOqxhjQkEuEsq+xinF3uEttdobs1pMxXRvWvopwoZJzcNEovWdhnsTdHBRy4uzmA/lWcp
7WcmGavKDK8DGceS2D7ZPyIwCaf0ZmdNGEWb+XluTnFI5KYHEax5QZRgZXKJVn4dIcv/Ysy1LjsE
yYtLnE9LH2Jx8zvvZuXzsXFRAJVDcYnN/tYB3o/JXYOktKBRpiqcg5+U5CMhcDKgCEZsad5+xjb3
X7d7dDlPdPO3njs/dkLFTL1wKCQFTO/UW4FaldkeQ7zU1bYj9nIqoElMmYA6MxbdtYja28TTcN2H
4oD6RPfmW0W1hnBx6XUyXHX8ZHV0QdbcHQ3pPnT29ET5OfM3fPkti5Wutd+qotkjODlobrQ3DUen
AuXDrF864l6tk26KQr5gK4tBYqZdWnP+11+cRWPt+ZDhvtcWttHab4z4oGG8V7Fi71ODTDmQQKpK
AS6+YTKVp61GE9GX3i/vUoH2iFNjh6sax5cCaicnYTGc7dC54dsawdOPTDBjYFzfCNrM4m7S/yQ1
x5k22nPt/y4dG78KtQ+VpStRbnT1RfuZ5EDMuNXurar+brDquM4dXkV2PkBMROD3c85tZejt96Xv
donk2i70eDMIGwR2pjSiiHl5KzQ4v6P0A1GqFz3LkIrR5keE2cHMurNuSRJuRyaLr12WPflNd3FH
Uq6lO1ysoUXoVW2tCVcRZTIoUklA1M9ZWt/mPr8oJl2k+W4Y/aBq40smJn5xyT8oyZT0963YWMXw
abF6Br4gASugNxPa39xADFRG6wwGw/gkqjxwuFB45MknpkMTcYUAqku0ZeDQ2BQYrfgpPX4NMhIz
XHDoVNMb6CaN5Vk0gfuTQvM5NjZfZfTjI76N4CU6fhHmazleJZ7HcJg2mtr2V8sWTuSuMcqjDpvu
8FQyzfhpJPm7Khp/ISZ4h6STqBLLJTJ75dq0Z4CvN92z12X6gbZ7Rd/jOobUmmmWb+Oe8zB3Km7y
bdSvxgXYFpCPQtuTnPR3M8WubtX2m+tqp0Zi1e/a4yTN53ZY+l3K2TpZfJyl8x/EjPddxYthYXCA
QxkbIca0wOKj7MZqlR47a6p5WFd3KH77s1nQGxLjZNVZ083mfuTJ5rOAAV/v2bE3s7GjwXxtjAjr
XesiQMCjIrmPUCdni7cVYc0aamrfhVf9oZTjN3KLt3Qsf0Mo/jEjmi2z5lmfqcHV4vzDaOsjI+xw
EJcQjxGKMq70OFeZz6P1iuVnFTVfvukZgRsNeythxpjwPa695LCMMSPE8l0wFzUJbOsyDmSq7caC
P7Af30aK1jjR840Wl9bT8c53f3qChZ5ekAC+ZrCsyKELuu1DLro6mzZdS88JDqeqib/7bsYeSidu
PH8V43stHUzz1BvRkmdxrRvDeNNMhNO6Jr1meMgqo3wZCQFwzxpQF/EYOlYpbabzGhhuwv+nfbLr
8GHW4nw54JrfjWX2HOHuJr37XSriNULgWHnaaagi/jkjUDTMYxJHQVW3R9uNgMTbvTtRQ2gN8Weh
55u6mS8NMR5AfWJO5icU4sm0hlcuzvcawulVplUvWm7c6V56NxMUsgogCiMJCLhveZgilxUCQJG6
T8cga9nYDA9JVtis92XD9rCTrrume23vWNMxEnh8a4cp+Owz0WhsOquBbsvqSNvN1R/yh1YX+8HE
A+i2BIYK9wS9Egwtw78FyMYKQfkk7WPeU+C4y2+kecdyeMrSw2S6xEEYoDTtnVO0fH6xqdNoPzEp
Y8SZ6flVPcjd8Rk9AWkCm6LI1F4ZafzrRd2BpXvgjpAa46UKwxdmxYEeDvcGOLps+BinVgVyVVGI
zKrNL/xTahbvWl+TwhFXkfUfsZ/BP5fsldVjMtaSG/eeNbkCImYB51nOEaRA2T2FQLKlf2N7zM6w
Q1iEkNbHk/DrePUu8ZK1JX8NmHjLOpfzp0tmbKZcuZtz6JKQSJu+PDAveLDq9gRDsmdnyFdTpi9Y
w7exonPq5aDRaOTfmjm72YwKHdKDLff1fgj5lGs7nw9T0bBI5puxZNfGMe/7Ir1ZxOEW27zTTPlU
8yLpNLCPHBdxkR2T4xw9axKfcbK3HP/SQHhqOR7waI64o1NHWz2yUHu38pLzSxhtHY5Sbls80HP0
3kUMKL34J5Zdd/DTeuP1rr+2PGQ8I6qgQudBU33VbKlYslE+jwDc4TVsF2wbw24HFbap7PqDXw23
zW6usL/Qm8GBcofXGApo1nJlgdhA4qAV8guyFvyxeIvmGHZ77cjg/+bXzc2RznQZFnmMM2ovRInx
hFzHRrCzKQ3Orgu9QQSAk1UD3IsjYVsWSbRy62ZPzAbQZOEhx6qR4uGCH/jBpIybseLOXZj4lArp
oUgEXbsIXy2815bRB3NlkIvzomvOsqOFE9bD6tLnWBtDOtwxxZ9LMdG5TEquTNYywrr+1xTj1BuY
ODLKTL56VmrNlH6HZfiVRTZFFsTykk47jjk6ftSk69QbiDysIVzpc3abZ4zbsOhguOsiKdedYexK
2zxMxGpFnYCeawgdTWTXhslYm/1cybYnfDT2sevdKuJIQSFdqpb7XwQOa9ZUzTSfmfHzaw/iYPp3
Yxg9zeQcPVaVqfjT8LoJc459o7/pFkYpdeMebJ45OHDNb3seodu9tlxXJoRTM+2MuGN21b35cXYn
39y+vDBHptPSviScec02vrpeekI9Cr1GqtH9HkgzuuFN66tjPrKInTrtkJlQvLzQBHOHhF+iKGSQ
5U1vcuFkitKznoUqc5e7bISPV0kdycRfDG+hwK7ANUujJYo8PU6DZEju0DeQKa05lIKE6LLZywI5
QDvIo1ZLkiaED2EAOZTPxzIhCMVquYCld5lj1qG3VbGtkMGznJjL+m+GxEzvfzMGQT68oRad95En
XzIi49pESi9+Tiza6qlY0VxeZnGmBV0R3WJ92S8kpefwgguAvVO/5E8mhkIQvIQcyfDWx4QNKoJ8
XvaePUUx9axVmD3VA4ReaqRX2hFVtJeuab6FV7d1yTpZeDxNPstd4Mv+2LQlBxRiqkfb+FpKew9X
7u6miZqj+cVcqD9MZb8xfeeCk5tjPrQHl1xTNH8sXWMfsMdISHzMPRLic5dk7WAei8yD9OODlT1L
1XfJEe+K5hDBKxEsaAIpsgePjc1Q1Ls8BZPT4fozbsdyG7MbI7lNytGJnvJioXTOPDMqOuhscfgd
dN0N7zK0bys4xd3iGvdW+9KRMfB/Z5tfAGbWf8YhPUJb3IV84BYzBikr4E5OzXCuOrkyeRKaoVJM
xBvdfm1zfmgcZ3smuxjUAlu4n+rUMZCInBnq2nO5HocrNLLrfOWufnQZFsZ99DwT/KHgam318742
OBzkw9Yd7ABL7szYvI7jZ6L8eE2Qq2TzfSTkJfTa55CvoGf2atFh7Jl3iFFZdFSBLV+4RJPJbIGx
foRNeYlbn5qJVesU02hLRjjKjYF0M05kB0N603AAMxIex0PQcv0stX7HX81+EszuBC+VKfKLYZ8o
B7GSg/YU6TFx3uVQ23rGWT8MqBOt4aN+XFvyahjvisZ5mIT4KGr/YZyKoyvLa2HjqlpMls9V8250
7gnl75p6zbuBzcnDLBjrOcXIa5A0FD9CysVIpm7jZTjZ1H4NQ0i1iXhk9Ehjhi0edAK9el+FNNb9
1EQxnca9Mici+K8nHxAbhy4Zz70PYGZOl36i5bwY5BeAAT/ugtJFGUe8DHIPNg4jKvtgpyedJQXo
NtVImsHJVlrfqRrYxvUht9orMuLAshedEz+57Ll5HWr93UnSoJFWYDDD9lP6uTWxT7qEC2yzzamj
oFN6X+XWs2NMB8pECn/Z6KF8gLahCZhDLeUDcpBvBdMOm7zXig6K71TYgdmKd5xVe3MZJmyZSQAn
eWkKyVECU2rMQyiZ5FNFUwKcrrwLfeJLKlwv6YEKZ1zzGcWEo/bociBg10sVlh1lb2NsXpE2cuTR
nGJnsR8BCT7bJYIcOOIj8wF6Wrrw5g/Wrp7GfRTraAQxucYUR0/kPBxPRHdtgTyy8fTHwXPoflIq
zR59SkzSiAzBg0CQMuUYEEqEN7BXZZofdT8n7mfddVX6ZY7u88xZw8yyDbWGGGm4+Cd5cbZ6lmQu
USeb5it9B9rOWXoR9+7SkzJgCVb6v5mRba0lr7dZke1GV9yi6sdB9Sd8oryQhHEc8rfXH0ZHuTQo
IpGznTPyxoJC4/iYrdL5B1AnqCuPhfaplZ8a3s3R0S5+izw6d17SxeNzzDQsRmgB/4NYWBhflEge
EiiYNe9+thKIFGNmd5P93U2yBXFAlmEW/ZVaZq6i5qEXPCF0yzhnuvYJbFdzGJEtbOaTGbO+FptY
WueOXnsjfqnbmSJWHkbWm2TfsCq45yRJeGLen9DChBU69ale4ArgwKx7+VsdftT6a5WRUsmS8nnK
TPzlVVD50xqjaQ5/pHP01NlQ8rS2t0N49ETMKjwiKZsUhrmy+ls7UGxuD/CuNhfAxma7bMMm5kRr
uob1fgdaZzpHdklJkHGd0I3qMIbZG+bthzZ8xTTN5cvQblk8+tuk7k55GP5hncjEQuthmjHpMb/L
losw429P73+9mphbk1rAOGnGRo/nlqpF1VySPRUul7mew9USL3+yNmLQJ059/chzGQ/NY+FhUW8o
sAanrTqu00xXF08E2YhTy20e+8ThWTx/Mr/dGHx5E59ITrPujc36V44eXZgrUSTHzFPS8K1wtQfZ
498e4nNme1crze8LcDvkaD9pwuXX41TD7p10Tcoiu9eHu8lOGM+lNuPJRtIskaN9io9Jw11Jgs0t
Nov39pUf8Vlj+pAPlBh7+Kqz6o4znUewjvDADs3GNqxI5bHzotxk3TvzxrbPkI+UAkJSLmf4Ro4R
TTDHqjrnO+P5n8btQ1JKHmsQr9wwQRl7OCXdeGZaQ/qP54YVkf4bMZf5E6ufy8TeTtKj6C+8CjMU
KzlDDWhI4m91eSpSlmrFA30URzO3ftk0w1tw9gWrJZmVZeeQmbKJ8lh0DHvriOd6U1AP6S3bahK/
jbdCH4NI983Lwt1CmRIZxYPLPzJDVjGiqOHm8SzlYSSZ7XsuB5dug6V/n90nC5+HTeycG+5hMquB
ZkeVkoY/Tg9VJ/Y6Z8VGW9c4UbSauPttGAWKn2LTpz7HlQ2V6nNH8hAhuUvPO0lqcEa5rkYM9n29
KTOKQEkGLWEgpzHwKRWv6UIak5T+u25tMEbTAK+6mN0n9HtPq9hEcKw0u81I2c8U9bulXRuRHZAv
DTp1EmFwJepng6rzwdo0I0FWfTfo5YZEaMNEgjfaTiQghDQNzMg0CGQA8dzwnPCB3NuhRje8szaw
13fI4dpi3M3646Q/9fxjCe5mgKwTw1yO7QEmdX52E+6zrzAF2SsBwEbvoR7uQg/LYredk44jxpdM
ikPuEAdakuLcIFqbOvMWY1DuyubM6Xwh51BTv6kPhAEgnfgObHSWx2VGVTssoOnwa+RP6BxB38Wf
ruw2OGbxG+9pGN5wxQhK0glRfNMN99lHaaFVPC3ayyiw27mYiniYFLG/z7O3pj8QReLKJ7cAmFaC
gOjLWu41eWv67MyoC5blEdph1+B7lM5yhf4ELBtXI7ydTuLX4smcUYSYrIWev5dedTSnj6JFdG9E
Ga5B5t5lLnB5WeeqZKaz0BDQsjN0xSNixvswE6dwDIOw1Sa2shmrd12YNJ+494aJeKZqunfDSShx
pl1u6nkc1XP2bbm88qO6guNZ+LCX0RUSb90w6mo5jBH+o1qhCzdRH9XHbmZAobEAqiFw3Th8mcP+
c4jJSxSzDzDg5Ee68viMqsteWHyPTsLdx+HwTdQVEm7eDwWr0cafnRPXdDwtqO8ducX+D9BOzoGt
0TIbQVrr8PrLpaxCdtcUv03fqrfZnwYEZx9QZphmii32920kEfEv3XYa3jXKCqmroeVhRyvFJmNV
QhGjkK9V7GyX+oiNhS3w4BQrI2FS4OF0WbNE50F+duTF+0iod4i9Q8xNaOiI2if0B7htykyBBZcW
7Raa0U0mS2n+RB3yzjeaQCVQ8XdktbGJahlgkVjTBLPVx/kAm8tUs3goI4gxM0eMsRnZT9lAA5lH
ZjQNU/xqapLoxvOqEFBb1KydiUnIUzpomO408eI53WUYRy4ZrYHAR2XUXfIsSmjKkX3cDDh/yR8C
kLV8xA211xVqw0vwlKuj2vrmav8rWAS7aiNsqd1wqLbErdoXc77CkNfoRhA2ZLJ8tVeWasPsqF0z
PW/L3ksfbZbQttpGV6ylqUGrTh2L6lBtrN2/u2u1xa5uvdppD2q7DfJ7pcPsC4YwCma1AffULnxQ
W/GE9fis9uRCbcwLVuee2qGDjeZP+I0ntV1H/PU1/923q817KJ7Rth/swrV/a1bzqdrRuyzrY5b2
nhXEaocPRRXxHWOv37PgF2rT36qdv6G2/xAnn5PiATTAAP8vIaBYAQJXOz6XSBJaRRJo4RNpFh6L
ijEgc/lRKOpgUPyBp0iEGCTBAU3wFaOQKFqBGqxxLRTBsFxmxTP0imwQIA42qAMnaZVEhs2UDhxE
DyrDAnRnA0iEgBJMI5SI03ztu2XDWb8LWkVVwDixmcuLVQlwkSjyQioGg8ALqZduvEL4YwU6+OTL
tgkiRUVvuGAcvuI5GuiuVhEeBagHoOTRUOwH5ROIJqNjds4UGdIoRmQZvi3TJ6vTUUW8yJ/Qw56p
p7gdSxqIJDmsUHJez+JboggUV7EocGY58Qre1eYoHvoWkGmcSTLJ9jlWLItQVAsaYVjLLDmmYYTu
0f/RRc1BrC5gYTI6znRnuBRWaTOmhJhxQGdixdCYiqaZwGrwT7gUUag3tmJuLEXf0O/jr8Aa+Rim
V00ROlBZCGBRhzgU77V6deb7M/M4iYx11U8caxXrYyrqZ1T8j69IoJQftyxo9IIQ8hQr1ChqaFL8
UA9IZCiiqFFsUQpkNCnaiBY8po52QDLnN1Q8kqHIJGGfC66znSKWOsUuuUBMiaKZpPe0KLqJ9m/y
/op3UuQTWyl/nSoaalKAU83gcluCSiFmwoKu6KkQPEjRVJXiqjBnoE2f/sTLKQG7MhV/VTjTsKpp
O4vSGW2ZorQKxWs5gFtmPA+HutzVeufy2YPtMhXlNYN7NQr7Av9K1GGp1fqg43O8WTg2a4oVq2V6
Vyp6zJL0+PUWRxUevdwEP6NCB/ZUzFmt6DMdDG1y5prcFxatxHVDzgff2sIFmaJUkOe1PuNOo2dz
5MsjG68LRB9N5jFF4XA7t8mBufgXRvyP1gnRRkr6EkT3kDbmpe3VzBTdHb2oHmAsYqHKkZvCZ2gl
FHfXIt+q5qLEvAzsO48FoYt2OmCgnXZgzOvYHp8MTxhnwFH7w8bp8dgOSPmSbFm2fhkQplDsKSxg
DxS4KDoQycqOhAs3K0UOtiCErmIJQ0UVzoov7AENhSIOazbWJAwNZlv0cvOItAo+8MMU3yeDLx5n
Q8PRWRNOH/l/V8T8/X0SjWiemCshJ4uLu6aeyeaMKEE6awvj3NFCAyOZKVqyUtxkpwjKCBdax3CM
aAtvz36BDxALehRFXpqKwRTy2eXrEIrNBBhhK/xKPSeSSuBNQ1GcuuI5XUV2qoeAr1hPPfzO/7Kf
QKCOokETsFAHjnOY9EBLoOYlafVAS0niuGaxHhRV6iq+tFCkqVDMadPmG6DxgmLN2mGy/1rqh5pv
7YPhI0/x5S0DX80Ux2q2+meTjixgwoQWUOs38xnU9LPY1ECwtDBtmLfpJ+s6K0bWA5Y1uWUfPIxx
sdV58IWLtRk1OmX7zqEBhrICm4f3mqAQmgIF5Ebz4j7JcPgz+2QPpN9GK7MxuXAA8Y6K5q2p+lB0
b604X1cRv51ifxdFAYd/eWDA4FQRwjaosMzedEUO94ohnhRNzOyUilVFGBPDOtE3cG2A9Ei22Hu5
LNCMsos2nipfdMaBemTuZzS7U5WliOZa/Yvj0CkxiOFP7XS3UFHPg64l+8I3je08AQfyubhk8XxP
zz2yOqOg/V2fAFcVS90qqprOkklR1rnirQtFXuNB7u50RWM7isvOFKGdgWrXitn2Fb1NJoWOHn1i
sKzYbmorAi52NV303q1X/LerSPBaMeFcYTa9xzPNVy3ycdKzXDHd+9lgfxnahF4tG7phmH6Jlz/E
Xn1Kp4pFVltCorekYEPVaoHbH37FU+HexKvuxuKhVyw7trl0A7gH/KNI9xzkvTKTGTjiYwAjuau0
4nNKDp5cnP/F3nksSa4s2/VXaBwT16ARGLxJQqQWlVl6AivRDa01vp4Ll9fsKeOAc07a+vQpkZkA
Ijzc917bpQXGPHN4ChDPV6uKHo9utY1WZb1YNfZ9carX9GxOcATTzfv5n2p8ZPn6qs8PJ5T6/arZ
H2TU+6SKfy2rnj9RvsxV358i9OdmOdq1KjwTC4C5egESVJ/YAQuMcDmaFJNjkd7BfDIqYqMC1N00
hq5EU1/N1WdQ/9NxsHoPlNWFkHe15dV0gzwlpv4tejYdO3pOV/dCsPoYotXRkK7ehmF1OaSr34Hj
MNwgLBD26oVQMEWQX4HGnhhhnBnrIrg445zT+SZV3UtH5mO5kWlYwWlxiYTFJdYB2KcJkhi5G2ji
Tm84ZFgmktOIZswbKnhQVZ0ATyakNllY58naqYTqZUYMOaILcX5QzgPhSKyzXtn+2IWohNXHsPpF
0tU5wvrYHLriOEsYp4Ycgf/a4ZggXc6D6B+ZZp5SgbnaqLpXZfqMmth4ksc3OwJZKNoGEylg3jwz
9oodjdssnnOOzjhdVCwv0up9ocp0yH85GasrhvfNStvjlBG9DQVZIq85M7gAndIgNLZB59nygp1k
mNBESSa3Qpd5EYleG2l15cyrP6dd4HZk7SlC4LVBlqJvLcGxnCHsyyz0c7LwFGUr8RhYxDPAlVUs
my0HJew+GvKsnHCgdsnRddAnr/b6UNJLzCCWZzipARZ7KGfsJwUL9lqB4TAtcaMrU6x/1ui+cFCK
F7x8Fxb6lN0N0m85KuQSoy8ZqpoefYK9rZ8/FExPmmK9lasLqmjma0/HIYU889LF47uBeR/oyxqH
VfFZJyb9qGl1Vlmrx6pY3VYTtqsK+1Wx+rBACLi1EbG9t0WClF0FWWawyBIeK+BrIlxjamS6URnd
ldiK3HQV7XFzI+tFVG1meOLw9vUhf2S0dLvEqhgv1xjwYwS9HJpcQiGbw5Ao7wMt+71BYJITBj9T
AWczgzWV9m9ZpPyFGKqQMecYZQZPyMzvy5zGdFNoKk3zwHmBLZ+JOqRpc6/2lnzMMigdbO6k7nH0
sd5pciMUGsAHBVpZnkc8fTmmTbzhEWSwcoE+m/k95xnabcod+CIygJhXXaESg7TJnhqRruvOTKXR
IBXmkWI/OqbywySf8GLq7XyO6iNRZokrQhVz9VSqT9HMHywLnPnSL7to62MtC/UFq93FVgJWYfAB
CJ3U4DoqtHIb8MBfUI540CMJ+vuwpijUKfF7MP63ZQGNSzM0fOZzFSCPyVXCHNTAzUIGR3ZmRSco
9v/627//Gwek6TghQOEDO1mMtLmQ7U6bMXOxKHIcS62atHaFvUKG4E0zjhs/VEd/0MbZM+NJITZ8
uEst+iqZ7D+zJQdcjhsyQvHnTpPu9brSnECMfBXNEhCWTvoWChkyEPMzuZ3JXWYQ3YLak3BCUggD
OdZqY9q3ZuykYYn+zFAqUAKgmzvxYk8khy7U13mLoQ14HF4u11hUwC4pyIhgIMFBKZWXJZlrOtfW
53rG3+oxEkgzBNMctiEvbCHVNhzOuWiotfthPuNXJRVaWw5VPSmHDg+4HnXTQVZqTEHiqdEm+9KP
RQ1WnYODbsfVQTEnz1aT/qkyh1MbF8w9ZabaUJ3whKhwVIJgmU4ElFxDRk2SUEjA1qTz0Mmb0qC0
YCK2bQq9eWqGek9MEgb/spDcShHmNoSBSk9DLAjidF2EfpUP+6XpXFMtEWvQet2Qehlvwjbumc1B
v6kFsIZcM2CngYQ8JHoDn1ZRXWHwZgGLDBsN0idZC4HwJHWGjhWknS+lWCU1w9KBcRa7WmSfKUE5
u2huzJ0670Qzkvke6McpT2zmLNap6uTdVAYJ9sS9ZqB1p2X2pfa/qp1J9G3lkT5MTakdBU/pUho+
pX0Ecmcl5ESjwVi8epVkmVDJHEluKQJlm1JEbIahrp8CehOUm69YK8d9EzWvk2bxLQNkW7Odalov
/adoqQbCCEtmu5Pr1nrNM7k49zJPsd3TnC7C+F5MT3URAvtOQumkwn+pGD8xTzDuOnAxtwQdP+vc
ybS9cjpqNLMhtgLGpcJMlrOB88vMUU72mflkKEtPZggyBGnIiDgIqvdljP/gf3dLhXOxCuQBrzDn
ykb70SzW2nqM3xRNx3EgfUut+TrS88N6lJ7nVPqxJe222FW6i5DNU5gbD516RxajZ4COYLrFNI2u
jGPXo8I4U/pbd91q5BZQrloSOzv4GgE3eYcf8Z/5R+oMmdA0NU9iyXUkV46z/sCks3YsPcc/G7G7
hju7nGLfXpC+RmH4Feq1r9saCv0mh1qaEi1MvfJsZxUBsiDdE+TImEZYMFuJSrjqEBQjRImXEUre
e5U3zoLkami1PVV3EmoNUn+ijnWa97jtmHLGlYSVrf0yBrI3+9Z28wIBYoEqc5MEROCVzTre4bRS
BOS4GlyGRrcWLHBM4Gt98gfAlESDYc3QrKckmu6otEdHRtRNvHUwN9cJTa62XhhzcUgN2IyqxZiL
vbcugtVF/Rpk8rWhz90m/W3WI3q6SxmhiMvfOSP/tBphF+o0voUtoP5qKX+jZLSYXHL0iIqrEvfy
1XyAC3MTE1VBoiHPNgsB3EJrkRttOF7NsB8axGKK5tK6HH0KuWmrRsMmMhXAE3VFdoGQfOIo2P/V
QdmASRJ+ZJqvIohxUfTYKqOZDsuw6ERnsSrSWYKwXyM0XRpC3UfxsDsMmti/t5KCTZkEOCuzaVzl
hJyMjP0Gjj9mkeL6CKebHtrMtZTkYJnpvkibDy5ThQQRqRMkHm+ODcHjM+7qrHgU2ooKj+3WQwaO
tqYhKa5pRvyOEYqKaZ2yFWCvpXjtktGsEo0FmnuFg5d2QcxLtGsKcNWQDWvIqOpWHbHtVmoF7cFg
GY6k8mD0CHTrhrmGFEaowEjBzPoIxhSHb1eLb0VsjHREldeWO1DtIf61Oq59wuqBQaIj7tPsT5PW
JN+1xrKF4+fSf4fDlnzLMzSUMEo/B14/w4nEQ50Av18i/xKNZSnBmHCF1dLfHrK9EMTZCxWobFin
gBubNQe2pO8nqjPQ0VWjrjpyoU5udIhiJv9ZPSKBhjHJM2Zei5H3UzDs36gFhyDEPaMbZZ21rcbw
buuXGWnq3dJAZnNGOvHmxo3SN5FnVUN5TonDgLKGb5TwU0UkqU/bhRthDuoL0igEdclpSGTrNi6M
daBZGPjlcua7OFmVqpr2BZl8yKprA+QNmY5Laj54KDaTkGws9Ba3YIE2TyI7msZKnEr2VmLVtpZG
bPVeQ+zJm7m2EgLs+Q0gUUVeBUAaECqR33e0f+F5DUi+672mq/MtIcKtydJTw0Q4ZbP6NWg1tYIE
+6VPdwwUu8K6wuVgaa9fOoAfyQI14qOSKKcZrwWz5GjQVZuHklAesZZKYPLpBdcWFFc7hZfz1QRf
QOOjRcWpJlzB+V+y/wYZwqrJs+wB4NJCeXtIc9PtCC8ZuR6a9Tdo7kIjLqf8AwFik+ZYqgLAvlww
Pgxhl/vJJo6mbQ9tmPhRrh9NuBBiSA+50gNzip06avdPPUHQZmb5LW98CJiglChFfeQFJsrsbH7u
St2RzXNuaZ6Nwh8O8VVH9xF/qHrtGZwuURkRmaJ+WiquplXlnXJI0quXNkTTkUgXYcg3WNGvIREZ
CBOA7BbGj0LeLSrVb0lrSI0f3k1UBAvd+GSIfoukh4h3G7qS5FYmUZO8XxDz5mn5MG36q0bzZ2h2
efOaZj9yeYKguyHIpRmOQwW52tZeK8us8RszLyrCm4In3o6Yg+OmLlCfgLPPEmTPKJI1hmTirezD
XdoHPhoIIqvTkzyn7pwChKyFw4uUNDfqpU07rAE07xZCmDZFLzNmbkMOky3+jHF9C7OeQ1e8qWRl
p8XtgT7AAc/NuYsYeUrbfCzPq4lCZ5YRw3ngecH8bWNtQHUE0ghdwqWlHJ2Sp6J9L6zvRe48Fagn
sCng9bFK9DAtQ8UMHmlDA7iTkbOJcE838tZm1UHXQUI8somivzbWobVBx5D4CrmLd/3cbRfy4Bw5
MT870R1Ze9TDmEuXIsIfEgiKiF7KV/HXjjBWzJYLHlcBZlRlflHLEtIJU/xqmcoHp7sc+KBHnmQG
0R2jzAVEu6ZdO1X5NmuWjNkm74MRr6kNx6qRwUvmXwHCb6l7NyihKio3NTqbOuiAiqSHeJ2Z5D4u
cXibgKpNH5yLn5n651QgdFZbDLN0OWbGyW4vF++hlH2NxXzTRtkZ17KEo7LaZt9SnxzEnJ2S1t7l
Cg/WgOY1Np8GKtQQaLfaRpNjkxE+xvpulIiF58i5KZkFHpEP9RTreNkRDWH7QBIAeJwtIrSfuppg
1GxBhd0RHtEY455YI68U4QECyxZr4pUurZ+hAjPy+dYG0adszy/C6mH7oV8aDdWZmuYcAdpuBeWe
Sh8M1MEO8CiTwnBfEchZ6dKbZLd/lRzBqAalKqX7iVhyVbc09c6udY+wcSjELYCfxDMNCd0qM45U
37Uta0w/dGRuqseykfbFUGCy5XyLNUEqX3LzQP/22EEQyvtwXxgxxTAj2z7tbjEVcD5Yr1pBnWsH
MDiB6XeN/p7OPwmZW5Aa9obKeBHsQ6A8B814lHWEubP0kU45TUELNEJ45wz6TngAiDngZ1s5Sk7I
HZ08K11iIbxJkmA5IXYVoE1ngA9G4aQJseokSjtDNxAIzVcL0PhV+dVNTA26al53csURbfz+H5x8
/3I8/o+iz28laoJ2jUT8b+44HfUUqYOG0DTsI+v///m6Y1xbv/p/lVmizisRxGUqNe2y5CWEruXW
AWKtUrqnaQy2h4tP69cOBK61/qxVFlFCNne8PMfuP1/O6nn8/w7Mf/ufP2VfdM18Z0hWFv85qRLX
4v/dgfnIyuEr/a8GTL7lXwZM9R+GaZi4JRmAr0ZLLI7/x4CpYM3ULQs7Nnp6zRY6l/dfBkzd/geD
c0X/bwZM3fqHha9BtnRD1Rg+WP9vBkxIOP/lFlN1U5NNxdYNQwiF8uk/32LVElrL0EBDVUGubJqA
5mVIENqUJOalUuTnpFxPi6k6Huqqcaw8U4E0MHUcLCdKO/uiKVSbmUBQsJRpvjMz/TnmgTmN/fDe
zDVLu7kAx50WsUODvWxqIuUurYakZZq7I4+yoGiLVTcTZnlV+fk00wmMW3JDPohF28pdFz8rxMys
hhmajnqGDHyKxV6rl5I9Zij3vlVDtGAUdcoyXsEaXm5IwwDZ2hydotYobmYcceMk8f0mPZ1OneUd
RI2HJV+WvJZBtwdgOQbkVWywokduMdt/upx9L63hKXXKPaMzuJmamQ1AQBhYyJCSqQmD4knPkleO
7vyQjCgRtSO/vQ4Ju827zTIpBN2rykzfj3OykXaEjOhQ5Dqq2EYE2Tmuamp+BnrjKm/P5wkCqKQ8
DPyic9p9hEn/i7j2b6iVP72We3VanQM72jGY9DG0nOl53xG+HrMIVKpdvlhDjllGiFdUZy9VayHa
6X+0Dl3zHClgsTuD9De6nlXK1GC+oRYnKYeFkhPcO/FX9yarCAsmhpwa+2fqxD0fXXQYl2ZVvcRT
zJbMnHOjBIMXKCqrJbA25HFTkd6F3l9VfX7pi9Afq9dOomlJOu91ECUiTsFB3/oAdJY6BiB64BZY
c42hQAtfqkwdpE+SeU2kG9UDotMh1ixAovGqVa30P0ApETBJ0kEZokcaZcwD5ylGqoHdT5gSYdvQ
0KDrIpxPoZnnnFzcnJyMTRSsHtTC3DaYbekpBIeRMd1OhRMPCFuXKJOIe4QOkTMmD91a6p+NZe5e
9ab7WEg0sIzmKQ6VRxYSJrRIVJVN5ljsAmDVIcfNYoS+BzsF2gjF/ZIf04JJSxgyE+yGSXFnnWBq
JC4oANdmBfy7F461jGqNLvaHcPwB8dEewpq+QRZx2uLgRzZr9V5CiZpHgQe040CJljRUcuLwYo5f
Jqc2uwYyMhP6GMDPn4WNUD+oQGu27Ku1QvQEJQaKDdwhE6CoLKOGkGlJA1NaNlopPkViCeCMMzux
rPlF0dk+cZmcH1TzHjSKpzQI4ENsY5syTV8gIWFiyZuVpRdegYPy+kOqDUCfYHhz+gO5vDeXEX8Y
Sa2RZT5x+Cdvoo1+RUl66pg01wJLMhmSq++FYRL9FTRcoMbaik6QNHJda8YBDOC5ISI9G9jFJj/R
e1BafMnKJ92Q8j5siFtldo4ncaN31UedqImTzfUuY9CInbNfDwR4RzLZ5N5BWBNNL4zIfwcQ82i8
CCYyBL0yrtqNL+SapMEX3nDsUAE9/lk1/2B0WwnyX0y1kPxVQGarKbvKKqkJmqRFfqlaoBgaleG+
njpJ/taQTO8aDeVp/j5N4LP6nvMzNDCWU6ndKek87UILabzZftOo7nF35uOBcdiXwmnSsyLsxbil
totqaXh3eD89Pu6Z8D5I+9TRwENwV1SQy1MNhFehMp8WGRpbH13T6FGr05MsbsoyMBiQQMQueINm
rRNb08o6ILoNp6qOAD1KL52S6WxZJnQuWkp2cybvBdgIi6g+zwc1jlAhzMUjCb3OSohYCVU+/rhE
W9Jzy9YKufdmB8e35VaK9dzkQBmtmlKOTOWANnONTOB6XgD6YhiZbTdWEhr2CmaLGrMvPQjCVwRJ
TeQlFdIIojDAID1+yiNEqZouW9VBxJPJ58qVWN1jjihXCAAnFE3c0zmOrnVLXlkl7OEwA0Z1A62v
nU4GKFKk+O35ZXWIIXtU8IlnDN7k+COp22EDdhVd1cw/7uiG2bvKSH+0RT/lFc9krJLIW6Qt/nWQ
SVoJWk/Oi+GGUgfhQwJFiLGhvNGidVxHrKZo3tqmcRNdOU1dhssDm48bpsQAjjFSiGy+GGVxy0QR
+GFPaIC1ILYsyjTwtR0UE31jo2Jgfw25VC6B01BJcKobck3bJr3QUiMuKVKvc5uc1CmAhwMYttEH
2kPl0lwq9GIJu6orKoJ6B6nGW1vXp1GU+KFLxDRk3UeyOCf6+MuELU+IpArSCIUlPx1EvmDbDaOr
KJmGYuJFapqvxk/MPXJBuOWk/JbzbIA+XtscGfdSsZjg/6yIhT8ivLLtaU7L8TVOAoiQawYgh3N2
YUI58l4mpjpMmXGnyDgbMX1HvP8GcJs7hSOsy5DQtRwv2WjEPx0nGLVFg92YkVvMmY7EQPamjpAV
4rVn9HZFttMrVJI4yRUbV2sRRys3gXZXZ1ac+WL9TwFyj66VzswJlUZlNV/LQroEqNttGppfYaeY
vrXqYUg9IoObaNKqGui1rQI1Rt7b3CxKt+F0MZQDGatNuJqtyE9YBYlmK+pjM77piCqeFvHCUst8
u+Z3ZYONtVnnWdVNIwInT6+Kwz4IIG5fM2U1xgSRrjHh8JTIM1azIPeiqiGpNcfBaiPbccn2ZE5H
aeamwyqf7Za/6pydUU2x0aqeSC18vx2LUKIQ+xjTYtUb8sBTswXd2uDJrKpwPg41ItYW9CPucoiE
K55XKLiVCWCCyA8UXkDfIpIG0HDS/nIkR2Sa9yPJe7FDB5xY4WF6plGvbHjvEMsEOWnm2nmFR5bY
vz2MVLfIcRgqTfzdZfJnOWBMbEBL3eKlPkCkRKXeU6K11U8fM0+yGlIoim78LpCdONJMhF3Ek9/I
069cGzbiNWW+Eh3LrdsNhHWG+GCXiOl2VslbIlnA8EwpD9ByCRtU/yBOwYqB6sdqWAq376vxTBhH
7BgIrNsivEiVjgFORWbsNmVTYI0yrpWB9HfhNpEgMp9hpr5l9AoZ/jMrzpiu0y0wnmeCyXGb3KIi
+UKrFrqvCD5I1+WGXFTTG2I1wRPUfVp28zsMKOYDa41xAra+QTHFiIqhex7jqohVmOV2R8J4IXUu
VHQCeG2ZkIaxRdxPLgbpwAROAJ6D/WaiwohGcAUkk7IHHKfA+LtwQIbIdaGT9DKFbQ5BkuER+UBM
H+qWLW0m3QjSQhqzR2n2l1pahUsCZOmZ1hP858SJ2G9sA6z+6uwICSfXaBootvWkm+t8u/1uefw+
WYEGnuHXwL7PCAQU7ZMEjQwtoS6ulLmJzBky+qz7ZywS0fxT5WfDuJbZ7TvRv5PsS0TvY3NbctnR
WDbihFm6U7AjkT2EYs7Y6PXXQJlTNvgH1Z8qpKEVkbnnjdlvre5HBecQ5ApHy31FJbEu1eGc0Qcm
TADmV89BHQFskeT8AMiOIeruxrotkdhKGubnkCiO9N5gTOnkZQ9M5MzAF6jlvLNGYx+lw3a0iSpd
w7QuhFvK/AxoqrzbjiebUT6+2IxU9q7HSHJs4VoNM7y8QfiGWvtdjas1+ermmkQ72wVn6sUm1gso
7KbySdbNFGyt8DvpWbiUT8mi7myfbIMQX7x/ZfmNhby2h12tXGsE2xW1/XTr0TYNNQm2sdOYTBiJ
B+4qfPH5SzGECLwaYoAGx85J5HsbdCrQ3HBMKbpzpXymtG4Rpuc+kxhFdw4pi7tGvYwNwxzI/Ck7
87o9xJspf7F64axwBmG9F6vGm+k2+eF19Rd5A+W6eo8RAmpm49lFtIOCo1PeZCQA88OOuTTsSgOX
Jqzeolv28UJRQZEXYbgSyMQKWXGSYN6Y0i1OqH/mR31XQZPe9L8kUtU42Xo3+akS0lnIXBu38bIJ
ewwEThZ5mDOXEOg3XDZXtXwSKbsEnQDJ8nsUZVikWJleAttD3kzVpwEQw9pjb/iTretEbyr4NGmD
38GhUKpk/bbFrmxuwEdPDDpgjycn8VS8gx+AZTNKuJOvIQprSLcxhVyxLQkvlHcDJqDGjeQLuncC
gBIddauf7EfzmBoDuUr7gTW79UQufMnaYzvZlK9DRhF5JuSVnXPToeGr9E1A/SZP9zK6jvNZo+sW
W89lcshHCAu4oAuiKt0GsHHBh+8Y0pmCoDUxjtKex2b3ln9xszSILl+M6pmltcn8KPMhyNfpTmt2
VeRiXGF/hy1yyKJgLRXDjpOsr+GTSE89Ux1CTRZfLFc5OyzhNmndUN02bNMQgerfMGY++CdBzkeU
KamSM/MbN5Jw23OWAMi7j6ExuF2OsdlRa5KLvSXyGqJdVFAt3iQInmBScKq/1IMgmuCR3YZrRhv3
g4U1Nja0fUF2MJwDWs8iEc5OII5kkRjGroYPaPnkXJOVV8sOrgWY/ay8NrYV4TKqCraJyqfl6k+0
sseaZERyLyZvsnFN7FpYOfj7k52JLnjZkZy8SqpwpczYTQ4GalrCo7mTRmUbKAfZYqni/FIvu7z+
Gcvf5KO6lvEOESS6y4HJ4EZ/oXkJholnBCXZDr8qAM0iINGURQeu6jG3H3IGcW7ZhXLopuqB26pu
v1NlO44Yu38rdmzWDvEUZw+NxJy0+IuTq5nXV7W07zRNN7l64K6DYqvLE5GouzR7qMo2UxF2bLob
CY+4UcnhIEu75mzkc//xiEbdO/cZ2lo8N5MfEGQG5Cg/BsUtL5gR6r7EqymO47Kny8s0kTDmGILS
9MgvDIpLTk3pY2FCSuec5GPj2BscCLfpjB8SKv2Woa19NX5iFBbmBp8FMzoKHLrQPmfaNf4DAVbj
QUQxcZpqd7H+yQL/EeJSwXeFLJ29/ysIz4DeRO6Vq1TkTgATisz8gzAzij88v6TVaLdsuoSvJFE3
xMwcGDYk3GCWa9F0Z+q5wvK9sEAU4uAqnqQD/gew/2b/xXOuQdiYvKg9aAxlyZAHWdGTF7YnHA3p
BSbadAGygQTpCkE7Rk+oOsVPl98RcoJJUqNro5zmwa2LWxO6FdZeAB3UPe+0TuK/rB3la06F3/gy
hSsKY8AkIJpGlxdIgIzUwiV3yaoQXP14H7Yns7h0sTt/zYw8GRIw0xC4HFjcp/YJ7y5qCrJRY1vG
J+VTZNgGElWnvPDWuLboASUDr71bm/44UZeczP40ltuyOpoTkd/c9tILaTM01ShcSSOCKiTb3mw8
xRaRFX6doRe5EU1ehIzTD7agRvNzJNGbtDpW6sbyyw1avXsIaEm40uwXw3ZhLEd5tPjMXnj6Q+lR
8Yrn4DJ3yAeks4UZmpSq3LVQq7JYFFtTPaTaYbEJIHi1xZ7H3exOqgKRe5duMYXZJbxDJIDHUbor
rNVRfOf+qRPyE6VbllCVTg8mU6r6LCwXzwVCIbFvXzs+S9UlPlJXtzL7QbRtCy/Drwiyoj+xQ/CQ
0odIAWV2uKEOOn36D9m8pJ+1xtSECRjDHheh4YhsEQAKtiRXkh95jU1v27OtzFAbSA+joSd5XBDE
behWF5ZU1rLNyGEtcI2d1h75r+xhRVdMV2bh01lr2WMwBueKD3ZslDbBeEgprrBvlC4+bxonmb7j
0ZgB8hhkCvPk0TRyOlZ3ZAef6l+T4qnYEE1bDue8u0ZXW3EamlqUvI4iOTxSVBIVSZU8wZxsLT+3
f7uZPKUHFh679OAX0U5KoRHh2H4D045wZCOwW2o7ZXFRRs9nVBQW87qFeNj1vUvSdeo8qqJW2bNz
z61P1qVheMkA/d3n480nVxEbn103Qj1xa2QfDUGubUek0XqJOn0zZ1icU3UvJgdau3mZEd6SyFt7
uZfwpsldokyR3urFqwLysiHFHBfpEIXHRP87gOYFqpDtZsMHFdUqT0XklcoTFTrFrluFP7G+5TGT
IHVLpDQQRoogN3iw97Tsy51HI5gzOL2bCAmBa3UHWd7JJUo5eMzHGHVscB6HrxrXfrZHZsOUvH1L
0hOhSRLSEDyF4pq+BfKT2/U8hF6/7AtwmETbX9ZjpYmAx9yh6KQOGIgZ17aSdJaVvdQfmpnlc6sl
L3CHCJ0kEmb64VGs0EyXNpRX30wuRHRqlTe9meKo147yzGcxNWjSwF2+rIHnLaTA9Q0pxKcO37Bg
NJ4u/JgtkoUdq7Vmb0LtuUz3Af2txmfJVQOPHZvdexxeFMmPw7MOu71B5OLzlvrGR89PQVPyKyDX
6zwBXoQSPGAhPWPloIECnXAhLGxv4IIiLdQ6I4cgibnTX5TW+ablpy2c+53shz1XtoHnUdcjbgJA
uFHofwH7OmXPdGFYnXhu2Gh5QqgQFOVHM22nGC/hfK7UO1Us+dEPKTwZ/I1eRA9F3tgpuE76NzPc
fzeCw6YzXKNxAljE3kWXO0qvWbkfjKspTpW+qz/l8IFFgshzgmUJBlXaR8QvT6+L9qIal5B2A4sX
nVO8RQfyJ2nHUK79KPUZO5ZpXyivqE2yVbqyMUcMvG48XPEeiT8hK3H9R2VFVfb9ufL1T8oT3CvK
AI0BK/OB7Ccc78YpWY5aR+TgueDwSJCPdMk5ldPUrI6lfoh08Hj0c2hphacMtB+fcuYlykMC2a/5
delxjxjz20Bt1B1myctNnwY7emzmZ6PtLAZqAAdDBVNoDR/0P0uoBpchCx7xKhtUVXTgUBh6Uf4Z
dV7Bl7GfkJWGvAuf+Bd6LegYeBAU5dWwz5iI0TdzHw8IcXAurAb+viCeYqfDd3nVyZDQOVywSsPl
eqey5at4MfmdHboZHEUmMWXDIZ5Ghy3RzFqvdwXzge9AHHBRX3V6sKcBCzaZyrvmh6JzUua/ddxX
VJD6d8Ezg9aM0tGmbZbRE19aGVxPAzQMwoh+leGd0HACipE9Y0LlHhftPf4io1VD/Fffg31/hxYX
A4J8jd75YYikO4/bw/xiQE0lKKfkOm3mF/mVxvMBYT49OvbEJLjWFwCaCCUw7TkT3U8D5pybufML
odpY0dDHhw6HjHJbVYSE4A3F6lMepYbBgDVxErwrrCGLgvqDlKkQuY8FAKXs4R0SfCr0EqAlaoi4
3Ws4GTqv72JqrQYGjiQ8PrEIKA/RDZiTXPhszWZus3ORVSz35L60+zBnxMwBsUfrCThkhWiYENr0
F+ovAFoKFhk08xvzDPuzetfGR7Ds0YRw8Wzdu0+Tr/xm7+ScIMtUzys44XVWDkvqUzwVAgOVAwKN
cxwrRi55FPgcw8mcGN6T+J58BAKIHPaXNR9+JFwYll/OoYakCwdcian7xgqDhPRD4FSNtrNU92jT
UEtrNmsNIAS3rQGUXof6bD8Wsb4kQaiz6s7VbQwRoKgt5/lkkwwPa3gr6TcioSUG6G+f2lsSmTDS
YzvrX5Qh8V817ceeOu41Fr0LbCukBcoOhegmIsUewat+FfN9ibcRXsWl/WgYT8jnhDsqcqfgSqQX
jA2wFY5e/BWwMiu6V3VHNpoInIIzW2IhNzSYZaDG2rvy1G96VAWtNJxq0VwChD5wJGCahkgAnVp4
/fQBZ4RiDs7/rHz39mUcred6GY7waAnbo4wkm/VUU2igfKNQJSb5SR6iJ83k8YHQ8YgvQdU7nUgB
8i3PE1l8lhIcjeVox0iGygGuaXIK6+SqNGIzGP3JmJq7ljl1n+wNFmtsOYiIiBYlZIzWJQd/v7yA
sQRiH053uUstREmubVndHpPI2MLZROiReDUVpVHQ1mnStPI0wk+IPu4JxmsJKpvunQ0MJ6uDe5zn
r2TPsg0YEoCkjy4LCoocG0FKSLFN2d2YzBeYdnQoKiE8kb3Sw30fDMB96NtN5rChlJ+rZUxPtU5F
M6oy+qdErbbY7P+qlWb5NvYU8xfVJ+oVFczXABtcISzBiqffSuSExfW3ssedmkQv3YwyaVbQiBXz
Z6izqZNuA1KU0BMWHqRFrDj1Z9YxmmEtpIpVq31N/5I2/1r+mPkR8aYiaS9JXKk74BES9/2w+Iyd
PBp8xpFUCtPTZmJFy7lixhP/GYyURdNIXrALGDAcI/YSFXGpmj9MNbyF0t8mqV8s0kMi7VhU/bnr
3w0tv/U9AQvlQvwHnUl5qNUtSQI3BRwF8VjyljoRq3NUSH6fgu/Ql0TjyMO0tSvsQ5WbNBcDhfGy
SfCCHnD8jC2W+RqsJKFFoHEHfKZ1dAuGzvasAfF1ErSJk9vUwlA9ajFBgkl/xhxwn8knwZCs/xsh
MF3tKW2EOhbgGANdQXukTV8yjYqpw2TV1SOYDiPdLbX1J40qDTEQ0qM+C5mXjlj1cAITFaY4KUpD
p8xwTywZ6RkVHdS6QPkSUSLpFhWsYjf6VkYDE+r/m70z2Y5U2bLtv7w+dwCGYdB4Ha/dVbikUBkd
hkIKUdcGBnx9Ts7NMfK9Rjayn53buOfECRUOZnuvteba2V34pEx4RkSYma3L8+gpGmSShJhMj/Ed
8Yg5cZ6ZtLqS2/h4GdzszVE172vLLjcZ9Xo4t5AN3BLyJbiqZ7kmc2nwoqFHdPdL+NEI+VVqXE0w
38R23+XZbSjYe1sIc2TRWIFW4CO8SPx2cvm3qCpWV6zdEW2a30vqcYRgxEfbrXm83OHUNuOj8ICf
DpHHMhfR1VohLOt9Tbh/JICKMvMARcz/YG/pB8Y+Ab2PfXaVUIxJ5QdwfXbVQY/BKslfMWm/pGB2
TeARt5kVAaZpoaEuAeky48Js65BtX92/BjnG5rrmxGBZ2ugyubR+z3lu8XE2wasJmBbCjsesHeSH
CZJzJOw/dsptAuByC6fgnGvDGCQpmETgOVSFtewSUCUb5Tsv8YMPPHFTTTl3DVJUkcvGNgFaRDzK
vgmkVQLQWJpDpKdnmUfshsv5u+io2pY6v2QBvYW5o+YdCMzvvHCqg5paWgn65DCOc3Po6oI7wcCO
oAosuUW0f4lMF3BfjJhknHcVyGBnI8AcHLWf9XRbDtol61xUB2OmW7l+72rqfi8l+M8u4yyue4YP
jrl8LEkNyV8TONk45LCvSQu5Jkt3g253bqJcuPbzD5RdbHV5wcmMquybCgudmpAV+GFFOBUs9IeZ
F4qPJZ3Ufvm7t17cGqhEm/1AtTw7+IvBdbflFggDTBwaoJK4gCg0Zsd+juFJcE3usqtXusSNY5/I
yYKG3td8xgjAA6Bs6JkcH4Jivk4jS6acUjvDwZ0WKjiJRyctXq3KvxZFmJB0YUUTzXxJI9XhIszO
fkycWTvzH+z0R0MGiu/MvpdjzCplzu9VP/14ipODKDfZ9v5JLtlNp8C/kWZvD5VVvvspiwIk/Wj2
X6Hb0AMPlmziqt/kvEmSlVmRExkWPIUbf6RpN3HZFisFGWF4iApMpkmy7oFUCtySGxKFqWCjrQcq
St6jbCLftdClYNfcrMO7OrIj7mN9R+aXj5DfwcwwRXpbBTn7HeLjgFEHeBz0T5cNF4uEZvNdS747
b+i2QBlKZPIOBpS3tkPG2m66l2Wuj9oONvaU/7LETM15ymKX9liedhnwVi0WSks5A13fXMm5sY41
NAhq2VziuXrta7o9AtY0gwdJN+Fw83wqRmcWRxCj7wMfQUM4KcDFms27zPZ2SzTQ7WZaIBP3lxVa
vzWXV5epO+JKQLaXbqIAYkTuvYKfvxrhfCR6+JSqvGREP+TEfaj0VpDwVgRedgvq52TEWyfZAHcJ
eYgWpF4wBdlx5boCjNw1U/WbrBmhP4YFk/UPXcWGKm81WI/mJcnl92dgV2BkZ1Qq56NKYISEOcyl
rMnfppyRn/Tbrho9Ooa4qBXA3TABM2z7dXvEli5PoJ5nWo+dFoIlLqjUropbk+p3jpAFPnP9pxzD
l9htrcuAW1LTYW7XuIkBX/DI2KjNnowDxPfkTAQogEwHojYcq1uaH9Q+nH8Prqr3UrDElbI7DYZC
MhmQcl2snaid/Dz54Z+K9pcT4m2dQkSuTfc1R0bz5h6ZobNf6JCPZo6/VB6TFSnY71FeDSVnZfpq
5W8qsXyVyUi6ou52ZVIMZ8eLXzsnJ+M1RmyDPAJKIN/uG8KM23K85hwYa7wUlXDhDJgDSdCr+ZpM
dO5qjE9uyx6rjMd7VfbDseLxoROkOysCHF3atQ9OpR8W1925Ln+pFK51jCEgYYmATIXaF/ezho3l
nFLmpLILGD4WiKKDmk5jlEAcpkKKMnjcLjxfswdvPrKZ5P3fUWUB3xdH3TVvcbz8xVLhIrAgWOCr
CnD+z23eblsi+9Ts8tN3cP4UGtWjLX7hnmFFkmNoIsb+WU6eR2DUsNabD52sISTQln5AdL8tbPVt
JJi7hu+k3Y4KOdAmhkvqUeKlVUBcdCKyUykjd+cH03MYI0vpxv1jEifZwLz8bDEX7fuaRXU/m32w
ACHte3a5fRkhofN2m6LU3zfVPCKfVK+wCMXJld2z147xYbLqe9A0nJPtl13l455j3mzxDL55dKhT
KYhU4mQQRR093JQk+1qOtJOsOmtjTAVKAcvgel9DtwEImi1Eu1d8YmtFL0NwU8fBTxQXT0s73aou
wHQCFmRLMnVnJf2No0Dy58uwCr162Y6JOnpsmguEFyHj30X1XdL6XEzlOW5fkr5O1ib3ae8WDc5A
61Xl7CxtUhUctRzbuHKxP7t+cKSqQG5BwWUDq794OtUhzCYidfRVGoOvpEKcwycdH4s/3uCXO5NW
pzhNLXA5lCnb4jNg7nUtJwX3wbMrqCjnUQ0MEoo5xKZqcBG/h04LoGyKv5sVA+rHwkZA9OhQYtlH
MczNfCsDJ94tObclocOHKBgeVBg7aCHv3lw4e4RRJksvegsa/77VNvuKjL6J8CWoWLd2Wv+Rj+Ew
MMmk/euSSEK885XmUHakLqiLiSZq387ozjwJKflETvoD5DpfRQQZKEP+61tnPCnZ7ueGfZPoXgC9
3XZ19ZGn6mr85BZr0ndr6b2BtVxUN7piG9t6bEpiOb7qoQYSSYhlitt3EXCbXHJXbwv/vZEjfh5E
U/DiMDeZ0KeENIQcObqtLIZeRfAi9oiwq6T1t4ofV8+jl3WmxIUIbb6i3ktgkeYmnPG8wxRrkg+z
vDsAEfZ9hNmryV+TilrfEjKCjcCnJPq/tnsuveLcyvWIr+2C5CHYXPyUW3q84Mtyc80rKqLdmOSQ
tSzPSzeBTQ1JODcMzxkpZ+Ane5m6AyJtg98aODj1GmQp8/loD+LXMI/HciGe1QOz5Aff/pqn/qUp
1SVxGdm0h1hUuv2BJg5B7gHYtL33rOYNYMDWxVrFB4LmMCeeSf/TgdgQbJY24krXBjdtW0QILfPe
qlkGNRMTtDEME2EK2WwSR+FUuzHLsnsIopxVSbcvLWQYKebLaA3dbWAI+StlRbvF87HuY5DRnAy7
vpu+dKuiIzZgmneiEJWmbPobueLc8DZRKAHd2i/76hIpouyVS1NDV3wuYxPuBFG63IrOtj/Kg+1U
LNPLjoJ7opFbEofW0UtkdzNPVn9YuuiW4G57BZPDWCGAoQQyGW5gPcQ189mU3dgUs+e2Uje5rp68
ejlLq2/23txubctQimqKdQ6/6x3wd3x5nxgP6f7usZgnA6QOYSy97f26OTDWHiqTq1uSX2yA8/zB
G7LqzrClC8LyPk/t/kJPOYYs37BTqeURCtyt1SbxpR2Q2gL/q9JpDOS3M6dspibIYQpJZJidJCUn
LCoWgGfADKeYC3fCK33bCOCc5dSfRtGG23jyCE0OLNpcakGekpBZK0tS+4IlbShe4magWGnKGO3k
Upz8YARYlyUncJscmI33BJnBnLAdk7sYBTHqyroT8RwegpC1RJEy/5DeBRRgy5Mt8HXWLrapbMkL
7MTuvg7VNRIo/AjhRxpa52uzfr5bXktdTZqQ93W770euinaUMWy54vjPX1FNYXeQKXIkw6M4lPmt
JbyF9WtGym6FafZ9NR2L3vltGpjsTd/+6IhOr4q7bGw4ljJZjgengY+YFjVEggUdC255ylPJy8r1
V0wMfxJFBzeZ3e1HuwdgUU6XfAY8XqnuzLuyvfGHcBevTb0VMMhdoxquOoXKT/4YfLYRvOdxyqjx
BKzUmrjf1lkqt4ujNCezGW+VO55iv2I+sUo2gjBqcWa7LGV0fRZj/hmUrG9zh2ypTROBTfeJtVLJ
6jq6j+WCFJlDOXLrDBcGCH8PuBWR9ORssrUoep3HxtWCO2vIFlH721qBiDOQFfyJM/cRNyJ0bojm
GriMa3SSlkJYi7Kpqj1l4Bh44Y7tqgkZzU899SxZH5QqhIjv6c9+IDdioqM/WP6nL1hHVK73KbAj
lB2eMdLo5hoQ9LlpYnLYMXu+0cm9m7HocayB9jrUrJeKckZFpqkXdqUDb871TkUP6tcsAf9fKp7n
yR5/pdV0wqfPrZVQPo9O+6OIBnW9+nFxpJ88fbJL6M0i0398K3wLS/aEhRsASvXom2zFl8FGmxvo
Sp6tbuQUAyuJPWzV6YUfIv6Ctg42bWCeuwr2NQas64BJwI4z/CTavHftXO1dlUIw9RRcLxjeOXcV
vEb1pu/y2zHK540zIed5YvnxA5LtZOFz9o1cnOqh/kkiRsSZl94h7s9ear15vQfZHCchoJVgv9AL
vWkJIG8jF///GA4n3VESQWZecPffCr++hD534i5nIUbwDayYd2lIZh4LE7enlKt74itglnzB0bKY
a+bhT1Kq++oT/hmMI/YcGf2qQVIlRG0IYLqOXe36yjuoHE3bZgUS9y7N8WyaY7NGIyN1w4DcbRZx
o7yUVriyhFkaopBkExGtyCEl7PbwxNSCyuumGgkdq7CGkLigWvthPV6DeEJCQVjtPD5aYcRuo4r4
OMrirY+K00C+2R4AhxCE2xUWCgFNBg+LhfMMWumbz66Cq5Z/CojeOQknt48uRrVfdEr9T2mvP7S6
gRIWR7d2OfylKLU4w7xsifhZ0cywEvXX0ETzleIjoPiRTXZKsTedC+oZfZaHGFcoiKm5p7Hsp9UR
gsxwW7TtoR2AvYQ4JgEMt6fWas5xoOXBsxSfPqxneYWnu/eTs2a1p5AHl2BoT3JtPGjtYtn7ZeBu
liiAecV4QjXmcpAx3T6p8dhggEXY63ZpkQ2LTeRPy6WK/w49RfEcZkeHcouNqvzVe2hXJ8mc6ha1
PBUJeqQC81plPp9ZZR5HZ3qu0iV+DIPxkf80LmHHjRHw+jfO/fh5YEseKYaMYVeFcXQkLwBpYm2g
KSa00SCZFrQMm/4OOyqOTc9LQtvpuZtH2Lu0COq0elDUM7PqoVJIDe8hgVfE9ZhCGg8Vr40smiW9
/s0k7MtzTI6McY23WzLd7TPDviDqoOmoBgscwQHuhoSHEROoHgB85GAhGak5SBVkEmJqn8nAx9Qe
GypzhQeoGnLuohk1bLFvXS6TQR3iJHCOFBz42EU4JaKUi4Ps+GCkhMRHZZ4yyO2bStlPTcugrtPp
xmp6QO0Y6qpi6qnqgGxFXOjUR3Kj65numLp86lTksX7EvCrn6U2VznxEOrBfrNH2V64Frd1ptxx9
AWtmQQWAUUrcw8IMDH29P9P3iu2C3mi8qFH0v5V8f7mP6Pl5bqjW++8DYZKU1H8fCENl/CYS9v9F
yNY/8fdzrd0T9r8cX6ypLxnYJLkk7Xr/Wcjn/8t3AhWEPhEv6dCH8F95sOBf9NA7fihd6Xi+FxAV
+89KPk/+y/MD1w+FFzhUdQnnf1LJ5/C1hES+/l2/eP7+v/9H2XJdSbg2Ixp/kS2C9Z//P6nDxUxx
47ce+23GNNBQwtq5eqTCy9IlwmeDy1BkLZ6FDotViIJpC6hGU4O1hd13v45ZLn5wEO+qo46qmkbB
DhTPnZtS1eHPzqGPqGTjO8IhxYMR0jbIWpjJC1v/nZ/EEeivfgc8H+bErLFauOqhE9ZJq5T5AKt1
1oT6rntHlfFZWa0DOUz6iEZNJpAN8KQKmxRTSD9OZyvqwQtKhdgPLpJm82ID+frN+oVygY8jV5zl
nk20ikvKFjQKL4ImJo5DzIzf0znU1nSa8vaskVP8cRnW6s+/nkR0sDCYRE71XRfOuoluTlVY3DFm
ruUeVAPhVIsR6fxFP/s6fPQd/ZrSAuA4CXD6LILAE9EbPr/z8xy32urAd7fpS8arG7WeYpZx3kxA
IvZrF1/sNgeQgJD32DXvig4T5T+lIbaVC6zh3kMxxFc3oDtDkJjZWBnzL8u5Oqve+6T+CLKGFl9r
3CaK4cZdepQae3wfG1j/FYHeLgZdJUL/kERYU+TUYqICvlwP7qVSf71gHy9JAvIaFWCYTlR/vJas
sTesPTeMTR65FNPteCE9D01bnEigcttucbqUkY1Y1n07UfRrsqofQccWntn5D5nez7mfv2fWUvsh
OavIhhcbTWSqbDLpXT/m9HcpnDcj6Q4zs2aGF8AWihUx9BMM0VxDJ+yHGrhVZtHchVJsBzj5BS0y
Y822cZnggdqQnFoJ56BjBssd4DRFGS9HPGALhztgE/8OcDzJ2X61qNhjeczd6Txkizgns8Zn6tAm
M3EXOtVxzNcFwgIOCbKHUYQlac50T0RR+o2bLdTpNSyuwuCkdenuTM3gGgTqwW8ptdBL/jGKZbmw
wSafUHdHyDRQvPm2tnoBs2oFb/O8/KkkY7N2KjCVFWwkKFTu1nObeZdmQPMkDQT7TtL7qKU3bTMF
UqCw9Ut3G6PyNmWFaO2PqNyZfjPL9JXZxrqWJUDt0qP6Y1pcRsOl6J68aPjtZfftMmF/Z3iqGWD5
fIToBNVMSYtbqUM6EZsLh+691OX7Ksy3NpWLSDscRBPJpzJ6W7ou3Nlz2+0qO7mUjy3Qs4vHwhWf
QLc8NXN9igMoqJ6ZK3ixdnYvRvexts1eReWTY8yry/CejanYL+7a8qVVfcgj2g+SCfuRX4tbpxlv
u7b+cc3wi71SvltSdtHCJ+ef++ZWJXhgjR9cBFv8Q5rKiyWD6swKIWUhcraMl94THz8kk3xOMhok
iggeag5agaoWpA146VXFKypQBZDAIhz+/T+aTDfkzgCvq4dqPGARcav6RVfJ6wCfJEK7dmbxM5TN
ixOnf4soL4/ZKNt/+AxNFgb7wEDMyG1whmVHIoQ04m9dxxfT/UNXA7JNDmkgFswVF2m0NceIz/ym
m0jpeJPeFb64Lo3/KwwMpcsD1uKsKvf+ItG9qhXBxlq0B8bIautah/GnJftdb0+3iwOxNinsz6Ed
twQWm337nfWETU1NIiqGRyoT19ynhCv6Rr5GQ/dH+fPrQPKPvya/qEDHF6LHZw9nc8TbQ2jnD54+
UXOv124yXZqkuDZzcmiIAG5pyYQ3bUWnkqMJvEOJ75T5dhvh7S0oB9w0BXBtklUjlTD5rQrgXk3M
8lM1WLsBB08YDlfiX59jGkEs2UhnzSSlCWPQCDJCls+Jm/4W7Lx0rX8MvFLeYPmZ/JVjJBvu1Bt2
iVhuiOrduXGMbzfAh4NGM6xXKTQVkiGYCgS+XJF9LVmIEaZKNCxU8jKOZzOiMbt7eqQejUiCtZsK
GxEnhSE/6+hYDuFHwApkq3JaKjIqIvYzq5GNN8YPIFzmbS/gsqK4M43HGEzidOS67NE8QPXjew9A
KlqACooS+w8RML2ZCD4RFnkGdBCGU32O4o4/GmRXSpCYXRZstiOuqVRAWYwslE5Xlz9T6j5HAkPV
FBOyxQwtoj+ejUOkG13gt7wzdVngcAsR1AkonXqFn68cHi03zp6tobil34Xkk9ezYFXRArsEXPmY
WMj+rjz0jXptxpI6SI1JhWHz0SFJA0nFgv1hYcKs64fhb2warKqFYYc1CAdyosKBkLKGnF39YY04
ucY2x7Yhv9gxtLu67tnwkahQFB9w/9U7SGzPTUOWA6gwCAwFiFOI99mRj0OP6pCa5lEP3YuP2lKv
twXaWtqpvFjplG0DD/rkyFsCvqh91oJ/7hkewQBItk7CN+gUltYPhm+YZ3O89Wb7q827k883f2Io
SQH914ch7P7EAxS/5AapHLeA+PRj9np5ab8xKn40GurjGD75JYCeMgTv+p2BfTqno/wTIMOLjJ6q
ICFRDt612c8oPF3yIIHbXEuoZE5cXpFxtwzxm8qguP4TLmsbjGsN3EZu+LjjTAAQ2E1YZpI0TxL1
mLjLVdIuBi5Qnabmee5YsKCAR9sh9Fc9nyBZqJncxDSxUVbseKtARNuRLHLbeSVllkz+ojTPjNfy
gkBzAO1CRCc5+ynhsliM+2RBb6do1Bqb+8xjYbHcyy51kA0I1PjjPGH9wQqOHnUQhr67JHdptDTU
tRNn9+u+PvfzcAqS7lHr9YSNk7e6JQ8W5mi7zMVxRNRTg/LwOHrWmgITC0MhcwLMzF0eY58utNwR
zh5iK9QvUa45X+pQZHfvzDSYkU3Zmp6JCOzBs9U5z14/EpiDSlUFzWHS9h/6UL67pQVXMz64fv0N
NvgSs2LftfgqwrS7WkvzVIPQ2BFkobHcXtvrIS0Vvj7HefNQ8evIIn1yNOUVRdJu3XFwT1JZN9nI
9pcfbX+qIloFq2DfUkxCRpIso3B8rredp3lseAuz1OVAL3cuycxFvaAiKdSn5CfsKPlcsIZg3Y0/
mmjclXb2lzQ4d8LAyni3D0/xzP4FfiXpMmZ5TFaOB1Slbh+C1CJfEpjo5GUpQSdxmIN+L2yMbSaU
Bz9q+bRKboKWyZ6vsse5NTneLWlsOjbiK4ce5VvUumxUPHtHovcI1W6GqyAB/UP8CKwueT+tsXd1
liFpodA96pYiIfNRpSFfXVO/CLrHMDasdys8RdZYA93MrO+6QhPo1csADTfraj5lVG7q19gN8Elm
OT3JvcJt7eEAhm5ImeILK35r0xn141c2zM4kOUyKoNJaPSepn16SvAZoxKekEbjoq+vwMqTNcy/r
jx5VtuDCI6fml6lSUMruB80nFVBz83epLomv1aYY7AZHefot1ZTQ7xRqLro8IG1G7VKcze8NNpZz
Vn/BqSxoR6Rky+bzS0tIf1uUGDYaLjHYOS6mnm+gSYYrIhsSTZwcvBFfeG9XDqsEKEJds8ts+u8m
hyG/id4GF1NVk6KbsFV9LiyBebsy4xGncbCeST5gy5H5YMkHZxdOxt+EFXWrsX8ZBLSfEb+WmIdP
+JhgUJ9tj7Q2MhSL+AmTYCTJenpztDUBmgUmi5uAKNaUE7UN+B5oeACz2ylESyL5CFwm3bdD9MWy
ubyZYVHztyLwmil599Ls1zx4u6zlpTCzsTh07irs5DWnO+qRtfQ5hSLZS9T7tzLuUSRt+wup1XRV
TQcf5guoaG8ZUxrvW4+8qWnPpd+hulLJk1v5VYXiLLN2ReNNr5SOOGB1t3E23nUkzDc6YHxCOTnA
1A3OOMme9MS1ZUONw7qlGHcxvANgbM2udOev1FtpIL5NN7OTo4vx8zYRv7O2pOC0CtXZ7itS1WZ+
TkQBuzw1t0aEOR5Efw/5qXqQTQJmYpgui3TOXgPyVVFGyM3Zv7gWvtkE/W5dJLF0GbkqDSlQ7TH/
GcIHL5z/zHze66VgEUVBU6+IIcdF/Wq7pCwUJQ87rEEArSq17fqMhUvRPGcN8QpcUPgrgw4ddIAE
2q6ef+8qBC1zuppgeYhfVc/hQKsvRsGsOU9Yikw83FnxoPeLwYva5TQjDUl1wK6b0mZK6JHbzriE
n6P9nuVzvtGdIJlfpiRhGio+dEkWVjLpueiBI44144OxC4r141ByZzcG+yK7UJnp01L2Ni907r9A
tNd/w+nMX5v8SmOO0muflmB+jejTs0P3fV7/M4toWLwRGZBCLDsAeDHebLzuQzt1B9yskRdSL5ip
dBvaOdGL+e8Q8usMG8zJrAY2ZUMhrIWNZ9sn+Q1uk4Emd+cuppV0y9kKNphP264q8mtoVc0u8LEC
NLMvseXxFhSETI0j8SgwuGPb+xoD56ntCKwZfqEbQ5YmwXTaQJxgqEDtaBQ52H5h5VgjYxcaA6+u
xxdabLk5B92dJqi7nSsiUgloYpPMuCj1xQtwoq6Vq/ns7VxubJswWQiYUeZFmxL25zL+tGek1ZA9
W1nXDlkALNgrIdmLPNDck/cyDNn7HFbUQAnyEzoGP4wXh4O/vfWzH4LvfwOJTqlRH6eSZE2ePGsy
upM0JwozzwoFLCyi78l9VnN/n3fVZ4XvIA8h2oI3hIYn4TpmwWVWdXPkkuZy7eQNnVGXXk4b8I8s
tmX+VnjWtiNtfWixK3FPm+Nzq7O/LCR4udSvEcsd0h9MO5j9s55iDdl9MIxiQTDFU41sk3tWh+34
6C4dj11C73tflMeItsopcP7OyeTjEM9qcD6a1FL9lSt3NxAbikpyjd7qjRq7d4Lo9JBm5bNlW+Wu
UNQdLtjj7Nx6bvTywnqcoHXzAX2exlI7OjW5bc7B6B/rAJ8tjqZd3hWQ+7gxBBYm70E/tFll8PIM
32WZWpuZa3LCJwBtYUMUnw+cxy/D1DQOOaCRO0mjTAXWZBfzjmrBBeKT4l0HNp4CAk1ttomKyxQ9
t7zIcSzmCVvy6EB/1pcXCFoolpgNO/LIouJD9sySvzxwOFrQ0GkBz7p3oIq3nsOmPHedR9S7j1rh
8VoajFUx9XAZO1YMKzbaND7QbKWIKAkFeYpehabuBWdxusPX91Cy492aEbZlkdxYJSt9DEwlDvh8
J919pmxAzkJg02Jkchuys+KGgZ3+rzn7iZbkV1aP+zSHvu3aZOuhzcLfxD/hVE/4oJhbl/PA82lF
wxWeyx3T8WaJ7xLrLYKGiipIB3N4V2KB5sG9YxV2GxqklqhHO5S2fk5GyClLepd0CZ7UsL16q7kN
iv0+Hch7BsG1swqUX5uK0aVHGESZLvcBtS+4GRdoTSfVRo+ij+cjlcxAYxBjpv4mSRqf0BqPNHf+
vwM2hMrhnlE7MczbNVccCO7/zxqRfGdCl4t9I15yQ1aM4oHeUEvb9b/Y1MAhKPg5mmiiWptF1iZl
JbVF0fqKiZ7M3v0gHd58XfGQl957Fpp6M5vO22f8MIE3fSc93jNc0cjI2S9/ySl4S7BoOLF9wGyL
MWgmKisJXtk22MrabvDzYZ7ol+pVZwIkgUfvII4fkPeSdKMqh13bhPsR0BMYltUIH6+mRSUfuOiT
TxvplMmIiOSj7yK/+HcAVX6mcW73uOPuMCj94AtErcWFk88UPE5d+FM5X8B7PkNhfzb+8uU0GUAd
nT/DozzFCwkiZePsrNFv8wFoRDjHtw2aHBZgsVe1/KpahE8rnV9mJFKo+JfJtR90ibWLC2LcjOXG
lCH1aqv3Pu+bYx/5XykwaxKUeLMWnAZ1bdxdx7udJwgDf/w0GA85lX72wM6ODu+GNLqJM6h8rXpN
ZAoHtEXRrAPvGEWARWXA7FtK9bjaljAe87HU3aO3Gn5wfM3dHO31jEu8cymdYEj7KV16nRZmlJy6
+i14jGUf5/GjLf3w7FNmbXXhRefON8y7Z6dgZxoX5j2d2qus6ZAYc+fV56SnZ4RG3TIff3J4BIBG
X4w9/EIlTQ4zm80DW7x3Fk8VbqxlPKsSetO6VQjLEO3YVdeqFs+DSdZWC4KsU0ued+KjyPzOt1RU
76lHmI+FdE6DZXRQA1dguxPwNKi939AHfB0drlkD799ywlHQzfiRclg+hB2cw0gcSdV1voWPzM23
K0kvO/p2mYV77AUbwdKtP73Jx9rkMbL0oREcOawNc3/ibEWUlgFik6jqkx/ZT0ODM03zsCIdD+eU
H2tI49JBrjfiicoj0LjDU6s4/XF/5Dq7CxAPLrl0H4EgAPPK8gqzYQ01qq/JqJaEl0T8gAtwOtsu
2zMW6fgXOchxEbVnSh6uY8xaJWsRY0vGzYBJDIoGEJfCEK7IoyvK+kfZsCWa6zo9Fs7yZNak+DTY
jx3f/B60MbwJFb+3kR3sM7aQ+7MoISGyFz87dUQEWxAA76eamQghbhngFQ2+qG6ciZdpVIU+7cCi
OLN8ozCV6kv2u+kx7HkYcst8+H6ZX/3Ev11hVrdeNy/bpiWcXng4FakIYysyeUer50wo22StXmcS
GGy2x1VaUJzT8JKRFsllFTfdMcYRCdAtX12sd6SPhhsruWLZVOtvJtga7dx2Filw8hMPLh1ml5QH
iN4d645YwTmjbQo8MbI5z5O7w4fUa4aDsm3voSzf1wEWYRNysDihdR2c5LmZKf3tMfQkZfFkoQBb
nFoOHt9dH0OCyRMbdyI/j6LBGN6XOUCjsMC9RMVta83mTGXHPm2S9uhMJPrNsB4PTvmYCukc59Bw
/a3fAZO2dvYcVli7x8Gh2ReAGuen2bKlwkTD35y3HBCzwSdS1Vj+hv6Ld+82CpMQbx+bZtM1T6lT
P400yNvj8s7riOhKZb/eBi31p0EuaY53uEwlSYnMYwcVtdY81oAAgYYvnI629zV6dnUeOu8H9/58
8of2ZnGyYj9ZOBf7AUU0V9N8O+NqHKPq15hkzHgBYda6pIRkitaIuAgvTpkQUpbQGtpoyyWq9dCH
ags4ige5fU7IRcS2u29ionM5AQK343NeYc3oQW9u4pGrpmWNn0MSIBzEH+3MCqchUcISh4Yz3xto
ilDHAQSh34TxTYnb3DQUBYUCY3XhiXIb+/5DV0e3OD09bjCwfrDc3kzuY1gRFpkEHkOOTHaFrMPz
VKcXumsbl7Stjydy0LZ7aJfwr0gzYmWDlUFGUMj+7G0t+tUOnaYwB5wBFaEz7xS5XkJowjVpyCgB
vxdy2b0RA5e2OThXNEkxfFOfPXkPzcBLWoTzRaR6ODA17vH7M5Q4VKQGmnuoXQqFUfJQdNjycSnQ
o+R08D0mjj4BRWtoHyg7zNWsdr3gTS+x99CKUh7tTFq71AM3sXjMh9ojwmoreuOcYaI4NA5wLbSC
sYnAIV7nyr06s/sjY35LQGoYCiZF3LGq7vj8I95Uw1/bwaNf4P87cDfAxJ6ozX+QdF67rWNXGH4i
AuzllpRE9WpJlm4Il2P23vn0+TgBAiSTZM7YErn3Wn+lEpZaMyh0XlgJZ5QsFwqZTOkhTuecH4um
FIvQQHnOhfQTQlNAnFvfrJBD8n2TrY4Xoa0fow5I1obiWcxJlECGuoJJZVKcp0eLHbyYM1/LZDHo
xb9mUn4Gnm8vLqFIvK9UVu9kJV7HiFBDdKl5yqUO8EwCyaRvJ0n7LBt5BeF/FgyWSSKWPsn2ftQZ
MiAUr0gHcjKTiYS8BXgDsElNGPXpIQp+8upWTlSDn0zxezLpXDzF8UmluKQswGHMlyXfqPNAPHb2
5Q893iq+G3f7HmEdSKmxa7FRk8hXHrESddteJzL8mrCx4m7Xbop0pQTEgBqgaL2XXf5e3oIOVknS
rqZ5G8lDsNpnkN8lPmZU8dJsK5lUh3xFB6aETRZvzAD3VYKU0px2zfXD1C6V/JIZow27ACDyMgPZ
llEKxQ+x1w+eVzugSkvFu0/eBuGzo3YgDd4xC681IGh/G7NjUr7pjMT08JOpWJwn7JQfmXozx32r
3r3pz1MfmvEZVjirg7U1vfUeMk+/CqgVp13bOfFA5M1en+u10VGFjRuYe1RRpbfDluilO6v6rNSr
SD+IjqVronAoTpcj6UZRvREbdrFn0JcrS/lXxPeIjAT89g14T3EW9Z2MuDp/GNK/OawOOxtimONY
/7XNPRcvk3r1i79IfWSazgFChYd0bLJ34H83hKqIDBAkWpFTQV849BMuOrvnkfZfWvoteh+y/O0B
AXnqXZauipevZMDKqFzwS3ckBcWwWlJMcILmhBxSYUp2iMljpmGAzYDhJT5YWAKLiHcWXIR0QHTI
2OdObQutyD0lM8qIecsYxwf9NxPuOWnH+UY2LRvhLPpPwleJDVCba9nsR3TOuJ/jAwU0IY+buieV
06TLexv3aC23nfJs+gPN7wh1aRkLNia1bOF6CNcKocsqNa+UNG8N4zSZpw6ECCCgc5CEW+R2hGW5
RtK6KGgOFgBW+v6NQBdemyJ0PLTTrBsqIbOFt8bpLgL+W+Qo0KzmqMDX7H627OskPOOLothKAkCa
KEaqwZwMdg85WtMrRRcWKIj+hVqCiZRHunwNpMGEcm5LjFKBQZmzgKIVsN2ikHmAcYb8nlOQse05
s/PZHBu3nEOITDeazgE2M8D/mTxbTdJnI38GDBsnEcd7fE6qty8G7mDsy3zT4MGl/5AJjVq5qD1F
0a4LjyXOT+mDKsRU4yXFo0n9R0elKVEX+T4YLtrwwfdMB+hY39YaPTSR/ClWlFKCSgQRUdjy1adO
mbqoyuN/2HrxKbv4yN96HChT+s0rIkW7tLxJBemct0H8S5M/Sf6NofOM6F2NoGyADYnyJ8JMYpYf
lcvYfw1lwRXLZ8KFHgLCptzFUnjn4pSIZxm/TcxzAWxOTFVPgrxC199jfzYB1InXJniIg08e/wZm
aTEJFir7inzlfkPM+ZPBYSO9pEd7WlgZAb5K4KJcYf8hvJXEuFi6Y5I3P0L5i2CfJR8jPPGCj0JE
xW1sqZ6g8PlB9hlzR2A3I498/w89yRJHqklDdDR4W/L9HI/oCeSO81Ne8CXN72XNmdPw15gJnUDC
SY2EjgYemdgDtfslNNeo7kb5p1GHTSF7fUjKR4EyV/qIsqM/PFXvq+KzCECoB+tZ9OSMg9u15PnU
i9BnlMpFUlQvPO6AdU4rfQsvEh1p1ECvbU12cTfgnIxohkBFWxaNtcy+nuF/njAMVilSV/ZavYvs
oeMp/uqbLzj4JdiWzUigXkcDtTdoN72OcD2YurMfM4UqqFxR0Pn+LfOjVHaIhu1gepp0ZNCnQoKb
E8NEMmyRgDMzhl9h85fAiSR4S+Tym/KABhRYw+k9nz0m0l3RwFU/WG5Arkg5XhuSTthevLp3FH7W
jMN9jHq4TcbcSEWiaFLOMkdB0DcR/ivRg0Av58qyQ+bO66aAQhYimTCQG1zN1LOutZogDt4mlSlJ
wEqZoMgjZh1fV82DTykNZFDbFvifoZzHlIEPby2+SCoBgNmdnFlIz9ZjgEhhbDCPY6KnhUTohGWL
MyaO0g0lj05jdIs5h3Sug67J2SHGRryP8jhb0nj0JzuH71dxXnfIS1ucgY3yjHOiFVTec9AGyKKl
rlaOzq3q5dUy8IDiTRBdcgfAJxZx/kJXcldJljW70slJYRbKZcQfiOcPYIMLQjCKS9oQA5RiAaat
h6BcApG0mO74HqXTyycNhQZZGkpGOweESOIHlqB2oibrHZspcwlXEYJCX0P6cuuZu3RPQFw+okHl
6R3241xvDgeYtr9WuDOMvRideu2t8B7n3S8JrA6bGsLDaDkxMY1qQ7Pga1RpZJzoONgQBLsGzVvw
8Psx9STUSFoTTm3rpagY51l6Oi5akQO0qHPmIvCm+hsvmo4OWQRoTYn0tXxkTkhjJYXZi+MxoSfZ
Smr+P/oiLAgawQla4CToTSS9IDQdKGCFTlc3jjWfyGCRUTE6ZvJJmxk2l/8+3mak7z5V101roPcB
mmUwzv8rraTAWz7MTTbVLWZ6jRilrN+qfZmEW5hIiXOocbkz4EPRB8U8WnHqWDxSGnRgp/wWBTpY
48MTv0X1q073Ab3Xg+7zSHh/KfImhaPZA0ZuuR2A5xhDyUrgAQ/ZYpJZuprJDlw0fDxheBU4OHlC
saSucq+90HTp+OF0EbgqoEgAdRIMNeUSU/M8zu4RVN16fzjGycz2fdKHw11d2CwjgMQPLdyKtXCg
5sghmNRJEOP3JUKSBDASjzbNPVShF+TP9YdW186tFfGbpHi785g7aH7n5FVj4JIoAMBk1G+avkB0
ioOn3eYIIESfKBZ6Y2KaUPFtrPMuPAgGrsE2OFaFuBVTb+11sKvSZy1/TyhVG1A3WS1cawh3HkbF
OMy3ec9TNA60WqCQAq4hyMARgnJbyOQgF1e/DyCVyKiRVnpYuEOabwKaeTo1dkcQWn+WFsvqwUyt
izmH11b9b9+OiFUpsODGJlV9NaGnExsTo8aNTf1oznJ6NF65aZDVRovRMLlGF1/jrjjIgbDP/fBM
QpiKoaBHI7RRa++qW5JraPWxkevjUi6kQw9Ol6rRqqnHVdtFixb6T5sMJ/QQWYkZBmHyjbJxL0Xm
ahhmSI1IXq4ZPUVnEOb3wuuvjZgwtWcEsqbSPRDbz1I2YEvTA50yhED4O4OKTUVtXDMA7zWVZymJ
L7qHj1Wt3tBFHqmNdvPkHSbptzatLaM+lsWmtrClB8JOivKdHAC8M5gmItHofjo9ZNU6J5n4N8Sw
IiwBB1WQzgK0aCLV62TbVOW7EqK/UiP4uPc/En2hF9W11I1/Ndlbqd+DgkUH3xs3koREpNTLr8QC
Reb4QLD+gUpNR7I4n+29+SrTjO3tSwLyTZFXSgrf86aM83VefouzfL5TiQo6Dpjh8+5fFe28eudN
JG+uUjRWFoCluc0SVBOX0drUAaGNt7CFHXHJkY/kj5xRAmtafAvVn5AIeiTsdlbvO+2z4nVJcZYG
PtABEQ84/IF9zOKt2il0ATkSxzp8kItBxgKieUw0PYAaPY52AKoyMCzwF5VMtNBB2tqSK8kv8JlF
iu/WC65d9q+wEbRBuKcE1MjYGO9MK8NZ7LaZeIqUC9yqowdI5U8UQiOPcmZYIvgrhkvRc0uRR7YU
SaSo37zVHMQHxbYWhriSDxGXttQAcitHKzzrS5Ap16+PvEruxNSk9hDlCErRfJLGhqKJtK+OUcFE
t6SgxVD8ey2vsZckHMAp9S2tcperrQRAGmPhcvsWTTzWHOajva7NdfdvShM24op1JP9T4ieB1I1A
/8oa2cEUbYLywV1pz75t/WSWh8rGDlU5hUOERLntbRyp2oHTxSSDbqE4CnEAKOuknwToBDFs55aE
oTQ0qi2jZb4YejrbUKotQvyN31xe2DmPDQAeboakOGBGQcd5K6wt6nDEt5Id4oYMDCdygGuMZdcs
hF8ZzNtaZDU5fOO30l2Iv7BT4x1zXISXGTJoeSpEEgHmMPWd7m0s6YTNmBvjPHc26R/VsE2D1yDf
1O5RTuyBH6nwCvUH+1E1LRtxPVr3gnE+kw4VuUm2yTqzhtm3h/zKT74KtHMa02SwpBBnWLUOqZlm
fmzU6xx2bagTEbgn0WkWWBtYRMbhVBZuJ+767sHfFiubUTtl5tkUF1q90mhANTfiAjEoLwJzOg7z
JZ4meZW4PDjZJgz2AywlAdJK9pNO/wTtVtIU5txHRFj/Au9RS9cg/GNY7y1XCS5xQzbatWWWuvvq
b09qmHVnDifn6qVLR113heGDw1g0L8ZC4Ln/LRakKhrHaNOsSEwzyoPPz+IAuiU3/kynsTBF/8Ml
aUv5SwcYH1bNAqI4JHwUPifnym6Ln179HJt/leAaWCbVozZshWg3EU7gkJuj3Nv00LY70btkzp0y
X5z9/bKp34XGdLUpwm3T/nQMakZzDT3ytNHCmd0tUg9yuY6tLz5/wiBRQl9o+5y/Cjde9QiXo49g
dBOiuzkzzGVCw9hKs5lL4eU9/J1q/uxW2sLMzhMDKz3wzMF8DsYCkxtGOM+u9H/kFCK38RkWW+sp
tdiou0vNlivT1jAhSRLYIV1dxOxZ7jULQnkNj2MbtEV4y5Q5kbSAGaQgc4YcndAuIY7I9rDD7unV
bgoqgXLZNi4xdXiUAkrJWiOxEDpOT2lk4D8OcmYXoH9T9fDqwxA8KS6cn7RswI8dBgvQBCZ3CC6H
/5ahpCjfcrULlQ3YmK3Zv6jK5yaMTD1P8zeGz/FUEHabjRerP9X+OZBb2xCWS9n78qsDKxF7U87/
vKjLTVEfg+bYorDs97m4G61rUwxzeINdIWoccsxsm1H4M9BiVFh1xPC3F/4RVO4mxmtkwmyVc5P/
zL/g6yzKj6pEZ4vEcqivRXYuy40B2+5KmmtakJa7qvqoy3PF2PSJGrsjKKrc1MIjWHDgLuTuwL7I
b3zsOHXj9lIvML5Ir9w7yNUnkhv0fvZcS83kwlF0DLA7tQSj3D0beEt5+PUhAj3g83LIZmLTvxKg
Dc62SliLS28TCEc+hWD8+o+fhtOT3ZIqBXmvwMZHyc1X/kg87q5t5aIITT5zsFYwq2YXWiuRRDlv
Ga6MhkE6PHvaNpxJGXZqpuQ58sXJRzLEPqTuMnfC6dx7LQI2Bm6GvVzfUi4+UVSA5jpSd+DT2KkN
FKW5vmnabxk/cru1/Es77Ub7SyyXSBtYTrZmvUsh3sb0s6OHe8nRitx8VUNQLfKUOFfmw/qvXhaL
KiDIC8WGoEG71pCe8nFCtjvuBe2oaxs9ZeXZlmyRvfrLriQGVxxBfJZX03cLOmVUyMOdkewkb59r
DyUG4FoPGaGARy14BsTYovnolv1qyndR7qL5l7pTwhMaaM+Y5twh2GbDweKDz4WdWO/ob7Wj6Mef
fjIBVEh9zspxFhTHX8js4k9O5/iieGt8nrMclV9gWKgu452j7RPeCatdachRJ5Mg3JobnL5l7ATO
/GkqdwZ0n6yR4qTA7nbDfcQMZrlfOpg4U5trbQoXw+TIea67v3e+u8LfdMifi6uVk3O8NPq7zGnu
90iq3a44E2FiSFvfd49nfmui6pyoWeEOJ8nfKOC+cQXy3s0qBjesXJprFzmKZWHd+euaRILpUWob
qzqmQMqWzZxjBxcAvpK119byNwQNbHGxMBZS9tHnW17cBipI27bxgcZj7FvdD0IqGwvEaiJR1f42
Fyqk64kxuqaNTDNOQ4upGBh9I1iP2KIO5xxx5fiEdqzqvWkTYrBC1eFBBy0A69itonmYaM+Ssbc4
iFFg8UnkRNElgLWnwQAFyUsiVZ5Ncm67o8LAYzx1hQmJHPFmpZavpmGcBWt3EZz8Hw2pmRLN7kFN
JjggAVV5azfzKivQFli5YXxSzCXHYvJhMFGtSXnEzVGzPa8LzVEhSxFRrWiC5/LlNIh3ekM71ZKF
nSUGOfcxGS5Gccf5B5/Bc5l+E8uGTHmdy19S4B1NULhW24rhBylvHPD9uBB5yZVNZT5QMA6cGNm+
Cc+8majrU6VnZ3/IVy3YeaJjTtxtvB5p6cyjRmu8hGlHMAldEsZei44FP9oYcTrvsOkuCP3gkYyp
OOL1NeFtEXw6MXGJoXaahg8j2ArJJkiezYM5ZllZSx5pwvT2GekSMMPiSm1uENOggHRLjMwzoBci
gjp9i8CcTlYSzWNOJ0wK6VHghdF4QSDiFUZfQdyRQ5My78gZQTJrfCQMvRj0eBjjdIXepMt35nDs
rS2hSIAAhESCkDshn6xBXk9H8YI//BrD1sL5Tk+0Tw+c6hORihDd4y/1WaeHSahkVEKIPHFQlSrr
bHLIn0jQLX1fk9gPJaqsFf4Qb60Xrjj8ZIm4kOF3RG+HvdtELkHyfOuUDSGXJyz9to4Ko2bFKpee
U5n/FO9nkJ8N8YJmaG7RAkJHXdPh1GDYxMiM7wpllZzukI9U/A7JK8X0ix+3hORaBkvB/+Uq1zW3
7lcZNcG4x0NaZmkM6L7M/ikyriozUAZzoqpXXhmn912ThL8QdiVeG+Jh+Bs4zYOvergJ08GInuOC
IIX0Ng9x09uvL2YABbOiBcaOlmO5ldODLFG71J/07JPjUlO38wuvey+xBf7Q3/ML1Tb4DygNoA2m
Nu355tV1XhYPsKt7WsGeMmpxvKrau4vnGbIUqWY9Z/JW8w+6ecI8pYxrUjLIKXFE78CaYNcFZD4V
EPHTdzquPTv1XRBPk9ssm04RTv9APiA2ZExPlsQmVi7T4CIB5uYYUTaR8sxZGTVInDY8zbuVAfzO
khD5DZPvsx8PZnEb+LKH7mAOewJElGjXqmsQqhb9SUr4MC6THs0Stk4JZRu/m8UC7f2NeF95wkJv
LZcb7VIJ51g8Fsl6/gBVb4XRwid4teteVnfRNryNcrY1Ol7zFrdw+2+GToX2FU8/rQobPLwgmMjT
PrL2qPK9EK7IFfAo8VQuCHPid5PX8+WgKNeB6ANtF+ufqvwhM6d12aupPsv+HQmbqeXApOcoOtX9
kQOXGVdhRSE0HmaeXt/x7PkkLdws3HSjk9lzyeq5Y4uX9iyDtbcdUCcawVOEMF2A4AK0Z6dpa5pu
1+zzegMG7eQKbgqSzAnX4QAaw1Of/Dchyy0pels/Qe3PJ9D+Rcx7a7hUGS5bY6p4SP6mSXaivpyE
I/nedit8+KtgyfGiM5O2wicLL7vy6MCyoqcQtqZ1TPD1lZdC+VXhAIhFskcJiA/hs2zd1Pwok8YU
9Tuv+C7UczwxUT+ROGf9UkqWWgastwnN70rk0X0M0bb80W3M9NVGNFjwdrXGqIQrQVT+ASX24sC4
19oREgUr/5dq/3L/aE1UzDgsaziBuMot/58R/OrqesB31m2TAiD/ElaXMt7fZ5b04DfrSrloOGri
hCYHIOJxH3ZHK/hFCSB+q9wQk7SyyF2YKUguCbVmk1i05mtSNCbJPVRinSCzOOnYhxlJp+Sp+jtZ
+K5rri6OzPzK+FBaBTgKAod8L1c3Rfzkisp0xtFhrdZuoj8jyGFBuM63DJqBOt0QNGhCHtw7YjEK
NOEiULYwHAVx35ffs/cuAhkkLwWk/qoOykZN/pXWOe5/qvSqm4wJdNPhYnYBlznKv+i0jsQlgeAs
Pgva+BhMZZu8E5zuCj9kvPXqBYndDn4mDg2ZLOPggMFrmaNcC250jcqaK+hnwg7gT2B0eJBEUFS8
XTASd0olqJbQIzRvO9Cqpj2kxRNnP04fDkERUYADjqaSOym/pgViEoXIce0SLtF2Wh9e8h2X97Z5
m82q1VeRv1OUvz77Q6vUQS4yx2rK77ywpcmWwB9Cx4nrOPTpVvWO1XiL62+t/KzbRy/d+UIUnzBY
N6j2krINKTUxiMhnuYc7UMVziDahfGQtpqXxHjYXViA/BzbpRdKHH2mxmYp9b2w9+YtoAUw9qEb3
hG2ix/1plzzH0Z2kJm4LzgzlIpOmWEqCDWlMejApxvU/udvj9YTw/+sJ+hR3rc50SiqBVSHU6n/D
ylwqLdUM/S/blTMRchLbv4L+GFao3OXHAArir3XXsjZySJkhvKh/w2jq+KwnBNSK/A0EoJL/F6in
jjeW+wRaLP4aQGLnH4OvQwqWCfZ9jRbg/OUL5166aNK+HDmzGPOx49odmLE0uSkOGW8W3STnQFlJ
hNwr37pJ382CvOT0O9Z5H57TAEJFk0SQX0ndc+dlTSFxpaERmbo1N7X/JJLdOVc8XrFj2z1Mno6c
LD6vf5geao/sjo9fTfYsBcjguJYvo35izWdInnMil/OTVMIGluFHqh6sdVQcDMBFxmAEFzoiU0gZ
+jSCkt5v0ix38fDLe5kNHwIAHfu1ZpxHZSH8mdMqfqWhOxbrWtuQDUIWy4KE2VI+NuZi+kvNNUxE
pRx4EyR5W1Gs4J04AzgVRgwaEhsr2xexObZS/sj9zjBvbXA1i0Ovr6vCTbgSDfWzAmql5WBe5YSU
XVb7NGGy+vzkDTv+MLLDfH09ssuVjKD+XwsuHXYmGRLIyowDgE25mozdyNJfHImATaRN4V8QPCOT
JeM2fdHmpCs4gWzD8UkYvgjGAg23MILtQ3ktq2r/3x+O4WsgA+IjGg9B+lOSNM5Hq/khmmoaUVC6
Dfld690YCjjIrhYXjEZc2Tzlw5K3DOuG24/rhtmm4pCxQT1IxCO7zQk8zlk+JmGrpm5oHkOJKZeQ
kbccImd5qvKy7Nzaun+Rhl+eOFGCJRni5oUtkoT6dR9/TpByGWelkXz3a107wWLmxDunoIKb+ENP
VvNnDh8UmlfMLE4gku2OWXNcZ/5N7/41/KzcG46Mmg0QINC5RGlb7J9U09CDyUfT38V400LLUIfz
bg3HbJDMfMriNyN7p9p5u+YOLeINzBye7c38NAvyrtp2D+HNaa4l60Y6KTVDpuKinuZIdpscHeB+
hjUNGfHiyqw3U3ILpBezgjSuZfK1833WntEtQd3eO4dVsfputR+TBPoUrmQmMFAvDsKyUS7zP1iE
P4imF9+MkN8Maw9fPEKBKpdBPKEx5xMBcplP2WaFYhnZ1dtA0NM0b67BwaAcZeNPK0JOnS96JLBv
oDNgVF100HWLaCTkH++peFXVU1TcAZRzA2XpcMZsGAqncQSPc8d0X7jIqTxqKy4zhFTGn4B1unIo
yLmUXlL28g45yEF1SQJjJaGMrKd3BB8rVR9m/BSsk9GQpn2oup2Ik4MJuUfjEw5Oqvnzq5IEh6j4
HVVaIfKHAlSS1N8lVk461Wyr2ut25+jcWG9uKZSKT752nZ4Ddrzk2K/D1Vg+5815AG9jNgjAGtGS
YSaUSWYxOVa3FZdeOrxrYv6AEijujrIvT0Y9gzGnZQ82tnSW8Matu+HCdc0fNt+c1YrGMOPOsoP/
l0oJmnFjEt198TQfj1qzDvJLYVJJ5K8M6x5T4+OdG4n+mbWOzbojp21VIJGM/40xMYXtfkZdtGDb
zmSAd0jDV93akGYis47wVfFfx+XLTN+Ik6Ejd3l5SoNvHYXVEB0yABrD/yDmDbHFjyBucoGYMFA0
eBQmFbE+iPI1XHwNUJb465y6fNbernWMBWlvFK/Md4I+bVKwoamlGIYDXfnnaZ+h99Tbu6VvSnnd
JN+Nz3S0HYrvqX0LAuJfLvLgPyybAqtAfGveLcBwPqMDsfScV3lFvfnltvJvQM1OFu3YD5fmLFP9
QgJGiEvNQMlcQUk8ZT6LtKdSYriByxPl2oJBlK5Hu5hWQs/z3NDp7R0JvdvgQyVXiDD1ivhwnNUd
k64H7kHMFCPD38wptAPjoHUXx6cuUoYZ7SvENhxz5XcfkBpW3DdWe26KrRygtkk+BF5XRLsO9sdW
IHESdea/2JwZXdnWKHaKSJXwPOJTfR5P/njBP/R06qYrOVkR0RhidH50aPDpFbtLrBzz8zaqb7m4
pfUxz34tL3eIvkG2fBPFl4afz9MuPGgDoh/Z5wfOrk18jm/RdCEW3wJqJgJ9zHHvLAjiI0tyMWvc
fNB8/vGFDBsCTIJsnXNv+EHNDK0KvIlwsYhcVbpTzzMHKSJleKLsYiw4GcE1FHESbvBALJPsEiy+
Ew+DCEk6AB4dRzxVnuLRQPE0DMlSVXzcvJajqbSmkaNjOjgYhuAMMMSWq1u7hH27Imm76jEUEswx
HiSFs4bfa9j5+Wt+E3MauCwgPHbNGsg0Hp8kNzm1f1S9zbxyz0sC1wQPInc+QA79cighMRsR5PSy
ys0krCKPuDd+ARlUVIdu7mdR+HiPrHU33pAq20pxmkYODSS+ZDfv09TNoiX5yIW5T+eRAG1C0Z50
rqpc/lbiH2B7gxqY7JCSsIrRUZS7xXw3dETwDsFmlK4DeIO5zFy2w4zqZH0vvikoceT6inR3aTHU
FjhyUl50JjRDX+vjptDvXQV/xMcfpxeleSg6JslVUhxN+W/+JAzlQ+nvmf9ZfYV6bSc9V7RwYCXk
pBKkDbyP/IyFHeDk428IsXldRi+3hZ5uCIPFw//1lXWF5zVOPqdsz+dGYjrdlzAAdo/Ako6rz1Jd
BeOKyYI6EEF3pf5I7j6+R1R8BhFADMXwccQgV5h8G1JHtyPFGKgZyPYyMaPHGIXU8MLXK6Hhq1kf
4OInxJeZ+OlbF6+6QTIsdJTL3bojteBgHqx6Wbf7xvhNw8/hoyzPGPGp5tNsDIr83RKIxkXdDXdS
1ec/pWOGYk9hUrJkJjKiWKt32tyGkSZKdFMDmgOG14zd2S3XPQf7/L0jLpyxvdygvaf9Ngysmc3F
0B6iuVPDv9z5znoW3xF4YcClfChFClbw6x0CFvmKBh6JRTph3TH8k6e75q4bc56fRzV9Ccqr1f9Q
5XvdVva+aZPkhAf9057ydNW7x8zneN4n8LCiw7whSVnmNwIPo2HRlL8FHiMk7tyglYpIwDw0pD6G
HFXqTOaRvFotuJtpFyjDVcsA7+286ILibuZ8jJhmmO241F30biKRKurHkN7L8E+BGkb7b/GESPA3
EyxIXPGas3xXpIE1mXZFYuZU0r7Fti1dxoShdJmsaIJIPnJCK+aIYh3YTJwI487eWfGaD1e9+ZK4
YPqLTKuMlyE2wDzc1lS3cWRYGU1bINGi3UToZomLCpFAxwLHgiMsDO+3WXFHxH8GFtapsRYmyfsN
6WfDKZB/S8OWW2ifg9VBHHxNAdMUR9dIVl6X8aJ6L4n8BI20Los+CwvAUhlxet9978LIMJnwGDim
sOM2ZIdfxryzheKvCj6s/sDPDcUHsAyeeBtW1WKIw+3seOkwiaa8HC1JLf42buj0gyU3Kb/hesU5
39NsZvzIyHtynaOrONYG0eKeS/SdACWpLBoEnliuYT4J68fHaCjPFiYinPUqoO6ILvgXpJhBP4UM
bCoqiE2mK/kYHmxWpy2qYZOQ4pcRGLSVpIvK2ql6b6H8riauyX2/6FdRu6d7e8H9Ha64ULT/dhnw
L0IM2TCOcXeeBdre3PVTbEr90UkTuC3lGsMz8Z5jxw7/ZwmfAt0jJXGpyC7WNIXFk8vIvMb4WiNe
Gjea264E5OeIMbBv8Ao8vzh0tX+oAOHM54RrgK3ZRjXi/qIvcY0kSa2eKhlzqPe08XPeC3EmWtVp
3jvL6rv+izlBNCCtCa1QlZ+Uih2Sh2Un5Fep3CXVP807gkXlpAJlJ3W+uue71uy53OpFaVyh36Ty
aiLiXc51brcZqDLMBEzyRy5DR6ILWBpooUaP3892PkRLjYLkr/vxxC/T2gWKhMntO9OPfDLsMCFn
LQ7gxSz/AfWLpqVs3QcUaQG3wZxoQC8fnzQOFvmZhitVORXtwfP5E5GmevkzxEOfdTkxAIzjIrdY
wAQoAUHmWGfHvapvFXlnVkDqLqI4Fb0sTneQRIWGivCu9Kx2+g8MFbER/+7oUY1Pq/sKtd++RPan
/bbMWKTBOKPH/QVzrzkCO7I7Eg+4mARXTaBblyCUDFfEBnVI2DXRPjyatlwUYGwGnI7XkRZY3rAz
NQZNdytoegmrHvqzdjrqwZXv1Jyg5BiNIvrl64ZeQ8UuXxkn1hCR9Nx1q3L8p6OISUBZy/ZcsfW3
SO8kEyI2+arSk5eeATM7hryANIoGKVQ/oF/LOgrWzjMXFn00wp9Sfk3+JuJClGycYwIITcy4MVKt
BMoaSdzS9G1lPHx+yauqDY4vAZLuavGYfzAHxYhKxFtN06lXUC/zkgIYZPaHjASP+aKKcg7GF8HI
bYFxICNMtxtpde/B05lAKMahT4XkmsBfg6uTxRVINGngMEChply6oOZsp6OF7XGatbAmmkoI56jZ
8we5oedm5qJP3gkHie3hTVOI8XJGbV1/DKy06gqA29J2DcN3eDbw603awWLgK/GKE4QvkDBt0wlF
yxQLMj8LrhgH/SmDnTpnmbBheONRys/z856Q05GWHyVfPoHWNnclYQE8Sy5fvn+b7+VZbwJ3JY+b
+ctvvWdNClpIP1ga0KOBrj4D2bF2ssjKHvA1GoA6TDtc1br1Eqe9UlxL4SMnboZOrOzFoUAOuhw+
JrgNApr5KBeiBYRZBPSIGPw7Iy6d0Gn7IhuBZQ8BKGDm7HrBQasUZ+x4Cy3ZzVNX0GpOy89scEMj
zqAqhfFsAhauZmsSv3hO0A0lWRa6S9x+WkaLlU+5bmgBjwvrQp1catNdtU4hZGdSD0ErHFBGlo+C
sZ6akUa2K66CecvSW8rJ9hiTAMYKQd95YKgWM9OwtETKRzbA37AgcGbQkIKEMvoqrwxX9neF9kG2
duZ8lZXrMew0IKD4sewMsN6kHbcJSIebHxsQRUpc3yZuIDn/1aVLOR2IbFIJrI66ZDGLUhOZ7wgV
dGlSUusC29FHgTRMJbimhDTe8I/AEV2l50rdTmC6lsjtp/+wOqBWMnhxO/PWxH8+1wLUgXb2k3Oj
grmiUcXLFBjv/7F0XruNI1kYfiICzOFWoqicbdnyDeHInDOffr/q2YsFFoOZblsiq875Y4VFX8OQ
4kxfQhY1UEOKbnXVeYW0o16MZtxrGZznbBNN99G5T8gSQwpzSa5cXBKOAOyqCPP+5qXDibCflEdd
18u6/i6eWvVqlEhDQNLMkSEfeSB5x1tqXNwcWEy2yYRIeMvj3B0vNbWfmb/vwcx6EOLcshCmdGBl
l9T/MIAdB3pN6KZQrV1qIEoVWcoOxuL8l1Z07FMbxb+Lw1T8oO6n3NQQOvJSVsh4dRwgQ5RRqKsy
OG7OUt5svSDV6FMFkZeK8xcmaGoZltR3kt7kNks7vkzJQ1fOEyyzsJOE9l9LNoIUXrhw5nDcBNTJ
UEnt1B+N71HMHef3BoVHRACOPNwj4SeA7rfRSIBsLQ0k8QIAq6N60S5Vr6TZDtBhMo6Ugaxq9Y2X
eFM5p858rxFnTJQBxAHqcV6RiczTOp5446IVWgMUCX+SyQz/FeafEBCNvmF6kHwoJQ6XVN42477h
h1CWHTPxZyUgO2uvBSxd9XJglRiYF4CfdPNaDd+8yXLqYqtWpWX6j1p77ayrQQOdTDRLibGu1hlG
5xQYeHBxExLig7ELrs7K4B2OjUWcC2oVNLoEBbjEmPYrNFq1C9DZrgfnraagWKKnzOG2a8iT55NM
Phgio5kSpkthHIMMMoqnQ2OicWZarcvmO0CQbfMNJnFJROEP/axelG/9T0NoKfct2DIfZ4zMD9mL
bEngJU8JfbEV8Bv67gZ7wrKTMgLUGfnwo2gFzLbGDQNDMKxYgzIamhfsY/Y7ZyBZ7w+iWFQA8wvZ
dLNLxyOJSLzkUPqzmwvMbZ/Q4pqxIityTNVVKsLc4biOdvegP53sHpPTKFUUVmhnRR3PSgEAbCpJ
xO+6cXnIZ7Qm3xRdoCeX6hMR/AuJm5PGLQOzQ1nUi+/furlAzPJnPVMcIH1BufsxwZmW3EOEVzbq
DbPbidNajT2uo4WuLCVMJTjUnT+NqCGiLhnWgyn3HP+nkF8FOqTUE5NV7TmFuup0bgJ+OjlcEpVP
6TICiINFrWp7HQj+jxtvUkGiCYf8za1n1q8aL1hr+UUcBWF4JM+RxGuWMa+fdrShcyyokSuHJwGx
4bEQ+hiUkRuFLGrXpil0De4Y8o8mt5/2lfXeAAGbNI4G6c5Bo23nDydHkcCXj6TJvxEzi6aQCfOo
2lez2BbpTa1pkVRuiWVBXKM/QTQ/aATvk/POIhSe9XWN5nyjtgd+JTaVVaceM47AhnlSTf+09NMn
VuOn4koT3wND+BIzG+1eisKHmRG84iqM6MVZnBttcXeqg/hgy2RtPXnexBWQdtdMvrbqqawH17Ln
bVgWW2sm23umlBeXQKkWHlnLwPt0NdDcSAhApTM0oQgUolP9Z1pRy40GFAfp/FujIrOMbRO809FZ
I3hOWlrgsqesfSA6+/fRgSuheHVkMkunLXubVnxWmFNIsJBApiOismOwpdF6m1qKeaEQshfLXOZr
Xr3ytet/JQRCk8a41HpF+RhW3SoBfMNLQnYWdOm5LOXFaFKYyKNEUwBARvUWB395x7mPjoQzOhsf
OS97ShYmpUfLcUbqrmzqfFXZr0WzU+Jr2P9puOKLoCVTguQepXXbTcyqQWA2lSbRGoR2oU4m6Ysj
SxXi/PZQkZefzng6ctiyYp3Tun4teO/F/SjZpOi50DVA4s2K8A9l0f1Re27K9KiubJa5bhnGr1X+
Y4YvQfo+4VSYwY/64SWm5zGkMKFwnV9F/pCnU41OoXwlHwi14MYm3PVPD9bRe2dff7D0aPfAupLU
g9nj1Ey3IrkSTKl3o0uF4jJCX943sleZYAqLH4PpzsSRkj+4ABRpB9zHYeFBxmHL3dtuRdAYLzHr
ZjLvCNQo5A+qYX1KbpqzBvGObRmzC9uZjBDr7vs449W1EW/VeqtB+aOSR6ia6FuLX73DBuuM74aK
IwEKTDxeVNnsdLLNTDvg30VxITZeOsBQiiOFNNBMUGQ1yYipybM6g8EN/ksNC10+dekoMCuHDH7k
F3FxwcW2KOez36yQYgq5kKR6QUgmDKmhV3GCWf6HbLqo2heJsHsg0mDNsBiuTDzpNUdgGv/UtAtx
dZNdv6RaDeghwQX8hIt1fsvl62ySjbMqmZhmlAwnB+mDuQ/g1yr9p5ovVv7IMT9WNGk0vPQ9J2DO
1IPFG4CUmXxpE6JKitZRxc1ko7vga5FYV3E60k2RASXtUU7W6s7CHQWz0P3YzRPS38H4vmDKA/5v
aK7+tDlzjgRV0Q17mL7AbC2d4bd+q7Em6BoNYCN6FfjBKqPqk0+ftcNs/kJ+47mBA5Iob5i3ZFBh
gUMbw+XajRdsoelN63B0oO5EG0jaLQMneQwWhLDxrKFvxSHYV5jLEGObO+4Zirwd9TG7xGFXtLcg
lYbZn6rvqvxWs02o3W1+khL4Fn+jXx977Yg1kNuNdwUpKMIflYR0lvps0zbfMzbKHvKWLECKMHEj
m/XHUNyCaGMUG9ulEUxnC1rkiHa9ZJuPCIsmgJ5/p9kIKjIWzUrCrBftoOKSEbVlxzCkvFT2OdIv
wUodgUY8uf5UCHhJm39EqlHsTFdadjAFK90tSSKqwan5Y1fkkIEfJKi3SMzDrEP9i4P0hiEHdzK4
6shMsjWQVWXFTsYSnByb5pIou2E4EAZMXtIryThHP7qOHKv0NFssLDYDuoOLkFG+UJC7dhjCINEV
8O7D3Hjj8IqNf5HC5octXlxoCC9CnE9WPiV7Xsbf+0tFAD2KT7EIsQXF+UZbGytd8nzqmyVPIyTX
ZpsmrsQLAfCAjCBE5Q7mkWMLtqyw6YJ/PlTgZ/YTtr02elTlW5a+gxvm0kYsu8qKi8/E7wsqo9T8
KhVck8nsQtJeDyEq9MsDw0Vaf7+a+D5JstdeBvawz374zLQ/h0i3aaWep4Cgro3U/TaQeLHxwW+y
IlzKPUCL3+3gBvjihta7am/KJbxiupLfQDEMaVOHf2TdLAeVoP57yPdRRWs5JEf5L+5/ZMT0YECZ
dq/MS8fgzSfiptp2vFFTxqEGaOSN8qag26G+EhtHuubLBPghZkVHPZLPu0yaO6IR7kYT3xW5ufKr
oV0A/2gAmdDkkstLeLIcoiAKPz9p78HfYn6zvYJMheMqBS6LTsFfC0U7SyNfCkYyNA3p9J51Xu88
wvgRhn+teZeGW+4fJpnR8DytJa8y9qV66DLsl4xfZCDVQO8mGyetb1BjXqmvSuUQYU3lXqMaZVqX
ycXUaQa/DQ2pQZcy/NOcA+BWUe1E0PFXVa2J7cJYt2GMdeFo1XhrZ5zcJS06t3ZucJUbSz89Tf2N
dBHbfiutg0bKH4QntBIWy/lRmi8O5TIIOY0XA5DLKPfG8DkB3FfqhRo48Yszjw35VUj5SPAt9VOt
ASrcKBQFkP9RoVJpFUudFaUfRQQvscQZTkNZ2j3s/EVqP/sVeftApkk/oaTEJMamrfOcRgS2JjOx
cPpxpu+H7Fxvanm2g0U3rJ3kCEft4kVEh0Tlp+qKiTFhMQNuGUpAivOYbtBI8ZQb0UWg8TPhAAx/
WnhSuwnbVb2KsMnre1U9OxGOgJ1GRAwIZ3sjPhaQ9x6DTszqC5+DK8FHM+H/zu05jX5UYp566c/p
NwilhSY6B7Cxhx8/A2E2Pqi0IrLK1UfSZrgofOPD6Z8KFdILB9WMQ7zgUSatFUmL9JHk4i1ZzrzV
TJsusBxSBtoiV4K67/B0IaGKpb+U6QBsdmk5PwVNZfWy00lnPpayJGYXFKUqB4aIxfOm8LOAZkXZ
7gaEpA3Jq2a/A5FEylv0nCZvkLygeI1JQ4+/B+J/HG2DO3GFSY4E0l9UGo1XbgqkYsY72BW6sMZh
Ng2POdwY4w65Zk19RIjKCzMSvkFLyr90CvnE/yNTY6iYyLax8/TLz3j+iedf3j/XafYB0CfNokC9
S4U72SuxgTEC4CMVoe3pRmCevELph2wcqT5ZshXD1yWE9K5F4WHIdB0IManiL8lfQZK4VdOXqubI
LNA9p+eo2xbGoSKAxfFPs3blx1OOFhJ5NAeRc5Vh1JXBOQjmt4SgAYkwq70KM8GFFgocqHroMFVG
/OnYX0PP2Ix5pliRiZvZZBIs5v6IFLM3nnnLVS0/SItaxMpGi6gOrI+Kuh7qIyECSBX3+Rr5vL6t
NvEamr09Wlp9aZRXHheY/VjbCRG/4ZwuSnkp5bOcfkAiIT6XOLKtZC/6Mmvpjzqg5SRhjeRiUdAZ
V/aLJW3J9sQRjdl4P2g2yugegfG3buyG5DoWdL+4uobwGaPVWHymx5S5mZpbYh3SmzgCpvit94+N
SeXG1nAwQ7q6siLABkyc3y2vL9WLrf8AcCQcPR1PEeoWFKVLI92xKggH2hqK23nyr68jUgJ7dLxF
eqxUjQycbYLfoOAxAhAgp1tKwSpn0nqNbG1tWfQLD9Fx9qcXF/XP56h19kglp+gKgrfQFPYk55pE
v02616JVUKxhWILikSHwn0cO9IrpGMQXaSr9AgGItvXtQzfkNbZmnL26cSbJJ1zHtIEx4SJ9Q5yO
yIT+0l2sQnKrvReIem/5ljP0aSNKs8EjEFIBg+MTDdjtb1L/QFjBTfiCNtLVtA+HbhRF5ZpcNMbX
EPEFZ6DFkicmjCk5QDi53Y+MNFDAGNM3fYoU5mLXhr1knE34yMH2XTzpiccMtG713xYYQGCeXB84
0BsIccJEYTFRoIfqxvZf6/7TyX8ScHkDfHSVTtTygZ5AsFB1twjK7TT8dTr56KgAyHhJrsRzhUwU
DBY9aoYZdTCuHp1QfLkFiwzq9aBuI+It7Wuifin2xczwFROnb9cgwHSW2xHotXIK5Den/uvsRbeZ
NpTREq6TyOthPvZuD3txk8VXy0zXE2hAfwzlZhw3Bvrh2QXYD+lPoT3tL/qBVBPUje6fZ4bF9D5h
ywiAFWyPhq+0fRM+lyBD4R+ADxypHOtBhmYJIdxpcKGMmm1v7dNqX8W3OHjvBzgCOqCIGOOz9oND
OyBOCWmVWmJzWTH4M33ExDByUg372vxnC/E5mCDAgO/vOWwzsimuAT5ztCNHZztsEOql8Uri0/Mv
Cc86JWHDG0ugXawkkwAOUEEwl2Ji06DM3qSjiLV5A2qhKcSScxVK3QNkfWlWm3ZVYWncw/P1GJMT
1iGihinhWQQ1J1ihuOEVYXzX7lPYUeOZcCOE8n6cLkLiGHPHha1EH94fNHzY7si9J/ECXLXItyoC
544EF3bdyMFiQyRmjhQdNU1t7WVr04we1VBCn0yoWjtvG3ttBp8TkopIOnKlpNmbGt0A4JHFs13i
VsyYdxZRdbdbBIRkLDca3/2GBTsd37PoXEq3Lnz26Snm3WjmAwhHsxk2jb4W+0GRuii96LFXl2ja
83Wu/dqsMkX72Q7wkfU+JY+IKb7ZmL26Mpuj1fHLVZ4v7Tm7och5NtO1I3vvhB4vJEB5nklw9kUY
bENC95XVMDwG4K6hR64RnEWWhWaeHJNYuF1CXh5BmpOfuZb6TOEQDU7AkeyBgou6XLy104favOue
s0YoJUQrZPMDdKKxAiKPaZI0dn2NftGkJ56/HjstvDLY6LVmy56rAPPlJhh2wB+WdMJrDMjFI0dS
RdwQJY6cqj3UDzxYBB3WLWpiL9FOTUckFgfXen5wF4nhxwSdphV+JdchpMAvgxcu5eIt3vJf1W74
U+bG0vBhXBGQYalxkP60bkZ1+ExcCCYmIv+z49Rfou4t7b/JDMQ8EAAh8p6hq2xkfyG1H3H7Os4a
n/jRb3fM8fWVvOyBy26ATWFsKCH/k8VfqKHG41hcq+sA9HZkBwuyt4DzhsENiTspFa+xC/eANLK/
5Ca+VWkT0SsGAsZOFN8ZGsk5jfEv2o+WPZ0WMzbgob9o1gVDoCh5Cde68dumuxRsRWGjEHt1hgUK
Mo2oEX+CwEXWkvuPUOGEmHchZxzeovajwoarrUcM8ty9/Boh8GS2mfrVqPLLsXAVRNRfqC+ex1Ug
WO4Fb+BqHOFiYT/0O/UeQuPRp99VxVAennjMB4Vpth8XYzMunfYjQB8jEyD7IxsbdqepZlMb3M7Z
MCaMzSvOSY5nXgBEZOTXuTSXhiU8OV8jNsqyq9apfeBPRDukEEgJkGV/2u3RoWertHx30i5sODIM
Ip4rZg0BCga0gfIQiNGQVEe3rrkkiB+JgHH74kaOIAkkp6y7jx9tuubX1+MbQ4PabHmfq+IpsVz2
9VdFGx0Xro2wgAT9BYNBFu55vsRurXanxLQAi/i4/N/oi24TIcGSJq6P8jrqMS0nId1iu6a72MMf
FgXahaHE12Gyfg2stfBTzs2HSo4QQaQd872N3puhqTH/ei1fpBaRB+xCwgXAsBtTEZ/fVJsDiAjh
JnoKAdenGWVLcrUz5xwmOzt7jkzdTRmjbcALmL4J1CGHLOaTMGLMqIGrVUTiDXSFRd8yjwMXV3UH
PMbJn0Zv1OssBifhHsOqwF0T4bZSnjW3V5OzhgRX3SDMiaSqAHO5GDkFBYYEUi93MbZgtQdWucXV
q6q+StVBsfczmktNdRmrsvQjZ+Keefoz41ZCAhX5E77ZNDeyw+Asuym3E4MoIoPyA4bf2HYbpaPq
dg8sliORAkvtf7QK6MCgSAhubFZAUsSYHZanqGQFUHTMwDXWWNby7mG6XZMtbZ6ZihIySkAWs/nM
7M9y/MghzhZwEQ348eRauYUmBJaY0klOZl4a08SLNBzFKc+RJ8zCBdfQNNEVvGOGISaJXh/ViykE
03acOY3+i2lTeGZGVXfrazT+dsgkeV2JPIrKO2f0UmssvGwOc9UNmwbGv2z+E28JKtLE/jXsgeuf
y4qH2yb1B710zcQ+4DJfJsM+rPfMCVOLTKkHvAPPEmGvk8jVW/muxOwGMJ4qV7GlJzrnHeFWEWh8
gIignJJVIGKRUXPg/1jyjwVCIr7U/sGPyMTof3Erw9NM7e6zwXu4HhGdAKv4HQDKJjb3Mg/ExJWG
pELD5aQ5kH/1lTc5uhiIwJUt8/KAcRB1FPHy5qGI4HxuYs6JQXRehNBTfxvJzmvyja3vdPZXVPyI
OgnYi13kLMYa8KhC5MmwMgbrrrgQJt8q3hx9Rw7OPg6a6oQORcZ6hFA7L9azvYfWHPpdiMlNiIsk
Wn42Yilj9gJBwIzIarzPYxJiz0D/sFz5Gqqgk12lc5/Ne0EgiYacXF2GzrtUY5wglkFG5WiMiCHH
kOeCugCZx/8SWy8dCXPRT6h8+Tbp6V7sNQTVw/a7AtFQo1M3vksBKC0zCLLmAV78yVEqZMk8qVgj
xREnWasHhZnY9hHgEVoXPWIqIkxQt9C4m+ZZf5NxByjaPiNEimZyrHS3kGczPuLkriRsLNu23jsV
jaBFR6f92tbdKr6Y0R48kezkxeBZS+Alfi7Y1/uY32N+azWUlzRyDVbm6rEILt1GwckEMFt+Mjwa
yDcsr7NeYkJ0gAlMEEjyHRg/SMVpPdW8SdnfbLB5ZytSXgilWGgc3SOtlCSDE18Q/fMmz3hXD8O0
dWYN0RMxI9cOxo3lAhR71Xe7WNQvmJzRF1u6yOa7D/HvnCEFKExxxt3AcTbJSyj6NjuZMpz8vOd8
CwzEbrIwM8Zs3v+4CMu1rE+HXq1gAOcmhqZc+81J52ZlaROphq5SnqQYmELJVplOUBFQHhZmlCE8
Gq+1I23SgaKg+RAj4o644Ih2CxfsyUF4axus0TQZqOpBL86sWsTacZHS8tidZdRB+ZZgAvGI6XD7
UJVlzwFrdMvaWsXgNH7oSTE+QkiAnb42VwCuxvdk+F5JOkcMFhITr5ZCTGQ3WQC9nL9DfZeB+EKE
lTdivgKJGSb54XGXy3PgnBP/tQm/ir6hmM076T1eAQAq45KDsiQlZQj8LN3M/8bvBrObujdQozZ0
ADTsrBUKcLZ77H2VdjD40nDTlmu8RNMa2XY3fomDtaXWgQrkXML1QWdFzohYIF2j3eWA59YkVaCs
fhLtUWE/fpjDW2Wh2yZ0Q5ufPpSZkf9oFty0OrsntVUW1vQhFtXSMrxavTryDnzDWidb+I52qXul
Yy+ZS41xO45PEduWJuyISMptjx0A0RMv3GPIHz4ey8xkdVP4a7XUC0lKkJh11U04rHLCvM1gWTG7
5e2HalkEi/Er+hy+3iC7uAJHpiB2+9HMkJUQ7N3uchYTKj/4Q7m7X3nc4JdEnJc2PA3lnXAe3jqf
JRMtClK07gZyvWDJ44AwSPHiV6GvllMIawSvgk1IzfjxDxHN7rFEGddXRgT4dDStnTY9UZlW9han
v2HdgyxbTAGwn9gJs88g+tYEshs8QiSQXePgyYf+zs5Zd+2ou6dPoCDBQvzR+FywHOjNSzKhHmMW
nFrCWiLUK++OfrdYnEzrReh8neysy8+B/CNrXVUklxIzrHhaf6SGTlLW8EaR+Z1ypk2RDr/8SpAu
WpaM5mFG7+rN/MFQr5PW30Q0BLFbD4HMQ9O4FJgtBZYEgiIxrinyO++hmMkAMNB9cD8RDEbtWIkJ
VbWgYdB2zfFHqf6RLuLXh6ahs9zfzPknJdS4wHr+G2AMoEMk7ZTV3MDIGBY74SPd9vQGFnTvfNCC
irH524w//Oo6Tah4Ga865mR53TvAKXSy4b95i9gXq4Gk4QXEZ+eK1lEQRY4EPTxVJl99+TYVnyWt
bzE6RLUtz0r/GAQ/shGnowK/Ew7IYa0/YBRaGVGDRIvmK8HX7xMX66ftalIpJsCN1HOy7vsBPT+z
1unN8lNXQ+jBv8WNghj2qpT7Wl6WYDFWsJF+/IoJhl4y3wWOGddFvc0lY1EF33nsMBMjkkLQ320a
1wEYPQoazCEnoS0vhf6rjDSq0Smm9+uQHd2fYR2rl8Reqxe9v7b6ucilxXdBGFW3FT4mlWxv5w3Q
btEUZ95yS72adU9kHhjK3Sx3o4Tuy22bXdZ9VsS1ZVnB90R4OLpJSuUKYSZfyUISuze6VwwfwsO8
e4NbFx5+HU/zuEACCJUc6B8wE8TtOsJ8tYN01fn+y/G7QhHsS99KvhEAMOB/mNwnT1sHTFgv1HgJ
+joOf6Phkjr7fj3E+DtN2rtnNqFFb63Ah5pkM3LKxnTzdutIuarORc9PrDwa8hYEzEQsoPrQeXwj
2+fSBulC6ohgHiqIjGqbjEAOXX8WcWBM3NFZJdiL9swEnQe+KGQ0yUe/IH7kC0jPr9xq8vDzkAl0
oXR5Mda/ufZetOC7cudNUrSKcPghaCMiguGMgYPvvcN5Vovo8PIuiXZfea+pCo79GWvsQ25J999L
X6DwhMhEzS0ovmmn5K/iI1xauNLI/ARVa0+wRPyZjzL7QQCHxIDWJYksqXOAkoGHidm3ubOCCwLa
by+CPw0ATsbo4KTf5fzyf7wvxHYdxi5QLGGFUvJlalvq3Zcll4LyZFSOt5SsTycQUwfyZ16H5rpJ
L7nuLDXjQLZcN4NxMVqtQ7ZTpWk9px9cMyXLQr1gbwP0zgDEhDZIMEd9xmd+QWtfSD5zI/qraGcL
6JebuRsavr0XyT5I6Ym0C1hPYXbGe63vK+WuIj6dgQrrsl3FCIJUnpBgFZMexLPLCtbxDvxjCAdP
1EfZbklwlYQYtcSd2VZiQVqyRDMDQRvEQnoufROWiyCeDQg2OEOmZ9lM+8kpvRLAn5IRkkB0Dneh
4wPPURNSS1g5OI+FAauBw2ICRk2hcQHG12xxZYTQaL+JvkmJ4QrvaYpvEdaLJCg+XzFXgrVQu+ZK
lcu4uiqKvcClaakEXkr9L7Xihf8d5zfScWGFSNJI+UGq7F2pXqmpJ9+PL1BYwri4U6K2YFxz3IMH
lT/YPrUkVmvFR4E5szzA6I7Fr9Fg5FzDmjT+7PnZRyLjZWTpg6WzeKO1WWRnUhZmYi0mDKofCTxE
TaoQhtUW3LwmCyvyFZWL558AEzQzfGMJ5yznlCCRa7Tkpaozi9G0k8DpBM5nWXxHDJHNvjWP2ZoA
r3xLPZ7XWwTxrQUXBxSjAL6KXS9jKZgI78l5QpEKKp5w5hjSOtO2c3vE9Y5PGH6tPBKfhQfELFa5
iHomEuEgmUhtvK4ixGCX4veQjVuIA4i0UwSlzrIfHRbdW0VqBoQpUFpjbcmhwpS/aqZ9d8c3arOG
pdaF2PaF3+1BlwxMSDZnzSZGtiX9NkOzCctkSc8YuA6KcjwaWB2KGwdLp75E5nue2luVLzCGKOfh
BC5cd+VBl4EJjLXOE2ChflLtR4RVxYF4vnF2J/RoaxbnyeZ1Xo79LQyJYv6ySdPOG9Wl0mtVqZx2
1B3IJgfM+9RswJ0i+6xxuSVkGdTFt2yf5WEtKci83cR+rxmGu45nTDuQPudVYHeMh15OWeuK99Jz
ukdc3qmkIAmvXZYkes4xPAxZN5syPw6OhH4UlJNwroqjkTjnrSO/zv9UXOJG0Z0zVNHkIyPiUBXM
OMJSSySnqvsAR+w8AQMX14iIVLvGjYt1GieIfKzjjSZbPGA/CSugROpMfTbH9yYnWe4dXluKEWTr
f7lGtQ0AJPBUFLwP5Un9DMsNcRvEt3MNsIsURON5jRQChB0w8iz8fv9EJvAVzRcowwnivOFodCLY
uuY6lWc7eR3sn7j/HuR5QzkAw1qZIvOybkbAOaAQy3SSuzVbduYzmFMfouMIQLLy3wXT8/353I6S
ywNBwkDcaETlcvPFysq3Q5xF185j2vMvKMFTDciamR7iQe1/M+JdwvyriJ4SIXD1JxApyXEG9cUl
aMLVWvxM9olEtVD5M+hwde6xPLvR+GGQfd4eJefP6I6quVPxBPgPR7tr0h8P6pzf4gTRz9bGdXtW
1RVGQg1/uOpaQ7DVUoYAVIiU6boEjkT5WbOegcIbjopInnbSKvaqeM0iKS5UsdXxk6MHW0n+fUa4
0fR4stDrG4Jub99lyRMmCVXawe2rIDVKQnjvWbpi9i2VEQr9PVMPsoXQh0iNfTkOHL/QQgiUaJqA
5d0ip4uWxVOFkuxCqkEXNoxJTSDDhxwd9GGtEQ2ZRT+KhhFduZl1B2GGC2p6GWGJ5vW4qdaIM8oN
D6K5HeD1o/hVAGcTw2gE7WmxXsszMlqdlLLWK5EGE+XbpoAdEcOl2YK8v5LxvIyU0yADQgEyOiMJ
B3eLm6DgUUnxznFLIqZhLGfcAutxttOGM1rsQFru4YwWwZoNSAnTa7njTuijDSB9Mr81DWGSx1y7
ptm9I0sgOuC+kSrP4HGHzlk5a7ZysRoRZs8k0ZT3jI2Zch+Mc596nqDV25Ss2woPJRyQSwgFcvWR
/E2WuiZ+JdxlLP5GUBGLPUM4VVoVtC9zbfpzFN4/A62ftm322bSp6WMj9qe1ObvhTfz2K2u+e/MW
LoPNOP+EIR0quA+SlWN8Zqho65d/OXd79IGduIAYO+21nzJ77BExUPwAEPkbsqvZdF12p4alytY3
SfkejjdlLnjzdhUPX9wflOB9Do/2u+5s5Tk8mGq9ciYqsd4aMm4FQQ2TzEEr4hLlBjWleZIchLUi
yY0PeRDBT0LACadFgxRjJMmcwWdGe1mdMd90JtM53w4VejEERejB1hrUaYJlJ4wWRO2RKoD7Hy9M
P116VPwFjFhZb0CMDNXT4XeyrqYzu6BYEeSz2bySC9qt+MrK6mJg0CIt3Tp06M9VPtGMJV7uX2Ri
ESIUflN7RO+67FlH/YvYXkhHFvJmu18LtqWmFLI2eA65/2ulBCYaFgki/AalrgMnm0i8mMQ9AQfO
Hh8VWQR6s9WpKCx+ap3YDAnhFdfXzCOhWbyXoU5LurT5BuEGZl4RAflfTI5ufQkdXUsBB3oScOik
vScMS4GhLdjyiVhdNhoG4QATEbkg3YgAgzWEsoS2f2oohsarRmB4QLHHMD5q4vtLHMFb7VEQPBbf
DRUcbrqo5VVhBy8ZFZKPmchANL7MnWi468dMzw5zDji1xpnuxBu9Xo3tRRdEhBgQ7eeFv0wjUXHf
Q+KqT4eXDMecshHEQcIFRvyjbTwohIRv3sPnsVcdK5u6ebciL1QgF77OVstSp00vqb6HfJBptngJ
yue/w0eeUHseAp4kRyQ8sD7zTREvmOqeGgOCErA4bP1bjSPfy+U9qttOvubddrI8vyVbclP5/HEu
eQCgTFq6861kbZSnkl1k1GTUzx7w60xeVn7o+TxDvIDYQ1i6FVf+TkkVJMOLhO+jkGwoIqA+NNDy
+S9OerLG404ePIJ3RdwL4kwUGmFJT+RbwATjX+uJmtVNhhSl2syv4DP0J40u6DvnEYtcHJ47Xr0m
+bKG7yh2e4xbDbDDSx0eZfPWlM+8Qi+1FiGHg8e01sE9Vc1AFB+RZNW6sD3yqqoS0bnn+0fAkCH5
0ITXOoJpxnyryRxyf8Z4mwfiNiRIvS8N8kPBGLpNrK3gtD0iUNPRbdSakQHwOjxOzYuNWYMsdRpP
fR4TghlSUiR2AQ+ifmy4BlfkdIafgEMpRAAVHFiGkOlz6OnQuSLiptxhkonal0Y5TfrDIq0Cbx/q
0MRfB7ywPVDetih387jLo4c+pRtT/yjUV55OVcFehZJTbLAzUqGKu93ClUJKzThviL0lruQM98Rt
KlauGS/MsKQ1ZDGpX7WCr8vryqtDa3Ok3kflU0Vr0vBuR507m9HSsZ8Tg2BCadLG93dteNT0pxJc
iX+V/V2pH1NzF6dHM3o41gsCto6MiuesbBEjh+E9AcdXrEvAG6DteKxL5x4CqwSAosY3XNFUH6X2
YDA6kych+1vMzNVMh9akeHmA9EifgERRXUrvNtWpI+5ED6BLJ/OopuzW1VmIUuQyuvYYpcs8byX9
XUUMk4JcyRIobfoci0fJtlXsCU1LOjFf9GGwgn5e1q8jcmF5+OEDlTpaJPY5ciSZ8PqaLgg7Igms
eAnlP/q6iXBszF0fbvxqVehLkqp3xEKmqPsKFJymfPEJuW23Qvjlm+doOM0ITYx1XnxOymqyXwqd
SdzlkoXhstudrRzkO0GYavPUohe1eJ2J4oJgkdaRvkrJHkYvu+IvYNjtAkLKn+BQc0qBX+evC77r
DCR5Qp7v9F9+yJuwmlMKOp42sQSmK2feYGJK4Oeserx9RDmAcMXDLawvI94plJo9ShrWSMKGzekw
UlpdEzkCsCp1GOkxXMUX4g2CbsRLu3KsdyVl5DqGCY4tPBIFGRo21sXgU1f/Yn7WAQOebH0BtVCR
44l3vrTI8LukKJQAG1e2ts3kV4oip/ZC8HNjHIGxZvNChyIILF4qsu7/CbfDv3TgZZ4Jg/0spp+U
hc/MqMqQb8hn0dJ0x9xvl24jvROUhEskL24yOSfZo7N+Zp4CiQk+ExLG4RV9QhQx6Sg7ipIT9SEk
dTbRqq/8lfRwkrEMKQcnAElPCEvZr4hYd/3hLGiLTMuWsforekJi5TGFL/9j77yWK0eubfsrHfV8
UQcJm3lCrQdye0dy09cLgmSR8N7j688Aq9Xq6ntPX+ldCgWj2HTbAJkr55prTLzUpo89FwrAsRNX
VYIscrSandZQac9aXf49ZbiFQt9xNywOc0urDQF23iuYqLzUYnpKmwtV9wQF0aBh/Q4CNgOFtCsP
XrMnh4Z3y2rX86HeuDsFKYwAaP/8xtg8cOeARPFgNV7NnCuQWM3caUjKixqBLKnty4ZtJbJPKDwD
0CPRP6eRfZHMYAz/g+0Pzs8QkU2SPoD+9KeQjIaTk9wk+pM1Afka7qKdxpPrdzkJtjSxK0LaD5RX
QXk9omU1HHJz57uiuOr90+eFg/TX7IWPkM8tT9zlXYIVffDeM55WD8J+bnA32gON+xLPtCyxtnAi
R2ftjItBdAgNwCtu01U1HMuMNKkVpziWq5bS6lPmaxctukcKDA8QLrCdfUx3g169V2xpepCNOhXX
VY+fn50Q73WcfGP2K00wY6/J3PGs+c0q/YMFAyJk9nte73xaSbx6hnMlxMbgxMacNEMnFUwDFo6j
ob/PQjBguCp6MuWJta0GIgrjV30zGKWs86dAQ34H0j68JRaDhoDfgk2FXK32VvckeWTiaW5NuvPa
aV8F7qXNudrZp1RrjD/Xu95gvZsnLk9cJlO8pbvEwgZEhIqGtFzEnBGUJnk2mBRhDD8w0AbsU0B0
kiw5CrU62wl9zwueDw/kp2EFCnjVnyK88FT3R6t/mYa9qIhrXFIASh0hjrgHWn1Vz+/uP8oemuka
kccrcS/SINvFFAzD3gaqfZgGfAqUz0ibCCUKk+HG3Qbcct1tnrzb4nbolnBP1DvKq5u/l/lVHJ4H
Zz+266Y54LTv8QzWeMC042DdKWRQAuLqO4vbgpnc6EPoCIA5slP9MGW33pvdL2RIp/0gg2sUky7b
JNQ0LaJJSFJQ/kaMLW3qhHMUfSDLwpIIV5rGRgfHCmcj2IF0GxE6mAQrI8WTuYtILxE3zYhctJqy
NUMHrYYFB3IglinzPsMcXt928XUYPY9YR+oYwWHqLir71GiYgu4ybA8A/XIalLdz1gsyj9acy3E/
w9opegYCinZ0/Vx3ISu64lehf/b0h6Z8rc1zaHzXQljpGO2Lfczpa8WfDKJrjXm9qltO3ca3NqXL
bRtDiz96GdiW+6TEMcmYJpp1t+WGhBlGBxxkMfjasX4aKOgroCztmukMxuP9y2Z+IE4X7CowFlI/
d2ByWIxG1JmTV0BE3jpkdfP+DBcNMxOrOdm38YZNRrAjEhEtSEQYhneNg0fKg34MQ7yjxJS4G9e4
i7RHxfIPana2G24Fql49cNP065EwjfrDiopVRb/EGTf0OVKmDnvgQBvDuxvyZauTubOOew1Yz9EN
3yf8cF2xGkYug8uiuKT+Y5aoSLasvo569ehMRvcyWRHU4pQ7YutXDXtxCEUADiN2W8xgBVCD8KWE
dsPgfl8ew3ZtOZwWDwyjOul5qFOmtGar3ioLVgWnc5c6ebxv0rfeYCN2bU5NMxqKXj/VVkQEOepr
fnS7W4cJ9rp61cylHGafJmaXCuaF0107Bk6a6FRaXFqSeU8Gow4COEAMcZnZR0arQU9x03l44Tss
9dYWjibHB4tchw6DJKMgYF3mrmN6pWkRGYyHgQ5Jy6xw2N03PPzJZo5zAbequ49iglCRAmsQfZO7
7iBol+tu2AHj8qNV7J5bReVDfSGYLGEKsIMhFmDGZKjFPoLvTd21Cfmh6w6aeVe0r6kNMPS+r3fa
mHA6f6JhGDEdw/6UnDDCNubRxl/jnokhoEHSs3ZCHk9DLjVqkj1BLtb4VhUHicJc8WKt+2FvTsdi
uBq1N21O9X5N5Ar9ngz6Sd9Y0QteHVcHbMIYNwzXKzWuc9bHjCEDkwFu9VDWt+M+zJ56RAs0ah31
nQvKaT5gQjqANaslGyj+DRSjBJL8+MgfRfkAhBvqHB37D5k/MU7aooAFr57iQt8lADIsnF6rwuE3
wdGgsIxO5Ge6dDui/sodbobyPu8fMu6YuoBsNL5qLhRG5u+T8C0tlhBrXd6zYOc1G81AmnHfpHO2
kRXxkXNkwD5DvGzBQXZhBOepfbEBtwhxR+JB4+7zaa/MnZXVl/hk9XpxiXmIKBkd8/0s+QKYt+UV
4BquhgzLBUEvDSaJUwGo10euKzjgOdZDr99O2Rtxe3OV05sbjc1pxgpGjOXQv65oi/KUaL9n/t0Y
3zvu63zLosVGj/McNfGPlyXnFZpFaO12da7svTBuCP6a5jWCGRk3X4Xhc4vVKmWHbzn9JwG6aPg8
V6FMHXD4hXHmtzguPjyO2VAuxKnzH9PxPXGiRR8isgyS0L0rm5s4Xw4AtZIUCPh1YYMoltXtOJ5J
dk0J8IhfeQfgaRPk0NOnGThYMRWHKwRmKM5NZ50A2uanuLGx69OuhdNQSMJ0tz2xxhSksf+qsOJR
jWJ353LlQMSbUhnwYVwP2fOWF51QN6pnuhwpz6m16Tvbc6TES+3dQOZNa1a7bazuS0hbUGSM71X2
UNCmcLHT6necGwsgkHTW8y0XeGE98uiTcE8KOvdpOVzBkW4YPPSfUyLAPCjKdLHvlM/kO1MCNybT
5sBv5y5K9Fb377yMbX/tyn2Y3utqjShKtSnDc2pc81JJ7YhAGviAPY6Zgmp9ZBxTW+XlTYnW6/X7
VrtC1RtRn2S1zDpvpdVnEL8tZ6v8xFJMMDY6MGbhqp7bLQw7zxeOz1gga4D5nWWQE7ZPTGq4qG2g
qeVFaxT7Ln2ZkCQZSfI3Uw9e4RDaDwI5paXB0APnYSbOZQeDmnYKYpACT5qzS/0cMYQDDFBfk04D
jaElzwhGq9bc991+Wk/Rjj+dDPdz9cUThEExs05o6ZWA9reGdV0Rlty9i/HgaQ+FezWqQ10cnO6G
JgJQ1Hi8Do13O264A2+q+hzVZ0N/KLLrpF/E6FQZlsYF94g/kBHxIbwHJ73r2e6CtTZtgMxXxWMe
dxy7aGv5wHsZImnoAZr3Mj+P8rpA8Y/SGwMNEh+v9RrAfpqYoUaWh7P/rZu28YRpacPph7mdXL+N
ytOcyWuTNDehq1FV4WaGsixwL3fwRjete2/j4+VVZjlN0p0+XBviRMCPH91b3rRWRbEy4ogw3ase
67qJghZRKfA3+J4Aolhfoj4abEXhLrdfktS99Hp5MuqBk+FOAMc2t3b5zQRhryxt67Yo8+5NSe+7
YFiO3Y+TF14XonpZSejy9h+ddgbcZQVXIzYTxnyXZXVb9MlCaySN73aLzOp034H3Yb6Ku1WLNt4A
/1rHAJe0qsHC9H0ovhcmXIhVY+4TJujGkVGsDwsjQOa/48rXPEbvv3XFc9ugA/PUkWSvKNxtulo4
5eK1Cp50+HwG6jDF5HLKVlV0aCBuSW5tMKOuw8H6xudUOl7SoBjgJFtbXXC4iFFjvRuYmmZ8Ygyg
rg6J+2rZRKXgY0wOU7HtnVOJFK0bTzH4ENh7EDvNZWK/ZjVdLNRFzFAKxi3lfPw8JA/ChaLOrJtF
lT+SfUfbRERIstjoxTnon3tjowbOQvfxSy4xaTWsOgGwqPrNbilatJeJoWMLT4k7A4H6PbnEmJlk
hXlnFfKQ7Yp9vsL481bDXY0YHjqwABUFrj88lywy9XTyy5scSJJmcyTSvqXxN5xmHFQKFAsse6gw
iuQBenMM2OFKKKOlTv9ILxOWrl1Pqle/aczV2O6K/qWctZsGL157BnJoqg6R+cDe5yFcJ9Rvrfni
IYNN6DaXTU8DnmNUED+MzGR4e5luqnZDugqbIpsq+1eQYdAwcXgYXIbi0R4pFONzC3GGfYvWsq+f
5iHFDKsIvVpuMgOJnUj01QzoZt+c11cfz/7ss0/tbUAyBQWEueOMfO6dh3kqQt/ACoNzQz+UZ+YP
N86wK8rHnMJE6zD5DK+ztSaqV4Qpov6zNXj42ntEfAeDeBfMg76P2ozJ0N4i78NFzsrxHx3z7mli
SEpDTW1Zjrzh1jIeXPc211EzeO0EigwLIMmjJUY5WkrWiaziGRPg8Wdd1WDOwYQ8U5IIBUieao1c
uG2UPqbTI83q05RufLvgKPrcWDfUVLima/beaVpZrPYB9Arkn0ARFPoyVVehs+Nims3mwmeK22Hb
JfVMamSOYz+tyBfnojWbGaRRIrl99P63KkS6xaCfoiurlSIAgEynezxr0fg0DDsObtK60vqbfvxe
lS8qfPc4g5QO2QXuLisY77jN+Tr5IZ0C8KzzzmFcnXcxh4CKdRPu/eakixdksFkTI3r6Qmzz+eue
uVCWT8xZjMntUasEth/OmgGQDg2xiJ4IHavo6csv//X3v/3X2/Df/nt+nSejn2f13//G5295MfLg
g+ZPn/79DpBAnn7+zO/f8/NP/P0YvlV5nX80f/ld6/f89JK+13/+pvnR/P6b+eu/PbrFS/Py0yfL
rAmb8aZ9r8bze90mzeej4HnM3/mvfvGX98/fcjcW779+ecvbrJl/mx/m2ZffvrT9/usX0jI+X6gf
r9P8+3/74vwEfv1yCN/fguY9q5v38P/+ufeXuvn1i/rqYE6RyrV1xxWmdNwvv/TvP75iua4UyrIM
11K6YVpffsnyqgl+/WK5Xw3XtC2dlGhpOMI1vvxS5+1vX9JtW9rSYfjK0W3L/fKP5//T+/jP9/WX
rCWgHihAzaMRX34pfrzd8/NzdeEIR9elpSR/x7Jsk6+/vZzDzOe7xf9p9V45eoXJFVMPp0VnrBlu
nuGyqMF5dtNJnPW9B5tgLMx6aekweuwUC5NNV7KxymFZD0z6RHhNpiVLL2IjOnvU44DWC1dtTZJP
YhNiWyRw2+ejToTMPFUzdXCL/dcwyTYKsodMfaYH6BT6JltRCgyZ9GyqBo9zexOTHIR3HtDnhqRT
czFwu2Zp+jjY7AxRF6N5oJTHhVtAxeqPWkmbI9V7lxVgkSU1XXOB7cmPjfiGiHbwWC74BtJLVlnX
ybOf5h/SI8pVTArrUI0ZCrVtSBOOy5OG2cuz+m3baa9lot/ZbhOeY8PdFhGB4s5sso3tDI8iQqmJ
biVlYl2NZY3fDTV8IfLhWu00jVk9qdNjiAV6kWlG4TrX7J6SW6dKnBS9/8jTLwoKOi0/hNkwHMcU
HI8/iMv/3Mf/2n3MXceC97/dx+3wnr7mbeX/fPPzQz9uYuerbUiLG8WwXcmNabIs/LiJ7a+uadmW
4n+G6c435O83sa1/FdxYlqu4EAxlKH7dP25i9dWyHH6XcpWlWB7kv3MT2za/6ee7mDuXe5eVRrq6
FLr+8108Fnbgmy2HGKOmqhtip4NjRthdiutvKMt9aKDeREQqdVyWVMA5fij1OIB32kSVR3xhEWJk
CbqlVTFSOXkWEUWmetPgZgQiBVsZY0ivvYoB0JpefcqUsddXq8HTbTi71FbaxBKgjOQVMsJNzxFg
0mD3TKLvFzb26NobniujWJeF/t0vSvBgpPqMzb7qm1VQmi4t0PAjY5KOTF2QLU2+FKSnXpTmcOgs
gp89cRkawth6vXdTJNbCISt9Yfs9fMewvq9davCu4zCnEflse3D4IORUiXfttunJ6xJSOQHfONb4
rFxGRBJFLT4jcu1NmnXHIXMA6KnsqqGz6ds0H2msUgh5/nNbx9FiTCE/ZMshM8cLa+KIlYZZTvuj
xu6Ocb9lEVA5CqfGTp75Oob01ED/ymCVeiPY4aIGsJe738WAQVD6Ql+4UzDiRbBefU9i/fR0tYm1
/LWdQ1mlGYPmqJho820IHzG1s/mB5L7K9epOjfprYGIRqRoCOFnQzAGYn2g5iYh01SrHuuzckCDU
AFVtqmkqN7X/PWkHnAxBT8HUzwG5FZbXdLy36v5A6mYZ+9T9mfWUOLS10+DUVcxwSr8mujf4cF0U
KjgkgaZddYTSxmF559rJtMpEf1cPzoOe+vGimHAbam7nL33K2MiYnZC1M636tjnEYvpeeRmgEQaA
YAeG08A4l790TJcXMLWhTTjyhbBfUJ5t3uMmCdg03DtnML9rOb079qhyJUi0Ca3qZQTsd6Hc4rr1
C2shi3aOUOKaTw365lmVApAopXWWutWQYNdYq9RGPFJ2S+8FuE3SYFgMkR/93r3PdKDb0sEuPFAz
52x1q4om1aVdmWyHgL6moqLeKzus1q5gsJPyi9dc176J+IntMltNzfQgpKltAsyXC4+RhMra+r1a
Si/chSMQpdouzu0gGLVHoPSbHPIqvOB26taGYrjIxKY25RRxfkd5WVmoGoxR2TgLzHHmknSBcxG9
ZQWHH2y2IUKyGVHmj9SlSY3SqLf2g9Pmd3rnSZpZ3q6cx/yH+JwE3YNhIlH0VrnA1tIj9gUAKGLE
+JophY5gKDqRocDkbXjU0ZbhHLusfpQdzZK0fFAG6TzBSPimNm5CjwaT5ZG+EIjukV2KgTTNWlpG
eVuLkoy9ujs2FoJXELdUwiVhV/VrVmCJcNtpVWQm5h8ediSTF1F1156O6G6q8rn2GIU0GfQKTole
rbwSWEaUxG9mOjnLtoygrEjmGUW04+VZTHb4EhvAlmqc0gVeJwIuCR2TKdB5s7vw/bEhiV28Vh3F
uUzJH4ktmFbZve1zvPQ8dLmuXI8t57y4zUgGt8m2gjSbKgaUEyMkac91uO8mxYG4eqqMDIZbHB/t
vDP2oq+3DQBL3OK0Kpvxye+xH/tDfMjnvkdtYakdQO+LcMKYT2pePQwXiYygzREhHef6LsQ0kNAw
jdLu2icg1NZKaNQaaRYdma+tRg9bjdNhtIxdMJUhL1CIr3E+dwKBOmoWwDOhVUyIuQWNf64/HBv7
RtE5UIlV8ZJAqFEJ4EAH3uqw7ScHzs+QPmnHkNsBjh54upKR6y7oP5oe773q6W0pp7xtpmFcWAgu
iRmimvk730PZatxw1QzDNu2i66FqEc4lA1N17xinKm022J3QpOtdVuU3rSO2lsb7kfe5XDTFx9gM
G1Uy5icxPy496ijCPb7VOmPgvv/KvoPECf1gaKKLpp/u6GvWvJgjW03tFQ49HAseq0XosQ4RrAHI
qukx/JkK09pkkeOU1y4GNEIubcIGmDpg8AwmFUUqZKRO0stq5tOWfpspUmK7sMD6leuPojLXmuaf
GkpFM+X8r2GtEiCWtxKYbKf0aydi8lOWHIgD3Ts3AQuymJgsH+5AxgF7CoHiDG1PUn2UPIU20oyH
A/YixsjECuRhC+vWTlyOy3nlwqpQrHJbTpde6EG5gWON1SBvTyzK1HolZr+YlAqNNp43O8zHclo0
E8qhZiLUzA0AO4SCVRbUmkUjLwzXJ+NiwBxR9f3JTF25M/Ev0QeXG5lK9FjJQKZ0GLWrM07laZ9c
aYmwFxPVyUKIcW/PZO5ON8BCR8dKb2mXYCRozRhnfRFkC5+RmO7Gk+F1qHpcmEHxrKs5cgn6XJnV
/rr0k61RqA+2gpOe15T6+Z2XTohoGYzsIWGcS1idcWmoFz+rr5wwIBqwraKHPCGwQWuxlnnfp0je
NLFBHDwDCKEq2MCiJ7/kmG/4WKbDdrp3E4+hSAQjMIwJRcuFL9lJXVrOdmG+hbUlGJvNlr7WIH3Y
7RkAY4qfadpnEiegGK7UPJ/DqrWs6uwjT8ivlAkHZBUq5mSqEGCD671FLoSxMgYS4I4veYvHXTSD
v4mCD9v3nwoGz6MOHUQz6S0w4uOpFH4zYWEjoX2DSuEkqPpZeUz7Z7qLy9npzwnq/X9q9n+pZrfl
X9Xsxzx7ect/qtfnH/hRr7tfLZuztqLAtqUwONz+o17nK/pcr9tKOsqUnMB/r9ct86vrmKatdEdJ
wzKE+me9zpfYwblNXMz6Oj/479Trhs3x/Y/1uqFLwzYt/rtpKN0S88ngj6fuQZNjFBUjUacGtA+m
gLSIObTGW1TOsOhuk1vm2i+zAh/zOu2XdYI3GKpHgsmH/EpYF4+G/mH4l0bJYDPf1d50xYufHN3q
CcOnVWPFuhHOlrlgHUQhabwl52iJhWLNjscqhik/2iZvathHNgkuCGabeIRYc9tHRPRBUAmDjQ65
D63VEETp3rvuLgKtw4S2OaH+rhp5yku10uWyZWp4OqREYWIpVYgHzBsnOwj/JcF6iOXxdKQJFfOT
5XLPUGEZvYdwexIib5gBp0sUUrd80+haRXe++Zz0K/sp03bhDQrCBCJ4vLAfUclolkF0IHknn3mh
qGUmgboRXXeMI+vkWdp7TSz6l3wdHrL19OHd9qiPlJHgaZjZq7baxsCb+a2dE3EvghVcfPB0wczR
uKS3nK/P3Ybcb/jFUNcPzofHYCut+OxEZBdqwHzAx01+gaa9sBg1V7eVeQkoZKYHb/16Re94r2/g
ekgYvkT5rYuDyWQzvu0IBzrkdhg+4cqiM61tB3XseDyU/UQAvzrJyRie7WZH0LZHX7vBXXBn2XsO
aAj1Tko88ILJB+t17jZqFwmhUhfQH3y8IoraCsbYYkT+zxZY+hBfUDZIPhHGRfuCxItwaMcHgQFk
OjEBQ2AcbqdhXNFaxTgyYsTZSRfzNI3Di16Sx31p3xbfrY/RvhBv0DhOyXUeFJzAaGKRF2pY/rus
64xMgxTeZpevotqyFwXzqsjbARGbU/ShirpHAU/3/1kE/6VFcF6f/nfh4pRX8OZ+WgTnH/ixCJri
q+5I05FKCNcyhYO++EO0sFjNWAN1FrJ5VdMF69NvyqMrEC2U0JXUjc+ljh/6TbSw3a/IFdJ1LVcg
dkjj31oErVmT+KfyyJFrXgJdyXqrbMRRiz/0xzUQHFCbk2+QLRPPyfWLTpU3tk+DUpXKfIwVqJII
Q+VQghDu6YfehcxtjkYf7bOpqg/WsS/8x76zw9d68p5cO2LAIAka2AjekxSc4gIfIsqkJxX4sCaB
zpBw0pPU6jkJA7MzL6fkagtvGQ0tAYkGJEadPgTJDMHrNML7DDgGalb7BMGv2fU5K3BSOd7BV361
c2V+84c37vrHE/+jEusiFP30eihLmrohha3rrnQcNe8Zf1Bifaop1U0gSGjLMHdU1Ouunrp7ofka
Yzn6ZRcCzjXJpF/TbKtvomrqt53LwgrP2QQXfBdI1BHN8S7ciQEwTURXUyPU0cP63Ym42aVV0+w+
//X5wao8se5aoEkyq8XW96b0+PmhcNRv/wrxyCz0eBJ3frSOcMaD+C8OdoPF1e8UsJchLa9FSnPY
Iaplg+MPYJkK5WYscaTV0oQDNvn1VaMHWH85PRpFBY/XoAbzLUxvRpqf3PmDNkd9TGe/Y5REdZLN
MBt8Wv39ZnInby0UB7+CQKm1rCpaah1nDWbxWOeGiU44cX4DQ9H0knUbW2FSR4p5YhBtrax5u+Wo
XeXtiNVfKpCN9GH++p2T85X6xytZ2UI4ro6MT92AjP+ndy7OHBrVAuyP2aQ435yENmRaavGBqh4x
qcrM+9LCtRfYTXdhd1gtrXqc+7H9spmSbJcO1k3o+PU83GPmgcJp5JXFM9J/v0EbwCYsE0wUng84
v5QM3E5me7Q1l0kE8G1BUvkkKwzppR9b/sMw/ysyfIc5K5zcaTkEt1ZmLwe93k491K8egfPSL+j9
G0wuNEkRru2ZxtslQm3GvClXQeuRjxgVWLMzsY4bQ79y0psudPVzHbQbzxDOqU9t8Py4HH3vHMZm
caxl8Fr7indnMGj5Rv6y6VVK/wXwUwbtovNUdWMbYoQw3eEpzZmvq0PvMCW9XMi8PHZaWx08T3vN
kmbYxmUKPkmp4Vrr03bf++nNYNIgjiPyMxNcM9uqz0rkAViXNP9c4X0LS1+eip5J0b9+fwUL289v
MK0blkTddtx5zUTP/fnWdFuOWV5eGItUdd+cKalwZKwNJlXMou6uqsyqboaq4n7zaSzGTXrhuj7I
wCCsD0EJFnRwpit9vgyc0YG7VJbtXnQOhv750ylBnUPhgYrVj9VNXcbxKh45e0yWfQ2BhxaCA0TA
mBjP9hxvEeKOpIuSPxlxTeJDCqEzDMUBYYbki6qZrmXth7Rgy3b7+dNSD5n7TZPowUR1YSaMStLD
D2GFYb2PGx0saldY6zCt7hzJNNho1Prmxy2WpgHo2Xm1kZ7YRSEJo35oDqvQ0oNbvXU55gEmbksz
uA1lOoKvYQ5fWJ4JRWVK3yqtBRJdQPQyX4qpSo+yEtEh1zHzO9FrOAb5KYtEuzSkUzIowTowLwL0
W0FXp9ahL2z91kq1gxRoSN7kHz8/aK2/Mwm0A/O5sjKnve+VXDZC4u9MyNNeOVbuEmg1usfJtknw
YnhGDSCxidwoG5mdKp+ZAJ8JyiGL6ELN74PlDu5WCjSARg1XVd4zjOepdq/n00eG4stYQ8685fw+
R61xaXYEbnhFFRAOmB1lErqAgtrsmIl8WiftmfMIpt8i6jl8ahzpIyB6hmFo12UOoTPqS0i3g2ts
W18GRB02/o8uz4/mxf9jKxFi7tr9cUWydZfrVXcc5DsaiX/uB+iTroZuDCjOtMw+tmWQIzcH9T5K
nTnqXe0Ci4FcaRXPP97owEn0lWdMA1hMUuSt2BL7zw9THSB9xYxUVvo4btRYPbSVGx2SNIyIjMms
+wEyUvM+hFnE5ErNLWkYc0UswuDoSc8h6iQB3jBxVturTgO3OSQ4VouYUDHECLmuy6q+6t6KpBaH
TmO43g2qGxFM6ro2+nLJq0NXvurK7een+bw2+EEdo/blyE1p5W2nqZ+H5v1I7T4vEE8fyaNy0vLZ
TYErFkmZb1qFj7fwKmrcLieDe96V8rxjGtic+oVStc3BqpdLMd+lgLgCib9DxsVsGo7hCX++97ki
f8duKwCsRh6gmxZmtHJ5RNdjjaG9sfRDPX/QZqpe0SX6ehDmKY4HVuVKA8xCj3Kdh1XwkDtAJzt4
+ABhYi6umOhRuety5pO1ycfn0AIOsMZaLXwg+prC8B/wqOjxmBsV+PFdZqgrP67DZWGNw3X9uSEW
TeZjCR+9Ow+OVZlGZ+43ANGkrAWeKE9tleOrDNNlNw721rP02//fOvnnjXDeB21Glrn8LEsg2/+8
TtJ1cBHSWogGdTVCwRiaczKofBs4xnXbFu+llaVnBL50k5rkogRlBx/dSqt9LUiqlW5X7XU/dNey
cI6hiXE/sGvk6AFKC1M2fNjrInR//NNKYZGUpp8GCzuyH4YAGLNhe8OydLHVB9mwMYr8me5Ef0LT
Ka+9WeTOS2P8lho30ziRe0om1KbEF35n9KbF1G1RLNrI0NamXXPFxll27bSwlaNpTC9Vi/CcTUO5
Ksq8OedezAS+izZbOvlbXpnW1sKWdDXE2Vp5hUHUiPKPngYeJxwyaOhRAfHYbj9ih+7GEJfS2Y2m
Z617ADSVYzcgvOPhpu+Z77MZPG+S8zSvu7Uxpac4zyk4S0pYi5jcqGfN/dwBu7H1VmqC/a5ykdx/
/rdiDI5BWWhYpjBpft4PhBqAuoUr9uPaqn0cNJ8FBqMPfSd8XFyNtyqxCOBm5YMUEqiRHp19B8p6
n7gApXQGYYaIPksSQR3O2wLy0Mizz31m3RhSDG/9epPNr27QOWu7N8QmVdSmcWRnOz9R+QpJ+6oq
SDjoaKUh+j3nRpg9aFmDsz5mHm9Za/Xeq90EkybzInWBZPfX16f9s9fBUco0kXUUV6bkRMTx4+fL
My412/asWgeRWpT084Lh2Nh4p2p967sBY/GFzGCmEcrZ28WIjby67yMdfgxKKnPRvWKVijE8M3q8
kLoO6z0zbISEngCI0O92/VziFHbFDKNJL4lCtljOh6kN42n9E+UTYUXatIzSuFrXic3NTq/uMM0f
RMEu43dtx4JUlPuUOfHPnYlQcdinwrr9fOlybIVjyUSX7Wq/L92NMLew87pLXzeh01k64079rYgD
vk3vKsyZ+Av/+pWc7Sc/7S/KdHT+b1lSmEJHE/v5lZyU0U017abLVFfWTu+KEf2FNOXPf8mgYHKB
49/lZ2UkiTJQUuGr7VhSh6BaYPf1TuZQd+tp7vIW86e5ADCUJrD0HcG8heYM43qyWPM+P1UVp7Oy
KDVaNGzbYB8nllmZisPAYFrYlvVeS7IKYC3rZtlTgY2aUGRI4ZQyJvLWfFPbdqJlsTBz0vJKgLuM
QVVDBfKkdO5tgQ+0j3r3hgAI+Ix+gMnMsevz54fYf8nd0SDySj0ads689djAC/i8AvoyfBRkAm58
51VMOtjgMkuAe+ZvQQxFqaLJs9J5GfdZOGLflZmAKxXrzWXtt+W+nT9MKi73n59+/musr//63RKz
cPnnt0vwEutKubgQhP2n+rW0CqXHbUTHbBj7/dRb1UFwXtrX80ElKh46LGTfG8vcuRp8EPjXbHtR
r7vA/wYmmObKzCmYDzVLhcfM7G8qpyhiCGdMWFizbBR+M8fZnSbz2D3MuUxO650LtvpN2oc9Pvg6
AhxnYBae39wssVA3/SBesVvUmyFnDFrWoQ46TqBzTY6nb4wxAM6Q2OM66pR5/fmhp4gkU8C4tJsI
0uJcLZuVpjgwl3KdmNOdM7jplRnoxn3dD3ehOweUmwD/XL3v16UZDxfVXG187v66T5oDUgIpQLEV
ceW08aJuB/0Qqz5fKzP0dqHl3f0oLrS4u6MGwZtt+PGmb9z6yuqS7JLmMvDArAc5GM8Pk34WEOlu
NNfh/Kk1/A9h57UcN7JF2S9CBIBEIoFXsRzL0cu9IGThvc+vnwWU7tyWekb3BUFS3TQoVObJc/Ze
O5Tn26PTuN33wod+ock5u6zv7Wz5NLUwhxuFex9lbvvW2Oamm9X0sbXC7n4BTtwK29IbNm5h0jWU
gzcfqzR79ELHvEfzBQt7eVAHIcvNuqpbjFzvo6LvsG5ZQNatjMV3IGdMF+/L5Z71Qck8dllBJkdR
OVnuIO4Hpzz6gcMZog0Kc2/hNSVc6EOvoVSGBD48Ijb8+2MpaJr//ljKpcm+iOIcE1mc9JbH9h8d
j5YVY/I6CMhR3u7Xp0xaiNCkSWcmLPELGs6ALRhp4zB7FGJAuerCI12VIJw7s8iXlPIw3g5t0KE6
xt2Sqo/kf8PW6J1iPznYzcfBmS+tf10P4Zy8uR9xcbXdhHABP6EGXpYCNqIfdZ2QclD39Gz74VdV
3LQd1uI5zDYO4i8k/FZ+z1oIWI80sIemkc8xbbfNrYQWCUA8Gdntgx1oag4r2Pdo4Ta2U+f7gH3n
2KjD0KgK0T+OtmCqvnWt6+CeWJoZLkWaU3czioAIA1kqCVHM8gNnKbJwu4GXJXFnNLshNsnOyZ9o
GKjNrfoZ87H8WFVMo+ayRdnfGqxUVohryQ5F8GyE7s92rPNvJpoTIwC0SUNsjkvxViXw/oQjok2e
Yfs0koEORJzbh2Ji7p2H7nlC12oWXnCGYHZJwDq8qGJKt+hpouXwNssZHueI/7Rbyt71GFqY+ZOq
Yw0iiaobs7teDl9VAWk1R3K3PoBm2uER8HM2UIsAvNxBNzJk4/wxso1tj4zmErasNiF8sUvoA3sb
cuhftW9uS5dmeBnLArleKwFjd+Ml4+dCupt97LhDcZwUbq5aTybmaNt+XC8ixF/peTg9/++XIjth
uRqgDHVdJG7/mUeW1M6pwXYmrkt7ox1+UAJNF692rF00wXZKzUFfHZMVxYuinVNV88e+K05NKYJX
KXV7MKQP+qaeN0as4xeLNR+VQtbjutmup9BIzrw5LSh5Hafx164rKQsv6xmiXCp5m97swVnX0tAe
gZia4XWsXWwQS23hCRuURzOL7UQmBtJ3e1F8abY89mq8AiAggoRX37DGvW2k4c5NRLnxxDicqzkA
Ijim1msaq8epytwDc6fkUI9NfQjK+IfKkR2aM2wM8ka2VtEJ4Ie+eY6HZNi1Kg9P7aR+FqH0lq2b
hyDQoCBKtz0MTnKOM7io2oFox1IRzHYO2mz+4gUzqaYRLoNmafesFzEjYeA0/GjJ8QlR5HTfd0Cu
jKQD0hxnzHPzySApIm/LPW+n8Ct40Tct5vjr4pOgPzN/8hQqz8KgHi61i8aKn7b+3PVim/yxuoSA
ubYExqFg5y+TezH3zrVC+nPVqUsQZlYtEXxj/cnNIpAaIYOVcDDCo7JD0EZERL1L3+rObS/uYDL7
UrYuToLDwbo8Kygwkv+bmYgv7qEsHhHBMTahvoOq1RfztmqBF9tThVs1gPJuLEU6nn8Z29nb8hcN
AebEwA+/mGEaf22S4WJE1XjkzpJ45Lm7KhxBnPmIZgYa6PvcaotHU9v9rs54K8nR2pUOfrk8F/qM
iMXGs2pHx9ktA5x2Ak7DWvvQ8qRJtTZLCtm1u7VuUhxDj11v8cI50YfULTzEsTkQmCp/BeKJWXeS
pM3QTd9aJue4tmuCQxmDOwuaob/P/UQ5ZNxS2xZqkiBrKPeiUei72YLUYDkm2ZoClR8cEurCSn6N
ecNw9q12ZmjXtNsRmje5N54FgomiKsb3iT9MW1M/58UMURVsycU2hLqsH6nBv08cJ8EObX606I5t
nUSAqLXd5ylv5peh6N13Rt60B9pQxW3s9P/tpHjLIPafjRTl8gKagrVhmRgzFPl9i3LsqIBgY+M7
dnrI9b5ZBvhHI3BitQYHQhnieWZ6iucc3Y3K5XABXVMPzBwrV+x8dPvHdRex+yUeLRP+qw9QcazT
6pmi0X9NAvXRrYiGXv+tiPD2pvM+M617P9bd55YRyN1cQx+aFKSZqrNR/fcxq44yDmFAYHqpGxdB
J0/HODFNDQZFVywgfy4xYNQGrWdub6fNsnbclx77tDdjKk5RnvwqiCM3iK6Mf+lntL2BIYwu12za
0GnC5MkrzP5026JuxQLQNvuIC2phfyb2RVE83fuWsWjW5Cmw4uG+SJJxPwYmY0z3OOrquzU6/kl4
5XmtIwiIAhrUhVF8sEvz5Eht7qTrJJ9ot8nlcWKJfstfjNIBwGVEw+Ms2S0SgRBvORdCesTv7aC3
Ts3w598rEvXnAZFKCUW8iSrfphxBKPD7q53KqerK0cCQu5bAKkvNByyMBe5i19wRDV2yXf/ngp5w
Y5fBl8oag7McHPVqtcGesAMYG2iL1EfHR4Rk9YKjQtHNsFnMt2kQw9E0OOmODhPi9eUZEtfCneoX
B46fM7WJlxwKBQ3ArSAIjNzT49yQaehGxIFqazpozyBKtWqf1gq4tlAQFTwwduTUHmzOiUTLHNJ8
GMOwsXFfRgYZyGZYAkIaRiRSrd6PRUb5YTd6Z0xudDLj3j42JBUtnyQ95mkrRl3J++sSZql/NgW+
xTHAlhQEmctImw5gl6vzrfIpPcvB/kk+iLLtbzYHtN3cevFdYweIC0Wbp9e/v07/KhwZlXGYR/O8
+CbQif7xOvW5M1Us55yYE+GcTYmCfo5+mrHT76pKkT2aJuGp5KACMjwl2LgIhgcxAZ4J5tTYh0MD
X8Gb5o9uRDfM8MF4rJ/ajoJ9bKktEfLBSSj7Ejnxbi0Rc2r0a4N6zwtNefKqUQIIiUqcwlm8kwJz
W4HvQQk1nKJ03tngHx+jBVlQuS1NsBBOhqD8/B/ncO/PB5bJk4fcW3jYOKT1rxmqW+V+FzEqBADR
xS9VHuCiaKPiodeJcUqU9ZVdydhRkMJD7j0yiHC3OfEcH6ZBfWxEV53UrMqTXXWcFsRkH+q28K8K
t1Gni/bRX8ZsHuf6tbSTYcfe4j24tZc/VLVo9iVR4kgVIpgjLGuHbjJyEmsxJkZj3JzDOn2M5pEE
qknmPG14U8vA+FyK6JvThCFJBJx7S2+pNlT2M1RBeczAS2thxdd0Gm1C2YOaaFCoB11ZPblB+pIR
ELrlkBLda+mOF5s+ZlEOzpdxLD4X49w9qHzJAMnzkcFU7DJ5Qu15GqrSRcHR1RsrwDLnMFM5lab/
daZNQ/h0asDDRCkyohe7VlhGqbj4yJ7jYkt/B0ZwNXBIqIPH2Rmaox58IMV44ijQiPnM6//RRl1U
S7/tObyoiIIc02Y4juXgzy6qaH01J7rkvtlaQf730NXOTgYOlLzYUbHb2m6Nr1l3pKdYTr+to3Yg
HLCTL2k502W24sdRALlnkKY3ir7LndlB8kiyZuGy9cb7aBBwPgUjJyfyjPe9N37yvJnJx/KPbXjs
IyN5nzg4zI1IB4fIKBm8RcS7+kZaUv6R/Wt+zPIf6zyl70ooti3pu5YNbdv3EWQ2DrwuzqDInp0I
lF9iVKexFCAwlOFsHMR5uLGtE+0C/lOhHmJAlsy+r6VYgheSTnwuUOrGU9L/KJV+rTTF4N/XEPdf
43akD67g2Omvoq9VnvCPwycWwlqmtPzvDPystJ6PvvW9aKLMQGQ1qLvabJGoLyfrqUlJmsidpW3J
M74e1xwCFQJUxiCNpx/OkMyPgy2ro+O1ROyZCXt20L/kVlGwOBXlQ7ew+hdgxoA2bR9WhvOSp93D
2GfBfbQcdO2h2t5qt7HXYt/0VfirbwCo/zZZWMcLdodgdZyVhaEx+TRak1xGUOXZcpwPQ8K9Ew2x
s0MzMQFbLm1Tevu5mL4zZ2u2kQ3Ip68R/FDeJ9tAjQ7AfsRBmZ70NRZi73aCLI64fm68zruztEfD
DEVjf0nxHV5l6KBJWuYff38tnH898aDW2HkZx/kueQOLUOWfjYDEq+GfeEwyNdRu99j68KaX/nk6
F9Fl/Wi9FDP/SQK4CsT4eF47BGsTd72IoHVwR7Z0CLMgPY9uCnDTKBZ3dUiEYlOin4r8fcepKIhT
jgLSJU1kLY2F7p7HpRtcL0HOLVQT34ofyIl3Tt0Mc7KAnHqItLFfzzPp4Kbg0P6zDVhe+mRNcf2p
i1hDZIacddQAgUrHdtBF293VbXyKdT6bXSt/+B+37l+tPRrUkjmfyzfgFv6pGjFmqZRYrfDrrfMa
XV9U7weHQLdsRV9kVzjX9RIzumQASB4rAhakar466riJj5j2mCdkxkTjH5BvZ0mxFdaQHUbt009u
WTTCpuAplI59zro8uxpeiy9uptINpkvqJgg8ujK/RAIug9ESVhS45pvfwJVNrBHYSUu0auwZhEEy
Fj7lWr9XKBiuQTlfKwvZAE6aCI3AzC3UeiNaHNUmYodtFEbWWYYfWo5zj70HVvbvN8/9s7qnorfw
xKB/soVvoxT9/bkTBV5GMWnSJdY5UlSBvg9aDUCJXtPzejEmwrKasAf6snytT1r9WNjvR32/DsEt
J2TfHdMUFmB3YYRDfnnrvetactHXy+g3zr6PSPN2BCk9qMJpJOXK346h415uF4kRfNC6WAqu4OnW
U6yGQN+v4xvcNkA/aU3trLbzt63tjCc3xbaQxrBWyjrBVWDODejq+lLG06konfbaTEX1AfqUMnX+
3tWP+VyMj32x/H0mUyddj7iPrb48FZUPt6YcSQJ1K/IGGhsXKBKSR9wl8K90Ux3WoVAsjV2E7OI8
p2177sp0epR9e7C68v7vL4pt//lIU8hgesU7abqLOlYsr9o/Vuai9ApDgd7f9KnzbR0huF6XbFwd
FTt0K/IwWkghXXb2x8RKH9bW3oy0/91NflN2BanxiyQCg5F34Kec/9ueSmPo3/nSeJWFKd5wehTU
V6+rGgM7Bw5w5e8KVcunARPyc+dB6rk1cAW7CQhlRc85i1HN+pL7a00X4QN3rJP8hG00PsROC1lr
mRC6XQzZZfKic9kgi8rZ0i8KVU6XGwxsi3iV3oNjjKBOzIZmLAqU25z9p6G1xVuWNxLBv8eEXlU2
tKUUU7zph+KtS6MYEtSFLrG+qw2nO2s62c+Bdq8J2NMw8rJvkTG+aNx9d7dfvZQNkZ8zOiLpaPS8
S0duavGJh9PPMIn893pSmMbXnc0Ix3AZRDXHeZQR3lV4Sy0u9cTjkXDpzio/rEitBxCzrp1zRkT2
2tiplhaPoo2zw/NkHxwcVNskTkCwxeZT2BePdp6KD01WXRVyC4cKLg5BdjCIn7NsOIlEE2EUT89w
jg6qIxRhvUCSO9x68Mv3Wr+FERsF0SL0rdKmuDJk++56kmQmodXVGITp7pNpsvamoytqfWVeTKrA
d51L6ytVGWnyjd540qD7aCrskRjQjDlVMG4tRD2LHITyx90UVn7sUo10RmIUQukfnmp7nEhTgy5s
BXb0YMxDebIIiV7OpcwVxHZc++nRrEFlLL2zYBlTZR55g4wjj6smgjGvjfYQ4EjX1OXFdWqSzvQM
C7GcxhgUbU6kA9MYS49fTUKe6m7o6YvOGB/M2X6s2B93aUx4zO2Imsrw9TZi4RkakHB4NR1kmtAq
Pgepp69YHQj/Gp0ZCh0Dbccd/G3m1+8l/JbbptrQgoshFdzeR6ODQy8Zqd7HJNoGk1I7oZvgjiQl
iNaV0NBzlob1+hCFE1bmPictmayh8XtWCI9IB0na2zKDF2GSwj6H0YawhsgwyljlosLB6DQeHKtu
dnahx4NIimIb8W7b8v+PF8vEsMcYiVpGZXTbZBFt2rn5MFSwF6zlHSBm632v4ITbEjiM5LMUNgq/
q6T3VVhdcadGTVrZcllHb2GDcvDvqxQu+9+LdBYpynPmFkzEsQP8ue86dj9HDVSVjZtb3aYXZQkn
10x260piFPGvT9ebqmzEF1l6KMM+JrZgVLtsqr8EnoIzsn5t4u6076ZOxOdIp/G5zfP52LdYwkHQ
wMtbpoRdo9H7LcGy3fKpC7P2Luvqhef9dR05WgEWplJtTRUynJ/YaNNGYEaPjtXUdM/ekL0NVdqx
KkLXb9qRQKYmMwElzbApDZUDqq2CmtCPKNubCn9PoHtr+/fbxtH0z/tm45SmJFnumelzev19ce/m
ss6qyeSpQCjH2RFV139LPbON9ZbFHTceyzsUTUF+CGOa4u42PV1f0jBPkfkHdnB2gyAkbqMt0l0T
e3Kfxo46uz2rSqTDfVPIBDVwgdGgJ+4jdl6zPDdPa9PE8KXeJw1QUtnMMSGkobvJlhI3jYkEWMdo
Xrlknpm6OrlB+yH1GI8l8ry+ntncvdQhBmZrEDtRMHqP6t55nBT0qH70+7MO5ElJ/a5f9EytxYCk
r/uQeBLemIJZ/T4E+I8GbVmv6Yvuq8xghq8m3B1s6ocgyvKdrchSqpgZ01Vh/tqijFsFW6YidybH
cWB52dPo1k//nVM3ExqRLPhQuyLdr4cDWpXl0WjPXo50r9eR+2aVEXNfzC6Ej+bMWm1WReUHgK7N
yTgbnTLOSF39DQ0HYUPIx7Tdu/WzERC/13dZ+hrzpsOJNntf3CwF9goMJ+0OptLOa1xilzWSZHoe
+3barB8Vnr37+zPk/XlyQ2EkXNsVPjszRcKfXToiSMImNxgJ3UZdbYwBdRW2BdZTNTvJe/So5Blq
mwoyNpqnzkOfMfvMXBwvGvGbNtatItC5WfJbIgVav+amkizL5d7LbEwvHmNGutnk0sgKeVfV1Omp
TIT/1TYbj3eZBVvabeDOiLw/5EZC8ueY52cDCD+yJYt6r8dQ0+W44CZzX4zucIbTe8XSN59GL/3n
xdB4s7u+UvdGbeh7k1mfhU3zoyx7Hph1n+X5/ebm+Y91gN2x28Cq9/DB46+b6ZSay76VAPu57eIk
hIl9nvbjC7pE8ni7E39+fLKY8+3nBDxuHBuLlDF4UrMz3aNr6nhN2/7C7n5aNwqWqoonJrcOTdPd
d9THD2krmsdWzztNh2EzOBqHdQlD1Mh092QWhbfvOkj2f3+1/10NcjTkicOOILFrUa3/vmD4oRvo
znGtrTcjoUYekDqVhApZOC/DnDUnztALkG/RWFm9/0Cl+DM3YNomjYTziVBlE1QRftkQDvVcJ9dC
RyU6lT7m+ELf69KZBTahBuxOjHQTzFxuRcbHyJovlk0Xdd1jZuk727K3P//9b/v3uZc1cAG5MP1G
NbfaMP5Z6cY60ii6CMLFgGlcwiibnvg93+QyV/SkMAjOjpJI76uKjAlYMYe+EsOTW2TPzSrAsHNw
tPR0ul6/VIYdn3IBkrK2m0+r/nVVwvpD5cExpKpfJogZyyAj9P4QIlRbFddt0sVHwVhFmAzmbgXj
iMH7HSp2+WIjrb8gZYdWxHQSWeFQdsmHrg+3qqs0qdnBpc6il2ARw04BftyhAmtzGKvc2hkOk6q/
3zEaAn/uH1hTJCoWk/ar4zru8u//OBx4kTsVnJfUJok5aYplTBTXhrlVU0eUhivrS9jsaGihRkWC
9MktUiAPaRtwCvc2bRwzHFzkRoMHATYfRbK59deCsgNt1iJFN6ZO3g8V+UMYLpp3oAx+qFXkktBl
f7EcWH4MjayXsESoSBdaHPBGPZh26T/mTn5mnGY/jhGr3wjDr27U54l2I1a8rnqYo7BGzIXqfghS
AoQm3t1Op+QxFJW8VQ5WSDfe0MHjutEsnzmt7z/a+n6K4NlKo2pPSHGe/yuKsSr1PSkWM5ZyGN5a
s/lprc1ExIEPY+RlKlHkrTvRRI29Wf/89Y6sl8gb4IKiiPZ6LOcJZo/PPbk9cqhOlguzdr3D1nKb
DWQ6x7HxTqOoP9aIz5/cKqMHnGcSXl/bvej0c1pGj9xs83m95FJz5qcttR/KmiMK5wizb+KHzJ+f
aPDbp8nrOcnNbe2DOmUDr7Iy4GzkfO2rKtkNCcPgsmRO4uTEtKSFRNgqyxffy6oX4QwY9vwsPK1f
s9oshlcfEdW6/GuPLBRLckbuSJm8L/q6ud5aS2aVGPT+MwQVcW35TMqNT6wMS4k8N0+rMOHWC7Ai
q9/1OVTRDnSjnTb1w00RqqsjD9d1ldYPddw/iNK/mj4qUlUwlPKL9n7sAxwWujYImeNdczuWsqjr
h1rluJmEjB/7QYA+0uXDWNmAG0lQb5bHIRrT4WG1PcS5O24r/BhbTxlQtiMRPfpx9OuSosevax0v
OH1yJZJ0OqRT3j7VJXp3ZJA310kUgJ0FJlUe1rJUe9GXxjAuY5L7z8j6k3eqK88NZtW3tieoIPQH
ifRY9CdjChFRuGa4o3eTPxrW+9UF0CHvRQfJAZD2o0thJOWJ2fqvj9avdWqgURBbH27/2Irj1BDC
ZNpAysKlYU53t7/H3srrQ/P6OZPfVneXGTTZsRySb1lE80rTkqpz3rWV+9ULsDIOIMseIncRuIxt
MhwlJcAOwEmykey/zJsgwtHPGHYdcBsUmTFMkoA6sXHc6GUWHypyesb6fakHdVlfusQLX5IEAu16
2jKZzcJCsAL5XVUdmTHC/bp2BKmGvZ0cFuI4mzHfc1GQ+1n0parC/F1ipwVdFRDDKMxgikMUJgL7
0Md98dpm5hYlpHiKs/Jxndkq8Ba73FN60/TDcG2KdLwG4Xz03dE50mrmS8vXHSeTO+RbCflgozww
iOHITvzHKFv7ER4DGqTQaDaVJPGRAy0Mzbqa782GuKHSGIv7W70ARWXm6Noyyx0oPQcLiy74ePla
+RlJavQg+q7xNwZojKfI9nuIK8PT6tFhhpVzwPVJVE7NBJKHl7xbB4DrR4VHpoNd8FamaUdjonM7
xgtegnJJa8Nm/ok3Qpt62rIikhwCvTp880LjidQzqAbWKfT7Xxe7svWxJ7BrVTqvvyumAsuex2UN
aJ4CgLHkKLW71E0fJocYv+WDkr3mEOUjRqsElhqujKDfTiVGqKnrQRvL8glJf/BUODjlrGIkP7f0
yBrxC+Opq4YWQ8KmiU0Yu0QznrysrnehMWDNTScquDyeWTUb+5wuYwGtzHNogGaNGVAfvEQ+rwIK
rQbUIR4hg46ZE4nlj+798qsFOfjbtG0iSqX/XCLJpukaVbNbvzakkEPz8iwm0R5cF7k6RoL5YxYC
heGlSB4aq3ZfbHe6H2pVXWeX8M7e7adL8WkUpr4bsjg9zkCKoNnX1t5OreBRel+T+BN9G4Rvte7f
3z4C/hHPac4UHuAshQ/w06YDYVJoAhqXrst66RXVBeYvO2uLW7sRhzzxZ6ulYj2WrNokqTNB2w3a
sJTcJUxqL36kmz26HDq3Q1GBRvGgOfu8Kpmr0kflErBiR7lzdcrs6Og43I12Zj+kLLh4OmgNm271
lIyD8wyGw5wtojJtRkN5U3GCQVnkVn5wWj8q54BI5bVzNY4AN9ZRbM4xCXAdoiQPonar5Hwt+0hv
apIZVTlQrySG2impoo0TI0th1D5RQnKsha5ZIPKbffVWg8w697QeiDd2EaD3FY36pqnum5Y0swi8
xw6WDZXAMv5mmvzSMTFJL6YRimOHM67TjYMrjW/nhU18H3OgPDrl+Lo2TG3OhafbffQBX2wTWDr7
ohqcbd571mNllRnJNV5EenP1BA6mOctaXlQQvjrL47tecp7ZOWyHs718aRjwb9kiHHaNP26jZByf
bxon2U98m/8rmxlrHEUYAvs75U4kDzmEjCFFkLvcsq5FX36l5hwlSSaAVm7N5jRDVnfztDRKuZuA
vmewyx2TQJ6lkWqFXkV2AlrT6tYMQ9YKR2XPSuqdpO7st6qvf0ZfaOoYv9RrfWjB41pEHHFlvYwp
8tJ1uLRK0gXhArEXFzCBi/JCXI/E1+83B1VEwyZfOtJtHiQnC8y2H+bwssevhiaHY70oU7zerA5R
Qrt2ORw7luYVdkx57tPPMdicT3E3EnSVkMSBUco9JH5aPIm4+WhYHa3ZfIlq0LBOyjE2N38vUe1F
TP1PyZAUloPtWriWbyFwXc2E/6hQFQ9elNZK3qw5o9ISpxnDpRn/FcY3doEfOn6mNnd+Sid/P7FF
REm1XxUd6PXGs/SoGcS9JWfj2QFF9zKDLnXrdHxIXDUdO1d/nTPPPDdZisOMZQBitCj+x0xOrKLw
3/4O8BRSuFTalu3a0NV+r7TLLirLiX1j+6utrsLPhJPS6qOthIfarne1qMAZOqMFFznxTU5V47mG
nPKuT2GCOaPRH3u3wK+aAnJAy8xbLUO/7TLQ98zqwzSh0x/11B+10e/+O8lb2+qGJZt91pEqA/Tq
nQAN9K3L46Nbee6HZIyTbTkme4o0vR3MrHtGVCaebp3JENzsB6m12Ll+GR8wzpSfMCLljJQ+CRT2
/JpLYd9ZBgq97pfRxxy6/VB7/jmt0zc3Q8gjlwVomuvghMgX1m+d3Quc1p0XnsTIURgL47EfCoku
B5tnnnCqDMC4GpHivSVMp972KZovrKPqul60YAUaq7K/s9lcOGjoBPhV50FY7hkNmF9WxV4bDXTE
VPhm9GQKZnl7Ksc+ek2T9hGK0ufba6ERqbyFU04TrTpknXEXpTL4ITzxZmWJefUqhSzSLIBm6m54
c4UT71UakLI9diPxetPMy9B33279E/qm5Csto+Q5qfR5mASLqpd/nryEIK/a93dW0Flnh24X2Djo
dRLJHuciOrFT8jo3wXiVo/Nd8LgedFPbO9+gDzoxIX1HF8j4Wk7uJo+N/CpnOUEY7b8IrFJPTqr1
g6tI/hUVAqgeFTrpfSVxvwbcIvKhDGD06m0chftr1GBl9vxCGXZJVIjII+otMBqS9Pqit+87+l3A
+3qPGJbpYR1XzEvDG/EkKBIrgENsF4d1rUJk33PMqxxC0hjzOtAGGa5me1qgjzEr8cWQbbCtxhFO
xrrt1H7LILTR5MVU/nc7mfLXLCzLbcgD9q7MO33ll/yY1VZ2ckFCndYfEMTEnKgccIhLQuwJhhM6
YpM2T9VO5LiF586toi9pCpAg9lpx8uLkfZ2H4opI8MN6d9fPeBE+VgytTr4m31UZZMn0aEfvKEuq
I24Naukkpr3p+EsJEH9WxGSIRdThjgBEZnuKdvWi6sAP7NzNYf2+zWe9rVTmkerWOqeCFurk9OZ5
Xejjgi8zWfH2eO6C+5ruxQZFvfmJ5eMjmi71lBbk40i7O1ukEV+cx7yh8i61tHb+OlLhsPv91kTo
e/2pyIfhKwSU3o3hNHjovDunZlt06SbeNpmqWWKpls5paTWovyt23vVTzynhTqLB2TdxfuQY6JKS
Gn1QFhWOUJW7nc1uwsm1OBi8SZ1n9varmXowG9qi3d0E6inRHUV2F3GeP5VtSLZ6/5+P1q+ppArv
fvmCcg4/blwRVkrDd1dz/nu+/YssVH4IlnlOriP7cNsync7CX5kOhfuuhK1VvYtiX11gzSO6WLzH
Lay4XytnEhNM4wGaWVT4NhNeKGL7JpBEoUOzkavqvwCMcM7ZOM7rR6g4SKRJTe+upS+2RT3a7oUK
qw8B9/ddIgSnZq53xao6VkVKDs9yIzopn6tJguLlWPbOIuBu7N0lOvBzGCwArqg5ClmpgCSfsb7T
y3s4jQ1MDrI09/ZinGGi6m+mMTJJfzW6R7vP+LZNjPxy2e0OQT7t12kfDjqXg6dXfPN4JGVOpPy6
Fa+SIGT1xf52DtHzEi49ivA09qS02gbtpLy/tIHtHH1oGFeVzoCM0hliQqrvGMKZ9/ZcIEBbLcJy
5oGsYwztXRzikF3WejF2n1dXgYthbxM6EmDacowpx+njeuD++4Zu/T9EwMwsaDbThlTewl3+fScE
/dWhTHZJx1hvcsL8ZReZ30RlYhSqmatavfvkZwIy/XJuCScWQWXRzadsQqU5V55zLxoYf5UA1Wlh
f7uZD70aG34Kr3JjwvbYrTPr2qsR+64/pzZGnLuq9xDJQl71jYBaKfGfUMXTFV4uEPiNkhC0rvSr
q9na86Ui3wiQx7umJ+0uRrlaI03Zra7kVUC0vtXXj6qgPbRK+Vw4EWXaxbdgOwRDrXoz0s1J8IL7
dhMTm4DlroX9xZsDYonHaoKU2A6vaa9DGgA8kkPjQ8DLLHtza8mpTl1KjYAGsuyGjPbbvhUa9GoL
TwFH98E5zZJKws81bKhlQjUplKNmBh2gn5aO/aplxx9bHtbBoE2UPHXFBU3QdOl1c1jHISUGjcfb
sVxq0mTXUw3iCBRoRPmgRkGAb3r7m1nPLkgL6kcTv02J73Vd8tabEcv8YnGIyptePQUG+lokQh9g
qu5dKw0unUXOWML+VIOWLXH3BmNr7KcCOuY0jkyHq9b6cXve3U+IcdyLNyK0iUbH/vUGbBI8n7e3
XtfEd2tvoVnsKrMBzmKZezaFN90j//+ZzU0N6eCnFw1M/WbbPKSLFgrHibj5PqO5bWmVaesgg2Qm
60TcxhmGUdlbbUlgdeFM2I7Pg4WWg/p9vawiiHXQgYZw2N7EXQDUcM1TypsesMceXBSCn2tJC23d
PS0f5R9IUVa9PNlMYaKu6zkdU5l5R2nn7eL7+sCxjHtAEEK84yQNorXo7sYFQ9IkY35/6/rUxpeo
nujZLOIDDofTRmTUkn5eGtuJU8VdyMqxneOU8I24PEvLsfeWbkmtmf9Hgf5v0SzTWtBDlEOej3Dq
T31l2Pkhj3A1bFoAESc7VWSODJZ9YIX51vakLI+Rf1kbZvl7B08oiZuDfNLKPuBLNx+j1HZgh5pH
9DzRe8fU/4ewM1tuG2m67RMhAoUZtwTnSbNk+wZhyTbGwjw//VkAff7+Wo5o37Alym2LJFCVlbn3
2gHoS85HnZvXO7Wia4dUSfEam9k4k9D+MQg5qXGaJ1Oic+6X7+LRkYdOna0aIdmvvn4pp9y4LF8R
wY1DOYFgjBGkPPfThY0OKDOE5Zu/rBbAcpMQa83QG+hgUVkhj4nnW66LKnlyHeJLizB/zILilBeD
do+v8bvpRP2mpzV40R1mTAFtsq4q3d2Q4tSo8/6wfOBDQ7FWdOJ0816MDim8bvOd4gMvbPOtU0ef
oNFauQa58ZFh7j656hAUXjLK6eAk0bHvtOSuLdTXW/Wlk1E4kqoduGAAxk4r71UGwK//vULrn1FS
GLuFwP+hanDxdfezljPo9Gke8hrEtgMsCsn+2A8Wpn0rkLsUjf59B4EdQU8Jm1OpYZL8f5OEa/RQ
I93mYSnZ4qZT38ndDI7KXGaS4ZGdhZ/XF19qxjWp5RV6AqS2WD9bY4dAoXNJbc620dzXdABDOkPr
HMrBn/4y9tA+T82BZXEI46jK4MMxgCz8ewdScfKNSkudnpTYYpcTR1VXGePicUTP58AX6QN7Ow72
eIjqBGeRrJAOq63YmSPzfGkxVRQd0qkhq9Hi6achGTG4jiqKdpnIh7amd9Ihk3dnDaDMde0vmv1l
Tve/x0nb1mA0wz00dD4jtLf/fgmOrBDp0HLf3CZEZQsgYmYTdcYLCBSUZyUY7joGY0zaQPHSp3no
0fWw3zIVEeeYe1yn4hTPD23ckCaAXUhDk1lGsf6C5tbyYnlTkMTJaJ+YwAJHsK2RIHNy2Wg8qk5H
q7wLoYLRXNB37VxLLAbaoLKj32aYNtBqLlZalEqBbINgTSfxBlWkdHhdesrpqO2XkWA9WHd6Rq1U
FNCsame0riNka2cd+ygsG5LHkFWyvS0/8eVMxnbxDhnR9Np0tH6cjNnXvprIUhdK/VPOTvVFILR8
pecN7bOUMJDSad//+2652b0/fxS6zpU0G/gNoX6WPUa9k6ua4W+S3tFgl3chkHQzvDrzg60Hd1lm
aYfl+ZCwgmsKaMizA7rrNGkSXHcp9/IkkpNu+mSvzlZQ/Ka/wlyG+yAY+nWoZuV6OdBXo4stxAII
H2cpOdzpFKibMREP/kAWjyVH59vSZayNb7dalkY97Vwp0MjkVKtVEZtbVZKM1Kjy5FA/XfUAEJub
pGs1AbcTdpXzSqJ6PQseWzHKdWD2LrIK5bT0+ac5F84c7asVmhDsJaESis5NOo3K7iavw3oDI+xL
V7WYuAUQ5DAq8qOBFSpEBOs2bSf2mWWtJ93x1O5HZ/bj2YUjpLdpd12qt1sXTjZfs6lw13KRrhSm
9XP5IeLQfrs0MpeHeMjkDe/VypFkC1MFEG011llESUfmKXPULJGIO5WBtpZGnyrEh3eTwlnS2hJV
nG/Iila9jHVii1oV2zrTeQhSPuAYu2fowRTe3YjGr4+BMAAc1LKk0a1Ry+lJjJMNy+IkKZ3rgoye
KWFqTnBScqnxNIDxce/CsQlWJV7lPcFH/Ubk/bau1d5bTs8i9qvtrdZxnW7vFiLeheXoP2Ud7Th2
ml1X9djTLaaF7PXF15Sa4HwjN7kkZGLT4PQ9n1kB24kvt55NPWkcNIdx2EgnKO9Gts1jXNZAMmcx
kzZge1wUuvVoP2JuTdlxYaZZYSJWBAAoH2k+eFUFwwGNQM6vI0y0zxUs0UD/cZv2qYzo/iJmIt+B
NetfN5JjOYbNggbQ1Wb5+rSmtV3qA++BpBn6ME3nForUDXLo8yk8ZKH+BRejdfDTCVbQTCBWohio
q/J7uOujpBAmdYBZdLHHcXG4dDo3WsWM+7v2y5fJ2sVs/mvKBajmPPo2cYmupi45mbkbH9AuIv4X
dJbDzjY4O0r/GksdowYNKPIi+Vap4b7mFlw8Zz69Gg2xv7drFQzHsB+Xo2GRk9eZVKa7pRsZgydK
0/XS4G9R/x9ug5Y6dIbdhCdum7dQsGWNFx22sng0i6al5CRwReDSOulhvGnKJjzBjeDU6SQWk1F9
DfBAYVJ2aOuovhfEyNiNCia7BtlYzNMPo+/fRZo096pbQX6cmGXPgzV1MJO9ZarP1iS7Z+RJsSfc
ST80idU+ly2+9VjN2muYR0ycEub9zF+R4bS7BeKkdOgXkxJr2iLn6hKGzP8U/Gpm3ka4SmKxysx6
GrUDfD57g+6LCh2wLIxsL+eZqjaNzj3upE0hCa9aunQIYMLL8hUKvGKL9H9kI8KffLsxGiiEi5IU
x1i9QgjLzG5AGmSL5IkxLXmXk/HLDUQJKYfweMRh+WZiq8Otp4AqqDRCHZkYaEDgQjezLn70vQaV
8pyhUGntAW1GAugz7cZvfhE33phBll9spl2AV7KtcpfbdzJ5GylMFjdoVNCmuX32VofYJ+rJ9+wG
14bqj1lUdcH43H5304qLc0uwmVCwH+K/Y4QUZ/cMt89xJIguyIr8d8VfJ7qDOjzjrSPArMK2c8Z4
Nm07nZJjeXdET7wlBDwqzDmQwU5zdvsFpWJACfEIFspmTn2Ps72B8Du18Y8Y3R/OUbLJSUfDeZxs
2CSI97ADY4/ryj7ejpI4wZwzTfj4Z2AU71pRZCvrEkgXCIkMCowKMyJwoEXhz5SYRY2rCaNad+XY
3cS5uWi6Q9pHB0CKuyhoL4uGii1dIYX0UFu1eVpM92k0GmdwJxfKQ1plc5vFjKqD2ag7Ywy5a2O9
u6c32UAqQVDPUvr7gQYJiMyZ516xl/pbruLaa2chNQFBBgKleu8vPbNaDx9U5jqY8SLCe4f4ZIY9
iERreLwte8ag3XE+SI+LDUeGxNT9d03wBxrJhALr6kAOTWFbhFLNBej/DC0MJbXTsjYTFNuY+ZSk
ooUEGuMIZWI5ZtfMT0+oQ94n1RlOI4S+i1mHXzKOplcNNY4dl3fLGr889DgvjY4PyCncYEdVLFaG
6MO75SEsbPINS9BpsAgRDE00PBDTylMxFYTTLF/mvoZQbZ4nt8tKQvANm6PWdPQdtOOyKRRh765D
228Bhgow76QwbJU2y722grXTq5t/enGtJrtzSDWnWpNxhSUUIeggmWWKnOovhvE/JF28kYxBkXND
tSWLx/60JTRGUJp4bdPN2MDeoPl4KSkcL+78VVS3P1MRYBeYn1p+iHVVhwhIPu8/muXlq9otGSqb
PqNJzBbrzPeZSoIjaQnOEfM8cnkwJfIQFd93y7HhaGVSueg063Y1MQWF4AyjmMW2xrSLwCaryMnM
XIQ0vWIenJb53MgQ5JXzjrkp67Te6IZ1YL6vPqRwWdZWQ68pKTJjjaRaPmYtKMPebrrHPiReSEwE
V/z3RbgQf/93OzU1emscdZB0IvBkb/v3RZimZuJwAOjpXiKenDfCjsWeALK2dV1+M+sdoB/u23YU
h6bFjlFh8+TeYjyMiBPmDdNdAtN6MIVRhExp/GkWIP3syIHpaJqe5djdxk3iEHp/4LSo1KynfmQq
Qw5u82yRHJ/YeBxNwkDtnrsxkutFNyXSwAClkQXtym98LiUbxkRZQikyRGQei3ZiAhwPzs5SJwOH
x1Bod3KUu4wV9ZxqJNj+9xslzPmd+PROMUKiIUkfhHnjZxW1ZYrcgvS1zKxxdMQK/6xsQcA7Ebmw
lnG3PKh2at5hfPoiemq5SP0adsh/1yKxrb3qR09OmsOErWfKsiObh9hto5WmDp6ehdnX2DFGSgI7
ZCm08XcW7UMomidWheg9QY26alNjf5PS+Ia1jTKGkCsiFB8zAPKu2U37hexII5JhvpI/cIEVnq/b
7Kep62BycI11oE7iUsYivGrKhJi5xoVROiBE516+kQxIH0b1kWNFzbZTHRejpaEV5rqTSGaWhzok
E1gJtW++WY4HWReDp5QqOTCo6Xc6y8HSXKNsoFU39tkaXtRHr1b9Veur4p7jRbkKrB+3rQ+/qZfq
XftYAbjISxxXAZwVcllTDD517LXpYXAq91ybgVhPhTLV9Ak5H/7TWQ0SdV7LStxx0MjGJuIicN0B
QSCBWRPUr39u3UTyRi/S3pzOzXlog/xyuzajun9rmqRY431vt3hTkxcHXKfjMy71lci90MaUJ0vN
kpPjwtklelACeTERYSzIkypNkttbGADMjRplPlwUOkT/UF0NCk3SBp3oU9mplFeVVe6L0En2mZ5p
axDSxMVqirlDXw8RrWXyIZeDhcsEg0ZuHiFs3IWRXvzPrCMj4DYphHbltZoeflFKgFlsqhKzlLfx
o+tiKK/woECYYptUAvqpGQprBTz4lxDhGYpui1OakUMLYiSxfFsaxY//vm0Wbejnu8Y0XeiUhC5y
73xam8dyHLuxQzthqy2OJJtwKsvOoGABd1hop5CUs00Xym61fBvitUYangbrvHDmUXdhWed67AEj
zYjRyWYKKYJWuWYVufCBrcd3ThK0HpXFzjCL/F7WauFB+kZoMGbqfph1Mz0ESDhEZJ20pN4XMjro
co6cYirXdH66m6LpxU1oIS/arrpCQ4vgM/UxKnWrBT6jN+WwV/xNpvIXL5d3h153rTgannTbqO/d
YrosZzWyek+lObanztUqJGLydbG+9iDugk7VXwC+Eh2qCOecEEnxJo5Rx2BZg2HW+OV4yqvUIgRR
Lb6WSqeuGqUIvbGb7huN0Nn//mzmAL1/rWgoUTWs2CwoSPqF8bkASZVyFDQQxrWLnGdWQgZhksEi
xri0DH3UdPqhdcBGZGMezcw39m6kTDuEky1oqKFb2YafXSMzfr/dBFyqc6ZqC7YXJQOiQR+zReOy
794U8oOcvF5yOkhraM6L1pnx2/ekc14xuI2HMZyAKM9zyeUhGp3qHrqC9bdu9J+9S164bUGzsJhV
M2XS/r3pcZJAIdCpwzq2qp/LSzVj7UnmznQu07b0KlNtdnZBmLhZPYORakSSbi2dVnpuUVd1iTqd
uvm5qkASqYVD+iDJ0tnEfbCNdb+n+R/us7Bpae0RnGn3bbwtysR+7SKyPnz54BbBTuszNga9C6q/
+KT+LCyx1dqzM9lGvM9O9UmvjV6k1rIy6DZKzUauthYhm7OYIyjEprWxTSsiVMkVVZWjYaWI1GLc
9oBGkR4MYb8VdpneEVaa3mHmTO8YlyNdkOS2Lz9YnhNFQNre7KDBO2Gsl3OHg8UIZWCFIP5XwuQe
vGCYXMihhuo5RGINLbbbcP7CwTAD5XwwoJvbddFHXcthXEsBlLnkweVDur1NfGUtObHoaMS4rQ2C
uVgr0FGZG6kE+7YSuReOeQC0gaNrWeTyBvz679vkD/k77HHhmIjf59LS1j+7IQTkldwXMaNEs7cP
i8b2JmcZJmLO64LJwE14G4/mOjZ8uM9L+2FUzq4YmX9Phn/SlFA50QtVJRrs5Zk6n9RTkBxU+rZP
qhEGayb329ZwKa8YZi9ugkRp+TNA+GO6AAiqw4Zo8VtT1VHL+ICRZF8PTg9wqu+Ta14QawONrNip
LSkzrgH9pKfwe+srvTqHltlebqL0kIgtKUgt8Y323YezlwlUXIM+0a/Lyv4vF+SfLEza6GDcqS5t
EyuB+smA5sqYIXkEd3mZRJl2T3Byq+ZX/IW4GtPMf20IdkNNBkpyUod+U6ohYdJDPZ4rqdrsnURT
V42jexA8yr2jlHiN6lJchJsRZKvv//sT1/5YGPl9HRuQN2o7CtTPv28VQzCeBiZqMuNYGzX0nQl1
6AdNuS7fDL207qqxQbWYyZ9OQ/aYWpOHw0qPGsnNUR9JfZe7fnKYzNA/Lg+OqqfHEIHQ0qUwI4le
qButjRJl1jYdo5izHpmbf3kpf9BqeCkurTLUSVh6yD3991Ln+nphgyOsvTTRH2xSBlbl3P7RO+27
mQR3TlQcfX8WjBTk/iZC7V8CwZE5DmL5wWAFELF8nwC1rduWXnScuOIQN4xglh67YgmcIP7f/EfG
H++/YFpBjc3thuNNfL7jGMxkxKkivZ24TNaQnOzj8mD+31fLtwbaqgwqh/S3/mDc+53fz/JIiH4B
cXURqMstTHbQ3Gr6fNvPc8clotOCjh0rKTdWVBwmRh21KPrToqJYHqrpEvWgc26lYgib87GTaepB
SHI2v+tHTS/2XQlOfIBdsa3or9LKg7rjA6SohfGSEaUxi4pmfUeYCv06lfab7qfyL5PVP1YndjFV
EIJrYWoCEPy5wHI6MbhpVlpe3zcf4L/9JwP7ysGHUbEasek8BY3ePEmbwaVKyDqzwgFjph961AT6
0Rh9Z2c4aKQIGa8f7EpUtHhltRk0+1DlUj5WeSS2lplbazOaHFo7ZbX3Z0u+AfHvxrROUxU5BYYO
jr/1m6it3dLMdEpuYheLhZeQ0ohnLXOO6NiyfY5s2HNSYzqitLIOs0t+bsdi48ffMkB8hSECcd5c
pv+QYVcy9umNNGTTc9D+C6l3LkD/t0Cd3z+GDqqpM8qks/mJNqeVLMzSspm5Cl2uJx9V65jh3y7l
aBK6+/GX+/FP7Ar/HC5cOv5sKSAw/n0/YiHWslyDVXKzTrdp/hEBAUTDbphbXzemu368y0bFerbd
6AFsYrD24yrdQa9XtpDvSp9eGBkep7ijZ5jkLD8uOvllS7Vr53nq6/H2nRa0B9PBnTOG+nA/zSp7
oAj1Ji3tv1nE/ujAgE/ibqWqwhDHhfh5lQkbf+RoGtHuzOPMw5OKeH6ywPMtAylXqc0dGtWP0Ixb
b5yM8og/lH6Ilma7rAs3cZUX6y51xJETeHvENVjZCQZv237hFZQol1xUyWmvvAxoeE9J4thfCVFZ
57EWEbTJ2J4m07YP8vGbHXbNZkCodajh3bFzzI3wQmA6TiybET1IoXwc2vXyhmlIoT2NzZ8OM/OT
Nq1+DLqBbLHHUlv6zzDamrM2zlnL87dMobW/bY10qf6YpFNYWIxpTQ1Q9J+NBU2OVp9ApfZueIEO
uCGO9QACmN+vRN2SP6lN0VtoxXtJ9AhUrBAdTQAlukvdl1j3HBMQmUxKpnZORE1XIt0Ke0vZLy7v
2E0H76bsqrryq3CCPaOC/Cob970ws/jBMEgJqqe6eB5a2q1+niSH2ox/qoPf7BMCo7Z9m39ktmbe
+Rk5sTm9AxIi2IbD+MGsuusUqSFtIiNEeJMcUR4/2/Cb1gunpVnXeEy30K3DBy0n0HQIteINN2uA
aYFOtFnNeRVwcCGVKTL0ZB3Yp9xMT4Av3HujBE5O2wh5TPc9sVXzBbtaf9/Z6nNrBw+iy4uXwii1
VRxmzTH1beariD76SJq3iBjToRwjEyfb0M18WQx+9NkSz6lgmkAjXfISsH0YdxAdAINAYLLypDjD
NXMejTR4Q2RRPKFnuQ/Klqo0yqn357yKvKftw1ropUQ6bcC6Zc/SFMqpLOC++djEvDb3JUMZrknF
wO7s2uyfll/VW1GGzjHTNOZybuusxpGVcN3C6FYHhMoGh611MvtAB1sJN2qHazHrcF4HvHH3HNPF
plDCcuck7Eh6Z2vr1g3MZ46H5opgz/ybbzlPk2bVv/T8DjquGCv7XfDKvJQG1UzQKvcYxGtWYRKg
3AUnOmrOPV18RHBpdr9kgWUGRTYzGcTiGjq4nHxo5Lz4BfccY/YRYoBNqUidTBxbvRvmqFtBgExp
g6AoIjmczYkxwGB8lPSunVVo4FOYcc6siB1RnqjRp6ZFSlsjxwTzbxX2VaD4pBOk1sdFBrR8y5t8
SpUUZfL8li9PzYGNdqNER9cuy6csqp8X/6TN6WJd1Bk0lJqI61jY5IYPo9gLMkdvUrcqdvpVmDo/
yXX0byX4UoeTUPUdQ9Wp1+CiL4SaJOUGym3wsJlILnbU8KrtWQ2YE2m8fPpWYQAyZwQFwYCh3z8P
iRI+U63Xa9/BFHhr4wAjcc6uynh3kfn5FZSh20wjix044UY/boy0tqjXMVNlzAU3RdPHj/bonuKk
L94ixdI2hO84d3iX7xRi56/xbEJzCE8d/a73t0EdmeuFUKcUuhdltn5n5PQnFhCX2VTdzjCKGLCz
qbwju0TpuQBFYq16nUBPPizzBtcZwOz7mX9O0inyuIfwvubW3QLHGaR+7zb+CRAms6LSDZ9Chdad
Tsg73vToiWR1/U0MPV4U6/dx31Kr4G5pSMJLReBi5+NelLFC3y0st5Ew5b2R1fGe+pfeX08URz3W
yR1VGUa3yXhSYA6/WmV7twQblVJHaThOJGXP6S+EyllX06ZYaKYSn0kcdCu/LfJXqRJ9mSbl17hs
w3VeKjWOUHx6IRKD31ihNBnDHarj+BwPE31nGBSUNj+UJNaffOjnjIVCUuzGw+SY7Qee8B9Ifu0v
IHACD9alcoIxLEHux8ouHQBlkE6VPCZFGZxGt3leUrb+OfOllD44altCSboWbNlXwCrVb2wSwQec
9sAXWzOiv5lAIy1fJUxcTRtsItqycWtrXBYEQg/+1kxKsAJB3121nJB6hnwbBUDat0qPBaMERKFt
UCJZbHrl1eeHfW27x2xygXuIUjCg09Vz6ZdPNzV/XDv6gcblaZxjT8YUnELUWQ1TYiU6NY78msdJ
eyzbRF/1etO+UBN/6JVLCUE2+W+1N+5n/HwXHEH9eXTalUtUDjoeJqRBUW+zIOufFYNrEsaRstKx
bK6NKgl+0HIo9410Jk7sKUbhOZCsjQPhkW6Jc3Wqw+1Si3IJtJtEBWa8BH0k3DpGL4hfreS33lB8
T2V+eaksWi1DQ75bYcujPdX2s1pEv4bRIatlaIvNYmLKrLjfdmS+eXTa9DeOC9lqZtWcfc6eCbA8
Kvd42wTKi7gpsIGifHR0Uk5JVrK4FiZhZIPmAHkIrnEtgr3Sw6HBdlRtoorAISfWfxpJgqQ9Y+EK
chWM+mxGpqYN9kuPgsSSgq1bebEch8xA8tYuqZ7GRwWSlKab8YOE4Vqg8z3dwPR0Tz8Q9xDcMv89
PR/RCSMCUmO3Ca5qMEVr13cOVq1ZP5yhextijTsHcNuEMOQhQsVsLU60lhr3SN4rIeO9fLt1S/Dc
0UlgaL5oiVLUN5i9NCNgYJ/Ij4lgCNV3IVQY7tONAKTkZ4k/Jqun/gI3srlWmvvYgWFd/vmImbVS
amhDmjmPj2CC67L4JPoYIJQ3vGWJ6UPxK0M/A8mYDgVZE3zs6LuEBwn9lYR64zl2f5nKRMTP3CNS
IkRgDRWt55Cxc4aLkCdbiddgXloz6kbfuOt7zKQAnrYl2JnQ0RMvzZ8zq3FOjhN4cirOaq4N236I
PojdoIbWpqsAF773aVfZYCoOQiPZNa7sjYFKbF04s06sIoaDwAwm8YC5619tghR3UqqvPcm0iRsb
SDyIyW2dhqzcZPpJv3ZVTga2CZPSsVE1RDEJ2UU1ShEVZliahCR8Ddm5dEkVrIUtNqOcD9w9pL9R
h72ucTREQyyAxpYiXA94mtZBl5M/BUMlMi/YI3dF28cQXMlnCesQxnwfEA4urN4TQX6K0RA3EUIw
01AOPkG/uuG/Tl3Zr7BmuivlR5WgWEiIkNwOpObSm/ueyvwu6+VPpcUcUH0PrOA+i5AAt+TIY+1X
CuMOQHiplN8thpxq0f8s7IzWQHIv7ODk2jsM4YeWSD6XTmlrhc+GM5qbfmrep4TaW04UWlqTPsuM
NPZMpMBa6OhnJSETQq5lzXyI9e2YuvykfLSwlrjWDu/yWQkAFPrgm1WTuSHa76wFxpUPNttBfx0E
kDG7gutQpcZqsH74jOW8xvWxkcxmYGea0fF5ijC6ZjyYEr5r0z/KCDw1avMIsDdY2wMnYMfQYe0a
TGhkpj6F0pOtEWw0XCY77Gc/hlo7kJgAx2Qyu8c0nR7EhErcCs9EunxVshJjb7CL4QIyfuyQwFYE
WDUTq297HxLDpwzq69DldwPeY/z4B7dzaXoXdLzykmyA9hwl47PeJIdAFUcrsb+OekmMEa/f98nx
GecuGYUbHDj3Jwwxj7WKNM+WvSnWCWirMv6qJv1mqMr8aSoI2eqEjAveMX/SsBB5VUhjsCyNfddn
bwMvc1Tcs62WPyZYBC74nBUmMpWzd/hairzcGkayn7AYefpYByhcbD4WOABqSmZ9YxfQKMYHKIJv
sd5cyzhwns1Qfq/QGK7HBi+Xi1xzhfAN0Xk3h8RsaC4AwNX2NcBCNc/W/Ux8sgBAVTrp9SgUP3QH
vHORouiURnIu7nWjeLJ93MUt28kUus9G3lWrw2BiSHWMawwm9SIbmmx6mlZr7pRTQEbErtGMkDZC
MWsdxXeHJLjG6Mt1qPktPQmWAUQYLLe9+6trLXy5LVdfLx66TPtB3OBbip7BfNTg86xIM8NZAI+A
bBnEkmjJGOIrKDGxBtUz/KS49J3UVh0RNxuhAuvQ1CLZiKgq9nXQnENFGXe5on7rtBku7tJNwPXF
akZcQ3ElDodbqXglzfKhzeIPTZgaVqiapPDxlChwOVgUSL0K82FVUrMMbfdS1EHqMcV/j2MVFoJ6
olldkkyiH5nB9xLK/0SwU9zyhspCApAo7myj5fMf4ewCr78nqeUxcLWvRNglqyk2L74IfC4F8iNr
cPp+e61THO/QkaKtmtheZuEi6P3h5Nsa8193ULduGI0b0U+kA3X9C5g8lflr9DMKFXRf1koU/gEN
6qEhCorI34TsIV6kFY+MlUyQIUFikTglwP0wBSjGcz+o4aoyS42uaXwOcYfN10JFKK4dXuW4yUBp
FRXGTq1M3u0yfusKuRUOsBnBtG6T5vF9ko7hvrWKZz2JcEgPT4KXuxnb2RoWKdjuIf4pqs4LDsng
NJV9Vca/zND9goOTRh7IbrSKaxdm/Do18EFZxI7kGHrx9P1qMLV4AdZDpKmI9d24eOK/0y6Z8nBW
gT1PEDZSM9qpqKi8KSTpg1nKWZppiXluWzqps06pWKgikOD6iPQnrfH8MX3EXpUfnVygadB9ZHuO
O2yD9Ekl/CjUqvDY8GdVMx1Z0G0HbfV47gDcAmdmjK+P5dU0nU3BxGgNmARccli85FO+yWXW40gZ
FWQUH5qRaBszIu8R94hyFB9lhdegMe344AvT9lqO8Svdx+FllHTW9cp8VlSXcpwD1D730zVB8KpF
jCL6bAbp4Lhyv5dcwJF+mfTozRpJGqACzfadFbW7thTDmv5qeKyeEzN9Jo4ue7GU8TkOWVnI6Yuw
VfAPNma3Y+OHF5V81G4/XtKx/wmEo1w3UDe8SPAHO+JtDZw8XCqZtelNaz2iZD5CqkDF1nTkx5tW
y/yeQTlHFS+O4as5IYcF20LJyruerxwtgvAvIuj6mc+eo5ee5iYj/36BlYYXI6GgrwGuoVxzsY4R
cLNRYkRSRvkL9rAERpHiMWhptPFRzYR3e5X7nXEkmYPBS5zvh0ix8cYLz4W5Np/aiYpTG9ToXUrT
tC1QODEnRQNM9g4eUhI01R2a2fSEn27tiqTeS4uQIZ/QbadOigvTGiz26nvISBGURe7RKvplmsHH
5CreaLSQRtSzqUgon8PFbMKXMbUJjx4eZa09Ayhn8TPCHUZWHJeafLTaIGVEhXWpN/QDp7PRi/tU
+64xfXK0WHnpLRZhgpuOmuNnxxrWlGdZwOOnzPwWjY3chHDIt1oSPNSDEbxhrKcXAuzetRAZWnn5
TfLLbBnsvgNn2FT8+miIjWIlATxZ2sjkIDzTkHsPG9iSyfDU+mjEumIo1tnYccMNXzg25ucyC3nn
SeZAf3+lqrDXowS3QQOZFFqheKgrWwhdBSfh7Es/Zc5j13XxsRJGTEskHOjFa/FVmx8SMlzWk8pd
weroXtzCCY9dGSJ/5ruJAUsXR/2hDWN7r3LZBhy/8UZTjVgZBiS/7zCP8p66NgsQ550Nit3soERR
egIaOUryTRy7vmS+BWuUpR64lbrGjQc7shDv3Rzd2gLNFD0IzqbFANOG1rfGTN8bt8eoU2CQCO0t
TXCtzD+mOAkwdfbJynBn9JMyuyrRwg+Juh+Dft/LLFrjF9wbbgamxOQsJKQZbUu1ri9VWD8vmDIQ
bNEuyxRtqxdQy6ap2IBA8kK/MF84+omL0YScy/TYemmbsbxUDvLX5aeVWQcXM8CoaDEaf0mIxOW0
p+vHwLEGtFqV+d3S/GPgd+WrAr58jwQUIxGRql+qCn/VYJnfmXuxrBH9dXYnNXwYqHtW1fyDzAx+
ZakcH40EBU9kZMlmeX5q7+kHDt/qGMyfZZOfVIbDTwcqxKn3lYYemWV4ZkoYYwq6+6STfMuG6Lvz
eD53CNeiyIO99oJlv763yvoVx3b31kRFdkhczAXhVHRvhlORJMrucsjnn8q6fKp6xb5HGm081zWt
/PnpCUbKWbPZs5b/CaJJSzQ6tf2IbhRMTh8+dJOsrrGqrCHdhQ8o48KH5fkp/q5oEy3Q/3sGg+6d
07TJ2dX8hM6AI1gGCgkUKRRiFerB9LA8WE36C3nugFaw/v2UppV3NiS68+0PzM9HhF46U2pf/3lK
Yb4SNflJgdtJFdx+BTWje6QA53ttSpuDpdoVv/4I1hgtJ6d7gVlRzd41YBtrgArRpXOcDPrTHM/G
4vWe2cE5hRD3qjYkP6VdY8BI9KdXQVTA8geUoU28RhYbTU+UiyxVleRxsC9dp9b3YadMnqIF9rfc
NXdQatvdmEuVUwAgorafzMuEcOWN3HHSneQbISl4NWqDua6bqm82CpMdTR4XCz/KC7MQJGKYPlrK
qSm2nGIazo8Es5uZdIh9S5pnt7b0+0BNd62v9heucBDT+ngKXVf9xmqo0++rrCNMdfGsueSGzM9r
OR2GKR7SU9YL+ew2yh1/dc0hnYQM6dfSG4po+jrF1XOdBxFNaHcbA1EPIGON3ORB8v3/sXVeS5Iq
W7b9IszQ4jWC0Dp15QuWWQKNA47++h6wd98691i/UIHIyKwIhPtac44Zjp25Mku3ofwv0k2j1/AB
3L4Daddhr2CU388QUUOhbpNwj6SMkTcX4JjKFoS2d3WtDBVIm/QIylHJZ7VbH1IKrmezgCub5FP1
SyY2ii9D+aM3zrVS9fHcqHSbgp5KS5MFNbUbhJGZ1njPVm23vlbhtimJ/905HgjfuFYoS6ptie/N
7Q+9sJxzFg3DVmhu/LCUQcf8X+u3IfLaa2i01QoJUPExZMS0iG60dqIpxUerVc+WLj/rtt2XTqu9
TCrY9awa06Mp58+0KUD81U6+XfbGubs1STKgPIGVKPK61ne7yHvmET+sQzcu3xDNmKsJ7NJejpO3
DlwXdWZL1bytyu1IDsk7s7vKab5rWTnzLdQ4xYwl7xhk8DfMO5D+kBCtWa/M1yy/CKe7Tvtu12md
+9ql9Z392neq9N1KqeL6UVOkPlLQGTZFbTWfhUZG3HwExTBnndKyuvToMqH2TNM2fQvCJn+Moy2B
0qDqNil0EXXG1I9o31QPw4egW3pHvDte8ok8KKkpd5k2Ad4/8WYOtnFrtmOS1xFzyqTcT2b9ove5
N15bK8y2JUwVdOeussstblUzddjIO4WhgqvxP2E1UCOYWP0MHFbo9u+KdPpYdhSQU8fRgOgHnfus
zAuzsZTTsmg46eSqcN15bJl3vjI2SIu4d/czO7Zwin8XCoOaM2aXGWuvpenRwO+2HDL+/8ct29om
PyGFzt9qWq+gkSak0MGXxH9OzCveKH00qXbH6loWgt6Qp1YHxHf6r8YonrpCrb7dSfxSXKu+jojQ
/TQY/dosFUYSlDk4a7tzv2PCB7Bifh0Lu+M5Nr8skywkkCQcYUAWkBKWjYZhUFcmt7RLnHIT0qZG
NVQiIFpe1oSgnCPz06pIUIvanr6FU92drK/ubjNzVPX6TzVvmjwLu0mZGk+jq0en5YjlWML30h0O
+GgNzkApN6JhWgoA7wrs0F1xIum+wHixbfE/H0ueqNdByMIvtTr6pMm61xms/DYEDBwn7N8oq9D7
IPLmnKnom8xOV5hEefGH4k235VCUt9eizJqPqeU8t2OrvsDWdnzDQPnXWVQLc9gHHwVvnfJA+jkA
mEYz4HlPzDdgCjbElsshCV/KkC7ZcgjIpHPmxMY7GeTuhr4gPtK8U29jWcv1/EZYGYM3rLEnVTrm
a1dIgjWBoWybxCm+yjNg0+Yrs6J4G6BJP8ieam4XFRd73j4UhbE2Jhe+vWLUd0tSv0sIQaRtwqcC
BXBcO2YzbFJYx5tRCj7gedFSCE7JU73BZDCe4soZ9uFXoMYdCHZOmkIq4oXatHhpDDBjnvW8rAwS
QAIY70+31KrDSPgw7NskJu9MYHtfXi4LEi7iE8bTlTXY9GZCLSO4gUXjBv++WlaROuzMwkuPWWnT
taVpz3PNoI+REMix6s2ie2US4a1FWBHFVKTFmlxsgzGGAs6FIfQPLhuxCkfXuCnzXAdV94OuwrCi
bAcOnOLJUdUEU9i+ye5OtWGiygXS0E4l1yqTh1BK7b4s+iSwmOAOuMK9VCdlM4ujc1FRN+tIqzQt
72vKLfW4LOicUvGZF4Y1QI5YNgJ6HLZWEz7/PWR5tRy3/ASYgf89eFn/r93L6rIABJZuSh3WWIfH
/c70GURrE2+FDMQ96IfEYx4LOqMKYXaDfBT3ZU/lkSagWe15WVu2Lz+PxXNc2TqaxmU1gRR6t1uK
Vllcvy6b/v5AliA5rBqCXZdtijE8AxcjQdOt+cDV+j4JCs95ZGxUUg8PICwgiYTdax5T/O+G7leb
OtWH2ZqIQPD3G573WjYg50pGPhjaxmtYqYYPsmYEwm78qjsJQNwd8WqlM2rIqtZxZX73U51xZw/0
U5ZmwfPQS4MY1DlwYBbIZGbHI11CCGcq4zVx/VxVevXM7KOlXAYba1mNp+DJg4uwLeuZYBEU3bMt
iRoLaIIS+6f5qYmdtW6VMwz3X32on/RAJD89mqCrwsI4B2tT7CW2BuDicb1H3pI8lVNHM4X58ytx
cz9iUrKdoQ4+TKIud00QtLtYTPmPIS6gNKTZV4PjaUMUZrjqMpV5W65Hr4Horypd6S9Hx7lIACOT
vbq27koxVfyZ0xfuee05lfpTU4+MVxsiDpr0U0sq+zMONAHaEQBPKcqGDAale7GGKN+qBhq2KoGo
OlVWcKzhmszQDtWvMx6e/08NjEGvPC1rqQpU1qLsbtsWScgqvu6wkxPs0upWdVQMqJaJRz/axQOE
qLZ1+9pYR3iJ14WXH9SYMnRsoNxvRDQ3A+eX1NkwSpgV7BXP/dWORfizdcqPmh73S8acaT9qjrMD
GZK9evn0uhzgzsStuBfieeQ6OQCECXdjCTvVzb3LMOjhz6S25YqykfsIdaJGu3ok0SQSjH8MKkjz
L7HTitPb2kKEQvqbWfZ9lDpEeNJl6PAE4gG2KFvLLElfnQoRKnbH07KIdAM7aZP9KIbBKtFCMZmp
qfFhL88U6ERojzdONacQ6jDDZDy+8lxLn71M4hohs0grRliI+gvxSv18fRZc/mN7MKL5tp/yWJJD
pbyOUc/ZkITxr5ZAsVGf4P+6SAsiojPARuSvvQAj41EiSzGbUY9i3mh4P/Up5zElYc5L0z7FBMwy
ZMjR/07Nj8gGcJ0R2r2NPUP+SDXlOJEF/dK4ZXYR9sS5O29nRvrsoUbAd17ecsgW/ywGUt5WcTZ6
W5yf8BUbpQXi1Iy3ZVGF1GEk/CXU0NVBopl7SnCHP1WCLJOuAGCbfXaV5T3QeGMry50/qd5gepoX
NMj7LcLXxP+7DWTikYSAF5DjdICETZvfHtpDQM4GaFUmeDpKBSctnK1Hp1/RB4JpG48zqlReKEzs
atUEUmaY1ZpZ6bi36vajnpOCogxaLIYaxgFGnl66hll/F/3kkSEpp47yurzS5ldxjzcbQqDmh4Py
FDrNcPWaZLgGtCyuy2rctTXlCvGekdC5QlDW3yx6AjeZg3q2web5Y9dlfB+sLtuGWvlDTBJkC0pa
VkEguUv5+eEM0roQmneUVkUqkVHbBzqr5prTkBxnxW0vAvoncJramwMFykM4AeYd8WTj++aZrzh9
clbblh4WeDBK1RHB2SXzVEVPDEZ6U/IoC2H5vdn89NIwv9bj8DtLkviV4hhzoKJBEjxV3xqpxeuW
0VDdatcysJ4Zabu8u5gCav2WuTaqEEJzRMKxj6G1WBNwZPrZ0JKqlil7kgGKS1v2/7moq+mzQ3Ze
aRpyNsWsHBBboBDkGJIWnxkWMq/l5TgF7hm8b9mq7CA9+JlwYuvEH3+SucK31VnDk5r2OBhV9w/x
ikWOhwz+R9vV066ITEEZDy5vQ4GvqQRNIYpA4FBZKLhJjpDr+pVJs91fdizbGiaifMrz7uXAJlQx
ty7rgZER70bp4YEIZ9iXYaFfdNiX9CGNgfN+0C/LNhufwb+v5m19Jr2VzE1jA/XA5P4yb/x7jGAu
p9aaevz7Bv+8y3wYLLXhqOU0Y/7+6LJ3WaQjESFehx3kv3727xvQuO1XwRC34Bj5q/6v43SySOoA
dfk/PzUfpiL/RrEH65KAx/Gf/wuarB5SDVM8q5Le1pSVeWmIDNsxurlZMH2OOe2SKb8qvXFyAsRW
IVPfvWYE9qYY2p6UL7M51DrFfNpYaJ8nOz0OocTvKAWRInhspmk2HgjuNYHitBcnrd+YVDmRoL45
zZjT6pETHNl6yntnxkgZkgxXzlAmwbZuu+6K1RBqwxAfp0ALNPTuRUIbJ493XAwjk2hr3OTB725U
9ZtKFvtjWZjAJJqqrc52ZdHcifxRD0kfM6oC06r3Vrtq++Q5TU/UVAOlqv9pDcmnggl2D2RCu6c1
1lsTgpKWG/bJac1+N2htDqPhzL0u/mjb0j3quZn47phWG9ObYqySrU8gOlKKwTpKKeoNdztjreky
u81ewrqEliGazuH3dY+6rqq1qFudUXhrX/OifQkgu7etZr5lU8f3VDfau5O8JoSDoxtHnJQ2x5JQ
gwMT+50uR4yoGiVSUx39ZgoFaHfCUgfkU2Dk5MohtE83ybbOyfvMjbF7skcCoauMOkmqu8qLI0Nv
l7Wm9L2qDFGFC/OIrsZmrszeshbEOlTFRzyv1SmEvcwLN8u+NnaR5wESoI4w4AiSxvRbNwwwXsuq
vixT7rzHZfEf647lcrOf93RxWx3/rtpO4oBQnvcE5pD7Bu7Udec10RMYxOipJECJYou8Y1WNnrIp
G85Mb//ZtxwV1f7kAvsO0Lv9swgDvfWDFvbt323LK5hP/bmo+//Y7rWwTJxloQSwlYRe04L433eK
hzBnZGbBroamTBc2rB5hh/Ik7gsNrKdK4Nu7Ad50s5x5XVXFD5jKN8yINzRKwVck3yfD7BiHUD6f
DMfyrYHmNvhFsaEGQguT/JpVaJRPMVXRwzgkvw0HZygE4UeAGeaRDCHmFDvbBgyyVqEcxwetvZG6
ZRvtYEKlq7wfd9ItC5JSuCbJnpmJ+J1LRF3sXsoy2pptnZ8qUdwmWCdnJ67Jt0wGXAMGcCdHiCbz
l43qqP67286SmBFkFFkobYPNsvfvYnkbW7wn2FZfVID6YE4JkeeJtxv1Nt65ZTT9QHDAfNShlmET
ElSHkYvOg+1JQtNXCUhxgaKKAhFs7zkx0WiF2ms+4tfDxMIzjLTWRs/SVVjR/dX7sVupZQZ/pKMx
4RXVdHRo8q1Fe28xb25GjUq2CLXxfaAYt5rgI9KEKkYyPHdz8sWb7uDbGG0nIh+KozA12jvHdMCj
zKsxKKG1lnY9URHBt5bqcusFinxTBoqPDVyHphgu8nsw1OEDH014snpCaXJHsz8a2yBbE+3Jmdhz
8xWwoA/sp9lTMSl3iHO9feAlw0rgb4noZbly3wsHhUnazWyN0WCEpdGAmBd5FW4gQBDAUCv/bnJ7
DUZqcfasvFRB+xIsXk39c4Pq49BCZkH65XkFvX8jIUOWuTUCDY75u8iqtN6kMzeptCrt6AQqHlJv
WapAgbi/z5uXCeeysDSGmGQh0Eg3yP2wQJ/vjLTV30Md9EkcE1Zp6kn9Todr2YzVnTEDKNbFUhbb
ir3Fn4yeanaYIdFMb4uvzKJbShtC3v9re5GbYJ7+8/AUxQnl0vpYJNl0Qpc7nZZX3hgBtm8ztE5j
fgqwiP+zvU+M4UTqdhkr35QjVxPfx28wCN+kMaG2ydM3u8P5G5WusUmSJODBkex1t03eZdZ/JBJ0
oVtOzYX7YHMJJR/88kq1xUBdeaCksDAohiaeRe405gzl2OgxpqoWIjEerPwS9tz4TcZH1PhgYVSx
Syc29NgWiQjdMt9cEqnZSctVwPDLyymxr8QB5dwu9iNDD0qbgsxyYMqw57iTd2V3Um1uYtzqD1KZ
kUu2nd10YgcZxbsP0O9fQay1JM9J8HraSGKASXefsvgxt8lbslztEEfhcO7Ucjgvr5bFMK/+s030
+doLMPhZ9UBRiBga78zc/t8FnDnvnAF2opWabauuOmc59LY5o9QOHKK4KxAu2IMOeEX/JPPasr3I
CdnSCLEOEh6tI3xbsiEvqjN5m7YlOVxUItgz8gVwndMZUGEKHaHQrnhOrAzS6+5F2f5ZcEODyYds
1JMHBn58qcbcPSVJ/YOhIF5Xg7n+F97d9JBY+gdoxOxsWQ2AKX3kdPK6Q466vlIV9VBn8S4V+qtG
Cf0oNNs9lmbwjk2+vPWuoW1i6dJ77m2Bw7ylAe81+NpBwmlI2Vczc6cwaVbWdYHOI8bprcB9PUQk
xGjhc1SrwyFXqPQl+rh39JUgQ8dPIi1eW63+3XfJc5+4hJMRtAji72BIEC1mqZ45L4h41K+5y7Mt
vxKoPEt6OBU7tUaSA05kO9lEvGqxc58MUk40ZWYSDFclJ5y0Djx9Pdq6hmTvWzAOhGb4aAro+KTd
i4RI+p649TXPB19PGSAULijCWvqDeOlLcLGTLQUjnfB3WovmQGaHXFmylasmBKcGImfVwt1fJW7x
5dWVP6LCH7mektDJV1Fkv6jh4GzasN+1+GD8TO9T9DbeIep5aitFFq1DBsRjSu25p4niDu5bZgm5
VvP8Do63gaIq7bURJ7EvGR0BhCvGDVb+85RA1PHchEdi4J3wllPi0whUpkZxq4Q6YWQuLjIxrJUu
3rIShpYOBC4vKL4mOeh7uwR+lZa03uvkRxvb4Rp+9JNAp+yz4P9oEZ0ydMTVj6G9Ie/HeisAAahz
DRwV9wXKTfsYwha0iLlJDZLfXOF2V6F9uLIp3ku6jozU8pTWPqvkGD81aOMv0S8vdvUD2iRw7OYB
Y8PzAMCu7/tNXHnteyJxGtL2XOc5osjcUQf6xerF8orwUBKyYcBtsScKBkOhM1Suw2YfRg4MSsnQ
tXTh29BM9yaJ95NcGRoLKFwzSjNjgTfWc3Cy5YTQ1hriuKw3q5VeIHXFAfmUxe1ZTaj+d3XuNxXT
epdQyraRr0YoqnWVDuT0pfQC6HihZaUVccIxuh7LEieEzI5VZP5yQkjzDMmJwK7giqJV3gEm0tP2
NyXwwwBxNhzUSyGCPypNmpWg/U+AybCRGlUdEu6gGNAojvG4I+dLtTVi6UGVCN+hXVQ4A3pqFj2q
71Igw1fN8aUZjPpE+Wpl4mq0Gcyu+GiINSiReHmif6sjT/GHINnje1KuiUHlzVrNUOrKwU4qgS62
Lg/kWAF0anZKgrw4fNSup2wN5IMQK3gitUa3N5qGdpjryg2yBvHE3xF7z2L07HVZdaPfxcyHHBdN
WCL3ejjVt9Emia9IKA6G7kHrvGyPJeaZMhm9X3MrIqQwHe6lUaELia0/WyVm8zlzTIwhudqTbZ0U
uCE9or1zUczBTD26lBJFYGANe9AvLTnJSuAzEHxh+nsNrBEDcN+251atxmMQe2spCmbgRHufsa7A
Dki8AyCgL9hCwOGGGS2CyDGJmelngOdQtrTFNlOdbmeZ2ndBc+Xi9fyHJqD729TsshdGtrGKjMvb
Sho9q6iSysmZtCto0uEW0wYMspXXUk1tlEw8sqQubnQB1/pgbQoaEbdM4M3RaoLWgGatirLxKKG0
lu82jPDqRp9A7SRftAubi1UNcmsqpASDWX1tbKo6Rk521vBscFrMgs3xHOdiOg9JBJPt7/ryqptS
xSetSvlnR6+gX26MpIIf0mhz9syB2AJ50Ix4J2uyaNF+AI2RxA8hvL0G3CrOLpkHNqWuo9LaWKQ8
c6dRwjnkiAXQ3a7yIQWOpdAO1UPtZUSnXLZuDIviOc/AvLcd9s88cw5BqtKe51m/GXkYkZ5aYY2i
sQrTYitib27Q2IiVMC5IZ+t2vYcHv9wujoKidn9WEpu0TQTSKihTYKqkmmVloHAPCALcdSMijH6u
j6UVXasauF0ASr8ukgLGc13fPT0z/CCoTV+BsLmGLHcXiJyQU0h5nbTpVse1tQoHkJKFophn3QWr
o4SUeWugMzH3QNWGas/tfUcELTYejUud7LFO5fqgT4UwvaVTho57Z0bNHn97eck65xYDTseohSxL
5lzJ1Qx3CxytvgWJvIwctU9nbUeexXAQ3c4vue9P1MHXrSLhb+DN0mTmcYsMufmijMxM96xqyLXt
1vqQaAfR1rRi63XIfFo6CP/UaogR7zZ1xRwB/Ex1JpKrOutq8BPTFDoJI2SuFpkvEfkpO1pJKEB5
mtLXs7mZcA9JkW8rjIMmREBNfiR1/IqzUN916NFzpfgJc0oliNeG/RiiA6VOjtC3vaShMR6F91nS
atxSoeAjy3R0tkyXjq1S/gqC3GFO4jV0tzzvOlnF71brLyOF/QfVekScMzquBdzg58GQfTaN9eRW
Y7K3WpevxqiNJ25q9boItGwfEWXyMJi3hZ59j63yYUY1MNZAV7AsIuMptYx6uwoRaZQmye6s2XVf
3ZqBrEUgeC056mS+dopEFx45qJeqKVw7DujPJmQ6lEW7Sh9vrciMy7Ko6864KHVZrlvNyzdYh/7d
YdNqoycwHzia5TZwGOUuB//92eWVUVFITQyIJf/Xj0Yw4hCuFwI/uWVc8DOhjv37i51Ov1Y2jLjl
h//jV3L168TX2L6swt9xUfQbBgybkLyDL6Bz6UpHoPHReED4JKjy2cPurge9N58wOIJnisz8rnd6
s20nlfpKCMMWZ/gsy5KvSOKHk0ogdcZWfD7vfey43O9yajqjugoKen34JK7ogRh8aFF9i7gMGlON
jpWZe3z7Wf4jL4B+WmgQT3qVUMDqHBoGoCaj6XlUM6ozTW8dq1I94YLzbmWv6i80aVWEsrVyXFZL
2/N8HJDRblmtbAUMUI2rDe3AsFdnwWeIefRs1/lv+vP9C1V4/cnKdyJ6GlM3e+nnRWmnf1ypdETG
syYNtdlg6s+2jhU+KmDVuS1zSnzdH7CRhxbU1TqrwmxVNr/IyKGlBsLaJySI0JSmV32lbe6y6p0j
qIS1IWrtoSTKKSOVcwNNPVvZlczvySWZ2sJ3vXjY6UrqPqIQR3xVKHMOBBapCObelBXfYY8NIU3K
bic6BmddvZtD7cJK/+y1WjBP57LpG/Oalc02c7roSFaSXIV5uQOLoRG64Ur7y8UuuLKd8M0JGFOS
OoKcMaA9jVayKvMdl571A+7COqrdvaFH7S0Lm/7VChEsOzQx0fdHu8yZ9lObQikTve5XJeaBumfo
HzDofa889W4Sp33RdGTo4lKY+ROdolve1rthqpg3d/ukrfwEh5JISebWondbBp+axghIE8pBCG/d
y/6aKhstcdAwj6lc1XhD4IRucfXeE2Kr6AQ/KtN+rTxxr8OnieKpJOtuPZGe2DqxWHF239wwe+j6
seVyhsH6B0/9ga/vu2WAnNdGvRIe9xJpMzOU+4IKUNYbmBvu2Ha3aqkcs3o6RNOTVkw+3aiDExBi
PWzVfMB9NtIcTwOUUlH3QDnCeIBSfcOXOOln5QnFK4o9vCdpPtkr2WdnY2RqoF7iHLiicMt9ottf
FewFiEbPguDRFW0lxLidDbSr2Bqudh1kd6+oSHrZ9Bk2wXn6mfclswXrh2U8kSe6t2NABJWwueQ0
Jlba2hzQETkNUQd2vco776c6XZCrH6pMf0Vq/N7GJJhhbtmKHPFcm/0ILfOudcOR9vabyQ1znpwg
8jnH8dy3q7aA0TYVvjpXkXcodTbZfaX31DersC3OpeI8bMe7O7pyoJYyZ1JTn7TAanqHrhwFdeSB
Lpzd3PB5uEP5KEhf9vrhOQb2xJgIb17AUL6C3KHce279prqjLo030plwLmTHPi5fe8Zc2D03pyIz
fyuDfeQiP3ZgpHqvvakJXaoIeh7OJxrVcf4hGDgjrnrusoohV8dM39V41PTqAco7EhHF+qxMWgsm
UCq0YtBvKx4vtCtn6XNEucyp1DenoGXczMXA+fOiCiRXGZfVSqjmLwzPldp+FXmB7qVA9GZz96Gx
vFEKJghDgyKfYW7fEDqWxfJrVL1DrsUbixFgHwc+sQjkhgw2ai1GNgn3xNSWxxKrbc68Pcy0HbfS
TeIRxgoWy3LGQx9oADpS3CdhcHQ/+8E+0ARQ7Olp8vJvaQ5vQ2gdUMGtU0IuhtG8YFjclLTAw5bW
lzXNX6bvWe0O+e42HmElEstDY8gnO3SfjziYe5WAjuGhOlTX+4iSiYGNu33hIUJoS0AoxCcd2mkt
VWatsU4CRjrt3S75xgK4ISHt6kj2OqWFYIXCK5YnbueTLyJ7U7fZjcscqAY3rox2Wgw0o0gumRoD
yhjRgpDa0sI5DL2PbiC5OWb6Woj7vlVXllEfBqM7t5V50DRlL/Tk7LgXZk8HC7jk2klnCljzVdi5
cdL0X6XyaaEU3Jca98a603xdJ2BX+9no2nflpsyd8FZO2RaF6JNlyWrljJguu+7k2dkPuhWILI0Q
4X50GWz1hXH2Fl7ErpLkjfYaiv9YGX5MLd4uHa0RReMPhEchF2zxjRz9UNpctFWN9tKhN24giCbG
aBYaYgJdOdabo6PUCMnW7ePppXXFN8owDY8KeGK++ubHaI3HGkuY8MTJ+omNaBuW/VXjwYTzK88i
nBRcl4PSoDw6i2KgpaD4ZkN0sZ72H2M1oQkVkAO9Kz6au0UOLWfrLDlJdvoQn5CzbF1CH8Nwm/fT
1Q7MGCtZyhcRHYvGOqsVbgQn5CEB9iBuVzQyXiyPf0O6lb37M5qidyNMrpNH5XX4UzBSgvy7bup3
ZBXtqQjD33oQbNNhBhprIfkyw9UCxQTsvxhstBGcbw2lja6CXoGUxmT66ioaRv58M13LDlW4jUoC
efC5ICy7h3KBK5CIQyaCJ63rv5iyIDTRmk0zBcJvouRuCuXYGy1sQ7GfnzZqGnxoSuO7OdYYR30b
TRxHDpU7OwMvzbNlR67CNdRTbHBK/dFJgNHOC3KthzpoHqTuW9pZ3wbhvVYHLKHhjC2jFN9H/UNk
wSOxGUKg0dgYEkKUh+h/0tExmbn8jMEflyji8PVnGx2PtMLTrvSGFYWDAyDSYjK+TDJa7b7GTimd
J0HBRRtQ3qlN/KFnA3mjPN7XRUPhyrTug9n/QAxAtZDSWaTLp9HUPqzizCTYXWHpDnGf5Htj4mzq
KIrENLsdkV5N27ojjNiIoj8hXMO+3kCLotKrCwqDxCt8JzvYCruakS3jqvJTcdOPBzQSOH6KxrQL
+SFIN9OXJg8u182+Uvyd1Mqu2FPf6qL4MwXx3YW0vWKSwUjAsF/NGptzAdCtkma9cuA5FPE1Vuka
dswTa+Ft6mHQ9sIL/dFLnJ2VuTumKYHvNfpVL0yY8lZKrTH9XUTyVXWgDRsRlRoGVDhprmpsxDgp
pp1tq19qGW6KTN+gNlzH2GUsBuMh3YogXdmK7oeMP5sfFsxGC4Wi0VNISZFGQ1gYu2qjadm267s1
hgQDln+QlltlVDdyiHYylts2odmKMSp1QljC6RbpsJltU9424Y0mZdoYdeRHMtu0erpN62SG3Pq5
SUl8XMsINb9GMxxGo6TtnloOHY96J2WOCrxBylLsqFanE8kXJg9YWfqo/zZRr/lYeHeGSW5X1uxb
x9hIAqlkekwmfYfWdauJYBc53wVzJ6C/BxtZ9EDmiV4QfGaQsh6/8rvPqeSPTrqtqoybcQgf3BmP
o+D/Lcin6e1doBk7gFPcMfWt7Mft4CK2jZ1tmYgtrM1NCfdR53EmXd8Q4yYVw4EQh32Gc7ejjJEn
2qPlt2uGuY3QB+BkI4oX93qt7KWFfEe+FNRyRx4fAdp0isKHMO1o81PcadQTDImtMJxNnzLhHeI9
vYSNKkwEo/EmLK8dXZCgTw6NCghq0g7BXGjAOxDi3mCat81cDxlFj95CRQPOF0i7MeQdyN3WoFAW
dr+N9fhQwg7r7RKJWLfTnMY3k3GrxPa6gCUSFYRhcIKPFKJqqgZOdYM1uRsqsp8cdYO9aTuivbCY
K0OV9KV0KApDpCKtbaiHPfiMba0jqBDuThAmpgTuJsnXpTUdPGJhTeiaCSUWJ7nGudxMgFKEbqMy
dvZKC3Mp0fkXYzLw+QKJFOVpDM3TxlSZgGXkBoUxY/V408kevYf67IJDnPcLR/GflFj4BGVhzTlk
CobnbPRLJbukgXNgAgfRCCaVNb2ErT9buTXjpDbGfjbhzqqpzp//HidK9jQVyTcd/ag1d2kpDiZQ
k7RBmE/IZwjQlgn6sXMy8qhjUlbWhaHvGyj3ohPMGOQpnAPiO5NQnngf4lwJC+OnYG6lcfJG6rhr
LWtnZ4PPmHHGgY4EmEh3kyqqH4fRVVKrhe5A4J+6d8HqV8ohB72tWj/TdPTTstpainUkgZyqn3vg
+vV7dS+V+jiHi6V8Ou7AsM5dpcavYda0ZO22YNQpettPMerqlniXQp5xN4fV50A0RMH3ZqjaJp8U
sqM1HFOKD+uB79Srd7Nhgxr5ZEm+9BafNxEFdP/nBS7KvSIyGl0dutmZzJjAPjqUzLrOLhCkHT2u
T/oeJryJUt1AinEusJTgDNJDvTRI8pY86Zyo5z3N9kttjU+97H7QNMJhMwOdFurpsqg1a7tAOBpl
is4ZThGZp+VH3+/rlip/htp/iTlo6NScJgudR1tmDkkgxJdEOKrwBxSUVrVKYa47QhLDokZQU60d
a6OYrkNx0vMvdHuYygQxDt0YpEcrm74xF46fFOuVmxt5wtdUIAiAbfGbUAM45JHCRKfpvwVQjCQc
VrRsrxGcX7IrWSzhSnhNsL4SkfGDYJiK+72nnlUAA2ezC9+rvjReLcraCJVdX9NDEjVNUhoX1PAS
Y7CsmkgZ54Hiz0aC417osJk2vpBaWdO2ytRiazcXWqGS9L05B3AJF6T6Om0ZMP5a8gbDwU45h8Cu
ZpT9mfF0+dmMI/VIdIjH46KlIpNHu//h6ryW21a2LfpFqEJqhFfmnJRsv6AsWRs5Z3z9HWjuc1z3
vKBEypYoAmysXmvOMSk2hw3srHElsTQGbvgdC9TaKGHcZRmIOZAOFOB5mC1ZfQi+0aAXyHABG04J
rX1rRLMGamgZgseb/1jFgcxPg39Z2wmE3ZnqUwdqjFbVi7dswa+Fwv4GN0K7xYxoslQwxPdo2T9/
VqKTLZC65ZItPsaDZiAtfj7gOEaH3TGMZ6lOANmYzZKwO4VMtf8csr4dsRQnQ/yR9GziSQ+X5uz4
xU9hyIztrvHb8mgaXTLf7GqG1XANV4rXOstECShW5tCEvrHra6Zy13++oLGjFA+ag6eN30FaiEuE
8bJzsDbNPZtg3wBAlnh8oPk+r2b699CUDRYcqx7gQcCuXPTdVBzVpNrrbtVen2/MUDnfwn5zWgi4
o6lEVDIczDu7+u6sJ/4OGol3lAeZWZvZ4e8hJAKi0Wb6UTh/V7+oNPMuwkJ8Ig+NyTLB7OUgH5Wz
gKnIrIuJ53QnGaGSHFOg69x6tf+7SfTSWN2f5Itg1H6Wrk1u+hyFoU2qwjAsNtk78Zsq+Uv/vqTn
Y6dVY+Blg7+R35GvCUbhHYJlSD+DMc+tG6k6/KJ2NkHUjBcMtd8dod27sTfmSamKWt4gpeDcuaqy
tuboZ4kPK8vkUQ1Bt5ePLN/8Csqyx9HXDBgGjXJVzUyszjTfqrH0dmE4uqfOKv+kJE1u5SN5EFpT
Viv5JZZycr/zatk6I9aAqDA+RrM7Td6gbx3hd3dTv/fVoF9cwagVGBFUeGChp1wvSpyWPvEotPHl
87z2vephFRxoW2tjNF6DrkKCir5dvr/ynebaZBerI0TE3YCN19Krzei5lonf3URBNB9602dG0UQC
pRcyGFzDXrMKSt1YRAOuBXkoe6wKOurSVRqR4KhpBmuAV9ILTydC4iwALzCvyNv2+YePPPZf4yx4
VZpgAwVT33X0wrfIb/FfFjPTZ158qhjxld3RhwPSyweV5J3d/LNR6HR7z+0Y/LjDjhZD+FYRkMri
Ud+ehMtYTBXWHdpDLW/OjalotDEhf8F35I8PPbT0TvQZzmd60sLxQsxafsGwvS1yjcCBCdFA0fkK
7oa8XhkeMUxOS9TB3MvVh8g8M70xzqY6/Jkd+PTN+tegwYhqUarv2h6OQKXbNJYLeVWS6uyRTdx2
tPDh2Y210W8LQpYbojlZMPBRQXoP3r3AdBC+Rw9N7w6tNo2H0Ei57MssRT8fuQevi68hG3Z4hhh+
jfnQlz7b7KgkoFfAsF4Rg4nldK5sXDWDVZDj+h4mfokRB9jU50TGhp7tqU9Npv2IiWojOMrIXydb
IssJhq3mwuInp3GJpM4+PglZlp6QB1q17DmqjL6a2nuvdWs1mHjHATFxCPttpvW2Y2ftQM9/uAiU
1ZmHZ+iMYTszSt6NwCEWaFFZU3jGJl2eMy7yc43t6hg3SFPqXM3P9FyMlUlDdZG6xakMwOWRU6Ju
Zx3dqWg3cdjotFaQnNoBH1XTqBp6RPoQrPEbuNgrkpRTjvzvYJWKM+/xy6961RroH2zJAHJiBP9O
Zf5TjuBTiLOMrlHjg56qJvuatAN/esrbtlUzMzsWdeG+tU5xsjTDfbXZIvkG8UG6bai7BgHkqneB
RbkCSmPVJQZaU8vZqprWLLMBr2rUdOon3o0bb1dE7w1lsBLfQgiHk19fXbO++6poD0i2gD/GJnq5
+WHGLfqs0yKzqYDU4jb2g72fX3FUrIOxChCjwT/QS5O+pBG9cLtBbVc3Ss7Mqba3zirXc3vfxkja
wvmObygGDW9qMxTRDl73pPEPMVSeHtTFEXDvymB7NHe2uEoS57dj599j7dZbeT7aJMl3HbwsWptR
sAex2O6imlOgI2+pPZTJ8iwGWsUQZm5OjdGn1jfU8fOP8yNgiEYRdGeuRoDXZl4cdBW3B4KH5PQ8
WWRkZIfS80HQev1m6OODHzveXtRziJ5VEDQxAoUgyXqeXU/lv4Et8qvabRgLMnDU9a5fqLWiqIsq
TstD3hgHWa7IQzGP6fw0/DDb+cp2Q3erd81LjsQM535GA7R0rHuYesZCpG2zyxB+ecxlYPxl495W
mSLKcsVMXNyYjDQSisGlxBdrnWYyUh23dmJHaMuA7GulFWOYBFJZ2NZ3hEsRSxs4LdJQ0rlG6C3P
OZi9DyZsfHiF9jEOVXRVC3UDS5gIId8gyKDxR5stUreTwCsnt7Vf5LYsLmRolqTV2cGmaOgkVWV8
aFsddZVNWBqWXhSMjg77J/DCR2NSVzKjQL+Nu26KdxDnEb+mN3mQGZmzZGG+Rl09/Eo0DS0BERRb
rJ/jpUyI4JKL8HNBVWMXwFKCXkSupwOwPkXvkdX11fi8nnvhpts6c/F86/2/2U/ACb+VBseUUqvG
2Z0PCBCzk90p3a0nz20rl4Ynh62wEJahNjFuY0pgKJpZqGJ6bt7kc2k66vuYsIbCKW8Se1AjX4Jl
NC+DSiG6s0a0SF3FF60SBgE7WJagFVsP17SBFIQiO1TRYD08D3EAa9wtYMK2wlCa7LQk1S8+1in8
tK7x4Y9twHT7R8mH46UDJJESirBJEqT+gnnPuo2Ac8R0WVcTMr6tNsbkOOTtXibrxsyld8MyG91P
NGH+i5r14d2KcuSHYJkhjfmLNm2MceGTHHIGFGgdR/KwSXRxgVXQokQ8EG5EpLhn+ZwLZPA8RImx
ywPxKsu3gHxNNuMU1oAKdhHLCDFX40WetipM0KJbtAXZ1ufVIY1r72KB+b9g15txp4Gj/0gd1djJ
EsYH0aN6EUFwtKiuKmXlxowqxNlm1wdrMWU1FnAGFF1Gq/zfJys6PPo27GIAIHLlEvMzlSK4BWHs
uMuckSZiSCkCpFmMBJGuJDkAX1l5jwiYBs/Rjrb1KpcgeWhDy10OJQOwcCRtdQkxYd9Yun2ogPRf
47qiGWfTSLHTCukIns3XSnzh6GnW3TSrM+bsQIh+6rmL46UIqbEhxsYLY+rNtZiNUXv5a+R3UigI
yBkPrY4ta1FCx+NGW3oHLWT0NhTkFLqK+qIWXX7Uw8i82Y32HYSMEHa9OUdwscW4oSHGoU+g+Mxn
o7QBx+h49VY0+qPXBm9rjgjqZeoinKZ2z1bDclZ9GqnMD3NzT1/oLouPUGCl6oisWQelOPj44n7F
udIy/eqze0rDYzONJHupkyeo7QymEvPy1fR9tfHRBuH5K1tkS/B5phEhj+P6QIDjpFylFEC0nsrk
vR1wDpMKYN90gdZMH1yiaJzWAnYCj4XIG5i0AcwW8RnOcZoNo4U9NtErQuDwIpcHswi+5MkLKlq/
TWD6GwpR96bEP6o4Z/BpUQw3SXNkKv8OzIYdhF/ehK6YN13/J5wAqXSW/jbSkheJTEKdX3CmJ9qx
BBgCIpA+nNVndLm6d0nZs6M5BrhP8HCFZGqp3qsxv9vAfZdAoi9W6Gs3ayo+fXabJ0t1k40RoNzl
4oCYM9/X5IH0jWrR1FH4zO2LQ+NOlF27NeXGsew2eq7d7Agn7fP8DBUC6dSqiJ6C9iS0ANar0pIY
EALE0xu0o5lNVmrHXYSqPHknYCZ868tpIjKze68sL3qFHM8/J8hI77ERZHG+wk2i3P3gK5hfKkGz
6SGIiiMOCPViTomy0gLNO6OyBAtJMotMAxnsHGeV5p/zro4Ydwjn3Y/7OwqW6RFEYpX6bvibRaPN
1Re5CSYq1aHLk6pLUaBRRG00/rJULaExF2bHup2jZMx4ZZt98u6bBJXm71S32k8DAxUmFSZlSrVz
rVjQy3eq02BVb6rh5pcJ8OIOR9iHUaYfRuiu2pkYqSDAXEQRcViez0y9nutJeaN1So27p1Hfw3lt
kwscbgySpukmLGHda2c/I8976Aea3go5FymlMEjPdAM4fldrfArsmMQUNOQHbnmixyjS/ZrQIex0
TYuu4F1R+hFFLx9lbRUcDKy3CQyCixM1tMqEfRvcxuYW52Hhzz31Mw1M3B99eqqpe1+a1y4ZyHtI
y+xmF9EybiDV6C8yAammrXjuOpZg+R/r1IbrOi+LqRUAdNA5FWUwqRevtBEQOh0aPcgPK19Xfipq
B7XE/xGoRFsbGr6cFBzPjhwXb28VnrYPHCvjryWKSR60jKlcNiZ+AVqAmCvAKS9pJsQD9Yz1qHPy
mcj0crbZfP9C0XrwHFJxYex85WUYvjlu7NyKyNwhig7fIq2fqzpKNG6CzPYC8Q6ecx6Wi5/yUeYU
BjRQpyYghG8KzQqXZUGvzTUz3C+IjvwSB9PflVbFCI9RedjHEznubjV9tqC9EuM7CdpH3qI6Goov
c+ZfU3fA0GGYcuom6DVsXbGGYebeFSNgY/p09PGpmoMRG5nMOJwYB7kERpQkCyAtbKOV6BrCrkSg
PFw+rbLeafzqlzu6xqMGjLF2mbGt5cNEz2q4p0z5ADq529BNP0Du38q0HM98LsTrMLmf0RhX5zYu
gvUIeXprVQ4nDyfFcUQtvDMbwOxe5xsH0Y2vSEpSptbsjPC+zhihkAG4n5zqcKjXlp9hl5m6fFt1
b9WQFCfwBUd4MtU2nttBo/hiSeDek+B4Sn0luYToK7pB6S6V5u6ESLUdd2+GfoLmuwiDVy8S6T1O
jB+iLzyUvLa/VxV7/HAC5k4OU2dPH6slWVT22TMb/YQIGNyq0u3MyNAXkzeihhMj/wnQvQ7eXduh
0w+2fd+RNzTV37xg546BMt2WQZyvQ4HkVS7gvq2rn0xobbjUFnRousJIgVXQ3YmelnsWZ5qMYxqf
JmxCWyNqUCvXRERFmp5vdPpvu1RXcvrTdY1aBNUsQODwwGJYAopISV6H1EnL4BoJgrDJctvjKApX
VhUaH+iNcaPOhWLnhKSF1OiAGbt850W3S+qmu01xCtC4ZZ7CtspeVkpS7vU+YrKTGJc2CI7GRI0t
rwvNAkssQzWB3K6rSYijRjsboXNA0v13ZEX6Nle9bKvz5uHfA08DoTpcprr4p87HnJjHrNpNniqO
eja+m42R3DMwMRsNOg/4HfM4+F1H7UbV4+vcHjxwkq2Xom4xzLtR2DF6KOh2oWH+prCoTtlU1Sf5
lWJFHYMGVV/aZAGuIlK/t+5sK0d0ix9avfJ/J41dH3G9xTIopuliNidT+YCyt3amQj/LQtiyOyx4
9J31edNmzNtRZ4gjSMD0g1Q7m95qnfLsuXSYgjfVhz7H7MT/cOgiLDJfZ5aWqt+yYWnV5a7F30s/
uWTe2DTOtafCaXqELp7FKamFsu0HuBBVP0WrIgQENEQKgfWJUTsHLDxt4pYfQFuNA3yum9EAN5fg
736GhKeaXqFqH5wldaK7cJAQXXpA6utOTb1lJmrQNHlLiHMTtMuefU296fWeROC5tWPkdr6ZWhGh
pOyjI/GZEdttJot0RlEKs+wOMXFMfEa+29H9kiR4owYylqoUkpNNPKz3njukV/qqHW0rbGghqO+1
6pKG5I1DcERo8u+BcL2QqYr/mWUxpEpob7cMvwpehC6GHUl9EKb0sDMGRitRorKVtTGbGPoNBSh8
WPS7uMfF6Go1TLSo4w7XJI8wsEAHg9iX99shrf4g1e+uxqChka5Nb9v6EN5F1aKtrmAXRK0ODY/s
5XbVK2ReuQyjlnpmVNcENAiDDNLOHfeEAJX7nF5EUb12cpQLoWPUVDAs2FWddzu/HU6NIk6MECi7
je7hl/ZrhWgcPp5z6vBfBiu2xwI5p7Uzy6/YtIFkujmeUFZNDTn8gHolZS+rWgIOQacPID3uQT8w
p6u6O7Xfh+wZWPhud2bfvTiIgXrO7s0onP4R68p2IubonSK+XjVJz57VJbVeHjDKEo6iER5oOcbW
TCLtVdCdOphz+VZl+c4y3XxdTpg3ND180anZ92WDCxWbUvP8DHD1sLarhrWUP9GITe3ojPr3s12g
D/mPJOyoo4dsAOw7EZ3Bsgmu1urfszK4FQx2D3oew4KkzFt7kcokowjxFk75kajZ3509Ay7LdJ5k
tt4+FDXQLL16RE0T3vwK89O8BS3I1941dBgWSl/BpnWwA5eKwhTVYiPuKX54oN+g3bVG5bmiOpOe
pR5gzS1lodflTrO3oPxXQyVe8Pai2AyNxdBm40av6k83Iz+gwn5Rd6SbR4ArGKAW/bk2HNpDpJrt
oHUybiCChtmI9wuI5WdA5aNpjEhcP/9gs/mdcKtdjNNkHMZwMC5+ZNzMJqwPsRY569JkZwDjDXHu
XO5OZXuiVWy8lZ5iXaLkjuK4XZAYrNySiX5NpSDE1QqsPFkxgkVsB+Vixf7KscRbI7Mdidd50VI9
XgV2F/6IbTbZAAOdg9Pg9B1BgAZ2kS+fzaQgRQsuHJpVeqV4O4/U8J2aRP7edZlnB107uzhwZUy9
9sVwNX3VFCU/t75wtn6Z9XsSjtZNPCXwZ4LsBhQHqQgBoVOj4Zo2ua96qPYcLf+lZ2n4eP5OhHhr
NXfhoML3PQawJq7U3/HbjErU8+wsK2XS6sBFDlm86pJVOCBeUFSsnHJ3k2dVs1YMlQjCuZdphwpq
PLZlK/mwbs1r3MZ/rBRQp2Mr1rmZ6uaOlPIfd1+ulG7OymUc+K5L8jeEIuwN5gdgaVAI8xegoAmc
mE5NbChnLTfcCXkEY6EmsCDPsWP0P+15rCA/Dn5aJvAX5sackWfYLGLXfstS9Rd2WOsP+hcoUcJ5
tcdabJBNjpfnbjKin12BwYYpafeLZ3hcCwb3Y8rUYDmBrHikybBvfaoz4fU/5NWpBcSdJpkzbOWa
HTd1RWk7Fs+HcEfpUxbgsQm6h2GPYYd359WIvLXZYlKPnf6DnxkdIvolG4/18hCE0W+yKZolYRfa
Jpj35mrculcK/2ZBSGa+hbc51RfTDNlTk47gZsG5Yk96LY2QDpo1/IkKXRyRhgYvsVv0JIfBsFWU
R9gG1RfsMOKN++pr5Is+CqtlHQI4kSmw0H0Ze1qE+VnkO2fDtDBEY7wxuEUvR0Yu+45mANzUr7SW
fRmSLNmuEA07vwnf/dLpJ+2omfQn5Fe8haS2hNlnySpABwRFyN+ZcR9nBRYsCEBqKYbVKFIs/xUR
HYEv0X7BbRRKzqgFpHwVo8TKYhyycwtOdt+iAVXOojanAdtL2mEmJy7FyWprp4B5PY6NmoG5FzSf
RzrnuWK+tGB01xV2VESuSknDq3/48wekEMQJtojKd9FYYLHUVLAIsW0cTW9IdyN2AUjqzGYttu/y
o1kUVTZrVchmVkV3ghkFj4xbcH8qIINrlnWsDR3rmqod/15dclBCbNi1KpwQVGTusTiZCZc5rPEl
PrBwFRYFGephNHz3FiuP3D1TKzoL9lblto21bEMQtrUK3BeAWsZX+IpgSfxxMEuFpBgIPbK2TizM
Fwu+x1EvGrjRcwYMFOJ8g4rcxeOGmRu7BlJVOYMDx7TXouIb62f1qqraklmSc5ePuN1MQBuA48mH
U01bD4CVukYE1wHfpvkDjKi+Yx0RO2HRln5mbUFeJVTYbQ2AVAS7//feJr9ixo4dQC6Igwr5a+5M
yZ0TFWVzavvi+ZR8PkZEtWzajjwGS7GPfw9WXKCQr8sPyuqAP5hH8put+ltMP2XhomY+eHRXiXAK
md5B7lDxR4fHCiWo3KqCxMMjS52+0qEwnzIvLTdxF2cvRd7RjOdCMPeGFnZLOfL6ewjjepUEgP+F
Sr0GhXfRqnr4g2DOblOrmNLjRjevQ60L/AshaZmttqPWBhVlGFuvcYiTVzAYsjOZzzXQ5gC2R6Cv
A0u9xuAcP9TeqfcAFFfItUd008SXTs1Q3Qi/bq5dePv7jHx66rFK5QM3xnaEQ2CEzNEqjS0HExFE
zYYwd1bfEpNbuCSvos1axaIBEWEjCDDw8azg/EB5zCOIcm2vpVftziy15rVQblfzV5VdplfrJc5M
+5whCeyBaqwyjMcoXlAe0yQzz4EC3CayrOlXblEf+6L2DoZCEKG8NUiFBHkzMbeEJC3p39hNudPY
eZMFa1d3HNLZZkj9aMWlhogl8pvtlDj0RVqfuiHwwCrNl3WVB+bKCixjQ5dQvNQm10xp+p/um/yo
mESRaBsWcR+dehdclCzN744olrmAiC7vmI3DhDe3wcsRM4Ivs4/OSu82d03Jy/dkBnjQBxtqOgGm
MMRLIejmAekB8mWpgkF8PhSMDzvnpMepA4yRTJ6/D8MCeixxAdoS9hKhOvIj3pBVs5eqg5K/+gBD
6gLKrDrV0VCcEPlPfbQlgYxXRTwMzZOekx6Q9Uc/lSxduXGz3aH7becqpXzjXgajxRk+LzbtvPi0
FmrYri4Yn3kWyNXSwqsqcpsRpogeeLggiBImLR9ZpQfO0z/KpaqWP2I+JLQA8bLBmZTfGJmcYJ5V
g+/BYHmit9CsmjyL+LHAbAm0j3as2h2RAo6H4V1k2Mec5t3R2zmADttWlRsPmMA0gqIJPXjlxWvy
DbeZNbWnWND0SWymcxNdK0oLBpZaxza/rtvokjO7xN2JNxg2EGUXoIngqnspW76ghoKN7vNvGzwJ
p59587M0eQdlEJs6Fr9QKQ3HJBLN2Ws92nAxUjKaA2RrVSqFxNi8+wGtJL+7REOevqq6ihAihFTO
bg/uv9CuYahGjxKliJuO9zYakx3hT4y/Qx1VG9uuc27X0UHzrXLt+rV+NfXuI+gjHC9pV5zbNH6x
bGNCA/iI5kEOfcTyml0RR7v8yfQAUHgfn5qpuUzK4V6fJoLodMRcoiHziXg73lthlL9tHO9VoFt0
Z8l/HCLk8YZe4zQv8re5nZjb/vDKeLBbjrX2iUIEvYhcqAYkQgOidQeoW0k6TNm+UF/BapzMfdR5
3/Hohc8dpkeYDhA7VPk+Nxep+PIj1McQdszz1HSA32LGCcroYCJjGppZyBecJgq35lT6vBTz5d+C
i7lZWs+IjvmfcbttNlnF9BwE53B+LviZZsf3IZqKvZ7TkPGSPNmbM8NA9qwLTNYkpcbhUj6nz3/y
ODH27DXhbGQHX0kxlAXKSA1dajT0WWKrxlK3UdU+w+jkxpNaP8U2VShrV0Uc16P3f2g+TQlwLBA7
bNDupZ5+JrkCIb+l2eWhE5Wp59PkQzNMw2YtQ8SnOtCP8qskaSemVRnJxExXTh1ti9Bodo1mcaY0
EWq7Dml0lhRXb57PyB4L/9JhCh8RSgUN1GNWrseXNC9e5HWnA2Zf+H7fLpI5+ouN5Y5PQs8Oi0de
0BLtUQBBlSIQ33PybRxO76pd5RfVmPPs86JATB4n4MhiBhoaY4sIDOzCk3oWGzum/Kow8At7hrsl
OcTCXVqYOycjPL7vxCUv7emBJmFd6OMZsnG4hJNSfFT4+zeemSKW91LACXY2EsiHXEMeQkvToNtN
xurvcwFOZNscV3JKQRKxzRKrTvDkNU+NjnCM01U9KXQ4vCoiiI2IWvkN+dD1aJJQE0kFnwu5mHUA
D0cnDjg6YQ/NB4dR0vMr+dAy0p8gFNzt3+e9wIqX0aQk27HBxI5j2dtS3R2oxb2DCVDqCPeZXQDp
BGetS4rlKOJfZO02F/nJmh8JAvOOttE+p04jYqOjVbis+AoAW2UIYrjwyL6wQ/k7aJCvzSiyYOUF
CJYn3Clhhy7fYlB2YkxTHuWyXRMxs9RAEeKFmdfATu/f+EgVO58hKtJLfuO2x2a/kcLDuuSTvgX1
Uq7LzKzug3aovdBcyh/lxUyf/TpGgGj7V3sgYoTzGY5J+44poDg6mbOTuw/beTGjriB+T7xAHTaO
wk78m9W0wQnJs7koCrODJuRF+NcILCsMhAd11cKoieM/XQRCGcCNgAEL43keg4Q+FhXgHf2+pa1+
LDT8rwFs88Uoyn4HLTOjA8khy13t0NFOT53hIZcRQDSPCM1zCK/z/Awc9Y0YckOY+xtbVTOymJ2Q
CCEdNWvB7qWhq9a8hrEbnmTR6o9gFCJXWw5eWfxUXHwwBdfFiCL1XBjd1g8KB4zz2dcr91XmQpmx
+k/ruRUFTEZQRdUh1jazZhdZZrwVeug8Grs34/NkUsoOQ1GcdVMpwFxo9q+h8D+gPl/lRaw07hXJ
ULwY+rMXxOMPJ8v0fTRhAu19W/3Jq3pHv/OnCh0c7v9PEvi8SiKrx39hEq0W0Ehuw/HHGCbf8lRa
ZU5fNTHrnRp61lURagLzr3QOoL/FksbBeGQGgxtxBYIiv2d5NXOINLyUfUsUGnUNkR3lp+5N2e+u
f6U7qH1ikmfzHFsxPaJouog0AELLduxCtoq3k58t1cA64NQkYcmHYq7cIYvdR08HIkMiysLU+uA6
pCRwEk0PKi/hll0qlb0NYIkvIGRxx0yKP/MXNYiJG6tJuLDbuNzVA7kBZAtNOPCI3svDcF+rvvLt
fDmEykZ1r3zPzwmUNwvLFOELWuZdzD3ibgLSnOOx51gDUhq8ig+gPJWtQUxDZJr/UOFl4Fq+fTBB
i+zmBfTGl0k4UJKANljlVvA12Kn46WUZ9zgQAZAzuu0zPqwW6bW0NNzLDe+0U7TMj5x4E5YxPBgD
R5UW3KepZyYNzhhDlNKfdW+WIPk9LEEmNQd0fCFQj4GGTRqgpFdycYh6uz0Ubol7CbCMq/MiSxGR
yV2W757eIFLAS8osJD7XfO6uovA8xuLGN+tCuwtzG4vXPAZMdM3GEh7wcTKjPTsp54KZTl0JJc4e
HS7GdtYbyJur7GsUEIzWGvghTr9S7Sezvytk/rTP3QxEpzKJ1F+ebijXWjGuiha7a92pmMmxM0vy
sftdpGOm0w9pst99KubMH1XkD9YH/VmF20AjTpolyJDz/vhF9O7jTDkEBj1CSrDmjgwxmz/8028y
krJFajJ6C0PvnwAT84s3zDMKi1uylPGwr5AC6Qkf3FlVBix4NdlnI2o/Wt7GBxHa47q3YNXJMHfq
ZTwg3H1MkS9JlrBePbret+d2yeyi8eYwZ/aRQI3mAj6ptZ18RrNOYBhrMsFYhHIPwVEOY7HRsMv6
BSMkRdPdazstI5etVckatuidbvzoGr/YQlrFG98M+lLehkhUjZjl/+cgb1I2MjI1qM9KSYtWaYN+
oymwwxa647vH5xIOYyh8CoPhCeObG8Hox6V/HoeQrDifZBnZrgAgZp8dcqHlIzk1Qwz6y40LsX2q
jK0037sKEGAtAMvCBDDeWmEYoFkw/3Rj2xxSEk4XLmC8gnEMeSNmSM5zTlFD07q9wR3Casqg7PK8
nEEYhNspRtmURY54r3q0drYajDu56UlZ9Rd5i007I0UjJ432HQdGvAxCwt1jhZwcJLgkBJGLpc0V
R9kAc7NQe8+Zt+xIoTitsjLSlpFTt3u2DdbCdVSI2ZmLpdO/P7cJvCTy9ej439C3+Lfgt1xZoyou
DjRUECCiMLn1U+Ctkpls1qWTfUC+xsKnoBSwOvxolVR0lSlw5ynDOae6tOxtS9QPfKTO1SNxw0Az
1Zm0+RiDTqTbFswIyHquYShFxhspCLeA3S78CJtkk7Sf8VM26DgkXnSc5OnA6Gxuc0JKnlJw0tjX
ipo3m2qq1Uc0/7nMtdMKfTJz0Ng+6eWqdHCeYs84iqaMTyoELICt3k5oxlczBSWWvAFvNx2A7qQG
7NEeThDfilCrCJsIMMWSlGMUuXOKxjY5e2GjsgePi18hiRmJk5FFGvS/5J85G/mvJOhs4qYcl89z
yziEzHRk1kFHK3huXzUje2+nIK3CC50fbmOmPyI129kmeVGl16qr5zv0VH+bbgJ+zFEwKpotMj+F
XtQgdTl6Vi3lMEmfJ0ryq/956Da8cgJLfwGIBPXjiAhbhW5kaznDSwLyk2yTbtVfhbQyh+SSNbn3
u748D2wbyfPTS+AdjsJlwDlVwkBcdYtY57ngt2LiyDp3xOqSecU6BbqxEnOqqT0fiqj9qMsSe7hB
uDV+hezAkGZJGxGfAD6OZ4n2PzfkoQBUsW4btdrYWtJuuywU++c78rxLDDW1xPw+UivcW1ElR7zo
Z0UZ4ld/DB/ArsePvi++UqbBbtC95PNIouy92Z1L2IyJBU/Kg8Cq2zdvwr8MqYa04Fky5Juej5E0
+SkFHn/dH0yx421JHFsWtdWzWpxmh1ZvWAiHjJuUFKvIT+D3YMLp3aRdFpMw0Ro/5AY4csudLWBn
wJ64xmDur2Yj3GVGhAFjiPKue1F0In+PWOSwyImjAdhQm1hUZNmnGSTWArwHGCW9MYqOIblwqk89
LnMwqC2TOdOtV/kUTxRjrc3lpTgoK6p9PyXpthM4uAhy766Jjsx4HkDpFgJTy6B6jXJDwfUGRAc0
MeFgufmAktxcxpbeQE3tlhERF8UpRmE1BrI7+2ierfrCd9ZC7ajfCO07jaImM6L4rRRe+vBMVZz6
mU3eM8/9t3cWVgyB2mICgVKGROCydi2lRttMPXvLumTsh4HTNtmZeMHW4a7SxOg3S8UZyHAeRPoV
kY1dgS5t8lq9GDjKQcr5dMyUqmxWsi8Ju2DtcVdiWI3oeyEbk910dlAHxGe6jKimShedfp+wfZ+V
nwzilnTK11nH/Vcri0deGvq5tJKfxNoUP5mjoeixUP/VNfrROKF4tZ3mwfZX/eVOZ7Tus2wL8K28
j1pRWz9Y5OKk/8o9fLt+1hYf6VDzqdYydxdnmnd8rlwIFn+E8XSzFEov2h1gpXTl2LQwpYEfoEwb
0u1AoWkdjJ7sEPap0sbTdZhxhlFPl13MCr6pDSbsZq7qRKbiGWBw+4+ttGdXNOOdxFFC/cbgLehH
7YC+PT5nyuz70CpQm3OLvewsk/3F8NPMBvznbk4bLkW3vJggmqNPEyCzrbhe91iiltb8oVasYdxO
dFcwTfMwrtMTYGRc6OBpTgOG+aXJrJLBMtNIC9TmTfUgCBDZzc+cdx7tPBD4YVcTsai2A+OmJCiz
ncIvZpQARP77FKimYw9fE5VblZIP4vX0r0oiU8nd2v8fV+e13DiybNEvQgS8eaW3cpR/QXRL3QXv
/dffhUKfoxvnYRgku2dGIoGqrMy9117OHwEkoahjCpw4UJblTCGa0CAwactMWutF5yGIYwBcQyDJ
wOxh/CuUyr3UQfjXY4F/nnwy1SpwxDlq9+c8Tk6UDOIk7/6on6khHZECWuU812iLT8sNgqgHpT3H
LjCApylPnGfZEIFJQTBbeOsD1kqNZBci7Wq655YKA38I+/3UmOGD4qj+/TK1HszIOkiLxETNB8TQ
NAniUZlLZqrY2UoVLe0Bd+4R/E+jgGPI49KvDAzHPSJDuDen3n+UD/x9Z18SAgVmuMeeJudqHdf9
Slr6uHfCVQr45uSlf+Ugue7Ynivs4WXH9dJnzQkIPAz5oa+25bx8xqF2C9Q8PrhRlMEdrUfwpONR
lhsmngQ4uygx/YiYnMxjHcg4ZidUUeDl+mrZkmVLXz5wpZXkR1MUynLDIuWMm5JJ29LZHpT+oRNQ
u7AkW/1sRFBRqePQH7bSdrfuOPoxfml/Ew79qpL4PJlxd0mGtCZ/tN9DVlwt0h87Yyfu8OiPBSGY
UAxemdLhdZrHhnjVDIBkOZOdeZ4oJqdZ1SqeL1xg71lgd9e+RHar5KQOm7VCCQJYG+DAMA7IxsNg
q87fmXyoY2pNeumQcebr3VeM8AE4bUAnjKkVgCjGTr4RrZL55Kl1SnFR/CNLlHPCCOqc5DP54GnD
v5eap8Akn/9UvlfkBPo6Re1tsipIsLzDsD4tvSqnA+1rqhkpWXLS5hmYuzM8zcRz2qeoCM5TYeL3
6Jl3Rg2CHWN0tH2tuRHkbBRWywzIShOk9Y4GZSdSv/AeLocEJUnKuyxpLnJtS5wNYjiSU3SSUbOG
8q/zoQ+GMbrl5WkTcahoYM1sukA5WC0goZ8H6DQc0FWsKUbalWwvDv5ETiKD4X7C42c5EFpIP9hq
j3WTEO3rW9oGrs6Q7zPnaOnPnt6Nv1kdIxGxE9CR48ilkRLnqfEud5ro6pBMsqF4HX8b/cauh1+C
rfUgFRU/Y63JQRoSesj9/QZws+pxX6PV6t5qIjUmdGtPNWXnrQpSAmYj77DUnzY5Q5jmO3GVmlgj
r2+5YE+PZ09eCoBhOWAQdITrYBbResJRtmULd6PX28dK7/HHqZxovBxFrE+zcDV1RrQvgNnLkWxn
8o20MaldUx7RmqVnvZ10XZxDE/OWfDbML0faqYfAMw7yfbz/PnGdbP5klBvaHqVUTxME+kuR6/VF
lvB5Sg/bzurNUttG+VQSqoMxnn/DwYPn/ccSPLe3tfSopN22cNMYKSf9NCnqzkwGDtGEvY9vh9od
OisYEjTOUW5/LndH4mEnJSdB3lzyNotMgwznJGRUwkd+oEinuU0nZ53FvXGhQr6moV0xJR3oxJHj
Z13t6F1DwoF5G+2wgAfrAoj+OYPpoCAT3+qO4Vj9wdww7qTJFqsDYIe5eOiMPFrL+XsRWt59SJ4H
w2w9XquFdYMwH+KoRWsqY0saaDsXcubv6HG1AuAN2G3EqcpB5di8jTvkQTo54Jj2OIPQSSRHDlyT
7NnZbvIbu1VxNJmD7Il3CtbLEap2CC40/GE1JP34zpr85rlMNBNlIgsuIcVG7VJ7MzkBv7U2q6OW
fQD99E2WmnLbwRtK0U1BYhsk78oJo5w3+qPVEa5R9YzVYaHblVY9FqH+ipE8PtZTqR/7AcOaEHV2
L1syCMVKqvfxaoCT+zRMVFZK5ga3jiniLqqsDgTCrO1IB4yuTt09px5geM/kFNjV5YOwiKrku6mv
vhuQkBOXMJRiJ9+iCKrXltLlRJgD5iQQFoEelhOoeq07jO8R+ZzzN7NieWZU2LoEZ9YB4Z5ad6yT
bvwUevDlRV56MbJ4aRv/dIatpqOpZvslUax4tjhwT7C/nxGGHcqhC64wrJD9M8FdV0NWvAHxBFyJ
62c/OJB6cUSh6lJNfCDwmdx6Ik09jtjvc/colLJ4iM0BPnaGJ9+rmgm1D36rf8dfGgE7RdW6/WSh
gaP6YDLoVqssjZrnLNU3WqQVJ3we6UOecDxfargxnfgSGW1mhlfu7dEsNn4d/8oJvIUDqKQPpm3w
rYUNhaKrkC9cU407oAWeLHgSFCS0KuSNZEZ5uRmMjJg0DBDPTVoTkM5gBowHLQxR9t+lAQ5C9gIL
1X4vI05BKASmbIducK1AL7jUGjJeobfdzrJResiXeaOZiKGiVRNS2suh7JTkzuOcRy/P4eh8MEvq
2p3c56cYjjNDU3QLnNw1giKSWSfbBOmwYdWFOIZ0hPCIbteULSSH0iKRuhbRxZz1fKlZtwdtYqS3
0cRGiur60mrxC+TGpR4HhAHmODyEekEUUPapeEp+KOdVB8agc5VC4GBejpQWBiL+zl/yfe8Cb6iC
cYtu0MYyMLv+OQsk68y1TkaKMkl+oCSJ1XiUq4OJHOdfhT2Kmy5AYwcJfs4yGJXrGDYIkRrSQq+O
MzhwmWpODvD2twXJahc5P5fj9DIfm7XDWQPMJp6X2gU6jZSxO+qFiQHRSiwwXRpIrvlHl+NBuZLG
Tv2mZs6zHYT1RU3bgOFGjtHcG5pdbtvDUz6qBbliovgYLOPfs+W9wQx2ga5bgHan8ZxRVDmRh8MM
wQgTpU9uerEBeumc+wHxjFDF+1LYDXlWz9lvwyZgq7iQhdBtw4D5Qz2PJVwyWvYRi916gPxJt82d
6Kl4qbGWHQu3ExNFTSBQ4flv5EQlLx2afMdM3XdcKwBYLDDIfVUbV4vUv5VWpuI2y6GhyRW/4PkE
94xJ1FeBbxgtpI7EcSif3TjCo14AhaHBeG48xnSAsld+TriXN9uiuqDyT3x/e4Um/VWhCQEYowHR
UiBa/O9DEbr/Xgr0OTskD/pGpa9MiBqRSJ0DA09uKFgnhy0Nw2ztYT/bljGkLPzmk3NwBFpJaZhx
AXGyCDjgdiv7Cb9slao3ObeIBKZ71CObVoMMO2crXuu8ddQNPe45jNzE6GW0wW3ShbdaTPG1joZy
GGmuRQaA2tS9Ifzt6bqGFFSph62xr5z2CrV8cCJjrySkriVZN48CYPjtSzxC63EWmvWl5y3cjryq
bhjuCVsrSg7ZM3OAs0f8lA6IjZA4eFMPlpPWlnyoZ/PwqNvYBWY3Lv3aEjduI7ZLa4ga9gTWnEJ4
iCwcKwYyW/nSterx8GqEKDWlXB1J2qo0QXUsZwkn6Ku9y7GVb6nPz2WbfXqlfZVbcNd5vxGPW8eG
YxHWznjH54qucAh61AbEHMnCSNZD8pmTsq/3g9utjLpZNfqHS2f/06OVtR2V1jq2akqeSwhakMSV
asdNQ6/HA8I24XNEsAvxZOzf5IYrL2QncNItGTLhKiZEkpmmbv4qXA6l0fTYG/qZ00b6XIyTc7Gc
9MuumuDKTDzYlq4FM9JoOgDQyZrRkSAksmNRymeUjU8YbYVCymKQPN/nWVH/VhSXltX8qnJLFPFJ
1O5aUJ7Y+X0OLp4wXljLtnlhHaXygXlJ+GrQrFoLBW537aKr5ARxnkiIWTpDCa+w2+qw/A4LLIQO
oE12B2k+bkUSy9x2jW3XvWvaP7JHKB9yS1wjEtfQFBbpMVfD4hx1UwUio/sli0bPNupz0VtfPjfh
eilBWX8ZUuNMWRPIbN/R/t+SjDj7SEUOtoIbTD77edCxi5OMhLVJyUbjoYEetiYT0N2FszC41hjY
48AdaHb9p6y0pkZ/MSZOwcPf3s/GRwVuzCF0VVKX6uxN7TrYoZyPL4YFAGZKtfzchM5LX3X6KUmJ
bvd1TjdIfz8wHXHKVLXvIKAjHtaMKQyCyI4O0fFPgmg3xYbOiX2bFI4ypAUHhGEl4okvZJ62CJUW
rHTt2A6INaYF6lM35vmD65lr+Sql03TxNb04yHXHzmiDmyVAJXzJd3zg+6ks9KNsQg1G9Y8WIF+2
p+Xa0NC4SbtoScDCphnpQA0jt/K289pkI1wL42gYlGQwK8UH4Q7mxmNnPHYpkcTCw7yz7DOo4V9/
zvpE/OTlKjTL7w6p2b4yMKSluvhTzs5W+RBEg3qSA0is9kiTIGhGlfIyJF2wa3VgsI01bHutdh9V
RMF0RYrkn3A5V5WV4tneR2GGtHrCwv/oHfWo5TU4vDq8VNDiX9rh1zK9UxEh5JPd/K2Bj6sebWul
KJQrkTzIlbXRvq/DV1nIQRoPDg6ZTKuytz0c+/GhMhGslrSuYFjAckvTtezcsXrSoJpDtTmjez1r
c6sSFJilApRCxC6WtslW7dFQzgQTaz5lSJLKNMANnEywB02M1lCYMZIEebeV7tbUvI8w7gs4vb22
HYZq2Pdoz67CT70rUdNMKsE9OaVeYripxDlBCMKhHD2K0NP+KN0aLJpknBg0HgxKEK9P36u+MF6c
sjgqQrffQse5CN+wvrEzX7K6JZdJdzadiKrNkL5Bnd6Y+Miu6vwzBQ6IFSt2GTrNL2O1mzVPGzmU
9JoGKR/2yourTA3ciWQ80n+3Sjt/qQwmfHXfPugkkuEbs92lKdPEqI5Cja4aslUoOv9B1sjuuBxS
0RPeBoF6JJarACWugRFQvGK/nCFsnSstJF39UOq6gfpttmVz5FlJkyvxFjrJK3yyaYAw/t9ggrYF
/rk4e+hMr9oGFlmbyyWf59Me5Sgcn1mSFlpGdmdXzKVHj5jFuf3LHsyvm2Na6qt7CIKgdIiDu0vU
ojk4s6I4PQvDga88C4vtWGEHDTHK+LM6xCJbntSSkY520rv6FhgpJWelo7/tSuY3kwGBNfCA3JGw
VHYch6EbDACKTb2yL1rVnDTaTwcpV/5RL8elSl/GNUM2SSMSfNa+u1k+GqXvEVk7EZnyQd+evaLR
dksZZI9gUphKJYfcmgOShjHDRec1yo1Spl7/v1kuydmk8dFkQVcszvqgmffyobRGFN8azHb5ssPb
ldp2cRkliYQqjzyNyHnzpwK7c4N49JCZD4Wqm/ufhoR8VmCRW2kjmjLZ6ZUzA5UTUDnw/5NyzIGz
zXap+BRbjdY/fy+JYV34TnqU10oQ86PXGhEwFRid2kf2bRpx/Fwq9qYJqTFrNnlodzTHVTpxb/JZ
3HQVnkICjPrZED6qGkpHxzAe5IPRgWpNMt+33kMtERslsROmh8UbamBQN6YWBZcubIJLH5t/E5BY
2qZN1Oqs4mtYe9Rbj2RYGs9y7OGW6HNYSs6lm+S73Mr0c9TMEQ3042iV6G9WEDQvcRxyZBlC/Tmu
h+d21iDShuq2seg5xhBCH6xdBRhfXovy7JaB567T2IVA7iK81QrxNPvB7xj/pc9R9pTVoNcz3e/e
ewOl6Ah5a3km36NT2636+b3lmRpveg18MWzXiPTYyzJFRdRK1CYdMg7Rkc8xRO8Ivg/9a9VZ5orc
MjLMFdFe6sF9riH9HBs90CCNi/xaz2WbfGYR1EpZiVpQJ31JBG13qwlHfbDCcnllG1m55qQ0jshc
2OsQf8TgSWXnsKqxjY86Ehx5BCob7htGKP5GXqfmmFN2zn/nkmtDpiTI1JU7LyrBYTYohBCO/1Eb
J3utUVVzRmpHpqHjHy0r4W7NFvLWh8nRTFT2ZYfxEZ5HRCtoKjZFPL1NHnp2BHLFkxogjwgiYkod
uh1MXVFKMxUWu2pA3eYYgvnZvEQ4tfHZyMuDXR9c3ASpeBU2osaJQNVWkUJg1AwEpQQwEgiW5D5e
G2Z2ykD3Q+ad8vSA8Q4rLVuwCSDnaJip7SxYFCxfsFEM/b3prYLZ+UznhkTJXxwpZ1iSDro7GKfl
YxEtkwIq4HGXlrAJtabUd5MwS3cVWaZ1VxVf+IFCJjF1+FDMz2qPYAk7XVlC03dyhDMCiVnNOriL
ofnGpokQXPwtqw75o1USnzofbNE7EkYjpVLaBOs6crp9kpIfW4cg+X+ocpUyOPgtcBqSt8nUQxy7
OWe4GqP4nCFbpXHc8lPV02/mrnSUqmB4j4lGCIbouKwAC5lBx0FOUQv1TMPmvQtbAJhM+V7YwsZN
XjTKXTdo1j523C3b5MzbQikrH9IIv0gNx/1oVu91zonPnJtdrrDJD5ZHROocTiZBQQh3Pn7OHL6K
SMJ1MrrpRv/vpCGIg3w9xYGzL0odY2xpmZC7y4HJTfsSGNqHEjnDg93b36xhK/54uHEsZDgXEApT
E90iFDHcVDGZJ8Ipngr6FufO6R7lMLac86Tks7jcMxvAGYXdvHNVRH6Bcpaz6nC0gnVEWtHSzSCH
9ZBHvQUPBRhTn9UUHP0ETz0uoYYxM57VWbrRNlf5yiNbEG30rGLC9Gmsey/LYIM5lK/ziS9rXMIr
xLhjLvvQj07xEZrCJjuJ4CTLZJ2UmmehdTCRiJmL05j0EjlscR3Pu+iGewEGk3/aqkk2jwA9XZo6
uHX6m0cxwzFttXrTbWzUC2UxUj5l566mpw/WSlnLQlsfreghb+k39O1d1gb1d6HXdyoDtnfNRaDr
Rms5qSzUuDiUTPXYZ+kHD5E2bPxZrR85obnSMuNaGoLWjGlGBSBavb43UvcwuBZHPhF9L8oTMFww
B6L6tMjtvfKrJX3zbqiOoaIElx/WGlic/sIt5O29abhR59ZE8xGqnls5w6Vaw2enC0FxCqlm1Bzy
xnnr5/1Yv4yhV+5oFg1bSyfiVqFtvnGRUH4XjRofmfD2By1K3nIx2U8hSUNbvU2QflE/+NxulLa1
7rsf9Fzh7nah+4GPF/lXRXk6Rrc67qe91gDX1RluA5lxj/mE4kCL1DPDfFDz7dA8yU5wBAeM+dM6
ZL5znVxQAqFD8avYfAlFQm3oaDM83hleswDyzYxEabWiY54LBxSDg8B91ky3ji/5IdDsLaEN0y3w
eauYRUBiwnwOGKhiu63Ci2A9P/zPs34gRaAvZtJYE6iMG/FUtZjRz1FAWHFi02ir1c65zCV6Xdrt
X6a9e1qJpMBhNdyZg4OnEpTfm6ojvSnxQHz1nrszolD5dLJohIjD1eyN9JPbnEPV2AJmsTXbPPVY
mVYoncr71lKtddnnpK/LsfKkmhgRZ6VOo9EBCvzYOsiWQTA4zwXqvXWnV+1xsuz+6gCS6xv3t5HR
1+O+M4Xnb2KY2eeggkNbKDjwSh+FvZq+krTwXvfOndsNX/L80ObkW6fZOMsJKXoRWcwM7orhKrff
XTLCI//vstXaXFykVZRrVyMZo4n84lZXXb2OFPTrCnJ1OfjDH5Eee+e3ha2WyBLdPImSLrCjZxbw
T9sANwOKQg4vU3Z5Bi5nDORPLgXXIkmBkmWh2W66vRLAnCq8Qt2Ivi8/TGoWhhIvqptUZ7lkolGK
iFVzu23wy3PQccsmfgxCZVsEiGHxGTErMZUrYfB+vB5pDuy6qCk3BgL+J800mvNU59pLNrZIxZEe
w48rhE56eDSY92ZF0zrrrHgV9wmmA/rPGDRoYlXJjUvCOuINrh/GDQkzHvAGcNYJbn/mpd4eWPjC
bRQCrgJ36ns1xgYm7RBrEtsqMrvutTcm48FtDWgaeYx9h39nqXpJmSOlkF9NvmzdsjshOTsrZuhj
hLc/5PIp2xbGnJJUlvsJyDcGPGidfsk5wTD1YtcQObgyTfsYjwVBFJpHD3Bu/8mC1nI4HbY0k+S8
LNW078HLrV3ru3dSQRzm4ztGD+cxCPHmznCFbmw4fwTjMp+HsorIJm1e2ljM/e1wRpzCZukq7V8R
GnbwjUU6vOUXeV0AUr8vXCfbONiyn3WlegpE9yeOrBkiSS1GMdSAeUi/aAW3w+eU9iCB/6a9v2vs
1mEtz++qgIQgOjwrr47BMbRaCQl+XlRbz771ev5oyToMwgIxSsG86sN+CTP/julsiKfAwCgTOvE+
MZWDe5ucWAHMPtTfQ9ljaWk0ZrZ5bMQgo5QXq2ufw0T3j27TAgOzIpjZss4wY87UnDX8MyeyNapg
7SoftLb26QInhIfGYvou+O9dzcTpj0Ervsd2tEiw4/htiDH9An1uVSlxByETFA1HBjBSgQDZTbND
Zeh/EDO1dz/vy5eYe18yJQYmMkun5IMZT69jbirLW77dGOuiIZ9K9FlConWW7EzR0CXvFSvcAwNA
9U/HM3ByIO4UHHLEFvwi9v6Uhi69LFn5UdVbFzO2aJRCZhT5u0EC2H7ut/W21YAyN2euHM96cBBH
ik/M1pjPCMRAI1M1Ha7WEDJF1v7W05jLJtfEQR/H9+XcKzft3DTyjRDjW6475W8yHmXRoxUm8RHT
CAN9PtTXAXANuwboRXaIvuPyaxaT/s/hLYocf1fX2bWchuJsZ84Zg/qxa4FAagpNIngBTNE6hejF
nmUeyx09jqpM8o1XBE+o+6urOjfeTTRbWkzjpHOFwTKjkw+Q2d9NPHywd2CX8WDryptOtcLpqpHr
AoUZDZz0w0LLitHk8dXP2ncPcFPs/a0Zv81TnebJg3yCIj04GG6kzCEz0bNShg9qUA3Y2mqkA6oy
XjpSO1ey4ug6tLeg4uhQtVS9+MPSI+O2fE23W9tluqZubI/2E7icaK2OirWPnHS8IMXa2HAT7lCQ
vHLSRCwr5qBMDr8Ip7B1HCC1lWvVpixua+vDLPt+XuaJlHBU2ufSwaj2enOXq5jYG430cBa2GwJx
xmJFSpdyxiq4WJ9XHO/fUYtixO/uR7KfiCMDIwsOz90SoDPc8s5bBmsYFY4RAZ1HvOfhBqqdPSta
cugiKGUnU8FwPTIRsTxx19E6PBplxd7aO9oBX7k4LHJfmlaHdiRXT25R4cQpUAPKekhg6cJMjZOn
NpsejVbH6Jdg6osy/V6nO35mVIwvxSJRLNbs33Wohzjo2LnkIK73Vf3cmMm5r8ztomjqCzo4XWgN
d5lW2RvfRh1bEM8hC7ywctelPTSvfpKc9KBw9l5fjBtZoHP+XPcGFnSur29XG65ZZkzftH3z37Uw
/jYM3s5yioGkwzgVg52vFKLBVnXYf3ntzLjRi8eSdv1VCg59sM3IKZrhIdJIcpcDgCEDTKQhmNyY
BmzVoMkPPlegNL+4GD9OsAmgdxh2D547MnZifpap3MNSMp6gsV23nuMdBisJHzObTtZ8aELZ/SxZ
SRXji8zKkjN4OWulxqFJsJOVHMPKLA5J4RD7UxGlujRoKDPWuWYSgJOr6U6u+2OEYhsPjwkhQKgs
SJG9UWu8p26IcECkwDIJr35g7wnwZ6vdSfqxUDmiMwuhyJuus4djHPzuInVC9d7X+9HvWPwdvf3D
mnDvFDlisSDLtqkCifNnEUB6iuxlmvxNjpln65KMcQgNSPFYEsbPkd6baeE5Qpuhb2Ou1mvmVcXK
6mh5c51GR7UzmpWPuO2gYy9ipjRjcHvE5SXFM7V5wKkCwJCUz+W2qM+LEHZEM982hI/RPDKfao4g
nBCbz2lkTVirPtLzCsL/nquVM40S0PhAuXNJ5gDAgNy4i10mTDAGsrrmV4YPq8p2SLfHTPSQG3Xw
e2w6d4WVrDl5+XRdnOki/QR0gZ+WTKN/0uwq1u/TiizCwRlPekwInCEFU0o/lDclMnTUeFX7sKB1
Ze9CQ1Re4WXeG13a0tTXkht27sc808heqvRbazYUQ7N1ogeyHM08G84rKnduzu8iX84P8lkLpmob
KmjsgkyLH5XMcFf8BtF32vzW6zI4s3kgqCgqOjmJH1+cqq2wb8yKLuJxXi30wtvQUMXy8RqZWC+f
bun5w53w78qO8USUFz3gcIQqWjegVsyjlyxQwWVAvNFEh6ZkHkdI4iSaQ4pPQRbRbNivAsbPYTE4
ixaSWXB+6rLmXX6XmlbOYdAIH1cO9/9BsDvjeeBMNbmT3W8iBN9cbjih2RfXy3smesQKKcq9DURD
AuKTI21Wf9cVRfDcJ0a6Gv3oDxl54XPXqnSfVYT721IEn8vxjwhff8t/62DmsYb/iBlxJ3ocPfJ0
pdgXrC0gNntieZyOO30dqeW+aEjbqy3dP9OGyZ6BrhKt7mNBzMLoErRkmOlYdxmmlOOZGIZ79FQT
Uyhw2P9c1S0RrVPhGSfaFXiMTdr7bhP/0xHHWryXTTKBU21jEf+1lu2ypWcGnQsACGNkHQ9hq4h0
1VRRQ9AgD0qU+hdEfAd71prJt6Zo+gaKoCHNiu/ldsa0NXqQrxJIssvYDZVPv8w1CyEYPM8RGNLo
UeZMQ7NkzLkNsA5aLd3UqPbVJzlOUm3xxwiU8FD5uX2XpELH8MUvmtrdzXMQm+vdqxsb3p3UxrIk
ePdJ178VBW5bTL7eatGz0T2yLrVy8f1iWgTV/1ry3tSec9QS9Cin5KsptD2jr+SqDH576TrraSBd
5Y8JJcdvumfucGQSZfcBuSjbTz2EriDO9ko1sCnw7a70Xo8fx8IeydKyD3J7lQ99GKGoKXB9xvmv
sdGqlSwjEByhupR66oirTIpS1QQ7PHm7br+uGrR3Uu7Ad8j8lNJvFYQaFLG5ySkf5JeoafQAC1Ur
yYvDT92FGsAZyVFIWjRxEqgrH/TBw44e5R+9GcNcnaU1DiIKQi1GCgLMF4qaYnWKQrj/Shjuhozu
kDTsQqkj50QexR01Kjf06MJ4PC2TNlrExMUgs84hAi1CkKBJ8A4DmudUNaO3Zyy5fHCIt4JiTjuw
K5q/Yib9REGkkNA2jjtvJv3kU/MVGBsrt2qcHYj3LYDGW4e9EOSaG2zdko5Q2oDzgJnID1p5ziW0
yJ5rioyjvIjD31M9vZR7EdfJr7ytvxhCFL8mv7hrvT9SW9I3YXI203AGDXraJXIE5xnFw0S8CHyK
MdsYeFTOQkmtq/IiJQryQUpaCDxF3OoQfZeD191Eo3AfadZjNSbnG0sYezuq6BtRlRM7xcjtnnvn
fEhCUq7VC9kq5muZiK/eFvdG6DYXlTb2MZyGbyk3l+e1gLi0lY6W4ShFI7WR25hq2m5TwaqX+iUE
C/4+Aqq0Ch0R/RYEzSLpnSE2cMbKBGmE1W5imyRLQ5kufRQbD6JTJ4w46RdKReuci/QqXR1T+iQb
yDFjPdV/Y3Ed9/V8rtMcdsXCSLOlj6n5JNXEFj1x2R/w0MwgH5hdqkMGioq1t4b0s5HVvhEX6j7f
084fb7rugEMLnac27Q5t4YknrdT8U98GKTSkPNwa3lhxcREBkvac4sTY/0LsD2ZGKX8NsThHfQla
YZ7Y56OlEQdJhS+Lpoxu7QoVfYN4irioRVemF+6TnMuYJsYbCEEMZ61ipaH2voh2SvCCz4qcGmdF
FpvmpaBTsnejEqeKHKQItTnrTUePF0wGGVFJeMj60l7TMtKIKxus0zCRR4bZAdhAyrJVjgjvUdDN
QUBj9DgxZMPpXTvHeg7aKD3M7Sv5VMxBM2ln0slJiSdaqWn0m42FXg+xRZVPqhBLg/Jqmi1H957e
onwZunzCDlGK9lyLUzGgHb/IXxCh03fij9G2Q+21WO/MmS63dETJru42vUXMlaOO975vzr9REPmE
IQMdk7VFogGnHku0fVDIXBJLhFKDgNQDY4eGN97KerQhKtUHXbTyaK8f5OWYDzRblv/L5FTa1iUv
d+5QR0rsP2oTEmjbtr9SMiQeA2WqZ+uGtyFpz9t2dTzxuRvo/crifkxyrDLmdAgRfx1qT83B+hF4
JXQUZ16Hi1A+uOhil2c/7znzn8Y9powCktTm5w/AVx3IaTw3w5jjFbCfeqkdCBPqgPmlXI+BYhoE
0dosjljn74D25S5+cpb6yjV+dUamPGlwo1aZpjJstNIHyFIgQFNqFcW2qFUH/Mf5nPmTRSpCjLB8
mebzK2IldcaPItSfX2ocFio3qujmliMdZUJ3oIeuRUuagj4VX5Tj/U6kdfyKUi4GihgDHch1hcEW
SPFx1x/ssSq/41njoqGjWaHf3EGKs94zHX6ibOo4bVrtpgSRSjGaKGqpLA5B00wvCW7ar65paKX4
HtZWjE5RoNVPUxcyVAaNftJRxq8DnbG6RwYChiwbRSTF1bUcTrJTCJxav+Sp/SrbmX5df+e+48xp
VEzPis5/yF22sq7iZGEOlXNMx5QQI/p3gSuAPEzW8AAZsjzVYZysFAMKPa2Yxzjl4wV/c9QafcVQ
rfuwVJDZ/lh1KGcB3MkVhILRuPhohR5beIqrqm1cDtKMQeXS1OSMqpI4ePqZ8RQ9W06vxMNO2PFw
tQIUP50eL4KmOUHlXoVCajZDi2zZG/ZT67yUrtLuF9sfHvdrh4D3vjeLc1JU/k0+gNd5Qnoc3MlX
CiwBcJOAkBovUm4luJV/qk47itqV1jjOY4H1XUm84iPFY/PvXszBhtbEdZVsU6JH+8ilo5CXNO87
FQPIyAXFpQHM2yR4+z6HEmRjQ6h12jo7qQf/wS1UDULMRTwGVuEzAu/1rBMEXJvq+G9VSkl5/dEz
yGd0Asrcu1gWMStqBLletGF1qzUYe9WIKKcq9fIWeViRC095Vl3TfUphSc56uLIkw9HERLO0hRF8
1ruO6nRDANlMlG20/RRGh6nWvU+hgEXkuJ2tCr3qAX7Ojs4qDKddVaJJIK4Qe7VaOhi5Ve2QZlnL
icnPGGhnwd5rveHOpUGJ+jukzpq9YlM2R22Rg5WYfTOtQu7FlVHVyT4LENym1MYIhGa7Ea27Hq1F
MK5AQxf3SFmoKYEbS+Dx4DAFbmscXyhN82w9fplFNT4l/vBEcM1tEbK1pAEXZf8EwIGItJ4RNYnM
TzaNrkeloXe19OZjsyFl2reasyqyV11x6axYTrZOe/RuTirMbcB58RE2soBEphDC6jYpGVr8/y6B
U/2yxirby1eqp9LBSRM6sPJ1R3DipoWWuaZHN17kH5vYyq1ZFj9enMmx9iGzzShND0VoHrrpSEQk
eGnN093d5FfxRpbNba1sgszagfaGq6WPYhOAlz3GHlFPo3HvdIw9OPEm5bnF8yZPx3La/fMg3+uh
I4Dmrp7k+/k8KaiLSTnpNeeupGXEUrpdvK1NJgGroLWx9XvQTpfXadR/DXX8189Ia1sqIn7KZ9tp
9VOQ29UpK8vgQrIH55m2MHGIG+GmNtpXljv9ZtnxZ4X/bJVim7tIQb5hoKyP/kMctAK6WPYEwHa2
xOqW+53rEwndDDE2gW9A2KVIfF6K067gKp18e6/aKcBvXNknwzfquwRzyAYoUUA8k9qSsSiszYSs
9Ry2CcG7MVmoS+NDKBUHdj22V2zlX63XfYxlEm8tw/cA1jZ3giivmzOF7r5XyRggBPgkNM1+I8jj
GJmpce3BsfwYWVQFrvSQPvVzlsfESI9/ijtGjvhQZE3hR1hZXQxT1mz09JT/Y+y8lhvHtmz7KxX5
fHEa3tzoOg8gCHojSkql9IKQS3jv8fV3AKw+Fac7ouM+pEJUUhQNsLH2WnOOCYpUlpBjLLoinzC6
IVRWalIQ0mUaL1wyhTtT8G99DuJjLhPtlCJjmM8aoyVtRfXhu+pG+QUNjvJHFSZ5tQCL7vdpQBpi
JivWfQkSm4GC8qIYAT4L33AbU1EuSXmE+mDDcI8ojklWa+xOKdrj/VsRJqUt7XyTHdddASDrqcfn
Ok96Rdzgy7zV6wRjTzsGRCwNREMRLNcy6eQsISkWNL1tHYf6/aY+Z6bAssXxjVV3baTRa9Kgjdwo
kHi2CzQSQSs99SXHRSuVR1MYheMAreEG/+GjWowPc6o5doadMXSruwiVnISJeF9EeIwZUD8R6Fa4
kch+iNEqVUozBKvFZCYrPp6h5duoEJyWcK/z2IEeB28OxHQRF3tv94ZVVRElAvPn4g0dAB3Vz29I
2/IzPcPdcmuafxT5HG2+lx9yrfsOuAY3Ki2/eWdXGEVil9Ig83R0ppUFWShpF2hQtvBrEGqyfPFM
rOPEWGnrv39GTzomnQJvSGdqudMiENvW9AjW931Y6TNV7DWkmqUEeiqP3xZHX18m+qo2wHdnCIVO
WTrhaEBS/Jwh/oj04DpIl/tVFJ3IJpbj4TwNLVP3Mk3OcQRwnrdpL42N6WbTlO411H47hcTnxUeL
LIJ8RgDz0E7mtXmMhHBDQDaTUtUyL5aCADOwfA7M2c+aJfBHLM1T9+qksUyLNU2AWe8a+MLkaDEB
cBwZX6pHFslyFCH9OSRtra9zbyCHdvYMS/mcwa0nLW7nGNkvcNS9LLFBUyurJrM1FtczHpXWmIQu
af4un9RjlBbSOimgZtCblq+If8ESAmu0R2azr2GWXlNj2CznVR6OMkrkWV0neuwUkHlwuYQLEwn9
k6Kn4kPo03viUJ6k+I1ASsMJRh0MvfK1CKoRcbltiQmvUHwFPtpMWBjU/hoZWE4WILdlYdSNhGNS
43y+n6N8GK29VPoeMdQHfSQLuxxSkrPpxXZaGH5EQ4MKNHbJpbj4QEA2d3l+lWAqy/rzYFbWiUF+
fgZUewb8mV8FGt7rv78T+gYBvQrB6i5rsWTmtFZbEgJeKOJm0MkWXURdpYyO975AJcmcQa8H2tFs
DTiXlqLvR3ZNVw1dGhMZ7RZZeXOlJdxcPUAhu4S1zjYo9hZFhwG8a4vexlhneTPciz0ammCEJysk
5kUkolfTvsDHccXpW+/aKvmTEJUaG/p03Obi9AuwQemWCLVI0M38temxpAgSEIoFv+fVKcI4C3JK
kWaun+CIJ7PvbE3Ri9+HwgPG5nQTFOJ4ViRow1gIPgxsrzYCZw5WnBr4JVnOOizMY3AVy/iLCxVC
BW3UnkCu9yuavwkMbUF76m3lXc+z52Uor4lms2Gt9DZNWbNSwhffpkyR3HuHBxk6s5vE2sLbHF6l
UH2s9aKIyVVFn1KGNAbRv8fZRJ6SNAhrKIfDAWg1XJ+pvqT+G82YarNMFCz5Eb8YdDSZfcfS3jVI
jGnUjqla1SmninqFHFdOz4OMHKD8a2vjG/7vzEzTS47RT+8lAg4xeOGZVvvwbhIxOUWtynfT1tJO
DWiEh0KFNgkD+Od9OQl9Ek5mG8VyUPclogGGVuW2NAkoRLGq8OtBfyC2JF3Fc4ZBz/aKLOXxVigC
s5J5AikxGd83vIeEybAbZwiRbCy9jvHDWM0h7EvkDZ1BK32C0cQBEG16aI/oQIlVDuZAezZWgUAe
dFtd/VB4NWfFTcZgzDUmv9jGUcrOup+6w7IFKz8KMGQra16JWXe0RyFGtiJVqkXuSUmW8yQzr9Tb
aiUnGGbqfGox+yZ4js2mr0+MmmsoRRmtA2W33Fh+zG5QcssOyJ8x9z2Wkb0kCchvsQkvPwqV8mGY
MDgNpEfsGg9KhK4dsgz2pF6gnO1nBeDfX2RAZTajt3SjqrOcB2rFbmnZpV7KuLPslZVPqISNNIz8
Mq/wLpRl7TFoUpexuEQ2qaw5mkdiqDg3wOI5f6IBp4pwFZRANxFySiKWe1cbqxIiqNF8E/Ww396v
1uT2YM71LlogQjpkn+wsf52YHLQGy1m1tIgEDdXbgjHIZIJ9ymaUYIHmT3lb9j7vL4nNiy/0L2NE
FfkrSZ9Uyn0fiKtFxCh7DBxanSLq/4WlUcFA4ICRMbNrT1nOMrscXLS2ZrIwwkZik8YVq3TyoA7m
jW6F8DTXlpSkdjEzbIgTLein8tqFbiguy3flhPBI7TdNLFV3b89i8Gkgd8DWLn/dsa8U5RFFfzH+
kmM0ZbQ8XBCD0tWHcGHzm+NngBHz3qfnQymH4LGYWsElCdPGGj4JCucvM51H3+8op4cj5ofhofEl
D2v1xDGfz6HZxCEtb5llknm3wDiYSZPpCBcFzmfnb4bZC2rgadmxKlAujV5qz7yJvUjx3iW1cL5X
GwPtxQGfRdcQ9LmI8ZYvEnx6Fx4Wbpha1PetIIECGPXgtawKxACl9ZfIPK2D6pIm4uiAljPWtIp3
aIZh9LXAD4ADJGxdBAJP5h8ZVtgyb5iHccKgdNc85eRAgRvuQA5BH6HNXgQkJ9PHOi2d90ADfnA/
vEJBH2dQceZMg6iTwgrFgFYVmAWL1vaJVGdFqG8U+dVe17vf916YJKiWmxyh1Yg2yFM4r14bfWtZ
JdtNY6pnXJDqWfEKYtsGYhEXk6OhJh+x1EToPnuPrX//IUEGvmVEpPg2VpwRiSz946wki0EKJxg3
OYJ7qcWPtLjYFKH7yxDMCA3+lWL9xZ/yOi4vQKBWS/eWYFSqMaS1m4UJN+q6RXsuy+nFsmKDDw4R
mnXZZpmVU28BtVzOGIG66f4I8Rz31JUMbUw8yuxdZPMqCeAXF/XOwr+F8fgczN17kRyUOzslrZAG
DiYha1U3PpWKMRMSY5NUuGWfMGt0x0lBFbVM9Ufa9udoonzrIQDnuXlZ5id6heQ01COEEPNMJTS6
W8bm6yA1prwpLVW2+XHoRJTrsRuR8btKLelJKTXv1Cht+kS4IuBxq7918NJwmzDDX2RcE9ssUoOm
ax01FJd1Omw9cYzOfqzeluVQNnFV0CUBdzPXOK0gkllK3q7jsUE/kRrYcs49UPsZblDo0iHBoXOg
S4BZZXn38Cht5TlGyWLTwAIhQUEt5IMplIWNZLCao+2Y9Of9+1ATCM/pcl1axDVgYFyZAGhKYR0P
Wo7VoCr3odRRVxPPQEBSByrQrJXb4Cc90q/uZAQ4fT1VxlTdpxhY7ipTKx8uRAUIvmRcZQ/hREuo
+z6McmjhXXIWDfg9laxMzKCH3BGE3wLCL2LgtI/7itFASZo/9dht2sI/st/cjr7q73qNQdiSokGg
eHdXcMWzSoV3WL3HL3vCZ8ts/7mqjBOy5/bBNyfxubR+evSRdvfPn6hvb3Nv63Z9sl3WXQlQ54Fo
5MCpDEN3lrV3Cfjuiv6wNIJ0fKt217/mchK4VqjX+0n04ZCA61sJNP1vkI9AoaSZ4Sw3rYF0dkbm
Je9lBMB6/iyXbSNcknGTUhSdklWBf/YVvXC4K9DgrDVPSR/FaQKjY8kEeGimswwaMALvUFBjNy4y
uE2Q4Vf67MyuJnXYLYwzaRIB+cTVUzvoUDUGhnihWb1MpaScRqogpKBnDR3IBpLyYC83ly+CCnwv
QgwhJ+O4M8BdbYLSHF0wvCA0yjG180KKvnS2g/7Y9K8i6UdMMS7ZSIz0MBeq3fzF0KNhLxfdSzgX
sFMWeMcO/4b2L8PU4p9SjZBZJaLGsMiSB4YX70u7T5qaGdxuHWkS6ttM7I1tyJjQzXJyv6sRZ0lo
TDdDKbjOgCVZHEZ6YVxCiT3uZLENXnrrojoQ3blc95qYHqc+wv1sSq4SUD5s/5U+q6XbeiCGc/4K
rD+UlS/pAK6shJztyiGCfEJBfVVXzzn9DLemYz0rmYtVWAnHnP74V9vmj0NgARkrQuj/KhE3qQyH
KsRzEHpZcW4Cn5aWYupHS5a9GwTMG8lR6ac05S+hc5/lExqDIzN/tZDOP6DcU85yqI92Mee+TaLW
rcDkvEX+WDrLlN4UsM83in9rag68RJreMRUWzhCYBLUOiezcL8myFHrrZTIZdyRUtCG6rnlOaY3K
cIEea1ck8azK2VFHPni6a5ab/vCiBHSJx3l9SgAgY4FthY2vRj3msWq3WH9jfL52mVrTWZiKNRnI
r2mOS5S0oLcJ5XPYhDex7S4Aa2RkfhQeOmPbOYTKP6U100YSt2t3CVbolJhUcj8FNmURTMOsRDoE
bVRsDTU/dLov79QSH+xM/SoTIE+kssh7bZxsXVeV33FUPSwaWTghcC0zw9plhg7KK5HFC8Zscuaw
kcastdsl6iWrAJ43QSa6yIslWyEQ1ZYW7QDJ7cUmN3wyEYuSy/04rau6090+VJylTi5VGtQgyzXU
S3TKwOE+W9A2bF1IS6Y7LZWJjwQLYBVcMV8bycqLaf1r/Fyji6lXUvXQ15B0ai2CoAM+2yHrqtkp
VOpRHKMNSWkG5xqtdktIHyxFILVLMRn9igEpjQZZd/KsrR66jtj3+eboeTEBYBQ7tB6qaldFee5o
oY5A3nyqwoQuooQmb05uFVoT3UThBQxMjOBDJ9Cj8IABtw0d88UtrBEltMrx/s9OUEX18hs5oGjn
fQCXEiFsLwnF9Fb06B8hBPNf9IBKcmZ0+jXc0WwkM2vQwZTCjY22sarh54EYKay6vJW4TrFnLsJm
Nx/9eRQz9RkV6ZwIFWF1Psb4yO8tF5Jy445C8dVL6tnrSD6Cp4EVyIN8aUsG2TCZgSkh7QZKrxZK
W/VY1Y3p3GeNd+AiDqsEOfeQ7UHYjK5qFDehV0Oe0RTRew6aVTyS96HzhB0VY8i6K4eJsxDViEWo
rHO/3BhSVjyblXfMNOZFejJBpZiBrZjNA1udYuE1SHM3mlTjCbjQsPMGRHCtyjEgmTIxu9Hchowe
q9ZQdvi3NvWs7zVVD5RlrgROKbI/oIFDPhSinlOAd3fv++mvBTc0ZNyjMjKyUGdZSDlqdAMGFjKW
oaNYQRDpKDruNOTEaGI3s6zhiiIN+V7/7GnqPGtrywuWk/QtBn+xjGgDNRrdhWQoMhADZoYsX7cK
WvFyiLtEKtqVpfP4MxcHq5s9kYViZdDJlvl0XVbdPk3UeQMzVPu8KyI3Kyd6+3mKhBedtI7c60o7
Ozmyy3pfiEvoRlVbDytq0UzpiZPsP4Io3UxTZJ4qQDGHLucQGsW+vaklzCNogN62Dsmr7BLfs5ez
TAt8ZdVoYWGLuf6CL1D/opTbCcL0zqQetQUB5buqVMx1NgOkhTh2tGo6FZpIWJA5yLsAkfKqNNLv
Tu3kZ8Qn2FUqJqKdT4ycXiUUj7NAPc1Y4jHkv92VjF3LRorsiEvdDKf70BONaLv2BsupUy/YZ+HY
rhBTuMvqmSbyhzEF57yvtSeYatmmAdjsLDejtgdrC37IbkzmL1Zk8n7MWJJl5Il/0wdurrKZ08Jo
Iw8MEPPKV4HBBM2BhiLpQCS6PvhKesh6ASnJfCssmpwXTEol6DpFFud4wRnjYnr9Wc8NhF+W9jgq
vviw2NJigd1uGE3pp4D0uwPoQfL7aYmkBbc7nZidYyvn1DCTtn5evqsHdboGE2uXaoytLWSNsAr1
z0iZ/I2ujwUpWfPMfsxIeF8KWWbqS3RVA8JnC7yN8DfU9ms5rklTVmUaKbXRr/24MbaWFE2PCGRv
StAP515O8Kik6t5gOH4qRFOiMJpneQOO++09ppn5RpjbHK0o3kjNc+QBorzHobIJ6OP0UUCY1Hzg
Ip8saLERACtoGBHmOUtWEwznd218QEuA01vWjoZoXXyMLVc/mkombArMbg26yHKURmRdrNnLP5fk
CeyTBI0wOcT1yRCVJ85JxiZN/0HCn3QrArT+yGV14pLBAMB3DPkMhkoUn0EctOtFuwC/xHeVJuud
MC/Mk0f9DAGpiw4G+VpRzSB8uS4UgrfXJqCvfo+J2iBwbJUlylWBh/6rNQ5i0MOdAKay98LyI50p
iT1qS63bM5froPCdTaNnn6vIMkf3JDgGbVr3LlmsqpoLYxft4hoy9vyNL+aMTcb+Sh2nUkGrJCi2
xjke4G03pXXOcRU6QjBQbBeM+A447RgwsCGw64VaJJglLctpcPKEzJ7FhQR9rAF8Yx4Bks6xx3iV
Fo1gWTFjWPp/gpSme1UXA9sQxOlZqhNCIYWT2F5Mvcv3JV2Ocz4ivQeSsYrkrH9evkNxhkRmAEgU
S1J47Kvh4a6TESIxPWZpgMFGNKOLIGQbv1E61tcsvsxzHnGaST6joZdugglo1QkpqsrCqbSs/zTz
gOAPb2ah1wMnnDk8RBPmJU/x9RVtungTlqP3CBxgfR9VeijOu+4Ul1L7ylIqbBjjJLB/zTOrLKru
Piu2kDcYW/r+bilha5FGkce1fhOO1gHsr8zEkDGVktEYpHAUKGsrHAI9Ye+LD3UAbkr9It+ZYVCx
Hzu5mfXP0lWOKeDnPDgRYiY6Fatr2LYD+CtakkxbI3ykcRiv1RxTVdsUj8R4K78Fel/8y4hQSxgw
C7F6FUgZt2VTLV6LwEjWJuzi3dLk5+IDyUSDgGM0lKKqVj7oRAw76TKZYQkY2PL6V0/3fw4zHQxK
crWqwMP2YGV2tU4GkVDKkl0goVoQZuMcIaaoeo12QHbqsfKcosuQt7fG7V6x5IDlBHJCYqTIJ9N8
bSMesqvGEE4lXcmpBczABTW0w5TdlYFz8HGkjqSkm97pDGl4ikj0mJuuR88yQrsW0nFfzpb/uSbY
i/X4rhU67jnSLZbWQN8Y9SWp2fB0tQp1fq6EzSjPzjCKHYhg9KK1UD4IxlQgyESNHZHAyLk4PTa6
Wl0yRmIOQbjTuuzooOXFq6ahXUplSXXCpkmuWv2EUROsR1mPuMEYSlhy9SwwdttUJOHEZocEvMuO
xih6+4AUNFtWzYojA8j4YtjIzKS+34ymW0SmyfWOrsh8a916EcKiWlq3M/x+XhaCLqeIHc3XcDRr
RLVS7whd6qP3rg50JoRTkrXNLTdQ0umdf8R/Im66afyipSImWAbmqdDdNDEXfHGTpfshVrxLX1V7
U1kxa0pjG4Fn3TbyexmWP9uZgFV2/aHWJOOx9ArUyvq2HwuG8fOYPpGSjYejcFUrXXmMzao4MDE1
XeINxHUDjQd5wlAfvbZvVt1sR5XgQoPrcqQxi14kXfppMX76bAcLCQf4wCzRjuHcxfHnL+ZIYqOQ
yU4eoKEtzFq9VAF/dYr9N6hE+ua+2mG2bzZlD7mANkQyUxijGwVA2tbiNkWfgKec5q6RhsqzStCD
jWL82M30PaOg0bgceYbyMhnZg2cmJeTzuY+B2ZKOelpAMJgdYn4lavvQEM6x9Ewbw7guoIlexKJS
p9RDg1DVG7qJyOmWMbmYQr3ushUZLfEmnjUp0beBU9wdOizB9z+hh0RqDVNGC3VOFO4ytd3GXvVr
AYx1NIShsWbDuuiVEpFmB5RML5C+zYy6MgxEuErKFn1g9SDApl0LRT2iAQK6e+dV5Qky9TI5YK1v
t34FkMRSqxfk6EjqMN6D3GzpNJQ9Fy1Vjbe1Zv302/R7sZ1JskIyg5lrNKAsWvw+ItJAvpUe0cqG
gEKdSVULVBQdnKmRpuEVcXZKJPNFFvSPRV1ZpaZbov4rEcPtSiYhtJo167KsE6hlGweFWspkJaN9
jGaEtTR7UlSSqKOS4fS8eZwQZ9y5ionuF/Tb4EU1Au4L9COLFbbv58i5FEFR1TTvsPpI/iPt/o47
QnXCyAELa6oMTCHnLej8RRKClc65+NNTDTs5+bVkvBsCV9A2rpAB4mm3ZRypip34LFyiDA+2DJTx
V9VILxPPLhMwokkuLprpdG9FG5rp3zhE0r8Y58zLzRmTo36IyE3ZzMyGVLk2Vj4Rhye5KpnkKu1R
DKVNidOnQZooh4y5amsVUC0O4y9JGxT7xx//8c///I/P4f/63zn4vtEHmfbP/+T2Z16MOOCC5r/d
/OcTWVN5uvzOv+7z77/xz1P4WeV1/rv5X++1+c7P7+l3/d/vND+bfz0yf/2vZ+e8N+//dmMNCA6S
c/uNQui7bpNmeRa8jvme/7//+cf38ihPY/H9549PlH/N/Gh+mGc//vqv3defPyRLWt6o+/s0P/5f
/zm/gD9/8Ma9Z1//4xe+3+vmzx+y+g9J1QwDNaAukrKmWT/+6L/n/5H4H1m2TEunKFIlUdJ//EFI
ShP8+UNT/2EqOMksUzFN3ZBM88cfwIPm/1Ktf4hkfUkEj6kmgzJ+679e+L99gH9/oH9kLWjGMGvq
P38YKMl+/FHcP+n5pRn0wVXZlAxczqpJ28Pk+RWf77cw87m/9H8MOv6+jl5kFXrNRRiaQ8y4AiHc
oZIeuxnJpgqkFjPIzHrD9WTwjGaIYy9YGwqUIgB3bfXVRK2jKBRaMngWpGFjjt+VoCm9BQqbvEbs
GIaHhPhlEzQ9qXMKDUWR7RSNtSxWnHF6M6R3VTh7WKClRAJx17gUfHabhKuoxfTWvBdMgKIWEsUo
v6e/JOQ0dAjsuDYJ6/wsadtgiFh3Smd3489gqmFl1ccY7iZ/AU2T0BDcACgjSt8GnJqtMrpmcSvK
l6yNbm+p/8TZYJucWNZjmFF2HpQx5vqdrIiKRtn6kNXnlFGyRmeT9bnu4UtXti6TFF3RRX2gu21Y
viPgd9fmHPA3PKCWTM5kjM4fUExG5yg3fhU8qNxeOv1m4SpRoMO/53iUVFg8aLyQneVavS8ZgaI3
8CxxZYq53QbMkVlE98psgmPeLb6STh/FkCarWwEKuCc5usP8gtm7k34b9ZYJDelJw3fH7hkU5a2N
tb0anIKqWkPYtLP62FICMe6Otd4mV3mdmTSUVQSYhB4MxPliJOugmYtokWyV18haukmVF/pfdiW/
yhTZtCY83x17z1FMlyTig8x1R2ZSr76E6aeFqbru9hrqk5AM5Qk9USr0l1JAXA8uDEpJIEe2aA12
M9D8RNYIlnwlj7CErWCdhR7Of1rhgN29KjnJMvE/Ax/C4Bi1U4kKz1XchUSa+qhZk6B0cjNyuu2o
PCI2gERtouH2V4gTT+pIEk5L/xvIgeidTP1xNLxVAmqvw19mtQIyqpm905NIeANeRrxQCxwktQME
xarT0CuOUBCHdmQ+oUkalGdF1a5d0D4gMbLoIAdcSEUugmxFhupoRqTc+3hKSHnoQ7Tp5QWZCVfl
+JhOc9qggLx5AuGef8EyMwx3xJqv/ow8jN5OCEim2gnNBij03CsxQ+xSA6pUMnE4RYi/tRGM36SI
DbuYuaNsbuoIeGfybMYcNOg9o2FYixN9xsEjY5poX4tBeEZDB7RHCCsCds0aWuuqIg5vNvIUwVWp
SDEKYKnogyOiHBNRRcf+u6FsdOJ6ZhfgicyP0vwZlYqtFjRa2yEg6Xw15T8nnTiJY1boNoRD7GJQ
ZlZ0vTl4OV+xBg1Weki4PCXyezX9VuTnMuERx2sPiARUrFuW0ibttINZpRtNhcoggMHDsB8otTuB
BjRJJrBwE5oYVspt0/dPffOl1DrBAgNO0Rdsuo46JBsjiOm9Vi/Cwu+lASTuA7Q1wnAJs3fVghBV
PrU1zgKYX3RrpgqfX92/RfG+KT6D6cMQ85XsJbbmcehZHwnKijG5daRrjmq/8jikCt5vAGYec40K
bXNJxDBZfW4sGvvYf9QASQDWdQsSqwJNRhtVRxyicAaEyyhh2o1NPoJqn+QhutHfhPqsQGzC3NuL
Q7wGsOsq+Lvj4qM2cPJ1iWuqGUUARZVk7f3uuVc7usaNI8oPGNKguF1SnVAwMmQmfCD0Iclcb20q
M0p05eTVhisS5aHGgEsiyK3CoZJ93Y7DnrZIWG+9avqIUvZ6xq8p0OED1D3FZhOgtl/rEe3oqKN6
achaWjc0E2YeMKdLE7euPKkesxHGFDXTSCDHqgTgPrAVi/jwtGCCJRknDbjcWdX0p34oig0SXh21
+HitiFbPCglmUGd2qwkZ2YS6Ux71YYPmvTrle0GAJMZE8Re+2c8uTII5MMj1LcDwshb+lA3Z2kS+
8GkF+sHQ/GQ/CPKh1r3nVIsrOOlVBhk60baZJiMWTHej8DjGEQaV2sKYqvhOJkcuSvvaTgpToGur
jHOvZiUNUelSY31L9aTZOdrUVaHFAzpdvOO6FT7GXLrKsOP8wGXs0db/lY+JbcnserMmwKSOlE0R
TZh4efjbj0SiLvCjmJSCsFQyrbziq8CDOmGg75jdeyhKsJeHSeQw/ll1pF4SuqXlrMTwi4VCRwD5
INPdXgeVY6U5PsiByLRmXGls1FD1h7/r2U6sFqRGEjozJLm4K/Xou16PDe9gWYTbfGZFCxCz8MRg
/WpIXdZeGu91kBQZPU1st31yVWmsE3kSe1trqL6QtFUAHqcguk7jgLFvtBjqdBAUIKYEiIs+5bB5
6Ef1A+6L+mBpXMFhcGGHRlYOMW1o920hfg8SV72yZGH0xjMDbbdpamNtBP5GrVyYmHi/SuM3i1tJ
17cydyajOdbw/paEJcakKjlbEot9aBWMEJkNSB6WeaU+JWIybkJ5mlN5IY7AIyXmdIL0NljP8ZCV
+8Rga9T1H/IIVqeYcO1Jnb4qOonXmz7VPba++chAxtDBMCua9Gftyc+TiE1HK81bUP1qhogzAMK3
HCrZdhBZkxtjTqJiJdF6lZNDDV7KtGHykgcO4QrNpos681mgN0FAJueHVfW0I3GuBmJ7IKq1dsH8
/fRhtp2Yf3pbr4tYAJtPSMLtXkaLV/PmkDyVwb/vHdGvopUUVz+1HOMjuaEvvQYDS7DY6LbQ6ZO6
Krf9uiQrB2hHMOEYmVs5uqpuzCFh4J+caRgGFw8X6TmSzlVDO7RMKZCQOb+DYIQOYeZfWtmK617F
+YIKqB0UYVWBAFgT/3dUlA6OAUkOa6Lr+4uYqo+jP9NvsoIriMLlhUbwquaY2lmJ/kiSVEyiqWhu
xBL0AUoxWSS31ItgxjS1qNm9GWiM2xR11TbsgtWi3w5e7e/agesxd0MAU5Fv7EUMzowYd+vRrPDs
VRka6Knr2alHzbnizlxRTfKcGigxvDpqwDLf8+oihBJf1iQ/qii+V2qUkmfTNUdNUBq3tvqjFeXd
qcvLnSg3bhqOT3FkvVeteZZV+DaVckXI7ChEN7g0TiN5q9Z708OrRSlIu5j0aKo1GUGvdtCSbVQd
M2VnygyAQdHI1bBKhBakCSBUhw0tiQwuhFIgyCTzNO8MNnsAkO2lJupdwQ+ZsmJqPVT2vLyoyT4J
3gLpU88PivStWBcr2FQUDQmvgF6VmT4KoeGyo7hUtcyLRHa487OjhWZdiH/r0TluinNKYgk4wXUd
214hO61+7aQ9VjkHO/Quyfck36FFfvR6kK9ZtkVdYINEfx/pIg/+sO8UbSvPk5PM244iYTPWAXbu
W9ak7wKUKC3l4I1d1hlIZUgnO5OaAuqM9FKFr2OC1JVPDzpFNR1qoVwxS2Ja5x/i8kYJbfTVC8hR
G6GBK+hvRQkBUz+XUr2vmUNe6yJ+0ptpVXL0i+leKfV1273WHVSa6DJMsBnQRSapS51jm9Fk4zsG
O0eWCCVVR/utDa4tOeG6Ojh1HxyNXgGHuJemG/1b/KDyWhXEgyoeEEQ9qeiSbA1RL1vfNf4+5GRn
bbTWdflqFakjSgrTEw+b8GYSrL3ISBcYxjkSWjwuxzoVthB3wYqq+YZIh1HUfjEOWA2UE0haK4ly
woLblu131NqDuVWL5hoOIHs5hzJrcirvFDQE4U0XDxBvp2E4MnZy8AFKiuN1ovVmC+wrhgGBOwcV
DXZTfIBmtm5b/H+d7FT6ZxC7SjusBz4r7G7sYE5wTpB0fcW1hnuSDdekYvz4bsGrjxObpCpZD1zF
dKN30CUQrhgRLOG/d5U7eFex0KClHo3k1JGYbapEU5ibWH+pN8yYKW0epuDW9uCy2meBMXEmwTKJ
fnq6AGTZdxlaE/zGAZfOJwxpcmHkmLIHdA7ZFuHuXXeGRHIeaWumxhr8Hv0gNMpMB5B2+xfGvujm
oVuoRoURdPrJqMzmuuxEKv4tiF+5h7+zwGWc70o0vyFDQAzj3EWjTNXXcDHp2TihtOuInjCVs69d
pfxaqFzthKvo30z12vWgP6D+BtaeOMSjFb7KQ7oSQ0Dbymamv4t6tO8RrJPl4dSx6VT9l07rydBX
KdD4lA1Ax1/13mIE/TLvZ2H0BHHWVL3xyiJ1QFEbTOreyheLWxePj3px7tRhr6DQxHG1zWooKDMP
DIu0AJq+oHnfmCdIAS+mkG8wMyvCwQjgSwU+ddcvrl52O4IH0q9xxg6tOQcmYdM+Inl9n4jKXpRP
nIxgC6HpEJBF7kKaRtsw/TVmZ0nCSAzgzXgI28Ep88i2/Deweruy19AZvbeRtWK32ekXpfJ4fggM
JeMZJAINpdIN2X2VcgDEk6PWzPkEfmlV96zCfWf47ObjBe2+MyKZUeTgAkR3V7C9gIIEO8FtxZNf
siHsqXOnTaunjmduw657ko0nImpXDOhAtCc2NlCljRhwzJsGC2GXuiMlcoSlUJOKmKBlSlR2o9mw
qo0Q527xSDjNk+dJm3D6GEoyPtnBDyhV6CpMMHiGg8FTVaSfHquEGjSsapB6MqNZSzj9aUkMmESG
4ZBiJvK7GzHLdid8TnW/BurCWU2COL3fVU+EzVC1TkYLwgu3hVRsIBq5lY5MXUuCC0NT3EsYTlWu
tkENbeWSpa89Fj26iIyHY7v0gX/00UcesrRLvkFEqnEss/Qw7BQWLymi+fxYgpswgnZj1LCHPUcL
wJGLz8Uw7oTK342adpR3lV5tLHXCxC8cJhJZrVQAiwiZbx4Elvkjy4IrlPVjNiW26OFcrlOXLcpP
MfB3qk4Wyv/j6ryWG1fWJvtEiIA3twBBB1IkJcr1DUIW3gMF8/SzoPPPnJm5Yai1u3e3aKo+k7mS
i1mzmxMiPUI/XmYmClMVzApyQEwExqNh3Y2O3EE1c8mEQZwzZ29OCigaGeqQbS2NfFiz3oXZ4DuA
kZEw3yyZeXa9QwHryUrGHsXS/5GXHFjr5BzpKGcj8vFtKVk9PeN8FtgToqn1U91BzIhLCNKtYTxP
RsKbtaeaZCYURZZrFtr3pEIGH3iJuxek3oBGgeWF0vdsS/4EJq0q7RsCrZtNC1kUrLDt91S+RXCa
jep7Mu/d8tam2jG1M+rfZzP8zVnw4x/ntHc4N1jdpoRWNknpVUN1E4keKPNvI3DvRQwt6BIiY/qq
U923EdzUfatwnbRb06KQzX3VnnpE34OPyuoc51w5SruJ0bp0xvQ625NLysrIFHuNO0MBxURCvNkA
chYDIhFvPRI2mMN7oryoRsRe2TqwCtto+mNS7OVxRfbzdkf3RMPUU3MILSey75gT1/6i6PMtU8ut
Ur6njoQlrH5AukDt+zM5r3MuB5GseUL/XXkkZX2piAcsQgCY08GcjtFIy6bDmM9mnqp422onxilo
Rc7hvFulqiK3/aT4RHDs5218knTjXYmdhzAakftHt3i9ychQSbRHuWF/3ukPi7E3LK7OiboFd7eV
05hG1jqaOhjlWf5tKbETdSBmGm9Hke+ZmTXVMyqAY5qjs5O3itHuWbj4RCaxSyw9zeRTrCLLX/Ps
rOlUkW+f2LrndA+SfTM5AHWPMS2bdHwlADCdY1Y5uyquTzJydiByLMaCTov56eNbOF+1uOWA5XDV
LrVRBFWpPlUjveJVWyoAlNBYjlXREbiICVYmHJO8LJnrp/104uGuq42njTPRzBql4u+AUA8MdRXP
n6ioeEeEm5AVVoKUJIGyxGT/CYsH92ibvobO52B9xv2D5dwLdfSXeQ2GVo7FcHCKYsd4Dfu2Ir0t
TfyaMLVpl4q7ZtlozbSPNLKD4EjhZtiWGl6w41hG+9Wl4TzZ5jbCi6FsUdB0MTEi4Um/mt2lWtZG
s/fKiPFo4VWqOLbzU54x7uhGmKqjuZv5GRXceHUy8jOM+8J4UGjurAFbAXpxEdKRivScFIZvVuoR
iw8gBlXxmEzAWfM1tP51nLwIhlVJeC0G1b0tVbvLk55B4h3Q0jmtm027ZN4YPcmIf2N0Eembk+j+
tKiHDstvrXUHKxnOfBpcbf6OHEo2XdnVfDgXbAErdke1sSaWhyrlRek4WKJwOw5r5bVdutuk6gyU
qQnNhlDvG5y/rUqpUsrOVzZAIemgXuHNQ1e7XeRXJUxgqM9fTfybZxJc2yNtpd+3Aam97tCJbV4h
eREB5lToHfcu+ZFlQqe0nKyQlm6dBEynglgBmlMlVkG9Tvjtqhjgcom5uUNCY75boIRjhxkAx+rM
hLHPa9rpSxa1+9mw+UlKjlSHhi69PS45AdMlaJ+5YkxGD4QaAZaz14oB6RNzzuySaoBwSE5UyAFL
+bhVcXWb+/bRROSi05ICNXyIROp9wQzAcStbgQTE1xm3jEHozVGlchxlduNVPxVHH9cS3maQq1tm
Q9Ss3QFB8XZQEM2x4sTAFdErO0wAhpxhqdEe8WonI3ZZsTNrapyIIq68YOQnczRAMAwf90x8uWcP
l3EOjx2pBg6/2dmgQSHvwZ0axip677eMf3SFoY5+njPylzOxB8DKOzFwxmzjVC3gOJCu80MN/gyF
jVfZ3zYQ8nmVZpUjE+hmpxestdcqqv7Np9cuXvZpPLCBVrcDE15stzBgkr09bGq5dUM+pYOkspwb
KBffF97L+EGy1sG/0+2FStRdx2cDE6NZ7K1mr5obi7saLVSx00gM7JtXMH3akFNCEQ7H0zDV53GR
GcI1QC62I9tVYqrOU3pJ5g8rEV6DJmcd+joKx4XNecOpLsKC6jujaz+Ck9nawK+M89hWbjQfx/60
QB23rTdjynBtkvUe7Z380puoORQmwRUbcfimJUEsL+k4e4ng3d+fCkqMhlAS84xamqeOK9i+yHPD
yXm0qaTrnuQB/aWEK2r0e3WS3B7VhvGPcE8v598mJ4ggGTFFkH8hTSoFSaAX0Kh+RPgFrdOQf+nJ
yzIixNaQvEPKiAc+BN3wrjm3aJFdLUp9WhmKmV1uWm4qEHhYpzQ5ZPLDmnLPQmeBqjFhzBwYKbI9
82dHOhTneaa+s5bNbD4J40ikH166nNsmaOA4t5Wnc/oTGWZSiadfbZFtsjT61vqf3Ll3tFFD8Yih
Y5crH3HztLSfozPsxoxCCMOMzljNFtpent5MZ/H6Ptk3SdDERzkyt0lXHTIiuJUEe4UkneZQ9TtI
Kapqe0aNVIQZgsWkxn7qx8blooNyIBLed8UmWkBr8QwYZw26YorgOF9+lJlbQEdHqHxY7QHJyTaS
JoZj7miQna2KXTKFz30ltqVV++Bt/gG7KNdxr0SGINPPZXkyOLewbLLh+So5xjUS1CSVMQCBq6iY
ziZoeF58VzGyp8QyjqnSHARrM1SPMXVXZCa7sEdgNG6d+KMYq7MJIoYEPEwgqlKzplgwlW9IWmxt
wkQQedWswIsl3SBIMtLZd+wy6ImraO4TlQwZcZsJFwFpkhJ08HwINLveMhiaKVHFfO20cRfKLXms
BKLWnGFW84qCkc69Q+o7BZ2ozzNx84XD9qa4zPb8bPUNmcGDi3jPRTW5Z8A4OBgI0QlnyH5smAPK
exxP1GnwG862QnhKkbyQquBaIYnp5a1WrmV916dPLBiHDjafloDtlUY2eaZHXkmpkzDR/9a4aFat
AkOeE7tPt1BvIbo0BJe+id9d6gj2nN8W8Yr41rD2yls4fFmEmgjCdg10OdFzVelP+dvSXjrOrElW
3UUXz+jleDvLVxwvngJbSJmW46i/mr3lt9kAacB+jJaPseDDVdlB1XYnwQQzk/JNq/Q+Y9xZyDzj
QnPr4r7gy1cW5IT23L5P8vKSx0zHTO50A+RJ2e0bhkER1nt1RncwbMKWQ46rtlZh3o6GX02fC+2i
nr7M4wVLxkzW3uovwxPuh3nvOs2rBndlMPP3kcGcFTuerIkTCbNuL7onIoYDqvSj3UB7qUFrqv24
UXMEfOkxIrauzJJDb5ykPnDs6EVQ84MZ4XJ5bWkJhqndZQ3A/DLl2W+5tMnMskrm3NLdoPVOpeMM
wpEA1Q1d5Yb0v2dEmPg1UppB3S3xXvXquCPHOM3udg3hBoIf3d82CmcvSxJ3CkOKHfsel4bryPou
lotAYeytONm+N9/0KaaAjPejZZ9HJTsZ5m1Brj5VjC9p/uQ23GI035T23XRCP7Xf8+Z1SM3nuZ3w
4CyuAxhU97ShcTsz0KDwMWDdCHGswUgXFmPqEnLls4XtIuufnaCv48sQ11u1uaoywA0zQAmDO5H1
dvhUqbg9wELm2jPZaYpLygafSgo6hsHilyS7C0EWuxgRXirEa8jfbnTmbWyLLSQuF8g0RgaNpNdl
UzffHXmlLQRfrKy7pU2D3tzEdnICPx7EOuvk9fi/pNwnjTF5zPg9Zz71IjwYRo/YO/ZUnVl2w6dL
gHdKD7wOy7wVqAdVWxx1pvn4OLgI9+KLk8DsHonakJddIi6Tc8e8HG8VLlxFfHMTS/ElS16sVod2
tF2a1zS/2el1nguvvxaVGjSmOz6SVIM9qkcN+IyEMxNnNdxn0g4EQ0eSKWAB12b+YX40+fKVFSR5
SFR2MaF6qgZJjsRiYdATmcQHD8zCy2In1Qb3+0+h6EczafbELW3hrL+mDepIaic2d4x0rdtoX3sG
HIX5tBRDIOH9jprtyPneE4RXrjqCen5MEBA0XfrhzKqLwYhYDsPVyaC0FMUXxEjWygOwOX9dfBD5
vp3G0k/ZxDeiPmQUG+wNjzILByw4nmpQRk05r81TyRsjqtiQR2u4ANtJlqLttMubbgNLe99N+UEL
36XlFz8o/dnEzVh7nRq/YcPwl87aVA1LUfRC1FZZaJ4SZPIxM7mxIvVmGhjqXSdb+oisJ8kpH3X1
pvcnHfpYxoq7A5fYmCrT3Fe7Y3KQIxpdtqamPlqDBCt+3hnWJ9DGgWl9XyqbLvyREe9YeOpT61Wr
Gi9S/gFocbvhQx3FmbMAnh3qOjq37KFPLyWNgMoZZfHGW0IM/qXiWWSOJxZtbD3+q7MPM9EhJA/w
bjjrnX4T5f3O+iSnhSaYlLroXegW045VjwECuLkl9nOlkJOJPMAXsPONKscNy2dXDZJ/5I1dIJRv
0Cekef9QFZ+V8V6OjtsX8Y/UcFkW4dUhJikZPw3p6AywYNSX2EJoVmHJ570tqT8j8vtFeaX6Rl5C
ao+UfFtkY9kCdiJLWillpDmx/Y651XXCC2LKCWknc6GzT4WfZb6U1nNU/JY6Bt7wUjAOy7T5kiqK
O3NLEovtjzCAiV6hN3+sAEGG8uBCeQRA5SEn9tpc8uV8Td36suvuwR6dnRnG98qYj7buHBzN2svD
yRbPcxoxOmCWQm03Oq9m8WuUPAdHO7G3KTPgLt+GeAYNblfibYAas9AEFKeh7qDWRq3i67F0R4nB
CcARyctCOzcCwTWHczXQ1FprZhBiyPwBzC6+LTPdx3mMmWQ6WPp4jBBpD1L81FVI7Mer6KUvtXf8
xhpwDAKRMmEd1PlxqVGsyUz7WLT2YDIjgsN6i2C7/C5aNIPxwuACWcFcbI3lJxf48t5Ta6KvFhe5
09yu/lHbzrXpDWxWRr0+XaSkpZR6MWy23MDSiOyrEV3gHzlrTvg6q+gF9W1CxB1/MKhJkO9tforX
YbmvDQMr+ffe5LnL5r2lOgPvL8HQq6bxoav/pYwi961+LhxtmyLJe8SvkrihXh8M5xsLH/CLBCZB
hxLp2E3afqy75wzqmoX4IB1e8wyDYiX9WJLWebbzVNUsmciGssmnSkL5Uo37inJDD1OIeh0coa7Z
9ZPw5bk4MXgPFEN6TNX50LXVIYJqEKmUjswEkLXv2mEnd+NDZQ2HMb5o3xVD31HOP3BxbHhazOpB
bqnAVeVJi7DK5vOpGdpfkmNxnnjhYu5qWz/E3bKtjXEX2XGAi79nSRzF9TkWgcpxRviLWyvkOU3s
JY3RPGgDiTBZUKHnxcu6DSv76OCvhoeCfsQRG1AurtKxjS0Wyas4pZS2f7Kn4Qt48SYAHXwYM16f
9HFpuWDykklec7O41maNkfz4GcKdNVlVjAwI2S08OtmQeDMAKhtXB8KPoRge0Yv4rVrsZEoJTevx
QZg4HBhEq8pbv4zHlEsLuuHdMjQyE1DrSPIHC4FNEVobqs9DjXaI7aSXh7dxzN0hqa893CjLQpcl
K4dBdHQU7zZgY7cwo43dAoCQ1AmPPFlhAAyYffpRQsOdV76RmTcxDCiSJ1C36HOujQTGmYIZiZJ4
ymLnvbUj6t4ROtizkuvM3dBnDaOfRN9gef2ON3+lyPCRVb/Rg4K9Ygn+WVH7f1OxBsU8txSbSaod
oOFwBAxg59kyh77Jdm6Zf6ble5CkAxXTBnjydoFFHKtEB2Si/AEYQOVDYILaHTpKMikOKEvGtnsp
109eTFHXQee3fm3kS0DedxgCNxXKozIr8Q0RwIk4KLcsbxHqCyI/krPtzVTmfDwdC08RToSZGnQH
VcwLq/5fnyFJTpWN2bNqJTmdfJi0z9nqvds9d1PLMDqKpL0oieysthMzi4JKgEUJUG9Ue+iYGgIY
bj3BoNlMNA7Pu07GTktzTV6sQGoR4uhKooL0cyIqlQaoAUu4SHrh0NxU2dVU1r3zSP7AA2jOwEB1
hvICMrX+QG4D5LcNQZUEng+XCBeWAt9itAKMfr6hRnsFPE/XCTdiRM88hFxGFG89RASFyxOle1uZ
x1otLyEBDe2nzRtyQBm4roqYtCMLqt7K6kUaVUh86+XOWCEZb3WS+yP6LceyH0t685XIXNAZljgj
q1vTRuxDhYue+SAZBHBn9VM64IOoSgYI77r+niwUohatiLyxRt5SCwA0NWDJ8GJR/LYrVU05Z5bh
Qli71315bI3wS9X5FFdTTQK9eJQy7R34I8bfEoQGM5hClv127o9aT1rnID1MM1URAZUCHBPhMK5K
reQC4/G7VN3oCk+8ShfO/AIGr1UvjDWakRQKLLOThtmdYY4dbyFLk7ZEHgyVeMYMIfxOwmFb0JTl
WfSMWQR/2oL6pd5cG6fc1bEGsmw5QoLOELBNHcrhSnsL04NgvzXrr7r0UzNImVAwOuWbrcy7KGXT
3XyTnKGBoVLiCy5h5lfdpiZho1Xv0qTsZxAMiZHc6kjfW0PqEkCTmJ5ThUiywWSz9lbR0fXFWRGa
Z65m2qzYtGjj9OhJM/4t5QGMzxYZ/6EoBMq8z9p5UlNpXxvgJmEGseZf5MeoflSnj7FkKKT7qUPf
oaebmWd2VBB8ad1tWOwfonBHTOstpSxkUTcrP6pYo8s3nvBwBrFkuJSP5yoB3KPVu5kIYcFSXTPS
0yy6z0Qe35VCcZVRcXWpYgFj7gEWbRQqQcvZSdJ5qkbaAYQiHGb10t+mgdrF5NS3dINJj3IaiaFz
xggLkO38jFb8jg/Qr4yMw0Qbzi2H3zAL+gRSVEKOhe6zKiJKqTI7s6DOtPaBA9UwnmQJrmOnqN6y
CtFtEb7lukKypHCLB8ShvBsi4db5fB2W5gmh/Rk1N/l4sOI6OVjljHbtjn3PZPlLMK9t6+Oy5B/d
tKRuHZKYkcH1meSWm2arU6lVSnESmQrodzH0V4a7V9MYkiCL5Wi3CJpXc5JfRkf/jiAjY6Z7F11U
vdokpFSL9VI6pKPWktHs5Thmettjr0nNeRe2AJpnQAarkCp6NCQHNqpK4cuHmBoBc5RUP8kjm9E6
9jWymkrkoELrjX/DqMueoRfirPBiF0vXbnJzyBlwTmir7PwdQ8vWqlKoE0OyRanOmp5jbqlhhkE6
k72JtdQOoQb55uMtzPrNFGoWLVb/beOroGi0nccwQZrkYC7Q05K3X6F/EvUTH9MBrq89KB18D+uX
a9jcG0qEciOm88FBbsnrbHUFppErFMFBqF9jPr9ZxxzQmGVfRYrgpJqLEZoIlsyXleXYhy+kFsSM
//RvR30AFs7C+g1UzlRNAZWPv8ov1Kw+mOHs5x2TZHanxVqho+Hhf4gSUgcIerG5Lx0yWyzB4lvG
sZn6lUr2d5EeuvC1n6atCUBJpp6tzQPsTi9m8scmn228FijR/LSiYkhuG/O7Dr99WBPKi4RmsXiZ
dS6bNk1JRunrDW7EeNdbgGk5wsxJH19zsyt9FlsuIwiHEIYSWUt8HdWa3hBU67SeCFV/BMu4z5xe
2wkBgNCIp2ErxWmGcJhlbzWy5KqydiNSIorCjPXOpBWmF810waQWcViQOU15yU7dzFuSMp4aJMk4
45A3MhufUD5iopgU4l3S9qg002fKQGo/Vi3ztIm4AQRr0l2RUZiTK0EQMwmqSgaZ0Sg13zAvnYJ2
ocbdNqF8maOHhNWtFsWbXnwtzNyKVGbfj9qZeE6F+89hvobJCpY5euTpvBZWDAs9XTk6s/DMmoEG
+d7qmGxCCiFrpabin6l02bcMbjIMHgxj2Y5vFPGb04e2RMUI/Rkw+X7suZmxii2PHbMuJ/qE3Lax
ebVS40MCHTuw5skr9BHyhuTkLLapCr4tjVWvSW0YGd488KcjQnIRs1dZjoR62nfJcTL+gUbZVtVw
CI0vgSZbMtDlOM9KisLedCfDYn0Hbz/i4q+Zs+9VTvjU3KXjltGnNzUEmC5bRaP5TuoNyRxsAKCu
MzC39bfS+Eh1dk/9AxdsW9+L+tVmaCSgnaw61qU6ViHgI+tWxdOKGnA1osUrhyIWtUsiaCRDr2j2
msqPI3enxCLr8laztCu0dJPJ/0aoR0J5rRjaapnMEBL5SngnDZCNzZsA66xwOcL52vQL7RIu/hKr
dcGz1rE9T8pArX9pIbDrEe/L6T4iOiD707xYXBealR1a4lKh86+j57I7wo/35yTzjHH0cnCmt5ke
uMc0EzDCMMKLyaxezuZt3Ie7Sd+NdPqW8U/gzwX7PKWGG8/blbxXLX6saUTvCNrPgyPhTS5Uz7Ex
6eC3kbgd4b+68TdjUQBFJ/QOHPgtkKEgS77h/DOkw3mPFSD7VxAHZlQkhT2sCySJBQfy46b5qAqM
B2wvClZucu5rQ+eBcGHvhRwhaUgAiMipOIVMTknGkaw3hxHukLzVPDWTwe/hVakEAppmO4hkYyOy
XZWY1kwV8bowlDaUh7pLg0qrXVMkyLaZINZvaXdoigyr2zHF6MEQqlYCgsHU8FpfQ/a2gstuVM8T
nlwUzMSzgvY6wKwnwMft6dHr5RE6DVd+vpHawArvKmIRi/O+zNDJ5fciFceMFj2un+bR19uvpUFG
r16b+LtJjh0iJ3RG2XienZ9QMFuNarfQob+Nvs0Nq40GIYLy1kBlOwOX2s0lQuMfp8MHvWrc+BC3
dOYSeVim8wt1kowthpyTgbv+RyaDzB79nmg4QQvflMcUs7KiP8vTLuQ6wxR6hEcRh0FCpEk/uQZt
aKbCW/xFCeqWNm3TvtIR1kAERSFo1m6YT17B0a0cK0ZucbhbDBTKKwmWo2SQbxIsD7zgiXLBpup2
9m5GmNa+QVAMxvwroppd4dlh9TKNgWxu7XknJxhmeessbNlTWiCZ0Fqz/phwgrRbbVrHcUeHyWYU
KS76Pig2hfrWZr9ctK5qiG3EaalBkV7IGCW7EjQapR3Q6QII6H0xf7qVEvHPQPDZfFdJtqkcD/2p
WegbKXzWaoQkRtPKe0t0i2ct2AgZF3TJVF/t6hGvabfHa43ovRFf81hHm0pVzANsI1z3dqJsKna1
jQVmoKMT2hphHmONSaVNu6rnpL6CMM6PyJ5Fk3WiOiQkzHNCkupghE+OcRlpkixIay9S4mzqkVm7
2kSTNzbzd2wU9ksn6KTCqHkjMt7EwVCxEBhkRjVszSubCbJV7KYJF7VIjeeh/6eWKSzLXC0248Ro
ypZujVlGj3r+5YQiZ4HGUQWgCKeSCWQnK8VvUc+vZs7tiTyMV/CGKZ2n03zqwtbewVLe4k19V1is
fhZNXLkkHro66yway3oNnufAl2JZ8eGFRdtC9oYR1cwlUprLPDzLfOx1/iEa/mILGn/ChwH5hMPf
w7qCwa3KRtrGEiV/EqK0Lwlrzk6DMyP3ZMFk/9rpzpKvc5XdZ0xEYKmOrfob9sw0x4rIk19gCO14
b6STnX/rUnpLeHrRRANoaF6yEakr7CNt8AcozAlSmtHEXz70rqk/wrH1ImxKcd6gNz6X04sj9AfH
+Sfh25HE32JxvRy1fGSOrPuE9RJSzU8TF8dsQn6CjhsAgCzKjUoj2yfye96qD0vB/rxv6ZmX0PEM
o6mRxlYc82QB2p3pmabi5pKtfDNu3enGkJHr4hEovVybpDvEEiVPYaXcj2YRb6PKMIJ8SsHqtPNr
L226vBkvxgACx154caLO3KeZ5OyolCN8S6ekzB4SwXmHjojLT4EICqfkaY3Olq3G2FSEiLtqXU8H
p+ED0gOnZN5joF8YU8w1snXNpZRYGo7AmcOZz4Liqswa4Z7MsKS7CfBG9GKD0TyrQxuvALjRJcXi
ZGv4ORdW4zBlHlhgkdjaW/jiunGjrYotgn3wfo2q7kq9eWkLZuUFaaOErproCol0V6fNOMaqt8qO
gTrU55wE5Ql59B6C/yfcJ3UtiBWi2fKDY3ULr9SGMNM7zI3Yzi5tVFQeiZKpn0qAhafinzKLiCbz
czbkifFrtpE6Y9l1WcM6O8t/GOGsehxkmXxsWajwD+LZwOSjvFSJMfIeuvLDJVR79rRGx2zbkPu9
bRHPmACs+WRXx4K1p9vwdNJ0gwjUUmUXxharmZKBRBLvawd6W9LEtudAo/GWTnK8CFrJVAqTkRPj
5NX5JfX12p1QKUYySCc66s63shgFRpw/YcTYo5egjkD4uTRIE2Afkg2uVO9lnx5wBh4jnZsvisV1
nkztZJnAjsfaJ4LN2Q9lgY4+IxyTyUZpoZFeIjbT3H1KgtxhaioqtzAJ/n6tN7LOOCIDEpCxHVwf
slzq6NbXL/+++feQG8R8Ee3Ts5Zcv/z7Zt9Az8a2fnHAVh9pPkYDPDNfzshtIBwpWBjNKm09GnYq
mYqdZieX8nFYH1Yg/n8e/r7331/+/df/73t//7Xvx//7j9XlEh9tqDoab0HP5Ok/ziJEzKJ0aQoL
j7mGpfVXR4lwKyQUfG49aVUgNXL6P1/KhYW225Hb/mA3oTfAboU+NVTBf/6DwvEq41aw8/ko1SPe
OEMe5uN/HkQKwX4UaIOJyEGVZFrHv6/q//PVf36ZGEBfUeRJqSiCOPvfD5oGylC1I4neUs8CA8kV
g1kjYKO27JBGh+VKzpUk7IXrg5Gy69PWh//ve2Ej5QepEMzSU4urtreCv6/o4xlDZTMzCeYZOn2N
O/elpm5XHOGuTYf3MdSIOC7jvj8NuZ2jfQzLlSqa7hmAXuPB0AN7ypLV/p0Y7F6xksOu/n9+HU/R
EsSv//0Nf3/q77dCG9PdUDFLf5En6cQM938ehqVugx+ClV2NXPXg72F0NDqh//5a4zlgPzowONDx
L+ymUP7o1VYNDKPEVmNbDYJWkKeLsF/rvkfPQF+i6oAVCuUhhAk6SgSeCM3y/0DButYnR9a2/1R8
QajEUKgjbIGV39OAGIDfztEaXDqoznEh/Caw8Oj444QiC5h0fDJT9QOBjrHtdLkjQqRn0MoEM/h7
wOAJd0VISB+GugmmpLD5EkSaOpRO70teaLVaEC3dZ5ZFPepoxDJoJbqQxG5CyJ6jUG9YwmUisFhw
MbCijl+RnmHbSn7MhNFNEzx+ci2Clf300Egy6SkmVAZrORTliKygm6qDaVGjOQhNa3PGiQxrnL13
t61KbWeAevJzuSHeKMotVsfDJQ316pCMdzO2pZcIvXcp6CpUmI07EnJA9UwJuHonQegLskWwX/a1
xdkqEuwa6Ejw4hJ6M43eqpfUS5Th7pNlmay8WIqPKl0vnCyWC/ZM8Esjr7uM5LEE9EhkeZ8DcGqo
xoruWp0Xq5co2sfYT8Dp+ImCppGcMa9t2u4SkwS6/tXEtGB+CIk4Lmu8CGOy3AmONg7zSpQ3enE3
JewsSFP+fuPcMEZXaDYPRJYiwa56c2fkzFqFw0RnxpRk08+AL0salnxVv530ELFL66RezazpBuh5
reaL91ZOBx9EZrONyYAgrUIyiTIt5WtJ8qNnNYQ94P9Zro7VA5MqBCP6fnmXnWW8mTghLTRtmdrN
8Ia6bbykv1UeIatWlOxa1fJZLLX2ymuh+lVRW168sJrUlTraUdKS8G32K80ru2fV1CHlXLWmIeRs
eTYCFalwWBBNhFanyarunGozlKMIxlPRZttuzRxI8MdYdQmcus8eZ7uwQWpa4CMki10CKJle1cRO
ZXBU82THk2redKcxbxbKW3pDrdj+93tkaFO2qQZKqmEaLgPhQn9UdbGwv8f3TsDWCqr8ewB6DqOT
v1LV5AXPmRVfzEU9herqGq3oWDu4OG6nRPKuqJ32RIpEtlV6cD4JuNSgAFIeMCInRUPrJpbxTGws
LsI+PuW1GZ2osIkhEJmps5hOnLVLZaSmztHOcKz6jHKmPjcRVURV16Bf8papCoX2FhgZcKj/A8lW
daPdmetIrWub6hyGDWpea0AQY2BfiRiWb+phmE4U/MlBS/Nzv74b/wgepOORhjrYaBV7rW88c4g+
/8iLfwxGbJMYUSeV/WwpnUWvdCcJY/h/44EGdZBZExK4HNtnkyslyJXEusYKW9MQsd9+TRlyMBTe
spygybpV8OWu/6+mUO2NoevXvhGMjNb4RlXqrSsRK4qQ5JWEJh/+UhUseic2qRYfl2ejsxGldhDR
dQpAMx2s6x/eMyN7OEeIzmaKdQ9/h2yTAmpIsRQkTYpVaLBVJqlQwNIhUZAVs+Zt0gfQz3Iguseu
zZkTFY79EOF8DWT4QEE2QZbEUhv6syyLh7xqxMOkRDcT/CWSTFQZxRyHD1oGQ0WlItzYCkxKCeXO
3lZjD4uiCavNeal72EEktlTYVU31uRtH4es2WamczWjRxwM7kkdtwGjqyOa5cnp1P41j685NmqMv
mu8CKf4pNxh+pIPmx0uxfNR2fR9VTOBhKjeBlBTpHUL8lUDuAy979kytVPghVcSBGCqxUTSUKI1E
ChEL1GvJCtWK7raTrJRiGH5xWRi7oUE993dIhQZD86KGQ2vE6qPZdPq+t+EYAu6PBryEeA2tdh4D
UM4w6SdrhPuSZECvLT9UUA4Z5MPv/sM/Fx1vLjvOFsbB7MBE1OvHDEGCQujp3/sLltpOUsfhyOQR
BeY4xedeOhEBW/FHEnSAfwnq45LKF81AtlmKJ4IiGG/1LP3Nxrr8JQf+vaGcjHGYXKUT3Mso2VOe
H0ZBdDHXV+c3tWW+JWjpV+FUve84uC7/i73zWHJc2ZbsF+EaAiIATAlQZyaZWkxgKaEDWn79W6jX
1vZG3dbznlw759StKiZJhPDtvrwBLb9XLvDTaRT5JYvj6CIfo1JolHR0eB6TEcB1VfOv639zOVsc
DIPogxciFwvJ9jmYpnPXrf8T0wVMi+Si//cTPQ/WrUt7zrHrMdFT7fPvgVsAT+3Sgj/WHTqCIFp7
U2kc7KLBi7EQeEg9Fv2wFzEWdAzx5dwwCCMPpA8vYUo5LRcY4wKggNOAKpAsarmXuZXcdVTe4i9N
0v/+p7YDWh/TUmwi+2+jf82JNvWJgadlr+YMOmpyDDNwbWkcM1ABUdwY/tTppAAHQurTNLz9a8Gk
fLw4uahomQkShPRMsk5YsrupG+ogqty9mYLi/tdH1s3uXxtT0vuvKBqUxaBTiQcQ6teLRRSI1tyF
oe740kyKIFlyhB8HKrOuJbsaL/KBEdjVZMyJi1An3R4WuKgjKnj6kYj9VBKWcj33XNuIK6bs31II
0I6K/3SjxuFTJebzULhsKCi6Mzk4uwsBj1ZResptzMqg/AlrsfV7LYaEEHvu3rGG3VyMl8mwAk+1
R8y7HHRm+0ok6qHuacyJQZ8LQ+wMnVtf1XkPSxI95TAdpv2IVfqUhB+WXXiPtqCCmj6I1C/rrZfg
0wRXhqexiMOTDHs/nsmgKSvRWVWWy9I0uyEzM8Syima6wb4vyuqwuJDqGrxbo3VQtgLVH8/lrmCE
VZhrLmDSQBF3t9w/+1t9NZPULkEdjTO/HMOL4p12zNUsMtzMkwuBOaVPOnXdi1VxJ9fdpDuNw0yA
7jKbGTtcrR+LKWMdbq6IwYBNOnLowAUkPj+/cvJLPyiOGdk3+JnoXC3USWVAHWFgvAC9QITLoU9F
D9JVNAfrbepnTfRppDmosBofgVQhtYIGze/uuu0sX0NENbSOIqlrS33Tm+OriHCfVWK5FfX44Trc
trq2YzGy8K+7Pb5bvao2aWfVx1pnNGhhuc1o5ibbaT+oRHqMmEZQXo5zq/PUbEUijdNcAm9iooTY
kN14nvuoGVHgTcuvkSC9ozVg9or7yE8h4e20/HWWkEowKzS+rrcwpWbzrBM+aFkj781yvGuttgW0
Ku4iWq5fxnzAulHwo8/VvecucKJ0x75EYG/9RQF4znGOnXKMpuzWHd60YtiECXAAWo12LVQAdMb4
GNMfvWPMsbppqbnvbe89NsC2zFlz49lxfReioGPMMKi5h+LME4DJsrlv0lx719tkb7jdYx4bl6pp
6iAv2pNG6I8ktrEEumfzcsf0wnGtOZAu1469Pp6oWoR8Qv34abSXJ4h96tEhy3jDqe2lN+P7f8e/
f4e+UHTZSXONL9essJ+MkgMshDwGEBMuIXPfr0ED3QlzGpbmtccaTzo8TBypJduemzLAKqjPxTbI
mKrzU3rzDDn0O8atrb/kX3pXv8gY8EDohARBmm47Dfdh2g5X1zO3iQGorc+nmc/HI1TDLXTQJbyX
ef7U4xC+ij59YREg9y89qHFUYAVjXK9iNem0CsDQyOvGV9tzgidi41q2eWjnbzE3HUij4oE3vEfX
Z1pleaNLwRqReovK3ZoY4d5qnS+ntOyzPv0sro0Faz51JhRogtvvQoczmpWVDaLSJo4+U8QyvncK
pr5epxjMZmM/TyXvt2ERjB2bXw0WQzBTz+S7LabH+H6x8XMlOFHJi9RDkCNageEZHicnW1Yg835O
+ytBYWMDNPMtno0/YTngxtLKDAoDcavQMd6nWMJDhTN/YTbX4y52WXEDrxP4yPn6naGAmIyYOzN9
bblEbLu0rgOF8v7jzVfV5t/Q6Q+9Q55LCT5USnhTv7BFs6XzvCSt3mg+FvKdbjR6AMOcKk/ExBge
kZxq5TvUxxnOnO+s9N1jqLof+xZLQF/fegXN4wjEeBB6Lv+t9lRlI0O6NH/r7f4lLunKm1FrLdt4
bBfgobLdopbqZd696Y3xK+invekIe691MhudgwFckdzd2FW+t2uzP1OlGPQCNIgVbuMsb2AI2jub
npitiTulA9G39OqdrowKNyuGwjFicO2iyZOjZAGEvuEnWXKau/TB4FjalDQkU/Or0tra6ALMgBf9
mlnxlsyAKNyYcBQq/iHurWhbeVB5Zjf6s0aDdvSMGLylid8S5jUf9fQpHO1ZjQozuGJeM3OSkUZ8
YzZAnLzRuoOywLGgLH+s9s2S44S1vP6qPQ7v4cwOromGqjOOOoLeLdmXuMLwFVUmJ+Jh0HFnIILB
GfSlAeyaEXE5w7fF4k0WeQl3kxjuVAFyqd5Q5SS5ofc68xfVvnHhIaozs3865gOIjTC4t1X62eQ1
Sd8oR+FngQ/l+BbFa+iwd36jcjL3UY7SlJI+07lFwgMRDyL5ziL51Dlybw3Ly5wxVKpb2vd6Yp82
Pbegq4+WA2u5k4N2ytL4Wcscxpbd2pJYftp9jDMfjPFmcu3LGi0StKrY1qRvFB2kqWEj1aXg8ZOW
xcVFZfVWdESrZiYotMQ2FUH6sV9fV2IdnYq4jZvjPphi88VaEMakPVHH/N1khXPy1rHvUjGX5brv
AjOgdGVrtfVLyml0Cw1jX6roHE5T0GRhMCasDImJkxDgTGJW3O4YANuVme84UzFnlsi5zkwMzyCj
LzLije1IRXdUPqaTc44wDg7uAhUh7NDeBu8G1Zlg76zvMm1+rmpC8k2cs9+M/IVAcuE9zCm2FO4t
edh8W6ub0/jsxFAQanQ+MhNTj4M0MNUOOi1iRsVLK8LkbRq6p5mtE/CLPLixTkls7+xLli1ZcC8i
kQ+8JtlYFKtl0rktscQqLv16eu1diD9uyWedKm5tRRX95A0PSe9URDf0m5oUAHiO/ARtDkN76BxC
8QCXRgcnyY7W4qKyEAwq9Tg2ODZgTvfC0Q8i/oni6btAddpYCdZ2bp++UljOWebwsIr6E4A6Z7kq
p8FgPild36dKJU/0chxHLmG8k7WfqDH3zZDCCcWuBKpneOnA5IHpbkweY4azeoGHA7ZYvJ1ncCfg
U86UZJl+VqfBlOXPlmoOGFU/dP1hBHVbKQUmwWws3+1NH1/5+sbgTGzm+TSUrD+0ehz0Oh52fQgd
f6QvgEqHdzfz9I3NJrVpW3XOmxGSa/I5q0xu6R1m05+nez0hsWCEA+5mQGucRwFepvmBUxU6MPt3
0+p01068SbVj7fWp2+o6nCXNI93nZI8qocwG49Je74eMm6uXH2kwIwooH6oK94ibtr9JOG/6NU1I
ZAyPIqX29NZxmTKFxCZ3P/IIhKohm5HV33k6y11j9dAhwkemLGTDJjrOSNv1PZOUeqxvkZzuUyIP
VJXy/g0OjBsxcRGNvfSke8RZhXyKXfsm6wCBc9X4qwvAvFIMMFPUd7am/kzLqf2JAPFGN61Xw+jM
jaJhEqKD8dN3+RXrXIewCNtujqO7zETYK5f0YlZ64ceRvdMi+cqLBPDfp2/5HBcgk/DczNZyC9gP
vcwVqIY8APulEoHTEGAl9Xt2POagsLnGJsH9SQEh8AMZcIv2q/WEB8SnxsECeyoRFPL2YCNmCdnL
tDg7lA4+nLLU0UawJFRajjMGHjP2KXIHmv46eJBbGR3wRW5q58imfswrun60jNkV3ANIszcVXyfX
lOMhm/obj0XKwBBnKeeNovYzS/O5j7y/WTKQA4mIyw161GxYjyhtgA5jk507+1iWvtlHRXeXN85r
5pSgWxSt7V+RVt3yrH7U/xA9aJOKlA2BpoKvWaWf3ci4zdP+Zo7GK+1T9TbmvMdk0+a4SJiHn5zs
scMQxcZBRVqmB/lTQwNrM0mH0AgaqGJ3BaDwQQwOeWQQ6qKZ8ntsq89hdjcuE9Id1GkDbfkCdnw8
FcWxtF1CMM3rzHiVD1B+pg4fubFYbTD1uj/TPCN8jR2DM0Fu3o3QZJZR7DOkCS6BbeTzkyOIyImk
kzU8LW31jMenCFTL8T8Wtb7xFrc7tezqHMw+8J4B7YjAvC7IRme3myDY0l+HS90rUu9aUHlQjqTY
RreCaWg4DxiGMZLgtNhoyfzqEXW2Wejz7jIa5ouM+PkFR+NQYzC39AAHM55w7ikzLmYNuxUWDMZp
D3NrkprQNNAslf7j3NhLwwq8dnVQxMgDBEcnWHKrPnNIem0mhvHwYLalUz0r7opVGtOBl9feZgS8
4uQJQq5J6Cxrz4tmfC0Exjorapk8ZyRqYg7/CxVh22g99T4UWsNa4ORMTAwqIHGYCj+d6tyXbppv
AbEAJwfzrmvAEGcLdhjYsMMyeg8iJlEgwVD7Y2vH/GUoumXXwjCjfaymPCVoUK0ztFPfkPzmdvAO
tRkCbNG40vWpAQrEfS3E/eiEnBFBkGx0L8O727y6K8XHGMIXoPgffY3FQHaor3m5y4Dgi9x8bM1p
ue/zjLyT4HfPXYE53pr2EyUfPr1XuTTumiQ7h+GEy7ib44A5zKWipc2fRh0zSZN/i9FkNXWj7ejm
r+wZfJEjT2DMnPgyNvKMRFlvLU9ejLq/NdsXOzMFZL0h8NIRX7xbwOtPPoh6cewX5UOI4LANU2qv
VrdvmUzNDtrpY1eCSfJyE6tniCo+t/pNC0AxxASz9yIDb1ohPujwelCmYxyLgcW8r8SRh5BlBZh2
GMufKqZYxIa1wimExbprIwrMQVZWKFa5S3g5lA0Js1DjHbYHEg52U3FQY692l/yBuR0xII9olJaX
T30ZciMw0SOXCtqVGX0XyIKcKSGdMP94qifjUprI1TpBZSpExG5BR0flq/augUasp91MoglyMSvs
ztM8+lBwIOo9IX7NYj5Nc1p226ritvWYfMq2qC7pxNmK0t5i4yaVfUhRqPKInT1u6E9vgEbR1KZt
ZjPemZnSDyHNRwyomKNa/WdaZsCq7mvScT5nF0LWJgnGyEjPRTJR7mFmwRh9Kp1+EkHpSWkgv5YL
GLtyBO3ghUaQOwwkVYY6IwrGH1MBoyKknbyIXnLcCtk6XQ9Vf1+wSUd5UBV44OCNMWA/F6FH3fWA
B1XE+ZNyubVhSMWmRKwbUKND42QsCKCEDhxGXaprl2k/elFp5EacyY/c6p6CkptuFB89Mppfhsm8
ST1x/fdvkALLQOXwSCNmCoHDKGXTJmN+iFgyQ1OHVO1g3Gpnwo4RlbghjRawRcedISHzVDkjcVNP
/7p2BEEL167FUQ9l+w/0JFY3w11W8uMBv83w3BvVicOdOkgPw09qE28zKjxNMeWDO13inNXVtacY
gvE4frU5TXcLcUzfcKACDoJC73W7SnQ+uT4iI6WscVcO3Z1IhhOeyOOgZdM1mae/mpsp5wLTdwyH
PbMlOxCGuLMrZzrPGZExuxu9wIROiykSS1DCxrR+PWC3VGBtVs5OyXHPzLuPpO+mnQYdoLEm4XfZ
8Jcs6nUIrWJratuOGwKP6Uh7MHG4yuBcP1qAKq0cs0eKmccLbxkVqTvDTVaPNgkIlsWh+9X16KWA
+HTTLuojr6gsYEG6dyeZnWWjbkJqjfdg97iUNcUtU7LXWi9H345jCEIazQtIqZxfcOg05rK3JO9G
WmivHDXnG+VS7Wov3ELdWGOawiNXmvM5H2V65VA55ajD8xQKTmNq2lcDpe4tCnkH8UFbdN1fZBcH
/GEm5j7Sofahg9VeIge1MGJ49kEyLcm0TxP+YJsSutR0yN0qupMSbJZVYWW+6fE1i7siorXiyFek
OA26gzQT24Hs4XTYMz+LBJDQ9EAHQ9JYhTNaePlmrPG1CUR+0b8rnstY12KWXX4OXTWPIfWT3LhL
rkgY/OJqoSQ3J5myEBGPMDqxyyesqkQHirGh5CabdosWjcc5gTO0TH8zE88NxYzuTjJ/OOtCu+ap
Hd3iswWSk76OXmLussSkVtEiP15H0ILId9TtHIyUZhLXhhbIcA3n2JDse+IeLcmYIKEtaePF8XRT
Cb78/NpDPOI8gsWRwbrlpY/YJgHSLyD9ua+tCwZunawq+P0pYcM6unIlTA6WrJ9kKUxmYvHemlia
+9m5y4voWuQYWizGfWA81vpTMFt9lOYoJOWxqT+q9EOvOxuO5xR4i+diLzC+5tL+skJ+jlZBdBnj
lZhoZ1vTEh+TnT20yibfqfrnRpIoXxSU2AqIBf4hVm4UkSzHPud5n64b4jI07mSWfeO/f9FCSfFW
+jFzt/Anw72MYQlRZCIZOivFI6fjXmjr8TQbsBPFgCFL9U95X/lp2TEoxKy+m9ulf56sFpxzOR/J
zNxi2cfQ39MUThGx9DuFvRfleZOJkJ0E3ODOCGGX8L3300j6Nqb50UFjTyJi9W2ZghzkcjUQWtjm
S4RjvR/2OaNB32xT+pbsZjUnrf8Pl4xlFj2IQWdrxQnqrJItzRKMq6YNwUFW9QzbpNFBe+rEX9Uk
+Fzz8KNI4pulJmMAgPObuALGUvitev/ODCLApgDtWO+pd8zk15xPjxh6yEZS5tliaTXmx5w5fuBo
9552ak0k0jxE7FW5wnNNlZ0vEwH6LoeV1w7DsQhD+xxxTldhYp2oYludWR2pAazYS8F9WTTKp9ER
DkALG5LJjJeo90JHNB3mTmMJGk7L6HLY1+xxa+yTsYr9sM7cQ40hX09Vuvf09AO9uIIEAce2s4cf
pwKrIQn16WNb7KGAh5sBgsZUwGErFGb7mkgRdnJ+JJR8/O91Uv45eejB8A6XvTNmLzUm5LFo2KgV
4CT8ONtkoAG5Ayo0uh5Cb3fNSiKDi81kUJaILBrStaxINhp88JonDqNwYbhhieMDM3Q+kkxmxFgz
Lhi4Dz8T4iLcQa957KA5NdZFV8br0GDmrGuDt8Lxmg1W6wgFeW2kE5K8lCqxuBI6mHFWcu4StKyz
RCXo0hsZ2hz1KoKEg40+RBuDH8e4xowIk4zmrrH4WPzkeflcwxJThpaeewO0AEkfPoWixSEynanb
xiVJs3ZOV9HOsbI3adXN0WqjT53SJV3jJtzTWKjDwmm6ajgYtn4Xzs6hbJonYSBJMzoEoBDd9lx3
CRmpn6qJJoBY7rtZeJ9lZoO2rS66mz71MS7oTKsVCKXc5wy5b03QWyO0DsZKTOVttlWefx4NitUE
4UoGnuNukA3pITcjFVOlGBhQg3TsMFVGp0gDsNd1QCKCQj5aHfnlYdQ49XHF9pgSE1QbWO8aE27C
dFkk1RaM1+61jCRWhlNYWNZL09GGt9hUiMT5lxb+5pnEbeQIAgSolEACSf82ugPCkTqtOsaTFQ3l
uZvNv0QO392A4TCuJuqvy2rHRBFXtLdvIW5KzfpgAvgZ6QPdYYiieNTYKbDFRsRjVMhRtK2/tKQ/
aWbpHfHzXGTUVOeZopyNMod7bSDG12nItNEvJpBzOkGZ86LkiwjTy2IkGjkkDTu7846bjJvmXB8L
Vg60VQtrLlOWZm0RG6YcMtbw4r0Po/UrpcG+NLicrhBE8kl+hhzh/QF/T7aA4iVdQRm5G+4zOo38
SjEaGrFNE/uadlbLg1vR1IUsbdGsOP1bt54pb2aROeY8BOFA0HwxI8pXWWZHQD6YD4jc6TMLGImH
P6gZcAv7iRljYT6mIYOkAmnfcRHWhe2SJW0+ppy8/GjTeywgs0h+hFbQZcQkHCCZBebM/lPUWgZd
KHy77c8518f9ModPveuKc9cfJniHp9aodqCg4qPdTd9RI1OGap6D8KJ8z4mHR1z1uMTG7CZnZaYE
uNnXo7hkvUcEr8Kd2eDN9WU2njTQZV332Dddy3ISBZZle4xJfCjgmxQDEU6WK1rSkVIIQHpUq9EL
3a75UJh1ST4+ew3ZwU4bX3LUH3hs3sWS+n1mwd1pQveLVRkt2FwwxsxsXq3WY1iKJi0Iq6Br+dos
IZSBChmJoyMBuguA1PnThKsfpH3NStDCtVdaH/rM7bsDxw50AcOKA9NTX6riD4jzl5p5KQNNLFpJ
0vi91oHMCesD9MQMdHl2SgZCnhlamJnUGCeG+rdDJKZp5XfU4KopVlF+BObWLftJO+O4MRq+49MC
bYKIiaT8faaMcksH2M5siEqOTNFXcU/UwPgmFKtymnduDiazHThSwFbfMqW7qVxW2F7eavyMG7Px
iMxF094uynI7FpMdGJy0kgHjvEo68Huj/lHICVg/CAwL05hC2RnRUwDA1W6QTu6+WcDplFwwtirV
XsaZRWuhcVYQv4H8gObmYrUoOxBf41K8Lss+zcrfbnRORsTfltvmfgZlxV+E/EozH7ARRlnawqSs
C49K884iIfyVY872Ijq69Wi+VxO8EYFpZ+MALi119crZQ99OLgkkHB0FVvuOInlm8y4jRZvpe/vc
JfVjg50IeAUgp25GIevNR+5X+94UQODrYuVHqDPXDUQV095q3H6QNUhCTZiuYKzchMvyxErTbrKZ
7oCUFb1NJIWHNMYR5CKJYMicgk1WAbuxjwOHcN8KXfi1cHA2llHe5+PZmcFqy+Sip4Q5huWtjN8n
jRLWAZecoXNLVrQS+q1l3iaophywQPgr4iw21QuayQhmoh4UgEW885j18Nxk7nb9clRkZZhkFTgp
puk2Lt91dkjfYuLEvl+/Gag7lSQnWKbzS5L3nT/1rCwjJbAjql8MSj+dfngVN3niXNYQ8EiZFBDu
57qLYDs12yzxhsOiqPwGOH7ILYDNSzS+O403b7C8zcohl4VYW4VOCdZWvzbeZYg9oEFJ+xK7cEW9
RxWPX9QuceZ/W1JOK1UHkNep5B0Nz28cOiu/NBpKuKw3VlCBJ3K8Lp121UCHYnZBdq7veAjPzmQf
sLD3GAElIRuPyfyo0p9KkHbGZxGtMoJWT7tYcNVeTCxHwkNHMgzoqQ4gP6Gbn4zMKOFLmIgm6mCu
bNbsa0Jz3beKjik1koAbYhRT5a0S03hI+toErrXn0gQly5DuvrZtcL4diOLFUEsg10ljp72IvPJI
z6AERW0ZH7XqOc8n0ORQew2OTByioIyYDGWY4uz1BsZzurCS6I6FBii6s2C+OA9kp8wxyv25nm68
KH+ICvuvWM4UGT57fMkTlEm/iT0XGBBkdTmi0MbIO5ywyfbVsj3khXfTiq4/Ey1dL+oAF1Hxz65r
veoLj3im6mGbym/NAuXn2fXdKAQJjah/ik30AtrkXjDAE20KWWMW1NZNU4SBLtFMHORIBgAjMyiH
Kc0Imxo+2qeVMV/Cf/DlRhybbHd6ypGOgngcUtgFKPK2QNXnmJUFvQPXlg+7qa8MJTASuNZPIalw
nTx3h8ZDxqIh8dwCXYgXK1hq+1NGZBOJ4BoEWLksMYSaM0QJer42iQKONNUZyH83Z+1d+O8aS/Zm
PGja/BubzWsa23suNg8TzSGVEZKNta482QPeKhTS2AXeFtvI4MQH3bAPGOgMGFd58oRxoD+38x3E
EgXUPEoKSZNlqO2pK3Fhn5rBVAxXMzPqq9aTc7Ti5lgw45RF2+/zaLgTdZds65KL8DiGR9euvidG
BNrMyCqNHUzBPaHHfLiUBLO4vE/gA5QWcH7hJxWZOOoWeg9kmiOnx8DwUJyd1vjGTSd5k1gPqDDY
tgvTdGCKWlCq9DuetHtV5o+pNbwuIbYBNOHv0jPKbcfBrOrsA76L77TxsiNW9m1O1s4wmy4gTNQe
PCm3xgTEq4o/aQVy4M2oGxuMKhm60MUKSXJdEHOEmj9vio70SlsDmvaw8jPIuo30RTv1lvaMKecr
hla5jcbhbU4mZgDxsw741u8L0hnicZkRCmxMHktWgIDukARG5LZlohB5yXNgf9hnsyp7DTOO6A3m
WtqXxLvRzChC6oP93XF+1NQ8mw1HdS2ksiRtr5XWn7qMC0g5qY/UhbdYiHd3onEyrBnwZ01sbms7
eRjM11LPD0udZDeY8v0+3Aoi0H5GoKtrQedr4+dginfVdBcrs15awUFySMwTVmtIoWUwEUHl3v5J
ZPpRNLh92sEAI2qnW7PEMyuYJTiyX4t79TvGBENgoLlsE95YvbdKjBXq0rDlapN6mTu7Ojkj/4A2
dBJyvCQ1/u8+gou/2OE1tYmPRwCViPJByBRT9tjrLrNUpM2pew49pFPp4D328uytLumuSKuag9jO
I/cXk/+udn0DG4d4C8myeWVKQAYecvrUExzsZIBYIJsJKgQckp19cdXApH0NZRi1AWzSKt88C+Fj
nl8jGxSnUcZngDCKv8+qt0Z/lQ4NRz1DBJuYdZCGgGJcIbjJzxGx3H7dQRG/xphke2tsvVm+0JoC
NzdBNCoou+TVDjp/E6oI7nWcozw/luSXZTv9qTm78wqv3hjFfDdgAQuSJkXEFV8YGouz4RF0aZDd
+XrC6jDtXZwRew+VvOhJ/uI8ogl6B7CmEJBTzItUR7nleKmm7rrkstq5HMlN9juOl9RNapp9NAvG
unV6GZv1cDNHT1SoU384mHc2nCZpEMJ2e/Z4asPh/ibNUdTpnyjp9Wtf8qz6cOIuhrLVX8uQl1SM
geU575XJclNj1QzyuFuF44oP2PQOoSH+wpERkFE3gRhTtK0CClKEVxxj3U729iMA+peqh8MEJjpQ
ksuVqrXtkPQfMisQVMbpputytaOP0giWDkOys6WTvN+5ru0GnjDfKqEFPUe1AJPhc6qj0hrUPwUa
HWibfpghwI24t7B/ErtxFOnq4idlSh8krmPsLBxM2WrFE8X8QxUKB49ueuqThfcOEWGDhfOcG/ay
Al1JLK9oMAek2KxXYgNtXornxMUHh7StB6aD+mzMDCzBJqzdQdqxg4OODWFLsO4rokoqCZ1324Km
OLhoCYP7oiPV7yvJ6LGEnnUi96xKWfk4GqhILduXqvTohCSUpkV9Ejgr3SGfceJEC+7kmU5FW6uf
7RpqCVHO3oKB0qfhiTr7hZmAxq4kbWfjchgJTVyrYcLkt2v7Q2oaX9E4o2yZcAepsiwAcVBniees
nu6TZDyMaYcAtlK8ZkoISYhXH3Xl8IGomlKMzP6NRvmxuHTllDJhvMf1ORYFW4Sd3dyWDOT9vGMT
KE37e/beU7AXBmGaAKzWGiAznsD1pv6EQygw8fAHk6bjjnHWwJYBOa6g8ahjIjiBRwsodCD0FxPH
cuP4tbccGbBdHtn15sCMtOPSeA+aicZLAAOT9R7OhLahoPqmWnvNmG0Qpc/dZzR9PI7dwldTaKjg
Y01BCWcFmgUBIQI0ZWDHcbJ2fieQ8PT10NUjiNYxEmdO9TzliiNMCve/BdqJEtjZ9535Y5f9n80H
sRsK6QYi+65cBH1ai/wcJ0US4nXkYkid6wCzi8Ita5A5i5IifkYFK3tIyLkWT6UrJi5LlnRJuTFQ
aBXVTxFuCXzY5q7DB+ZrkdJ2s8nw0jT0vV62AsqEc12G2tiLCLpCudB23k++ZRZXO3pzxvYWNMpZ
AtRL62ct/ENYvJpG8cgFNoE5gbYsc3ub2ulzbzPja6rkl0zJm0FtErzEnroFIWyQKgAQaA3dzTHz
oCSpjIOumc9Uk5WyODslOZYqrlhfjYrOBr7OWbfyTusP1bNqz/izBol7zhHArXCkL9FnHWGhbGep
GLjFz6pvD/26oLjFWWv6n8iY4V/zppcpPBq8Oxv7x620T1GZzm5I0j87Nar9YOgYx6wMPMbCnZut
47ZoenmHyHm0yQWeMI4SQg51zv8W4nMtCbQikdwyOGOR9rCM5yHw7PjdsrW3iRvEjirpF+yejy0N
1CTEHjzRNrvF6P+MiSxondHKYSmsKBVftnwFc+AHwf4jj67jdEcGKAufE3/59DDh/CkEfQLwGhlc
ReZ0RIP5wdq0VdEXyxcY8RWDs6YnP5e162901o35YU27xOn8ulCHW4TvnTUyFIWUpVfHBHKSVch9
HGHqqrwzxgjMi1F14pzPyylPPWFLci1gSIESWz4dAkufXT0Wkh4fYwFT2lwXeGKfS3iguPlAF/Z7
zakgmaLzvGTvYmFJ0qZd6b43BtfyMYSCYcZfmcY+9F0rea6S+/rdrqKrEK+R+cETdxrZBXMYQPAZ
mQx6Jyw1dxyMgrRqviQwiZZmx/GVwCwFfv3w7A3TLWP6oHJXQwUvEW5yP6q3uuZd6LkO2G1DzT08
/9wvcB2wyXA61fdTh3tYbE3l7bwLs5GtbYOUyMU9B4+PZrC2bngNkTK9yLq3IZUouqS91ZUgJ0YQ
fXgOc3DGSfFIgnty+r/IZAw6eOa8GWnwGT1xlGl66I341a7AOHBQ7XlnuJG+l7iuOcZvzN7Yx870
FLXZSWX4OOtrbww/hngW1B2xmmxUkm3TjMcT6qglH2Y94o4yb2LNvevV3TxzBfr/bazYxrr5/9LG
agjj/9TG+si4/1cln/+zj/Xfb/n9/Ne6Kv8j2SOk65qureue4/zvPlbzP9z+uOV5nqFL26IoVf13
Hasl/8ND7AldCksXpnR4Ae3/qmO1/2MRgnJ1y9YpKsYk/P9SxypsZ61b/Z91rAbLtyEszi840R2c
zPz6/6hj9SYby5qiOCNzRBaE4NZTXYS7dI6ancV1Pc5nNuUhxzmQIjnO+JKZanbNpWHcS7Uxlq0C
GR/7Kswu1T6mTRgecmItGY0FY5zeWJ3YuQwDaG8ge9A4lJPE6vO/2DuT5caVdru+isPzvEbf3LA9
IAmCpNhLFCVNECVVHfR9l8DTe6H+iGvfmT334G+qdKRDkUAic397r91oFeqiSsScTmD0P3f2JUnv
TU8JSdwLsYOmHa8wDS8h75L+PEpNQ1mhLw7Y0nkWv3D9H62uvOYBBZB2r1KDoWMQKSLYFnGikH6b
EQXZu8Hpg31ltCiQeMXrfVFEu7TAfukUC7KocPGP0blmYdOeYhatWB2gRk6YbqgT/NcQyDYBAXC4
9ILaAZ62LM0UVDBKhsRpZUy7u+KXixOO8Zv6jFpWhMTAODN0uzgy/3AUy6lIWnoW3H47KQBKxMCh
XYew344S0Muo73KkKK+emeNpem14uoWlpUnNeltE+ARJoJO7cbyRQmVsi5iMQUrQj4G/rKg/0CTP
c4Vgwx6IBa4NzFW12J7d5i6whbOLmjDgzJemKpn16h1TH53PgqDuzrU5iC61HF2HL2ZMG0T1aKax
XswDjQhWuS4tah87JHdSSGADFASimeMXUz1MYXnBoacME8RWi7Vz1NlSKjPgxazELyzNjzqJfFfF
jVRLvBcDjE6sipupqt9YKSEapBx6x1H80UT4FF3xpxgjlragI3oHE11DwFuNJWdiM23fmtLdjgmI
NZtN8Vrtlth5HXlgbtWNI/GfVuVwHlpwFzpZmlYQOrDLTN8AbKDLivIYjJz5jl8x26Q1z9KuY4IC
0abcVvo7hE62DozklCnkJU/N06LYb+AArVg6ZlDmeSMHUbaYSbOPmo7NOr2ZBie1dV2UvpGZwrPG
lpYvjgkmBjZpRQR/LcVjWn6yKTTDoQSKMug1bpTgo6tG5wAMz36ZMzapzdIkURv0dsTZs8iR6uN6
Q6SIQ4UpHkoa0FM+MPPR5hMtci5XBTqyWznnQJtRlpG/ihLybNGDTcx7JrIlIIKkRXSCAL4VfDLl
RJOcdc+1MOY+MDi0KuxWuRazTafOAAjp1eRdmr56VdICOf1t03xHPr8Q0+DsjRDDwYNOg4E2iZ6w
8XYidtmFnbqSuLW9UOSHQAc7lsg8WQPEU039i/07l5aTP2Lmes7MZ9uVkKwGvKdV2JU7TcUM3CUE
XLGb+VrBSqIyffZbGFO14ILXHKiTQ0gt1izZwLaDPxg6l25Fs1Yw0tzIpoVZ4GxuQHtqm4R57nqi
UNrW1J+GaqK1xmh73YLk1mfnmGWmrzh6u+FEhqBL4dkYujc2+/iK1IEbJSf+q2n1QaYkUoeE81eL
azyO58ar4x4jn6uSBYYGHpoqgB7imAPQ8rZmfiw1rkejgV8ODAAOTrSegrTaQpWmcTL0ybP8jCzy
fmeRfsmxgWlsKtY9VGukgdibEu5ak3KIGuEXxCVOUmdEKZss51YJEGcqtZWYzIhpRdDNI9CeGCrY
ujtrrCCpj2WYDJILL67n8m4ZlZfzPmwdckAEizepnRfeMGX7KLBchmAzkLcuhwiL4YxNDatrYgNa
YVhSJczF7AkARmqgm8FihheY/5YKkplhT8yZFpZHXlnrrKlAITpsDEMdZWxisLJOuLpbysnhULPM
NIG42WH87MqT6WgF1UDtTzcLCneS98Fe4ES5eCECB4yxAAAtink3kyRJ3PmtDN3936WyipOlF47f
zQCWT6JiBHOROgNY7wARSI3g0LodDdVgBwvnu+fEgyWHuI01wTIPnhaC0jaLol0VDY0H9XPbURLb
ml/IS3aCez9wTWApSfxNGvF36Oh/KQm4VGFrr6HbBoeaIA25dniQOrtGGzkptIFtBkpGyldGCnnB
+Nqoig+VPVV4J7hT32xnpEYmW9cuHIf2tQuYRhrgTjgp/naXs2o3EztpGhNwCcktxRh9q/gp5iWf
qg1HQfxDp83aZ+j6XFz0HM9LeFFGsR+r6pND5LCTnNzslHQ38yD6cXvLYPjADdgoQbWrOt/QR2Md
YCZdfoY23cPW2LtqyVhB6TRQ6IJSRwGwOIJ2UOvAeSOLanGO9PcIgN6L2UuG1K56tVVm6HqPF48S
LuQOors9Uk7ekzVBjeJXURkYtvjkEFDLtzTXva6oQU3ithJVkfppTqN4SJyEh1rHZAcpJVVUDDOp
cao75xtTqnGNNonap4esLwntDdkF4DUEqCivj3XwzibB74CubctxGSIpoGtHLfbnuKtXySxu3KWL
a/QMZfE2N0xhGDhhuujwBOUx5XPzF8jIalPL5BPv6gvp/pjBOEDAonyhUwYio8RYkM2DSepUfzVY
DVAlxd3BWITT0TnnHNe8fgMWQtA/oBnlryxhwFcHVLTPFoOrIK/kuojDSxgBxiqq8Dxl485ScSMj
K7xGWfKRAxgwIhDjFKSeVZ04om3paLgYNEGk22dyb9x+gMK46awBta806RiCTL+EqlZqCv9eSRnc
K/lmGqmUBPTlx9CkrAkRPkB86A0sEDX9aEWV1cyX2ZvAsAhGVK5B6zeJhrFImewX/D8dGTHocjKY
jj1qcAYa0kgM+lUz1vraqbiymOkiGiJrxYz9uNlR6HJr/Oz0iPJuWihWY7YwlMIJfRFRVbIcr8bK
ztcQlYji2iaiOtNynkteUjnJzur7HQojJZKx/hMNIduxEmEgVB2O191tXtzddvuGkRop0GabWWEJ
NnHWYo6DDIV31Bs5D2cK512XWSieZw6beuVs7Ip2Y82qedK4BeNaRBeH0h9MXqW4d4mxCWOg78mY
uZ/wK1RtDjc6vqYYl1UNPBljxIKp1w+TjQBFdd9aqEa2n2QTbYVs642c8faYc0F+/AjFhzCZ3YJK
nvGs9Z2K1GOy+jnul5mCdpBamqxUXUI2MprrMJfmdh5wpXKyNraS5Pga29gaLnzLcmjrniQw4Wmd
Ou1dK/1T6fQ4pjkpBuz1BId0d+MIpKDlHLOqdD3cGXNwcBnDb+3AuOkFbilXg2dZGZRWGqFB1HfX
GU5P/5sBQ5p2hagDtt/Z9ylw6eYL3xBW5LkxQe2JXqMSICUOaigYosl/6hN+LXUWXEYmNSlkr5TB
2cEzEruE0hG/HZnLmLGprc2KGBT+0h3fuUgFOBCx2D/srJ/3TRLwKJSHXLSz1zaUiw0x5p6uq+Va
ROqGKQUdnDHVI0pY/DD2cyi3CCSPWKGyxGPq7NKUebZE859jSg2sTsDymCrW6h/ChepmCqfjqNBP
3djjTTTsxZmVJFBi2VNWlCYm9Jwdey2kYsClOChhdqH1DCdz/knINMjHQ1TuS35KQ58TTGb0CmuE
Qxo5jss4l+KIKiSDM3fsKtsKTsXEBEsdCPwran/UrMHdEI34zsJ6I0bKOzplnjdq+Rq7mCQi09yy
HUfWtlnOmXC5m4ZwHpYF6s7DDzNhH2jO0YdG44nvDuk7y/Y5V6ZTV833mAqck0nzMF6oVc0IiRFr
0myb6QKaH6LZGN9bmhYfodrriKBcC7hRS7uLdggi7EkqQAhVVpIHSi3IZD2l16EBMblxlXPDbWC6
Z302WqxuY7epB/efNJ9xpzjNs7bmbYKNbe3qb60Qht/FRDF7MFZ6Upr8BEnynWTjFc2NLZ4riKRN
Q/qlj4XFekyhMEPsX1nc46mSNNnMuN5ZU26mHt5g4HLqEQnUUWCimHtWKEoK/iZJvBmtuJ+TN6NX
3vs+dsBqGfcwcUicA7bP8BKo1AKui75E2MSeZmROAReUXSDnMn8O26/e1QGP4zdjeSWr15u7POKm
pitASDL7bTBNe1XSwWU+MwlniITtyyTQysqBHV4e5Vv2Eqx7KQ7dQSHnW1FQkYRItmU5DfgVXCKT
kq4mFjkoLzSvAGl/CXQ2iZpzn1vLx5iCNqgboJHj/JSxBWeSE3noztxPOqffGpvvOmrYKEj30ffz
ya2VkzawvOUZEtrAoHcTFhkR+6Axd6QyzkDsct4qnglTAVFBLvQq1MdkHdVsYEpd/g6iJDpF3Eb6
FPwQp3B2Gp8wKA4ygXzvwDKyw37NWNEMtQP+ObiVYf1S14CQ0D4nbO3gc12yjhzvXKwVJVUxCQkw
8sP4GGVS7Jpo5pqVlYGrGCtCgN6einEvmHsUOj3JemLe2mbfB4X2xoivAfGzGnSXGK87wHUD9ub2
4BMkWCAHlv09GqguVAXejJIOzgLdOTcZqExQv2MSgxvk78Xk6bhgUYZPpGp6EhzCykR06OLAywuF
Kjy0VtocYrqyofRR7U2yyROKckwy9OA8m2quXCodwbKvSgV3siQ8wRAzuUMUwQsXMveN6vYwuPFe
VtWR4s1XwkbEpBTtVzSm6V52VHhBXuP5V5xUZcHYwguKwKEmLkwBFnXmllrHBIAWK9Muaj9yKHpb
JrM6qEXwTs7Wgb7CNAxbwUCD7Epz58URqrylHRtq3Fj7UEv7azpQ4WeCud6SKoYP409mP57MyWbf
XqsGxtjJK3s57Nldry1ZwnVfVuB2+BPMKkGVbCSMBe3J4F7PNGAxNnZK1eEcq/Z3sxftbpyGhxjn
dF+MVkQ9lPtiyh1vgY2Uq2jEWcMUPGS6CduEendyiDsxkZdCueJglyumN7TT77lHck8JvM06Gzsq
B7GQyuBXkDPIEErhBY34BQh9WUnvHISoKyjtFx5uiKLB3lKAq1mZsx0yFVYH60kfYaAiD0MHMqmo
TWE4P6Py08dG42tk/tWhdTemflewAuzjJc6lub5ZsfzUVGBwhIZ5Q5FDhwfKn5hgkjXHWqZWNuyC
MMUgSmnOqpl660UNRi9P2fwhLSVtL45FEj6SjieMQtW6T+CQ6qYRbLeaLDhWB8+/QCbzyBb1pzBo
7maBQ6TteaygdPCAKUw2nDkR7qbp6/WUcHSn2qNrFPmihZQKubwaOS4IbWeoXkBaUtSB4biRqfkC
txpWcsywF9UnoCftIzcY/pdpca6bGnpwtDOpWsuiycOq9GfBWW0jLHrrYMrKvdbzoZpKUOIMYqwc
5Ade84YCDJ5A2phvmGD95K68NcGfAPy0Q0hWNgkCl0q/FXp4zRCfA8FH3zSPkYEZ3L7xyiRgwwPH
c9KSxSWHuaECc9kUtUpsJpvoAvpJe07BSSfgkYXC3RhN/DBxL0Fv+91wAuTRniz7kdKr9e4AO6hl
XNmfQebh5Unp2Tap5pxNbUtAuWMgS82KoPcJeL0CNybVd7YKf6ITH5jeUs/ecwG5jFHXI9P2l54j
OLrhryLSoBwwrsbCmvrqEuBmwoKOFJi3sKpMnwbKX7nIrlLR5q0eZfCXwzjcEdNbiJm5H9EWPuVV
7BlEXtjDE8VEKYkAP7nszQ3J5Ad31QS/0OvNyqS0Vow8PpiTlC1NwD3bGQt0F700nKGvoeXWJKn7
ZCsZCqaqgieTKpXLM3WC5xz2yabHg7idlU6S6F5ucNYsMQXDLq/yrcsHfWyAc6ZlFB/MMT6nBNk5
rpJIrb81p3dWuQj2iQz3kshOqspnU24YFOA94UGh9b/YR7nrHAd6n+E5i93xxAbnasiaTW1PxlZT
QC4p75WlA6ZkF2iVQJM7K9h2i9YZ0yekUuDEPggq7WKwdz6quqanyphYD5pgJ0MuwWgg4EKO7RIJ
iDdmgQJrIjMBMMHWLZNDIeW7IpOTXTrnsYkUSETvhg1dVfAAAeOkkcmUm6xl46PwJALPKenIxKjO
rSfvcwSYw3FuoTFeJjvfTc4DYMfGnPczktGed4OS92bXqtkxTwTZmCb8gEvLCelg9ygdKpxE4jfU
WJAVWpcJzc4NWA9QnvzuyKmFypTVYOevj3er0WlNTmj21v9xNNBDRIcKumdbMz4bdfiqOdyzaXRr
MiaIs5N+2LGgK3HIq02ZxVdliJ1L/TK7mUega75afcouCsfnWk7lF978CE+P8Q+HfnOb4UxF7tep
brKaQ131v7Ahbmz4bD6YVBwMGWsk7/M3LQAveJnZnpq/ezv8FcmZJ6DV311uIaZuA7BeJaE5Qm99
yhyNtaFJ+IBwZimmrH3uTc64dndSjByNhrqzXp97Jr6BWOWl/jYW3SOqmHRHtGw7slK8fMJJMjRd
uMZLCmpsLP9ppP3hiOoysLqf3LDYN1P8VqbxzxjrDu3v1Z9Za2lnDCexS4caV5+S+yp1i2+ZMNl5
m0COaudGMSMZT4naWqg6xlWu76VwxfQjTdvS84vbrUt+WRZntGB+YOlEZ7fj16HGLDcdIlcvNsGA
1Q7SwYo+K5wndtgfZI1l3XAQ3mY92SXuA1U13NhLyy3pDWB5eOqFSfxNhBPZ2upz6vMXvkI4MBjH
TWL3KGAxJYDoQtDCypDdy9RNflUnd4KmDC7nWfP0vFpFI3/qSN0QlXO8Cvc1KBxBl3CZvKkDb5jR
H0WNWQgnFYSf4KKbnMoqYKFrp7pSY/ZZZv13D/4CTzVgtXY5DFPS4A1d+8YJqFvnkvaJvzKXC6x2
YJ8OEBlJ0nWrGvUce26p3oa2IesAHAKTJHYgi3dD6uNveq7sKMnX2VxFdENQhGwD/GhEfrUWup5D
a0rKfGmDexamTZs+K9V6tHysZE0pUl04OUwUHgiD2Xp2ObXb5UD6EvZcC6jS6EcyKIT5evGWRpk3
SBecvN29UaouxU4AW13VHWSuFJmTM163ImA63BDaD2HBo87Jcc0lVkrMFRyQDe7GFeNIctqGO0Gl
nNp/RmH4Q53ypraG18A26e0pVWhRyEkQwNFxJNQes0W4iKyMy0vjvo4EUBBCohUHa7IrzVof2BrG
tuR35p7ARz4RR5dvgYIuIixMWlVpfk0zZAOnbfd0eTSeiqm/r5QPQ8twj4ZAYsqeIBzVWacs0tF8
uT8bJldcxzALU54AuZbOXq9qkO04HwDvSbg2aCrFLozV3tFNP8VzkaK8w6sDtZ40xgf+M8qfhQ61
mqdJLkmhmgPTn7LdwZMjMhqjIQC//bu4ohYKVvGl0KvXLqOiJV6r4dhgE0sdiOQ3w4V1kgYQXTPu
YD6ucrpdVlhwrb2IyQlQse46OWk5VWPdaX+7AyQp9FwbARbYDruX/z/y/fN/M/J1XRXvC6PS//Y/
//uP/PfwT7n51f36L//63vOv/M//+K8v6K1D+X8Off/jm/41+NXUf7NdRrSuxhTXJhPBjxv/LCNh
Tfk3xVABnukmc+G/M9z/mPzq/6Yx3LVtxrFEAcFn/u/J779+Hl9THNtQNN34f5r82ob5nye/murY
lqarrsmsWTEgRvznyW83VIhkhgHMLHf+MIR2j3nTnvtJqYgK39h51b/nnJSp656MuGoOuuNOt9BJ
FX/MIp679Ni0bOrh8iVbRVBhpdQtvcFL8FnqRIkKHN5tM3/nhoV30AA/Q0tTH2T72j6PGojsgqkA
YaWvPNdOgwpmQWtpPgitqF9tLQMY+KJb1ENOxlB5YpvNjsnohnt7nj54g3piCay28FL6lTbqnmBi
vCta9ueGoyXnv/+VYvsn25BSmCWmrdRFA0R0zh+tJzoBjM69Kjgo152gH091tZsyk9qB0gPBLkJN
YJcEeotWBzoS52yeXoQavBpqFF1U1l1P9OWlyzqX2/1TG9IHk1KM+XIxqPHM8Sz4Y7VNoHnZYJcZ
NcyyCfy8S5KX1DFftHJwL5o67OeuMbYVlsm9Q3E6DcM0D5uyIlCVhLzawD5lIx4uvGrDSHF6FzCY
HsMZ7xgtA0g5f4hOe6prqb4zKDpKDlaqWU8/2rIh0ULmFoO6RsbC7lQWpDB+H0XJ8GZE3EsyIldM
yDw0N8oXC7bAdv8iKC8vh+q97S2gLYR7LXvYEbxR103t0ofqHCdR22xQx5UEZqibRbebVJyWWWhK
z7KWaKZNHpa8DHu/fGkDKCpwWgpp9qlZyoNEz66EE8eML38V53rjBzkyRoBv01jILgyZSfIGTP3G
8lVvXzV7jMnLQSJS1e7LQD+1Ot1DPF+iy9ltKoObTtChYEe9TjpOBxJwVpbfGf4fghY8CdWRD0Ar
ilcatbpqo5Ku5GUdj8xxkzsE0MJq9ElEKTS74RRW6OhGWOzie42Kp5FCdssMPg1TS0pMFT2DbScB
UdR+IeKNOWDvWgTj2AWKRBQ1xY0Wytc0zg9JXOzbsryK7FT21aWpm4trVi8RDXyCQ2U7kdQJnF1p
Z4ea6bVD1wCoMBQSqjxM4xIx2s6yN+CEfg6krTgQdNvVTkm/07wxQIhkc+vbXcnR+khaexNogiKa
t2D4bqD0hEbn0xXh9dZHBIa15LSpc76fap12LJTbMDnqUb9pGOHSe3diF38fouLkdPVFmUFllipx
ovRpSqhPPAizRPvtUGEfxMlRmu4hTriRx4n2SHiCOZuB0fVha2/SWXsJ4UfDCTxgHKEpF4oNHBAl
kA9Fzw9m6RKG1l6g828Vs9hUrdxRsrBntO4jz/lLcqbjd7KI+qHfAMKlmTyiR3Gkb8DcFnwMkCD9
Cd82IsvOTesX6pM8JJ+xJ9zHX+UhNu1euUK5poWbZGpb7QCRbxq4S1aDN9ykHxddvnF2FT19sR6d
a3U8OrG8LX+fa+ZFFfGNfcC+WhCH2mevAaahw1WDcIssiQqje3lbbbOqPCDn+sCcNjhWfqkkeCrq
fWLsDksNrGFvNHLQA3qxBu7EYadWYxrhbvLhLpCvXdnwIWW2FRcQWbUq14Hp7sUYQPeY9jpT2OWT
JsxFhLzcbZe3I4HH1mf2ztXpnk7NK3WGWbXDPnxKFT6MKQKy+gvQxiGxB2/5l5UhTZPW2pBMsFoa
n9Mvs4r5ZNWXdDY/lldpLePUvvUjw6AmpmbGoHuGEntFtxe1+8dUWNKi2GduddLNfT0TsayBA0t7
r38P9OUmM8eyIn8itr8mEUm/KcTLspAXKZp3jbWqDe/xaNHUMu90W26GbNvnydGB4tF3EH4Ibsrc
IE/EySG3joLmVLBPvpE0Gxt4HPP3TdQxtWdgToDs79ukkdtu51NhDR4nEpY+EqhLv64SMbe2jvVM
Soifosc3K+4+l0t5ec91ZnZjdbWN+8KaMoGgY/amVrdW2nUavaqB6+tOg5VSv6RqRdcxrSetc67K
nCrVAIX9YhjBYRbRLTxMbvRCyn87t8ZxHvIrzU8309YAGkX+3JQ4AOyVPX2Xi4UFr2wvfIuGsJBs
qlJnhNSEFxbTJseNQtLbG8jz06i8/LVdw0bOnJ2+VGjVoddJcnWaOPGfdWl4pMuRz3mpp5rFgnu5
jYdtXmlkkGd06IVxPz8nqW+WhXj5cx9zXuVpjbEAKD1+TggnJfdjOBtbsi0nHqjbSTu6s0QgR95O
AKfwZZVTp1WN3PoI1TR2Zx3idTC+YsO6cEIJhhTOuoWx1TpCBceinO/NhXjerjWsJdZS4KBgz63l
j0P2mejl2Ry1C7Tddz3JTy5xlJUdNXcATTLgbhjFtmVytlxU0RR4vYsJResfWekegtQ6uq29d3i/
TCv2hpJkekhjlQ37W2edTp2DMWPdDcxvVeCzkpZ7QrU46hyVc97srHrWDRvqSXhumF+Dsj2C8H9T
yumENwxd+WVwtjWv2km/BbXKVVd9Co4b89nptedYAoUmHJsGdOYYn0KNqCNLr11efYZG4Y8j+46M
qcwyu8cft2WtOxhMw1xPpPNpdmpfkcO7Ujr3iDqysVyYl1wyKowV0p7udG9olnSNE//PhjTaKsJz
ZuEZiP599Ft0LLLO4iwlXVV5knG+wQm1XBR5PzTSLRzT1pg2TsseCMtvgG16NLdIR1458JFkyk4Z
mk0yxT54aiAu1WFMtEszLyoL50MkQizChyVSDeZyFZbIlmBj6EXhyQNL99JqtG1xU1cJ7vHldJPH
1jZVdS9t5jUMGcdFOHB2YD5Pds1ClAWHySTnzuSpVcn57UxwJBDDFkV8F1IbVMAK6fmVSjxVmfbg
TUHxJ/aPHwRq9BqRZTfAhhiHm16BQlyE2WXKjRdqybQuWUetKbyIli3DZViHnX35+wjnOad18A1U
pE0nXSfQA0OUq0Bt//R4BNvcWab33nLlOMfA/V31JGT5FGxTXW7N5UR8mCz3z/JiMqd6SUJ746Ar
XBTjdYyKXS2nUytiH0/hvWB8RN96+kEyK4NrqCe3qcaJVbvtm5nxM2kKhFH52uXdQ4vEzSiioz38
mJaAXKavIQYxuic1MeL0wuUT0jJm0y2RXvOhukAJewbmVeSVPxrEU5LpZvfxPXXbe+KY3xEo/SEF
xTsd9MGFf5xgeEQOdsPjQPHCjIgaRH4Ff6XG0zcB6Wti5dBm9SEvbcIC9cXSLXbiOVr3nzzJQWSg
M/GMV9yVpYSPAEsiOgt9e9SthxThqMmxmN5nC9Odlm5iyCuUve1BCvr9PHp9OLyajJVc6gIYYzPZ
NNZNvE0uCUKm+QQPdK/RG7rxtyAXmLAJ7JWXir2IalJln5jHqKQOpWVfc8Q8lJ15yqZFRgBev+hT
54NqCKcGBWY+lZl5bEB5Yje7Uql45G7EdSQPtSE3kBTosWCBmMElEb6m7cegervz3bTwGoDZjCRX
s07qr9oJK2NyumJhTsh6ECs5KLXcM4nZOXX2ISx7Zxcsn6CiRzW8B/QdlTjydXjiqXOkYIJar+FN
tXSod5E/CfdeZJduHC7gu/5YjaT6svie4urN0tiXUVrI0f63xHWOW9WwuRKjKj8JkJShZlw0AcqT
ANx7FdtMLhlxJ+1P6+Y7VCYvH5NbzegGRy+RjmmrlNExKIoXoxj3yuy+iZg3gR2+YC3VRejjrfIn
OAZ2zpOR+FaP/1247FLx3HFBdosZD8ZIpIv7MKUbI6fLIAhJ8zgE6tvwqsEH6Kv2x2iKb4v0nVbf
MYd9mmH0cMqHOrmvVoHZnIGdje7jNv2jtZwd+emJJTTjy40JTAPX4Xl5EOZt+wjwxfH+jfMLE+BH
A22+ldZn3VqfeqQ8UyP9mMLwrRrbVwwsZ9M6NJl2A9n0oZc5edav2BiOcR3eo1n5HY5vERxtyx25
FYJ3xsrvlBx/G66xREc83FLhKu371+ULcuwfnD5wH7H9PIStvCOZPoAXJKNz1OLsqiT5hx5NryTm
GLtPt5EDQ5ufksE58249kjG/qkZ/NuboXjjylRTUpdD+mUrxAM4+N7f6SRHH10hlVo8wVyWYB5v8
NCjcMmn4tjy5lte5/BauMlP0YB6WlzWW08EK/wycLEQ3vNXJeGPHezdTjlIGYwq+rVD6x/Jt6RQ8
uglak2hPU8JnSagfvt0n3upryEUUDBZE4fmJ9e7OjvmjyppXh6xHMc6rRiDzIqMHdX9u2u5hy+4R
R9C9jJkda8xlLm7W2L0OKZRMXf1Wpu7VDa5aRHmsGp2jwrfL/k3G81Nz6jONJeT7nM+Wwjgz2dHn
84SR86qxjWiCjp30T8cJMB3Kr4kdJ3aTlWl+UK/rCVIpBc2otjkcYjv7xsF3RUWvQ3GrG/OTo/Nr
0YoHoCpN76/LRYH8+wAM/7l8jDQWv82SgZZWc4q5ThSFmRpFBoW8LS/BBGw8aNmpan5hVNyBYHsd
SORwNz+Yodyxmt1iWRwiUvHL18hz8lSFoZoNdwd/kt2Ed33iwqpo08nGe90k1679qTTrNHbFHqve
a2RZn8wnv+YITD6EmPfAyj5AqlLqEh8HXT6FMT4kjex8sne79Gk1OUVBe8a/zkbQec30lhia+hR2
dArFSWimR73aZnnhfS5ekzo4qXH4vvxSWVQfGvUrqsLj6NzzKbkuaLqkyw9j3L8uva+q+lJB8//7
8xv3DIHJ1ijr4INcPuQZKnPjjFec1lc5t+fR/qE46rT8q4LZPAM9vFIP8KykeBhFf1bdJwasd3vE
o6/wYFHCe9Pm15LYSz6ap4aYacMEYblsaid47az2bBCEBrV2F/wGcLSSM0Crol0vr0dZTPWEXzhW
fS7/aBjNV2rQH4qg/6+Th66N7lUOLYzBcNYysIYtM7HSWxJ3EGVikspTTS1OVvFw2ytHB8fpqOik
tJRX2rBMXpetqT5dlJ+0ah48JMZsG1YQ4yPEjOCSdh8l2XjuMnzeKD2vywcgo/BB4WBld3cVsEGa
myTIOd6pvMbBxiiIM5W5v9bTFITjLtOts826JaPpmXJHgqLEF8BWmwrQOVSulDqc5sQLUuWZc4Pi
QnwPWEEb4ywF0eouuIXF/BjZGdRq++o49pFrc99RVLVcfMsVBacW11X3noxE57mjeiO4uie1KD8D
PWU3yPwXEz1NlQo3TJZd8YY8l1c/Tck2IKI/6+pl+Xo0O69hrj6lUZ5NWEwVn1MVekqLdbEbn4Uz
P5kHwLHMzmnkPuBxXCf4L44x7zoaUHJdvhp689anXGNiejqMbAiB4L3iXVBT8TUpkFkZKtvG6Blg
spa7dNam56QM9yQISc4yYTO6e/dPk7k3phIfnQdT84oRm2Ret9FLWgTj9mvsFH95OujyW1WDU8GP
0JBeVIwICSbVlvNqCENdBtDhHOUq6u6xvKbItj+NlKMoyoxj1w9LC16X33G5snty8bo7HZZ71SxC
JgzaoWhtfs/x0QJE16lHKkvxWjjWudDcI/GOOqvpd8uvCZe4LtNrK/MrppKTsZisEaXUeLkG1Ofy
7kYgMkw3/6jK/tG5zZcxjohG6d8/I9rMK3bCFKXXT9o7T2o276L0g0TZiYceFS1WcFKkr4nfbVJ7
TIj8uOCAbYdnZuvXmCaqlTtVkJ86cp5AhAlTMvqvLginu0raOx1RMcKf3ADCYYMqSTd3g7FZVtQC
T+XfOyCNfAPDPo05W0DrR0V7h07lZ+wHl4tmJreATdVLawjUpvtmOOyrtYmeuyd9H1rXn+1OfOU9
j4WQMij+t3ck7Ml0gz/XKwag1qBLInsCSJJ7RXEYcVGkBmZv3d5L8vWdBvTbBASBX3VZOssQzHty
rXCPu8mLM/zT5zT4FOByZxIrwjx2pOtig1IP4hhKVxwIeNAI8r/YO5Mkx5Fsy26l5M+RglYBDGrC
DuxAGq3xbgJxi3CHogcUPVZfB4wsiagcfKkF/ImKWXqGuRsJqj59795zueIUCWEfqIp9YB0dJXA1
dTcBsB0i8/qu0BOJb20G8q+0D1atBUteHpMBJBNyXZ9EA8ujYzScet28l3TP1h/Hx2/XxfbOZp5u
ACKl9AwI3womqb/A6Twn9Te4tjsldgPufC+qyVSYjqL+Lu33Sedaj8CM17lpHnYsL4VKAkPFiM1p
Z/HUObQb11erW8MqcvLXfbSErrpGhn/glCK0ZBmLE4PHU5VFWy8msbHtrk1n7j3XB+xE5mZ0j5sJ
ZBHtLl5SSRd0ZWrVqLdnbmdcp2aL2FGS20aEn8TUoQ+xUZSNxxI9k5Xd1tcEhWKgj9VRMAHHb4PN
tTxnrbbPh/GQZdF5wo1iZlc9ZzPVzpOj/Y7K5iWu8l/gBKd9ZhSBZgMo09vhK/A041oVyY/cFVMo
3WuaDee0gyCS9ToMyAItQlox3bNBVDFMTXQyXSo68ck07WGJhgky9g3PIo387FLUNTzJVUSlfBcW
YWNwv8MnBfDg3Yn8Xwbej73VtmJHx49ZqPNw6rRhEOm/9TUm2OiAfLzdRq2Dal5rAydmcL1S0FM0
X7vGyeJtYznvUTve26z/3SdRsiv3HTSKbYYUfFPbXHPnCu1gnwPRrMc/K5NB86KbnwkEBrNKfsy+
eEPkdFzFYtIPkUiecrIVPB/dPHiKm14TlTTiw6xzjUQczTtmC3dprYzAy/YQNW3rz7xNf8dcEeLp
ZOc5GZEvcqXOu3AfwF9iC5sRCUaF/tVd+m/NkH1NdKfdO913TzRFOMIjHTvnjSRZIkGMQjsoFEGx
q2VHIgzpq1r6fkEPZRNjeB9hypZZTwRMPeIHBSfFdry3J087NGD1CFZGxw4HeRtrNBJMzYNlzavR
Wbp3wWSNMg/zwUQI7hjxf0Lf8w0F8xsRAQBdTNw4sIqJ2p3+sBGLbxxs1xuzyYI5UmsMPEDrOs3h
VqbQsHyNpCZE9chSGEcO8WJsC0D5Td8iNhDT73GMj8o3611BQ2EBDLpF9dkzsij2SnQ/R5vMB28M
7Kjlfsk1dGN8iBGfThE9D95pm1lQM3zHfffr0d1q2L/p0vo7ISvMLbzVJEW8mcKXIErJMUeO1rlw
neymxieE2d206BEWdv4nTyVAGSIyGs4vE1YoAvjltzLmD2TcKK2+l0bW7KTdrrYV0CoDinpAEKTa
0f5rRz10hixMHAfMVgQa8X/ss/8/s1TT1P+7Oerb8DP//Kn+/Ock9fmf/DVFtfR/0TT0LB/dtWPS
l/jbPqv/y7Zty/XJSXEMz3GYb/7bP+utf6QTD+ZblgPjgT/5t33Wtf/FtxbKGoPxK3/wf+e7L8jH
8U62//H9/yp7yl7SJdr//V+e8f8MUPnhNn8p/zLLs/HqWja/5z+ts3rkGBWuqwErDVq3wtHPz4Xh
3QJdAr8LuSyyPyfG0WhxRXCY+75zKwjUvmcFNCJUZP6GVCg7yK2eyWucfzULpLt0G8I+8r5hFamO
BRGt4TBTlW3yXjgn5rOPBXnidgCJkFhNdDZ0HAHxIK0DA98VpjO+Z7aLBAZ964szaj5M1tFBweDV
OHASmMCN9sNdxSNGiRmErvABM47/iPqcBiJhDEYRu4SAifK9zJwzTYvS9bpjZXdhTB8tSIrBOMs4
s7aIjSFhkfz2YjG2JrqBwBKE1/4pIrdiiyOYUZBhnmTVlFhuwHko2CbbQWbWWbjtv5cqJp2p7OWJ
jnZ6gSe1Uj5BT6kUTX5i0bZA5xQfGrdTF/YVdXG5te6gUEc73/Ti1388fP9+k//5puJ+/o931WZU
7zm2adNgMQjJ+4931VOFgw2oYyaKO2bTTgahqq6+d3vP+ICEAm69ioT3bRETpD+/BGoKPC6IpuoS
LbBupkF+tPUyhq3Hdec1rQr9UTmTjkxKw+XXDeXek8YlauDCJz5wJVFO8sz5IwhniG724EyvxG3A
GSmxX4nWbylryFTXvekFyVBhWcMngS4HRfOaE9Y+e7Uc7S0oaHSptFzRzRNNphDuHTrd+kJIJBLV
qBXRqUaPq5UaYho/vRquqm5EMTuAX3EPjWVvPaL2nva9/ZKNJGMVffQyTCWIoYKu+dhSuQ1WUr44
BoGBAvYrw6BA1sSNLn6mKFLyeCXO2T8A1N77Mh2vU4+iJR4s863P9lwB6qD0qn6vE10UmK2DXllZ
+hVKKr+mAIZ0GF3yFhqdyaoYPzrp9ueos8pjbRk7eqTQfuzOfRDpU2994ZRvDSTROrfTgBGzQeRy
1QU899a5X4C7C2uMLkh5Wo3kwc54ok3puPkF+sN5nPSzVUrCaH3H2UH6YNCxvtBSp0fSrpJ9saI+
OsPjHbWiSITDNMkXVZ2NKu6vvYfATFgUlAV9Mzll3y1vjHdJhPBz1GdmVAyWbuGmgBa3awqS8hol
GAL57Rgs6+s+pTgliQ0vEB81GNIMUuLbuNh1TuudJXY8ULVm4XPPZhoPpnPO5/bm9qm2EbHEf+q+
525kkUtsdtfZhAe/jkA7O3EPuTP8VP3APdbG4dRqGnC5aQiTNTvZRTA50KerzeH3Umhe0JMDg8o/
Gg6RwcXG8RNEyeu7o3feryUDpIRK8WisqDdGsN8Xn8gbbrLVQy+9PZtfuq9zs7qNHSToXMP1nXnz
fJeZ2phRNbznKgoTEu0Q2fkLOZJ7r6PXnJF69xo3/XQ0RxDxHO+oOSpuGUkaPRoGiLvnDzV1o90O
pi+CDPDeSU9mEiCjAbWvW1/HMYG/YRnfGt/6AqF4ovsTWx+uiaMyouMtGu9i63lE2Btsy2ZguoZy
/v5cBImNdLTpBE1LhGiZjtYPOElwkimxl7p9r+nnHyJN9iskQG5jlRvBgL74NlANHmTkKqp3tS95
Cr6jW94mNS34SXWvTjExM/eS5CaFTgFrRVdzHH+JCLfG6Koe+7UN/q1cxV5EIZ+zCX8kV1WHTqJ8
S9NgtBZEqARZs8FHeuDidO63SYoKxNJkfiFuBE8ud1OkwPuqLq4awuWrvy5ZhSLdiHSmcKWvX8Xg
xhc+wLBjToPt9A/d0tpXNfBqmnTJgbPEbAl5Fbr1gOAscsi/m9x0L2eJNm19QgFCnldY7GhbAtGC
Xbyi63tdcnTfmdm/8SsZRzPBuUFwEMPEOjcOFjlg9xLGP6L/pNt2GEg15YQZ2PnQXb9qjkM8jJdp
xMw7TKN4M30edO6GVah3p05pvzVu4FhuWqTjNszKgNcalQMdAMxbS/oyVIt59gitYd63XNS6RIqR
t93mP2UDO8jr19wVqPGHrMWh0VMGHp4vCDIVLjTWeOmscTj89yeG7a01yD8YGgIFl3Dg8evUIo6D
uvc/lFQWFIR4Xupob0dolSCLhtjZahzxCYp9VxWnkb5bikTigR8kfaQi+spRWWwYk6OqAEiNGaie
Q3lqzYrtN1+cPZeOfEdU8++mxNZTm2Z0cxwAP8NCUMCEBjGM6BDgH0WRWhEgNJeeFio5a6EgbHFj
9YAHRtH1h7rN2nNPQ3ZMbZQMuD4xAnlToBJl7h2uDEFk11fXMs0wqnOeykGKbQ3LZDv36puHM7/D
h/o4ySLHtx7ziVBWIt/4PGWBli4rrF+dtSzyzllleOcpd09mpJn3tJP6VQPBvVFAnQ8UCSIguU3t
rD+YVpThjCvuwsO/FcbMW+jFdI5i3A/k5oLY7PApQqlsX5ORq7TzB0MJwjg0K3nh2PlQlmOcxtT6
7nc+8WM6sXQ6xtIV6ceNtAG9waGSHUx3yN/NmQujTO+MVWg6zdImGJwohhiyVuSMv/HNydBoJySw
HnnOro+Jvy+R3eM5zbY8u2noFOMXrWvSSxNZ5kHHJMaYMu+PbSToNLcdGnLsdAAjIfWL+JN/Q8Td
hwBhIGrEkcv0UpJTeK1gA0BMhmxeJSbab++FKab1kfRg5TWcBsDjM3nI16JtEMSB5yZib0Hi387x
+y9mWp96t3GuGM3g0ZvzxJFqt8cpqtCOUNOV/QgiueDjvdjM9B1FP6cFaLrDg5gF+hnxlfUO69xA
5IEuvMgEXtZh/HOIBsnIbbgXJTpaPKP2i10U3g4CHdHUxawDBrNCotILHEJV+SG07NF4GqdJk3xG
lnWCRQeweXJCQCreq+EmTFhnRDWoHPduVmonwgmiQKbZu6VlWeh3GNjmGcM+Hgp0afMJ+mV85T8z
T7PIKA+AYOPHNC4a81qet+a4dLp/nmNzWtkQ/LaOkdxjXFk72+Dz4xXAwxsf36pFVE3orMvSnNJu
YTye6nrQOdJ67xDyNQxf+8WdzozZ5GZwxnafU7rf57rOzuw1WNTyN1VF01tbIzqMbG3aFYij9tit
ELdpLpfiQnNuaCtcOmxiejG9EXeSnKdzvERk/czQX6rcR6KYshkwzsWrOCY7LF/Om77UrxJDzhmX
2s1nxA7PBKl5CosyYFjR4t334zutrI5a19+4dl2dchRKSLHB7Knp5hrk3bh0fQXT1GEZvgrGID96
f+mxmCJJsqm8Xhpo5Anhky4t0smZkJTD4FPX0e3cUJBcGs5cBjY1wx9sWUMNKztiToOof1OW2cpX
y62gckrvNhuLt9dsnVIK7I5VeuktMUuO96SEtBjhxxzthmGG0Zj7zsrbXZxNyDJgen8vsPQF9VC0
YQZHngC/iqaXpQMHXReSZpXeRBer5C9oBSLrEtjgNV6yhIgHsoVre0LAOJJSqTtc9jcFg+69MOC1
LfpCCrLfkY0o8PA9BfBr6J1maPW19cTHFPXmGcJJ/MiH5uTPLhDXZA3QhXH0GDCOv7jaeQF9iJVa
uZ/oub9qlWtdnAzu0aDI8yIfcJ0z0yubivZhpknYkH+5aWME8hhCwKr47EwdaoGmb7BgLLK9a4X6
0vnAfJ3Rw2akKwbvuMU2pZmt6Rk6U9BkubVD/dus04pWCaSKYpoV8HFStSIfOUcfZXRP6VzFY5Ez
SS0eVdTLx6okcwwC32NM1at3QzQAueF0JAhrCphMMxX31ec52DTL/AeUX3pG9Q9hC8Im59Ww6aVk
p2mzv1UEhexIeXSOYkHW0vg+LwSfK1CpNMeMK7M/JzRnTwDWwZfHZYV9K28/ZUJqJBlCxrVn5yFW
hw5QBhRAX13RjRcT/hdLuo9p+yM268c099qR3x5LUoc+tPaSft+0bnd5Lgx/Jg6SlygaSljTlhsY
0Dz2iyG7q6EVX4wYWUgymVYYkX+006pI/2QP2WSjLe+d/1mRx0X5oxMrYAROPhRq0ziTf3g+WB1m
E0h8Bu/CeR5zIEfPF4vk2SNcGv3iU19d5kKEaYSGq+j74dIMzh3/gXut/OGtKw2fWcFEZg6/o49+
qV5ts2pdhsgC6udYFR2+sr6KOOmOlkdSUO/bZ4zM9rlQDSkTve0N3CqQvNLwlCV+nwjTmo2TD0Ax
n7mnzLrU0vaAoQYhmxrMe086LRERvyxZdMd0mrMZEY6aePAEghiYQ3uEhTAJGunvBr2vL1w/EUB6
RojyDITSLJwdR9o+I/LqmqyLgtjfI2m9lQ2CviJ1sXWl449k5GCouViEQ+F/gxuMTDkYpSYvPf6w
gYsXFwUsHmYG5Xaa+Yy2usGQCEZKPkojrDz3VYMOtc+Lrn3By2ofMgLAtvR8a7QfqPcSqNMlVFLf
zs2NNrYz9m3LuzwXAna558nxXk7JZWBwHqald67HGO6DvfRNgAiCm2sWm6d8RmsGYrc4kjSG1Iyh
InWCB2yyTj3z+lzGEry1LZoXjWx42CcT0yuI9AijAJoS04zbSU9Uyb4e5Gr2wXkk+a12BybS/qyd
u8T9MtN3Osa4P/QB37U+GMWdNOcgGlBht9AGN76scTgrXwXlLNrQ7L8IphVhzVk2t910lHUeaJ5n
nyyNiM6mTjpkfBXJsRLVzsoHIneLA6lyQ83TvtbIjo+9ZQOYWRq929Ytlt4x6wBaj1PY2TMCRwO6
2d9VOFpOsE5rYulSiaOlWcVbWbdXpTUAvYm1qtwUwnLdmq/xxBFLRvpHAY9XqUy7NAreyfPGMTvs
lxkn9TLM3qWZ69vSe/LoDX8gyO9vMvCqBEmG/J5H6O7QC097AtHjDzEzX8xvKJnKB/KnJoTp+j3X
dExuHGdW7xdv3czoz8ACXNCPXdY7GH4zyiAysTPTI9fBEwdyfySPbMZjYIp9BYpupbm8CG+2XiAt
rqWsURlTiIWUKDLlnEW99FfdJsDBoHQ4KsNIHnRMsmJAsWahL6nHoXyrNKM5EhTeI4mMD3oczyfX
6toLHD77SODv0VZTHuo0sUPUDZ9Z3cxBNg3NxjEXey+1Wr9Y5GzsGwVfIqkcDf1HM4MQSWVy8E31
1WOoe3hucKpuktPA9unrjnd1Kgj9juSwiqd811IFbohEdM/dmugJf4IJIddCYopVf8tTBqh9OeQ4
CHBAwPQiyRGX/V8b5/OHE367zS3JOVebVIJeR0/cH6nSk9kgDgzsisEUw7FuoDyKWMZ3zRRXWkP4
Nmj1b7IkzsLOr7OQsvxPq+3HQ2d2A7Vn5xFEyQY/xcBA/OazVQ13vR6HUUlFh0R3/fEgBriDg4t/
0XXTpD1lFeDDc+uYZ1hFCYPgQEmLarlGutteVhSDUHI4aSmfXHJyw7JxxyuaECTwiF/Xxa45smJv
CZkYFuSNlcDnfTD8/Fl3LeoR42Ap2sCu4YaLUbvY0L92Cfbov7Y00xRolLqMSahYrSlsAgc56/LW
oknowSW+5RpeMGZmDDtT4+eA2oFd1UFxtC4EcayA/vYAO5+rRgTHaiMyU79pAyKDnv4hImL/R2ek
S8AvEodqbqud0IhiUZXF1rIuz68GfyBAqXI13t0ITWdPhyQ1EhmWbmyio+YPHE9kd02HwooqHveX
kYQWZuM3b5iSO8aPbGr5sFao5Jtsnm7lmlTxLcdz8a1bdP0SD/5Ii+M9bnj5uyHWH9yboPWDVNzN
ifg6W5V8i2ozuWfQ3UF2eICbGqaexVKHrUpAf/rVLaUqu+sk29wpSy+tms7KtsawdFr1sLB47zop
DvAE9BffS42AMflnL8vhl8kN9cxU6o+kKY6ml/uB1sr3spuMl3WarxV2ja8c8kIT6RiAaupFbrDn
vOSHq7yD5o10k4gD89zoGmP4ZjJPsfOJyZUbVOWwf1s5n9ICtatyIcTn2UQ2AacS5HdCQZy13CB/
WYSL5o6HGvAc1wKFOCR1g5H84segDNSQI774fDIePdGqR55E7BBeod1RKPYq60IGBnS4KkaauT/q
B6/i58OUNuEUkoK0Fa6jb0XfFDALs0xeGrn66XhNySFuOJ5rHcmuteDVNsH+oaYdftuj5V4hEyBz
NVJta8+9fTPXRbiVd8g4mfCn+sTJx9WZgocLmVnPl7qqUfmlgtYeS04Y7nFy5W9AGw2EcdpFBXYb
0m/mjaj4xEhkwtdn7bbk/S0pCuNI7oWunfO8R2a8RFDAv/YMhM/dnNDgHKsveVRX+FtZVkABrnuY
ihx9wTLa6vpcoih7QVCteCN7DD6W3l+zvGyR61c2BvHICvlMHDHI3zS0GYfEaMtQLtibiLBeDiMp
rpR4ZAikJIQgTbC0AzlDFuLoAeeEqIBfMEDBg+2AQp6S7tvU+UUQ+WZxXQv+jdHr4MzxhrxUC4l3
2aqZdAcN+69su4hkz7nZG2pM7/ro/Qb2q5/71lRQIJZ537uz99oq96Tqpb6USzqdI0wkfe2+In6P
HzTNBjo/OZQ/PPPfPevn+m5nWeF98XXY7Xymdi64BkTQ2UCunmkfyzriOmFYqw7ylzkI82MulRWa
y4vXtJND8mSyrWNu70KXxCA3YCVp5nuHusLnxMFNCZoymE/SfAie7xTSw29r8XfEel4dZM3Mx6zR
n0UDbW7oHribc2dC6beYp0kDOqsDmJBcoN4cZV3dLlpO/djc7MQ31ypPnvJi/u7ig/3Rd+fYSbyD
zpgdul5Dul39FU56ETZ2WEWtFtoTYBPZT19r07DO5bqkvTIOpm2+a4sdXbTZI3ExJYCJKzJCC0ML
E6kNN50OcmhYr5PihsRlqrkmXtVcSyBuFx25ZFel4sLwWm1caxj2JLI5+EzJ61AcK1ZtJ7eovGWa
k71EcDOJGBAFAwO+7drOvSX+Vy5jwzWKq/Gad4a9Lem6boaqDOquzz6SXMaP6QDUIpSdQv+bTGtd
N3UBFOkRMUHWvHeJN76aqts4bF9ubmunJJnJqo9IkaCLZm1ivRO3ZF00CoHGX+TZUM1hRgGDRY7b
0jRAm9UnBRM8qasDDV25N6sU3ajyH37qjZBg4/HiadWpRbt/N1N/O/JoQzAQOUcpSxxnxbWZLCpZ
bDaH5y81jprAetT/yohhNDJyC8iem69OVBMKPhGzoPrKAgg9KkB3CM3zolgtIerFK8jJZBdcPpx4
vKPDeuto8L5YJlFS0DrHXSzXFAWz+cPu4vTeuJV7WlL9Yyzi+MVR8RJUgrQo6m7Y9ehsAtoufViV
vJNOCZZkMSDilZDSpbZvG9XeMymZPqjRDbh/mIQP8CwNsrO+aD0OMyc+N5mY/iS88WcmCvE618Ze
xnbBbVBYXywIeoWpn6hZplcHn+cxN3iWObHIfMAr71L6b6wp8ZkyUN+lRpmeWguOeOGZH/pQRlt8
Ijzas+kg9vM/3aRowhY9cjnSZdhoVuMjzGizLa4Rz2j9wJtzvFCO/cuFSHLVfXnAPxgFaNjkN2aX
b5nG6FAY5HE4BO+mjYLjVlntKXW6g6qG6LJUpAs2Hg9a66TGS7MuuTufgS59rTo3OfEQV2+LTXwe
n+BhS4wLsVjk7GHxci7Ppey5WonEFIgBFnUFg4r4ic7iHt4W6QOCMVWbWs3lOVj5axmDoYC58jzs
nsdeSXoFwapnNE39paxVdsXPxgyw149jpH1qbWUdxmKIt2Yx6USi0eOY7Gxke59crGGiuE9DXt7H
Jo2vtj8FhL5/cJi7P0+CUdoVXOYcxBJHUNVr3wBrUPNb/oLalvs1dvcvBtRw5nrZYxaKGDo//z3o
znC1+2Od4ymyeMS3vvTzC11djOF4Q5OgUu5b5Xn9dbTq/urYAJxskxurNmrIVhO18wWJYwAu+iNb
Loxb1OHfiniU5yWp5KsdwRScF6EOTpfGd4zFLd4BknIGuilbr6iXcNaso2c3fvhc8sE+JImLngor
VzhEMVJlHbiL5UuIfjX7hBY7463oeYVkgbLfqDP30mg+zwRwEDBKjMU7ImCW0Xv4BcAS2fVWULp2
HLZr+eZG+e+0WhNQHfiVzxcU+Etxp9nZXxjYnJuUYlNVgurezQ14pwzztwTQkAAnbXITPR4fMi11
snVKrtYGV99Lyx55wQGwz9fnrqgH4p6TmJ3JBKPP6BEYlvK6r85c6Ac/Zmtx1wUXZIy0ZdqPq6GI
eCjp6myN6/74/MpfN8ksIR5vrEll09fmyzAq/+z18NcWR477QevVdRYT47S5Yfy1fmsK9TP2IAw/
b706Zn9wCQNtmghTBdbN1L/GBtcSG53mX1/JRDSnhijjJN3NDGfWOj23/TjkpfvRWQ4SceXlp16D
7zPZNZlBjXZkvquAONu0UVPaSFczLcetl7R+KBPrl97SCqX/479pRnWPIbz8sKrpQtzEsJkmod/7
SeXHLuoTiPx+HpZad1Gz9So19yo1NV06esAUYlwbCAhyz0mmN1vDqUn7wQ+el/57mjuCGxWVBwe4
WA0g8atgMtjWzs2Mskud5d0bmYaCtmMvgph58RtcD1LqJB7YyvkczYPXzvT5ba/bmdmE/oGP1v45
0i2FZuLAxt5sxhV9+YrUhpWmm6+zqaXEP5Aj01tRtknokB83Y1DhF9Ivz6+ksPjKqH7jSCkPxBY4
xBmzJOvISQ0pus2KyNZ6ss5TKqxzJJf5PL1WXqeRkCFw0y0xvR78p0x9LdNoAntySeMylP2SStr7
i09LxSCNhIY2pcUkXe3Y29SE/ihgAsvEf1Ajz8fGj8jXWcdL1eD8IvvGCZ7fufRc25Ut5dddd0ry
rDz65gyoplyuALjSU+bZBYM4FjJ55dFO5DdO6zYs14WQRjSZNb1Mou/2ujM7713Wm4fUbpF8Jl6K
wt7Rr7S73xzpsGsMvFJTl303l6MAoPmtynxmNEX+JXZEdsstKn+pI420+e75P1GQv6OjcAT6AMIq
o0qProVbAuPyk4MrWnWWSRRdbbtO8STbr1Aua4bXdTxfnovTK6jSPVJLNoq2Dco0eRFaD+P2CEC7
xuWTNdfnV51U95rMsiPzP3n1clden1/li8yDWZifkybUqbeNd2bR0+25+dCHJudMAuSqzBzboBp9
jmP7+vzOoBeBcZ74pHzd7jvdJDlNKk6PCuvfTjGbvuipaZONsX5pZ3JN82I3m9f2Wf6s5NdF1H5E
rnQfYh8l1pGU+9GAZL8f1cjJbXyYpI5dDIXA35wGRdyK1uwKF2Zmn0BhcvuuuOYN9gkcjoU4mTOT
C9F5l3JdnMXBDpmkn2mhrcOrxL5YkW1dRmR09Nmsk9Ra/oGu6mB9d/2wS7uYzuVauGu57xDUyWDj
OSZ9LtG86Nds/pwVnbvnvvFcan/sT1mv3qTfU+uV84MgyPyLQS9lHprznHbq4LuZGFeV042nHCZ+
VgXPl8D3BHEYTLdJNzc8salLo9/PkkAO0ghB0grhBtD22js8H/eaxfFkHBI91slLi/2/uofPFiI7
pks02IUDvqa3MOE5SDyKhGhKd65R15fnQrXHHl7nUM+G7HfVYk37e2khyWwigSVNZwoG8Wx8fS7o
AZHpYl813NF4wHIfZnt44FZIcE1BbvRHv/4so+mYNImxa/PaOjh8Jt9dBw8jfcBXjzQkD6+XLcVY
4o9Kh32kdSh8Qa+eLZW5Z9fXrAO4m286f+PNs6f0r0VNRYAd4Yeu5A9bi9TPTjEGdePpAxMeAdJm
yuzfzG3Isp5AP7Fga65n+9G4XHiEHLTHwHEWC8QcS+/o3x1QT1u3jeUVMM1eT8VsQJaE84UkxDlz
NQVAp9xiX/e1c5pXTcJzQRlWXTVGZOR+ndghdabWiCa6XK0FjTFs+HWLfaIjF2n7qH6fI7s924n9
SDr3wNDbOIMoMldywQp4ZBmbemtrXE4iUAETO01stOlNmcwG8bJ1h1Zj5r1gV5dyHF91Tyd1wmOK
i+nBDKqRaYffuMkjN+wkmCoFU6vDpfw8BknWMbay8Ar0Dnp5muv89Pfh0qCwO+Y4zpKPZ6EU56V4
aRDhO2s6cd+DP3yOiOziV+k1ItAMywxiaHAMmeC0cUipiy37E72Q6DasHu7BQCHlKf2WlKl/z5SW
niJgyivl2Ty4hSjhQDJgqpyqOLopo1x9aLS7QWWRrPe/IrEZh8qSoVgJXQ3Ae3tYiI9H1af+TPrP
zsEy6+cM/Ev6cfC2ButiVXyCCTv6CgYTHeEwJy/P0XBdR6e4/GnFUflGqi39defN9XJd8XfS3TV7
70+nWbxbVuBrxpA8P0wfZVOv+4++HZdz6sSrqoyqabLCgbC5i5pi6g81w7VMKct3f035RPpmiKE9
0zPmIhApAg0IVIZl0gPHV1Z6xuXVejMuSi9abxB8UDeuS882WTUkT5VTlgkm6F1dY2CgXnsuFklV
aNuJruQfSRySSdifMiK6tXP0lhR6RmbbKIutkBJWxxy7p8HsPofUK17sYR1b+1pC1hIlEH7QtSEI
v6Rt8wd5mp+i7WhxQJ9CIwOThWCNS92sTScm2T/ToaHLRZBd3/Ffm2sfgjA9EXrG17+fHF74+axX
aOs2+BiLb3QdqEini9QRGBsEoXztC58GveDByJnnBShnXl0aaRuHtFgOQmHuyz+fk0M7AphFz4cX
O26LS1k4jDZk1Z6miUl6Z87DSQniNOyubbFN0zXOXZDvCQ0efNXt+K7DN2gWgbWx5qWYjMl5a+fq
c9YT7egxcgtkpgHmXasB05jxvzF02RV69V2N0BMIs2C0LN32auVgbmEZT/dJTjf0fdkDX+MfU5L1
Z3pL2QM+K+0p4gn2Ge5Tfrz3OlkdVqwasZKJsCebSdxFDhHffdPVbgVRgJcJPVtLxFhGQQrdAsbl
xi7039BZ8Ik32NsZxpvxqfSHXyMOeivx4ku/NvKdvEGaJJiA05A663Tgz8+vkO5gcY01f+ubp2gV
MT2XmDrokiaI9GI/f7Q6pDmbeddXWh37ZcnGi01ZD1bCSyGqdeOl6t3hMmBe3GOJhAaomTUG/LgJ
jXVBNX6QXlmemiyeYIOa4wXt7Bd/GIXYDuz1+2g9aZ+LUIp4D42qbI8COAoqTylQgHq3T+y6Wa27
r50dzYTflf3xL81eg/z3HNFsxEoxHoZuETdh9fKt7YHo6HYGllbp9aPW0FcaOYgwyPN86EB5Ik5K
coKhBDcIELtcZ1aHQEPT+UPl8v9wdV7LcSPLFv0iRMCb1/be0GmkF8RIHMGbAgr26+8qcM4o4r5U
dPOckSgSXVWZuffa/Xlm61vN2AB6RAy47blCL09tnSv/wuTO2zLjuZg7xLxrEE1w81MsMXitHCcM
j/lAVaPMv19qUO7x7aYlFG6NeIu01no+u6p6aEI8U4HgM0IHZj/JwmICnDsoUREqKpGGCxAJZnIj
IJNNlbenUGN/0ZB+ER2UCy05RNJqP8qPnt2hTIzp2RojU606S77kYXPYgpifarq3JnVYIqW/zcN+
eiB5MnaRQClnQs6w6qnjNhnTF/Oscdv0jJJij4CIqGAWrmNqqlcBSNJ1lYHprIVuXaTZawRu1FR0
GWxgs6ZQIqWrwqpTDPbXg5bOTI7bENZTarLFmuqSJIbEZPATv3Se0206x+te0ULWLx0WxmpyT4TT
JYAAaNy2ke9fIRtndwtRVF7ASgrG+nta+dpFGPOpC5v6tTSLeTPmWOtzYHkvoeEdA5OsAdnY8dXN
bCy8U839EqnKbeIp3Bjpr6Czg4dtm+6+54qAr5vLt5w5XlIDHYvsUixeHY7WxiF+RjYueXiVZB9L
5MvgFyA8NTBQIb4dgFPyte5bVESWmW/buTGQNtHuNRv9XlYOmdLV0ClVZY8uRQ3PC8Gkwgm11y5y
/HtexWxzJqfnMoL0wH+vOZusL11g0L2RX2j8Fdq0L0x2R19apGNowTdmdfIBpVP5IEGgD3mociHW
ed9EnyFn4rpxdf0xFxgKa1Q+UIrN96iBZE9a0nMQfffCPHJP+ue6kzoe79nfu2ZjHLpe+nSzQvfR
4CzbOCP3sLq05+2sipSMsYFNMfz1L6EEFzdHfdpQRT6duJfXQPOstUXkHIwZE3pl05X/OKb8pD0C
3oDxSJt4/qNFfEEe4aWOyPUrpuLfV20Lq3xktgPszPq0uqrkJAqN+7JkLn9yUcLoFHr8OU+V8ZbU
lvtSG1L9pkFWz63z6ppwLqhP/PfE5aamN8apkbCwEZi33wwxcnrN7bus2IQ8PLqaVZ81UbXI3Drv
JZd0psU4klTU+RsKKvM9QV+6ll37Y3J1vI5VXL/rRvCCvWf+OQTao9L9z7Eg/2f5Hhur4w8xqose
mgijZ57ZiF/MC43RgxXQd0QJam4pMcTWxfR07bPmbisJZ6ejCRWRua41ZjIQ4MzNIlRDulQydpga
xBXme1+aoDV1HPKeIw/jhBowVVLe0OhekYnaG2tE0V7RY6CCLUE68LcadrXFfj390JjxeLGdoIvm
/K+xOj+xXPkEIEB4HBH7TIX8Bo2rPBpB3G+Elbq01DGDUQ+DtxnNABNeBtwsdzzw+4P3NPWMOK5U
7HQftZ7wy2s+mMOLZIZ28jXCjy3Q0HxsHqX6y6p+S4Hl7dgu5GmUKdrUKI7RqYziWZv1Z09zurHd
+NXyCAwE2890w7SKc1CSS+UjSTsKOrHHzi2+Gyh71w683h0SKf+JgBwKqdT+rhPbPYUF5UMwlOWb
VhS/zdYa2Kfs+FRy41m7Gm6JpHftkzu0wQc9go+cSNh72qC3dzKWFJeeFzI3nnAJv4aUIOvUQ7qb
6C72jymO30ZDJE/NDzdT51X3MjAOY84PHvQnwaT1ANc28/Ro65kdh2uSMP2ufBM51FIT8FQiaO8I
eAVHMvwVlzgdEFx3D0e0zITEXB8IJ3rVLantl73ScdFm+Fp8tAk8v+oGYAcRO/kPKwT6nmSptnMi
jwMasfQLIRNPWiX1a6t1uz+j54BbNClcKXEaCA+/PoaV6bh7fUJih4huwFrmQC9yxh7TXuwDHiFd
QTOTzzKZCjIXXCRLWZ7u+KQek24ge1F9lKtau6ejAzpICd3iuPumPjwHZwoTLvvT71Lq4V00Wnhn
LEW6dZdbu+VrNQNChBvm1ax9946LcJWiLmCckAdvHrMnLrVV8c4AaF4Pbu59T8WHL55T9+BQmv+O
rY68swSGfD1mL8ak/Qi6wEVrVZgfaJE3Cfmvp7wntSVKtbvvlyCT0mG66GohIRzucWK98peBGpky
n3yZgtovSuGa01pjR1cbmpt53r7j7F2Po+fgUCZ5RVlolsVRPhrhTPbebppLSVeFizYLk04N0Gn2
EXDMV+NU71P1kxmLWlPSo2jl5WjEA7XowUg+cjueLPrsu8jUnRVdIv1Gmmv2VkRVAfgMmi23wPoA
NLdd27rhPHo9/87gSD/hAQJVo5Z0sq9lrncHt7kYsu8VVJuGqcyTb51FWNyUdcnZ7Wpz3yVmfA68
qYQcRn5TyTbA9ViZe7pi3LcZQdBLUyfFkks+Uecd8hwIqhuM4hj78mIrJalkBC/CqT166ioplqFY
JsqDzR8Bqdc8I7Q0z8srbdAJFc/ppqXF3mn0pmN2rk+XZeHUBEGVI5dZytYlK2F5ZY30xyNfUomD
KbDPPZeW60jm35V2nj5H6KhUBAstlv3Sp5p7JsG0gV+nQJpHmEzFpZuSo/RMF+wVwSOCaxc36quS
gsO1tX7lxD+flyVLrX9fFepVKTz6ola/9TQUfmvUvnaHYirPzF0HBuIh+aA9pGEhYQMHEBCna0qm
Rz1KjqcHL2jfzPSYEY9sNBE5F/7H9L5Mm2h22dyv9O+2OzHIqbRTD4bhkimNx7Isb/XqFz7RlgRW
ZfrNq6a/WPb01EfKc9rmn24zDed+9Iaz0cXjwevrg8ijmWeBAmpqTcKTl/e18YrEoD3Vvk4w7xj1
KXNd2DsY8doVYpPk4o5loQYeHCHeTDD7WGW7MgoMMq2kd+7VgsrJO6cWJWgxDw1ZfUI7WaQZBmlm
3kMUn/A7HHfjuiqmJTLMfR6QxbtMxggQsG6We5CWP92SojURaNzdeppuhEuOorQ/5lSS7F6Z8uA4
/QdGQ+fgmp7z1Gy6PAHbFOHLspbZX4WnA+9syX1qiJq0vaj+VgZMfiUU1QtEq+6YDPD/Y2eqcJYz
HF7mEMucp7WbJ/WntXc7wcghJrYuZhJ0atHcSOQHYcfkciGkM9ZU43yie5rL0v1PwpJIiDHBnFem
KEb+tzTEEJ1B0ScYJYgBXwYMg4O6NjS5KTN3MF/RhGhnMhAQxrll9Rcgz3BfLioEaUY4leuIqMgS
eBL2nD2OFf20LBWiwFNHVhtKaaaKstzm0cAQxtYvyzKS0nIhXgPFKClCptWoBK/yZhsqa89NfaSZ
vM1r217JAWFoYElCUezIwfPF4xr0gkCalD7xf23R5RWWEeQRkpjj//fR7VBtrpnRoqJWM4xFdbQs
6ZT9jurIRmydZy8BE7KDSbJfOw/wHnO/+3vIUQrQVH5Ff/URaTSKk7KAItq4Lxoxooe6V79fISfa
vzpVkkmIzHIB/HMfJNj8QNVuHJejCJ6L2IQQPrdNY/8MY/Dxi7DA1NyfBLZe+yHITl1J3lATlEQL
KouE3zHVWu6lkDDZAhpYmM7Q1JvEKIqtLByosHoKoWgIrEMWehbyKKLQLVfau4iMhavuhxRKI2RS
uzHnIy2RJz0ledM6N90hQojWYTd5N9cByKT5OPH2KLu6z5zecY2pApBJRTiPT7pkwQ8Q/kUXXKbw
d2UTQYf0Jn43I2fkM0KHnxN4OXCSGjMSeo9oQ2D4+6x35s/lRZboBESGJZeslB8as1aS1HvQa6Zm
EqtVR8CehmF0Vvl4oeUMVaCN7WC13CptRpK6RUIcyTGwIcspwrvjNYfRnU5Mi7OtnBy8qz77dO5P
2ZcixI+aeDO1Yb6f/cJ/kYW3pQ1bHSZvSjZuVkf7r9IdxolcLY3+MpyJBkL1hcKoG0AOIxtYFryQ
dLNHIJ5MUwyokXDiBn5JkustvlWlywkofnNOKK3mM5ShocNGRU2p/pocGj3TolSD16INbxbJcVO6
Xlxfi7XKlhgla1rBEt/x2ndgBoCbs7zzMwWNeVw+OMtnpmyYXbsNyC+vqqOzo5bl1SCi6BzlIt+1
BCBwaWwi0LlecphFoOPfSuurkXq48WBWnarq1yJgHNmcU+jtdAanHxmNAjIuuLIEdjXgJoCBuCxj
ZEUbu84CMKJlu6v8vqJ8nUhtMEL/jRyF9+tRBE76sixNQhis5mXU5U2/MStmzvS0Z3GyZhsWJkru
ZYkqLByZF9zqkEpjnbV2eR50vb9N/y2k+56HqNtoMv6FvoKwyYrv5x627bz2yWtlC2qcu10V2ino
6V5kdFIvGW0kGIXhIZZZvk5RYqA1oku1LGZch+SZoE7Oc0lLRU9pAcb6+OiEEVwJUvmkfw2V2hHh
Ex+e9sRbfXgKUaPOxA9zHTrHumaRXRwLNGjHpR+dKIZHeDUFQGeylhC9J4WzGknEWblz69OoFRjf
QtvcW8M4Khk9/e+leaEGFpnwYRrqotw5GEWYbcVlcAIvkHNlQgtA8zsx2P46QaBNpQfG1sMA/NV+
wGhAFcO/G9QUvEi16PQox08uavprM4t6iwzSvk01mOeKQDV/8L0LX9evjaQ/ppXvgmf8GHbiwjAh
vqRq5rUsoXqbUAlhL0x6JMQOJLtKGw5DOedb7nVqG3B+WZHzqG24zQFQhrdaq27CGuoXz0uD1YB8
AfkuORBWTBI6eIej5k7eqaIaWqVL10+zY47l2DrUuvX3IDQHPpQhrlmQXpZ3Gd/ZWTei36UB9aTL
ewv3obTeRVbwFtLl3rOwyzB/KFR/eBFXygx4WUxIMrJMfojT+HOsbxN/Rd2oWtB/ZdxjHL2OvSKq
4p09VXSgk4HjTG/2I8Oht1IPT2Vqe/flnRCt8so0mOdcb7v8LiXKtIece7rdxrS3SlwKAKhabw29
JDnhJ0ZCpe6uw9xOR7bQQ4x8fB821c85awkeGPG77vwa1bA1xJNBQGvO1ox+KFRfmybT3y03jOXO
USUNo0L05nAOx7PPOXPIPRDB7sQ2PDeaR3BCDzRj9OF8eAFt9cERlECJt8XXw/yETsaqy+3wSRWA
sXWS99EYLKJpLB97V598+hEGTvU5KPrk4ORLFENtkYqB/4SaIYGpA5W0i9HjG5HzqjnVi9eF4XcL
9QU/arkycGU+loW2bIAVKXrv/OTQLM192IZC822MonZzS1XTQ/zWKq0g1xp1mcIJmZKUTL8jZK0J
i1crMP8qPSRUY48xwG6wXOORB1/uz0wGa40YbSLXrI3ui+hE+yy+zoibtnH1z5x27rmSkNSGijxU
kiybv9vKe/Z59uHEuX3Ipnl8KSlnKZLUMamkQISbN7uh5pab88w61P1PamnnALz5Lp2yPMQp2XtO
bU1/6W6xqazf+Cfc7z3ex52b98YhBUdtt8b8xNb8y47AdFHJzBDQ9eyhKxdeUZBEUyFefixf8/zs
PHLpOFQgWsQqdqz8NLZo/7VI33TZVG3yugFYVYXNpUq8f/RZMg+lTUiqachUiXxI6VCRm41wrybz
lqscCbzwpTnuPNHWF2rv+jLPE6rJoB+JMmJaUPlkw+HGbK+F/5oJvBedUgsnFr2serK4XUfAO8NE
J5z7f+Y5QbYg4XUcrVueX3GcxXQN7Wx6xCWcJavnsUTymp2EZ/qoqWftYGYGs7//hu5+7IM6Mvph
HRgtvveEoFC11RpumF2w510QnZPJ0coGSC1fz7o1thr92mWWMqIWoIcn7gdcj8N1kUwa/g0i85Bl
59jaTYHcmt+fUeA/dBymaWooWWYGJ0M3/YOel7hrJYggPogpQgm8gO6r3GgujYwMWPqmYqiQuci5
8UIZ25bm9moZMGVfEm32E90GSBB4pM4speFSJBb68MIM29hpQ/Bg/FgBUq0ITTQGsjq+EAb+RHr0
MhpI1EAhbhWFQiuUtT7M9iSTpHjEWrkfaS8egHegdKUQ2s1JmR8Kl4NXKPu9bhHSak/NuFnedn0j
9kPXNKs4lRPeumTCGZozwoWRUaa0XSXTNshe5I6vTcFkKRaEoRQxMB4cRf6F8se9QLrxTPrfalm8
DpVkyjOb6TMq+D/SB6bZZiVIX3JM55h75Zuhif46JbOx88gd2EADEd460bJ8X9byo+jovAQamp9m
xmHQD7rDhZXtqSQ4i+RWdteNlpr2EWfNkQgdsnDb4D1qAWIl0qpWrufm7xmSeYY/FapVulxbhA7p
pvez6Wwn3XT2YjmsLQteyaS0MbFSyeRhYp+aNv8eZKEOIZUaLwxzRFaVPVMWw7zFnD8awIr6unxF
M06eQJFzV5Om+TplVr/xU+DkbSf+0brefun1VD8QvpdSJ6f2C/Fj2dO0fiSGmRyhdp8qkq72xOt9
Yo5y4XpxtIga15PQpbikE3Aqg0fCUSqSZSncJ/HK8cnXTdTL2IKMzeBpgLrUHS3vOu0EdvTuLB10
+DERobmkzjaT/tGkwQNlS36seKCeng1LGB3zTleEFp8P2bEMYxxOGtOmgjPxq81O/hn/CsyjSXsz
lyMFoQCCLGJ7U4I8N92MF3ytaZemJ2acKBz6plqefxRtiFBFTs+CPe8RkRE45u1H5zO1tQYfwala
7NzuTwLXXG1yqw4BsZNipstHEtAMdU3xNxsXWV5t+K7ZuIgnJUmkcmXxzKPs8+k8hNM7muV+H6Qq
TDjUujPX7XJdprg6Fq9Or8SERZj+IrnjtaL6OPeld3G4XoNmqm+1ulsibGLjrjV7h8L2VzElDMmk
aM4Grmncbja8VxtdYz9urBK/2dAa4TkWnHle21aETiF/rGIX4TmWp6MJT+Pa4NGRoiPm3scCaprE
ZoDUQM5fAOUB4NGV526oyNeV0++wgk25tZMiXHPgU37PSQoYwob7bHvmKVE6sDxL0aTZbbEpXKQ+
jY6roVZLKaBKFTShIXy0Fvo4ZXrARkyqH8rjlYwd+0TKO6NeQ+8RHBMDhu3HAbjcOyfqLHB3NaGE
xlI0eSnBCb3/D3Je85QjaDgtrwwK5OO0UG9G96VvrWbHsFPfyCYjflRPAJSPKO4JcHpiGv/HaLCw
CpKoj5UbzutYwsGpUQU4rfUwQYSsQpg0ENWQ+CwLs1GxdlI93tJqW6f5NF/apO5NBH+av/ZgeWyw
AZpXuStmT14s5+dio+bGml1JBxMnU7MfVDroWFH68Ty30S10U+odq8sPVHqH1JbeMxwm50gXueGW
setrYe3a2n0POhxiFsGgLsopvTgTX3FunHXbOj9NIwJxHRWiX+ne9K4XHXNtpcPEUEZIxvKK1DpL
WBddDXAntQRBisUMSega8kftbq183AM45fvgO+WajIKHeALMCAn6DFQjFduJ1vsf9AkOhmTkBBbF
eNLcy7au6/xmykpkqRreBcAe78J3jn4dPYQ2dLdCHeZ6jAPPbnQ+oUWwZQrH9tf5xG40dM6/WulW
3YxHGqQFmKNx7+WV/Q7esa5WRe2kF3Ji/vI8b3gJ1NKmzimZ4bpE7lmYXnLvB4DZ8cQcsqC8uvxZ
YpcowKQhkzz0Cvv8ZwHiTwBihBxHC+YCwjNLj2n/EhOyd4eL9RYNWoQzMLWets8joeHDa0dkaY3q
RfY0w09ooB5jjEAcWKj2gnKQLkjIrA4XylUu3R7V42nVorX5p4ao/Yj+qHxpXHLsepiB2wgX1tni
as7E3Z6OHRrx5Zuvw6xjmMySztO8I6b5n3gOMCcxqD1XY+ysQmWJM7BvXARiBpoWOPJfZJ8hzG+L
kqceq1qAqWo7iLZhVO21z05al0w6GaBNNzh8Xb31kbuIFPqaM2s+L1SQOGYcNeXxibEXp7c6wp0S
509lunxYEqkdqwL4eaXCeZa3OI7laTY6j42jdQ6Vmcz3hQpg2P0LBhxtSNtratkf7gSj9c8iW984
FakaJXrlVUP+j+bBGN7BlUUkn8D7V93gSuh/IcUdELz7+SUBC3BrjLZnNlr/wyjIP6Oiapjl+eGu
Z/j3faJY1IPOO+G3zDc8fvRnVfRahqb33fgRKgvzsrjd5B+xdK/HOJlL5JdIFJDlr3TCAW5534sP
IcpLjPJulycVU3a7S7YuovbXgRqVS0o6/UUPEhg93KFcooR32iDzV1paJ7eBlDI6oSSUkFKYQdu5
61aOYEa9Yna4YpwZemynhrbPlJk212rtZBQjyT1d1BXkCTCXWVSDRhUwS8umMr7aLsEBfotSkHtA
F8fQlyGP1RGGJd3wH44VwNqUFQZEHu+Wy9M8bQKmv5hxnPjmq2V5ZVRvbRthJiCXiv2TomFy5KPi
+zhwWYStU8Kr6Mwe0Ro91uVdmZkm+GXyVapYO7mLT1ktuPFRMXGxX4ss/BxwhL0pW9gbxCM3Qjmk
xbF1sqCWvvWSRCC/cz7ypHkQ68gnu6xuk5tEWL+ceZPopIWY+6XpHCVdc6vKB3k+4ZlO1JEJSHZw
LUFXqxywPlbMNBeppbfAejLaEzZjmYZZ0CphqvzE3J3Ab6wht7kIPLM+rQ/UQTdfuY+XZczEa9ZD
tTFJhNmSuwefkuY4cUgjoQpWPpMDBRzpW9CipPWTWbv+Oyhz4yZmpyKyne43I/B4AJEDXBLrZ/Be
aXb1ottFfRPgulcads9A1+llRWF06FuewyZC409OgjhJBZEJTWK6mtKZDkVa/u2mYfG33Rynoc72
g5k6Kwq+hAPJC+Ce2niZadkjvuI3fWjs6ZZPmnPoOgtieuutOpoZOzwWbNluIfID3PiCEtcjmJpJ
5c9+wi3N3QFJmerspJ0JLoo5GR94FF8RYjDkBkjYJ82TcD2566rZmTDA802ufPgC9u5S0jKJIXPL
MB+LILq34RB7WldcZTOaq4lGFfFUzoxrNCrvvloqXbeubfE5S/SnZVWg1auxvoNcKp6NR8Y4KAI1
UihiB1JBiX+HOnS6MQkcb2PTRlxL8BUjXuAcgsNFEqKHk91vSXWxpuxbOUYmIbJJPBEr0JAbUswW
qo/kPKuKL2WX0TJ/PA6Z+Lf77USGfZ6CT0PVAZZaYDi3cDHIvIKJSV6MNsDQHdgJLv9TNwzfaw0Z
8h+Rw6Jv+GqUti66a1kRpIARCIS5BvUFF+r8BvWLz4B07LOmzp9lYVhFiBduwGbrJ5I2Ma35CzDA
4pJo83sBUnNv1XAsKoeBzd2UTq8ESu1rN5vJmW2aZEvT0Iigrt/K/7z8i6Zz7jEgAhZEymWTUvY2
J3Qn0/5vKAXjqir5BatA5FuhVJly5jLbpy5y3WLmaiVj42cnyx+/Z3e+kN6kX5clLXCSeQFhVByQ
f5amJavUpTbKkK4t0pB4oJDyY7wZ8EzlpbFLcA9+YLzSGEB1wxNduBCNRheNDHYRYyR9vC9fOjWF
Wxae0/zSNumNa4r7cNSAVIvd7DHCL87jkR3TDnY5rMhbOTWhQbPa45QjfW0ZDo+29mFxT4QpZtw7
buu3HiG7v6icvbSkaR1Vn1/+AQzmxjGiercVEqzR7OzsauVcwSrIP9yI20esTKmVptkXN3WRs3ru
ju40t1201RsyJ+keJdXwbShT/avO5ffT7XnoHokJ5jeYqhGj+/guQLDs7KHPz6ly2aFTSfAulQ2T
0zAhhzj3t9EI3xtQ3L++mYGOwhEQFeRH3IO2AvFETTJgQOXaj0mMNnHeRK9U08fJt9HVWSNG876f
roXQPqMsJffMhWpRc/NyoxINQmzVJ8CAvd3jNQYlFcTFrdJ6Zoeo0bkbkYP3yPbSM6DB5fSekaAh
nByxq/ZBC6sR+lvHBPXVcQBME1VKkKHYYpRLr5lWDHe+geE+Y9DeSQ3/x/K1ER3Ml5yPRhBa///4
FYsWHQWNWEXKZ8nT36yWmi2jo32jNGhvzXzN6e+eNCvnIppV/XejdTpYPExLBd7384AKYOwNsqVg
D8XYI29hk9V7vUjEtZvde2UH2RunPj3NOWGkkXLNn4O6uHUWXHBuItFOUzGKq6Qr5JY7gFw3whSv
fTF/2jr58XSTkNqp4aQ/Jjeci/qzozrbloWRb2eSY2nBAivPglG7GDUtvEXWaNUpF1tyDv3a4neW
9NnZiPKdmaDJdDyP+QL6be4lBeSfIfg2mID7O8rS1Z/yD2wR1p0Ug1ofYJyrOeDXcM4hZyvoUKAc
YRBSdqIS7mbWZX/DsW5t2KN8cp5HiItLLSR6TGuFn0bbTAEO7SLfNTHuNou+4LozC7GNlF9vWfI6
aC6uHv6CPWXthUzSm5Mrw6ogpX6OAFs6QIoCjP/PZclT55j23XjeFBkwMbaq/ur50QqFMyJopo5n
akn/TFAj1GoT72U6Iv0TQ4v+T71aFl9RqEgtnDeGEtNbagl4Tg5ZlnkI08qcBLyaM9dBhH78+mJv
EYOtZpfLNSiJ8vHcq3aVmqpPRoxHDBLT1ysGPiDV+fW7HlafVP1Hy3+5LHPQ2is/9fL5wy8ZZS//
DL3tSHJ3wsuCiMOBBbsY5cFhOblyH9iyOYQYQ7Mx5ZdinWUZDrdlseteP6IgeEkCoscmwjYZvw3R
ZVn0keZ3D8S5VJM69CLR2VWzKlstjd90p8w8RGpoHEStfvI9kEUrD+nIhv4R/jcg0edROh6p3/Cs
LaasfCMkZxCwaV3c2icKz23Y2Nj5cB8BZsJAQyPuSLjTJpjG+OypBTQZzv1Waz24i8mbJaFXEtiA
GNtRL1HyGGqgbK5d9G0kvlOXI8E2IZYxeK4a/zVxdZMgA/IJ//yPyytPusXu6xobj+aB/0oi0cHI
SRyBPAdtRqhEI/d0PGhzDaOdn+loeit7CIuNpWxsjlqGKoPNJWhJ2zVqCVmPVx7I+djDLbllFk6X
oonB4URESrpWDNtBYIR16Z+9M3bw1i6SoleSzc3N3Ajy4r2g236N/QtSEQyqSyUEiC37b+RIzc7E
2sy/n8XoEux9fUSQRhn/SgdjDDEhI4dOwdxhIBAEaijxlAsl+SLjAjHVPGbfhj6hSlYe4pILsZMC
B5CLtzgFef91qI9J/JiUWXxZcgw1l1g5xgW8s301Jc8ZGH+PZUyru/lM7voMrSp6ehqJgoub0VNk
qeXV4nDUBjc7YFoi38ByTz4I46/FxrKMZSpEC8A/1bL0fxe0CcB0Z+NNmQy/zrflkFuOO21u1ljr
3ZPhJdBU0qY9kVO6Xd4lCqkwRya8Vi6AmeqsLEqecsaU4qIscmoxHBZ1tu646tOlub9HgBuHnmCW
nWHSk564nz9AAfR0yeV0j4I7QjGxNqHXbG0jjS+909GjceBlnSB6rP6fIEJMFo8Ig63NnzmpqICG
BrH7owd6eAyc6Vu8dCUa+o5w3F17b8JD3goXPPTgWdbDSlL7AQk4ZoRS0dH0oEczATxKpAn03I15
V/Mrt5XbqRqt6mvpleUJLUB95oFlB+Uuu4FvPF2WpWnm+TDK5sa+ldLTkhyBlXcuqoSZCd2ZzfJ2
EJ221am8V0SFQDI5ZgaHRNUVDWpvkVcnDSWYAn/WKzut5Rl1KJ8UQEsnMwWpFQFcQl7OCtf2J/d5
zXJQwgxDRlOTxVCmp4roPLqVbfTSJq2CpA3XiNBNOFhTvZsnBI4iENkuZRT81tskvGdtXJx6h4Y/
InqLhBk+nTllChla6tPKXt1t/Jlry58e//JKbxCUzaRShd+LnEDe0srGM4fbeB6Uasl1SuOIORr7
hZ5z7rf3FNgBMosCmz9mxGeLQWSPsHBkkiYUOwq8UANHELcM9jN+XoflXeRZzzGqLca2qX3t1Iw5
ri1iAQzE/OrXUdnTv660tCzv7LYSjbT1I4peoqQGzBzQDzxkIka5B7ds02S+ue/bHvexf0J7776I
lH5gnle/OLLFRtTpj6ziB7+pBDMwy2dz5SLXvZCbrPvTK8yA/ponRLxUfaqvS1pGB72jd6oZyNuw
8ouHYXiSScvcQq8Ki2tB/3QZdCwjj1k1TYIUowSuFzMJK3CT6GYm76PsGIDYs7EJ5RoJK3FhhTFU
e3CF9hH407FSPf1ZlfaqiDlh3dHXQccOWoSgxxXZOlenbuhFRHxOidgtGh5px9PFb7aRR8U1m6Ld
Ra0pb62EBwV7UNuV3WRc0MHEh+lbJ0eSzSh674FaDDp1mLYdQtS98MF5mX4rGxI2Kh+qTp3Euzhw
5vsQtg34RIZvkIPjOx0alhoUWW0WOmTN9l4p4XcDD5vDDUSExxF1Cxjsbuaifa8dzeDP7pxwNecj
mVrpOXdrTPQQjLd1bc+XxJbO2TC/DRmzYAIY7C+VwaI3GNvud5wk4kgKoYFidwYMKOE5w4QkWXlA
mOMZux7bLZMQ+dZOXvkSxAmgz1jHm9HKU5sa8OO5CwLs84mK9DTna7ayDFh60gwZ8jImYwoA91Dt
dAutbrlWFVT9VMMY8eIF2K4WaVndYfTppc8uPJCa4VVY2lzQeUdukXcstQArjBFSaFFgG3dHY6Kp
p+9V39jf0dITaki1eEPXKg+yR2uS5HnPnNFyP7vkO3D0t9lQPnR00A/PgMSWVch9JmWX5nHTMNkg
eo4Fxul0Mn+h/dT3tYhIbwpm/R40dgUJsSWKVXWakP0lXz2n3InqVeI5/i4aCWeN7fw0z0GCIsZl
c7Lxs4J9Voi4Rczl6U6JUm9+09U/fvmB1IrhVwIUOk3kFs4+vCA7g9ZWmQam94U7B65UnLus3mWe
vH9d3ABYpDu4KHSnvQiJEjM5pLEKTbosdjdRcEdkjOWhEAcHGfOO0cMT/MZ4xIUAjC/K6yNywh8x
c/M7jVyx5eamHwybtlaTzdwTIZwY65HJ+3qZ80WVQGkj/L0htd9Jgnq9D4Pm6Uyxt+kLfdw4UHUj
1+i+hVxHFpJdrjpwy6tCteGEB+KyZiZKtdofFkiFGQdEgoYDkCR1O+LDsRPJkJ+XwmUpYRh9OsfG
zJ754NGJjDWDS66vWatYo0Gc6ZScdJvKFfAAY11LxihTIhEGjb09IHn0UMUTkBi10bOArfDwXC7+
9Fk9bpSxc4rn2TnRyCXfcFLQsTnE0wxrxSqc6Y297eyDQFlTL/uvU2ynT60dNkAMiLmifYD30fPW
jvJPL2CkZUm870mUMNnL+m9wgP0DlGsC/Ngx+5tLnnClGvmZ/V34uAqWwX1EhU8cQ0vAqZsCvm3i
bafNyTYBTPdRE/Tm5O28TT3j/wg7rx3HkW3b/st9PgQY9DzAfZH3Uppy/UKU6aL3nl9/RkTW7exd
Z9/eQCEgUkpVpkQTsdacY/J3FOn4RhOjc+VdZDfJbJCKtd6CmI3q8WFivu6Q1HtXg1WRa+I3dbLD
veluRtPiELeg+cFdRFo/GlAx6Lld1aMyrWH+jfZa1wR3k4XUd6xP0N96cm4oprd4ouHx7XvyN72W
Npfe5dVd1/1HlxBqRClKf7tvNlWBQTZclp1D1P1Wd7Fg+VTWHh/HkSC6VTlWp0mBJyuz+SJbHrdl
FOI2dERRV+PKhk62dmUBEh92y3UV8arCM6nBm/rxwPopWhEp+6PSQ2f3dr+PnPz0z/xsx/s39Gzb
sLB/2IZgyWDx/Pevz3EREroh/isx0fuOs/BJe2JBzO7sjkv/NQ+WucfWjLRPIclVs5RUDfQn6EtY
tHgnptMyUq/+kcPCOfl61nG3i54NxCC3ScDMHC2HY9hBMe9zCb+2rXGbe89GDVZUp77HgJeBVPdH
sVZOxLnBjkh3hKaRCxEaIWZ5VoMGhH3jlk20VuEXS5sLWMtcUMVtLILhqkI66A61zOFIuFAsgpZp
C82oWdsUJegCs9Q/t7KduIANOrmwJ/fTguo/a9yHbh07R9NPUJ1xWk6kVqlLpDHWXw1WvVTUHOdS
47898VV1a3heG770bFvoQ35UJ4QQL//8rdj/i2mOtss1Wd1bwrZcvp9//VYWb7A0A0j01qwQq2fE
kKH47+i1MxQ1AcMhAUIbgAy/9gnIoJw6I0nC8iV+G/V3+VNZBqguTwk67lrNfs06YoqbgcDzQW52
XGYOyaCJt2dNl3TOMCcrTZcWL9KU9Cts++fYpP+6UcriMEhQ2qBXgo4ud6ogE7UTyfxfO7GmrQwb
NKMZNJxwrLURZVftk+rLv+9TF9dOXmHVPrMZGpzntO7Vi99fp/apF6t9ke5Ub+lA36f/Dv8s/03u
iMEJ+dt5YPu2L0xBddIXumcY8jz523lgGXHP/NAM9xrA3n1qgzRSg1czqY5sLdyqG3kyTQhmAGZF
Hp5gE6uOsmfpwae4HcdnuSMyQ/gKHnHhZmA04K9iBHdxm25QCy0PgWQIpjAQy15HpO1m9dWZMRQX
efR9kWdAg0rhOHrTr8oM89Q/F1Ksd+/8sJE6xapxKBC2LCunBsCSYy/5sbCy79Si52dDJ3Pcw214
4fuOoBkMz34YdEAqLe05wh0CTVKtmUMN4H9tlCc1RyhkY9OMc+AtkQ65iLDfUw9LyqB9P62qSslV
zM8lYU8kefbAP3vboCktGWkwLvyNPlNQGoNuuuXliRIMsJqZBhdCGeK1SDuMwyi7N70LMRTc5pZZ
wkI1tKxBbtHoTIFrK9afHhbYz/FKrXR5tjKlLY6xY6zVVAy4jbv1xphokNhYTkIOpLoTJUWmb7Qm
PqQ4eGPZ7xsfHoSTL84pcWClhKnTb7ClVjDdtsOiu9hvcd8RWG7dhSfS28BkZora4U7RgbAtLzMO
/KfDfcFuePR08XPBobnH86YhWY7nu8G9VfkfYggyUKuIH8xr6lOUE0ey71IaMKjVweGhNatsTg4/
h3NbS5CYW8TaDp4VscGO61/6JYOW1+v+EfzxHileeO66aJPIoqYp1eZxKvYeCJf9VAfTbikGAhD9
ZmsIMd9qt873RfSt0GpCREq7vYMfSVYBpYR7G11J2VmbSdv/CcXwu1lU8YpYVpC5JHfdQRPR8kXv
2VoCEq0p6kfgEPc1mZ/mSk/2nqwbAtGiBFmJ2l8PqfG1LImLpn7eXaoasm2VyszihtajaZX6qaw6
+zksF9UnDqAqateI7wtNeF3eQZPdbajQR8dstUuPouuS+GPGAp/pbjQhZE/ykciPMQLvPSIKn7uW
KiwCe/ogAUsUggSX/Sga4GQpNfg2jGlv2f2xC7vxpY+kIiFwP9L/39VuEV4oxJCFFnMC+CwgVESD
5hPVzhxJbHSJjGjaoN/3Vfljyakhev8P05P+fLt1gzQEJx3NBEcUpBbWsEA9FoIrzyF0hB74dJin
9tRIXpUalGwCF/oXf7GcnTNlyaU2fc5ow1kF0gJn3gXfzWPksk6w0cemDn7SLn04jbPQb6ioRjh8
DNEUvzo+blut8AyyD0Oy1PnTV1z3cwjZ2ZdU6ltyBEH7Rfj1d0o741rBlDqHAI8Yj+UWUWJJBgk0
aJTNyYr+m3VzWLjvyJDS0OrRKm7N+qLunGpwnWE6lvQzQGEFp/ehBi8SleV8UJWvzE2HvUAUbEjd
ARElWMYSCs6a80WS7HqW7V1m1HeAC9MmjJt5LyiYrgMk92sU+dFukEXeoIez7EbS4Gq3BM0YeQyH
3sLpcorGH2NaGs8kfJcDgmPAYsZVROLFIrRnhWap5uihswgKMtv4I+kniCVubhkMz4OAXoMU78pd
jKHEnzbmxKsKkVgEYGg/u4Z8n/ehjsSHUjfnnTMIjHF/Dci+TfB/XoGdKajM7eJ5XxIdY/fBtzR/
4xkAP/BXEdGSNqN50OmyLjQ5EaFPXoZyGX7rxyRq+52BmuykhsXmZjAmrAOmCp9xLJU1sedGrDCJ
bVQYzIbLCmtY2GZyc1gIv7KwW25w5RclNqMJB2o5I6iLvftcmwe8EvWlbEt/1bLGPvRO4D2DElvN
Se7Du0jOXJWoN0vNB01n8yy5fgU022ML/4NFiDmcevmo9hAO4V8/6IgluATDxMavfouS6FNu+f1+
kEAjS3r1e7qQrMeML2Pvf7RyUEtVRHkWJWJ+SSg77sF06K99XD2Zyby1Z+0b5OB6G8yvoR/2exma
TQM9Ptv2bB4Nrt+NVGhpEuHuRKuR4/zsC2IGkqiyqEYswUbgVgMXNHUxN7qsXJEUEVMPXeJdIwNm
hCvIf0BL4mDPy8AtV818cblGwAhtr++QsEy30KSIYr+QFB6Mr01s4VJpua0PutYcvcYQFzJCEBKm
+HmKUXzORPB9ppOFNJ68Ia0wE+TpVIK0zLt6aT6vg26EttBY3bks4fHpXMC3hUbIYQc3c1lGgPNc
eAkCa0CVFu69a5Lu4fQ9nXDnkMURrG0YxLuYbs0DIjLaeBRXG1CGI225zMM2GNtPvYWH1LHE2apB
03cCm29YfEEUNqdrYkU+qk5xY43JTjWO7b7+VEXoYJa0aC4dH9aGYuOvFozRxVyEaRxW5d0ae/El
LMUfdeFfIL0xS8gpsPnpssftu4HYHx3VynGqOjjYISesHvqPYKEOCEEKqluDm6QTOTackYsIcVNr
db1Rw5B2HwPTr4JNWb4qP53mOu6uLMV3lFju0cnbPZbf+V4XuXmJM4v5qUhhw41YC7wYh/4cTBD/
RrIvauBra4yz08al3L6mIeacmFPFG1tzsv3YGjNIDjs7WxDcfTL97mNsgWunc7YLJe1oFLIkrGM0
6FowY4lhJm/0wkpGSIVJdrSlUHGhp78e5S1a8ZWpd020Qb1PcYF0W/mnMtfoVxioLOZYnbdfuJys
h7BuoCmXGYG+1sYO2/wxz5jPdANI2bhk3+oOP55iT/lUiusJBZ45R/bDG90fbUcLqjbmP3zdvCUY
k8HWDCfyODgRhvQBVzs4FAMJv0a27CjRVIeSCvg6gZz9VObRckq74p5Py3RcDCM8T3KIWHca+lJc
lNdYr71nx3fEXhCIeMTvtnnnZrZD/R0iNPZcF/tAk4LVnmTaXk94BnP/YOVqBueoTAQsIRbsytH7
w3HS6RLIukptFHTbxcbFTup34koNq7ktqOY3ZYZeXomZc0B0B+r5Ety+t3xAIBXx0sAN0Sj3BfNK
Mxk1TKBwM9SS0MsgXqVJuVI9DVOPfzRUQXdhR9e8r3ELNnZCyp9tP5EaGm1sINM71K3RWtOw5XlL
GV48fd7n4Pg/aaaLhjou0w9tVPyAUUkoECEfTeEGmGXaYov/jJq/FMdUDo5J5FKfcuqjK68PT5o9
j0eDFj8GAhzvTNvdjTOZ+tMcCG1DGXkft5GkdJFntfIwJuRulz9pGZCgPJxQEpXpQXGqECHARjSM
FWbEGGn5qN8s/QvGAxoBRmmjkLslIBWkeLdFy4LVYYL0utBe0QYTHDvN0nUVCHp4lMEPKXWMnQ33
k5C9eKAsRf+D9NV0D+NBQhHoJWdV+F1DtrNumJkzQ0I7kzoQxK1axyJD7EeWePbHWATPUR4cW9ly
jYtlaei0mle/CNODHxaf0dSau4RAyH1lLi8QQeDeJ5G9nmjfZDV16VbCewrH3M0+ixWF6dNLT5eY
ngXyQZ5CduG4scAl45e3d5Ws29O0A+JeaF9N+DaIHeeD7qT2JXeah53bxkGX9cQRbfXJxXRnGWKY
VpP22eSM3fmN/U0lGuodSsIY5qUm80RSmSGAojVk1dEmK10MGUSr5mmhunTpkjxB70eS2VRP9n6Y
9b1vT941KU0QsNQdtui1VWpdC8dkNFJQaIQbbTLiZfqh+An+LIUN+xS5Q/y5rfsTDbN4q6XWcOhb
bVoX+QJrZHJ0bmlFDODd2JRuL1gyoye0W7KTKyEI+c7PXMHcq1XWf9JgYMmC4GCdNzg/8sH6mRSm
damHlGW6MbzgU6YQRbV5W4+V+cFDjzWzOrxYua9vE7P/Hk9auBZg17hbwck0SqqG+MR2bamX19Dm
hmlo4Fbi0D+Ukl1U6iFC9wk4qQ+MCQFcvM5pVZ2LeSSfOOuLiwk3HjEkgAQ1YMDb9JGwOAlocGYp
4UGSdQSbB5vP0LcrjHgL6JvybjqIjAKbMEJ6avuOfsUzLPjdYDb9rka0stW8tt72Ff+Rv4h5ncPp
oTedD5dK8m8TE6W2HoRH4pNiUBYfcOyC6qJizH8Gi3yBxSWSYTk0eqGfKIouJ/KysuGriZTwMDqg
yOpySl6Qcg1/0rsjlIJcogP2DfKKpC3f9qcPAzLXl3xEx49vLS/sz5H1ii/wAYJjo/QNxPxh2SGH
2avowg1F9dVGAYEaOV6uGqXQjTV4oMaDYTkbbo/OOzRfY1ArV7KHZmA56XDocqenCRxkWwqYiEww
KJAB/2LP1KJKIGpAnvtvDUiXtdcAaxjjKHtJapxR+lwM6zVdteTayyFtCctLkrZFDa+HK25e2iHz
BzBEU21/SxaL34si/WVojX6vysruAHLb0cCBWtI60cnEjigx413gLSg59XLZpotl3waJxHcnh1gN
sq52rB82TeW0l9bmiisPE9WXImktOaMMuJvul3owIo4n+KG2NBJhwMAwEeIm7OQQ4jnbm7r9jZY2
9fkJ6+0ykB0eznHqrmYCCFGQGDQM0jDlLkXxPqXVvfHQ0kPtzGm6JHZx0lvSquy8rl8sN/5ukH13
yIfBvNj98CHVSA/id+z4Id+nC+18G0vfeIrDYtdkqHl1kLNPAc4DMmsftu0nu9GkWavbhElwhS5f
zSX0NnFlPGsSW5V0JKC1nXXFhCLOXZS4Mrdt30dQPHLZumHu/pEP2N+1sjFLYyHZLN1CMLYrLbFq
iFDSTVndbXp+4EKdo7kQNmXh8NuUoubyaBw0h4mw5uXtZUBQKN2gaiB6ZN7VUYiUSCoK1RCaxGuF
5ppDWBs6OkiLMT7CDoOxmntwtwpp/aHyWuocjjJDRemfuyfZFJ5/gvKOQDsuq2vtIeAY3NjfUlYi
NydOjeCYy4QAuc7AC8+02LGar5PTSeKhJojQBYBw0uXSRD3K/Ad/YPXQihyjM1aCUEvHdcHEgIYt
5rucCf0KX4q56w169ATFUY70YjRuRfakQ8k/sLiDPdCQ6QZ24Ecti6xqpqFJ/m69LGfLiupTn+tn
G8rAPet9wPy+8bq4mLJkO1g1hoVF6ldSmSAMpWp8iPGYa6b3qnuISWukNJvBIfPHTRP9CCAbpSne
5MWRhmo3/ZK61R9ROaWX0mziT5YXn/5EgN3dKq9msdCAu/YsJlqmFu+WPIC6YLef1D2l0KALM7Py
ni0ag4vXnqFZpid4CtUzkiYXfyuBjsV5aNLu6rkfsZfYx6hZmpzTcXqQME1OQ4bLiRtccBLGUKxH
gcnrHXlqlGmHvs95RJbN4tBexjcxQ5qgKdNkNpiadEKTpK2mlvNWEhCvQTM7SKzpCNXxrhZoXVl9
SZcIWGQz9XtCk64dE4tc6rB0ufr0SP+dwU4qmJzdw5KcW7wCqRgGJqzhB8ViblLEgAPcZ+K5SHkZ
W1YIlKWKbUNS7070qfcoSxIcHXI8N0gUsg3KJkplPsb+mBtCIKMmbeH0AJ1ZYuyhT7bbRdYToZf5
/HntdPS9D0Rf0o/JKO+ryQB4RtQkTXXtEfjgHvBKyMyNvjH8EFUuMn6Ma21hx9sKKTCpgBz+selI
6QeYu8G0mmugUU7rqpEPu5seHsjGbcQvxrf1RzxO32rRzSwKscfjpvnatSTscAgnpOrxs61j6LfJ
w+AXeqm2jboWbx0k5EqbPjtxfqyiyT3GPynaBGcbXid0TDiZULS+Jz4hOp5HYasfdf4gYCVILJar
6w/fa7M/RlL1UghnhbW/OiWpme1C6yfUg+YylUWhbetci546Pf3WjFxER+5Iq8UV4c3G2FMDj0o9
Jz5bS8K1zRxA/8/3wqQPjNdHAOwpZs61BvSGbkdPbSE9eDSCd2mWHp1AIzcEZGxdkdnb5UO56Rw+
tppcxqZYmj0r/2GzaMmpn20CKOPpG7+KsWNtuvWtiQyUMWqvelN6BDbnexJES3BdHSZnvSOXIu6s
VXR05Plq6X67J8eCKZYqxlIdPKXAvpAetWQ/npOaKkWcznCndYAZSXv3wKExO+qzy8Sc56I3lCXi
II9ZCvOzYwQ5cLToKrLaHs5FabGkOygbh8Vy+MjkeVnXNgQ7rBXD1nvTItKmusJW/mC34Xw1jfFz
4EdUaerF2Hoy3bbs+xfN6LKDsfTxsQ6Ds1oEkcr8wy9H7SgaXd/Q8yC1nODubE61LxESMJDyfFIW
ykidt1siBGVxS72s7XBnFV61IE1tvT3JXI86GIJ9naIXhU32oTWojeDm/Dl7WvvJLvtPVFQphtj2
sltkaTEwl3uJaORopMwFTAnvxWi1nPxS4FeO6N3TEvX3MdqBmxoKvsEFugepEfk6SmrzPrW6AS4H
JFWm01EexfwnjJvkpGW1eWNdvsYZVF7B2IhtOXGq5YgHVmE1DpS+mVLotb6bJbl21PDE+HSF100k
teUOHEZbypNSI7x6mj4dAHSXlyyyzO04W+hTJQqqQQWw93T/Y2p241VbikNsMLMiAIYw+mbI4SuI
9DnPLRaKYURkjY7HOcNBs6PS6rCSfnZbYGWaOZMBMTX2y4GEv+cwwCzJx08cU06FewafjOeF+EtH
SKt8glaIR4Vxntx+vKncYTrdR7z/ArHcoO9ZKNB7MPii0yF/xfJHJx+bZJIUztqNKulIRgFRi+pI
tPErlLdw2+wop0VI96Rqr7gFfo7+rMirR+aUV488GikpIn7UcOE76cLcBKnBCq9MxqfQyz94GOJ3
xcIXO0lpZ9P1X5XyDB3UPtBpzMjQHaDpJAlp8IopeXQnA+Xk2k+gIkhh/9Yz/Fd9iKx9DKUCkwii
fWS3OJICzHMluHOCxBFunhREuFMlUuKx9vrMCsRGzzODWUWCVq5d37Ksdai5qEUdABOokbljjahn
1IAipjmkIE/eyzHqke40RDAFaNwbl9jEkSbWIWsWkg6T58zX7c8zR07C8nIzjL/0aAC1ibnOaeQh
KbVOiefReCDsRycs4+Rb9rHHZbEeS6axfgeTSw11QhxpNSA+VroGw8/ImwldeqZ6why90VJ8QM24
y6aTqmTYi5gOGNW7Ff7oCZzPwCLXKXAZ0KVRXFHE0ERAtMl+LmhBcWG9TnHe3qlK2nvLEg+cgPCB
Pe9WmZN/c71Y4xv9onvgjW1KSMjxLetqa8Y3LcWoUuR5AG5Ks16IF1sXAJ43yC7wGtQSUCkXtqlc
4g5T8GoO+myvrcyrdrM+hjefmIFdUUCY7sMXxMZMrGztKbWR1uTh8lGSBPdmmPKHSKFgknzAcgCt
wtfSS8v8f+fPQXHxghEYgzU8pQmYyiHn1Fh8wuP5Futdlpd/VNLfAlIzOKlH03DWlTxBtkigf01c
27ENwZ48tsxI7oSnZmAyl/pMgs3wQlGeT7mgTYcUaCTnlcTqKYjRmvd4+9oMFoDZGeNl5Nw7VYm7
tRHADpav73vXCBpyLwOXzpz+uZmj/Nz9NSx4PDmHswoXVoo36s0yahZIILRZ8ynYmR9JmTIfhK86
z02SrVq0jYtZNjevDeqbetQJe9WXuKN9+Is1IiwrWiGGsHeBY1WQO6bU3TY+BXALrBUr+aDdEzUT
cFLRQPnL0rhgHyfCNX/4YIAPBgFmk2FBZ4Ge3h9Lk+xJTzgIiWZqc3E0pvspHl9H7H8nNbQjiR+p
NX0sAJXsQukuUEPkULetswx9itznS/B9wtQ0ShLq2vLCoa4eQqp/fTu/eQU1ZTQVNvonK0x2VgBx
H5c6CwEmeGsljVYi6Rk+EytaTLn4xW0UH4OH+sd60aAK8gnrPSXEPk83Kctx4m2CJD4on2YtC/dI
0sj5NdNyA7P3lyG36zJvzxT1xoTT4n+P6vwaZd3XJhtbTEe1DWK38G+zjx6ut8dTp5s2BzRWItQq
0ZoDYVwrzGRolWLnjHBC1GbPEdi0y3AqKo8AVrXqGda47O1TKi7WkOanuApMC30MvdYuRtlhyGnf
+yCmFCbRnIGPoUc1yc98UO5IgdtwtA13r1nu3POlU3m3fGaRdnYY/S56trCE0MRbPJZ33VeLjIX9
1JL4CXDQ3dBegcAnjfGUqPJb03/hq94Kop/vSdHVzzTPfxZtau0b7iMnGgbbMuywIU38tRkJNpvE
zwrwLp1HWAqLnA1Ojfnkt6Dy+nqE6B9rNBFUSE8jYpzlGb6tNJo2ExXNLXev4SSiNtsrG0mEo53J
dnqcmBFRZaBjXMY6EQ+Df5pU4yxLNE5B0RLh5MWXUg5OX20dSI5HWwp3Q4lu6gUxt0zv8etQa9YT
C12XCZEokhbKIESXVxJ/WKFtaaH9X6lSr/WkH89vDrHcFFTAU+6rMsaDRT7/d9sfJx3FcF94PpZC
qyERbloe7hib59jQ760XexvwpcTI6UCUG6nRWmBibBDLemvFSlKIEHK26aRkaJIiI7c9Anfc6gyA
UjtOxjjkB9nGUSvSXl4eWNxy3454G+p940kNSe6MJ2cZn2swT39rgjFx9NdYwlDxyPmFJhV/iUll
TpTR5zFvOrItDHuNCmTByqtZt8HPp12A3Htb2YDMYB3STeHI24UVZqRW4rKRWtBElkNmuMPGwhbC
aV/tXTknXAoI845JrW5VmeNHTLfBDoLmyRFZ+PDkAKcO+Ea46IdioYSX4X/dkKLj3ZPUadf0tnFn
TqZ776H5mi7lAvDp0TbuUD4ou7MHYpaup7I/h+64T5352TEK65Lki73jN4pW7oR5M9eM55AV2dlP
RwZ3cukJf1JRH8qJagOkJumz9rc2QtYDa4dV5IbJhfApc59F5ssMX35YzfILHuUQTIhrYDHkW5IZ
qBjTMVOuHCGrLM1ojLSLwL0jEjilS6IdgwzMsWTiDjQe7m0d+HTU3WJXmJyLdD+KZ8R+0aHIx2Id
RM6nwWieoNk3ZBRcDPplZ+UsJ8EdfkZPqqVXBp9jzRO7pUYI6Ya40rEqBh6AT1B5tuylqkFY/K5F
6dFeWdCPGtIuqQAqsYmE5O2W0hhkiFQ1rj+uoF63ncOa8OAhxus2LoHYB2J8KN7ae4y05c0/Mtld
oWDWA3wDq22HnAZqQDDD9Wsaceb23Cm2tBZwzmREoacumnM8FSQha6aJccH0zyPdzLNJyhQ97K1K
XX4XO4ZeQoktWOJ1oIT3zLGcTVBSx404QbiBOwuYAyv7DESIjoyNZIg1kNRZdtCzA2RVadD8EXBv
2FXSfwZIaKQoUx6m1iTyjasG1TEPxyNBIVqfOVvDQEbp1lV3DbHdkM5BQq4zWERTeFxqINNQBXQ9
ohmpKn8gMdLd5RXUjbXVI8Tv4BUVJCtm0fcMGQvojdi5jWVsvMnZohrZb9piWq5HMzwIaXTQtH1s
xs+Zuwz30bIpSI3GB4Ml5WVwODDKwAjvHLYfuqD+3ISWeHZso4CYozugh/HKd2gj1l4Ym3t7KX7M
M0frQNIuSuwaLfFcSy9XE+6FxrVBGaezXieFT+csVROROAqnSxh5GKdHw9osfo+1m9b0dqlwIy3g
ypDouhUG8WGChKQXlIesslkOgRvvKgtxvxoceY2ym+Kj6FE45G0k/8icly1xu6UL519aADbHII6O
aosv6SmxwI2ZAcTt2JAkOSol3YLlocs46TOtrx5C64O7R+QTKkUk1ZTLK6IX10ygJsq6WFKMhLqA
LN6CQ80PJGk+KdJMZ8xkauvl1gVdcat7hLJhlQAXhzLeDADuoSlGwFjoXCxyPmGhmji7tXkOqf8f
FALHlBXdSUznf1YVWvb/0riZhmOZJqQIHZ6mcP5V44YEjF+3qbN9hRlwpBdwcIkgWvdkLfRz1T4y
S/9RhM0r8+yBnOeQv2MBlLSJvIzE6ro+o36aT20Ju74fqCjXA8CzTE85sXFTRKm1Hifq7axggh0r
TD5Si2VZEGFX4VB3xHQ0R+ZdLqfoykHDjBkdFDmCpI3mwWCmdoM/PRyyU5ocSmkXSX2dvmvkkOxN
vu5pclkDKGPHFLVbn54PqEYuy//hY/J/+5gciAdUsG0fgJkn/N/Fl0mng6q2WZrpJBCtYIFuBinT
U0NuD78eqU2mmTO5fCcuq2QRym6FGpzS6LgkDU9JJ+vVbVTd7cGyDhR2uLrrMV4negLcICrZ7Ssy
eNxWxeGI6IS+PfkMCaKaOody3oL5CQuEY7k2NpCluFnTyOyvs45IzSeRY6tWiK00gFwSoSVfOuZM
g3Zq2+RMr8p+hfOM+5YyN4evTwGPCUqnSt+aG6z/+ZMz9N9VlI5uCt2WH57hcDX/XU1ssb407CQf
9hZ6VCSG882RQ8Vi8bY4XDKwFeg79UTpul/8lumio7ntSQ2dSLu3R2rT+uuJzFuob1Cj3gis3m+5
4qhKsVSQzqJ2WX/ljb9vqkeIzezNVObtWm2qYZFv0iYHndb4ySYvxVnH4RSf1ZBZ9E+AvHJLlZ74
SQKa34f3feLeGthH1VMiyTAGCKQnpt4+c1Zod0gW7kZI6ovajGFQuoihs1NugmhU+9Tgd7l3nET1
B/SdlZNQL89ajaOeLp249C1qGOpWOB9IK6i3mh+HtBUuQQsUwW4wD5k4H1XEsNqlcobV0DSQwN1U
fPptfwSt+y2O2BCEHELyRM/x1z71o+onlqRhHkkFeauQxBHK8ZPlZ4jwerT1k5Rgq33q2fdN7FjY
ttX228PfnlebasgXSMfq0dv71GN5zPRszTowuXpkgMrqRrNsdPwAaxqMNMrkMBsUoDbqYWhIdVBG
73yQP/P+GkPyyd83cWUeB5uyatjItBrJR+hpcV0Ae9HTDXQAoXLT5XLXMvXNUB8GWGmzcpku1GKm
i0AGv4ZnBxBP7nt/4n0zkU9EtjHAjDSyU6J50c3ImptRFtx0m+heIAri3p4xuRUd61LbGmSXQK/f
sklDOd3T4uVAfGZ8XCSb+y2zVD5SmyweCsCFHql7zg8u8vVjpmCGjpHVY+FDDUA83KI2nRPwJ3KY
u4ylSNBFO0CVZ5Dy1iEEgHFWTS7bZ9IuCYVWtAkOzq1GTbgNwsTcZOQfPnKZ00BKJIQZKeNW+6iF
Dfd/vl44v9+QHOGTyW67tnCZwtuu8a83JAG/Sdg5izeRNY8ccNNP7b4AFnxhghu+aQSwNges+Dnp
pWJADbA5AUfm2M3JPjKCDaFyv56phhpDFBmJyY5eODWt1CkOLGhRJsy6eIxtJR4g+Ze7bryoDQN/
/nUso62QxW01tLKDFcpS9f93c8Q5vIpNTvA6fZ08J/szMhEF4syXAjy6rFHnOzcCun4NVYTSt4MF
qHbBPP+130TWRtWXnk5eOXdHEvuUtYzykIH5g6JbyJrCPmdQWfLSRvOxyHWxX2c8ZO4y/Yc7n/lv
vg/LQqDkuZbpMUX47fuYrS6hO2Pb+5jJ5i33POMpHDEOpnBUMjQ3T2pXBBzoXNjNp/ddSRmIQzyh
nEzlD7W6C3iCmT93d9qUg1QoqK5lwBF3nJb2ZBR5OpFVzRN1bk39JoF7vWotpot/e4o7dLsjimHa
2/mYbGtwTfTugVOuIpkF5zf+9p+PSEsaK0o80iTI/Pi//0cKovjnGoYwfcf0PfHbJ+Cn3Lh0r7H2
BbDOJvuhD3Ck1FBbWSojE+df22qnm0aERaDNWnmsLnb0ACJEcXr2AZGju0eXDj9ObcaldgSHTiwY
82k9oNkukwnLMKaVmavRUzucacSsHe7kihBRdUNyoXrib69RO//2fJD7AfC7wtt2ZhHvaxRreyvv
xi9ZnmJ8icwPmWXYZ/fxHz4q+VH89lHBKxOWQL+nG5ZyFv3NMRHYcyr8wbH33CGTIyu/7AWUBAnR
evYjjBpRgtDmg+ltLKxJ0SCRKGhPwldhzg8AgFucqzHhdeG84qf5yjyQSV1Bi9bPTIy/TkWM8hRu
polwBM4N++bJwZwTm0lFcjMm1pvthJC/s0spgpLPiqco9pa/vVK+g0+its2U/V5kyYcoSpxjlI8Z
AcrsUoNAtrD650/Hk3Ppv386riF06g2G6+ukyhKv+q+XtqpDpzyEATrwrki27zdmdbOd2V5HGgV3
vrdwIa+c+7l6TRRFOd2G4Yue2MjOXQy/4fwH4XGoXZJleCWUFrJsnLQXtWkjDNtYUZXv1WYlGg8Y
BipetSmqebnJN8KkOLyqXV34Vb0ZfpF//2ZZMv79zUDI/XozYsGWG13VJ/U+ExnBsl0bdEeDHm7s
xe1rDCx/P/qsJqZ6aF91vUccWItPae2MiCXmW2k7zYt6ad966SptalK55UvDBCPxbIRIYuUb5Vi2
EPVJvbR81hog3NajsX97o8LwD47hFw/1Wq9CnRtlkziqzWWayY3X+2CjNoU2gHDA//T2TqbmGi90
wNVzOj3n/T9/6/7vlw+uHK4rTEt3Tax0uvnbty7/O3eawpo4pgIusofgRA2JFE+3WvylY2lAjQrN
MWLNFHEv6fDPFTLYW9lim+Bggq/kdOWHIQpYWjfJZ49wsRPmV2ddaMvBhwvsGIDdES+TN65EDOrR
4LR0dUmoMBLUeGmQvaCXGO5qgPkz3mlnWutCZBDw5RNMO4d7I4eurb7Hbr2JcaUeaxl/1XBY3cba
OvmU/0BQs+t/ODuz3ciRLNv+SiPfWW0cjQS6+oHu9EkuuebphVAoJM40ztPX30VV3q7K7n64uEDC
EVJEuDKcpNmxc/ZeuzJUQvFtpXu5fo+YpPI60TyIJnI8Z4KJsrUKRP/5ZY1scNunVbWpV/vvP/x6
Gpbgny/19VeifeuWes8nlnIGravnebCRR+ttte2q5YHAFnUeVG3doDviNNGFzQsHwgbxFD3BfCLy
q7aGF0TF+xXF/kazx931jIf2bUOa2VAiW5Rr2rG3vrhlTJPKrYEcJyM5iQkaHj8xSJ1fvLKjYQBW
50S6z58vZYLA/efm+Pe/uMza//wPvv5U1QyqHynBX7/8z+vks0GV/939x/rX/uuP/X/9qUdV8N9/
f6O/vC8//s//ve1H9/GXL4KSKf5813818/1X2+fdz/8Ddrn1T/6//ua/ff28y+Ncff39j0/Vl936
blGiyj/+/K11VzUsjon//q/v/+dv3nwU/L2nrPlIyq//8Te+Ptru739Y4m8cI5Fo0GJbj+MGNcv4
tf6OYfwN/bbuuK5r8dSZ617Ooa+L//6HbfzNlLYphTBsx7Skw3PYKpTBvJ/1N9O1eUx5R9NhoKT/
8X//z/40Cv7jmv3vxsG/rvJ42XkXFBCoQhzLM0199XH+yx5YDw3j5JYkpQhFWagZn7VqbulqB41p
fP7Lh/Lnj/43gMW3Kim71Xtr0qH5y6YiMSe6ukQ1q69VCkeu/2YLRZbEkMpOhq1TJu0d8QWB0Rnu
naQfeOfGUXsovZRxppgJfmjzRe5dW3v+EbaUjF52iGA6/2eE2Ji/STcmD0R62OXiNr4N15fcRMzB
xnUcmT341dI112auXQxGqRcGQ+xMYGvRdevFM9zicOjSnWDB90diks7EdP354pGMYTiSSqYSxnNV
og50RXosR8JZUqW7RLPNiMAAVm1bO/zoUu2tiZ30Vm+6b7kANVzGJts7jh4d5ijBwDaKJ8zUCqhk
vGz0XqAkyiQ+YTuLT2mfTjvLya9Qb+qPMf1wIo8rD6bruBxquUyr7q07TLNN8piq9XtIGOJedvuh
Yg9qrKE9/pjBsjy/jiS1xkJV6jdZOh7oYmZ3wrJu9SxBksDl2TLOLgIOc8ZtS4t0g/zV3CLxmE6L
m88nfX2JaVaeOkZ6GlYY7fjTZLTQxhyN0YGmuEwjIVgV9iHsxxBU5SKMvTS0h5/JAdncHnST8mnq
hwRFvE2WpaWOaIbzvT4aj+WUiQd44/ZWe/B0Q3tqaYM8MBDTOlCIxRPpqwjZJ6yfTgigOOXce0DH
3o9si4OOZbVcyOGS0dJhdBWPKMHqowjq3ovO+iQFw2phbqCBxhuZYWPFmnUYVLzcVgZyNdtisoAR
sX1M1bmrULpqIVjDHuVhOjagpGrRP7dt+ZZ6SEWy3l1h1VrlQ9o5jMM43rcj4Z5jOjgHprpxu9rA
yRDbWDxoRyHFq7IzC+qtKPczYaA3dQW5YA0+myfmjWqtf6o6dm51K+OUQMR6XVzayMNfgzvsQo4N
6jd7JN29ycVV5CDt8xSCM3I8jm1ujbc/L0w6Tz3WjvM/v5UM60RtKC1/DbfzdaOcn6o00nxbVui/
I29Lf1Yd6DV8Mu87myTA37A3H9yuOxZ2poNptxlQ4VdrE4IMMhfLYY6s2wHAerE7PT3kQ8+jl6W0
LkxT3vQ2YLphcd9xk17bVUVyY619pTWAKPDQNmZ3zu7ammU7ZKW95RFLQPZb9hkO6XW6hN4BgKVz
1fWP0ZIl53HtElg9cAIQKE+xGz5omOmeEzhfoYVo1ULVRVCeivOtMc8maOqqgYBm68fR0OEruN58
l5CucYezJFByhMIwdcY1+WWECdPP6dfuZqlwTWiR1mN9HqbTMIS3zlhPp7BMEGzJZucuU+HPZnq0
p/yhRGbK+Nh5mxOiEHDI7G0Xu46+wAWIbQSqM/JpUnm/0dMcLIihftFn3W3k0U2OC3FfMAbfRtM2
nvQMOZbtIsfy9UR1mzYNQ5zvxlUTt79qKKmBysYHoTszcMtI25MMuFPZ/ISneHrTNXK24PFiSK3t
5ZaS4rGQZr0zDNMmXVObHphg4fNt09fMBdrkaduljrA96SZS7P96+fle2tj0YuOOM7lmiWMpujkQ
olD3kzfdaeaaoJUgeqNmTwE3JV/8e+9+dPXDYCdbgmx2TI4XWgYK+z0Y7V21et2rHKRbaSbHKdMf
Upi3jxDDOMSpdm9mLfCjFUvVWOJsEHTeVphEYhZHxCv4cOnvtefRCNuztaBcrsT+p7lTFpqDB5AX
Ey0dzqcpQFmWBgZTnaeCRW/qrZdhiNPD5NmvkXLTq4w/HYjBlR+lS9xdTfzQxoVXRahVVR+rsb53
rQk9bL/GinYhHY4mn+9tmzzMqh4CRPJwPuVYP+hWemFkndyQbkXPoOnP4yxJzmynDwtr7L4cDHTg
NZYGhK39qpZqznnRPffY1YOUYRbGuXq46iSp07WDdChp4brGqRFDwemOZtx6b1lUsfEt1o4ztzqo
tnxxbb0/jBZdoXHA/BZWDCE6ClPSTtDyi+wu1J0YEjBCpSixH+e4HzE5SOPWk3aMENFokWGxpscO
34OERZyqae+KxCC9xv7MqbSfqTDRYk/07nW5jM+AUNXBAOW7zfNYBV6W68dYaB84fvLHJGq6g8VD
gyRI9E+GrR5zlHif7opLxRavHpTdoAQirYgwmNVRRZg3zuDisZldRB2JZX1OHRTocJq+k6nmcGfS
yxLTZzNO7+xrkBxgrdJkX/RDoZfJg4gQ0anB9b0wd59dplsbVeXaA460DLqIp93gIWA3JaXjVLWt
fgUIJ95YhfEG9DB7GXBT+BPP3M0w6elLPRH/Y4N7s0q7vwrdmGCWjtTPLp/Vx0hOZl/o78ASZiya
9TmG+LFTaCCfiqnUdskI5fPnS6Ec4iRSJ92ksxv0Wp7d/byg1s+CUUgUe24OPdBA/5P1fX1drC+L
lcHrw+ZNczvS9xX2qpmAUHvaGJVJ3I7VqK1qvOraYXkrkDa960auWBYiZ+Po86e0U3mtw1cwZgta
fWFf//wqgXpxjf9VsMBk5ppeM/cWkUsVEmllVMfRcdZgrhasOOZLZpHgAoAyabceeH4hS2APRbFp
J90kglzED4gn9Gtkh7fE5NxMNaGreGJI/PaaF1nE2W8IWyeCuZ3nIo78rNVeR3B3QbhKNi2EKxjT
M3Fg6NAS/O5uZrs1j5PV5UGYDQkCudLeufjUTozKyCNn5YSONhA9hiLb003kKHbFOGhqq4uykb3A
ntlGLXk/M5+2MU14trstSSMdJIP2aNPOi32b7AanduKDNcXLnndaAPO3+gOqw3ZXtbq4Mpu6OzOD
RokF7G8fwkDY1tqM87bN7C91NCvclU1UXPo1c+bnRabZ82Ay7UrWCMJ/xHL2hnvdTZgdmOAlIdtj
o1fNyXGG+iXHGVtC8aE3Nb4jX3lNYMNxH9oZiQuxutJWMSWE2/SWxlgTIHEq2bIyZ9enPfkQss7v
zE71zB6cz5+vCiu7W9IpPE9LDS+CZtW7kUy3LRrEmRyVZ7h1zVbNRX2Tehmio1pXWzBYJ/il/QN6
FRhSQ2n8ykUZhEWlf/fWeA4tme/jrrf3cN5c2nNF/ajpZRQoLyaaAwYAjGnpnjxXw0ffkVGpxii/
qw3oD3xE5q+2Gm/SNHUp2+pks2iWc7NEBEQgbUG4T6jPPyc2TASYFJv6jRjh0bSjGT930CVOjr1a
FudsvNdd5N4IXbeKVtnFMkuNyq2Amk/869kUWJS0tmLOFhevfetcz1S09zRXx3tSAkuUwVrHzIPM
Ku7RR6c15WlBx+WnTqwe2ubXD/AnBwGyn3LuMpNP+LJ+sBfyOauNa5Jg9NOx+yFqLQ3p0eSz7xeJ
pM1a5JnYUY7S4DSDcd2nxlRcE0bAQGvVNf28zHTgqAqcBYBXdijG7qTF3niBu7HcNdGaPFgj+rXs
7NmauUmHAmq80vudtzgaj3fEkjbbzXXFfhWEZTlcCy+Oic41FAKO6F23XW9jxA18/JoOoVfM21l5
1oXxM7SvvjpxMRMYeXt6tBT0buMgMDEJuNW7X4NrzpcpopG02N6D0d2XOLBPTWvJ/dRkVzQu52/+
CADJJvmlA0eHrGrI+3yIxQ4j/kzAwQDgSC/arXDKhsejHU5eos+nMCqYZiEMCooIL0Fr2xE9qrp4
qYyWkN8ibHZpXoB5jLtva9BxeCDMDpkfYi/Ht1nh57iU6wschYsBVP70z2/FXk5Ly4CvsEqDyx/y
X9NAf0FvQiCXQ3nKS2Ug+tbMUNsmWMSvCsGSo5htvZYOWeR5Soe2L3CC6rcZLddXc62Hupir00PA
iQ3zmjw2aNbEZzadwjZWGghhFVEsikl80DWxjfY72tGzy7elZekPVY22r5rr8es1aZdfZJvld2Ud
xsw703rrEir8WilVbeJ+Ac2BfmbvVDjpW0vwPdFm9xGXbJdUNfEWZKpvrKlun4GPbhjM5G9qXtDa
IRo5lM0Bisl8cQH7XthrCMsDhXEYFbCPaQb/Pq4PQDy1w31TPVLQkqrQeCyIrRQ3GbCPjWlV475v
q2UbGY80ll0yQEcYLSMjl1AQGeRndZ0ivOmBHpWUAmLKHmdEG347F0yKjUrHBu70IAVD76rK+l+D
nB+H9egcspBh3kNiZoivIo/32JrGX5bKBUMpkksz7o5daccJqTkkt8Vlrm+r2ljuxtyuAi2x+kuU
hZY49K5IdgNW94s0SElQM3NDAqxBG6RNf5POyMjR/4xB0+owacIpoGy7+2HZFCDSIYTKsxkSn2om
1ms1ZoafzDzJP5osqIbaPvfik0fz8Ko39KtGzg8oHRCcL5g/0IRCyDLW/UIQO0MU4T1tAQuPiLmO
pMC0LOCKtAWIshzmIG+78ibpCX1Sjc0WAe/XJ8NR3vaJfeo7171KHeKmK1ig9ppQsJAEx+L2m82K
93T70xLhcjL6FdS76NRV5ZoxlpDB5TI1K/UaxWWUHPXEpNRB+LcHQpjfNJE3nJjY1k8WRAVOt+kd
YkZzW1X5TCLarPkIS+enesxWRVS5HHVZ5IHVYWZzLKzMajK2zvIxOs1C5or93ErroWycacsZHWdN
3l+li07MNEltmxB2gR+qXG76SHsdbAIOcjh6yHoNDn4AXzuGQr76nszmxa0B6NAbt3xFLmfa4+Us
VfRb6/s7jjBWFjUsBupGw/vcQiOxrruM3iOWcrUZ0QXi103C7TjW8BDSfmc3+nVSkYVpTZUeVIb1
oqNyM2kB7TEk55vGMfqtZKU+0Ep5qsJJXuXWxXAEAQr5s9GBE9Aq3WCeTSIF2cwbp5NPDoBSv6xa
gj86/S50xzNJ8fhmsyL3yeyAxaRfQtYqX+ngJB2WjfFs657lk4lOnRbPb/2NCUZD1fl1Ie2gcBnE
ZfOXUSYhoxtYkTFO+Uh07nHuI6iqdUS6o/WRWHAramHFm6mzGM3m4mSaMaGdRnYzMew5RipDTZNs
APkSFFyIxocXKNUwbAFOVMCcofmMjHPS0UEh2qVs9NnWJPjgMDe/WpLkR29hMKjP9XZ2CqaFuXit
lvwhWQoDGwJsKHOiNyIrYILtTbca4OG7XZxpHZ4v/dmM0IA2cdXSADDhpJZkreR4tvyc6m5TsNP4
FT0PX6zXguipqq2aXZcZ6N21yoHQu75YXlIR09l4R7sJ5IJpwchIIiLVtghaWZ0nItxmgQQhH+TH
WDn3rme8aT0XE9/EDuTKGVsU7jPRnND2zUFnh7fJZDwbg3cEk4Ebohzo7oueCKFk8i3mtLtKq0lb
cleZOFwKFfRW97vpkg9sqvjN9OYpTcaLO8lHL+sfRp04UsurHyYNbz8esdH4cGyY/aVMNtT3LPiL
fZwmLdlYGJI3UN6OKSllB7PDkzZOBwZCo99g9PNl5r5K2imI5r87UjeorUE5Tw+AbhlhjcdqGu/H
un5fUNSWaXoXz6Q8Udydm846Y2ViedCusq5aU97PYMjITA61ByzAyL/lh12Nv43FeIYL5AOM/Jq6
6KvkjkEchTNIJ6rPM+JDH0bByAEFFSg4rRT0P9QtABb6YgVNox4dxYoVuwj3jFCkV0K1ExYH8ylG
vHnycM4EiBAQhOJphazbrh0OhMB5X/kCZjtG3UteJZAEWRXEjOtTK0TFV/2wGTv1kM2/ZKljycxx
x7MX8QDPcb2frBWbAD9htMfASYnNbaYQZW2LniUvW0SM9S+mNOEGKue30uJ1on8iauWRHoXwhYbZ
LkbvvRkh2vjsRUgjGRzP5oen50igUHgCZwTgU0bf4+Qw1SnibkOpv6RjtEUxpm/ijA5Nk79h6mJl
ieMXV+R3Mh0wBYjMWpk6+jby7obY+8hCDwJYK5uNiaNpJtdbECqxUQvz+DRxX5fFeViSHpCXSrfl
bL2PePwHQnR6DJS0tPSPCtgGJEbrUROWcTYmaUCDJ/q0lvM2bm1o5YA9AO0SwLK6Ok2ruc1o3XNr
JmZgZdYD7hNcJQnzL9AtBFusFs3G6xLoJ9bbYBmvVkku1ZImXCiUn2kJeRcxso1LvD3kldFfsyKg
Jcp3ZsN4NMOGhe7ykJdgU1CcbmRj0qFv+vtQbyGwzYk/aIpwBefJHgFgKMf+yszqqzFv84wHcJqI
uIquoDr8rqQsaCVori9n0nLw9phFp/tGX/d3op0jdCWOCPA1sGigmcwmyao/rOFoFs24JOnxS+h7
QTcQPKqGEdhsx52G3xQnQs2CUMwHrAF3+UToah735ZYwwy1dZEUSWridpzUYXdTGVTHgszWgLDEN
Fv7aCIWhBc2S8QTpLCk6HfAohOn5gkg7b7hWrVwe4Eyh0SWQfdLq6t2ziF3RQ5ukSiidXInEl0JH
hY3/g87u6B6dkYJUlnuN+HC/Is1gYzkUrrj33nsTiAXHJseG8oE1C1Wn1e1dgHdbbyVtaiNIr5FG
GynX+CeLEHVrInKOTThJsyEGxDHD7cmKZ7A53i5s3Dsttm3ML7O1W+Kx3c16Lg6avcrRh08c/sbZ
nWv7Fjs3+ZXOkYfokHij6bdEYl95CWyVVpF4vsqTXIq2k7LGt5Dcz03Lv3oT2dW0U0XqYkFHM0Dy
NFFdLQNPMWBys3M9gCGAI4XEDHJ5yyCXJXnwUXYjZndXubLd9EJdhmZXpPkJsiNVw7DrBzLkdbP5
7ozhMeu0m0iys1Dlf8X5+OVmXbdhc3E2zCzA0RWnivghSE0Ntu+WJgDF8E6HkHPANrSTDk91MxXZ
3mq12V+MjybswjNp17MnvrzO+nZc644wlW8jwVqvOdL2a7M7N7LSzySc0y9a5nCbTtoSuFPjkNtg
XDlNoSjI+jsmzcfaRh43IvK8KWh8bVwxQSW21zADQhEkxepoFFBWFph6cc8RrKShPDmaTvAI/8wY
yonbVNUeJpEL6hy5O4hcA/1ose+JJaDPrqN5YcXTo0gGEfQRx5sJj0q8PdEzrT9kJqNVAxV/TzoV
d1la7aq8DKzU+gAi2mxjFX+E1MN+nrQHq+29U+chLK5oDscpgVrkfWr7LjVGdJjj3SBb1MWNsSno
fh2cjlZ2z3Gv2qSZwWo+pe6OAa/iECUfuRXBVLkbcBNk7iwaS05m4+dtigM3dXjQ4+5ShlnHQ90r
vJsjQ2rIx2L3j29GRWRAzU9Z1eE6epQfAI925Gm223YpJpKhzHZvhJp3qS0yGdd8O/QbzHOQy8NS
b8+AYfzQbYqTnnpyQ2Acm4AxvgzRqN/WJtIOF0d2bVsvVZGSMWDQtoz0vnnROMhc4JYdYqftefhH
/WQt3XztzeI49ZG6poaNroyYkIC0bS65a1Sbwmh/MamB/VJ2O6IVssAN419pTmT1lM5IKJPnbi6v
ZlBv7iSaN5B4nyovJPx9LjrtLyRlhrcrM9w3c3zErUrDo63iOyfEgST0Z5tQkDMKkxZvyrcuXjIj
CRoas1uHkBd3mCPkd85Hkc37BRTfseuAoahY9NsGnXFfGzcJvSS/T0g6sUGErgY+5KN2xLyFDidd
KLEX689qZ8/bakAzTOTUTHk7fJCBa8NO5eBGCyw3iNHL2HwdWRwjqpYrRIqElNqwLvEtBqo3lF92
6ZZzK4pOwyCLMjEuZhFdx4aRfKGz8CmoZpwx5MGZ9Hj90CbZE0oum4055VhUxvaxhRkGsRYoBq7n
JPWKK7ucDvZsjXutFPm+4+i1cXo5BpTE110YQ8eWcXkmW9D0IZVSkmEvTGMObXlYqSuraF3Ot+5A
ihT5wJyMOLCCfT+5OGLrggRuvZ4Ys3ngcog6wzVZBo7E2GF7/ba0B4lzK5MXi9D2kBSZICHoG7nw
U19hjieFk3U0BP84xCZjHV0+tIw/PiRcEuqF3jzBRnpujDzeIRL7MIAK7/HaYaroan3fmPK31S4d
AU9cSru0xUXHpWfYRftASnr7YM6MCmfCh44/XyrdjGCQjG+SqqnqpL2W9tRvk3vHGW4nZ+0jYZiJ
+M96zWgGTSEtW+J48Sf6WeUYN67DaAhHjzmY1+6aRaKLEWHtIpstxz9b4MvD2mxD3s7NLbzvcaMZ
AkZb0RH6rAdYEcoHZczL9SgZj9E6ZkDR3BRhRnBhPR6dxmvwpSDThYpknOHby54oPagJLp1XVOtd
YEVT/FwOgDYHVzvnCblkLq5Bh+voS9SAhOtpr3FOIijzX7wGZlUiwnI2psOARjXQGglCLDj1dcvW
KsEEe7V8iM2p2hqmnp5cS7D4dUwmSdvCL8apCjYQ3NrkxrLAcIihtlgAATrSc3WvRC0mPlB0vYrh
+h474WtvO/390ghqhpGBYZQle21CAQq5cbkM2VjduFThDPXuyqokG6wfOT16IKtdAQGnKSfUhCPU
eLbz+HaapvhWj9pXb1AyMCoo0IzDAt2chjcZz7cJB2OW4UaedM3YaDwIOyEJX4H/24/PXV+5K14N
bmv+jvNI+XYdyhu7zrRjIUQwj2wfaUcMPQNpwXPgfKYqcoIedOtj3Dat3xPziY4vJQdCZky/xXOr
HBg/OoDXbgVqot5nwHWypzbfzODgMOLgCDCv5UKsbmmSyggY/GoZIYtoPSgzM2azgkP84EUYNAsH
N9SiQFdmOYMa991gKO5J/dQyQyn4URsh6HVVkQavQm+WXYKvu15dQ71ujEeeZFbVmWaslYDlV+Gl
SQDeN5jm/CnKjp2NSqh0tWoXqqcM0SWuZmY1E/Pee+HZxxLvBzx2dZ0IgaJrKudg6gZia3ojiBcb
6I+TpTct0Wg7C2gxFSkJNIu6Wbx5l+ny1xAByHFJN9rO2m5aGFu7Y/8dgUVEyjGEGGAQGXeTV9yY
LjarxrSSPZQ8fQvlCnU6fYZxwUrK3UpEMaZ6hxP8ZlLxdF7kajVo23eFmYQ4uGYNylXI7+YGf5NO
NLmNXU8gB3PWEVySZne11kSgonCmGovj2+7BI34QPuWvOZQnZx7etZIgEaG5NyTsqEtviQA6kAQU
pPvdrI27NabI7/zQK91LBeRrL02Oy0X24VXcojWqj6CH/05gCF1Um8NQs15jw52Jz0i9q6Ls0bCG
JGG2suwCeKCMO2+iRnnBklvcW85gnpIOcfcs3XZHIOsLO1/qDy2bEjkssAE5GQ6Z9ttO42aTYSzf
Oti25ew8SUiYphyMS8ki7rhetI8ROm8QfB2wwpH2snYSBy+eLh2tbiZRmwQyya7DjBq2RHUKlb0s
+UXR+N6ODoMFLDSnFq/Ptoi9I2lTxnfkGbuCNJ1ksGA0inmHgXLrTZZ5C7d2V2SBWHhP364KpCSo
JQQJUw/KGajDSCMfa0qsBo28j7cy2+kleE3qyGqrsuh2LLh3wqnKH2GYtnfmwlxHhvROGCX5SzK7
N44dik1aNcU2FivfA6nIb0WjaclZqmYGd2dEDWrr2jMAvN7MzxU5WsFQpnqQxozzCS7ZF7QjjyyK
n2EVvcaG4MzAprXNDEdtK322mLgxpHNq+0PHoqmPBnE9eCx30p7bAEFTvC10STFG/J7n1Vx0zoe5
kfx2RwvlDkBzxBFPdJUWgPmMAybburWkQ91nlOv51NF3Py+qMHS4N81wNScj+Sl5iq0Md8aOCd+1
WVr6Ttbxl8OjQ+MnLg/S64JJFC6V6PSWI583XCAFiv4oVhl9vk3VuLM5DoTj1JMMg4FiZBNOe249
t127ZAnpPHbY/5JgS3eaMyWbvm0cyk7ERlGshk1NBBKIhXSfVF53Z4/5SJgZJRrxg8Jj4fUd5FW3
WqG915HZncwK+YNTTqf2k2QzeRVR3AVxgXrFDBP3oLzyDHuoYQ5oZhQDZBj8vJQR5Bc19++19BhX
ccD1GYz3kMtpO9DLONb8xcXKO05H6I9m4v5u2UJ+yt3smHh5r3G8GJAC98x8mqkj7DvXxj2TFO2C
WdIM3F6ihrzm6qHElb3NTlxZt8osvwdZPVpFYb/CDpxHu7lzsP9hDQkFPUG9DiZsNoFIIx1ijZOd
OVhRgzkLVi4+AxM3LLOU6a3qqsBsVbkztf42jVwNnVBEvgdu4GWhNzJi1P0JKiUM0tl97unmfCcy
u6phqlzZIXgxGraPXgcrCNdrTTZHZTzo74mNRFwp8TSDAX82S33PrjTeG0v3LhqZnz1QOv4aspmp
2NumC1lieMLhMy/VewpMfHEcCLvrC0ObhljlIQPhlBL2SskVNPPi4G2gF4b3ZK/1gxMUy76s6oKG
tHhvaCBty6JLN+COWGDX40CZKeQTeHeynNGutV5FbYhPsQKflguz25rR8hRxBYANOPrZUY0GwQhv
MwVYtElr0ONUCdBFmSXAiRCSQgdb/RjqD/bAGHXgSd+OKxbtJzTr51c989Nd4Wm/LFk5a3BGohao
W+GwRv2xsIYEFG5a/L9LT6VcUBgZ0JdtUuznuIvXLhuEKJnvOPskz+4cVgGgJQJOIItToNj2PR60
c0ZY3klzly9TOsYO5uI+K4zoLGqmxpaWPCHQjXci1UkFdgPXoUsaGrb5aTnuptfae5NPGiGhd4l5
pvZp9+JNvbFN0pkjSsR5MtXpsPZoBzi6pQgIMtyjYkwvGhsAibfaTSfmwR+uhlGZr7OdHAE2UxRA
hNszWHYeyyiaEfJ4gLpncDxEHG1SWdabckLObTUlcosm3UjSLxgTMbyT2VlXA4gPAnOxMEdg2YAq
KJck1nxqHqNwEn5feweMKoytOxCpyLHOYH6nK0uQLw2Zm23LnckuNLZMLQng6qdiI1pN7dxeHZ04
hV+oYGX15XzUh/htVk5xIE9UXHuR/jxQRu8qCeBPG+3Vzc89iVJqI9YgNst4KYi8eyAwOSvCekNe
1gd+V35RF+1hGuVXXlQmZZtDo8olE2nUDqUan4lSzk9Dwo8eC1XDFMlB7Mn2mF7ydBnv7EE0XMeE
7mFCYkJ+JfOWfcyqpB+SNrZlqKkdG546f3TUp4PGh3uaWowP097aolPcfRjT5WBdD58eB2uGUSck
S2VgVjRmOpd/bo/Le+vRCEMihj0VAy8ZnplX7dHhsgCkFaTO+GRXHd6eU+lClV0cYgIMjPhYIpBw
neysn/a4/7OuLm9ozPqsh5cU7xNw9Dk9kOWGNru8K3ssEsKSKnBT8FJGPNFqMD1F+3eAcU1w4k1S
Z7fRnEc7KRKuq8elM6p8b1fLqnAMo7WBsWM2/cF2dSpKhuBEMTW+Q2DdMg/pfirib7tib7Ip+ONW
QOa15BfpUtlFPDks8/5cs8mWMe2Tjvm6b+vIIVN1mNN9NBAXHrp0i6ZVeI+nOwDp1B10gIhJ4p6t
pr4uLTzNY3RyTYLv2moTZU1z1VrYJxf0icsKcmCF5jRSZh3Z87p45CPalwtLWhRHy3mYirNVIvty
9OJDrVnktL9HLDL6lSFYoxsxRgzVxu+pDYdjlyzNTaoBehqa6VrELSCvwaIpEEI3VTYVfs5cHey1
ldGBxIicj1OA4s3bdaWfDnke9GimN1qWItK1hy0MYHJWo/i+WpS9I6TstuwsEg2Y+xkk5W4a3arY
MAauip5tQLfH+LMitqQiHHYOc/t8AOjZx089w9QhYuiYTsxnnBjPW5XLezdUnPvc8Tlv6TMxnGnv
K8UKbJsMosgIu3a7/C1ZhBUYrhtUc5mRQccn2/Yp8MHoVhgvGba7Y6I1VPyI5wpvvC8gvvmpktF2
NgXWoVjiNsuAaKiy47KtfegOQp2umiAftCpAgTi8TPr0QQyJoqU2EqzNBdJ4nvwm5QeincNZTIiN
t8Z7WDRobTaySbmHKBW3oRQTKOsihRVrNptubB/6NH12RMHTZnbDvrIi37MjuKQhM5jBG56jcHi1
KWS3HH5bGqwZQucMY1nZe7thvtFRoVIVEiE6aAsJHczqJvk9th3xy/pYb0tngrxbOzCIBueZFPQX
bRxB+DNEq9getiGx9bYFb7xiIkEInQt4XL2k5lNUwwVOs5pT7YRwK3X2+f/h6DyWW0eyIPpFiIA3
W8LQiSIpL20QMv0KvuDd18/BbCaiX/d0SyTMrbyZJ0tTPOals2lyAjmnCafaZCdmTZxbzRaHI0Dd
e6EYEYf1NCQPQrl8z3AtlCVixgLiqIhlxxo/Q0jFZ/X//+FGtS6JdP8z5r6MCmtqT61ztHZ61+aP
PQlV6RDgYiTS8PmYb04n+7AqLFhvudjHorliGDNOuEn6Y66zbNtymTLrX2M7yx7rvoW0WT/WiXtw
1VEPKWC9FBm2GM6EkK94qHWfXmWHddck+1XH5+MtfWjndb/3oDn6zLA8OXgJpTraqDylivUvbUhg
dxs/TJfd3+DCpG70EUGNLa7Ich53GdawjlIdXL1DiSkOMgBP22WGh9UsML+ITfpFk0Psy6i1Zcec
a3IFuFSAb9LRkpNsZYIV5YVk/PsYs0ainQUxLUmhu1qunzJ2dPJue8oxd9qOB5P+tXrmGDrLdGn6
iuMQQCjQH+l4cVhupYMGhIfW3rJhaFN4MkSjEM8WOZmozVYFQ9W0b6GSILLpMUhhbWdVH1qhm1fX
kE8yk48xm2ORDX8z/TDEOrCcF3SktDTB5Wr8s2p8K7hSvxZesjtGhv8sSiakWxpXThsRPdllmHlN
tZ049rTZ3FRS9iQ8K/bPzmYDATKwGUxCCJkKDMvK54jfHZyOPHcPMYzud1YkFdeqwzs9TAEKYJ+e
dlqpG+fkWemAh6dZFFeKEhyLuEwO3A3Uxc2MHVnpLjfQWKehm1LerGUXslECH72kCudcQu15T1fb
4PSSf598ni0B1i9jzV6rd3ThdN/1FEhxhsAvs8I8bADfQAmigyGdAmIQ2aHO9f1Scx5jEzcz4Ckk
U50igREtdaR6h5ncEqfRMIpw7JELBM+V1qbupdpyfUUOaI2blfqHxUbDxE1NAcZxilUWb2YjT2zg
nlZXvVP4zkthnVnF9QmPcwwF4UDPRYpO+Ypn5Wpl+PyJjKiEjctPnYHSHzXSdq0V5bpGeN8KGSPq
QC1RM63EJnWhLCUqQXfO1VENeYGcZyG8o56pDAWx8mTiFD9xPO/CyYJwPBjpNaH6KnBniE9tQnJU
r7HBqNt6UcjsXdP6JjAdlgH99tP15dH1+FuFmVBIBEyv142VJ5X4JpNNmEJT2cECysTlI/9KNvF+
53QMYy4QjIYDSJorkw+fTH1w8XP5qzZofPzC4+HCObB1POuxJLyYTaT12SMdS4mCVM0baoE1lmc3
7F7VTa/1Ri0qJIENVBcC618dxiz2ZqBFqyT5cOL8Zrva86jgItXjL9WGUxJroxZMTWK81NXqMxlN
0bqd8cuUMiYsQr+Kmmj7fmL/q7cwsIwHPrr6ljKV40/LtEuecn7GbaJ6c3sShTSenbVSDwbXIU/a
IVgL0WPXpgWkXNYP25iYllCoso7HYMX81KG7+FhaA0ZcJ+AtvYflQ2sqnVnsuxZ/rW868EEM8+iU
PTRkXf+0G0CDptKWoVLRIWtZEq13Kr57u4d86VW/ClOyGicUtaRwaMGjI4kwFjvcTQERllua4H3z
8u5jXhhyRC/aV9vjo+/bOeE9o+HBdyBAzLTUq1olnwEcK/gO+0Bvco9suiNuTtqGKzH9fdeZcKax
GJROWYczMuOsubUf6/Br4yrmxFN9QSieyMC7SN2mmR2EXr22zgTLyGNRQJjghGkeQ2R/XJU6DnU1
e7Ldn7rTtcBM2YgWX+2yYKy2JwZH/hQTSuJyaue10zvzMZucNy4JF8k/gcba4D0YsFMdFG/BJyg7
Yp6p/m/VJeT7GFFFZ76NZLMhRRtsiJqoIxUTeLTM7kdVtKybi729xIiwSOtZYXd7Z6pZ1oPX66qb
5hNYfSZzAGN/SNKopI8kUCwoJJn5sdozXxEG891svlBRI3x7sR50niQENNjwr9VRbzIM3jMgDli/
mERYUPu8HVLKyNZbBvTES1UGnxa3+v+5TJjF98NYvmnCeWUcFRQOMZ3ni/lPVGjkhT5uaZhgNRa6
albJbZrp3yuL8Gj1VrY6db4fkwJERmVdjLW2IuJvVRCn7SsKtbIbxrrxZzc3Do6bPc9ebgVpDI+J
0SiBgLdmj0nSng3VuFtWV10HZbqtq/yScNB2aYEcU86nqQeARhEavVSxg/cRAXXfn7XOek5ILp0I
++j7WBJSwI1J8DrpYWgCN99JuEah1jNRL5kgplpHo014B51IntD/7hpjsuZ12I0HVuUFD3Te0Xg5
12zjkRKv6hAnHzArHWGxuQc9mZQzscDMtyyjCzAwWWckEvtcgAY2TXp6PSsPganABJOg6nv4npQ6
v4L0m15ql5eToAgBTeJMI5xKnst830pnEP6tR0pBmTE1D/LVf9XA4WexwtQCCFk6AFPn0bi6u0m1
n7PUMdH12mnftNqLhowajT1Hq4qVp9sa91mhww8PESBY8rf+ZFTddovdzX7WHkAE+tZIPULXLhh2
7FTeLEAdMPHuVWIEJv4Wv84IdGjyxNjHgAMdsDRML0oHlTwNPKvHti9DR0drohjXeGg+LA2jQLoh
Pohf/U65qkf2AC0XJ3USmYry02r8S1qJRgAmfg3J4IMQQveoWMIqOvVjqkVOWy5v0BV5GiOR+K7W
HkiWDfea+BDHIRAHIkaWjnl5KKPF+9uOJZ8QIaHWteFsLbyDoV/s0iqFoZoMu8IUr0srUNJc8Vf2
xy771VU2IG5WfVdDQf3LxOluYeoxY/cjT6xPwvREpVzIPsnwNis56t7CEQUyg+95pHIB4Xp+7bDN
mIAqlH237xNuvxLbx0MP7zdzGxEkDY/LoaE6SE5sRuzkBkuCtbaW/eigVx7iEko/8udjPEw/8zIX
vF2cEPj1r51azl7D8Lpbey8JpA15fKVBwXH3nKIudJ7dLHzWshboFV5snQDGSB4uMLdSvo9GhkoG
45gaxR0z+OjrRk/dssUI1janoqKnwnX0by+bQ8cgvcNsVCrGy7RMnE0QwXZluTIozS+GupJiqWKP
y9s9D2b1hIvwnTIXamJsVQOrNffB9zK36NWq94LZH593C9ucE0546xtAtix6d9gAMODUBiWLAxbs
5sFqSgoQkx4Mb3sb2XxuZsAb7smrOpM21If+nzoXIcVXbildats4kGA7mP7F45uu62o4rWfZDF9K
glV3MNPTBP6B+ZK7wwKIrWXxYazlu41mQScJnx2+YvKBagXGk0gK+3L7v1xyjl95eWns5rPlxMKr
DskbnaB5FSypWPOyRdxXjRMy6DzUXPMR0bc3Z1miuZhOFeTehQ8Xd4txaEfy4/qE16aT3kkYWjiv
EDGKuQ7pN+3CLOVTFfzO9jY2Vz8kE261lb3aWfsHmasJZh0f35SGM4bNOt6bc7pn36YfaBk7Libr
hPqeO+OfPoC9L9lF6eILa+y1WRYcXNQMYFrvGxy42G/K1npLeAoYXsY+R+venRGFo2DpYrs0sWJ8
YG1DTJGsDQBi3YixZaLqLo27FSf1dGnMzjM9FhSGsHkJSolnaFo5LA7aSSl/eqMFkGgpP5xuEcp7
umEp3z1jPEDk2jYohjsCiX7K2dwGXdzfHFd53r6RNVmd82qMz/2/AdRmxEEd+WLBk0tLOMdqqqAy
xkerS7V9buXgt1fwHSlDVzXxPcXV3aHkjE+ZEFG+sniLZzz84Osv0npiJTmHn/Y6Ym1vJDUhhber
x18EdjSHxZKHctkDBIkjMgePk1vrrA3Tc7ygqli5HrZkf3iVEerwxhGP7xgIbaGfmoKRgG3UP8Pu
jv2wpjsk6wcEbZwoDqsTdocXagm4ya3LOIk3uTLwe4gY8/ReWsBkC2GGjpkAHBzxM2jsDJqZbbhh
PrpscoTV7/tOOVYdL2QjS+awoRbLr/PkHwc/FBE8NDvXgKa2tNm3WpXPQ6+Zr+xT6l18NBTIauQm
b+DxZFR4TcvbJqVDs68/l+y8Y/DnC531FcdcTgFq6lzdBmtZwtLYsKhf8Dzrz3BaZrN568VaAT+y
TmALjZk70MjBg2pIn6V0aJ82Z14IXKMcMX9qA0Vq8CgHb3SqZBhKWtLDA49qs3bNIElWwnaZqXGh
JsDKbSzAxgBg0JTjsM/G5IIHsDpgYo5KG/Jk6hB8Es9VvLoHm8VsBGkTZYYLeBlxHDSYxIatvqZc
5j+Of9PBy9Bgc4q9VpuRqzE4eACu5hlmTG8GrWF+2mrLoVG45QGy+OkgjKss089qcBfayZLiyHWi
cTisWl+WEhW3vBiQQ1lqDe5OqEBxhkULGtNzr6oxP/cWPy6u2y9ysEdHMgCM7hCyFIsvulqLXSp4
DOslYl9mYyCZh5jFBAr/DudQQ7Az3bM9fUVl/TQMxTtJzvRqiRlOYJrQOyfd9XpHew7XW4PgTCgx
MQPH0N+6OEb2V0x8nNXwDy5Femp7QJUrUZUDs5CbnqWqWPuumv7SJtaxL3jHpOwx96h96OQml2r7
svBQpqFuwAyMsz7PPT2wSovZxnGP6L2mT6WcOMXLfWYl91Cl4tNdx3K3TnV6I1LJ+UoeMyI6NyoV
MmwzfbFTbUGFlYg8ujqO+DC/EON8rzBRH3KKtgqdeoEu5yOij2bXCPVIjIzfG3KrizTx3Kq8ASry
fbixnxB5cLbl/RoJW3llDt0lCeKoMo84MVXl07bwSLsuZQpzeqFeLnvQpf2i27gYbCRa7o7ubKuC
cF5pbPYff8V9cinW9c8oA8vRtuRRZV+K4l1v529lKYyvRLgOsoXDKrjStMAeFOkrFOPsCAUSne0u
k4asZTvdXuX0v+VquqhZnGii7wvDTteGLTvj3Zzlr1QvDLhqnEePFdnjqIrTYmB/B4b7DFjtLfF6
fa9MZXMC4A0td8tpcTIioDp/usVXwyfx0cRwZxKnJcHd0p/d1LCZimsu7DJKC079DJcp4OHZvJpt
mE6N7sPz9fZTaSfwhihkLPoBiJ5Sp2HlaEcL/ElgaEwvPVXBpUWv5IrDgcIGBaUdIK0yN0rgDkiF
Ziok7Q8MVUxLJx3AeTiL/thzZz5hZyC7A2h9HgYYtxYqg20NO8oDDM6PhPtGFIHGntoon5eDGDkT
aB4BQ737Meh5VXPgwzlMmV2ytoLXFOQYgGVR5mZvODi2Dw9AraXqYt8A7fXzJJ8ecKE+lQTDzn2m
HcwVj6aRePd+i/Ix3Dg7zn7qsTS1H7OGZo+cT9/SFic2U+0iWfkpmM2peaf3EgALUf19X+fWhT6i
l2lAfEvz6QYzsHmEi+uvOYxcZo1f2oYpsqaTOeQjNAk/YCjWZ2EdwBK6SP4CskXzx2uIOGrhsJZN
0sZP4YT4k+XZLEGwr7s1lZUVy4OZcgbD5QPViUe03sKorBlO6Gj8uRcrXNa47edinc4thQeujdCU
c9vHqpdBcNBp+YjR67Z9GoGFd82w/zNdWzBuQF5vSJkPTmaEHR5YFEtGjfVR1JbOeZjNjl51B22l
nKkeNBH1a/PPEO2XQQs1es36narZEsTb1eM5SOn6KD4RWZSTrdhKIE08qy7J9sB0kZdbl2cXDO7H
uEX/s2QVDrVjXoav0jO7E3ozGWhRN1yUo7MnUpb4ncl5OG1jeZwJT4U2K/FKOBzC+T/sETjuBQDm
0JrNkyO9d4/oZ5qW2CiT5ryUzsiSa2JTtFw9Fiuo/3Q0eD290GrGQbh0P0eoTg+mu6/UfIk2Iael
fu/gPeESi6n4VcbNdViFAuvhY0oAIsv5T7sz0na+geuJewd1lhySwmOXKmwvKmeIXVIdd6JRxxMd
gaRwPW3YgTcIe321gAZ1tJcT6Z0Mqw8VeqbRUSQNDARqwWjgFbPUsLaWE5M118RQMlzMyrk1OJx7
bRzmuO4DY6uepWmDIyrQ4HFi76MK27ytQj/EzVc+F+Yd/NhTgQU6wINOvVceJLn1XMTJl9oj+nZ2
fTTFxIRWaydXNX9BB/15kNrX2XN31g/OABcV0Vj3bp/7AtPkMa6W58V0t+f7cVmoNx0ag0Y4vGkz
CtqUUemYIQIcVgODjvQGyoUteiS2omiSUIE+U4zZrM5tqBsbvZpynqr493/npznr1QVF/Y8rwPGN
puj51yULB008iWCTvx1b0qXTonvgXqboJWVLYFIxrXDVmZxxielzWs7iywpYoPLwKTJ3zBcjV/fY
X19N2YOfhsq9s9X5T/EmVlCKlvqiUF/nlntphMi+k3kWCMFWOD+hxc24kmGwuHV7LPXVCe1C+Sgs
0zwx6RKgbngTqbTi+LU+WSzdG6rkCuUPxq1C5scY8Fw7eMpoAMSoPY47yFR8ERqCp12xaB0O+age
2mLErGkOf3Bv4HOnztuKxcUak9lvFOMJYy6aKhs7mhv5Eygrr7pmHTrRNzvJUijsRlT7lqh/QDZl
piCB2d5McIMiNnH0eyHfp/Kky+xQk8r0bjvJ1fu/9TdhnW5x1CJslEVGnr91efaCMQ97jqSI1WWf
TqshkZO5oGaxSDTwLVtTrnR/maYx1K41B7yy40YCJszhuLhlSpqd3fSnQuILKlyZQSMq/YKDnw1t
doz15jfDN3NF/BgQPDm0O1gGBi2fd45eykcuYmYt0PcZSg6fRdP6GotbTMEpOJW4fW8l9SnpZPmL
psX4TPDI6Y0wOYJ3MlKxbdBd8s3+T/VXsyKOss6IPwPCXSJwuc2u+s0WC6bl5icqB3U51MK8tJKA
R92HdYEDEBD0uHdmJme3JJVcvaI/mA+ihnI7KcXg52V9JYoOA7HpXgmsG3tbaURorc0LjxdzN3AA
DSrn09VZqSYcFg6aecUvFT9i7VnlDKlfZ+LyyK6aq0t7GA1KgeBS8o15I6akx6EPLGYmDn7YcyEn
n9K2oO5GziH1omsQs2hHAgbFb8JPazrjrBEr3BFpAngtzfOgVCEL0fjQAQoZFi9k6IO+bMklwE6D
WduI3yq2yIfJqXzKZygcVZ2VeyHPoyGvHybJOYAgfkYMek/uHdmDTT0CElSAvJChrcDDd2MGLg8G
Ps6Xk2hJHIi0/G+eMkK6C3UpZlpdVqv4ogeh3HtJPZ10FkjLVji9NU8P/Yrx8VZTjHNRHQczpu4e
zFjQ82UR+aLW9DZqyXqcZf3JymhB3v03J7iRITBiASE3PnM68cdO7pc0bem+8gGhW2d1uMNln24e
yQLg1CDSnCyu6KkkJJ2OHUZnHIMrON3VRgOWAmW7aY5dvCK6a2lPH9dghozxFOWZM2igDV7OIQFJ
vOaE/mZPq3bG6VqqwHS7gbU2O6aUMgzc/00u3FMrjfHagPHj0h6OCw3rfsEodBva6Ujns3VewIXs
jOotdzX7zEARJEVlH/5f0Uij9xKmAybMbGPGV4BR2NhJXvHjHWqEcqo6Q6GOGKuDLWMZGFtnS7tm
Ddce2k7cLr6Of/e40snl64Cwo3mEiZMgiZ5RQm8LKZbDvFDsQPN4d+hqF8ki8eZDt6CgbcezcGR1
5PeDWmLLo8k+lsM/RvD1TBxVPZMy+cm1LI/aFSvRrtiaxF2EqEBtW+XMvokNtgdqAiLOl93XdL/M
3m8aLxYHM6v2l35194YttYCTa4WXZwWslZEx1MzYunapc/omzJ4fR0LVFMDYF0Orm/2okbNQUYPD
uhxsPMLmfCWESX42icVv41ABxHOvd4uXuSyNp9RsD5meivelEvpDLslM/f8v41Zz955XSzYO/F2L
oyYTVU7jFI8dbNaKvCT1aAGnNsczvXwnyizlaUjci6IkOB4k54JSxuIkYyMYNyD+StOvkhj/4F+k
UW8dDZrcozqWHzPGMdrXum9afdIAYZCX72gvy3WhFK9HQDnpLccWStz6SKv3Td+rrw6bTr9cjVNM
fRs6TkWu36fhRILFtboAZjjC5EKVUs0ARfCNfrXCoRETqqwIh5S6t2Swg3EU6p1G7eqqDglcUU05
z03xkm/c2t4kATU4PKvh0FK3oFwIeTmckM7rWPRvrsMyn1WbzQpEThiP4K2Wl4Z21u24BOB0afVT
xxl7mSuPw2fqu/RYIjBU4lEHVyiyr75pu6sqqbXtM/s1b95T93OB8lq6LwJdYkUbcSomBEkAj4Oi
ad9FWz6MjnsBZXgwNdoO5CcQ84M6rth1yjPzyF5gyW3clymOsTyk5O08SJ0kqTrmQYdvk/6zlk2p
Pu1L2hNoasNTuHmsvR3BqNcaE8A6u4Gd4AnRTz3PXlXzXjRWfN0ANYDqunnrHjSI8swt6W92BPO7
1i27oet9yMRvcX+GQOno4qjQRKG26UkrHoFbBz0LV6chFlmysZh749yNJAqwCiBAPVRk2OQqgpLf
SM9s323ePRSwBgAHRvNTg4l7pnxnuhoZfqf6cUp/3N4MG105NHTPxKw/FZBW2vKpuMhMFL2OTN+z
tRDnkxH68WFSV4TC9jOxuBOXpKbG7KW0dRbE7CUGjlCY51Q4KgO8i6rtHmpKZjl6EMv4Vhr7ie8+
sHonHM13FSSk2vR+QcEIUL0bC3sgdv2rpuB6NgW/81V5E5n+PIhXy6r2cLFCyt9j5aeGuncgelCl
7/ryIcD7OGJCH+UYoXBeaNj1c6YyaHloWBNK2Nv9v5KoJi5nMAj+0k64quaAukHcwTQHzT+O+1w0
wBoI5sRBN8Lv8pRXR8O9lV8AHRQZUfzsiyZwUub1TvR4G1bX53gv8FThPfaaYafIOlqRQwqX48Vw
4jv2+xH+NU0TGW3CIGl8NhDvgAN3I/Zthf663sBJUN3Y5pDYfsReG+Vk45mAZvWTnBtUV0ZlJj3P
e66JT9TlWUNKgy/BPgnpPcH3QdO9PYWNQRNkMFiYvk2JCsJCtg9TeS3N8jKvX7Rd40L0aZ7ew3L1
VT7G1Y6Usj5mDv1GaGFOzKhMMBUB7ILBcr8CZFixoK9N4Wfdb4zU4vEaHqvnggaSHltgidvPjPdO
3n7h4AhJlUXJHL/W+rgfQXn1006JOXCadgS0bNW+TVbPNXpovv6XSvusa9SBWRc2+gpVcANrP30k
XNom3Pf8LMv0PLABcgVtVvUm2fm5S11zrIdGFT8ksNAoJsJWJo+5bUZ1cqrTMymzg20wf80fuM4P
gukfeAazjnGUWDZG+0c0z7n23Vvrvi+fqHbc5d6L3v/XWemfwTVbZb8WQSa1PgF7szii2f13rZ6V
qcBP1B4GPir7mcNvAArDLy70zx0lgBmIXTuN4AgbRnYLx5YLjv75qgGL8JByLeW2w/I+208E20QW
KmRMde8+dMNnQcHfjEjAOvuwTAutim998Yvje0fCV2UhnNZXtbzUPVU2xAsSna1++phvQISRG936
6qqXEs8KrGNIXdeifQMfdsD18ahaJxWLalzdXFnvtWJh1XJplBM3iJ/nD0Qg/FGf/fLFpNxmXdpw
TKUfF5rf2Ue3oA3sUG3C6AxHePjY1uAif1DYUOLeVK1LF+/ZJGN5PeVzfnJwwpce77sOGYyfLSEs
3RCxTEcspt/YUNO0v0xYEMopGllpj6vqa8oD7r99tZUCDJhn0fqad5qx/GJfYnOoyFVqfB8HF9tn
xmNRIWg86MTWu0MGl7xZfrd1YD9+Nv3w1pNA8qYl0NBFnSEg93hQ8Ahj3gwIdEYsN4M+WWl/eSeL
3Jj9zkAznwcakvUxnAdOUhVYj/a/lG2EhygrvEcKGHeuBEI45YFqnenK2NUw9WhhI4J2mVqHyndr
17GzQHlAMiYMaofFRJgT43P+CLzk5AzXNuamK5KL0xypKuxJ0+rLFS4PWYVhpzFBjlnYQkOy2lNf
ICZSOSx73ZdeGg0lG2HBcbyLBiCapCp5wEfdaCJbgL3Iw+o/JiDfZhugJuqO1zsrHr7vLipUagho
O90BIB2wTpUxRAmAI1gWm6l/qhJ5T8H+8ab2pxQngYH9Kr/SMMan3p0Yc32PRIwwWqRKDiUsVpci
Od7nJbuTZt6rHG6wIGDUbyGeXWuMrZhJAgu/kvBQ6ghCx/YnhTI+4dedYFsPKWknk3sJv34a49DE
ZpphzdaZrwhMsG/o/Tb9T5tfNvREBtaK5RobkKgCpte1TH9OyJU2s2SqsZQW2q8a89+p3hstiyr6
psyO1Ag9Mm3DDpTcehbPHCfuQH12tgHRlOdWldxhGHAoCVYRRwXd9JhAaL/YPDDoFwuavQT8zWLM
1OCmKGCx/rZsAsHwizS6IzWlUZ9rRxf7yKS9q6RkKIoaxbPiZL7S1iTx7YvnPpdpT1q72z9t4XB7
ubUV7wZDeYUkwVaKl4i7wxI28apdN1/WKSmtMDOTS7tttTab1TAdZrw+WPYmoHsyxQVSlgcgJDsk
+n0LsAsAOY2u5bMohhNnZD/TLyWxA47EfMVX42ZRBrCt7jMwDRGbDI7g1n3kMT5zUy/diaXtUHZk
oopA0SUulZG5lQMa3VMJDbFsod9V5QOzlkMUeqj2zXIsKvZjgGPZ/6OAvYj+cWh+4+7XmN7TFv3u
1ZnVZ8xqUSLYvXBs75M4GCRh+GT5MRePv6Zk4p81YibnNpVjS5RqemmpnlexOEq0D/Wp4Hc0uVOT
Dj39rK/yWbNu1XSaOhRnqzx3xhXP3EajCsv41tbZ3a2AtcdncOPhKs2gSuqHPHb2jPanKj3UlvqR
2n+pbfq9H7t3t3u0MSRVjod7bYb1Ofmu3lCVyl3DioVSS35chv2hORg9AjWNZgaEOPmq92dclQfh
FpjqkcxgbLq/ZnXRquHoQF+xiyLShgqmUsIckO1AGbTmY1cTQU0ziLB9KLjdcie+6Tzuk9J5hBj2
mejQOXKP+MrPUKBDb1TTBdPNpURwJopOx0mU58u9M3VajKjdmE/tfIxRhmsDb1X82Jk5Ru1/ymr4
7JbORfuhd/+ZoH0E+uaYKJg3Pgq9imZjut9K8lRAYR09Rwjf8r4khOWjlWEvJyS68BrvnkCPB9ro
HA1LhI6LIIIFgKe6OyX7xdqrOoT/9KNpmZuwHyCw9dfORNeYMczN7yLnOYUfbNtOQg+5cNgMNdrX
8PqXYZMRRmwj2bca7zF5lJkZcj39bjB7TRhHzj+RuvzjKH6uBnnXm5QziNdH1bSFSjzuEPOcc3Na
8T9XfU1RnprMOLXrx2S/FObfFGNSVIDtwL0D9yZhqDrrvarc++RVu9lVQhErf6ZozuXKblV5xaNO
bSnKRGn8KQrGLqtE+8EEPCGoAU54pZGm9ogDm2wjiGBxzuEdudASRZmuShrXTrWHJlEutklOfD4n
jvlFXzOIEHbWM891W32QUidpOO2gwjAPM+IzdxH6y5P26mbiPC/5B24qplOInSYzv+m8mE8LlsVl
Yd4B7Yd9RMneuCsC3W0eJH4ow27vayIQPwts3SgJsRZ4DufvpnuO1xxZSD6DwsUWauAuwKyn06gx
JQ+uuZ4au92TyLSsh9ZKjnJejsR+eoMIxKpw7z9wUNkvUjsoEAuza5sUUXFo1JwKeOsBjmkoSgbC
2BU/aaZeHZQCVlRH4KP71vzovUcv6XaQzHYOp33JiOHVCu9AVjija0U0P+4H/kkrP3g9Jj6vOfQs
KOlsChKxbac7AHfK77oZpahMJt2+0ZbrOCiMZG8th9XqwlpHFd4GC6Vj3y7fbFruM4kGpEUxPgwu
FoOWuNGAxPmjkIKuTf2lqKpnUKehyuGvNElYcrmrUI3sEXSZfprNoyo9/J78LFmeHpzl4FowkZQh
pNEBWN9LNo4vMVCg7bypQn/tfKnayOVQTugbGFCTNxDocKRP5oqQzxA4BVN1HR0jssx112Os7ouP
bPtR+xs4M9bKCfS+BthbLXxreDVU4hWtwynXvq7D0+YI0cZv2zHO1rZbFF+LwelzmIPauVsrWe2F
rBo+54+qzHiWL76LgpfamEA4LnWXmqhtnNknI2Ugpde7fyzAPOb2bVwg1bLa95T3GlYG8ZqIx88q
z54i97rbvncsokySfB2wJqIGVV0ekdxDmpoOOvTgjOfwolxWZXye5uopzWPOGaDQ1yoyweUmTXeQ
zhQNFCe4qNhp/NUSI3FKCud03PMO3zXwjb8WCjCEnGAC69016WnuQEdN+zVtI434j5t+Aqx8EOh7
3XocJtaK5q3rntr2vuFfIAwr5s0xHlcOSLgWCijsM2NyYofZvHWMkQRi0d+oytWWMNbdsIo5AQNk
yjdgq84iChe2mq1vnon/ZsCSVYA1VnHpqqYESYSBLnPcA0/ocGaaYIyrmKQpefKXjRTHLi/ld9O1
Y7lou4R7oObZgBgU6boIpuxNatZeGJjxk9eYej5FgzBy56Tut/vMfh+1vSuqi9MDZSW17z7kjCpe
fSfCOg3fvEezLVtA4pFsp8CH2vCU4/PsceuI4b+2thiUWAsmNgHPP1WZCXaBAOWsriFED3Mo8qhq
f0v8ziNdZ1peh119x357dI1th4qrbQKJsANavCugJmDMmrITJ8bQQ5Ad5DXta2BtOOCXwKK3IbUq
X7TtTVMPrCuh0p+ItZwb3mRdWkaMOEDpfLYwHwz8+JU1A69ZBKH0aMcP6ZZ7VadHLAZAI9wTk1dq
xdApiGTXZdCZnzbisKo8aiQWZiEZCb0bm11WwprEmnU2FPU8OjpDHnPq+iS0kwFxSmWTQyVbgEwY
9cmNxZu5a7uwA2usJ0rg8JvhXmPRXEXt/zg6j+XWrS2IfhGqkMOUIEEwU6QoSpqgFK6QMw7S13vB
g+fnga8tkcAJvbtXB/4ADTgEXDl1N64Jam0C9tpNqrmK5cltqvRVDa9AItKGacu5BBMRmJ9kN7AJ
QrrIqqcYcYDcRBkeTCZQjHrcoj60NtFDUvVZ6tUxWYhnoHVc1i2KyVovXw4yOiDfkKpl9Jku/wIR
+znqB5MbXVYEvkryx6p1fwgheyN9VqX1NXPV64vCd5jDWiUUMXSWcl+SnKrQ0mDvdObVgarG8xY5
EcEaXpSpYO8+W/JfJYW+lAMK3eGBKXLFax2OSay5tnkL23uak8SmhDqyPGaQSf7PlICh/KTRZ+ns
hqa8AFNZBwj+zYxANaDyiEuvsOhvKvsrVOQdcKFVDtQza8larMtwnUrCVZpl3Ga7iFMgl3Zpc+w6
34qPCsfJHqxgWY44XoHBMc+EshKZfsSQgNGUZ/TNem4VEPP9thY2GFfnK4un11ntPEHmrkoDcUqL
/qhLnMFMozmWQDzdQe+BKAn5rjW/Rt8nHmSAfaDCjdKGsd44stJ7fQV5wxmM9gxqgfoWyBvpIrMY
+xioBIUJziM1dAF+lnExND3EmSANd0Y1+H3HF2xONGGPdgRWsSUvIbREXldLJCu3ovQIzwp1n9Lk
Fp9ipKXbMdTvaVXHu5pIdIwBYzMlOU3pqa37baTex6YdLvguiw1+LrpIERy1RA9ZUfFwYuQZ8HGs
KEuTN22e/8JV6FnL86+4LlGGNCQWjQkabVbnALvCJayTs60l57AfaXMTKHR5b6NHanh0hnUFA9QX
GFZ3M+MmPdfsteNMz4xf8IRs99YufoK8WeepFO9TBjEM8Ze7IInq2ql/RImNJyZ1rYdTdIKA9VYM
hBc7uxYHKUE0hu26083Ws2aufVYW248ElXIrdDpozLJdmyZ3BqfTNsTKL2Nsjj44GTLrfV/4MU+O
0TqEG5wn84ZbXwD1kRX5gZz/RuEEVijaICBriRKTaJe/KibXcb7ucrYJM4x43wqr+67qAfUtqODk
Ww9uCfSQ06BYIYFu4rin37sNRtrQTpEu91u1i8VlSTNQRkgKA7I6XAR6gILulo49sOcSeLCQWRPz
Qf9TMKWfgcZrZgAbn7U/ABbRWfN0ZpCvJDPo2GH8h/9b7PEvRm4RaGI7jgS0lEzRXpC4v4OoeelM
q/rJQDhD2NoZQsl3fcbZpk8i5klGtJnYw8vfEqCuPzhcbKkSvNrAvAZFU6nb/mgMgEXbqeanagZU
7nIZ15j09Jkg41fteoqjf4olMZiaidOq0VxtIFI4g/RPCUg9FPymoHKxA6j53kF+LSEk6pfEgJo8
SwW31wSCTyMSRFq1cM04TNZfkcbhZdC5nls9gFcaTmazvOYpntsZrMVPmbaOr/TSP6ze3E+Z1tAi
G7xXQ8KeBHcG4Lr5LhsTGyRBLpaGF9MIWXS0GDkGM9mgyoNbzUw32rT9F0XOcvDp2VbGaVPJqrRm
xMP8Z4q91Jb4DukmJmYESnK+23jZluei7h3dn3UAdbni0GZkBo9BgsVlhNnejkxKRSVQ1cgSihG/
4Qm39jqZXhEzXJ7r+MdS3xXK/DgLswlJzUmZzHGrzZm6mrBR9fg5wVIDxWzSnV4iQVNFjSAPmEsz
zFfdGfLzpFinrGr39Giz+pHHLSsF3RAK+aqn5Yhzlo5Rt0uFl1TKTB6ffXOMTAXJIaWVtyD4hxNh
6KIvcOAsWONQHtXuvYcgHmjDd6bVvh2z89VqyM4uHfCeUorc7GZERae1PDFrJ6mutxowEc3I9pOY
8QhDWDOxwGoXLaoRTV/ytF0TvduX8YPm7r2iik2K6TXsM6+xNPgV342pQZpUMDUlGwXbFuwAS4Vr
oP4zAM42akUTHrFSrm7JuYAv40YliEI2aJ/Y0Ybzuqcj+CbhHemGlPTkVexrVCXiv2fbLh8ERzwM
5KBwKZhhLC7Jxc2Ib2XsfHM/zsGUmHJJHut71H9of0BF/SwW9YIHy0kGcjXbFJ/2XBFf+LLsi9Jg
XXX2NDwwlMhXYSGeZpRuIUmR66nXVv8M58lXW5DJwQ9q2msalH4dW4dGoThkMzW1S5DIi9uAj5bJ
FkzQNCV/ZWqHOJK3Tpt6PSUBpnM1u26rqo96/kvVrxG/5wCWquISGaAfBwjWSj25BJ7PykdecXo4
S4690ZQ3ndDMCO59+ZgKdJbKfmtlDmXi1GwNQpDaVhZfKboLNEZkcOatKbUMaU91VnKdERm0iJsF
yMGk2UQsfjPhf1n7Aw2BHZ3dacTKxf0i5uIXN/iO03av6K9pBAgHO9XAx03sjoSfc+uRbdKU6SAm
cVGMK2ibey1ZqfanlW+LZGcam8xx4+BFa95Gm9ZVT0QLdvu3sOddBUmMLhsuK8kxQ62SuLjF+Sbk
1FBAb7Tj8Zopx1lcQLK4YVW41VC7kwakXryounEdtIftUAf3+r/qa/mwMtBiGDE3HDYXP4UtTNcJ
bj05FSPVcHRgJp3GU5rP6zgMXMu82+VZzWtMEfNe76DepMWpAHc/UVMHOAbiwF34BRJjGlH6Bk40
0jBOF+quxtzB1SwLBmJozOB4DeTkxEWbKw9geN5LRBQ8ZPQNRZRCB5ZbRdJudnDfYAPTNYunHfu5
tAPmcZnK2Scew+QpX6c6VxOO+PlPoj+pFuEuCOasg3/imYODRWLDyySM1u3TzwSfUqY9SctvNa4Y
LSblVSPJjH40KOtARtEX+25bMr2YJ3KdBjIrx4Ccy41yHGlk55C9CfWjmFA0bOU2p7bnDOJfxSW+
wMyUkQzYC5i9PXoSFE53ZNacYpAcD23+AWNhHnAk2XssF4TqFoceNnjamHE0Fm5ZYqiD/ukIxG9P
z0h0Vl/AahbpSNwUcSlxew4dcBLqXQYcXkm1thnc5dkJ15NtkC+IeEfCtV76c3CNYtoeEh7khk7F
gVnRls4VKL6IPOfSfolNOiJIYVEpsOLTisMtZ2hrPCkSqst8PzMfuJX106puKjZLIJSupH004L0a
jfgTBjM7wES9k6hfBHzP5PctYVIHqIqaeWT34jdhAR1bCNIxbxRmV/lL4oSXiY6N8lPC79RlbJzY
N8eeZD7DDAcne6mcTeWrzj5zXhE52GIzclW1pPpEcWsgHzSwSAM/+0lkH7VieA7nl7EEKYIolKi4
umqgMxknLvtHDsm6oEnIabRhfEtJbAONmNfJIAgDLaJJlhIL5Z7aMl9OyS2kOdRRe5mXNrzcOXWJ
de64L81yeNTzO9w/j30G3RmEUUxerpLxtz56tf9V6voKLDhq031sja9NpmwT2E7cLlZNF7z3SeEa
6UhTZ/Tbq9HTSpa2GfQdPsTB4UgVafiJJkv8jeCI45zGIrAkwcEaAfEGVs0upikrc2zXdAe9BARs
5fnat9pGFPonZPOXbqFicqKLzlZoe5ayYXB+swUJusBxi1bFpELaLlmZ6PN9PR4nJ+GsMxT/j4r6
RiKPxDZoV5xNyRFk3UNgbgT08kwx5ijqV6+U3z1c5KzLzkXODZE9NQ/FwphnvhTvI+1TVZ5mFV7N
L6V7aQifBe1vJh0CLfrWW3nfqjGRY/tjkEZPnZelMv1IRsp++GRYwD9agdjEmdbiaV5ivoxDeqDy
Qd5gfkuvBSlu5reI/g0Xmj6yiQmV+zCO1yLEsOMgpleVwyNs7kJH3wpgn45c7eqGiYy+DEo+ZCXD
YTw9hyx9FW15kwbLl3nrCu2rhUZhqIIbi32Yxy9FgOrRoEaVwy6Gu03f/Nq0Z04sK3lV/g7H1oTT
62Yb+q1FkGO8rVaKZTNbpqs6AmVd3RrieWqDg19El9yJ+BPdropARdUHacnOkb1Vk/EVT97eqYRb
H18HqqcbLjlyL11NZSYvp7mVvOEjkCxqwy45A0NmWgQuDmVlvAYTM6Lpm4Ohwv143YEcshHV4csx
AtdnjuZMWO3m3Eg9VUkxB9ZuxTMEdy5ayIwVziH+p7Oem/jhFXZ7mXRLqP/DRVAQpceBp8yXyHG1
YBPWJy3Zy+1H5tgvcrx1phsWcM6zsXKYGxOeruInwPjLY4SXIGKZncufK++bN0UPeofWOIkPwrS2
Uv7XFYq/vBR9/Iyqu0FipwBqFeYay/0Foyp8C2PaADYyoCie8vzS1B4DEGxsluJbKeTnNeFxsybr
BCdSsHfSpNfJRG3WsHmJEllsJJrH0ggSlXEWaVZ6CzQANC/JG4s3iXUJyDpRGAPtEgcku5hryVtO
rgVuYboK7gyGzSOPQGOspDf116k94AYbiiBk4aqc89K7gwl0FR8xnDCRVnfYIZq/RFMfmWoA2kL0
V+GOOAThbbAkQmGuXF0TqrdNdjurAZTX5AwpW+uly3X3J2MSGNnyTlX4Zgjdbsity/XOjiqX9oBd
VhKmEgMiKHu9yHZ5ip0S0quhhGsFqcRh8MOOglAwVD71flkXr2Py6D6fh3LiqoAndHykuOfXuEmz
xg2CVX7V/oqvCT/+pcSNCWBE2se7ade+jg8Cp3O6tjkKV+v6A1XAwc7cux/he/nK67Y4jq/Orr6C
3l0RaZkIKd6wE5PJ1rPXEN/CwE7O93jJ4Az0ORaifqL1LUM7IbPENJGz5MTgbFS+46BEOrf6P6lf
a58Dw9t6PbvOHqOAeNWPCruQSuSZojPX+ceFw4HQjsUU5YPhCBCS3/yKpY7wHBe/QnrCPme0q0wb
vT6Z95IgjL3la+vS/Vixs66aTUVElGQ57oD5NGIHnoC2r4q/6R0qAT5lchccQ2fi8MXG0T7yJbni
o/viHQ5XpHEL28b8xrPLIWjFWYHnnh+tnynm4QfkRyFzLmavZkSY7emo6zJ+JlyHBO+8oFpL5Z1M
DfYAMpxDeMzkjaPQ78plo9/rIc24hzw6sPtV045DcdihG/tSdcAlhA9GwDfal9Dq+AIhw7Ntvpde
dyIkoQar1vol5Gv9ow8Ox2wJZWzwmZwgozDfg4RXz2eFcXp4qq3vxkY5HQ+mgEe0ruHh7HC7KsZ5
0h5MlcPsVW7vWuUZ9aNh7+IyGt6rz1L3DfsojEta7sL00tb8CCOedZg54hK07B6nhxHyJjzlxMsN
v8MVABiDU1vAL2reBX9XqjdpPOXQ6k1swMpPkHnSX9V5qgyMb9OGq+jGSoRBGpmNAB+HwdjFsY6L
jWlL+qPgVAQCZG8eOAta/cFloEOZtk4c/HCctAYL1taAqrxlemDnJx0/PhlkaE2zS/5GRwbDqqls
g5RCRG6oXpp5pLdr9Wgw5YwfSrBJUh9Pp95t68xT2x1Um6F+ZaHg8Q4IRPCc0RTE4ALFLPwGkx1E
OHh47GlT8Qrt1RZul+wsZTvdh9yd5sPwVJHkI5wpZ0PaDDqNTT1G7LXzmbLWkjUgg6a98ogU1YFv
t+34w6eg3zYlHEuGXay0vlmdZl6XMDgZOKi3ebPjIcaFhhz+kj0j3AnJrmmWX0mjAfE5U3Vnu8a2
NlhVoy9DPpnjwSoPbevL0t6mEjXbs6ortpusOftMi7dx0SUK2limO7+QHHGNO8/0ZuVA9vVtHf7M
lquUbBbVy2yt7Yp01tqcCL1sVeqB0l1R/mXaXlP3YHYCKKbzpe42OsiSPz4KvkP2yXpjp+5orDXz
DLeFr6fbjWe8vxWOpGirO5zMwMFGWzTEQr0M6nU8uzJYA+rtkdl4ToqtMm+q5hcl24Ig1+2aEDDk
JgGFwSqUMArY9AS9ccqdOHIykA2I9ReuxvfF5KB9UviRcAwFgYJZr2Qa6Vb9veU44/xyHNRbxm6M
tNfAcp16JXMaSklGreoLwcPwksHH7k/Etxh48wQEP/3nTP9HCgXLpTGLYvoKl54KKY3BBQZdUnHu
wjjSYXmiq+x7jOqUqSkeqLeG6xBmBqOgwosY9iW9k6tS2wN/LsBsyYF+1ZjoKWvcN+ZT+ovZUeYd
qAgO8JuuB8iyzdgRyztvDb86vTT9Fl2/gBua8Q2+VZqXfC4Yv3cNkpyzx64nc0qhNp1DP38D/TJZ
UQfL1wx4kE+XnpuGLCwTK5wKr91g7jokPBY7Wr6MGnfTfRy5F8pcu1GFAOirL4uhpJduFoUQ+IfI
scAW2Fq9rzanGtMR4SMZB/OjULeM3GKxt1mDeUEyOAXUbtJcuW6U04SUFsvnjkVGn+46w0xjMyLJ
64Ru/KTcNi3LxxrwQXod1h8at8JVGh5CPqz3fPRYiNVgl4frDIvheAVzxjSlpi9dvMxMZZhaNXv0
RKd20QeoL3XUrWnC14ZyEPF2Hyma5T2csOGOa2ve1DkJMYSJ1XBcMlvzhlrsgjqnUobOyortkZ3L
opeIKwRAHCw2axXHVL+NP0bHnZzTEHPC87FyBrR06mucKp3sahXpz3Vo+SB5KvAjFFiknipW4Sv6
Wv2jUF334B3jAMcnC0KxtllJ11pz1KJLy4ODsJ3fnK9ickWFRYa03IVOqXRZD1yzQeKn3c7HrSYl
foQt3jl3IJcJBFYuSLE6/KLK0aToTN1Xss+vVkabVN+UsAiY5f8blDU/3wQDjlHNZ4hN8i41Z/1q
EB8Dh8KgkppJg7193XylMaOJHVcozKykePR3qmc4L7Fnggvq9Pei/JHrdd/cqJrp+UeazfDb0nnD
+WTD68RrwdfW7nh4qCLJvqLzjP2MSQRdf+2y2sI1kYdDylc9X6FFTDoiFC2EK3GU0rvJrylcBiuM
48pmlwZ7Bhkmdwge/cC+6M4eqDy6bbfJLZ+F2qC4QHoi2I85zlsvYYJfrTrysitmdeOZ1WBEdBHE
um/ABRmCEu06qlgGur0BWUoKnpPlY8TTJ6/V/s20FcREui/9H7k86AE/ZbO2u+3kfNnWrgXNrkN4
aPy2phhpuGvFIeqOyFiJjHIJQglrmZ9iKGisO8qb9mC5GC7szDm5j9gvL9pbafzk1vfU+AOJ4LZC
4uZfKkB/Yf8A4gIR1d6VOLosvPdeAxun8c1gX9vbngE3Z3WcGvOJOCZDz4FtIc9cHfs48Y2Vipyx
4R1iiyVe1kJjIM6EL3xecRcoeVdwwBjLKVGdD+SxWNLwp9bAV1giib5yPlbd9J0jtbhUZ+tlwUDu
zHdt31GrlAxuNmOMhNFwkywe+A0kMG5QnEssAF7X0Ob8gf9vnckXDqiiR/8hEr5CKy6qfxxKYuuH
aAW7Dm++lK/pOkudXVpd5hb0LRcGzzLpnAKrshmYIQZfRG9dQSfHhaoLpudsXylCOx3jHvs2J3rM
jZ1zT5MHDKjIVd8hwZkDquABvEfDfqeciCuECCb9usnWRrFvMC8Uw1GnSwMjB3VqQ3eqoosy3qQE
32/Fuk6NCKlRizOSekzwpLzO2OBnmL2h5fGYca4quUICYS7HA9Eeamx5L1jueOmqM4+fNXCz9EGH
AajBJwb3ahs2p0imo3LhSfDQWQ+erH05FowCoEktx1ceq6jYcqDlBBBfTdT/d91Z9fv0SHMkCwd/
RW7hKMNLrmqM0h7DsKdLg4HMziQsSHLb2mjL+BB92dXI8IRQmOjbZfU5whQF6qOkm5KBQPzjiDV4
AVqRwt/xzO5QX+f8Pg0wZ+WrVFGXgK0GDi2XW0bMsrSK6WRqgnEXOfIurOK9mIUfQqcdK0qVuZzi
DcRii2+k3piMVc1Ovi1tHpPxj017SAasCpTCiHdawjmVWdSFv8Y2HqzhIg3Y8LKdjuyCSqIpvrso
2mA6uUrGJ2grCygNYUtCEqUDDzkMO+FI7y7PXCnXq1mXsFW/thX1GAaJYKdYyxal3RIebW4Ior/C
+FzX16m+TKPgnnEqym8KaVje8dlFLw0re1l8as28KaavjPg2Xs/is2XlneifSmh5kBQb9wsGGeXT
aDtw1pVnl3zOvbKRsRcMOwNRrAKVkIqErz7jnAF7jfhRarGs8LLU55nVX+/fO6uDTKTvWuqjjJpZ
1qCcxmwizoJxw3gJqQVMZpQmjdRjY1ztDGoQD4I1ojln1moQFBjOxwzFhxFv06NkSwDRQ0/oOODW
en2JBbOsXz7kLmUtnx+x+lM0tE6ElFvXXzoEl7ZK3bwf0L6g8XGO47tr0T7Days/NZUo1vejyK66
AayAAeNPq59Q7IP+s6+MVecg7V1HYFNZ/S5rn3Rj4Xe/zdEbpg+PQsRbhusY4qTpj/0z02vkztAA
BrLUhOtcdyJOqKKjfGyiS8EoZ2MnahqkDJsKBX24CWU0twzcGoXEj607nPfJ0veR8EKdi4GasDor
duGHDhMXaWxzZl9DQb/ZyDnQZk3sBFaWkTS77KyldGSZIdaH6YqmemYtm7pmctcg0DJ7/GsLZkNd
r/pWzqpkzmCuOHvgckslplNwPrQaUkDNiLJ2Q6XhGBfYyGK43ynknqWE7SqQuIxPDEcp0HZTYxuZ
WbqXIKIy+q+Oo8mjFx5jW7zFUF1CxwhwgRgvwURewQjuNFyEGIElpvMmnLUad7fp2PirVOvZ/s/g
uU1YkqR/ga6dSjP1A5vvIJQHQo5cIeL2WWKlKEXOSNZWYGkpV73oCBpqm2BE3urMfpPH1cNgVaI+
iRzzTpT6B6m3nttQ7xmas8um5lwJ/aeRwheaYDeOGWyVDsEgnrn9LAGredKiDSAUoh5vZUcaPSi7
g2yHr7mSJq5+46Ct11BwZ4ke3tZCGJtk5yqc/M9sre+eTtOk0Lx+yg6EsXdK3f3rAoMwOdeIitFX
UVjuMEXEE1Sumuq+zZKPSg41Ri9LqWB5DHoNl01lU+Q7HlUFkkDzO7JmGlU54xRKoU6qzm+dS99J
hXBf0uKFf4N8j9OV4LpC3C62Sdlf2e0DumuZLyw1bbfRmo4Gid11dirG9CYHQ8IAPDmA2SDz2XJo
6GgYUCsEP5Dputdbkick4GGKoZvorQg2FEHjjV/OQiOrc6aJBogU+fA6Wjze2yZtDinktIKzK1l7
xpDkdddYHGX85xN1ZjotV30/Agnic1TUV1mPXrLSeqYjFEFBjgDkw0Hk+U2TxWFxB3NIrm2FBvUk
JOLeHByZcUSt+GMY/eJJh1UOIBCJEMJaQ+UNyZojE8Az3SSErVlcwIrSjmxr/S4aTgYiW00NlRHw
6ZeWydOfH6TCPKuO+Gc2vP+W9D4Gt3pazrndVU3AiodI/XDOZyPZ01K/z2ys26Pg98s2BjJokZh/
Y2McOji/kjW8tFCcV/bIqlL0B4XGjRQ7ccqXJxjdFki783ypGA4lirZtG+sboCARFgprIHXhcCpT
4jTI+mmQfQsreKasuqsIAxc/ogfF9RVw/kmZJd4bs9hBBGB+WO61NvQMJd5VDi0tEUhahMHwZghs
rOIPyfMU6ONJTPadHKnWdS+A0+m6kEC8BdwtVe74PEb+RuNCx9HDt5luysBvNWRmLVtz/ZidCzTb
u60gXzf6tunYYhd1LKbfoEJn7G6i2tclU00rPzWRsU37QzP1fpq3F00jSWk4j1gJTnXyri0oyGXs
r+E2JvyVd7Efa6+NRgy7Q6HIua71CGXJMcU2aUOLmziMmRSSLyW3Cf4zQeMjXVElx5mXPs/RHDMc
Qu9j8p0On3PSwxs/FtoP3E04UfOqZeQL5ckfOoqSZnQtJoTktHCkFozT89HYVBxA4hbTKCfxnriU
Wo2UE9nkSwI3IZBWL7YEthS9/qrwjrV8LkosrasxIrPEdCdjzAgIjZpMfFoJ+vjcmq6QEzeQClee
9gptbvGvFX40LbEnbsosZp6E1QzqIFOZFpAJ9mqldAXLbJiWm3F4b+xPzf4EfUbV+MaO7lX6QekB
Us/APQtHZp8f2zbGaKivWxEem5gFpst2GXjtsLuoS62lDpwoaLdJbngFCLJSoFXKNJk1JsRYyAA0
Oyi9wyiYljaKWylF81Qo1jrQHl6AroKDMv3A5FoZj1Z051ILvdj4LArcyK2D9PsHBpPOnWgL13BD
1QkeTm2jBhWvGkZ20FgjgKB2Olbju2w7JyVjuJy5JIePyRzsU23eq2NPLYqg7a3gVsdMTt3rQ/Cl
AJdmBHEsu5nZaUFd2IRvQwYxJ43MKQGZRwF1ysqRcco2oUY2JEs4CAbxw4CMBNZQaMa7zlmMIAGN
LPrY3GVWYGbD6yGcSFCAHSisDZdIhBYQKG7otK7KebckH+gmGeqqIa9r/jSVX1U+nftAB5NjXVUG
7V1HNHtABhla7hoCG3ogdqyaV0xIfphG26oomEhwkwU1ddURN2Obfzva8lSM17g+GwDmVk4sb0NB
/COQzw1l2qzRV3Wmh9KQDjXjDyO3/9VYgqTZvnEACQjuy6oF5Avs2olENEV9pY/hOKuCP8kcnpQR
HZRZvZvRvCeCerRwWlJ3AtWdlhYJALylXAsYpGoJWdge/VD+bqNTUIfeEEjnYuv07MKlD7H0RR3z
s5Nr23RuLrOJpM3MxlGc2xQ38E/hfffmMSLsP45AeiB5PgqCKyHWnBibskbTDWC1nQVNu+DSOzqE
/cujNqegX4qzGBo8yHdnhirRDd9E/VAxFD5bog0kCtMu2mmDja78K1B1zcFjPnxWo24nFfraCMo/
ucM2HIevU5d5nEov3PE6biKdhE8fnc605IdmKuBddJ//JoKU/Ce39nmKJ7erNSBqsm8AKDFArSWt
+myG6l2I9mwM9YE+TEqC38cUD7OqHqFdUqg+sEWKV9OwqLMCmRXhrMb+1cz9O4MijuZb07q1kebH
o0T7RHqamUBD9gFDZ91zhpN1H9wadFkjx7VkkT52qveq/+j66TSn9b3o53dZjU+CNiby97A20x8x
XjsaTsPxTeIal9SoSGT5wTHnJ3XmCUruCR/uGHJKz+O1FVU3eGaMccKe+VF7hHsFRJc++S7dZEDI
WuWF99XDDXUSpB0yXkMj0n7sMUByrODFxN9y167quPXCMH7pVIdeWpoeDXO4ZJjXGSNzGRqIvdEn
/FCpYsApeB6l7N7Nzlshh3cDGVxBqIP2s8sV608WZEitlFNVAUQYCQk6d0VEWYYY5Nxzob2qoJVg
CUPR6M5tyaA/oQuRuXyZmUDy41OPrTgPxI8V88jDcV0z4rG4T/BfXUQhQAPGeBsXI/N8h7Z8Gxrr
zWniZ2PXXhVqv02LMycpy/cIywDl5N7YNCcIl/QTm87ZcJrrZKhuzAxervBWWfOhXoYIFnt40Hxg
gpBlyzcM5SPq7AuXMFZ0+9iU5dHSF59FExLC6y627nVEkvPMdFaGIF+DmWQXMb6gzCslXdCV7Rt0
2Tc2r21GYEMfHzCgnhW1dKXIHtJxHJqzXaePtlL8vBx4SnGTNcpPlblRNPppqWMG6dp7FdyCQPxy
QMLR2G/05eumRZ3w9Ii3rbzjbPqe9BOmxOtQ1ntDSd9VPiQwrRgJt/VyY4NO5QdzcEgnHrZJ/gUf
60thjL//PNA6UgN2SntmaEl8UJeWCAOnbNUrXAuie50p51IobjqI7dCM56jt/k2iuOiZ5BVm/b+V
EusY+mjYoT1no0ab0toMuP431hcEl6u2aAsOZdTG+KFY7aVQipM+Yd6E4zdNONfLD6rmLipIB29O
yU7Z+ZFzRahqT3OuqL2y0SylfmuXy6kjOJShOMJHggORuZ1zpF3RK1E2B4kFCCJDmCl+g/OlYZ5a
xekSI+LNW+JN6WeewAVS/0riflB44GH9it5rpcPAKaKtnuDmgUa+pRlKDam4ECtGi2GAV1bJvilf
oKwbAsS2YxdcWMs5GHIugKuhar2GeI2MnJrjYmhjJlT2W40yJRGnm7SeqA0ME5glZrYOF3xLB6Wx
/aMYlqPClz2iwXIIm4IePBjMgw4nhAHasoKgSdwRXUIC4pJOI/1i2MjkyB9ALEWU940EzMnW+BXM
SFXBj1Bi0X3GKZYFfjg7/IAqSL/stM2Tiiaj0Bf9b9VM6wG1vAJE1uHP6h1q52umgUybNMd25ymD
oE8zpH5NL0HCqXFoDmA9dkMbcicLYLvVREwYN1sF/jZ9M2OOqXHQKRgeLPrg0tLaSeWLIIqV9o+x
vEhQeZoEoK30aaHqNfhjjdbAGUWWdCkJGYlsT902YXuZSP52OmZwxspYzAINDDEMAWKT/ShjT6UU
fukthXBlx2TNuCDKxZveWq7EcKxWuzVdFUwDR5yc9sYMw0uS9L5UI6EN3Z5j7yY4C7yeKcvK8gYE
sJBbOKlg7HdsI+vZzH+18IFOhTVvw+l8nJh/o+sm1YvV36tq3NMP4nWNzxrHvYoPoUdlXCyKFAs0
RPwTem2rFnlY7TZmjakMbkTMXMOC5an8m0jnzpRcsSTqxgt2Cc0xmZcY24oZDgGyhmMu/zeIN63e
xap5DPV+j69b/SDZ5unl7/KfGRa5lFhJg4E/v4wwgVQwiAECLgXcqwgdqsCWA++w+WFLXA3tEX/j
KifW3HxPGJ7kEPHY+BEFB70+YwLyEuQ8IM/UuePWmKsT6AMIj+NuQbuq6b43f1rp2okt/6SWPCD/
O/1TL3y1/0dcpFa+ycem8YcgBpcmF/py1RbQ1w04E2uiV1b01LHD5W18oqzsFBGqIM7Z7JyQUWQt
zqk9PgA4YWOpTojHqIuhpRzoS8a1g0XhJkutD9acM+xXW/62mJPyvYUuZoinLS6zPf9/7M6yL95x
XeTvExZaRb/VcQ9w3cHyZZFK2FjCNeeLySvp4PM0sR+gQHKYHjBQFPG0lrHsN9OzZf7EWYFh0aNc
aN7ZH+h0hkKPCkgUxlpaZdHGuatiWYagAMmUw42CFmrUPsAU5FcFU7Z2hn+XwklTF0eUcNYCKxnp
TkyVfp/hlK3eHAJ2sfEu4don9sz4HWINW0mDJymdjxEJk5kkv4Dg1hK5biMFNAYPDZkAuC78o8Y6
jGxvWVCoWd1o+DxqedjamEvQVwWkAU2+/MfRmTW1jYRR9Bd1ldTaWq94NwZsMGDyomLVvqu1/fo5
moekJpkkGFtSf8u950aBz3SUrR8PtKjBUz54e9pwsoga+tFTgEixH4JjD5pdM8EusfjN0BQ0cB8H
RaiIJsotlObyROdjG+6hrRkgMO5uAeGpcVwZTJo0Gry5ZOsTQrWscV8h85zkPoMJ46LOsfl6BQFa
JfuOoU6PChaa0gAvsMOGTEZBZa3KCDMOpuRAvNXIQkeW1BcX5ms80UDiouX5yBgMUFu6nQ2Woohy
TQQUPmd1xJgQuS1yzm0UAVOIGQtiiiDaq4RnMIHJ6nGluAm63BSwXMV6IHy1U/y/ART0NmbS5u/j
lqlBum9bIqMGIk5iFASD+TGp7IETY0PTuCswlgR2sZX3DNBYk9GMbCuWMXM4rwG9EyNcwce1HwW5
tTArLHw30wStD1DNEKWHLLV2Fd9C6rAbQ7zEoXUhBfSBlK6aLUQQQSfLhvWiKY2r5B5a09bxl99b
CJ5wtCprN2Cb8gf7fnHskn597EzMiCFRFmVObsgABcUgOwt5LJJimJjE1LJrgyeJqWUzg5w29wUa
V232a3LO1zbaBvQRe8JT8FrXd/whZzI2XVTDGBVr2skd+NBnyCDbqENfxEkfDfEBVvay6k28t1b/
Zik7g/7iLVJgnqG2+69lxsydX2bXFktXky/45xXzP0T909rO8b/HfxpM5lDrrTB+65Tuy7tOjI0A
A26L7wZGDjdZR5qBU3z09QWU4f/OI9QxLqBLw6YPpxYlhhx5PjYZ+M74X0TBLvaWMKxDJ921/wQ9
VjRfQ3ExZsS+nMAIlu4nDENheinUW9qdHfETBkBMkcA4HvlkbzrnzwEfEezKO3Z7M25Tecnbtzi+
DNFNNr9EhmfNh9fdKuttZmBrsXZtBFFK8TsoSGV8lPTkPZqqkZVKjvx70GdHP5jxbqSe8uOvCY02
8Ebbw8OxM8anMDiDHcdAfhejh3ZRG8o7QO/DC8IqKzsb+mWWtyz5dW2o4TnsPBilF03nN16jiHTZ
LUnFk/lqEiY7wCbxkJ5WkB9MNra9+qVps/N9mJdY4bqVn3AFIYyN+98uPPKU29sk4hHHxil8S8z8
x6Haz3EAdyyNFLwPr7/GPRSZqd5ak0QAAAAvy3cBuRwT+4YJYUE+c+RhDYtAwXgp5hGrevDPI7ku
jgDo40OU5lIKSxcRcUoJNqxejaBZYSHcGj4r25RNIpMOOmnNx+AzYpTpxZ6/FoUwwHAwDtxX0rlr
4rd+uvUtQDuYLDndnIeFs+iZdGfXXNHIPs3MwsxXDHNK3Pvl1q039fAXu/8YKPcti9qlvvOY3iiE
vYhmQGYjxURdjuhw1hW6U73KS6qP3kH66qwXs3WSPs6giwa5ARCp5m1qMG+nOMkJIeLICIhUHR6A
avJiTkV4HasvjlzhvpPgxqX+LwuBQDyb8c9svRgo4u3+17Egw9svfJzWfM3bS1/+VRNE8SelDpla
t4xfgtexD7epg5mYo7fd841k00U3p3CJT418MDOA+plViFvJCq01rkn0Vm7C5EV1nzniGABFA+bN
bkhBQlFdHD3P5oN6qNx9Zb45LO678lJQk2SUoL5+L6kHImtVigntypdiie0ixSbA6M51LtyOQ3sm
6hMdBUic5CUFRjIbb2VJqY2CCfdPOKDm9s/l8G8w2WPn937z5JSXGUWbCuF/MAtvc0pOyRYXhwLY
kLBcpIzcJefUZVVdI7RxPxzE4aXfk0uLTNL5IpJ+BSyi497NMuaR0VW1n7wgjOFucCvEzs8/a1Ro
jfU++j8xKIqSlUgUfzORWnfJ2e4em6V7LE9an7V3Ce2Dbz1GyZmf02gblsfUfkKbPwoEOAJQOLJC
my4dwzUXD5p4b7FF2RWLParGBKlnMh4wAjHjmzetMR1sHTwpTSvaDfsErak34JosxeNi8pvbw+jl
r8svhU7v56hmx416kk6UXn0/RA1P3ekBCAOQdLInoueh4iadsbxCWjKT6SRjdZQJ2gzbPY7pKRyJ
nZv+udLc1SAhCMba6oFWy7SIGTVJTjRPIJ6B/xmEE5hgwMC0AFR3TBCKqb1TgWZTTLdTKuSZyRlq
/iOg8O8QDWgQMen2uuc4Ni/sej7trNmNiyULP6zu3C0nbJXpQ8xs02DgpDSwN7+8jx/bxoa8FD95
AykcUYtidPyQjfmMVB8XxPhuhJLMkmkL/3ffp6+xJVlTQhQqEwacxc4akmeiOo/TII7WEi4ajvcp
ZVWh+k26ANqb8jRlS7PG42bJixnVR8mh5saY7vR08nRNrhJ2jSG5tXZ4Jd300pNfPWAza110YjLY
kfG5zxlfZfJbIGQbSOOFi7DM18zZ2XvBgNvKPRYAs4Ik382pcwgocVyYkwAy0KN7R8D3IlKHpOkO
FlNLT0b7MCDFBexgRMkniRopGWqDyLE6HJbCZvU0zPtEBS+OixPPyl+lHMWddHoP6/Mh7FiQFsPw
OtdsJkO2/qSIXXqLLykL+eouPNioYnAXcAUgPGLfyQ53EXPxcBw3w2oaNFKRBpktkU3UZeZPRRKn
I5cepb61A5QseSmtrr9fcl3zgKlKFtYvlrBPru52ZlyzhROQUaxHXuQhQSlTsjJc9QYM9rl8sPPq
szX6/Qw2fXFc5svCaOFrDQ7t8OR/aYh6E1FSd2FLVLHlnlNqXY+MBw6B+amxKCwCeI204ED11yDT
T9gbL4M5wKb669P+MbVYM46R8ddDqaPkrcBmGiL/NxdcpLb6FJRu4scF5zGTH1UD+hglScSLlQiD
4zB+qfo+fcuVuDqI8wLUa01TPeFl+syxjZQ56d3kX7EKZC2AU8Jpze/Rh9Tl9rzoOmaxwCwiGB8b
03y0ee1wfR4Hbzi3rnGO2BP2CXSR6kXq+avW0RnDx2d18+KJWpR1f7GoJEB6ukF3hbp/GnmOWTl0
UTpr9j33tpqeWyj7nvM6qHgfdL8ptLBKiffWUGe7zp4d+kCUAhvXze4dH4ulu3Nm5vRlf5ld6wmu
5Mm1ktPE8q+FA9tqskKNY82Uv4jnU9DMu7LPn6HyuITh5gScGyJkWGOOL3ES3QLF2lRrTPaSmXEB
rj2nlfMKucGNsqnGZmMRe+F7OwvGdIaIJkvUQ4eWNxbhbiRNl8hhIOMB0RMQqYeStSguAx7sIDbO
RkcUKLn0moOHTC1g4d1dZfyZ6dZnvolDe7a+iwDwU8FkSrMwKM1un4QUwt5Vgxtp0q+4nw4zKp3E
BssZuxur7LZLbxgBfVHzq8uU1WGbyxdyJvNkRNXZKsx3lc6rOXl1e3FM2K4ryFZTiBjfulunxsXy
PhMgYWDAyQ2IcTmxDwXTCYJi7+b+EyIm76XybZzNDMAJ/MZ4tHZiqCI20wUAQ27+MFjLPu5Ow3xQ
LRf48C9wpyOwXXSQ5ibq9H5uURHaJtPDT3t+GtGPEkqEPDuCcdr6w8UJ4guc0EewKnsiLg3ESP0c
oGFFAN3FxEFGWDJyvVWCMopCYuxvSeYjDSHzL8kw0AD1tKi0EtDsCJ6LnCETPBQX0mKz59SW+wIy
aMRNXyl5Tvhhue45cNQ561Dvg96SqUDAzgL55nrhJaTEhT15BFr3LyHnrqviQ86GQWt7L0V1mqAJ
yAX9KopDZtGeedN8CGLvVNY/HVLetnKwa2TH1vfxImAlN9wHNVon5xad3bB6lPwAyXYhLQF6u3VR
EU6JSn7WqJpLcH9j5rzNk/keG+JfOGbnsJ03IOS8Wzmlj06b7jKNApJULsdlQIexPDfDY+E07zSS
dgSz6BAj96Lp7yGCeVdZbuiG+F3+A5AKgDKyZnAJIVgqzrN3mNVnwAOpCHd290wCcCkf8J58lSQM
1qd22JvNMY4BpnE5nuzhOhc8tPcgTON0qYoCHimgCYLnsH5Pku8IkJrDjy5fpvEx8jEULtMpOpa0
CL59lvmhQepK+5pvyvYZVNRMrJ/9rbE/VlfT+puq+C5uzkny2YwvjF7Hm1k8zfkHK5CR4t5+7rw9
szd6vqq/ef4uNw/aPAh1FN2hBNVT+ysveDCmfwP+TdarXvHRMm5Q3Zsl33UD5pACD59IJ37ANPE4
+8Fwhez1JyXyYFhe7kTkjv2b1d9dhfjsQwJ6KuWPsp9NLlsU6Iu1bItsvUaukV/mBJjVtdEfVNl2
fCWtG3cZxRXuQs/4RYLAurRvs828jCxQDqZ4EYeMsrJ645vv4xMkOk4zNElHW9x7xbPr4b986EjM
K85pjbUW001Dt1T6ATanP7wSm7k5wJB/JFBuZUEJT1vuXH6gxqbshYLX3RxokaJ4kuIEY6Odv3R7
3/Qf3nAMKfxaHhEM/gQr7OE+C47j9Ag6o0bIxSYyfeiwwuJJlX+j5q2aX2T2Dmp6RkoYn7zuoewe
TT/EGhvfWeo3VuqY4Wai/g1A8AS2w2Z1YbmuyDBkPU96D7L0GibqGD1Delk+Xi7vUh6iED0p6MgU
LVaVQ78/Ud8ZGFftb0ex7343mwOvbPDvdXNfAZ72QJO8hcVPpz5nyMT98G4wy+sKIsdutjg1mt3A
GUl08ktvAUuzGx+8YZ/7W0EOPZnZ+hBZz6F6pKDPsHA7HrCHb6/8Z9L2gbOw268UwrB5DupHe95g
26wikk14gl/LipF39+uoP0tfq/yZTKeofGVgbwY/mXzpqKJZL3IPKCavXvCcCZZK8jN3HkLa5iYA
5zd9lfbD2D0xG84cmC0rGKSNgynzlZtmTnBvXE390Eoo95h6F/bd8zAhcT8G87/IOeXqHuFV0TFV
JTfnyWVsq97pXkLzM8HS3HDHjQzYiwyBzpMP+oo5F2OeJ1t/Tuzm8zHdKEwFHUgi1iZ35piu7Px3
6beX5wQvHsgmQ4rp7JcPE896qO5xDx7/K2+/Ykgxy+H2KHj8BW8+KmKSg1DLxJs+f8jGbeT+jOO7
L38T+ed6L5rLa2TkLhX5NdizKzI3Y1rkr34A3FWt3QaRV/Uug5OANuOuY3TYON7FoojGyhidlQ26
Zd8FT3130M1jNt977aUzH5X76DaveXb22vcEQZbvWHce1hPTv7bpGeC7cJ6CdMd/ZDwYTZwZxV8Q
gh1QNwV1JIY+bDJKh+EE+Ochcn/r7EhGu4GE1Din4jzJK5BnWgS21SPOuFc+egPDCfwDk49EVm+1
vNrhQ4PN2sy2mLamFl3QgzsgPHqLwj/femGA4mIc1OQYFV+SaZONodJm5mawo2SqBDf3t23PY4j9
oHzLGZRyCCj/ZfIfq+RfOz9YcGvM96z+t9xgeEyNxftmAk81/5goDhgsJveaMuwOizudvYTW0ZYP
db2d+0c2bSMmc/kSYxpQwbNfHvP07E8Ie9aNficKBDw4wrh7k0WnLe89inbzYAZPLD4C5rUal8H4
2C/gAkyUnUb8Pc4VOBRoPVlQuutUhC4xzs4bifa3UKFSRshwnmZsdVNwi2gIQhmjuSTaaMldpk0l
dLr1nnPhvhZF9CXS+nvK0o2m2DGn9tej0lz7/S3F/XdXSWYYiuViS+7vTIAcS3rjPLqUx6Nu3/p8
QHcfGhBHQjDjylNrQkTI0c4JvfJdsrSrxNvkhHTWXf5gygoUlQmo3QwRwQLU5hOpRcoCoUrWkO9t
1LoLek0Mv2ldISKC1+1ZkbMp7RZBeoCNgi3LH5QPtmFRtqAOyI3HgeSizR+tvekx8tF2yRjXxoOR
2AmtXOKINTdfvnO78kChH9xnTJDRq++Ers+updfJYK3/X3gSt4EKsKlZfUbbOUeA63VRxITD5UKb
4ePhZoUsPutt0xvHjBgVRrvu2VAV66gK6Mw80VtV465z1PQIx9U2IPY7CQPjbkKdnwn062jHeTOc
daAjuSWieT2WcbftNA9EGdNAVbP/m5ud3KZQzUrJEjcRBzWZMTiWdq3jHAqE4WKZtKOJe/h57K37
3IgIaMxa5tVCnGyKKJalOdUgXTp5mRwMbDI8+jDy1eqnIPJ3qlDklLQkWSqGun1dL2Sf8ENj8e6m
6bMU+FmahY3rFMVItVHeqxStZBnyCFk+byj9B0U4N8IlzouhJmnc//EYlhsFADkHtFwNAJf3PT4M
CdAl0fJqB/bXK4+WbewgL3vjxPkAvYJEE3E3mZhg2Nrfx7U97bvG/muUKoh8+rHzbKF0VGKleyM6
zESfb7OhQvXdMGInsQ1wbdzILZPOwnizTbCdMzoE7cj7yCyf66Gpnk0ucNbK4GJxdw1O9e3AtiHK
p71nS9Ie+5Ij3qbp7MsUtoEA3YuSdRV1uCJqN7sWqILa5jZjCIosx9yRjchT07TWEfrS1dSW9Y5Y
o81UeIR6DcmWZaRCcLJM/ZZznYxo5vBeYWxb1/yrJBMG7dX4ERkL8JVViy94wqgse/HiCP8JDEuB
YZHctcIvHlVe1yRk9rugeu9mRJWeAjka53Zx0ORxTb0SDzFMgcCQwzGJKX0iHMCQ/U+thVcs8xKE
5BFHbabvzWZ6SBftg9EH6E2rZmcLOni/IuU9Z+SN94XdDER6oqDqSG6CNoGHM2LKHmPuWJvpTlmj
mbAaIHf8w9QHkXuacpU8aT1/qDYrtrOKd4awrXUHoBBfvJUd/MJ3d5EmmCpXIekuaDnvppI/4rYj
NdFsgVoGBmdP1Owyz8/7mOjITRUY+KK98Dbm+KCAGXmoahLj0rczUvr5eWRqt8sqlsmOFh92GjxR
eAX3YzkAYelwj+SxYI3RmUz4wJwN3tPkASCYS9Ba0vc86irv6JGJRQ0SnuGwIcxvy3uuamMl4hQ6
f7p4q137Qr4M3oA0e+hzl11Ggo0g6p/NIllnNismx03kNm4woadIyaWNaaUKbAyzBrEuJe1TF9xV
49CtBxMeBnrcdeMz7hrsWa+s0UVsLMvPxhqyu6IkVMIWDe4ZVP6Q88MViS2IjXqyOApGYYqIXOSm
DHgNds55JvZJTZvk9D4UF7ZGaYKi3tUNWLU62ErGdUil+RjsrGCdwEZZVy47sqgfVy1hHMQgxpum
d3BR+E+jRiLfqglMPtIqQNr9oZ8KdLTJfIsjMroEmPQtk5WXJHdfudJ2lGx/TJ4Brs4249F+eAO+
b2FBKJ8AXt2cpGV9rDSVgPkTQJhxSnwZZPAc0FZd0oDPOEmmlhsoOmRSDEyJwr9aYuBqJ7aSIxIE
0FN6ZdP5Grq7ZDkW4iQfoMf5Fz+H6SYCLFjMLXi4I1DMyJTe6Np7S7roFFjinrmb8HhK+2V16wf7
ClLoWWOia9NgPUhTAs6vyRXlzXU1+LzW8L8z2L47WyfH0mLxJZhNoBYKn9qcU8SU51j2x4nVJ2CL
14Rn9srFBBS61qbs2AioKTzJIWKYNKFtIUSet6zB3sgqLevSKxR/0kjc+VtZxicpFZ+5+T0wRkom
l+h6yA6kDDcb2Yx/y3069FPNL2oozOqhdWPrEFsQBTQhLhVZdCvlOWcv5FT3sp7w6Aw+vAvctoEE
ieODdQSPkzvLRhzcJpaxa+bibYHOQ1hG620Y4yYVRHOEvVz78bKeQm82R0zGnZlNKRKNFwfatD86
lLuO/InhPiPwgZK+sPOS3L5lc5OdO6SYo/04zNnRT6fvqNSSuBbme32wbFMzn9yFPHS2UFN59GIW
SiePJKIj1TuVHJciz6qAQ/rVIuqsspdMKu74bePX+OvoFav6N++Z04ZR5W6H9p4NLiruVrGRR/ro
1sFlkl6+R8jucUKSbZlvptbreBiy9u6zGn5fcXZrgy0kyaV+DFMqcdunGFUvbK6HznYAzxvdNehg
I0XQvpDb6pPPCqazsIIsHE7Qz8HA9rG99VhPWLQz63xAwPTU0XF53kyfy/1lccgMlIV+sw96OneS
6Kx1kYM3nZG7TskfDRln530ws/0MLN5NIa2X2DOikzlsOnzt0sOV5HVkilU23jSWkpAkW/xy9dke
eR9l11l3zhi8idlc9RYPUx0RBKhdRNZliefPmTinJjzUHvdxYNkfypgvpbAlvXF3mmR5q8n/SMYe
zUiEG1dclK/DLbB53jK2uhN7cKW979D0tyX42UOVGBl60GsfZEenw8o0RLni5uFMQLXLpxM0cMPQ
u4jcpSzFvBUm+FMh3rD2VxgHiKZDP8XdVYiXvABeYLfNT90ukJ2+OeeTO6xNysZEuMiMoJqVZH2l
ubPLVDMwvIE+O2LYz7xb7ElQR9hhkMte/TnBrcuYIWDOum795BrnipytuLq16MbX7f9okQY3sbk2
yvx7wsYVDgno9IgtzKDMXy38q+GnO1lSc0qP4sB2dwnPXYAu0Werk2fb4LL0ffTd2ll3UieYp14C
MahV7b36CXBQcl5+J68OD1MHRo71+MJnDvBFpYxGHbYgvEkieXJTf0nBAzQ/eoQDsAdJHAcPRp8R
zOpLnxwW61T07Wff6ccseWW2+xuF/T4W/YH0t72DqkYZL2aNYWbsBpbHTo3vWP86yZ+fWgy+NCul
Eo92ukwNfFJBtZfdctd9RULBlcFnkVg4HbOy5FZN8IunwGdlTn5WD2yrx8MDlsE4asGyNjUs2N7T
FlMCgGZWRX00HUPK31bTkNeST8NSzcPooFZJwu7VIQ6eCAJGNxjr9h1FHkSZwcR3wjqAHeShX1KI
M2gqUwWl0BMW02T/21v+WjHQBMwprf1gr8vJdXDRYIlVKMzWeZY+OQGTyyQ3LP5nJ1a5Ix9mu0ez
YxDyZ6eojCoO8iShyWfdS+oNubr29At2CotEaMWE29BxIiMJ7LohxSU0d1T74JUsi+R5n92oBWGr
bnFyGOQoShtLvZrebLt+zqodx/7GaIZfL4OrHT52MyCW3kWH2fV6Lwvn3plJCq/Tbv3/nyiXf2Yu
k3OQTG/eUNI1dTWHt4V3PkdyMAbg9kGMs7UxbsPsf4aSc7ZmKn7HnHb2C46KGmPuNLQH5C9csE7/
kAEuNkmvURU6hyTARi2EfGkLbDTWVFB/nbVAexe2ul2ZRvUaVZR2cSVJLM2qa92CCTJx51Sa8EFX
JKTzSBxQIoWe4RH7meeYysouubq0rehwvvKJdjv68x1v2DYWwMOIbrIl22kxYMGqKdyj69UjlKhC
bckBP7RCj0e7irCu96i6G5dZpo8MIx5OELqxGFTD1Zi5FObOBQc7D0jTbSAkLu69cuqB7hrzluZz
pqkYvgPG82GEaqnmURAJ5H4whwucXzp8DtxeMUFNtq3KE7TsKZvpuEcEC1DDc1+71HjzRxw3BRlN
rZc/DUuwTZDp95ZnFN82mhct+SDt6R3RNBUOe1EAAOfBML7tcFGwt+4pNaLXJGI2OIY1wukSMz+k
H3a8g9hadJ93U48YJwhf7FS8iwCHeBzaCOJMtsS17X07IdUUIgykSB1gzTGAfcKQYtVmYbJTGDBF
59yH0B8ZQKCubJTv303p4siRxd5oZ9hp1ZWU5ZVhzZ9lSzNKZg0zHfeoCr1T4wC0MNXmWkOJRqGO
0lShvEHfWEACSAW2OOjfV7MkhpNdRMdZdDMXRBrxYgiUJckJgXcxRMJHmfrY48Nom0ACRu3l+Zu+
nO6rVhfHvKp5CPOsGNsTiEr4CjLGjz1F+T0+FAJgm4PNRTwlTCCaFDwr6VQaE4UT7fs5+xktKuLQ
xX4wFcc4G34LYitXfi1Jk06f0ip7MWVjrVPrDa3VRxdX1+41f6IqWWg1sPenCFmTR+IUw8rt4CGt
tnwCBOnwnhFj/aVjFOLvb167msFtZq9l6wGbTtKFAc0pwEwZvt1X4RR3svG2U+K8Vui35kT8eA3y
aUeXu0KitJgNTvyKyIE85gldDR9mybSV8HewEY0Y9m3nElOiEWQZE5WFTfK6EmRe5FTTPXxaRt2C
9Zrl15tQProFNNjBtE92O3arY9JEV9p18KdhHN2Hlr31qkTCDcZGEFpsReItRkGIWaSHMcko63Nv
mzhpBkdt4K9NvD2kw1j5m6+ZlivIEqImyFKrELFLv4bAejPcUm+DJSixwWE4Z9Qcln7VVnTikDdC
pAq9x7LRbuwOIS1oomxahGoOoxldKGId4AqPRruPe2RuPuT6Jg/k3swiOFYdiU8BmOFFHIeXFGNP
d2hdBK4CiklH1zKUMU4dp3ueRftUIesTFqEHVG4Mt/KfRPXMfOtTr8PfoTO+crKWzM7FEgD/JMnm
q6nMK/BYWoYiwlJkovlymse6B3XmxhjjMxxV7QhbUDgz0bFyvuiMqpqIUpZRkb+3uE4olcVBEJRt
jLCEU+q5oo6/dBi9083xPcQdHQbnaGeUh9pGHSNMApKjlLNvWGgu5TY0STmZQr7WgKKNBQQXPSM/
ocaXrKsfEzGfFyFeG468BpqBRKfRIRZPdUVmXlE4xyTU18bnfq+Vzk8kZa9KZbHF9jwEM+No3BUV
stssjak0fCCRToGooTZHvk0ypurU23Myvvtk3XXCvsxLvKuS0QsOQ6wDHOu11bg8Ego8bJJUBE92
LZU9NxZlLclkGYKPF5lHMZr+6BwvWgOsRulkDitv+Uo+3rakJ80vUOLwS1oZTKS86zeD/1x3PCO6
2ibEwXj3Qo4gx/oklQjXc31vh8l9PuovHjE41lJMGcwO9rgh9wjqvoOgP5WhF668tj/zWURavPsE
gTsYh1mSQmLEPgnoJl8Gh5TwYTLSJYUZyoz2KazkdlpiNfLqdeqLS9diMIkNC+uqeQsig9ZL8WK6
tNrW9Xj1CDNirs3TZeJiqcr2H4bPek0G5jfKy2vTwe6dCiwOsSTabJZUOYlisp0N3kb0Vbjufquy
PFtCHRxPIN4piX2B1ndRaG0Wd0C7MgIb9RyZGEPm0W0Ozbsdy/nYSWzCxQCSAawrVAgjZgw9XDov
2ztVjbGwpiLX+eKJHbFkE+rgoLheCyv48m0GRP4YPgtrP8XyipLij+ALtZkGePVeS06gjQ47Itvk
zmFwIkJa3MAfoTNVrxrP/nUevz0VsrMzGA2nS3DIyGa276JbYscYm6p8ZsDMqLszR/KbiRMDepIy
lenDM2cV2Ivcg85hIN+qKzmtCu1/RFNHJRbDvM0MtQ03FknBiAcpJSpiVKwJGOoACouJMKkbCXQB
O/nuLde+k535NfRJg5xsMQoyeq9d580MwwtTrQdCg+/z2Oa85hnDkHndgVEaLY4lR9d/TS9XTJ//
tU5OQARPeJONd9bA6lp6SNTaKD0+aUIYdtvHoSCsDwNOfOeq/jBVyITalvWI6fIMpkJdZogrAA+Q
JhXYyQDFz8oQAeRBkqAIbsNbQDeTZclTJOzh2GQL+6Zfzc70JZLi5jAnUrZzUAq54Iz3tUeNztDU
fJOx/koN782NoxX8wBHNEzegqoH6xGiqyXfol7dYAs6AH/1pEJuLt3g8ITdaM1P9zJA5tAieOiyO
0k6Jna19Smkql1mHxTpQPIaNyn0ZxPzkECJAAw2S2l3OOmtHIdfDNIntbYEmp3WIQ2iIHQCFfwy6
5J+k8UfKahIwNbCd8l2pNoqwsD5H4poHaU7KWfw7yvTVa90/FXAP0rW3BYb+onzVWmE1p/qWPeAZ
3cGFqDOfLI3lJ9JM4FcUy04U7x/bfUijpouBw5E7s8ryjV9ZV/yweBLQhRUzzAO8W4kkyCkerGPC
J70dXXCSERZFlSysQpIVpxjzW+fA01w0MqS5/Y0zTjPED/4Mm90IkLVVvlFuyTVdBs9KbqTxN+b6
zQ3y54JkednLCyji5NEaiD0RHnzXcgKJmjbzsxUFzHvCZfoOfzY6zhNHFGBZf13nwbs95u9BgpB0
ChgBLqC9PEyhZEbNrSbQKfOAf+B25vEr/BZfBRVmkiD5mMfkE+C7Feh/85w16PzZx5AMu1DIQNVY
hD0/9dyUZIy8J8vn5quATBfIiNYxb4vu1WI/45RQwfuuRMRakfxTM0fa2E06rf2K/UlhU/NUDkz3
RpfN8gK/psl9bwn1wPUVsvnBaUHMdbNLPZDa1jyzIU4/nJqhoKe8c19WaCxEKNeRue815M7cL8PH
ulXtHVW43JcWeq00wU1fIEtGP4nwmlyyeN8TMMZHyfUZWLV1aAtGlBMKa9ib7CfdSQG6tLHQI3+F
g0Qi8USpKoo7I4VRlY2ThbT12CP4ZWiJdjnBqsjglLe2WfcKVHjZS/8uqLqGjVnKiR5v65Ltst/7
EOwkO2Er569bNpQK0khGA6ZHTUQu2njD3GKQHKNMQ4+afioEn0U5fcklm2sQoP1m94V75aefXAMl
bybXGWvSnPDAfVJN11LivtQjCjU/gzlX2B4TkIoJ5L5W/At2WUQbNEJz8zso4+gAXDVDliemB9Q7
AVojCjUdPUhKnky7bZB3t8DNs01ms0AoBAHyMxdoE5UfMApuZdmDqdLMCXhXKhFRwOpw8dKdFREF
TNiwRuUNKJdG4n6e2TesckJ9Q0ft/d4CSKkAFmrn2Wozd2t7LEcF0PeMM3RlZvjrjMehscxtpYjg
cakw3aZ5Q8RPEE13FSlOhnreM0L+yDwXXBh+M2+s4MGZrETN4icIhqPlFIKiko14P+vHlhZhSGkd
OzGS6+eBgMpgqkDKwAwSrwmZq1eJ0BgoO7lslnuSuS+2dt/rkBmYKQDbBZNLBrBZH5t+PGgXFDB8
12I9/uVh7K0Q9QcUdCamLVaM4lVUc/fQkomNVXTctZbYM5g7i6lrVw0zRGz35AMSWbayBdBuC9M5
d6K5kd7w7PkWlK4APbA3mf+xd2a7jSxZlv2Vi3huv2VuPph5ozIfOIsUqXkIvTgUCsnnefav7+XK
zEpkNlCofm/gglcSJYZEOs3snLP32jsrmtujlSGdLBht7fQi2sg73CKzTd/CiWtmepokc5DDCuHX
AsC00gZeEyaopidptPYK8i3dStDhHo1Nzfj4ZLa0dgpUCVV1bCYSM9OxX8pb3p0Zuo8oHjg/OBlh
1QMkDI+oqawq6EJAzbJMhiijuqTCwiRvkwEehOIxy3mblhwiU6V7LLLJXV349p3bjisnIH/UTVBK
0wslLEeh+CW4i0RSqhnmezm8JFe52zJL8o1V+8l2SPEsDIBcDEv2tw6O8ym6HSZHHhxJyqJDk5Fe
kisOJjHFnHU9VJutY9zFZnnQUNAGrOrHcMqfzTbrr1K3uHZ9wDOW4ZDUY1pEVYxiS4AGYSMTY62g
Mt7p5H01GdRC7Za/jNADI1X5TxroDB0BnuykJgu35VKIxglmqVSQ2qPfnQ3eJRTuR68E4dfoOssB
Iw0Sg0n5AOu7aNo68XwYKIQJa5LDOseAEHkCBTW8UWsx+qRgbhF9Y/lgqd4gaTYIyEtt+UpF/lbG
8wimE336XDHlyQaiZd+bkX1CvtqI4IjbosdGgajH+TVxgNaFzvsYX48T26QVDjdwfBkPBDddY8Nw
9QQOsj4AbNUz15xfnalSxEJVzwQwu2tUefeFnd4NBlkyIjTfGre8I7eKLgVPGFs2/VhmtD4dB8hD
wIK9ZBly+8vTM5e/Ime6Dxuk662d30+j/eBMc0/7CxbN4JpPnZNecYBnbt3jqKxQFvPPxv6ZyhzC
ProRAlJwdc13Vec91P2LQaal687XJJPIFa07mBYAzjpNd7dVc3/IGLaGDhGetYv9pIQYKc3pSKcp
YEpPbjDdRapRsng6lySRgK7YYqgbJRCKeUQyXO77GZ6eXLVM2yy/Z8ckcpus3G6c9gWAtBj5NrnP
vCAAYWoMEulw1fCmnEEymtnPkOGRn34GXn2Vd/GlYiluvhKP/Vt19Dp6ZlO1cZR919J4S+FK1cUm
YVi+59TWcExCsVEYW5E4d1GUvflZ8MIUEO5Hz2zXQ+vk7wIK+l7PzMvokiEPC/gn3LNPhF7h3XqG
ZP3EUmfJrYtOs+acOubXc/E0lnghBczpunhqBtdGpQxH1SOaxCI62tfEljAmb63iLcW7U3AGctoB
veJ4jmHuZ8iVTJRHAX2YBEBrLvm/BkccVysne6+j27TradBhZsUA03FmJ6d1E2H5IVOPvu2H2VoH
IutD3uDIgOYOInQUmmu5LEyVpneJAojHn4tpQ7NlJUDxL71AC/J5Q1E3UJrWVNZBZK8xsVrbiFZx
5nmgBhgIl9EhJ9YWJi+tcrejrKRtxQyK2TdMVJSE9gApknOh/YuEmHXPKFBQQGN22lSFubbRumTJ
2qmYEpVz+NE6tIFzbz/Oc7eaUlp55DT0a840t0OM7SshsZwTIKzJkBBZxAqpUTnkNzkAyIzFc7+v
PY9N2z1UxmuJSbbpFRaPaFcSSpYCtks6CvQyuSyJ7B5C2VFQPOn02OGTY227pmBpeY2Dc4D8oM/f
hXp06I6mS2aqzggmitjn0EkLHCPmZ5ALeMe6etFtZ3F8KbydaxXYReF5+r1Jfe2jkvGCZLvkqi7h
fi6uXwG4ZTIQ6cIDjmlgAg3IqOzTfsI1k1/Te8ZZXV1r5w0BWuZol1RYtJEBS1tMEInV4If3EqKp
cfMuSzY+B6APyCSn5tUs25/SZ1lMHHUjW+u1iD2o+SaVEXCTUkqxDi1aq2kZMes20qfOtnaukW/a
vH1oBTWMNYEFtP1FOb93JKhJbIQV+bjepowL50kShibrJvxpF5hE3Q4kAsNc477JkO2MaT9fzw5K
4d51O1RLdnvMyBAF9wKPh7RvSkiPbbi3jPcg7vpHqwc00wzUOOMLm43opid3joO77xuU4dOp5yTn
K+MpTcfwItSAjQZp/02gwVn22XjNlKQ6zSY0JpX7+XUxMOuadJ/cMj32Vo0KxF4btUPsABSOWeFe
1vGzXdbDvdFqa9Nbk7oK+p4kz9G5RE6pUSOVJQEPvAo0Y9JjWaL94Y1yxP0zvXlKal5aaziqoCue
lq8TVjFYiHFdf/ELh8lvf5rFNdP+/koR82nFuni1m/DeaCz7rmgzLG589/eX58R1STqp9DbqO6Zf
bVlReMbhIXMQlDe0D54WVEqTZ+RDWp06BoJ3iOXOyatrF+QtVepi18a0Y95dvIRzfm+ZSt8y7aqe
Bnie31+mY0Ofv8T1kzeqWlsy1D+/+/rx6OeHocCgOyoO6M2IQB5TuAdfdTmPTbmzpa6GZ9Ubclei
bnooCvjijaVarvxtOIb2bzmWNGt1q+8jD5FJPtJha5souFEtQPWhs+qV8Ib6up2R+9SExT1FQ+Ks
NU6MB9WiOHAb821o7PhCu42QAntyPyU9uvZWeI6400nt3cRNfetIEGn8yy91BOxa+Lq9bvFr1elA
oRbU02tUzh+lE1a3dP/6+yqbbjx2XFsxnp6DfQMXBHLXZF3PhoY1Znb3KflXG204r2WF4DfLscbN
ZZ3stYVex0K9QCFkNCfoMqsIBMVhQlT+YJCVqOCRhWZZXDWyHbl24B4VSVvuYzd4WAYcB2WH3nkK
u5/KaptThbUVHtN4BNIWOgH3tNK4dKzkCc3F85SkLfGW43FqUokqKsIhlBlv6TzwmcueARsM9UyQ
3tQefLm6I4qlA55wk2SAyhvOvyQrAPz+vskUEqE5yfSe2vfsCi554cvh5Mb9vAtmDRqfK+h2tOVH
AKztfUTyByTQvlgxwYV0URnSKd+6RHisRt6t9KOafuv6Zcp1Iu3roiyRgbhipwVBhWld/Rx9MgPk
CBV9hgE6sVeFBWDeOhoJAxASfskw7wBhwDM2h1+uubdzToerOVK7mRH3Vthuux96Xs5ReeDT4n04
DZihovbdjjre/jqZTqELAxk+SryeobqJlVvWzZUF500tw/aQFtYcFBfPRKfOURsYjgEloGZWvjPt
JbFbclSlZ3QovRCRUNdHCiUbOtdBmAhkZllvOZfft0MenEcXLLZOOQJn9XRk13CPKgHAFqp2+onK
D79cGUH+bqQHYmx+F62sH/MSE1LTAvx1dUrLUcj1QK/6eprYx4uhrU4W3Eid+TPHQkGpIg0EYgXY
Cvazq2qUFFyTeVJw1vBG3Xh83GuJwM5N4C2R3NQWSh+BSOQvNMc4BSTtzw4MPQJd+tFAPY06vJ86
2E9Np4ptyNySkbBo17EwIZcj8y3HzHyQFsLBgOvhQ8j8JnXijTEhl7YdYzjH0FYYwyLWbiZjpJ1V
IaKhyNnxsPGxsndW6brXlPeYcA2pthUvx1VqR1etHppXacHeEJgsHFYIGEJOetYLoMZdrO2wC3JF
PR30LecTJ6oONFWQmVgi3rtTrA/VaDOt7UVdXqYQfJIJ5AzcR81k9/sGNwVEqDlHeffGvAZhP7Pp
GyxQbKnpBGGsTZFsLTdNy0TdmFGWo3zRR2sCaE2I37lIkXRGXX9iZkYdWcY1wY69ONsiuuvKwT7E
qkvOsD7bVVjVxe77U9tIkvNqtiFCWbxJVjPAyUWnScOipTuYK0lsodE8YiGsbrWD7c/UKf4xrtZb
ZZu3RHXjX1JtfWqXG1GlkKCEPERV5hy1Nv0rJCjxb0gBWLnqdLqXaA72Q2P9boXzkdRZdfI8t8VI
4glSdvKEM0lzFXKS3QAjah8JeR/2smxbhnxQuu3CDc4uSoVV4xrmjScteFMpYSidF0+XbJRgLvSu
GR39mfuIRhM5Gdvag4IatD7JVbM17+QzaqaIJviHpIwcjMY9uTIrLkNHPeuNFmftARcXwA3nuoWN
GdUUO52JTi4Zc/pTXkMIsSuevGGRBrpQpAsK7WPtRt02CgvMOwZyxNxADGgA5+tq71Q4gf1ckufU
51yBuT9Bh4nxacw+3a1QAq/qBpyxRY2sKWjEXecvmhHCboWxK9yMDpMTm2jjSIcKzeTU4oQ6JZW3
63J/WJa1VS6Uy8TaTk6B0Scn0ac8bkbZI5H7PI8OMTtzZhYHLqdfLSyYyyjprrpNBmI/YePTdkH4
vNddJYXuHrzSLG99V1MIhpzjk+BIERCe3JRBU7EPykZcSsqyh6zM+VHCq1AtTis9KHlqpT+etEGS
XAvR6/uGEQKpKnRrNe3464BebAkk4wiNE8A1KV/mqxxb/67tzJNjx/3DAj3qQqtD4WX5hzY+dSyy
55JeCfPBPn/QFWkmeTTcsuCeZsyTZ9OuJG47OjnkcqWe655m3wAntdzw96BTCfNpQ7y0xSYUU8qx
yMhNZDF8KyphXWfLTRvFTxO+pH0nQr+DL83Xvu+NhwxgV+zfUeXli8P1kYYb0H5oAJfvm++vf3/U
yvlt6jh9/9vXvz+1xBJCJDsCtr3aZ/BbVTFJjxzts2TSlwYCLe7W+FBIczv2Qw9rmBWgyCloSN6V
WFAkCgqft4/W5e3sBlj6Zz+8jLmBHH1OzHSr0yVBoRHhxYQ7ePn+iCfAO5lNA/6HxSPmCHaqLU8c
mQs79NMjVH0186hdbxtQ7ML+YghaZk6zvHu+4U7LDWPleacDPBJRn3fnlH5sFXDsqbsagmoeezdz
0nk3uYNiOvYUa6SsHm1cbIegf6ldczgadTIc6ZsLkE+p87MXmlNg5/kwPWJ1Vqn/6po8z0MpWnAT
4R2qMY7Cyyv4/VG7fPr9US1p5TCtAVXI31kudsiiC66ELGdQ1dykSYJveMavF6G/CJyk4nFacfN9
AzIUj21jnyYhrqzALw8YRx0g/0F7hDRYpo51XS83cVXXeyEZbTlO/uXF9njVOGUMMkd+2XHZnv55
U+JyPejYJMW51r1YGKdI7aAPEHzCskYZwxi5a7wPTzTkWLChYBP9GqNAPisaZGwCy3zRI63Ww+wa
lvg3wkZ3SHI8PEJmZTxFM7bLKAR0nA31w6Kw6ShkR8PvTv0knPP3DeOVaGvPFVSVOch+wSt2CUvo
mGJLCIc5QbrsSxtUJRNmsoluBzKJYnbbr5Saq24wBLnaz3cK1cQRFYy+Znh71Bn1r6yLm7LuLzFm
At7TrKbJiO9pGiaaNM4NKmN4bAbqCjsN/YcJFedatnQHrJTzuDCcdHn76MfEyxkFkYIIueO9or96
H7igiDK7AUnUsaUB2zAKQkJmXK0X+iWEegkH4qlhvc79pE91mnoo4KnUcFiCP/NdUtdUUL7Ewip5
33DOqSEYZkgQdoztj62Gbz9iCTcosjZmDu1XgfDaEBFEqWhp80pchFeQ12sn4nFIUHj0NJr86a1C
DbPG1xFdXBAZp6gW9/zgS9zr6UpOkPR9BjkoUrapyiA/NbSlakitWx9m5jZvrpmNEtod0vQoYVZm
kQtIUQkcF6F5T6dkY5bqd+xV1DS9Z92OCblNftKkhG4EDmF8Ft2W0PLu4oKoh2ysKauEdab3SQbQ
clFA9smZgAaYSHteMt+UH3ZMQ2lghhv3o3+wxkqe81Q/xNFD9OnPtrH18nbcgWmKngW/xjafBenc
5KVtyzb2WDkcdEz+sXB+C08vqXmL6S0PH4NEvvZOznQ7lY+Fhj4VEo16HJfYYFcWx7bDXJRJcaMi
qjY7J0eEU124jxNKhmzGgDsxUpNIWLZ9UwH00GRExp5dn7WHILuJtICc1VEMZ/2jkLjoRU1eIgDJ
HAsY7ZDQds2Ln6XyUklEebPv7+JlSZI07TwU4YhaMQbhIYK9JPO3NLRCnGKe3vRuN57RohScSdGT
zuEBd4DYDqFRXo0ggIzIWgIT2uk1NcTOMCrzIfD7hQ5VUKjgSL4gLLwDiZkdCrODDNMF0ePQK5QY
VXQYfE27u0/b3WCq6Mkyfwq3lw95XcRPYIBPFdThVdmSco2gc3oMJxspejB8zRbUflRr8sgkDomN
B76fV55TXud3e68Lp42VwjbzvILeRRRajzPVNMAmxkLlIORjFqISzSta1U7BfN34GsqzHcrmpk0N
vHPpsphwOttHkYjv9VDQuAxFik0ESgwK9/EYRt24R4YV0w3wgmfpw34A8hzsmkHdjIw37qFd/PRN
o/+QYilqqdedpV0w+/LFazraoZwDt62ROrseDQ7YeGJSvdIocO33pLv04ycBov3f9tbvLbQ0sNMN
A97bVLvFTZMnDQkJvrH9/jSb0vImezFBAm4DovE4+Zl0LY1bsiVyUA5O8JqTNqRnHy9o5+4bO2uu
So2NG+8VAQWcQCgwYBjKQMcXsdygCZl2Zk2ph4UR6K4NnaNm+ngfZ4ZzX6g7jcyN3veII8OumJTI
Sh68jIRCCJGIUFBDIihrijtRz8/pYAyPrFufYgQD0jthcMiFFTwoYzUTNs07384/vfJJWfi6Bru1
jslocPBbDp3jwqH0VrMBvwuitHHrFwEqyRH3pArNl6zwmejm7a2qYEcVuTAORoEypbYEeuAMDafZ
lua+96e7eOrUtdavYYB0WU5k/6gmIePUHYlQoSCmL0iOjzX9quLhHR2iepj7bOfBet2ZyvZ3aRMm
LyzpJ7IMnV9jTZiIcgBTTExL0LFUCL+QBr4UrspwURNQHAz5dB8YzRXS8XwTUULua3IGH8MaJVcw
DM0ORzOr89xgtRpG6rNo9a4F8EcbBvOFFi+z1kgRwhlGOJLMXhxa18FYFxH9ChUUHQL2PA351GgG
7MUgG9aqE9MrmKJosurrPA4bEHMILqs4RsMSwbQFiisBmEjvQzStfaXrsdmqVFdbIwBHsgDrz16G
/yeL3sga23s2MARsQNTosMUjOz4jnCWXepTjximeCyR7cEOIcKiaBoKQtoatMnrvELhUHfOEX2t0
k5r3ObQlmw9oxtmvv5uhyj4QgJa0iSJa/V5xK7gGrjy92Apr916UyBXQZzaH0Ajlecyg7rtBaN+g
GZEbx7ERqrTxE6WvASzOrs5Gwbtd1g6BR00RXg9e/JFnDPTHEhwunV8wQg0FqdLpA09wcVF2U21/
/PEff/3P//gY/3fwWdxSJOJCaP76n3z+wXNfR0HY/tunf30sMv77/pn/+p5//Ym/nqOPumiKr/a/
/a79Z3F5zz6bf/+m5bf5r0fmX//7b7d5b9//5ZNtTvNjuus+6+n+s+nS9vu34O9YvvN/eucfn9+P
8jiVn3/58UFCQbs8WhAV+Y+/33X1+y8/pGN9P1F/e56Wx//7ncsf8Jcfz+9t9PGe/7Hm9/m/fuzz
vWn/8sOUf2Lmsz3PE9q2lXTdH38Mn/+4x3aU9KTjMEyU6scfeUEuyl9+2OafHmJ0jcHJdU0EK/rH
H03R/dddQmq+X5vK0tz1j7/+X17Ff76qf+RddosNsG14YPHjj/JvL/by1ylpIhaQytGW6VrKpQ7k
/o/3e7ppfLf5v9rSoD01MvPwsF/UHcOKO7999/1qpdoNUJFJ7NX4AEQp9g43u6y896IbyazcD7lS
4dsYGUEaNLsNGE6aNlD1bJXPzvQUDk9ivtCL7OCyYu4h2ise9wjeJn3nFh9aXYLxGse3Yz78/wv1
f3ShKvO/u1AfPutf0fu/XKLLD/ztEpXWn0Io4XmmY/7jcvv7Jar/1Ag9l3uUgoRj2/+8Rt0/TdxU
tqdtWjkSfsg/r1H5p7RcyVHQ9Szu5pL/f7hGLVo6/36ValNwpZus3LTQTOffrtKuBVZd+syNlAcB
Gx2h3aEIpYF0qnWBIXLJP1WYkSVts02JNKGGv+pkOePUbt5I7K87Y6ZxkMl8Q8uQCSJZd8EE9ERE
6P0AGOarHkXHXDSAySL3RaODhv4SkCmqzZtkoOlZR/csyHLrXWuMktgs2IeQd7RkeyEcTTYV9QeR
EMhhYKzgaEoPeUYI99zOxrpB2sAQkyZX8kb/FmDnHOBp0uOajelzWewd0XdbGPOHTNXDRptYLqHa
AIJk1urMYi/S8eKPaHdqc/o9dKpeVyUM2FHU9+xonBlaOqvSJ81jGPWKLg9aPjFv3cBGEDyUJVmt
oCxjX15pGkIuqdQoP5lb5CTE267FiItwL3qcSiwTb4WbJMl9DpDEC298RHopB3bQnOOB62ebzN4+
agxv62QmmsP8EwvYDRWOQk+CXHN262hLY/8NnHC2jXASgLuD/tiV0K/zwRpwtwQEulEWsZN2u2Ey
oq0/V58osYy9STZ3BCF2L/Kj2wwAYeIXDzB5ZF4aRK/eBHGEb0Qkl7z7BnNAKrO3tIKODLuauHLm
VXOFNiqy5VfWs5DZ5IyOLRlwjHEvmJZMQHPgjl2C3NLZehuMh8Fh0tnZyNjxSdgI7PDdll656toE
QUGPSdUqflUTWvT6OsSltOZQiLjZY9puYyerFZlJbksQVNQXW5n575D/qzZ/aLuZRKCGAsMl7GE9
+mfGFnudLki26Vz2X74pDmkfPne9jbLMia8svG82NDEwg9hFOEhsG4MOO48whegVSz+5ivz+YZLD
BfUuGej8XJDG+9mZf8ZxD+PStBZrg3kZoq8mcq85ebwZIFsYzx2wAG25lJkiFQPoN1RQtEqs5yvA
f0hYOREg+YV9VzX4vS3n7BtQmnobHPuGbhJPX4fcWVXuu1HMz5PtOeuxYZwSgxdoPeMCGfnazYO7
3NEXZepXB/kK4rLsBhc08037IaxreK4W+4xiLljl/VduIi2jb6vx06++/2Q76+5rgWvNJDbRbC9s
Wg+1qa5a+YX0+5ebTDd56jwFo39d9s0NM1TXnfZIWZCwOeGLGw5303h0OmjpTnOvzPKjDvx9kLcH
WtRnu4x2INztodry5J2mvLpHaHXV9deZTwGWzRhN/byWm0a45zoyHwPXJRGvq9YhcQEw6eQrgdf3
vNRr+VMhypExXfpUL8e51viwdPSKTQXVFD3E5tQhLFuJ3n/DazcQZoPGwiT7BUBw24De7wokHtWA
h8S6aqcOyL55ZdXZok5ZtW79bvTmh2P3P4eWK9bHHk5vEueae1vCgOHgDn0bAYnZHl2073jbOhIS
jLt6IJpAwWORInlGg7auF6h1mDIJlSHKukKOP7PKpYiiIEglkVZ6TH4dCGZiON20r1GcvqCcJBeB
niI0XKSD9kOUMoVrup5DNt2x1XBX0yJaoRUIN6Mnr2oHPUbGZQjiYnypbcIriLBcdSJ4BuRJGRZZ
v0bGVGlDr7UNk0fs+mSYFPHvOcQxGX90WXll2DZn8+Si+pmYKUcTW1FvqK/4xjC872YwxNhXDsh7
EiwW5km2CvdG/hINdDzGcbjBL9BsWpPeTek6BA4oIJ8zBadqoI3n+hA0RMYv0SeqCM4RNOdGRqdB
8EelDj5AvKQgPZM7z8Uy1XW/rRp/WNCjpkwmIG5FxlVQIo0zqomDvTBOgRfLrWX2z4w8fkVuWG8A
d0RbgVK7rdXdqNHm88XUk6+NV7360nqZRiBDDv+8QH+AAMS5Vka575bfQYMYVAZv2xYO09Sadz3I
OSegX8SKaqHwSu8rJdYukGTUS29mnEwsx1BqTRLGU3DEY2ZphCo1DY8PwCLZOlvMKP0gaTPOL32J
hzY0MNxYCfK0Jq5ephn86NiM/KUoayL5VNnGWz0z3zkjNPjtB+7ZTqytgWoBM+uVqjrMSrn7HmVe
Q1gqNAXEWoVWHePD4pz18bZFrx8V0RPzyvfBJiTRDu27iIUZGqGBJEqz6DAmBqHmvYQJB8cRmP7G
8jdOE5xKpR+dyaEHHue/k5D+LI1bUoXK7nqAareyATsllZKrYESC5Ft4UjtCT8gQi1A/DXLVE53U
zd5r31pfWRhsG8b669wXWP6yFA8dGq4JWIprPffOdNP6zZJRg+jHVfmdHxvPvdsuaU6d2g6BBreE
zKKN5H6ekRG1jkq32IR+Vi29ssbV7aYIfuPYMEvCe0KJA6Kb8jvevaBH3JxRFXubhSEjdWitJx3j
LZMFQmbjkyIASSLLDJm3snwzq8p6VECpHnCcdVcxl/zOMMfbOOdlES0m/5r5reqrIwMoAl7i6jVq
SAtKPfUmzerB7NMnTGyH2SPlEJ2v5hh+HPO0XHcESeFSY6kfUsBS8PUzHNQrO6rcbVfFGen0+iTM
AfamRXxeQF6liuJlCtmJldkTJtule10i5vYXAZQdoKDx5msqTXRrDQ04G2jmaO6mHh1NObRgnPU6
k+6lz4xqlYzySzUM31X5MhZkhQcesJyUAapU97lBLSujDzzEYGcasRvjmUiWNrO2nuH/EkbJG3g0
vY3DyUDlBEVTScdsoCiiEsykCE7NbdYKrOr1fUN3Yj1PHeLeuD+JgrlN6JnvxehtwWAcwhIeeBsk
tM3jZcf0H43eh2lety/GmIIiKiBQFPFIJ8BKAf3kWKFD8k2tjBSHmAYZI42CmMQsXMeduI8DuoHC
euU8tEiZQnOb9+nRJNZoTbsB6PvsrMMKaYhmyWXHQ1FZAOqSBSGKHvu4t5w1kVqfDcbYKrJXXgqj
vAjaj3xRHEIapLc2Iv71P+zG/2Tbvxq1ue1ouEFwINAt6hu63+i1wQCEbnCwRxHt6ow4tLryoBT5
+ATNujZOcb0kQwuLlikYeJEBGWtZxDQbd91DTQp7bLrTr5D8CCNFMse/1o7DVemXew4E/ZX2TaLx
SGG0VEFzkol+MJN1GfunGicbmec0JZK0fkBtggsDSDUNW5WGX0kQ3cy1/zwG2UcQOkypFwbbiIiM
i8tIU1gSTvhGONDYKwukOWAzVdT43N2rMsfyNI3O7zjyoDWUt00WumtrSaIuPZyW7IQ5reOVKeIU
sSXtqQRBf26gZXd8yBw6wxltMT/vc/fDC83nMEr3aPufuPKhSDkoJt2yvKt0+lhmDurrCAJwZdbn
Ns3eRU6WQaFymi4053oGbet8Ys0Ko/6xCpJbCiguvwo/c8Kof3Q/aif0OMDT92E3PTL62zZZPJ/D
aHgvBb9zPbQXr6msQza2xUbiih+r+X6emIuEYApXUbUApZ3sK/bLM64lQtGdpa+OADHs60PMwdDs
pgo0TfuGuYWjS9IgLpzo29UEVqTtuDTX2XaBNwy4JwlxqyfThqsAEkXaJEESBkhCO/xGUgHkKmeg
u0GeA848xpEwxA6QTE14a4giLkHUSwpCuYf28kFaFucX88qtf09+ojdi4gDQwv10JzNFa6gy8Dk0
r5u+xPxTwncKCvQteYuzTgw2czA8R5vJK+nBw4eBcEKic1zTTgh+xmXqb1EYBXgiWDiaYQ4ODVOT
loM2rFj/0eccv8vMhuDfPDo5SZOd6dJCcc9LzoQFpJoRsOJEVIlrRssyy5E5tDfTGHE1BeXAl/PP
0VSsSRbkOCS5Rig+nJHsFDPDnRcm6p4aFMBCdi2KmcTBzPqdl8XBG0ySQeixxl52rRV8HxeFAIDR
kBrS6b7MyOFoY0hggeCr3CqxycBF9YL9o3ZR0HiSviFHJQJNlJVcGXBmMSVOfG4Uyx+4ciIc+zDC
WmQmPHGAZPw1UagMzsBZlp+t0xyTqTf2Vjr99CNpr1MLfN8EpjwvZ7G1gmFPlIdzMHOoRbFd+Nty
6wzgaiqHsLmZo0AZ4yX3fGJlDapDMxaXQjnMHgYUX3n+YCThG7o/Fr2UAS6zr4epMR9ngcLNbSZS
Q9GTWepVDFbERlZPW901+16a4VEiXo7qBIPVXFyCcABReJ/Aa3goWuvOtZPmqASo9SAr1wN5KVd1
Pnm0LHHP0fgXJbIJNba/G88GwAQHryKXnMmhuBnZYzclzTmQhziugPRgak5Jk2hCnNCF1tdKIdnh
knaPdjr+xIGN/miCZp8hPsRgRvVh+kTPQxUBD4zn3Uy7QxUG9WEOsXO6hXmiq0/aQyHUcdD2Dd6e
B39Up1AVSDHl9AAJJyWSxuLNTVILos3ixNiwWNkVMO90rN67gLFC2xv3tCHis6qoX+cqP5nEylWh
R6nnf3lSqWMxDc+hTtEuw35ZCcWFOfRgI6E+Fnt7IM4vs3ncMCM7MtWsyUZDWlIAQAY3Kf7X4ghs
Vq5LpkTs25siYxf0HLAvQwQRIWdhciWYTVIdMNU5Dn6b5in03nRYosAFj7WdWwql7NA5E6b9wQAW
mLKQtfMGgLjcVIu0rLDhG9qhuMXZf48BYccZ395UJvOPSO/NzKKnbaQGOplSr8NuOCMikttYU8e7
VnqsQSbBMBzhVRoCSZV1xvUOq5XVJXGaxzwzyVKs3XKtzeJr6myiCaQXr4GHka7BYKBzoGMI0zoU
bMtr0+vdbRUazwRClpFTM9Dl3DJFDP9bJo6rrjoNmlj5LgVom2s01JXComNS/FDTdis/YEny1fQ7
n/GFlgirrXYyNmnP9EDDXlqjLSGDV5f9DrTea6aoLLUpp21B1Is39U9EIY1o7FNOnlmwVWFMwi+/
lzKpmRxpnRJKashRplzvCoBbG8pYA6uH+1qD22JiukFXypYe1hbYwAX4wjMjZmQr6RAjvIR+ORio
ryNaBkzvMTBAFjRaDp32mN+NifmJxiHZgNtGvBLtSOCEO07KJvhsC2oa+M7Gt2AqHvpavWZj+SUq
3h4ZBqxtSeiQHSHvp5u0g19qLiSNn2mer7PJQY/77IIHdHs/YywOJ1U7xeX/sHdmy40rWZb9lfoB
lGEeXsWZIimSEkVJLzBN4ZhnB+D4+lqIrG67aW3d1v3eTzczGApSIODu55y9106qMduWPVPirCJj
qtKQV2TRJ8eysghRmdOnRlcXfid4C6tsuCHB4Yydme1SwKS2kYH/bUp0OCWyOiYQ2KWI6RptW8jq
eZQWqrxilSfeDS9GtMom1yGnDN/3AF3sAa0hEXh8EW5l7slNuKAa+PWmg6eXW5ZaGx0FlAyn78UK
VtVjL5vmgSZXUOGAzQaf9oDXbfFWv1oxuRBWRoSEC+gtSH+jaNAoO8i9bEhQK9uIJkU0GQ8Wrk/d
P/RhMi6qexcgVipFcEMK+I2ZfYaZIbaqRb9uovajxbWP55NGdgTtkCaMXuLk1DDE0JbREF5mLu+H
EX68sPfyyBvhXcLw0IlO01X25TMkRkiv/6DsXNmWxk3BIZ41bdjUBs90I1O8eeWWrETcri2Fi1G5
2Kz4Kc9x2AoS1ipZFu8ycDZ97qTLvGgIqpjCjwCT0+CaV7/MPizc4FZ66Sb7ziHdI1C6+RmS5mZk
qkU8FN9a5o3WrN3Kx98Ytxza3+AhtRJKmPo5ku5Trid/0EV+DZgQnfmdifj8NlW0JUFybVkAtkxT
wJ5Kh0erc8BumJyU9Bd4aFcZi1WMx46NONwyuF1UJZ4/0I2kQYNaCMr22beSu94QKvb376m8+Gps
401nfccg6SM4JIE1kP7wkEixHQcOMdDP5smajUKGgqtkaowTC1eulVQItuwd7U7YZl2AcQhHUdwn
HfGl3A6jIhLBXlaRNA8YOCS5P1PMMh8KNlbQKEWCxbYbAmKAqmVf1q913G3KqatXk2EZy5gbnrMh
5kYxvcfKp1roCY0v73XYIhC1oXLlwyU103Dh6YgIpvo5ycSX3rkflWM9DbheKoguFPNDi++jWmhU
e5B7qnLjlObcYFWPefutF1hkyl6YEFbT75jSQgn/GQHhM8ZQb9H31LtEgy5Dna7cKHHom4A9dX3y
H/1k5Yfmd9+2H3XKPsp0E/hVSAWfyZgQDJprhYo4xjlib7oRQgr5Bf4B96ZZdSsb/sGDh1iJDgua
8Vl/gmus5+qCWsT4L8hARAWFmIa8LNr862p+3dH0rzBs1oRGvFRdtY30YuPX6LXkqNMVlg4Y+KSl
CT+R3kNXxQntPwPfg8NeHwykMxUm/usqv0Wtfcu7xsG+h1Orits3ohjZL0qc6QDe3xs/effU59QN
b9JZSQZYSz13yoc4jmhe04EeIvel1BMd+6qxHzX4zKXZ0S8TbJ02bOwUX7pVNjzl0RwKSy5H2+8F
7YpwwidGlnmGb1suzdH6qhGWLkyDJbg3t4MxWUtOVePMU1kGQm7DoaY47czqwWmKS1aMbzbudqJC
EOr6+lNlBN3OszrcnYXaO2mwn+YkdycYQC2GsFHI1Z3VAgsrsYCBcFbG1kJqgV49dU13NIiehCN5
SDsnXhVs7wvoDos+haVNOkRHDOHBZ89auzL6UUH8Kls+bI+sddGwt80lfESCOw4bKD3jymgfNdlb
mzDzaSODCIau2BDLygPXjfYZ5JZY04Sh10jjouqZFsAp+dQy95J5UUcosLUaZleRnxHRrQr5k4w0
jSp3jvxr0tkNqH+gob15pUSd0xBAEhPJ0pnE6BDzzpnDj5+ypuOElx514GVYNvxm1aQjtmxYOShf
CcaZj3pleNF7vv4plCc1YnYgRbyJ27uri+uY0mcxawLAueY8AQa0SgxT5QCDHAEnxHHOUFQLGwBd
0dpOlrbStK3fahgZC+wvcEPCGHAkNxQ+Vn9aZIa6u7GBh7Eg6ztMtXoZS8hpDntw6zFVR9gGxalA
YpRE94wQ5Cy0PzPCOx9sFiyIecl7Z6SfAtsPIararXOYh1SkVhMU5JFSM+FBN6JkJcfivcz1y9hi
XXZdx1zJ1gcYgtyTlfOVdkXt2xJugTND1iDspBF+Iw8uJla0ZCMJeF4bTvxcVPaXyuwA30Ffrcte
DvR3NBalCVGQ2zjZEnXXrIb4RYIItavFFWzm1Ip+RCasSXJxMmoABoEjLNt6pAsSlUvlUckURu8+
lM6Yr3tRv+oNTPy05dozz50eXe0nrgXuQqh7Q0cXwEzwtvqDu0TSde6C7msmdNQMtaKM/qGKCo++
Akb4Srr5qtfVXaVus8669iFyhmEFrpJRCgpqgkadhWNUezPPzWVav8exPKbDYG/CMMe6zpjEpbez
pM+qL3q3/Am1zyY9Y0KfMUulnWYHI7FumQfrEW0+AyV7ZD4TI3TxJ0inQOJogQVT+AN38FRrE9Hq
6b2r64wj0EinO6C0skjXzCHkFHTpKS+hIJia8HAr1ytG38aDI+uR9cP4yBkLEiXK8okceyGr9CXR
gjPYuNswuGBG9HnGBoCH3swCmhZgHlh6ayffpDGiQdaVURFsZcOAMGW3wiTNibBOvkOHmL7wHQfL
m95EN8sJaIY11h+ik75IXM64l8qlVWKBjAQrvu6zz0Sug4W1DogVh0w0qv5uc9Tl6GBfhppfCnUO
S03DEKoNO84lFFcu6uNF0NIqSTpvV+FFMh16hHbgjouacHSjlRffYpIVKg98/GwqNKt2lUf7YuQg
3hoUEHDfgFSF+yI2CEZqkPU3Y7E3NeKEJabGvvkmKejdHzF9aRVBTlNCNxamxAaVQ7wsnWHXl5Cr
TC8nk9f9Y1aphh3pQxUc0FuTXisGy1/ObxjxnCWbFLAm0X5OVU9tkcuXtI5+0wl3TVq8E94OeAzY
+6qy6a6MvoWIJg8PqbwoObxXdR5tVaO8/Yi7NhYCLkVkGHs3+PRynCSR3T8mg3eAXvyRgiCjbAH2
VrudtnGAIqEpj/exx1NoeBh2cTHDXOdwUc4pZK2/N6zuIHPvOQIRw6Ld6FytYsDbyam8BuCEGSsF
kVMpGMujem88m4Bv1GkMNwP2W9N8tMPhJZ2i3yCIDQqXlmN1xUPXuAxxyNP+SmzmHu2g39kRhxXR
U/BGCv2cV80Wj4a9nbTkc1Z1rkOZI/6js21OBg2d1ndp2YkEWE+tbQrVnDwVfcuWUrjseZfeCS6e
i5HDTgGia6baylpoG6rkiS39qQqDQ1XETCKohOlWmIr2uHkNUsYZI76VpUTmHrXfLozFRgbnrHdp
8pQpeBCkSKnY9OKo6aoAOO42qyjrj+PkvuJJN6AUs2+2gb6aBJ5iD4M0pk/uLCBQdHLbcCVT8CSm
C7F/lhgbpv8Rmum9xnI02wJek0jfuggHFn7sE72m5PvsIoUHfoIcho+zY3/zaGFn6OqXiu2Xiox8
4Sl6kl7u7tkbSa6kCpM5KTj0rHpTp8Ou5yAoi7ndifTQamC6pcmjn7WAPn2QTzAYQQL4Ew9Cnf3k
vv8hlzrIMQ4sxBzmk3WwLC6UkwJbSLL+o6yxQ9Gl6+zy18ixo4+CxjIMR+uCYmfgTuqbA3XqQyeV
XCXheIVp9QWNlkH8FKwDz/6OCmsX+c6RaD1IosikNYPTKcaXBzbKtH1LGptnyctuVkEnC3Ne8iGa
jCO/7tREyNvZWk8EZEpradrEpY9pvBo5Jq6quedljipfuQbRxAg3d3EcqGttBJuoqyaopASIGXrx
qHv2Mu94fH2yE2oTk62dXsqw8C7JTuG5W5e6c3AmdfXQ1m+oV7NpLsPML4cFf51E9LiEqrh4ikq6
1Ti3DG6SrWXX/cRBwdPjDP5eZe4RP5OHmr4nBrQdD3YMbq/H5LKPetEhTiyxWkwnocuAerAHrRM6
9CdHYAR7uxVffkGkUu5p7wPhmhGKOBRwJNmmXvLhMgGsXWtB0nm0wlzLnGZGcsZIyzkvsqEnYCjc
rj2IovAPsy+jdwYSfSuEgCEBTh5f1jIb0FnjyxKAGgvTvRkA5gJsmNdKcyGNAh8on3OUtcuhYrTY
jMNaBHNEgBC4XPHpChh77LxGtRKZRjvFsYtF0ljVckjkNhMKkXnoWNsCagplKN1YKT3tEZnmJZ2j
DAOZjczwChzeTjusAoC0y2jkQD8YZE4W5jFGt3uGn+WwdiIrH1x5o8yfWAMOloM5sSTgEfi+s9GD
mu+QJ4wZ1qKdfHNtMtlaSqv4zDSbYBucpKEdAzRyo5WwXlHP7jLoeI+eNmCiS6AkDWxnPtjuJRAD
zDzJK056dyHQaK2wieLoz7wB7DbWHtcfDmzwwApngYhUcKyQ6x/TLv5wkbMx4obJ0jdEGwQkLuSg
p1Kdg47jELKTO7sGI+7D5A/JXiTOY4WJem9lLsE8DTG7Ft72yNuhjmbwkbsDsCQVLCdp0INw1MYS
Bf92Zi1GyplNMCFFnRtiQmAbqPsNAnPKKRuuAROzCeXzRsacUDsjvxkBLCqFW2MZdLAJzRx/fxTw
JRgj4h+zJn/eauQbftZlEem4b/0SnEKSvgY12lxTr/DYFWfWvTdkUuyQPgNBd6hoptX72nCeK8Ji
Hqyp/uOZZr4AQ7gd9OGzKxQ5STi8VYAYRJTq1+HfXIaU2ktDmwe9nl5tUee/5kAkH1rXwFpGyx1z
x5Pd1K8p519U3d5WkxN2j9EniY/bEUa/9yAnfqOW9ts6x3/bNB7gzVyizYY3TROV7az3XgufFVcL
tRt0IxjsM1VzwKmetocxJVez9INsF3b7thstTiBh8px7xFy5QPKy4NdXudr1ASlN4P3e8BZ+h662
cGJwwpW+7XPKllDfZBHN1nYc9qHbXaKy3VcmZdNoGMWuG9xN7imMsj5cX4V5blHX9Y50lWk1auyc
WFFN4vSKS4+pBQcz6Lu4DGaiQ/vuzclX0ezNUKwjXUYWc2z/gC4Lhw4PmAdWtbl3kFJIh7dpVkCh
UC6LAcpdTlNeeUy68NN0fRaKQUNqO8hlMcZfFckyqZ//iR2NwqOenkvNIj5mvMsceIbFUzVjvlHC
R9py0NMfwfxLi6ffsCU0W7Jsg3/rmQDa5xLGLDlNw3kYGX/KzqHVmk1fEXWqX9JomUR7roeEfSg1
mqXWMbJWfjM/tBgFqyhdmDjMGIYSj/KXt6vbU3zorfw7rDu0u0Yvlm6Dd4UWRFgYhGl208KSYEL0
O0ouIjBJcaxxJDRconlaKQXmahxdDDOjfdgwRN9OAwHFtcVsOCYCLRnSayYt0oXBG7FjnnKdjccs
IMsFmI9qG5RYhGrFN4xPjkYM3ydo32o7morhq2K273nR+xySUlOLMrZNesa2XrFMoUDqob7smuDN
KCsMuRCzevLVNVjl2aQIY+23rU5NQv5qTMvAJ8LJIi7NjpqXunR8kjmANJhjYj9Us+HUCa8SUZ1o
xuUoiQoXrpyO0J6XIw5hcrdPQC+R8LjPXkkGezO8lUPBhmcGP1mTbtmmtxOOWGwbRCSF6lkWxh+d
U6IfJk+9xfBX1PElgzdSx4ArrIaqPk4lxHaj27IwHfXkwC7Z09gdMePrNg3/Kn51ooqDawrYBWsT
8C6sAj8qQT+nAv5GRYjfMk8AWWSo0h9oz9SMTkCTgA6SCiqOZdZ77RW8crnzyg6MdFoyqM3VuqNA
TBrj10Nnv1JmfXErT+N0FLrUceMqGaFEDHMrV+usRR5a3jLEirii4DlYLsxJFRRcP6rjoA5rVEUF
PB6hkcA4ETDp2ZQVsyqJTNwK3A6rsjU+2wwqE/HtmslHpSv4B1kBLC1sd6GgEdXLEPRrSpU4yhae
W1xfHQx5epH9wnLNv+x8IgJM6j9OKXdeRhgYe/QFiwg1pz8UB3JsRwGyqGvFmTlCuY2pOrh1PQrQ
tgLxBQvf1v0Z9FrtlOaOYJuKfSNU8llr2WUsKNjdSnqUq225rkcS+OjYMdOfzl12Lgg6eQQE9YVU
bWlmPhxPzEVLV0W/8ejsYsNrTrO8LLQ+whSiT0lUHmk3/SeopTt42HTHI+0/pKymm9ZN9SXo/5tw
8cBPFZ2dduL5jSsfI/pg3p2+gsqVyBcjxZ/bs3jvQp7AMWzTp5gJPUkFAkRVQ+NlwtlFS8Tzeswo
QWrSOySIpxTy04CwUjPrxca60XGmF3nUgsDWOp45CJW5JL4zbNHluwMpKxVz2t2ibKz+5PfFOXPd
ckm7ST1OMR07zUw/W48wycgOf+LQ+iPNGqI8nc9yqxRINsOKTWQq2RcSAFn3tNg5fNHQXqcAd5kE
qgeRw1JDijBIn980wIw+0MJWev3plUyAYt3H40+xoEzCHevJhTPZy/c2LWHohElxMnt70zjOhpbE
d2HqqzJ1Gcn5pLgzL6CNKmAsEc8VEZQeEIinjP4TsdI802WKJ1HtPLR5tcoNr2B833AhMkbGE8sV
0O9TC0R20sLmUONiZs4FcBdpAIbQLcmP/jovfSRKRX7KKnA1jVscLWe4gcokDYUst0hYnOc40Q1Y
5R+M5mazCTw0ubLQ6YhrKep35Tzh3bDBzKC247x5kFVxqDmDTZW1NSsawEE1gpwZaHpWqPMO0qkP
tWLJjuAR+26j0YriKBdrMGjAhYUNuFeNrW3pRrRhU1XLxZwx6XjMrLQxhukerOuiNvc+qIuumQcF
8TwRmPWBAhimoTNdrx0qiAYIXaE11zpF8CJp7+B5xWsTeRcpum2meUd70Hdot1Z66x1bK9yxu6jH
drb91EiWQsRCcQoR3618imuP45tCbpKU0U8vt428ZEl6zGk5apgIHsbUv6R8zbWgMwJdX9bMNsLQ
po4WL2O6URwBUKDgXyNSzn9wffsTIaix6+xvXKwNclFSGxKFxZzaYBjkzUzyc2COP/OHDN187Xrp
GS7s3bKxdvriRaEiZcPdVREWdRG9RF1w623/4CqxK3X2BkyDmf0nUBK7fXS1Y3UbjejVysJb3jrP
IwA7e7yL2j9l8XjLCvcQds+0G3bjTKE3fFymzUml1iMB8480f3eaYCrhUU80Lpjb9KzPW4rJBx1a
Y2kBhwqvTdVijULKRmarJqDhhgAnXXNl0MFTLmNfgj/d4Ynqf98TSllVt9BLv4D24lFtmHdoFmwL
wfMX15SsUcRpxpbX0to6CdPMoGfPjErwhi1BvxyzX6xRbLqGznMGuj/ahvBobbxJvYn8kQbQjsr/
rdGSy2iTtc62NC8IDCRrY+FZ/brKvpIs/GBP+eOmbLqDLaGeiicEIgwdvALhEPk3dLBTwcMKOGcD
oH0/ku0MtuJapXAg6mFVq50DZMS324VEITcGR05xbvM1OI+asN60Sp5mTF5PVJ9mg/Nyps04dovI
R+QXtwdsMatoToXsreLoC+1AxZYCdMhs+ZEE2d5tontZTa9BMh36UdL0G/94nvmFmfvYdlTSsfXM
0bqZHitr3AqdnyRTCGM7Adv2rzMrNTUHYEtCZ3q8D7521Uq153ezAfp0zCaLY5t2j6JaZvpbT5wZ
NHlMubb7HqbAo6vuM+1Olj1cEcx85tR7aYLquEqv0/s0Fb9FWT2RNQcjYpE1w8riovAIrkDurOGK
8d9iVWJuVAI5QtJf4yrY51V8wX26mexsA+GrEGJNJBDgpaq9lvi74nBXd/I4Vd7BxQ/vwEgRJgEY
IxBTgXLOqwliungcokgH4YjZoDOZsA7TY8ibDTm+y+xTLyFXuzzZOMpmfHZlRp+KZgAsHXelE07V
N8adEf+5DDs66dOzAxsznWONVf+cGOa5xe0NfuM0Mvng9TskyrtPEabxNY5jfwvUOVD1CcjP3eCB
nB9AtGpP0mxXrgnCK+yvpqfuMBnIh/vX6wFiqXBP9OBhNOt350na4kLSwblQybVPhtcWp2uPg9IM
5DPVyGIwEeD43qEx2mf0eNeomG4ZgAbFuKK1T5qa+aHitdDlTUv1u56A45RHXehn0l7wCc5jGveQ
jfFVRXx41Z/QcZ1iJlkW4ax9oz1LK7pGDbi5zH+flxE8gAwzgIPx6UeCtasYgFJ0nVeSwB+XZIbb
c5r721CdRZO+Dk6+Fy2pbQso77f2zxya1KmF4NHgHJwNJ1WeW6Mnknvlt2enuFHEHAcobw1dp9Ql
at1RtByaNS7gg14xOU2T80jcSK2p/V9RXxK/lsI4R4Y81dJ/b+iZ+VW7M2yeKUaQ0Vl7yqa1R/SY
L9V1Xubmv8ps64UJ0A0u+q1GGpINzhH3yLVu8zODm6urx1cXxZjoxWvVvA3xAKaBlbGL70yQz7IH
b5nFr5ijj3b9k0l5iqLi3HvqXFja31+sbaOrpdk3kpPdXDvNnyeYr2dPn5JTWTE8t1mxB3DzKofs
PJTPWRgdrOQzUs2+A6oetfGrlYhT3rJG81YOv0HiuquyOk0TcTqudXdGeeoi7Xn+AuZ/P7fao9Zv
XEtcURI9okO7DdZ4r+P4MLLRQUd+s5R4BbDJcFBrPmLXfXec4Xm+o4zeP47et6oI6i3VtcvtJ1uJ
q4/CPiBfrMv6K8U/xQeqI26+WAd/SJ/aC8eL5cur7vNe0j3Nr5GrtK2bz0YWaJfjVxVP96ycLvMv
NdnxmfINCy8Y5+nCyPElkfIZhe77301H995Nc+AIy2A4ekUaSt6P9w4e8Oo0K8eSZyXLr6IZ954Z
AkUwNxFh8Qada7p/KhhWulZ/RJNEm/xjJf0arCIn9+hl/gh5mm2hOoEDeJ+fKK7VyZDGve+Hl0xu
EkK/TYM8h/rSWv0zsU1fXlycOUk9Mxsg8jXZAnrBk1+e/942en+b717hjLvCRL5AB9cn+Daoumc0
PW/T1F8TTb8jqXkvHU6vXn6uM/sduQZhz86aO5MNgkQYFd7MMj/nPKDzPjnYOd7VgRKVjlgy4P7r
X2QXXx3xS9rE3rbEq60B69GxF/FjDD7/bq9FKl6k3kHEzY9GSSpvLDZjnX7ZVvrR3P2puYRrSJq3
Jv+jwv6Jg+6zPWqXKGxP8cC7O/LG8PA0i/sYbLWVQp4NMNfvn3UzeSP/66zZ7qFRTzLob1ozXil3
gZ3syFCcjyHzx/r7NQaoQUFvryyUZShreX9eCMLXv58TjozWv4hJ/4lqcaWBwDnvY/4t3K54YwW+
2O4+8KHADKxlQrwkdvpmRvo956aAzInaW946GWIYAYSDZAZ8TNve8Hg+Naxb9TxgTEFljL7+mOMg
d+F8NPyExxnLclGNFGudl73yZovoNm9epjlXWSvgyV9dBZYyF8ue+smlomJ4JF5n2pRkBRUWNMGx
WLdozYCXcrU437abvJyOXuCuLU0/1rZcOYHYgvXYJJxJPSr2xJGH1NNeEFbscg/rexAfHLLVAy2D
D5Jzqkwv887eBPk2SNrvSFaLEhLY4IpXQ0M0pRn2U+iQVlPlR8ubnSxdeR6KtyExfiQAAURRLIvV
y2gXX04zvuaW99sO/VOePY1aAP4v2uguHn+7f0lMVlswIZXlb2xSjQKGFoa4kk5A0pQFXtMjuiJ7
kzM1vB53yh/2McrKXHJefgjxnxkB4Fx96Y20vOS09REXoWPZhJ19wGe9I/SOBAW1rAF3LxXySiJw
WBug4wfyMGXF2RJz68s9eIlxFGV3UMmu8UhomRwS2/M9ecDRmU0iPtFA3WahBBXvQmDrVx2N6k5/
jHUSyiJyA4afKpmNgv01c+489fFTHa9tzsMt2hTfFQdb1I8kfiCEHlaNXm90U+0ixDI6bUnlUvup
Vwzth6Ek+UTrTrP8D+Ips/nwxQgZIJsQnknXoZfb1L/MUDleOstBcIRB66nr5b6O9f2I3gIA4aJM
x/V8necTJbJEPRAHdO37EteM2QcsB2rv9OlJcObwna8kaK+ujK8yURfMBkheq03gsKYxCO+rpwwC
lY8IEX8Yw5wJVWfEJxGMEtBJLGwXIVH/LbiLzIQVSfa3suufLQ1ZJKmtVdDOgmbQQ1ZyERnLDW+X
vuWKwK+Yk0GjETU+qmMfFdvJRiH25L3HglRXv3qsaW2NbvBrt3CG6E24BHYCYkPIQ84JIaWH+eAq
EsEA2t+YLGe9/psQ0zurKztvkwRH00Ga40a7jkTmjCElOg1aCQRq8CSabbnS5k/Jn9cyh41EChSs
WBMOc99fJLjVzhu3TIIXRsftxYcR+ERS8wZuHNWQj1CT6Su1vpfTGRMQMFD/u+u0N8kYcneximlh
A1fTim1kTMee5m3Y+jtMUqNatApcPkljncISlNKZIVRj2ZjZkhSWpF/5sVo2oVrajGhCEMuegBQ8
wtx0wgbEPAadflfm+hMGsf005ED+ok1LxqkBdXyIsl1nlCsb5h/qPRSmq7Q2mSsiOyRMYkrWjYkv
x8KpVIB7+fGpwR0eoJ5fKezYuX8sJK4oBbhPkboG1spXV98+zleA/zWfl+dvIRc2zf9m2amJfHTS
ub3xVQOb5AX6MQhI4FiNerCPJ2dNV4GQbNC9/RBtyZfZUPW/F9FcqkWXPLXfk/CaIGXqyY7wpHkf
n0JvPKPsfw9pmFNlVaR1SX/t6Y8Ojz4A3mPTji9oyQ6+yM896oKqmaOwCXbOdknSbua7INO1I+tN
gkXoe3Bp1TgmuhxbXRDIM6Sm5Jkno2R2zgvEfH8HHDnTMoBryvKMBpPU5ZUYvV1DzqQgOGoIm03D
XRg1Vx+0IFHP+VEY7HyD+aS38ckjui2px28AEgyW1R5aBV2uhW2R+BnkVOjOssHaYlCuBn26xeGB
5/apDodnBiZnI9VYAvWjUw2IVAmgAREJzXJp4diZj6a1oMExrXEbHwfHWc8vs6MvCSLYeZJtDfsL
WSGMM8Ra4cBQRLF1LYUC/z/OjU3Y8DUWw7rv7BXhz5WtHalIHpLDEK5yJehyQAFzpw066lVTjesQ
OAg70MoiYxCf1OwSwj28ygAMaTl8Gf544mJrXrjh0TwxS+9ZDGbJuau+Zk2FQsiIL3gzb4RjnF5U
n8PdtQ9j6azHIHrU6PdFFzoCe2U/CUJsyxIJf0uAvO1t4aE/ASJ5Mn0AWmGwSUheZIJribUj1jjo
Vh0NK629DuHTpKgGnWqjtGnjTvV7ZYlLxbYXN5DynQMCTzpoBGwJH9ya2DS81FZHk6vqQuUmzYUy
FM9l3yxxTi17hKFW0iyB+m9C0oKs3D24DMaH3Ka7RaSFlu58HQXrGB0SLkEw4JkG9D84S2x7r1XC
F8cBL0YiP1dzVCxLWGbPjPTv8ZTu5Rzh9DXfVH4d7GsE0SY5JmMOBRU4yBzKAdY1yXaDznBuNFd6
UW2N0Vr/rQ7t7plU8GWaWW91pT92cbTRjPcwjEjxKlaVQx/PPChulYIikYxblvjP3NGOrWQC1GTH
zC229U5PrbNj4kC2na2lscLIfs0P5tuhw7TGsuOF8I6mYeflwSav/d18mbo/ySnTVhqoJwZtAV7D
v5ec92ptKNgM5egtLiVptnR+5w+pCMHIkmBDx+GBe+VD8mdWCgkQSyUNauKuTCxRHAL4bxKHK3OA
+1m+g49eu6W/Ix/jYtrWU6vD7In6S6zJQ43nkA4ZxHOXCYK9jm2bPe6mTSgxIB6NUblFJUMEG5Y8
qdNKqNbzwtzLfhvFW2pIrkn9+Het1vnSA32T090rRmdNa34lIzS0ULm5GiqRSDYLqJzRwam4g/uY
8Fl314lhO0NGs1iu7V5/zDrvlBbZPjX7W8UYjpjonWfCP6RUxqTPdk1udWijGCbg0kBsY7TYBQBo
Fc4pYzSOVvHQxv06aqefDnx7MOR0ZOL7fCenbTx7bJ6mKjsOlXZxA85ahEAmKFdgfR5gmW3dAmK7
525RjD0Yono04YsOjKr6dlMYJC9GXx51HeSBTA+Xif9YVMUa/fSGTtJy/qJrD+lGnG8JNCeEZeJM
kmYvojIYKtpPOiQ7BFB7r/E3VdmfCi/bwxrYNrA+QtjpIvSJa2ePrpsnpN1PYXaEjHqO42KXxPk+
F+NzlVL0VOAH4mDX2NkOvewhhyWcWLwTIpsJX2eGtELnaxjRpJqTv1UFI1OO3P506FS5U8T7LNoM
1ZZd2z+ZmVgbFEZlUhE4Q5+scM5NUvRo+cObZZKt5ldWu34MIYutrKliQJxTCYRo6v8/PuT/Bh8C
+cOEqgES6H9Dutm12e9/lH/+4/j5b3yc//65f3FENPs/Ld13fV13PMd0XMuGW/MvkAgvIbojSdGz
TWg4puk7/5Mk4tj/aQMZARcSWF7gz0ib/0G74SXdtvhH+SHdcV3b+H8hifw7RsSxPR16CGxqmB2m
o/Ov/jvsprGkhtp2fmxAVg3O3YfNK3DkONRB/7g2/83Z+SdXZ752/+Dq/H0rQ7dRy1hcCle3YPv8
k6sjTWweXstbDVr2aDGvtbJuTq6zz0KVoJehBpbJBofgHuzpa1Lbz1mXPeQjG0/mQAOsyedofoJa
/02pMqJU3aH0bWtr4sySPoLvPVcaQMO2fHI17fp//vC2DuPof/n0BikN0D4cVL0upJh/fnoiAIcx
Zm2BQgoW3oelKzkbPtgTqPso2GRY6WSuDmhr4+TbJlAmLn18SXRapvg6mI91ld0xfR20oTklwNX8
D1vS2g9jsbNwQiBQJpVb91GaEs3seMgsBsXsg25Ddc28hNgEfXZS89jnNOAal6h0VBlq4TIhEyL6
GIraeNB03J5eFT0ORrz2VPCYZMm5Vtg3C/dDoSP16+iq8oA0T/8R01/9MNLw9ypMuEYNGD3V+mM1
IFzo/ou9M0tu3MrS8Fa8AVRjHl4qoklxkkjN1PSCoEQm5ulixkJ6E/3Ua6iN9QelZYvpdNpdUle0
I/qhMspOGSJA4OLcc/7/+2Nx2mtkgMa82iivmXo7BdEa2sGnlMXs759Z9Lwcxrelbp31WbsRNC8n
+IIvVKbkJxEoB9qztBAda4dQT7ADhrTqsbjH8FAspWMH2s+Rb51GsrSQNO/RZGAufD5KZRZneWRd
uoO3qsjQDFHLOh59pRE7rxAkxBzxtGngy0ojEkYnlwU3fmLjIXIRJFjqWtLCS98Pr5RUWjppDNDT
P49bQly4OdKeKiOzme4ZVMIoxrB/+wtH4LBJ21lfursIbQr1xiyp/Vua2ZAOXHVGiF8jIza2uf/s
jGwP68SvwmsIN+BZunngdbPW1xcJ6nSSUJBPDedhjBTJkG6xjyB9qS4HtTjnnQ7NN1oMMShMQMrF
AFE5N3d251/lXkbrE8uBskrJJw3V4DKPOKOqJVQPDN616xRzj7FM4AcUEwE2o0J9cjtnHbFHa3Vl
TRWFHipD6MPAc1O0j0T3bdiLoOFEUqCENfMsT00mPh6ujByfSV6zlWh05Z6ClcmG6WqoDIZnw/dv
2PtfR3pLtyUZbWMNEOvKhmSA8NIFXI7nihuW5cWbq5TWuiN3C7vCZODjusT0qEK4KauFQblE/4ak
2jAkUzmIAPOMkjXehRnQXBSrUhKNU0pKQzPM5sIlM3koqse+9F5ga5II8EXkDtp/WrVSoLPJv2cq
SdXjtUS2F/2jWdlLVE4EzoYyuqexF2ACs6mHeJaOT6gTaAz7CoVuFOjyidRpazVO7yuykJ0K7XOD
bcfx8vOkovJFZO0U5wAUFnLIDdHhGJUrZvw2BLnefHI9ZwaYE5N33ZlssWx0h6O8LYvO8tZ9yHyu
hNzmxDAUS1l1bjO+6SqBsgJBdAz6IOXMtm9KetjCJT5CzV98EMJD+ZjZ7mVI/m/dh2c6UUAZTZde
QQWS5OdGtMxyY+XJ6dSIiA3KozvhO1e2H9x5SnTS1IS4+RCe7fLB0UjXw3M5TSCCZpW7TGTpytXd
L7EqfUFZPrMx5tdoOvrBvjaYU1qhsTP1lJKqWruTAqTSxI7sXTVuKRzrbND0nQSUoKfwKxX7INpi
2eXGjq18O5BE5KvrMGHAWOV7VE7T3FKv3EQsFU+m8rbOgCtTqcf3RX4VG+YybqI7ybbCKXlNF5A1
6ji/sR1lJfpq4cGrxH6xUYeOmhzeCM/f0GDNRxrHMHXAWBOdYRtaOSUhB1GxxFN8WQOtaMkjkGru
O0n1IQwxUmVMVZXBVidOC6LLom8hJLXSpdVWDyzsOwhGGPWnSmextxNLWylP0yi6LIceT1N0OWZy
mKZYSSb1WwD0vqjK8yQJz8BtLVD1nefa8KTQN+pdsQSYTWHpbRtiD+0eDwG56lXuX7ERvy+fY41U
c4CWgjlNtYmVmvoyWniacUgROqUkHUwGwk01Oh4F6MopoNpFQASlM3QtnmjzSrCRYMOWn4siP3dd
8yxvPOzYHarw3Nr1qrz+/0rvT1V6EGwofH6/0jsfGYTUeS+HfZYeM+OUr//tr9Q4KMiao+maaiqW
AgDua7Gnyn/TTd20HDhPsmIZFr/vjWyo/k1DHQlQzqGuMxzt11pPl/9mw+ukCrR0U6YUNP4ntZ6i
2mM5d8Q2tIlxNWWqL90h9EX5lhqHqaRBPA2wwOlmjenR5WvJX7BsnCVjU1Bcor9gbxZeyrp9ZuRi
20vEI2F+mtQhQnl6XEaG4U6qRgdtVl/Ukv9kqOfworcG8JvGYvjQShI5OO45U9+5BQus77qTQOgA
UBTzwR6KNUmXFc1F2rtk5PU+fS4XiaxbziOfDeDggB2glZdFYJabaN7K5jCrLbQYsQPxTc6qVSP5
RFyVt21IZKXsKhmYCPhnnpq3ULETwhQZQBqs3BMpBNKRRNXWxSCh9eEoV4ngmSEHzKlTJ0z9kRJ3
zi1RG2jFsK4WOfHs6pfcsa5yP+xOSRMKMogJqCbQoJGfBfcED3pB7ccgcuL3aAUJGsbgOZoZE31M
dn9s84TcxMEhJgeP08S4AfaGLqJzH4PWxkORtaO9ecDyO2lzhAStT1LX8IKbA6um2W0CIpxMsGBF
F1e4x3FCSZS/lYoqxCL4XJQXkURvHNNwChdv4gn7UgNvjZbCPrOIF4mqYQNW6zIETDYLgpw1MqDh
MU4dwpSpoabVT6bV7OSWHp/bEo1BKncb4cdRunjt6gUTQTr4TXQRS09K5dwZvFD8mD+C4F7k4rkI
vLXst2Ct0+tEInQIAdwNeYm9MWxgLFCSCe+iKWs0N9Ja9f1pEsZf9Nw4azWw9Irl0VxgXMf+6NYo
VGcymC+G29wFFqN/YyTISR0gHihQjjw6n0bvBd+mrJeXCcN/X9fvpDS9aqv4qmph6xs9+h2Ex+Dh
oXohoFXolRIkj6epElk5wT+7xf13Y1rszJn/TCpGR117Gfh8RW4ur2t42JO8q24QIEylaJws1Ni3
K6pAPwEq39o3oDeW6HSjmvY+8P5JWQH+aCm42BmQPA3gGL10c5NmwSIJlCdKOHOal6c0CghnIrwC
veSNMjAzI84CcWSC98fLEcg27T27oXvsCJTuqDE1c+GWeKvwBdWBAj0rXcOUWVrNY+lhiY5Mb0eQ
52oYJcKhaj+nqbJNLG8mEdpIjFpzCyMLdaTc0hIDGeeh92d1Q++EYt0bqHfT9KL0gZOahf4idRWX
qEnRZgDso1wklCu/zLDCxV67ff1bo5LAe1ERqCUbAq11oFBo2qLuklNyckERpPKeCd3Et90zP8AP
pIMozJH+52r8TBDZo2w3X9CzPwc8/qj00MdHKNVaS6zAoacmyjA9Si49fL0IhbsLY+QXnIaWSyXM
G1JUc3bWMcUpJ6HX2H20iKcNOOS8p7bonX4G03BNENxMNdor3So3hubPFbYofiuf5nqyM0b6wV02
kP7tqxGpi/pm8DymMPZKj3EZl+2J4ioA/Op2onVkxOrs5tIGHgjYaDyGXiAhfNWn+JtOiOi9J30M
ZAO/nF09p0+ZNYxPd17JMxfOU6xDThAx5XHnlRdqN5KpHAfAgXdihwnljrVwmAdiOsNHU4PhLhyj
hIzdbomqEljc0LS6Unc5NOI6tHzw5DJbsrg6JboXMWYt39HfbZYSZ0cOiIQf4LysaXIOYVyPoDt6
+fnWxoDkBvEXtcORDgyOQPiymyWmSgwlIik/KnBxwauxBv00NMMvekGtEykFukAmr1WCPQ8ICp5g
RZoKq+OB6Q80SmlgauKaOFr2MkkDiAK2fT/PsvAiVcnSVRv4+33azcwyBTWay4toIEILMcR9mudP
A3pidpJkiQ+tQcQZEvvOcxn2POJd4mMWjxA2DwhhnYm4AUWV8qFRUZbYYnWg9RNikFCLn6c2glMW
q7PGM4BDdeEBEToGpzwn9ZqflTQeMCWQ78JQOcMbwVgUv+G0DZ2rvqBrinRcnXXmEpMfocolG8c+
k597/cklRXPSyn04ZTeOx6ORUNvjT2gqIvC4uhNMoBXRR2zOwdalUnfOlp6VP5UPrh5twV7dWEOz
7+1gpfajSaNFxMkbD98956IQvTK11fIuGUxlbjC1RYy7jfljHJIR+RLIoHWCaycvcYizn0odwf/a
U930G2Cs3O9uRt2ZiGlTw3bhK7u1DbJ1WBYeleJK5g0wzZ0Avof1ECa4jrOkIrUYdiV4NVTsGvW2
TjdRU+TT0lAuePkx5HIQTDrac1kTh2R2CIfAkG6JLJYmeuOep0W01mzumNI0Zsj618Jl5ljJO8kr
Xmr/lD7+wSouEHM/DOzZ64FcWCIRJ7pePClGxbdiJPdW3d4aanRWmo+VMdyJPHlUnBEwGwM6B5k5
LUBxRVJ+m7vxXkWdOuaFoSkG8E0DKJgPqliPeL9CSdaSgLbhVbxA2yZfgZXZWqjOWOu5IkHZ4aar
l02JSjCzyr3ZFRhEMxkwM7lQDWvmlCfAQJfAeHMcVZnpeWMCUhwUXtiWg6KOoFcoRfaORvU2pPvC
frq6NXVyLhT02Z2un+deGYEAs7Glx/qm7hPqdyTMkMjxg5FWGw8J0q2kMlf0jfd4bidIZbMgPjMQ
qiYG8bJFqdGLcfBWypDjp4aMrlJkSBYUUc1Y7S4gNOKfgATC5eueKlM+w0gCKeMWnADfluSjAdU2
jXThDc6Vh1tmouDunNRNd+ck6iFleznGzV97frNhuVvQUOtKeRmWxp2WKbd0FU9bPNaSB7XPYN/m
3zKICnB/KAtHKtky6tvwnk0pGWE5vurWJCShYjML8uTU7qCkVjZq48jGXS6H1YWmkiXdYdW2MMnA
MlNJzOqcKXfqxiuze52J7MKKALGowMzYNJ21pMGVrr4qErFylGFhKyN46OG1KEtoNpQ+va4BH2Uq
z7M8mcehtc5isU80BG9yTgy37s/dtHspAbwXcv6A0GZvo8+iWY8Z6EtVGsWU9G+aHrm4qIYeHGgQ
GBNhbLSkdCYj9tEx4y9hyDfu2dAqYBFPuyJEhuE2Lp4SxcCJVqwt5ClFHVFDYnCkY9OwyqLep8p7
EGSOZbWEvTPFuwbMX7A28C7zboLau2xlYxPnSImrtMY12NAJAk+U2vqjpIcXSuV94c03CRm3Tgc1
f3Yd5bbt84uxTCT9ZNUa5m1HFDENOmQiFcATE6nthEX6Ocx4kbNXmEQJyhHOb9bH3Vb2PUASGIsm
gvCbSQV6bfDNfRUk942OrbDixZz5wwE5DstX6M1S335StXkbM/rLriVBiZuPrFvXwnKb1cb10Ogr
VJTp1I6xorgwhy1e7Ep6Go4oYjRmy3KEE0tQirsRV+ybgIsxJmF9gWWctUCN8yGFy0TtCwqahpCK
dx8juvsohZioAsF0v/Eh1Oi05VRtr1itmIYjRDkenIWFhClUm2UXm9Wsppqz2M0zqtQsegrgc5oU
cphXAmjOly3hLGCljbMoTpRJoaOVkQGk9CPcWdBxIvghPynI+zuRYtSMXhvd4mG0yStWT5oRE517
rOxOl1+P4n9cE3B2kLLspQ5ghAJn2oQ3nY7g6QwCtfOKoraAUgfQqU0qkZkJr9rz3YMFv1odQdZa
jpPeUR6TgTstagtGbzUvUiqUaeSENFE8Zzok+o2ZB/GE/WSEHYPWeJgvhQpGGx74wl1bI1xbU69k
P2vIhh0uGqRpS5sUuymE/PvGYy0XJZVXR2MUShMkS9p4gB+zvWkRz1ATjUOHfyxjkEcMENNQ/scL
oED1UolO1YD+aaKxDhu9dNpoYYHhWT7zxvK0pikz1YYNNiIKIAZL+jhhksZZ00LWiLLQX1vRjKLK
cSaVGZeESdIUjQscYYtO2OqCPuC+rFNtAl8DbgcDrowGOeryq4gHu4+BStkDaibDbxd1aTwa2sCK
JHhmK+ANuU4/G8qSjKNV3aoDbwKpbk+T5LrH8xlVo6lmbDLrtf4wANdgZHcV4IOYBAxZ9TH6NhZP
FebiE24rio7yBsLzTY8hdtDJWNQLvhfMk/SAWFB5WTJ613A8Ohlhl/STZoNAIaPIKJ48k89Lkh+Q
EMUhyyUiV7ggkQl4bN8R4UvfXIQYFZyKF4LT0MsJULZL5lqrQTPUiYKgTMaExaoZKfqmjdM7t47n
pKueGQDMeGzELIbyPgviYhW1rNyNBKc116StFgBmjwRfpQ6HlZvaj1FFa2j17dqcOY2MXZz+xKKH
Z4D86jDQpmXCGQz4tF1qy6YNaMQRptxiW3etjd+GeECNLl+5jTNzRr5YITNvkCtBlqPSrLSscS7w
FhGcGIZnFYMNPcl82rZKNQt0cxZwo6Ema2fdMPbFKwEMKg22qfmQwzo4Gfrkwk91b6YHmnch2DSl
Ut6fIcjXzYboJVI9k5RdSj6SwaOkUU4wHF11IZvfcnRcFD1dUKVZlyediLZKmwl84NCToTCECztl
q+IpJIK9/jGEKlgrhVhct0Lv447Ei6r3eSfXNRKC9kFDXIfblyjnPL0vvBDwXqiwD5LaKR5nXm2J
Q8O5VrphEifqRo+BpifZplF5onLrvHLjFWKbGPD4WtWq+K7U2me+WoEbt8vnqFWA2PfFxq7I7AKb
E85l15x7jbFsYxcNzeAMKHP6/sqrPYFbf5NqNKmFERZ7t7gCiZtv1bY4D4PeWVuVcQA0MdDEDDBX
bCMvvA1kXtBCc7VpkyvoG6VDUZS3IS1Y8O4YApS6aE/qgIeu1dhOyTKGZXRfdVWDQ6Kkq9UUvJB3
X5qezDgPn6ko6uuuD0CyG9swVh40M7uuZDRGDtDJpvCuyiLZa2mAk8W6ThC0V0wPurAkXdFprhK9
nqsa8VFkDd0YnrrNWHpphS0jmT2tlrHvK4KFkavSwrPhrlT4vFSG9p7dX4kKJYEF2GLGE3VSag5F
YpPHU79BoO6bj3belzMpkboZGMPrtAgEtwip52TPLlObMknUoHPIuSLJKtNg5xmboOkwHodgkOVO
feh81m9PK1JqvHBnR612ml6pPYQeW9a+SEZGAhRwQraxlk8dPksMtpeFF8ejpSOFj0CcnyXONbnf
WKpxEbARLFTtlDsPmSILoZE96lbOWz7uxby1veeI0L1CYExVnReQ+E+qhQq811/IC3tUGhh8elp/
8aQVfoktXln2M9oOKhuoGdQOA++aiIav2lJ95ONq6JjpquzbAxG+5ZLNCRLWi6xh5bdB7yYS054w
u0WysdaGdN+wxXGcrpw6oqMilYNHb0CA7RB9HfoK29V0mKU0BqgGAAAj20ubLMO/DK0BNguA9NBk
l+nOpfrCSCE7ZB7FaBtZ81HzJ0kznNoMgKxlKSLch25Ik8engTQa1ZXqpovlG8Cu4aRAMj8VtnUG
TXw4sQro6Qo2YrdyUrzCfXmShUmxdF1ra0A5n6st6C177zczHXWNBnWVNkxP1hO2fsokS/ehZfiB
Ok/w32cBrUkzs/SVa5g7N4wB+Mn6GqEygi6u/zSv+n0TSSQYJilIzgafgufcBoN83+EJKlNTw5Qa
NxMyr3eeKb4MqnUJ2miuuAMalYg1u9QD+N+1S8vLRQOTkCZ2UjF3DQ12Uj1YG3wVmBVOJKOa8a8q
33rJMpYy9nsujUzcxrScgja/FiO5wFDQUOIvdNPm1qytJ6UEKpVlgE5drab8k/VVJG6issivI8yU
kOyGk6HSutPIYf3pDWEsgIlCLjD31uDkOMzFXaOjTtOGeB7ZJrDMDEoG7u0JLCMGUr0xtxr1xe0h
PeOLvw387qmBIjFXKjJoys4Vs87qHmIvrP/FuUcfiDR6l340e23svws8+hrNRMYP9OF4//rXwYG1
6TBmGLF5/Tm76Qc/8Cb0+O0B3qUfKbLxTnHx+qNjXtLX387gJqj68Z///vI+Puk1tundX46Kknf/
ePSzXyOg3v3tW+bT+9/184X47Sf97jm8/ctlcMDxwUxx9vo5j2Kb/j1+3n0z2mA48OvH+E0g1C/T
kh8eNd1nQhyF7DCS+PBR67IS34xhSOH56GEnh9gL6uTtQK9ZV2Mg0C9f6j93DZC9cmF/2qX7n5YH
MRy8rAnSo0uiIvz58G85xJh5yrcDvX54pk8fPiyTC0YpRx9X+4SPe3JIMZpGbx9w/LijpOajH3cl
uAzp/u1Ar4f9hBtuVlbfzv0sYsM++mmnw+HFP762TPg+fNh5kH57ESzEVh/9tPMd/NmfEL1xgY/u
M/sTvri52KUvh7cPOX5v9ic80YvgWeziaifeH9j5hG9uwWslLQ9HAXeO+vZbvhug96fWy8VBJLv0
+LCfcR3E4XB8dZ1PeCqmIiPr72hpIJPs4xdhWaesOUcXASXkx4+7evnN4qAon3AzrKpdfPxpRzXB
Rx+304P45gZTVESJHz4s0YybXX84lqx+xhtovauab+6GMVvxox94HVR+/W1polCDffjIN3HWwG44
voH1T7jG64B1vTqkZXUIjq+z/gnL+7ruDslzVgvv7RKMy6Wif8ISv8niPdfk6LjGJyxrmyzdvWTH
h/2ER2Qzru1HRzU/4ds7P1T+QfzmLaeMQaAfvZkRErW747XiM17NyK+/qXoAVH/8014ie6q9Xfx2
pNf7zPmES3wNfvqbzYYqf8JaMT7Rh28PrHzCDXzzumqKID26iVXlE97NN/nueJFQlU94km+aHRs6
cVQJq+pnXOL2sD9+eajqJ9xqN21QDV+fuvd3m/oZr7xtJLjER8UlUT9vv+afL9a2aVAd9j+dkQy8
z463jfon3HM/DlL+4KaUFZkX1METxzf0Z+xqfi9X94Of+A/cNh88+p9QeH7wN5wRAt4cXW0Un7pp
/2Fh+71ezy/Z37/tAL3Ff3/vP/teN+xyJ3irzcaz+51+2e/+xFtf6Ts/8POb8vWN8dox+1Vd+/qr
+p9/4Gtm+KwWWf7LA/r2RPKR4BJV74S5737R2wHG36A58njjssP6+aTf/dzxOf3gE79dt69mr+8c
4f0pHcmFv3NC45bg18Ly7YTq94Hqv+wH3/2q9yf1tdH4rzwpXma/fKjvnNM//oN6VohD8OL/ubXz
/8qJje+nH53Ya9+vqA8//dtPr//3H//5Vzs/CoYfnSAe790//mv3Fzur8R36o7P6/uv3r/Gs/bpi
fV1uvvO4HX9bOQX+4etS+C9a48b+248u/3HH7q9x2Z0/OKeTQ13B+Hm/mfpfP7E/+jqZLI0/8hIf
duLv/w0AAP//</cx:binary>
              </cx:geoCache>
            </cx:geography>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3.jpeg"/><Relationship Id="rId7" Type="http://schemas.openxmlformats.org/officeDocument/2006/relationships/image" Target="../media/image7.svg"/><Relationship Id="rId2" Type="http://schemas.openxmlformats.org/officeDocument/2006/relationships/image" Target="../media/image2.jpeg"/><Relationship Id="rId1" Type="http://schemas.openxmlformats.org/officeDocument/2006/relationships/chart" Target="../charts/chart3.xml"/><Relationship Id="rId6" Type="http://schemas.openxmlformats.org/officeDocument/2006/relationships/image" Target="../media/image6.png"/><Relationship Id="rId5" Type="http://schemas.openxmlformats.org/officeDocument/2006/relationships/image" Target="../media/image5.sv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editAs="oneCell">
    <xdr:from>
      <xdr:col>7</xdr:col>
      <xdr:colOff>6349</xdr:colOff>
      <xdr:row>0</xdr:row>
      <xdr:rowOff>0</xdr:rowOff>
    </xdr:from>
    <xdr:to>
      <xdr:col>9</xdr:col>
      <xdr:colOff>541160</xdr:colOff>
      <xdr:row>5</xdr:row>
      <xdr:rowOff>57150</xdr:rowOff>
    </xdr:to>
    <xdr:pic>
      <xdr:nvPicPr>
        <xdr:cNvPr id="2" name="Picture 1" descr="IESEG: « Empowering changemakers for a better society » - Phosphore">
          <a:extLst>
            <a:ext uri="{FF2B5EF4-FFF2-40B4-BE49-F238E27FC236}">
              <a16:creationId xmlns:a16="http://schemas.microsoft.com/office/drawing/2014/main" id="{B7131CAE-C925-413C-A3B3-C2D45064CF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19649" y="0"/>
          <a:ext cx="1754011" cy="97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603250</xdr:colOff>
      <xdr:row>0</xdr:row>
      <xdr:rowOff>101600</xdr:rowOff>
    </xdr:from>
    <xdr:to>
      <xdr:col>7</xdr:col>
      <xdr:colOff>0</xdr:colOff>
      <xdr:row>4</xdr:row>
      <xdr:rowOff>0</xdr:rowOff>
    </xdr:to>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603250" y="101600"/>
          <a:ext cx="3663950" cy="6350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GB" sz="1050" baseline="0"/>
            <a:t>Name of a Video Game with SALES greater than </a:t>
          </a:r>
        </a:p>
        <a:p>
          <a:pPr algn="ctr"/>
          <a:r>
            <a:rPr lang="en-GB" sz="1050" baseline="0"/>
            <a:t>$50 </a:t>
          </a:r>
          <a:r>
            <a:rPr lang="en-GB" sz="1100" baseline="0"/>
            <a:t>Million using INDEX MATCH</a:t>
          </a:r>
          <a:endParaRPr lang="en-GB" sz="1050"/>
        </a:p>
      </xdr:txBody>
    </xdr:sp>
    <xdr:clientData/>
  </xdr:twoCellAnchor>
  <xdr:twoCellAnchor>
    <xdr:from>
      <xdr:col>8</xdr:col>
      <xdr:colOff>6350</xdr:colOff>
      <xdr:row>0</xdr:row>
      <xdr:rowOff>82550</xdr:rowOff>
    </xdr:from>
    <xdr:to>
      <xdr:col>15</xdr:col>
      <xdr:colOff>6350</xdr:colOff>
      <xdr:row>4</xdr:row>
      <xdr:rowOff>0</xdr:rowOff>
    </xdr:to>
    <xdr:sp macro="" textlink="">
      <xdr:nvSpPr>
        <xdr:cNvPr id="3" name="Rectangle: Rounded Corners 2">
          <a:extLst>
            <a:ext uri="{FF2B5EF4-FFF2-40B4-BE49-F238E27FC236}">
              <a16:creationId xmlns:a16="http://schemas.microsoft.com/office/drawing/2014/main" id="{00000000-0008-0000-0800-000003000000}"/>
            </a:ext>
          </a:extLst>
        </xdr:cNvPr>
        <xdr:cNvSpPr/>
      </xdr:nvSpPr>
      <xdr:spPr>
        <a:xfrm>
          <a:off x="4883150" y="82550"/>
          <a:ext cx="4267200" cy="65405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GB" sz="1050" baseline="0"/>
            <a:t>Which game was created after 2015 </a:t>
          </a:r>
          <a:r>
            <a:rPr lang="en-GB" sz="1100" baseline="0"/>
            <a:t>(Using VLookup)</a:t>
          </a:r>
          <a:endParaRPr lang="en-GB" sz="105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57630</xdr:colOff>
      <xdr:row>0</xdr:row>
      <xdr:rowOff>59872</xdr:rowOff>
    </xdr:from>
    <xdr:to>
      <xdr:col>1</xdr:col>
      <xdr:colOff>604796</xdr:colOff>
      <xdr:row>0</xdr:row>
      <xdr:rowOff>1355271</xdr:rowOff>
    </xdr:to>
    <mc:AlternateContent xmlns:mc="http://schemas.openxmlformats.org/markup-compatibility/2006" xmlns:a14="http://schemas.microsoft.com/office/drawing/2010/main">
      <mc:Choice Requires="a14">
        <xdr:graphicFrame macro="">
          <xdr:nvGraphicFramePr>
            <xdr:cNvPr id="4" name="Publisher 1">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Publisher 1"/>
            </a:graphicData>
          </a:graphic>
        </xdr:graphicFrame>
      </mc:Choice>
      <mc:Fallback xmlns="">
        <xdr:sp macro="" textlink="">
          <xdr:nvSpPr>
            <xdr:cNvPr id="0" name=""/>
            <xdr:cNvSpPr>
              <a:spLocks noTextEdit="1"/>
            </xdr:cNvSpPr>
          </xdr:nvSpPr>
          <xdr:spPr>
            <a:xfrm>
              <a:off x="57630" y="59872"/>
              <a:ext cx="1832107" cy="1295399"/>
            </a:xfrm>
            <a:prstGeom prst="rect">
              <a:avLst/>
            </a:prstGeom>
            <a:solidFill>
              <a:prstClr val="white"/>
            </a:solidFill>
            <a:ln w="1">
              <a:solidFill>
                <a:prstClr val="green"/>
              </a:solidFill>
            </a:ln>
          </xdr:spPr>
          <xdr:txBody>
            <a:bodyPr vertOverflow="clip" horzOverflow="clip"/>
            <a:lstStyle/>
            <a:p>
              <a:r>
                <a:rPr lang="zh-CN" altLang="en-US" sz="1100"/>
                <a:t>此形状代表切片器。Excel 2010 或更高版本支持切片器。
如果形状是在较早版本的 Excel 中修改，或者工作簿是在 Excel 2003 或更早版本中保存，则无法使用切片器。</a:t>
              </a:r>
            </a:p>
          </xdr:txBody>
        </xdr:sp>
      </mc:Fallback>
    </mc:AlternateContent>
    <xdr:clientData/>
  </xdr:twoCellAnchor>
  <xdr:twoCellAnchor>
    <xdr:from>
      <xdr:col>0</xdr:col>
      <xdr:colOff>0</xdr:colOff>
      <xdr:row>15</xdr:row>
      <xdr:rowOff>76200</xdr:rowOff>
    </xdr:from>
    <xdr:to>
      <xdr:col>5</xdr:col>
      <xdr:colOff>1</xdr:colOff>
      <xdr:row>33</xdr:row>
      <xdr:rowOff>0</xdr:rowOff>
    </xdr:to>
    <xdr:graphicFrame macro="">
      <xdr:nvGraphicFramePr>
        <xdr:cNvPr id="6" name="图表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9</xdr:col>
      <xdr:colOff>633399</xdr:colOff>
      <xdr:row>0</xdr:row>
      <xdr:rowOff>54429</xdr:rowOff>
    </xdr:from>
    <xdr:ext cx="1828800" cy="1295399"/>
    <mc:AlternateContent xmlns:mc="http://schemas.openxmlformats.org/markup-compatibility/2006" xmlns:a14="http://schemas.microsoft.com/office/drawing/2010/main">
      <mc:Choice Requires="a14">
        <xdr:graphicFrame macro="">
          <xdr:nvGraphicFramePr>
            <xdr:cNvPr id="7" name="Publisher 2">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microsoft.com/office/drawing/2010/slicer">
              <sle:slicer xmlns:sle="http://schemas.microsoft.com/office/drawing/2010/slicer" name="Publisher 2"/>
            </a:graphicData>
          </a:graphic>
        </xdr:graphicFrame>
      </mc:Choice>
      <mc:Fallback xmlns="">
        <xdr:sp macro="" textlink="">
          <xdr:nvSpPr>
            <xdr:cNvPr id="0" name=""/>
            <xdr:cNvSpPr>
              <a:spLocks noTextEdit="1"/>
            </xdr:cNvSpPr>
          </xdr:nvSpPr>
          <xdr:spPr>
            <a:xfrm>
              <a:off x="11174399" y="54429"/>
              <a:ext cx="1828800" cy="1295399"/>
            </a:xfrm>
            <a:prstGeom prst="rect">
              <a:avLst/>
            </a:prstGeom>
            <a:solidFill>
              <a:prstClr val="white"/>
            </a:solidFill>
            <a:ln w="1">
              <a:solidFill>
                <a:prstClr val="green"/>
              </a:solidFill>
            </a:ln>
          </xdr:spPr>
          <xdr:txBody>
            <a:bodyPr vertOverflow="clip" horzOverflow="clip"/>
            <a:lstStyle/>
            <a:p>
              <a:r>
                <a:rPr lang="zh-CN" altLang="en-US" sz="1100"/>
                <a:t>此形状代表切片器。Excel 2010 或更高版本支持切片器。
如果形状是在较早版本的 Excel 中修改，或者工作簿是在 Excel 2003 或更早版本中保存，则无法使用切片器。</a:t>
              </a:r>
            </a:p>
          </xdr:txBody>
        </xdr:sp>
      </mc:Fallback>
    </mc:AlternateContent>
    <xdr:clientData/>
  </xdr:oneCellAnchor>
  <xdr:twoCellAnchor>
    <xdr:from>
      <xdr:col>6</xdr:col>
      <xdr:colOff>0</xdr:colOff>
      <xdr:row>15</xdr:row>
      <xdr:rowOff>72570</xdr:rowOff>
    </xdr:from>
    <xdr:to>
      <xdr:col>11</xdr:col>
      <xdr:colOff>0</xdr:colOff>
      <xdr:row>32</xdr:row>
      <xdr:rowOff>181427</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14941</xdr:colOff>
      <xdr:row>0</xdr:row>
      <xdr:rowOff>69850</xdr:rowOff>
    </xdr:from>
    <xdr:to>
      <xdr:col>8</xdr:col>
      <xdr:colOff>14941</xdr:colOff>
      <xdr:row>0</xdr:row>
      <xdr:rowOff>1339850</xdr:rowOff>
    </xdr:to>
    <mc:AlternateContent xmlns:mc="http://schemas.openxmlformats.org/markup-compatibility/2006" xmlns:tsle="http://schemas.microsoft.com/office/drawing/2012/timeslicer">
      <mc:Choice Requires="tsle">
        <xdr:graphicFrame macro="">
          <xdr:nvGraphicFramePr>
            <xdr:cNvPr id="11" name="Date_of_Release">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microsoft.com/office/drawing/2012/timeslicer">
              <tsle:timeslicer name="Date_of_Release"/>
            </a:graphicData>
          </a:graphic>
        </xdr:graphicFrame>
      </mc:Choice>
      <mc:Fallback xmlns="">
        <xdr:sp macro="" textlink="">
          <xdr:nvSpPr>
            <xdr:cNvPr id="0" name=""/>
            <xdr:cNvSpPr>
              <a:spLocks noTextEdit="1"/>
            </xdr:cNvSpPr>
          </xdr:nvSpPr>
          <xdr:spPr>
            <a:xfrm>
              <a:off x="3765176" y="69850"/>
              <a:ext cx="5528236" cy="1270000"/>
            </a:xfrm>
            <a:prstGeom prst="rect">
              <a:avLst/>
            </a:prstGeom>
            <a:solidFill>
              <a:prstClr val="white"/>
            </a:solidFill>
            <a:ln w="1">
              <a:solidFill>
                <a:prstClr val="green"/>
              </a:solidFill>
            </a:ln>
          </xdr:spPr>
          <xdr:txBody>
            <a:bodyPr vertOverflow="clip" horzOverflow="clip"/>
            <a:lstStyle/>
            <a:p>
              <a:r>
                <a:rPr lang="zh-CN" altLang="en-US" sz="1100"/>
                <a:t>日程表: 适用于 Excel 2013 或更高版本。请勿移动或调整大小。</a:t>
              </a:r>
            </a:p>
          </xdr:txBody>
        </xdr:sp>
      </mc:Fallback>
    </mc:AlternateContent>
    <xdr:clientData/>
  </xdr:twoCellAnchor>
  <xdr:twoCellAnchor editAs="oneCell">
    <xdr:from>
      <xdr:col>8</xdr:col>
      <xdr:colOff>51920</xdr:colOff>
      <xdr:row>0</xdr:row>
      <xdr:rowOff>59391</xdr:rowOff>
    </xdr:from>
    <xdr:to>
      <xdr:col>9</xdr:col>
      <xdr:colOff>618191</xdr:colOff>
      <xdr:row>0</xdr:row>
      <xdr:rowOff>1344706</xdr:rowOff>
    </xdr:to>
    <mc:AlternateContent xmlns:mc="http://schemas.openxmlformats.org/markup-compatibility/2006" xmlns:a14="http://schemas.microsoft.com/office/drawing/2010/main">
      <mc:Choice Requires="a14">
        <xdr:graphicFrame macro="">
          <xdr:nvGraphicFramePr>
            <xdr:cNvPr id="12" name="Genre">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microsoft.com/office/drawing/2010/slicer">
              <sle:slicer xmlns:sle="http://schemas.microsoft.com/office/drawing/2010/slicer" name="Genre"/>
            </a:graphicData>
          </a:graphic>
        </xdr:graphicFrame>
      </mc:Choice>
      <mc:Fallback xmlns="">
        <xdr:sp macro="" textlink="">
          <xdr:nvSpPr>
            <xdr:cNvPr id="0" name=""/>
            <xdr:cNvSpPr>
              <a:spLocks noTextEdit="1"/>
            </xdr:cNvSpPr>
          </xdr:nvSpPr>
          <xdr:spPr>
            <a:xfrm>
              <a:off x="9330391" y="59391"/>
              <a:ext cx="1828800" cy="1285315"/>
            </a:xfrm>
            <a:prstGeom prst="rect">
              <a:avLst/>
            </a:prstGeom>
            <a:solidFill>
              <a:prstClr val="white"/>
            </a:solidFill>
            <a:ln w="1">
              <a:solidFill>
                <a:prstClr val="green"/>
              </a:solidFill>
            </a:ln>
          </xdr:spPr>
          <xdr:txBody>
            <a:bodyPr vertOverflow="clip" horzOverflow="clip"/>
            <a:lstStyle/>
            <a:p>
              <a:r>
                <a:rPr lang="zh-CN" altLang="en-US" sz="1100"/>
                <a:t>此形状代表切片器。Excel 2010 或更高版本支持切片器。
如果形状是在较早版本的 Excel 中修改，或者工作簿是在 Excel 2003 或更早版本中保存，则无法使用切片器。</a:t>
              </a:r>
            </a:p>
          </xdr:txBody>
        </xdr:sp>
      </mc:Fallback>
    </mc:AlternateContent>
    <xdr:clientData/>
  </xdr:twoCellAnchor>
  <xdr:twoCellAnchor editAs="oneCell">
    <xdr:from>
      <xdr:col>1</xdr:col>
      <xdr:colOff>627155</xdr:colOff>
      <xdr:row>0</xdr:row>
      <xdr:rowOff>66862</xdr:rowOff>
    </xdr:from>
    <xdr:to>
      <xdr:col>2</xdr:col>
      <xdr:colOff>1100790</xdr:colOff>
      <xdr:row>0</xdr:row>
      <xdr:rowOff>1352176</xdr:rowOff>
    </xdr:to>
    <mc:AlternateContent xmlns:mc="http://schemas.openxmlformats.org/markup-compatibility/2006" xmlns:a14="http://schemas.microsoft.com/office/drawing/2010/main">
      <mc:Choice Requires="a14">
        <xdr:graphicFrame macro="">
          <xdr:nvGraphicFramePr>
            <xdr:cNvPr id="13" name="Genre 1">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microsoft.com/office/drawing/2010/slicer">
              <sle:slicer xmlns:sle="http://schemas.microsoft.com/office/drawing/2010/slicer" name="Genre 1"/>
            </a:graphicData>
          </a:graphic>
        </xdr:graphicFrame>
      </mc:Choice>
      <mc:Fallback xmlns="">
        <xdr:sp macro="" textlink="">
          <xdr:nvSpPr>
            <xdr:cNvPr id="0" name=""/>
            <xdr:cNvSpPr>
              <a:spLocks noTextEdit="1"/>
            </xdr:cNvSpPr>
          </xdr:nvSpPr>
          <xdr:spPr>
            <a:xfrm>
              <a:off x="1912096" y="66862"/>
              <a:ext cx="1828800" cy="1285314"/>
            </a:xfrm>
            <a:prstGeom prst="rect">
              <a:avLst/>
            </a:prstGeom>
            <a:solidFill>
              <a:prstClr val="white"/>
            </a:solidFill>
            <a:ln w="1">
              <a:solidFill>
                <a:prstClr val="green"/>
              </a:solidFill>
            </a:ln>
          </xdr:spPr>
          <xdr:txBody>
            <a:bodyPr vertOverflow="clip" horzOverflow="clip"/>
            <a:lstStyle/>
            <a:p>
              <a:r>
                <a:rPr lang="zh-CN" altLang="en-US" sz="1100"/>
                <a:t>此形状代表切片器。Excel 2010 或更高版本支持切片器。
如果形状是在较早版本的 Excel 中修改，或者工作簿是在 Excel 2003 或更早版本中保存，则无法使用切片器。</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190500</xdr:colOff>
      <xdr:row>18</xdr:row>
      <xdr:rowOff>44450</xdr:rowOff>
    </xdr:from>
    <xdr:to>
      <xdr:col>2</xdr:col>
      <xdr:colOff>1054100</xdr:colOff>
      <xdr:row>18</xdr:row>
      <xdr:rowOff>444500</xdr:rowOff>
    </xdr:to>
    <xdr:sp macro="" textlink="">
      <xdr:nvSpPr>
        <xdr:cNvPr id="12293" name="Drop Down 5" hidden="1">
          <a:extLst>
            <a:ext uri="{63B3BB69-23CF-44E3-9099-C40C66FF867C}">
              <a14:compatExt xmlns:a14="http://schemas.microsoft.com/office/drawing/2010/main" spid="_x0000_s12293"/>
            </a:ext>
            <a:ext uri="{FF2B5EF4-FFF2-40B4-BE49-F238E27FC236}">
              <a16:creationId xmlns:a16="http://schemas.microsoft.com/office/drawing/2014/main" id="{00000000-0008-0000-0A00-000005300000}"/>
            </a:ext>
          </a:extLst>
        </xdr:cNvPr>
        <xdr:cNvSpPr/>
      </xdr:nvSpPr>
      <xdr:spPr bwMode="auto">
        <a:xfrm>
          <a:off x="0" y="0"/>
          <a:ext cx="0" cy="0"/>
        </a:xfrm>
        <a:prstGeom prst="rect">
          <a:avLst/>
        </a:prstGeom>
        <a:solidFill>
          <a:srgbClr val="FFFFFF"/>
        </a:solid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234950</xdr:colOff>
      <xdr:row>18</xdr:row>
      <xdr:rowOff>50800</xdr:rowOff>
    </xdr:from>
    <xdr:to>
      <xdr:col>5</xdr:col>
      <xdr:colOff>0</xdr:colOff>
      <xdr:row>18</xdr:row>
      <xdr:rowOff>438150</xdr:rowOff>
    </xdr:to>
    <xdr:sp macro="" textlink="">
      <xdr:nvSpPr>
        <xdr:cNvPr id="12295" name="Drop Down 7" hidden="1">
          <a:extLst>
            <a:ext uri="{63B3BB69-23CF-44E3-9099-C40C66FF867C}">
              <a14:compatExt xmlns:a14="http://schemas.microsoft.com/office/drawing/2010/main" spid="_x0000_s12295"/>
            </a:ext>
            <a:ext uri="{FF2B5EF4-FFF2-40B4-BE49-F238E27FC236}">
              <a16:creationId xmlns:a16="http://schemas.microsoft.com/office/drawing/2014/main" id="{00000000-0008-0000-0A00-000007300000}"/>
            </a:ext>
          </a:extLst>
        </xdr:cNvPr>
        <xdr:cNvSpPr/>
      </xdr:nvSpPr>
      <xdr:spPr bwMode="auto">
        <a:xfrm>
          <a:off x="0" y="0"/>
          <a:ext cx="0" cy="0"/>
        </a:xfrm>
        <a:prstGeom prst="rect">
          <a:avLst/>
        </a:prstGeom>
        <a:solidFill>
          <a:srgbClr val="FFFFFF"/>
        </a:solid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0</xdr:col>
      <xdr:colOff>12700</xdr:colOff>
      <xdr:row>19</xdr:row>
      <xdr:rowOff>3175</xdr:rowOff>
    </xdr:from>
    <xdr:to>
      <xdr:col>5</xdr:col>
      <xdr:colOff>0</xdr:colOff>
      <xdr:row>29</xdr:row>
      <xdr:rowOff>6350</xdr:rowOff>
    </xdr:to>
    <xdr:graphicFrame macro="">
      <xdr:nvGraphicFramePr>
        <xdr:cNvPr id="5" name="图表 4">
          <a:extLst>
            <a:ext uri="{FF2B5EF4-FFF2-40B4-BE49-F238E27FC236}">
              <a16:creationId xmlns:a16="http://schemas.microsoft.com/office/drawing/2014/main" id="{00000000-0008-0000-0A00-000005000000}"/>
            </a:ext>
            <a:ext uri="{147F2762-F138-4A5C-976F-8EAC2B608ADB}">
              <a16:predDERef xmlns:a16="http://schemas.microsoft.com/office/drawing/2014/main" pred="{00000000-0008-0000-0A00-0000073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323850</xdr:colOff>
      <xdr:row>15</xdr:row>
      <xdr:rowOff>63500</xdr:rowOff>
    </xdr:from>
    <xdr:to>
      <xdr:col>10</xdr:col>
      <xdr:colOff>654050</xdr:colOff>
      <xdr:row>23</xdr:row>
      <xdr:rowOff>285750</xdr:rowOff>
    </xdr:to>
    <xdr:sp macro="" textlink="">
      <xdr:nvSpPr>
        <xdr:cNvPr id="2" name="矩形 1">
          <a:extLst>
            <a:ext uri="{FF2B5EF4-FFF2-40B4-BE49-F238E27FC236}">
              <a16:creationId xmlns:a16="http://schemas.microsoft.com/office/drawing/2014/main" id="{00000000-0008-0000-0A00-000002000000}"/>
            </a:ext>
          </a:extLst>
        </xdr:cNvPr>
        <xdr:cNvSpPr/>
      </xdr:nvSpPr>
      <xdr:spPr>
        <a:xfrm>
          <a:off x="6134100" y="2882900"/>
          <a:ext cx="3632200" cy="19621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oneCell">
    <xdr:from>
      <xdr:col>5</xdr:col>
      <xdr:colOff>558800</xdr:colOff>
      <xdr:row>15</xdr:row>
      <xdr:rowOff>158750</xdr:rowOff>
    </xdr:from>
    <xdr:to>
      <xdr:col>6</xdr:col>
      <xdr:colOff>518825</xdr:colOff>
      <xdr:row>18</xdr:row>
      <xdr:rowOff>292100</xdr:rowOff>
    </xdr:to>
    <xdr:pic>
      <xdr:nvPicPr>
        <xdr:cNvPr id="7" name="图片 6">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69050" y="2978150"/>
          <a:ext cx="62042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571496</xdr:colOff>
      <xdr:row>20</xdr:row>
      <xdr:rowOff>82551</xdr:rowOff>
    </xdr:from>
    <xdr:to>
      <xdr:col>7</xdr:col>
      <xdr:colOff>63499</xdr:colOff>
      <xdr:row>23</xdr:row>
      <xdr:rowOff>159295</xdr:rowOff>
    </xdr:to>
    <xdr:pic>
      <xdr:nvPicPr>
        <xdr:cNvPr id="8" name="图片 7">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flipH="1">
          <a:off x="6381746" y="4108451"/>
          <a:ext cx="812803" cy="6101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133350</xdr:colOff>
      <xdr:row>15</xdr:row>
      <xdr:rowOff>31750</xdr:rowOff>
    </xdr:from>
    <xdr:to>
      <xdr:col>9</xdr:col>
      <xdr:colOff>387350</xdr:colOff>
      <xdr:row>18</xdr:row>
      <xdr:rowOff>412750</xdr:rowOff>
    </xdr:to>
    <xdr:pic>
      <xdr:nvPicPr>
        <xdr:cNvPr id="4" name="图形 3" descr="欧洲">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7924800" y="2851150"/>
          <a:ext cx="914400" cy="914400"/>
        </a:xfrm>
        <a:prstGeom prst="rect">
          <a:avLst/>
        </a:prstGeom>
      </xdr:spPr>
    </xdr:pic>
    <xdr:clientData/>
  </xdr:twoCellAnchor>
  <xdr:twoCellAnchor editAs="oneCell">
    <xdr:from>
      <xdr:col>8</xdr:col>
      <xdr:colOff>317500</xdr:colOff>
      <xdr:row>19</xdr:row>
      <xdr:rowOff>139700</xdr:rowOff>
    </xdr:from>
    <xdr:to>
      <xdr:col>9</xdr:col>
      <xdr:colOff>476250</xdr:colOff>
      <xdr:row>23</xdr:row>
      <xdr:rowOff>247650</xdr:rowOff>
    </xdr:to>
    <xdr:pic>
      <xdr:nvPicPr>
        <xdr:cNvPr id="10" name="图形 9" descr="地球仪: 美洲">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8108950" y="3987800"/>
          <a:ext cx="819150" cy="819150"/>
        </a:xfrm>
        <a:prstGeom prst="rect">
          <a:avLst/>
        </a:prstGeom>
      </xdr:spPr>
    </xdr:pic>
    <xdr:clientData/>
  </xdr:twoCellAnchor>
  <xdr:twoCellAnchor editAs="oneCell">
    <xdr:from>
      <xdr:col>6</xdr:col>
      <xdr:colOff>12700</xdr:colOff>
      <xdr:row>10</xdr:row>
      <xdr:rowOff>177800</xdr:rowOff>
    </xdr:from>
    <xdr:to>
      <xdr:col>9</xdr:col>
      <xdr:colOff>190500</xdr:colOff>
      <xdr:row>13</xdr:row>
      <xdr:rowOff>0</xdr:rowOff>
    </xdr:to>
    <xdr:sp macro="" textlink="">
      <xdr:nvSpPr>
        <xdr:cNvPr id="12298" name="Drop Down 10" hidden="1">
          <a:extLst>
            <a:ext uri="{63B3BB69-23CF-44E3-9099-C40C66FF867C}">
              <a14:compatExt xmlns:a14="http://schemas.microsoft.com/office/drawing/2010/main" spid="_x0000_s12298"/>
            </a:ext>
            <a:ext uri="{FF2B5EF4-FFF2-40B4-BE49-F238E27FC236}">
              <a16:creationId xmlns:a16="http://schemas.microsoft.com/office/drawing/2014/main" id="{00000000-0008-0000-0A00-00000A300000}"/>
            </a:ext>
          </a:extLst>
        </xdr:cNvPr>
        <xdr:cNvSpPr/>
      </xdr:nvSpPr>
      <xdr:spPr bwMode="auto">
        <a:xfrm>
          <a:off x="0" y="0"/>
          <a:ext cx="0" cy="0"/>
        </a:xfrm>
        <a:prstGeom prst="rect">
          <a:avLst/>
        </a:prstGeom>
        <a:solidFill>
          <a:srgbClr val="FFFFFF"/>
        </a:solid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168274</xdr:colOff>
      <xdr:row>0</xdr:row>
      <xdr:rowOff>0</xdr:rowOff>
    </xdr:from>
    <xdr:to>
      <xdr:col>16</xdr:col>
      <xdr:colOff>241300</xdr:colOff>
      <xdr:row>21</xdr:row>
      <xdr:rowOff>88900</xdr:rowOff>
    </xdr:to>
    <mc:AlternateContent xmlns:mc="http://schemas.openxmlformats.org/markup-compatibility/2006">
      <mc:Choice xmlns:cx6="http://schemas.microsoft.com/office/drawing/2016/5/12/chartex" Requires="cx6">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121274" y="0"/>
              <a:ext cx="6169026" cy="39560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44450</xdr:colOff>
      <xdr:row>0</xdr:row>
      <xdr:rowOff>247650</xdr:rowOff>
    </xdr:from>
    <xdr:to>
      <xdr:col>2</xdr:col>
      <xdr:colOff>971550</xdr:colOff>
      <xdr:row>0</xdr:row>
      <xdr:rowOff>654050</xdr:rowOff>
    </xdr:to>
    <xdr:sp macro="" textlink="">
      <xdr:nvSpPr>
        <xdr:cNvPr id="4" name="矩形: 圆角 2">
          <a:extLst>
            <a:ext uri="{FF2B5EF4-FFF2-40B4-BE49-F238E27FC236}">
              <a16:creationId xmlns:a16="http://schemas.microsoft.com/office/drawing/2014/main" id="{CF74C854-092C-0745-B3FE-43F14D8DFA7C}"/>
            </a:ext>
          </a:extLst>
        </xdr:cNvPr>
        <xdr:cNvSpPr/>
      </xdr:nvSpPr>
      <xdr:spPr>
        <a:xfrm>
          <a:off x="15617424" y="188739"/>
          <a:ext cx="1536700" cy="17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NAME OF THE TABLE</a:t>
          </a:r>
          <a:endParaRPr lang="zh-CN" altLang="en-US"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12700</xdr:colOff>
          <xdr:row>0</xdr:row>
          <xdr:rowOff>69850</xdr:rowOff>
        </xdr:from>
        <xdr:to>
          <xdr:col>3</xdr:col>
          <xdr:colOff>241300</xdr:colOff>
          <xdr:row>0</xdr:row>
          <xdr:rowOff>419100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等线"/>
                  <a:ea typeface="等线"/>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0</xdr:row>
          <xdr:rowOff>527050</xdr:rowOff>
        </xdr:from>
        <xdr:to>
          <xdr:col>3</xdr:col>
          <xdr:colOff>222250</xdr:colOff>
          <xdr:row>1</xdr:row>
          <xdr:rowOff>12700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等线"/>
                  <a:ea typeface="等线"/>
                </a:rPr>
                <a:t>END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ollingba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Sheet6"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Rollingbar"/>
    </sheetNames>
    <definedNames>
      <definedName name="E"/>
      <definedName name="S"/>
    </definedNames>
    <sheetDataSet>
      <sheetData sheetId="0"/>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6"/>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郑斌" refreshedDate="44108.831274537035" createdVersion="6" refreshedVersion="6" minRefreshableVersion="3" recordCount="100" xr:uid="{208EBA17-394F-4097-8D84-33C927DAA2DA}">
  <cacheSource type="worksheet">
    <worksheetSource name="T_Publish_Info"/>
  </cacheSource>
  <cacheFields count="17">
    <cacheField name="Game_ID" numFmtId="0">
      <sharedItems containsSemiMixedTypes="0" containsString="0" containsNumber="1" containsInteger="1" minValue="1" maxValue="100"/>
    </cacheField>
    <cacheField name="Name" numFmtId="0">
      <sharedItems/>
    </cacheField>
    <cacheField name="Platform" numFmtId="0">
      <sharedItems containsMixedTypes="1" containsNumber="1" containsInteger="1" minValue="2600" maxValue="2600"/>
    </cacheField>
    <cacheField name="Year_of_Release" numFmtId="0">
      <sharedItems containsSemiMixedTypes="0" containsString="0" containsNumber="1" containsInteger="1" minValue="1982" maxValue="2016" count="28">
        <n v="2006"/>
        <n v="1985"/>
        <n v="2008"/>
        <n v="2009"/>
        <n v="1996"/>
        <n v="1989"/>
        <n v="1984"/>
        <n v="2005"/>
        <n v="1999"/>
        <n v="2007"/>
        <n v="2010"/>
        <n v="2013"/>
        <n v="2004"/>
        <n v="1990"/>
        <n v="1988"/>
        <n v="2002"/>
        <n v="2001"/>
        <n v="2011"/>
        <n v="1998"/>
        <n v="2015"/>
        <n v="2012"/>
        <n v="2014"/>
        <n v="1992"/>
        <n v="1997"/>
        <n v="1993"/>
        <n v="1994"/>
        <n v="1982"/>
        <n v="2016"/>
      </sharedItems>
    </cacheField>
    <cacheField name="Date_of_Release" numFmtId="14">
      <sharedItems containsSemiMixedTypes="0" containsNonDate="0" containsDate="1" containsString="0" minDate="1982-01-01T00:00:00" maxDate="2016-01-02T00:00:00" count="28">
        <d v="2006-01-01T00:00:00"/>
        <d v="1985-01-01T00:00:00"/>
        <d v="2008-01-01T00:00:00"/>
        <d v="2009-01-01T00:00:00"/>
        <d v="1996-01-01T00:00:00"/>
        <d v="1989-01-01T00:00:00"/>
        <d v="1984-01-01T00:00:00"/>
        <d v="2005-01-01T00:00:00"/>
        <d v="1999-01-01T00:00:00"/>
        <d v="2007-01-01T00:00:00"/>
        <d v="2010-01-01T00:00:00"/>
        <d v="2013-01-01T00:00:00"/>
        <d v="2004-01-01T00:00:00"/>
        <d v="1990-01-01T00:00:00"/>
        <d v="1988-01-01T00:00:00"/>
        <d v="2002-01-01T00:00:00"/>
        <d v="2001-01-01T00:00:00"/>
        <d v="2011-01-01T00:00:00"/>
        <d v="1998-01-01T00:00:00"/>
        <d v="2015-01-01T00:00:00"/>
        <d v="2012-01-01T00:00:00"/>
        <d v="2014-01-01T00:00:00"/>
        <d v="1992-01-01T00:00:00"/>
        <d v="1997-01-01T00:00:00"/>
        <d v="1993-01-01T00:00:00"/>
        <d v="1994-01-01T00:00:00"/>
        <d v="1982-01-01T00:00:00"/>
        <d v="2016-01-01T00:00:00"/>
      </sharedItems>
    </cacheField>
    <cacheField name="Genre" numFmtId="0">
      <sharedItems count="11">
        <s v="Sports"/>
        <s v="Platform"/>
        <s v="Racing"/>
        <s v="Role-Playing"/>
        <s v="Puzzle"/>
        <s v="Misc"/>
        <s v="Shooter"/>
        <s v="Simulation"/>
        <s v="Action"/>
        <s v="Fighting"/>
        <s v="Adventure"/>
      </sharedItems>
    </cacheField>
    <cacheField name="Publisher" numFmtId="0">
      <sharedItems count="11">
        <s v="Nintendo"/>
        <s v="Microsoft Game Studios"/>
        <s v="Take-Two Interactive"/>
        <s v="Sony Computer Entertainment"/>
        <s v="Activision"/>
        <s v="Ubisoft"/>
        <s v="Bethesda Softworks"/>
        <s v="Electronic Arts"/>
        <s v="Sega"/>
        <s v="SquareSoft"/>
        <s v="Atari"/>
      </sharedItems>
    </cacheField>
    <cacheField name="Developer" numFmtId="0">
      <sharedItems containsBlank="1"/>
    </cacheField>
    <cacheField name="Global_Sales" numFmtId="0">
      <sharedItems containsSemiMixedTypes="0" containsString="0" containsNumber="1" minValue="7.39" maxValue="82.53"/>
    </cacheField>
    <cacheField name="Rating" numFmtId="0">
      <sharedItems containsMixedTypes="1" containsNumber="1" containsInteger="1" minValue="0" maxValue="0"/>
    </cacheField>
    <cacheField name="User_Count" numFmtId="0">
      <sharedItems containsSemiMixedTypes="0" containsString="0" containsNumber="1" containsInteger="1" minValue="0" maxValue="8713"/>
    </cacheField>
    <cacheField name="NA_Sales" numFmtId="0">
      <sharedItems containsSemiMixedTypes="0" containsString="0" containsNumber="1" minValue="0.66" maxValue="41.36"/>
    </cacheField>
    <cacheField name="EU_Sales" numFmtId="0">
      <sharedItems containsSemiMixedTypes="0" containsString="0" containsNumber="1" minValue="0.01" maxValue="28.96"/>
    </cacheField>
    <cacheField name="JP_Sales" numFmtId="0">
      <sharedItems containsSemiMixedTypes="0" containsString="0" containsNumber="1" minValue="0" maxValue="10.220000000000001"/>
    </cacheField>
    <cacheField name="Other_Sales" numFmtId="0">
      <sharedItems containsSemiMixedTypes="0" containsString="0" containsNumber="1" minValue="0.08" maxValue="10.57"/>
    </cacheField>
    <cacheField name="AVG_Sales" numFmtId="0" formula="Global_Sales/User_Count" databaseField="0"/>
    <cacheField name="AVG_Sales1" numFmtId="0" formula="Global_Sales/User_Count" databaseField="0"/>
  </cacheFields>
  <extLst>
    <ext xmlns:x14="http://schemas.microsoft.com/office/spreadsheetml/2009/9/main" uri="{725AE2AE-9491-48be-B2B4-4EB974FC3084}">
      <x14:pivotCacheDefinition pivotCacheId="20116552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Wii Sports"/>
    <s v="Wii"/>
    <x v="0"/>
    <x v="0"/>
    <x v="0"/>
    <x v="0"/>
    <s v="Nintendo"/>
    <n v="82.53"/>
    <s v="E"/>
    <n v="322"/>
    <n v="41.36"/>
    <n v="28.96"/>
    <n v="3.77"/>
    <n v="8.4499999999999993"/>
  </r>
  <r>
    <n v="2"/>
    <s v="Super Mario Bros."/>
    <s v="NES"/>
    <x v="1"/>
    <x v="1"/>
    <x v="1"/>
    <x v="0"/>
    <m/>
    <n v="40.24"/>
    <n v="0"/>
    <n v="0"/>
    <n v="29.08"/>
    <n v="3.58"/>
    <n v="6.81"/>
    <n v="0.77"/>
  </r>
  <r>
    <n v="3"/>
    <s v="Mario Kart Wii"/>
    <s v="Wii"/>
    <x v="2"/>
    <x v="2"/>
    <x v="2"/>
    <x v="0"/>
    <s v="Nintendo"/>
    <n v="35.520000000000003"/>
    <s v="E"/>
    <n v="709"/>
    <n v="15.68"/>
    <n v="12.76"/>
    <n v="3.79"/>
    <n v="3.29"/>
  </r>
  <r>
    <n v="4"/>
    <s v="Wii Sports Resort"/>
    <s v="Wii"/>
    <x v="3"/>
    <x v="3"/>
    <x v="0"/>
    <x v="0"/>
    <s v="Nintendo"/>
    <n v="32.770000000000003"/>
    <s v="E"/>
    <n v="192"/>
    <n v="15.61"/>
    <n v="10.93"/>
    <n v="3.28"/>
    <n v="2.95"/>
  </r>
  <r>
    <n v="5"/>
    <s v="Pokemon Red/Pokemon Blue"/>
    <s v="GB"/>
    <x v="4"/>
    <x v="4"/>
    <x v="3"/>
    <x v="0"/>
    <m/>
    <n v="31.37"/>
    <n v="0"/>
    <n v="0"/>
    <n v="11.27"/>
    <n v="8.89"/>
    <n v="10.220000000000001"/>
    <n v="1"/>
  </r>
  <r>
    <n v="6"/>
    <s v="Tetris"/>
    <s v="GB"/>
    <x v="5"/>
    <x v="5"/>
    <x v="4"/>
    <x v="0"/>
    <m/>
    <n v="30.26"/>
    <n v="0"/>
    <n v="0"/>
    <n v="23.2"/>
    <n v="2.2599999999999998"/>
    <n v="4.22"/>
    <n v="0.57999999999999996"/>
  </r>
  <r>
    <n v="7"/>
    <s v="New Super Mario Bros."/>
    <s v="DS"/>
    <x v="0"/>
    <x v="0"/>
    <x v="1"/>
    <x v="0"/>
    <s v="Nintendo"/>
    <n v="29.8"/>
    <s v="E"/>
    <n v="431"/>
    <n v="11.28"/>
    <n v="9.14"/>
    <n v="6.5"/>
    <n v="2.88"/>
  </r>
  <r>
    <n v="8"/>
    <s v="Wii Play"/>
    <s v="Wii"/>
    <x v="0"/>
    <x v="0"/>
    <x v="5"/>
    <x v="0"/>
    <s v="Nintendo"/>
    <n v="28.92"/>
    <s v="E"/>
    <n v="129"/>
    <n v="13.96"/>
    <n v="9.18"/>
    <n v="2.93"/>
    <n v="2.84"/>
  </r>
  <r>
    <n v="9"/>
    <s v="New Super Mario Bros. Wii"/>
    <s v="Wii"/>
    <x v="3"/>
    <x v="3"/>
    <x v="1"/>
    <x v="0"/>
    <s v="Nintendo"/>
    <n v="28.32"/>
    <s v="E"/>
    <n v="594"/>
    <n v="14.44"/>
    <n v="6.94"/>
    <n v="4.7"/>
    <n v="2.2400000000000002"/>
  </r>
  <r>
    <n v="10"/>
    <s v="Duck Hunt"/>
    <s v="NES"/>
    <x v="6"/>
    <x v="6"/>
    <x v="6"/>
    <x v="0"/>
    <m/>
    <n v="28.31"/>
    <n v="0"/>
    <n v="0"/>
    <n v="26.93"/>
    <n v="0.63"/>
    <n v="0.28000000000000003"/>
    <n v="0.47"/>
  </r>
  <r>
    <n v="11"/>
    <s v="Nintendogs"/>
    <s v="DS"/>
    <x v="7"/>
    <x v="7"/>
    <x v="7"/>
    <x v="0"/>
    <m/>
    <n v="24.67"/>
    <n v="0"/>
    <n v="0"/>
    <n v="9.0500000000000007"/>
    <n v="10.95"/>
    <n v="1.93"/>
    <n v="2.74"/>
  </r>
  <r>
    <n v="12"/>
    <s v="Mario Kart DS"/>
    <s v="DS"/>
    <x v="7"/>
    <x v="7"/>
    <x v="2"/>
    <x v="0"/>
    <s v="Nintendo"/>
    <n v="23.21"/>
    <s v="E"/>
    <n v="464"/>
    <n v="9.7100000000000009"/>
    <n v="7.47"/>
    <n v="4.13"/>
    <n v="1.9"/>
  </r>
  <r>
    <n v="13"/>
    <s v="Pokemon Gold/Pokemon Silver"/>
    <s v="GB"/>
    <x v="8"/>
    <x v="8"/>
    <x v="3"/>
    <x v="0"/>
    <m/>
    <n v="23.1"/>
    <n v="0"/>
    <n v="0"/>
    <n v="9"/>
    <n v="6.18"/>
    <n v="7.2"/>
    <n v="0.71"/>
  </r>
  <r>
    <n v="14"/>
    <s v="Wii Fit"/>
    <s v="Wii"/>
    <x v="9"/>
    <x v="9"/>
    <x v="0"/>
    <x v="0"/>
    <s v="Nintendo"/>
    <n v="22.7"/>
    <s v="E"/>
    <n v="146"/>
    <n v="8.92"/>
    <n v="8.0299999999999994"/>
    <n v="3.6"/>
    <n v="2.15"/>
  </r>
  <r>
    <n v="15"/>
    <s v="Kinect Adventures!"/>
    <s v="X360"/>
    <x v="10"/>
    <x v="10"/>
    <x v="5"/>
    <x v="1"/>
    <s v="Good Science Studio"/>
    <n v="21.81"/>
    <s v="E"/>
    <n v="106"/>
    <n v="15"/>
    <n v="4.8899999999999997"/>
    <n v="0.24"/>
    <n v="1.69"/>
  </r>
  <r>
    <n v="16"/>
    <s v="Wii Fit Plus"/>
    <s v="Wii"/>
    <x v="3"/>
    <x v="3"/>
    <x v="0"/>
    <x v="0"/>
    <s v="Nintendo"/>
    <n v="21.79"/>
    <s v="E"/>
    <n v="52"/>
    <n v="9.01"/>
    <n v="8.49"/>
    <n v="2.5299999999999998"/>
    <n v="1.77"/>
  </r>
  <r>
    <n v="17"/>
    <s v="Grand Theft Auto V"/>
    <s v="PS3"/>
    <x v="11"/>
    <x v="11"/>
    <x v="8"/>
    <x v="2"/>
    <s v="Rockstar North"/>
    <n v="21.04"/>
    <s v="M"/>
    <n v="3994"/>
    <n v="7.02"/>
    <n v="9.09"/>
    <n v="0.98"/>
    <n v="3.96"/>
  </r>
  <r>
    <n v="18"/>
    <s v="Grand Theft Auto: San Andreas"/>
    <s v="PS2"/>
    <x v="12"/>
    <x v="12"/>
    <x v="8"/>
    <x v="2"/>
    <s v="Rockstar North"/>
    <n v="20.81"/>
    <s v="M"/>
    <n v="1588"/>
    <n v="9.43"/>
    <n v="0.4"/>
    <n v="0.41"/>
    <n v="10.57"/>
  </r>
  <r>
    <n v="19"/>
    <s v="Super Mario World"/>
    <s v="SNES"/>
    <x v="13"/>
    <x v="13"/>
    <x v="1"/>
    <x v="0"/>
    <m/>
    <n v="20.61"/>
    <n v="0"/>
    <n v="0"/>
    <n v="12.78"/>
    <n v="3.75"/>
    <n v="3.54"/>
    <n v="0.55000000000000004"/>
  </r>
  <r>
    <n v="20"/>
    <s v="Brain Age: Train Your Brain in Minutes a Day"/>
    <s v="DS"/>
    <x v="7"/>
    <x v="7"/>
    <x v="5"/>
    <x v="0"/>
    <s v="Nintendo"/>
    <n v="20.149999999999999"/>
    <s v="E"/>
    <n v="50"/>
    <n v="4.74"/>
    <n v="9.1999999999999993"/>
    <n v="4.16"/>
    <n v="2.04"/>
  </r>
  <r>
    <n v="21"/>
    <s v="Pokemon Diamond/Pokemon Pearl"/>
    <s v="DS"/>
    <x v="0"/>
    <x v="0"/>
    <x v="3"/>
    <x v="0"/>
    <m/>
    <n v="18.25"/>
    <n v="0"/>
    <n v="0"/>
    <n v="6.38"/>
    <n v="4.46"/>
    <n v="6.04"/>
    <n v="1.36"/>
  </r>
  <r>
    <n v="22"/>
    <s v="Super Mario Land"/>
    <s v="GB"/>
    <x v="5"/>
    <x v="5"/>
    <x v="1"/>
    <x v="0"/>
    <m/>
    <n v="18.14"/>
    <n v="0"/>
    <n v="0"/>
    <n v="10.83"/>
    <n v="2.71"/>
    <n v="4.18"/>
    <n v="0.42"/>
  </r>
  <r>
    <n v="23"/>
    <s v="Super Mario Bros. 3"/>
    <s v="NES"/>
    <x v="14"/>
    <x v="14"/>
    <x v="1"/>
    <x v="0"/>
    <m/>
    <n v="17.28"/>
    <n v="0"/>
    <n v="0"/>
    <n v="9.5399999999999991"/>
    <n v="3.44"/>
    <n v="3.84"/>
    <n v="0.46"/>
  </r>
  <r>
    <n v="24"/>
    <s v="Grand Theft Auto V"/>
    <s v="X360"/>
    <x v="11"/>
    <x v="11"/>
    <x v="8"/>
    <x v="2"/>
    <s v="Rockstar North"/>
    <n v="16.27"/>
    <s v="M"/>
    <n v="3711"/>
    <n v="9.66"/>
    <n v="5.14"/>
    <n v="0.06"/>
    <n v="1.41"/>
  </r>
  <r>
    <n v="25"/>
    <s v="Grand Theft Auto: Vice City"/>
    <s v="PS2"/>
    <x v="15"/>
    <x v="15"/>
    <x v="8"/>
    <x v="2"/>
    <s v="Rockstar North"/>
    <n v="16.149999999999999"/>
    <s v="M"/>
    <n v="730"/>
    <n v="8.41"/>
    <n v="5.49"/>
    <n v="0.47"/>
    <n v="1.78"/>
  </r>
  <r>
    <n v="26"/>
    <s v="Pokemon Ruby/Pokemon Sapphire"/>
    <s v="GBA"/>
    <x v="15"/>
    <x v="15"/>
    <x v="3"/>
    <x v="0"/>
    <m/>
    <n v="15.85"/>
    <n v="0"/>
    <n v="0"/>
    <n v="6.06"/>
    <n v="3.9"/>
    <n v="5.38"/>
    <n v="0.5"/>
  </r>
  <r>
    <n v="27"/>
    <s v="Brain Age 2: More Training in Minutes a Day"/>
    <s v="DS"/>
    <x v="7"/>
    <x v="7"/>
    <x v="4"/>
    <x v="0"/>
    <s v="Nintendo"/>
    <n v="15.29"/>
    <s v="E"/>
    <n v="19"/>
    <n v="3.43"/>
    <n v="5.35"/>
    <n v="5.32"/>
    <n v="1.18"/>
  </r>
  <r>
    <n v="28"/>
    <s v="Pokemon Black/Pokemon White"/>
    <s v="DS"/>
    <x v="10"/>
    <x v="10"/>
    <x v="3"/>
    <x v="0"/>
    <m/>
    <n v="15.14"/>
    <n v="0"/>
    <n v="0"/>
    <n v="5.51"/>
    <n v="3.17"/>
    <n v="5.65"/>
    <n v="0.8"/>
  </r>
  <r>
    <n v="29"/>
    <s v="Gran Turismo 3: A-Spec"/>
    <s v="PS2"/>
    <x v="16"/>
    <x v="16"/>
    <x v="2"/>
    <x v="3"/>
    <s v="Polyphony Digital"/>
    <n v="14.98"/>
    <s v="E"/>
    <n v="314"/>
    <n v="6.85"/>
    <n v="5.09"/>
    <n v="1.87"/>
    <n v="1.1599999999999999"/>
  </r>
  <r>
    <n v="30"/>
    <s v="Call of Duty: Modern Warfare 3"/>
    <s v="X360"/>
    <x v="17"/>
    <x v="17"/>
    <x v="6"/>
    <x v="4"/>
    <s v="Infinity Ward, Sledgehammer Games"/>
    <n v="14.73"/>
    <s v="M"/>
    <n v="8713"/>
    <n v="9.0399999999999991"/>
    <n v="4.24"/>
    <n v="0.13"/>
    <n v="1.32"/>
  </r>
  <r>
    <n v="31"/>
    <s v="PokÃ©mon Yellow: Special Pikachu Edition"/>
    <s v="GB"/>
    <x v="18"/>
    <x v="18"/>
    <x v="3"/>
    <x v="0"/>
    <m/>
    <n v="14.64"/>
    <n v="0"/>
    <n v="0"/>
    <n v="5.89"/>
    <n v="5.04"/>
    <n v="3.12"/>
    <n v="0.59"/>
  </r>
  <r>
    <n v="32"/>
    <s v="Call of Duty: Black Ops 3"/>
    <s v="PS4"/>
    <x v="19"/>
    <x v="19"/>
    <x v="6"/>
    <x v="4"/>
    <m/>
    <n v="14.63"/>
    <n v="0"/>
    <n v="0"/>
    <n v="6.03"/>
    <n v="5.86"/>
    <n v="0.36"/>
    <n v="2.38"/>
  </r>
  <r>
    <n v="33"/>
    <s v="Call of Duty: Black Ops"/>
    <s v="X360"/>
    <x v="10"/>
    <x v="10"/>
    <x v="6"/>
    <x v="4"/>
    <s v="Treyarch"/>
    <n v="14.61"/>
    <s v="M"/>
    <n v="1454"/>
    <n v="9.6999999999999993"/>
    <n v="3.68"/>
    <n v="0.11"/>
    <n v="1.1299999999999999"/>
  </r>
  <r>
    <n v="34"/>
    <s v="Pokemon X/Pokemon Y"/>
    <s v="3DS"/>
    <x v="11"/>
    <x v="11"/>
    <x v="3"/>
    <x v="0"/>
    <m/>
    <n v="14.6"/>
    <n v="0"/>
    <n v="0"/>
    <n v="5.28"/>
    <n v="4.1900000000000004"/>
    <n v="4.3499999999999996"/>
    <n v="0.78"/>
  </r>
  <r>
    <n v="35"/>
    <s v="Call of Duty: Black Ops II"/>
    <s v="PS3"/>
    <x v="20"/>
    <x v="20"/>
    <x v="6"/>
    <x v="4"/>
    <s v="Treyarch"/>
    <n v="13.79"/>
    <s v="M"/>
    <n v="922"/>
    <n v="4.99"/>
    <n v="5.73"/>
    <n v="0.65"/>
    <n v="2.42"/>
  </r>
  <r>
    <n v="36"/>
    <s v="Call of Duty: Black Ops II"/>
    <s v="X360"/>
    <x v="20"/>
    <x v="20"/>
    <x v="6"/>
    <x v="4"/>
    <s v="Treyarch"/>
    <n v="13.67"/>
    <s v="M"/>
    <n v="2256"/>
    <n v="8.25"/>
    <n v="4.24"/>
    <n v="7.0000000000000007E-2"/>
    <n v="1.1200000000000001"/>
  </r>
  <r>
    <n v="37"/>
    <s v="Call of Duty: Modern Warfare 2"/>
    <s v="X360"/>
    <x v="3"/>
    <x v="3"/>
    <x v="6"/>
    <x v="4"/>
    <s v="Infinity Ward"/>
    <n v="13.47"/>
    <s v="M"/>
    <n v="2698"/>
    <n v="8.52"/>
    <n v="3.59"/>
    <n v="0.08"/>
    <n v="1.28"/>
  </r>
  <r>
    <n v="38"/>
    <s v="Call of Duty: Modern Warfare 3"/>
    <s v="PS3"/>
    <x v="17"/>
    <x v="17"/>
    <x v="6"/>
    <x v="4"/>
    <s v="Infinity Ward, Sledgehammer Games"/>
    <n v="13.32"/>
    <s v="M"/>
    <n v="5234"/>
    <n v="5.54"/>
    <n v="5.73"/>
    <n v="0.49"/>
    <n v="1.57"/>
  </r>
  <r>
    <n v="39"/>
    <s v="Grand Theft Auto III"/>
    <s v="PS2"/>
    <x v="16"/>
    <x v="16"/>
    <x v="8"/>
    <x v="2"/>
    <s v="DMA Design"/>
    <n v="13.1"/>
    <s v="M"/>
    <n v="664"/>
    <n v="6.99"/>
    <n v="4.51"/>
    <n v="0.3"/>
    <n v="1.3"/>
  </r>
  <r>
    <n v="40"/>
    <s v="Super Smash Bros. Brawl"/>
    <s v="Wii"/>
    <x v="2"/>
    <x v="2"/>
    <x v="9"/>
    <x v="0"/>
    <s v="Game Arts"/>
    <n v="12.84"/>
    <s v="T"/>
    <n v="1662"/>
    <n v="6.62"/>
    <n v="2.5499999999999998"/>
    <n v="2.66"/>
    <n v="1.01"/>
  </r>
  <r>
    <n v="41"/>
    <s v="Mario Kart 7"/>
    <s v="3DS"/>
    <x v="17"/>
    <x v="17"/>
    <x v="2"/>
    <x v="0"/>
    <s v="Retro Studios, Entertainment Analysis &amp; Development Division"/>
    <n v="12.66"/>
    <s v="E"/>
    <n v="632"/>
    <n v="5.03"/>
    <n v="4.0199999999999996"/>
    <n v="2.69"/>
    <n v="0.91"/>
  </r>
  <r>
    <n v="42"/>
    <s v="Call of Duty: Black Ops"/>
    <s v="PS3"/>
    <x v="10"/>
    <x v="10"/>
    <x v="6"/>
    <x v="4"/>
    <s v="Treyarch"/>
    <n v="12.63"/>
    <s v="M"/>
    <n v="1094"/>
    <n v="5.99"/>
    <n v="4.37"/>
    <n v="0.48"/>
    <n v="1.79"/>
  </r>
  <r>
    <n v="43"/>
    <s v="Grand Theft Auto V"/>
    <s v="PS4"/>
    <x v="21"/>
    <x v="21"/>
    <x v="8"/>
    <x v="2"/>
    <s v="Rockstar North"/>
    <n v="12.61"/>
    <s v="M"/>
    <n v="2899"/>
    <n v="3.96"/>
    <n v="6.31"/>
    <n v="0.38"/>
    <n v="1.97"/>
  </r>
  <r>
    <n v="44"/>
    <s v="Animal Crossing: Wild World"/>
    <s v="DS"/>
    <x v="7"/>
    <x v="7"/>
    <x v="7"/>
    <x v="0"/>
    <s v="Nintendo"/>
    <n v="12.13"/>
    <s v="E"/>
    <n v="242"/>
    <n v="2.5"/>
    <n v="3.45"/>
    <n v="5.33"/>
    <n v="0.86"/>
  </r>
  <r>
    <n v="45"/>
    <s v="Halo 3"/>
    <s v="X360"/>
    <x v="9"/>
    <x v="9"/>
    <x v="6"/>
    <x v="1"/>
    <s v="Bungie Software, Bungie"/>
    <n v="12.12"/>
    <s v="M"/>
    <n v="4100"/>
    <n v="7.97"/>
    <n v="2.81"/>
    <n v="0.13"/>
    <n v="1.21"/>
  </r>
  <r>
    <n v="46"/>
    <s v="Super Mario 64"/>
    <s v="N64"/>
    <x v="4"/>
    <x v="4"/>
    <x v="1"/>
    <x v="0"/>
    <m/>
    <n v="11.89"/>
    <n v="0"/>
    <n v="0"/>
    <n v="6.91"/>
    <n v="2.85"/>
    <n v="1.91"/>
    <n v="0.23"/>
  </r>
  <r>
    <n v="47"/>
    <s v="Pokemon HeartGold/Pokemon SoulSilver"/>
    <s v="DS"/>
    <x v="3"/>
    <x v="3"/>
    <x v="8"/>
    <x v="0"/>
    <m/>
    <n v="11.77"/>
    <n v="0"/>
    <n v="0"/>
    <n v="4.34"/>
    <n v="2.71"/>
    <n v="3.96"/>
    <n v="0.76"/>
  </r>
  <r>
    <n v="48"/>
    <s v="Pokemon Omega Ruby/Pokemon Alpha Sapphire"/>
    <s v="3DS"/>
    <x v="21"/>
    <x v="21"/>
    <x v="3"/>
    <x v="0"/>
    <m/>
    <n v="11.68"/>
    <n v="0"/>
    <n v="0"/>
    <n v="4.3499999999999996"/>
    <n v="3.49"/>
    <n v="3.1"/>
    <n v="0.74"/>
  </r>
  <r>
    <n v="49"/>
    <s v="Gran Turismo 4"/>
    <s v="PS2"/>
    <x v="12"/>
    <x v="12"/>
    <x v="2"/>
    <x v="3"/>
    <s v="Polyphony Digital"/>
    <n v="11.66"/>
    <s v="E"/>
    <n v="272"/>
    <n v="3.01"/>
    <n v="0.01"/>
    <n v="1.1000000000000001"/>
    <n v="7.53"/>
  </r>
  <r>
    <n v="50"/>
    <s v="Super Mario Galaxy"/>
    <s v="Wii"/>
    <x v="9"/>
    <x v="9"/>
    <x v="1"/>
    <x v="0"/>
    <s v="Nintendo"/>
    <n v="11.35"/>
    <s v="E"/>
    <n v="2147"/>
    <n v="6.06"/>
    <n v="3.35"/>
    <n v="1.2"/>
    <n v="0.74"/>
  </r>
  <r>
    <n v="51"/>
    <s v="Super Mario Land 2: 6 Golden Coins"/>
    <s v="GB"/>
    <x v="22"/>
    <x v="22"/>
    <x v="10"/>
    <x v="0"/>
    <m/>
    <n v="11.18"/>
    <n v="0"/>
    <n v="0"/>
    <n v="6.16"/>
    <n v="2.04"/>
    <n v="2.69"/>
    <n v="0.28999999999999998"/>
  </r>
  <r>
    <n v="52"/>
    <s v="Grand Theft Auto IV"/>
    <s v="X360"/>
    <x v="2"/>
    <x v="2"/>
    <x v="8"/>
    <x v="2"/>
    <s v="Rockstar North"/>
    <n v="11.01"/>
    <s v="M"/>
    <n v="2951"/>
    <n v="6.76"/>
    <n v="3.07"/>
    <n v="0.14000000000000001"/>
    <n v="1.03"/>
  </r>
  <r>
    <n v="53"/>
    <s v="Gran Turismo"/>
    <s v="PS"/>
    <x v="23"/>
    <x v="23"/>
    <x v="2"/>
    <x v="3"/>
    <s v="Polyphony Digital"/>
    <n v="10.95"/>
    <s v="E"/>
    <n v="138"/>
    <n v="4.0199999999999996"/>
    <n v="3.87"/>
    <n v="2.54"/>
    <n v="0.52"/>
  </r>
  <r>
    <n v="54"/>
    <s v="Super Mario 3D Land"/>
    <s v="3DS"/>
    <x v="17"/>
    <x v="17"/>
    <x v="1"/>
    <x v="0"/>
    <s v="Nintendo"/>
    <n v="10.81"/>
    <s v="E"/>
    <n v="921"/>
    <n v="4.8899999999999997"/>
    <n v="3"/>
    <n v="2.14"/>
    <n v="0.78"/>
  </r>
  <r>
    <n v="55"/>
    <s v="Gran Turismo 5"/>
    <s v="PS3"/>
    <x v="10"/>
    <x v="10"/>
    <x v="2"/>
    <x v="3"/>
    <s v="Polyphony Digital"/>
    <n v="10.7"/>
    <s v="E"/>
    <n v="1112"/>
    <n v="2.96"/>
    <n v="4.82"/>
    <n v="0.81"/>
    <n v="2.11"/>
  </r>
  <r>
    <n v="56"/>
    <s v="Call of Duty: Modern Warfare 2"/>
    <s v="PS3"/>
    <x v="3"/>
    <x v="3"/>
    <x v="6"/>
    <x v="4"/>
    <s v="Infinity Ward"/>
    <n v="10.6"/>
    <s v="M"/>
    <n v="2073"/>
    <n v="4.99"/>
    <n v="3.64"/>
    <n v="0.38"/>
    <n v="1.6"/>
  </r>
  <r>
    <n v="57"/>
    <s v="Super Mario All-Stars"/>
    <s v="SNES"/>
    <x v="24"/>
    <x v="24"/>
    <x v="1"/>
    <x v="0"/>
    <m/>
    <n v="10.55"/>
    <n v="0"/>
    <n v="0"/>
    <n v="5.99"/>
    <n v="2.15"/>
    <n v="2.12"/>
    <n v="0.28999999999999998"/>
  </r>
  <r>
    <n v="58"/>
    <s v="Grand Theft Auto IV"/>
    <s v="PS3"/>
    <x v="2"/>
    <x v="2"/>
    <x v="8"/>
    <x v="2"/>
    <s v="Rockstar North"/>
    <n v="10.5"/>
    <s v="M"/>
    <n v="2833"/>
    <n v="4.76"/>
    <n v="3.69"/>
    <n v="0.44"/>
    <n v="1.61"/>
  </r>
  <r>
    <n v="59"/>
    <s v="Pokemon FireRed/Pokemon LeafGreen"/>
    <s v="GBA"/>
    <x v="12"/>
    <x v="12"/>
    <x v="3"/>
    <x v="0"/>
    <m/>
    <n v="10.49"/>
    <n v="0"/>
    <n v="0"/>
    <n v="4.34"/>
    <n v="2.65"/>
    <n v="3.15"/>
    <n v="0.35"/>
  </r>
  <r>
    <n v="60"/>
    <s v="Super Mario 64"/>
    <s v="DS"/>
    <x v="12"/>
    <x v="12"/>
    <x v="1"/>
    <x v="0"/>
    <m/>
    <n v="10.3"/>
    <n v="0"/>
    <n v="0"/>
    <n v="5.01"/>
    <n v="3.07"/>
    <n v="1.25"/>
    <n v="0.97"/>
  </r>
  <r>
    <n v="61"/>
    <s v="Call of Duty: Ghosts"/>
    <s v="X360"/>
    <x v="11"/>
    <x v="11"/>
    <x v="6"/>
    <x v="4"/>
    <s v="Infinity Ward"/>
    <n v="10.25"/>
    <s v="M"/>
    <n v="2117"/>
    <n v="6.73"/>
    <n v="2.56"/>
    <n v="0.04"/>
    <n v="0.91"/>
  </r>
  <r>
    <n v="62"/>
    <s v="Just Dance 3"/>
    <s v="Wii"/>
    <x v="17"/>
    <x v="17"/>
    <x v="5"/>
    <x v="5"/>
    <s v="Ubisoft"/>
    <n v="10.119999999999999"/>
    <s v="E10+"/>
    <n v="16"/>
    <n v="5.95"/>
    <n v="3.11"/>
    <n v="0"/>
    <n v="1.06"/>
  </r>
  <r>
    <n v="63"/>
    <s v="New Super Mario Bros. 2"/>
    <s v="3DS"/>
    <x v="20"/>
    <x v="20"/>
    <x v="1"/>
    <x v="0"/>
    <s v="Nintendo"/>
    <n v="9.9"/>
    <s v="E"/>
    <n v="424"/>
    <n v="3.66"/>
    <n v="3.14"/>
    <n v="2.4700000000000002"/>
    <n v="0.63"/>
  </r>
  <r>
    <n v="64"/>
    <s v="Mario Kart 64"/>
    <s v="N64"/>
    <x v="4"/>
    <x v="4"/>
    <x v="2"/>
    <x v="0"/>
    <m/>
    <n v="9.8699999999999992"/>
    <n v="0"/>
    <n v="0"/>
    <n v="5.55"/>
    <n v="1.94"/>
    <n v="2.23"/>
    <n v="0.15"/>
  </r>
  <r>
    <n v="65"/>
    <s v="Halo: Reach"/>
    <s v="X360"/>
    <x v="10"/>
    <x v="10"/>
    <x v="6"/>
    <x v="1"/>
    <s v="Bungie"/>
    <n v="9.86"/>
    <s v="M"/>
    <n v="2045"/>
    <n v="7.04"/>
    <n v="1.95"/>
    <n v="0.08"/>
    <n v="0.79"/>
  </r>
  <r>
    <n v="66"/>
    <s v="Final Fantasy VII"/>
    <s v="PS"/>
    <x v="23"/>
    <x v="23"/>
    <x v="3"/>
    <x v="3"/>
    <s v="SquareSoft"/>
    <n v="9.7200000000000006"/>
    <s v="T"/>
    <n v="1282"/>
    <n v="3.01"/>
    <n v="2.4700000000000002"/>
    <n v="3.28"/>
    <n v="0.96"/>
  </r>
  <r>
    <n v="67"/>
    <s v="Halo 4"/>
    <s v="X360"/>
    <x v="20"/>
    <x v="20"/>
    <x v="6"/>
    <x v="1"/>
    <s v="343 Industries"/>
    <n v="9.7100000000000009"/>
    <s v="M"/>
    <n v="3260"/>
    <n v="6.65"/>
    <n v="2.2799999999999998"/>
    <n v="0.04"/>
    <n v="0.74"/>
  </r>
  <r>
    <n v="68"/>
    <s v="Gran Turismo 2"/>
    <s v="PS"/>
    <x v="8"/>
    <x v="8"/>
    <x v="2"/>
    <x v="3"/>
    <s v="Polyphony Digital"/>
    <n v="9.49"/>
    <s v="T"/>
    <n v="135"/>
    <n v="3.88"/>
    <n v="3.42"/>
    <n v="1.69"/>
    <n v="0.5"/>
  </r>
  <r>
    <n v="69"/>
    <s v="Just Dance 2"/>
    <s v="Wii"/>
    <x v="10"/>
    <x v="10"/>
    <x v="5"/>
    <x v="5"/>
    <s v="Ubisoft"/>
    <n v="9.44"/>
    <s v="E10+"/>
    <n v="24"/>
    <n v="5.8"/>
    <n v="2.85"/>
    <n v="0.01"/>
    <n v="0.78"/>
  </r>
  <r>
    <n v="70"/>
    <s v="Call of Duty: Ghosts"/>
    <s v="PS3"/>
    <x v="11"/>
    <x v="11"/>
    <x v="6"/>
    <x v="4"/>
    <s v="Infinity Ward"/>
    <n v="9.36"/>
    <s v="M"/>
    <n v="1047"/>
    <n v="4.0999999999999996"/>
    <n v="3.63"/>
    <n v="0.38"/>
    <n v="1.25"/>
  </r>
  <r>
    <n v="71"/>
    <s v="Call of Duty 4: Modern Warfare"/>
    <s v="X360"/>
    <x v="9"/>
    <x v="9"/>
    <x v="6"/>
    <x v="4"/>
    <s v="Infinity Ward"/>
    <n v="9.31"/>
    <s v="M"/>
    <n v="1320"/>
    <n v="5.93"/>
    <n v="2.36"/>
    <n v="0.13"/>
    <n v="0.9"/>
  </r>
  <r>
    <n v="72"/>
    <s v="Donkey Kong Country"/>
    <s v="SNES"/>
    <x v="25"/>
    <x v="25"/>
    <x v="1"/>
    <x v="0"/>
    <m/>
    <n v="9.3000000000000007"/>
    <n v="0"/>
    <n v="0"/>
    <n v="4.3600000000000003"/>
    <n v="1.71"/>
    <n v="3"/>
    <n v="0.23"/>
  </r>
  <r>
    <n v="73"/>
    <s v="Minecraft"/>
    <s v="X360"/>
    <x v="11"/>
    <x v="11"/>
    <x v="5"/>
    <x v="1"/>
    <m/>
    <n v="9.18"/>
    <n v="0"/>
    <n v="0"/>
    <n v="5.7"/>
    <n v="2.65"/>
    <n v="0.02"/>
    <n v="0.81"/>
  </r>
  <r>
    <n v="74"/>
    <s v="Animal Crossing: New Leaf"/>
    <s v="3DS"/>
    <x v="20"/>
    <x v="20"/>
    <x v="7"/>
    <x v="0"/>
    <s v="Nintendo"/>
    <n v="9.16"/>
    <s v="E"/>
    <n v="626"/>
    <n v="2.0299999999999998"/>
    <n v="2.36"/>
    <n v="4.3899999999999997"/>
    <n v="0.39"/>
  </r>
  <r>
    <n v="75"/>
    <s v="Mario Party DS"/>
    <s v="DS"/>
    <x v="9"/>
    <x v="9"/>
    <x v="5"/>
    <x v="0"/>
    <s v="Hudson Soft"/>
    <n v="8.91"/>
    <s v="E"/>
    <n v="85"/>
    <n v="4.4000000000000004"/>
    <n v="1.85"/>
    <n v="1.98"/>
    <n v="0.68"/>
  </r>
  <r>
    <n v="76"/>
    <s v="The Elder Scrolls V: Skyrim"/>
    <s v="X360"/>
    <x v="17"/>
    <x v="17"/>
    <x v="3"/>
    <x v="6"/>
    <s v="Bethesda Game Studios"/>
    <n v="8.7899999999999991"/>
    <s v="M"/>
    <n v="3589"/>
    <n v="5.05"/>
    <n v="2.79"/>
    <n v="0.1"/>
    <n v="0.85"/>
  </r>
  <r>
    <n v="77"/>
    <s v="Super Mario Kart"/>
    <s v="SNES"/>
    <x v="22"/>
    <x v="22"/>
    <x v="2"/>
    <x v="0"/>
    <m/>
    <n v="8.76"/>
    <n v="0"/>
    <n v="0"/>
    <n v="3.54"/>
    <n v="1.24"/>
    <n v="3.81"/>
    <n v="0.18"/>
  </r>
  <r>
    <n v="78"/>
    <s v="FIFA 16"/>
    <s v="PS4"/>
    <x v="19"/>
    <x v="19"/>
    <x v="0"/>
    <x v="7"/>
    <s v="EA Sports"/>
    <n v="8.57"/>
    <s v="E"/>
    <n v="896"/>
    <n v="1.1200000000000001"/>
    <n v="6.12"/>
    <n v="0.06"/>
    <n v="1.28"/>
  </r>
  <r>
    <n v="79"/>
    <s v="Halo 2"/>
    <s v="XB"/>
    <x v="12"/>
    <x v="12"/>
    <x v="6"/>
    <x v="1"/>
    <s v="Bungie Software"/>
    <n v="8.49"/>
    <s v="M"/>
    <n v="1218"/>
    <n v="6.82"/>
    <n v="1.53"/>
    <n v="0.05"/>
    <n v="0.08"/>
  </r>
  <r>
    <n v="80"/>
    <s v="Wii Party"/>
    <s v="Wii"/>
    <x v="10"/>
    <x v="10"/>
    <x v="5"/>
    <x v="0"/>
    <s v="Nd Cube"/>
    <n v="8.3800000000000008"/>
    <s v="E"/>
    <n v="54"/>
    <n v="1.75"/>
    <n v="3.47"/>
    <n v="2.4900000000000002"/>
    <n v="0.67"/>
  </r>
  <r>
    <n v="81"/>
    <s v="Mario Party 8"/>
    <s v="Wii"/>
    <x v="9"/>
    <x v="9"/>
    <x v="5"/>
    <x v="0"/>
    <s v="Hudson"/>
    <n v="8.27"/>
    <s v="E"/>
    <n v="190"/>
    <n v="3.74"/>
    <n v="2.2400000000000002"/>
    <n v="1.58"/>
    <n v="0.7"/>
  </r>
  <r>
    <n v="82"/>
    <s v="FIFA Soccer 13"/>
    <s v="PS3"/>
    <x v="20"/>
    <x v="20"/>
    <x v="8"/>
    <x v="7"/>
    <s v="Electronic Arts"/>
    <n v="8.16"/>
    <s v="E"/>
    <n v="348"/>
    <n v="1.06"/>
    <n v="5.01"/>
    <n v="0.13"/>
    <n v="1.97"/>
  </r>
  <r>
    <n v="83"/>
    <s v="GoldenEye 007"/>
    <s v="N64"/>
    <x v="23"/>
    <x v="23"/>
    <x v="6"/>
    <x v="0"/>
    <m/>
    <n v="8.09"/>
    <n v="0"/>
    <n v="0"/>
    <n v="5.8"/>
    <n v="2.0099999999999998"/>
    <n v="0.13"/>
    <n v="0.15"/>
  </r>
  <r>
    <n v="84"/>
    <s v="Pokemon Black 2/Pokemon White 2"/>
    <s v="DS"/>
    <x v="20"/>
    <x v="20"/>
    <x v="3"/>
    <x v="0"/>
    <m/>
    <n v="8.07"/>
    <n v="0"/>
    <n v="0"/>
    <n v="2.79"/>
    <n v="1.72"/>
    <n v="3.14"/>
    <n v="0.41"/>
  </r>
  <r>
    <n v="85"/>
    <s v="Final Fantasy X"/>
    <s v="PS2"/>
    <x v="16"/>
    <x v="16"/>
    <x v="3"/>
    <x v="3"/>
    <s v="SquareSoft"/>
    <n v="8.0500000000000007"/>
    <s v="T"/>
    <n v="1056"/>
    <n v="2.91"/>
    <n v="2.0699999999999998"/>
    <n v="2.73"/>
    <n v="0.33"/>
  </r>
  <r>
    <n v="86"/>
    <s v="The Sims 3"/>
    <s v="PC"/>
    <x v="3"/>
    <x v="3"/>
    <x v="7"/>
    <x v="7"/>
    <s v="The Sims Studio"/>
    <n v="8.01"/>
    <s v="T"/>
    <n v="886"/>
    <n v="0.99"/>
    <n v="6.42"/>
    <n v="0"/>
    <n v="0.6"/>
  </r>
  <r>
    <n v="87"/>
    <s v="Mario &amp; Sonic at the Olympic Games"/>
    <s v="Wii"/>
    <x v="9"/>
    <x v="9"/>
    <x v="0"/>
    <x v="8"/>
    <m/>
    <n v="7.99"/>
    <n v="0"/>
    <n v="0"/>
    <n v="2.57"/>
    <n v="3.86"/>
    <n v="0.66"/>
    <n v="0.91"/>
  </r>
  <r>
    <n v="88"/>
    <s v="Star Wars Battlefront (2015)"/>
    <s v="PS4"/>
    <x v="19"/>
    <x v="19"/>
    <x v="6"/>
    <x v="7"/>
    <m/>
    <n v="7.98"/>
    <n v="0"/>
    <n v="0"/>
    <n v="2.99"/>
    <n v="3.49"/>
    <n v="0.22"/>
    <n v="1.28"/>
  </r>
  <r>
    <n v="89"/>
    <s v="Final Fantasy VIII"/>
    <s v="PS"/>
    <x v="8"/>
    <x v="8"/>
    <x v="3"/>
    <x v="9"/>
    <s v="SquareSoft"/>
    <n v="7.86"/>
    <s v="T"/>
    <n v="644"/>
    <n v="2.2799999999999998"/>
    <n v="1.72"/>
    <n v="3.63"/>
    <n v="0.23"/>
  </r>
  <r>
    <n v="90"/>
    <s v="Pac-Man"/>
    <n v="2600"/>
    <x v="26"/>
    <x v="26"/>
    <x v="4"/>
    <x v="10"/>
    <m/>
    <n v="7.81"/>
    <n v="0"/>
    <n v="0"/>
    <n v="7.28"/>
    <n v="0.45"/>
    <n v="0"/>
    <n v="0.08"/>
  </r>
  <r>
    <n v="91"/>
    <s v="PokÃ©mon Platinum Version"/>
    <s v="DS"/>
    <x v="2"/>
    <x v="2"/>
    <x v="3"/>
    <x v="0"/>
    <s v="Game Freak"/>
    <n v="7.72"/>
    <s v="E"/>
    <n v="203"/>
    <n v="2.76"/>
    <n v="1.72"/>
    <n v="2.69"/>
    <n v="0.54"/>
  </r>
  <r>
    <n v="92"/>
    <s v="Grand Theft Auto: Liberty City Stories"/>
    <s v="PSP"/>
    <x v="7"/>
    <x v="7"/>
    <x v="8"/>
    <x v="2"/>
    <s v="Rockstar Leeds"/>
    <n v="7.69"/>
    <s v="M"/>
    <n v="451"/>
    <n v="2.9"/>
    <n v="2.81"/>
    <n v="0.24"/>
    <n v="1.73"/>
  </r>
  <r>
    <n v="93"/>
    <s v="Call of Duty: Advanced Warfare"/>
    <s v="PS4"/>
    <x v="21"/>
    <x v="21"/>
    <x v="6"/>
    <x v="4"/>
    <s v="Sledgehammer Games"/>
    <n v="7.66"/>
    <s v="M"/>
    <n v="1443"/>
    <n v="2.81"/>
    <n v="3.48"/>
    <n v="0.14000000000000001"/>
    <n v="1.23"/>
  </r>
  <r>
    <n v="94"/>
    <s v="The Legend of Zelda: Ocarina of Time"/>
    <s v="N64"/>
    <x v="18"/>
    <x v="18"/>
    <x v="8"/>
    <x v="0"/>
    <m/>
    <n v="7.6"/>
    <n v="0"/>
    <n v="0"/>
    <n v="4.0999999999999996"/>
    <n v="1.89"/>
    <n v="1.45"/>
    <n v="0.16"/>
  </r>
  <r>
    <n v="95"/>
    <s v="FIFA 17"/>
    <s v="PS4"/>
    <x v="27"/>
    <x v="27"/>
    <x v="0"/>
    <x v="7"/>
    <s v="EA Sports, EA Vancouver"/>
    <n v="7.59"/>
    <s v="E"/>
    <n v="398"/>
    <n v="0.66"/>
    <n v="5.75"/>
    <n v="0.08"/>
    <n v="1.1100000000000001"/>
  </r>
  <r>
    <n v="96"/>
    <s v="Crash Bandicoot 2: Cortex Strikes Back"/>
    <s v="PS"/>
    <x v="23"/>
    <x v="23"/>
    <x v="1"/>
    <x v="3"/>
    <m/>
    <n v="7.58"/>
    <n v="0"/>
    <n v="0"/>
    <n v="3.78"/>
    <n v="2.17"/>
    <n v="1.31"/>
    <n v="0.31"/>
  </r>
  <r>
    <n v="97"/>
    <s v="Super Smash Bros. for Wii U and 3DS"/>
    <s v="3DS"/>
    <x v="21"/>
    <x v="21"/>
    <x v="9"/>
    <x v="0"/>
    <m/>
    <n v="7.55"/>
    <n v="0"/>
    <n v="0"/>
    <n v="3.27"/>
    <n v="1.37"/>
    <n v="2.4300000000000002"/>
    <n v="0.48"/>
  </r>
  <r>
    <n v="98"/>
    <s v="Super Mario Galaxy 2"/>
    <s v="Wii"/>
    <x v="10"/>
    <x v="10"/>
    <x v="1"/>
    <x v="0"/>
    <s v="Nintendo EAD Tokyo"/>
    <n v="7.51"/>
    <s v="E"/>
    <n v="1854"/>
    <n v="3.56"/>
    <n v="2.35"/>
    <n v="0.98"/>
    <n v="0.62"/>
  </r>
  <r>
    <n v="99"/>
    <s v="Super Mario Bros. 2"/>
    <s v="NES"/>
    <x v="14"/>
    <x v="14"/>
    <x v="1"/>
    <x v="0"/>
    <m/>
    <n v="7.46"/>
    <n v="0"/>
    <n v="0"/>
    <n v="5.39"/>
    <n v="1.18"/>
    <n v="0.7"/>
    <n v="0.19"/>
  </r>
  <r>
    <n v="100"/>
    <s v="Call of Duty: Black Ops 3"/>
    <s v="XOne"/>
    <x v="19"/>
    <x v="19"/>
    <x v="6"/>
    <x v="4"/>
    <m/>
    <n v="7.39"/>
    <n v="0"/>
    <n v="0"/>
    <n v="4.59"/>
    <n v="2.11"/>
    <n v="0.01"/>
    <n v="0.6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A7BF93-E604-4705-BBB8-358E662192FE}" name="数据透视表9" cacheId="0" applyNumberFormats="0" applyBorderFormats="0" applyFontFormats="0" applyPatternFormats="0" applyAlignmentFormats="0" applyWidthHeightFormats="1" dataCaption="值" grandTotalCaption="Total" updatedVersion="6" minRefreshableVersion="5" itemPrintTitles="1" createdVersion="6" indent="0" outline="1" outlineData="1" multipleFieldFilters="0" chartFormat="6" rowHeaderCaption="Genre">
  <location ref="G3:K15" firstHeaderRow="0" firstDataRow="1" firstDataCol="1"/>
  <pivotFields count="17">
    <pivotField showAll="0"/>
    <pivotField showAll="0"/>
    <pivotField showAll="0"/>
    <pivotField showAll="0"/>
    <pivotField numFmtId="14" showAll="0">
      <items count="29">
        <item x="26"/>
        <item x="6"/>
        <item x="1"/>
        <item x="14"/>
        <item x="5"/>
        <item x="13"/>
        <item x="22"/>
        <item x="24"/>
        <item x="25"/>
        <item x="4"/>
        <item x="23"/>
        <item x="18"/>
        <item x="8"/>
        <item x="16"/>
        <item x="15"/>
        <item x="12"/>
        <item x="7"/>
        <item x="0"/>
        <item x="9"/>
        <item x="2"/>
        <item x="3"/>
        <item x="10"/>
        <item x="17"/>
        <item x="20"/>
        <item x="11"/>
        <item x="21"/>
        <item x="19"/>
        <item x="27"/>
        <item t="default"/>
      </items>
    </pivotField>
    <pivotField axis="axisRow" showAll="0">
      <items count="12">
        <item x="8"/>
        <item x="10"/>
        <item x="9"/>
        <item x="5"/>
        <item x="1"/>
        <item x="4"/>
        <item x="2"/>
        <item x="3"/>
        <item x="6"/>
        <item x="7"/>
        <item x="0"/>
        <item t="default"/>
      </items>
    </pivotField>
    <pivotField showAll="0">
      <items count="12">
        <item x="4"/>
        <item x="10"/>
        <item x="6"/>
        <item x="7"/>
        <item x="1"/>
        <item x="0"/>
        <item x="8"/>
        <item x="3"/>
        <item x="9"/>
        <item x="2"/>
        <item x="5"/>
        <item t="default"/>
      </items>
    </pivotField>
    <pivotField showAll="0"/>
    <pivotField showAll="0"/>
    <pivotField showAll="0"/>
    <pivotField showAll="0"/>
    <pivotField dataField="1" showAll="0"/>
    <pivotField dataField="1" showAll="0"/>
    <pivotField dataField="1" showAll="0"/>
    <pivotField dataField="1" showAll="0"/>
    <pivotField dragToRow="0" dragToCol="0" dragToPage="0" showAll="0" defaultSubtotal="0"/>
    <pivotField dragToRow="0" dragToCol="0" dragToPage="0" showAll="0" defaultSubtotal="0"/>
  </pivotFields>
  <rowFields count="1">
    <field x="5"/>
  </rowFields>
  <rowItems count="12">
    <i>
      <x/>
    </i>
    <i>
      <x v="1"/>
    </i>
    <i>
      <x v="2"/>
    </i>
    <i>
      <x v="3"/>
    </i>
    <i>
      <x v="4"/>
    </i>
    <i>
      <x v="5"/>
    </i>
    <i>
      <x v="6"/>
    </i>
    <i>
      <x v="7"/>
    </i>
    <i>
      <x v="8"/>
    </i>
    <i>
      <x v="9"/>
    </i>
    <i>
      <x v="10"/>
    </i>
    <i t="grand">
      <x/>
    </i>
  </rowItems>
  <colFields count="1">
    <field x="-2"/>
  </colFields>
  <colItems count="4">
    <i>
      <x/>
    </i>
    <i i="1">
      <x v="1"/>
    </i>
    <i i="2">
      <x v="2"/>
    </i>
    <i i="3">
      <x v="3"/>
    </i>
  </colItems>
  <dataFields count="4">
    <dataField name="SUM_NA_Sales" fld="11" baseField="4" baseItem="0" numFmtId="169"/>
    <dataField name="SUM_EU_Sales" fld="12" baseField="4" baseItem="0" numFmtId="169"/>
    <dataField name="SUM_JP_Sales" fld="13" baseField="4" baseItem="0" numFmtId="169"/>
    <dataField name="SUM_Other_Sales" fld="14" baseField="4" baseItem="0" numFmtId="169"/>
  </dataField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 chart="1" format="6" series="1">
      <pivotArea type="data" outline="0" fieldPosition="0">
        <references count="1">
          <reference field="4294967294" count="1" selected="0">
            <x v="2"/>
          </reference>
        </references>
      </pivotArea>
    </chartFormat>
    <chartFormat chart="1" format="7" series="1">
      <pivotArea type="data" outline="0" fieldPosition="0">
        <references count="1">
          <reference field="4294967294" count="1" selected="0">
            <x v="3"/>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5" format="6" series="1">
      <pivotArea type="data" outline="0" fieldPosition="0">
        <references count="1">
          <reference field="4294967294" count="1" selected="0">
            <x v="2"/>
          </reference>
        </references>
      </pivotArea>
    </chartFormat>
    <chartFormat chart="5" format="7" series="1">
      <pivotArea type="data" outline="0" fieldPosition="0">
        <references count="1">
          <reference field="4294967294" count="1" selected="0">
            <x v="3"/>
          </reference>
        </references>
      </pivotArea>
    </chartFormat>
  </chart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7FE33EA-1F8E-4EA3-998D-0CCB6BB570F0}" name="数据透视表8" cacheId="0" applyNumberFormats="0" applyBorderFormats="0" applyFontFormats="0" applyPatternFormats="0" applyAlignmentFormats="0" applyWidthHeightFormats="1" dataCaption="值" grandTotalCaption="Total" updatedVersion="6" minRefreshableVersion="5" itemPrintTitles="1" createdVersion="6" indent="0" outline="1" outlineData="1" multipleFieldFilters="0" rowHeaderCaption="Genre">
  <location ref="G36:K48" firstHeaderRow="0" firstDataRow="1" firstDataCol="1"/>
  <pivotFields count="17">
    <pivotField showAll="0"/>
    <pivotField showAll="0"/>
    <pivotField showAll="0"/>
    <pivotField showAll="0"/>
    <pivotField numFmtId="14" showAll="0">
      <items count="29">
        <item x="26"/>
        <item x="6"/>
        <item x="1"/>
        <item x="14"/>
        <item x="5"/>
        <item x="13"/>
        <item x="22"/>
        <item x="24"/>
        <item x="25"/>
        <item x="4"/>
        <item x="23"/>
        <item x="18"/>
        <item x="8"/>
        <item x="16"/>
        <item x="15"/>
        <item x="12"/>
        <item x="7"/>
        <item x="0"/>
        <item x="9"/>
        <item x="2"/>
        <item x="3"/>
        <item x="10"/>
        <item x="17"/>
        <item x="20"/>
        <item x="11"/>
        <item x="21"/>
        <item x="19"/>
        <item x="27"/>
        <item t="default"/>
      </items>
    </pivotField>
    <pivotField axis="axisRow" showAll="0">
      <items count="12">
        <item x="8"/>
        <item x="10"/>
        <item x="9"/>
        <item x="5"/>
        <item x="1"/>
        <item x="4"/>
        <item x="2"/>
        <item x="3"/>
        <item x="6"/>
        <item x="7"/>
        <item x="0"/>
        <item t="default"/>
      </items>
    </pivotField>
    <pivotField showAll="0">
      <items count="12">
        <item x="4"/>
        <item x="10"/>
        <item x="6"/>
        <item x="7"/>
        <item x="1"/>
        <item x="0"/>
        <item x="8"/>
        <item x="3"/>
        <item x="9"/>
        <item x="2"/>
        <item x="5"/>
        <item t="default"/>
      </items>
    </pivotField>
    <pivotField showAll="0"/>
    <pivotField dataField="1" showAll="0"/>
    <pivotField showAll="0"/>
    <pivotField dataField="1" showAll="0"/>
    <pivotField showAll="0"/>
    <pivotField showAll="0"/>
    <pivotField showAll="0"/>
    <pivotField showAll="0"/>
    <pivotField dragToRow="0" dragToCol="0" dragToPage="0" showAll="0" defaultSubtotal="0"/>
    <pivotField dataField="1" dragToRow="0" dragToCol="0" dragToPage="0" showAll="0" defaultSubtotal="0"/>
  </pivotFields>
  <rowFields count="1">
    <field x="5"/>
  </rowFields>
  <rowItems count="12">
    <i>
      <x/>
    </i>
    <i>
      <x v="1"/>
    </i>
    <i>
      <x v="2"/>
    </i>
    <i>
      <x v="3"/>
    </i>
    <i>
      <x v="4"/>
    </i>
    <i>
      <x v="5"/>
    </i>
    <i>
      <x v="6"/>
    </i>
    <i>
      <x v="7"/>
    </i>
    <i>
      <x v="8"/>
    </i>
    <i>
      <x v="9"/>
    </i>
    <i>
      <x v="10"/>
    </i>
    <i t="grand">
      <x/>
    </i>
  </rowItems>
  <colFields count="1">
    <field x="-2"/>
  </colFields>
  <colItems count="4">
    <i>
      <x/>
    </i>
    <i i="1">
      <x v="1"/>
    </i>
    <i i="2">
      <x v="2"/>
    </i>
    <i i="3">
      <x v="3"/>
    </i>
  </colItems>
  <dataFields count="4">
    <dataField name="SUM_User_Count" fld="10" baseField="4" baseItem="0" numFmtId="170"/>
    <dataField name="SUM_Global_Sales" fld="8" baseField="4" baseItem="0" numFmtId="169"/>
    <dataField name="Ratio_Global_Sales" fld="8" showDataAs="percentOfTotal" baseField="4" baseItem="0" numFmtId="10"/>
    <dataField name="Genre_AVG_Sales" fld="16" baseField="5" baseItem="0"/>
  </dataField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5D9F591-383B-4567-B39C-3C4BC0463EF7}" name="数据透视表7" cacheId="0" applyNumberFormats="0" applyBorderFormats="0" applyFontFormats="0" applyPatternFormats="0" applyAlignmentFormats="0" applyWidthHeightFormats="1" dataCaption="值" grandTotalCaption="Total" updatedVersion="6" minRefreshableVersion="5" itemPrintTitles="1" createdVersion="6" indent="0" outline="1" outlineData="1" multipleFieldFilters="0" rowHeaderCaption="Year_of_Release">
  <location ref="G51:J80" firstHeaderRow="0" firstDataRow="1" firstDataCol="1"/>
  <pivotFields count="17">
    <pivotField showAll="0"/>
    <pivotField showAll="0"/>
    <pivotField showAll="0"/>
    <pivotField axis="axisRow" showAll="0">
      <items count="29">
        <item x="26"/>
        <item x="6"/>
        <item x="1"/>
        <item x="14"/>
        <item x="5"/>
        <item x="13"/>
        <item x="22"/>
        <item x="24"/>
        <item x="25"/>
        <item x="4"/>
        <item x="23"/>
        <item x="18"/>
        <item x="8"/>
        <item x="16"/>
        <item x="15"/>
        <item x="12"/>
        <item x="7"/>
        <item x="0"/>
        <item x="9"/>
        <item x="2"/>
        <item x="3"/>
        <item x="10"/>
        <item x="17"/>
        <item x="20"/>
        <item x="11"/>
        <item x="21"/>
        <item x="19"/>
        <item x="27"/>
        <item t="default"/>
      </items>
    </pivotField>
    <pivotField numFmtId="14" showAll="0">
      <items count="29">
        <item x="26"/>
        <item x="6"/>
        <item x="1"/>
        <item x="14"/>
        <item x="5"/>
        <item x="13"/>
        <item x="22"/>
        <item x="24"/>
        <item x="25"/>
        <item x="4"/>
        <item x="23"/>
        <item x="18"/>
        <item x="8"/>
        <item x="16"/>
        <item x="15"/>
        <item x="12"/>
        <item x="7"/>
        <item x="0"/>
        <item x="9"/>
        <item x="2"/>
        <item x="3"/>
        <item x="10"/>
        <item x="17"/>
        <item x="20"/>
        <item x="11"/>
        <item x="21"/>
        <item x="19"/>
        <item x="27"/>
        <item t="default"/>
      </items>
    </pivotField>
    <pivotField showAll="0"/>
    <pivotField showAll="0">
      <items count="12">
        <item x="4"/>
        <item x="10"/>
        <item x="6"/>
        <item x="7"/>
        <item x="1"/>
        <item x="0"/>
        <item x="8"/>
        <item x="3"/>
        <item x="9"/>
        <item x="2"/>
        <item x="5"/>
        <item t="default"/>
      </items>
    </pivotField>
    <pivotField showAll="0"/>
    <pivotField dataField="1" showAll="0"/>
    <pivotField showAll="0"/>
    <pivotField dataField="1" showAll="0"/>
    <pivotField showAll="0"/>
    <pivotField showAll="0"/>
    <pivotField showAll="0"/>
    <pivotField showAll="0"/>
    <pivotField dragToRow="0" dragToCol="0" dragToPage="0" showAll="0" defaultSubtotal="0"/>
    <pivotField dragToRow="0" dragToCol="0" dragToPage="0" showAll="0" defaultSubtotal="0"/>
  </pivotFields>
  <rowFields count="1">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2"/>
  </colFields>
  <colItems count="3">
    <i>
      <x/>
    </i>
    <i i="1">
      <x v="1"/>
    </i>
    <i i="2">
      <x v="2"/>
    </i>
  </colItems>
  <dataFields count="3">
    <dataField name="SUM_User_Count" fld="10" baseField="4" baseItem="0" numFmtId="170"/>
    <dataField name="SUM_Global_Sales" fld="8" baseField="4" baseItem="0" numFmtId="169"/>
    <dataField name="YL_Global_Sales" fld="8" showDataAs="percentOfTotal" baseField="4" baseItem="0" numFmtId="10"/>
  </dataField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BBFB704-6F57-496C-A866-1E5DFA1F469D}" name="Pvt_Res_YearRlease" cacheId="0" applyNumberFormats="0" applyBorderFormats="0" applyFontFormats="0" applyPatternFormats="0" applyAlignmentFormats="0" applyWidthHeightFormats="1" dataCaption="值" grandTotalCaption="Total" updatedVersion="6" minRefreshableVersion="5" itemPrintTitles="1" createdVersion="6" indent="0" outline="1" outlineData="1" multipleFieldFilters="0" rowHeaderCaption="Year_of_Release">
  <location ref="A51:D80" firstHeaderRow="0" firstDataRow="1" firstDataCol="1"/>
  <pivotFields count="17">
    <pivotField showAll="0"/>
    <pivotField showAll="0"/>
    <pivotField showAll="0"/>
    <pivotField axis="axisRow" showAll="0">
      <items count="29">
        <item x="26"/>
        <item x="6"/>
        <item x="1"/>
        <item x="14"/>
        <item x="5"/>
        <item x="13"/>
        <item x="22"/>
        <item x="24"/>
        <item x="25"/>
        <item x="4"/>
        <item x="23"/>
        <item x="18"/>
        <item x="8"/>
        <item x="16"/>
        <item x="15"/>
        <item x="12"/>
        <item x="7"/>
        <item x="0"/>
        <item x="9"/>
        <item x="2"/>
        <item x="3"/>
        <item x="10"/>
        <item x="17"/>
        <item x="20"/>
        <item x="11"/>
        <item x="21"/>
        <item x="19"/>
        <item x="27"/>
        <item t="default"/>
      </items>
    </pivotField>
    <pivotField numFmtId="14" showAll="0">
      <items count="29">
        <item x="26"/>
        <item x="6"/>
        <item x="1"/>
        <item x="14"/>
        <item x="5"/>
        <item x="13"/>
        <item x="22"/>
        <item x="24"/>
        <item x="25"/>
        <item x="4"/>
        <item x="23"/>
        <item x="18"/>
        <item x="8"/>
        <item x="16"/>
        <item x="15"/>
        <item x="12"/>
        <item x="7"/>
        <item x="0"/>
        <item x="9"/>
        <item x="2"/>
        <item x="3"/>
        <item x="10"/>
        <item x="17"/>
        <item x="20"/>
        <item x="11"/>
        <item x="21"/>
        <item x="19"/>
        <item x="27"/>
        <item t="default"/>
      </items>
    </pivotField>
    <pivotField showAll="0"/>
    <pivotField showAll="0">
      <items count="12">
        <item x="4"/>
        <item x="10"/>
        <item x="6"/>
        <item x="7"/>
        <item x="1"/>
        <item x="0"/>
        <item x="8"/>
        <item x="3"/>
        <item x="9"/>
        <item x="2"/>
        <item x="5"/>
        <item t="default"/>
      </items>
    </pivotField>
    <pivotField showAll="0"/>
    <pivotField dataField="1" showAll="0"/>
    <pivotField showAll="0"/>
    <pivotField dataField="1" showAll="0"/>
    <pivotField showAll="0"/>
    <pivotField showAll="0"/>
    <pivotField showAll="0"/>
    <pivotField showAll="0"/>
    <pivotField dragToRow="0" dragToCol="0" dragToPage="0" showAll="0" defaultSubtotal="0"/>
    <pivotField dragToRow="0" dragToCol="0" dragToPage="0" showAll="0" defaultSubtotal="0"/>
  </pivotFields>
  <rowFields count="1">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2"/>
  </colFields>
  <colItems count="3">
    <i>
      <x/>
    </i>
    <i i="1">
      <x v="1"/>
    </i>
    <i i="2">
      <x v="2"/>
    </i>
  </colItems>
  <dataFields count="3">
    <dataField name="SUM_User_Count" fld="10" baseField="4" baseItem="0" numFmtId="170"/>
    <dataField name="SUM_Global_Sales" fld="8" baseField="4" baseItem="0" numFmtId="169"/>
    <dataField name="YL_Global_Sales" fld="8" showDataAs="percentOfTotal" baseField="4"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EB9A88B-35CB-4EF5-BE3A-E0B2E44A057B}" name="Pvt_Res_Genre_User_Num" cacheId="0" applyNumberFormats="0" applyBorderFormats="0" applyFontFormats="0" applyPatternFormats="0" applyAlignmentFormats="0" applyWidthHeightFormats="1" dataCaption="值" grandTotalCaption="Total" updatedVersion="6" minRefreshableVersion="5" itemPrintTitles="1" createdVersion="6" indent="0" outline="1" outlineData="1" multipleFieldFilters="0" rowHeaderCaption="Genre">
  <location ref="A36:E48" firstHeaderRow="0" firstDataRow="1" firstDataCol="1"/>
  <pivotFields count="17">
    <pivotField showAll="0"/>
    <pivotField showAll="0"/>
    <pivotField showAll="0"/>
    <pivotField showAll="0"/>
    <pivotField numFmtId="14" showAll="0">
      <items count="29">
        <item x="26"/>
        <item x="6"/>
        <item x="1"/>
        <item x="14"/>
        <item x="5"/>
        <item x="13"/>
        <item x="22"/>
        <item x="24"/>
        <item x="25"/>
        <item x="4"/>
        <item x="23"/>
        <item x="18"/>
        <item x="8"/>
        <item x="16"/>
        <item x="15"/>
        <item x="12"/>
        <item x="7"/>
        <item x="0"/>
        <item x="9"/>
        <item x="2"/>
        <item x="3"/>
        <item x="10"/>
        <item x="17"/>
        <item x="20"/>
        <item x="11"/>
        <item x="21"/>
        <item x="19"/>
        <item x="27"/>
        <item t="default"/>
      </items>
    </pivotField>
    <pivotField axis="axisRow" showAll="0">
      <items count="12">
        <item x="8"/>
        <item x="10"/>
        <item x="9"/>
        <item x="5"/>
        <item x="1"/>
        <item x="4"/>
        <item x="2"/>
        <item x="3"/>
        <item x="6"/>
        <item x="7"/>
        <item x="0"/>
        <item t="default"/>
      </items>
    </pivotField>
    <pivotField showAll="0">
      <items count="12">
        <item x="4"/>
        <item x="10"/>
        <item x="6"/>
        <item x="7"/>
        <item x="1"/>
        <item x="0"/>
        <item x="8"/>
        <item x="3"/>
        <item x="9"/>
        <item x="2"/>
        <item x="5"/>
        <item t="default"/>
      </items>
    </pivotField>
    <pivotField showAll="0"/>
    <pivotField dataField="1" showAll="0"/>
    <pivotField showAll="0"/>
    <pivotField dataField="1" showAll="0"/>
    <pivotField showAll="0"/>
    <pivotField showAll="0"/>
    <pivotField showAll="0"/>
    <pivotField showAll="0"/>
    <pivotField dataField="1" dragToRow="0" dragToCol="0" dragToPage="0" showAll="0" defaultSubtotal="0"/>
    <pivotField dragToRow="0" dragToCol="0" dragToPage="0" showAll="0" defaultSubtotal="0"/>
  </pivotFields>
  <rowFields count="1">
    <field x="5"/>
  </rowFields>
  <rowItems count="12">
    <i>
      <x/>
    </i>
    <i>
      <x v="1"/>
    </i>
    <i>
      <x v="2"/>
    </i>
    <i>
      <x v="3"/>
    </i>
    <i>
      <x v="4"/>
    </i>
    <i>
      <x v="5"/>
    </i>
    <i>
      <x v="6"/>
    </i>
    <i>
      <x v="7"/>
    </i>
    <i>
      <x v="8"/>
    </i>
    <i>
      <x v="9"/>
    </i>
    <i>
      <x v="10"/>
    </i>
    <i t="grand">
      <x/>
    </i>
  </rowItems>
  <colFields count="1">
    <field x="-2"/>
  </colFields>
  <colItems count="4">
    <i>
      <x/>
    </i>
    <i i="1">
      <x v="1"/>
    </i>
    <i i="2">
      <x v="2"/>
    </i>
    <i i="3">
      <x v="3"/>
    </i>
  </colItems>
  <dataFields count="4">
    <dataField name="SUM_User_Count" fld="10" baseField="4" baseItem="0" numFmtId="170"/>
    <dataField name="SUM_Global_Sales" fld="8" baseField="4" baseItem="0" numFmtId="169"/>
    <dataField name="Ratio_Global_Sales" fld="8" showDataAs="percentOfTotal" baseField="4" baseItem="0" numFmtId="10"/>
    <dataField name="Genre_AVG_Sales" fld="15" baseField="5"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BEEA056-A8F4-420E-A864-E557D12BB3C3}" name="Pvt_Res_Genre_Sales" cacheId="0" applyNumberFormats="0" applyBorderFormats="0" applyFontFormats="0" applyPatternFormats="0" applyAlignmentFormats="0" applyWidthHeightFormats="1" dataCaption="值" grandTotalCaption="Total" updatedVersion="6" minRefreshableVersion="5" itemPrintTitles="1" createdVersion="6" indent="0" outline="1" outlineData="1" multipleFieldFilters="0" chartFormat="4" rowHeaderCaption="Genre">
  <location ref="A3:E15" firstHeaderRow="0" firstDataRow="1" firstDataCol="1"/>
  <pivotFields count="17">
    <pivotField showAll="0"/>
    <pivotField showAll="0"/>
    <pivotField showAll="0"/>
    <pivotField showAll="0"/>
    <pivotField numFmtId="14" showAll="0">
      <items count="29">
        <item x="26"/>
        <item x="6"/>
        <item x="1"/>
        <item x="14"/>
        <item x="5"/>
        <item x="13"/>
        <item x="22"/>
        <item x="24"/>
        <item x="25"/>
        <item x="4"/>
        <item x="23"/>
        <item x="18"/>
        <item x="8"/>
        <item x="16"/>
        <item x="15"/>
        <item x="12"/>
        <item x="7"/>
        <item x="0"/>
        <item x="9"/>
        <item x="2"/>
        <item x="3"/>
        <item x="10"/>
        <item x="17"/>
        <item x="20"/>
        <item x="11"/>
        <item x="21"/>
        <item x="19"/>
        <item x="27"/>
        <item t="default"/>
      </items>
    </pivotField>
    <pivotField axis="axisRow" showAll="0">
      <items count="12">
        <item x="8"/>
        <item x="10"/>
        <item x="9"/>
        <item x="5"/>
        <item x="1"/>
        <item x="4"/>
        <item x="2"/>
        <item x="3"/>
        <item x="6"/>
        <item x="7"/>
        <item x="0"/>
        <item t="default"/>
      </items>
    </pivotField>
    <pivotField showAll="0">
      <items count="12">
        <item x="4"/>
        <item x="10"/>
        <item x="6"/>
        <item x="7"/>
        <item x="1"/>
        <item x="0"/>
        <item x="8"/>
        <item x="3"/>
        <item x="9"/>
        <item x="2"/>
        <item x="5"/>
        <item t="default"/>
      </items>
    </pivotField>
    <pivotField showAll="0"/>
    <pivotField showAll="0"/>
    <pivotField showAll="0"/>
    <pivotField showAll="0"/>
    <pivotField dataField="1" showAll="0"/>
    <pivotField dataField="1" showAll="0"/>
    <pivotField dataField="1" showAll="0"/>
    <pivotField dataField="1" showAll="0"/>
    <pivotField dragToRow="0" dragToCol="0" dragToPage="0" showAll="0" defaultSubtotal="0"/>
    <pivotField dragToRow="0" dragToCol="0" dragToPage="0" showAll="0" defaultSubtotal="0"/>
  </pivotFields>
  <rowFields count="1">
    <field x="5"/>
  </rowFields>
  <rowItems count="12">
    <i>
      <x/>
    </i>
    <i>
      <x v="1"/>
    </i>
    <i>
      <x v="2"/>
    </i>
    <i>
      <x v="3"/>
    </i>
    <i>
      <x v="4"/>
    </i>
    <i>
      <x v="5"/>
    </i>
    <i>
      <x v="6"/>
    </i>
    <i>
      <x v="7"/>
    </i>
    <i>
      <x v="8"/>
    </i>
    <i>
      <x v="9"/>
    </i>
    <i>
      <x v="10"/>
    </i>
    <i t="grand">
      <x/>
    </i>
  </rowItems>
  <colFields count="1">
    <field x="-2"/>
  </colFields>
  <colItems count="4">
    <i>
      <x/>
    </i>
    <i i="1">
      <x v="1"/>
    </i>
    <i i="2">
      <x v="2"/>
    </i>
    <i i="3">
      <x v="3"/>
    </i>
  </colItems>
  <dataFields count="4">
    <dataField name="SUM_NA_Sales" fld="11" baseField="4" baseItem="0" numFmtId="169"/>
    <dataField name="SUM_EU_Sales" fld="12" baseField="4" baseItem="0" numFmtId="169"/>
    <dataField name="SUM_JP_Sales" fld="13" baseField="4" baseItem="0" numFmtId="169"/>
    <dataField name="SUM_Other_Sales" fld="14" baseField="4" baseItem="0" numFmtId="169"/>
  </dataFields>
  <chartFormats count="4">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 chart="1" format="6" series="1">
      <pivotArea type="data" outline="0" fieldPosition="0">
        <references count="1">
          <reference field="4294967294" count="1" selected="0">
            <x v="2"/>
          </reference>
        </references>
      </pivotArea>
    </chartFormat>
    <chartFormat chart="1" format="7"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4" xr16:uid="{00000000-0016-0000-0D00-000000000000}" autoFormatId="16" applyNumberFormats="0" applyBorderFormats="0" applyFontFormats="0" applyPatternFormats="0" applyAlignmentFormats="0" applyWidthHeightFormats="0">
  <queryTableRefresh nextId="18">
    <queryTableFields count="16">
      <queryTableField id="1" name="Game_ID" tableColumnId="1"/>
      <queryTableField id="2" name="Name" tableColumnId="2"/>
      <queryTableField id="3" name="Platform" tableColumnId="3"/>
      <queryTableField id="4" name="Year_of_Release" tableColumnId="4"/>
      <queryTableField id="5" name="Date_of_Release" tableColumnId="5"/>
      <queryTableField id="6" name="Genre" tableColumnId="6"/>
      <queryTableField id="7" name="Publisher" tableColumnId="7"/>
      <queryTableField id="8" name="Developer" tableColumnId="8"/>
      <queryTableField id="9" name="Global_Sales" tableColumnId="9"/>
      <queryTableField id="10" name="Rating" tableColumnId="10"/>
      <queryTableField id="16" name="T_Score_age.Lower age limit" tableColumnId="16"/>
      <queryTableField id="11" name="User_Count" tableColumnId="11"/>
      <queryTableField id="12" name="NA_Sales" tableColumnId="12"/>
      <queryTableField id="13" name="EU_Sales" tableColumnId="13"/>
      <queryTableField id="14" name="JP_Sales" tableColumnId="14"/>
      <queryTableField id="15" name="Other_Sales"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00000000-0016-0000-0E00-000001000000}" autoFormatId="16" applyNumberFormats="0" applyBorderFormats="0" applyFontFormats="0" applyPatternFormats="0" applyAlignmentFormats="0" applyWidthHeightFormats="0">
  <queryTableRefresh nextId="16">
    <queryTableFields count="15">
      <queryTableField id="1" name="Game_ID" tableColumnId="1"/>
      <queryTableField id="2" name="Name" tableColumnId="2"/>
      <queryTableField id="3" name="Platform" tableColumnId="3"/>
      <queryTableField id="4" name="Year_of_Release" tableColumnId="4"/>
      <queryTableField id="5" name="Date_of_Release" tableColumnId="5"/>
      <queryTableField id="6" name="Genre" tableColumnId="6"/>
      <queryTableField id="7" name="Publisher" tableColumnId="7"/>
      <queryTableField id="8" name="Developer" tableColumnId="8"/>
      <queryTableField id="9" name="Global_Sales" tableColumnId="9"/>
      <queryTableField id="10" name="Rating" tableColumnId="10"/>
      <queryTableField id="11" name="User_Count" tableColumnId="11"/>
      <queryTableField id="12" name="NA_Sales" tableColumnId="12"/>
      <queryTableField id="13" name="EU_Sales" tableColumnId="13"/>
      <queryTableField id="14" name="JP_Sales" tableColumnId="14"/>
      <queryTableField id="15" name="Other_Sale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6" xr16:uid="{00000000-0016-0000-0F00-000002000000}" autoFormatId="16" applyNumberFormats="0" applyBorderFormats="0" applyFontFormats="0" applyPatternFormats="0" applyAlignmentFormats="0" applyWidthHeightFormats="0">
  <queryTableRefresh nextId="3">
    <queryTableFields count="2">
      <queryTableField id="1" name="Lower age limit" tableColumnId="1"/>
      <queryTableField id="2" name="Rating" tableColumnId="2"/>
    </queryTableFields>
  </queryTableRefresh>
</queryTable>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Flags>
    </type>
  </types>
</rvTypesInfo>
</file>

<file path=xl/richData/rdrichvalue.xml><?xml version="1.0" encoding="utf-8"?>
<rvData xmlns="http://schemas.microsoft.com/office/spreadsheetml/2017/richdata" count="44">
  <rv s="0">
    <v>http://en.wikipedia.org/wiki/Public_domain</v>
    <v>Public domain</v>
  </rv>
  <rv s="0">
    <v>http://en.wikipedia.org/wiki/United_Kingdom</v>
    <v>Wikipedia</v>
  </rv>
  <rv s="1">
    <v>0</v>
    <v>1</v>
  </rv>
  <rv s="2">
    <v>https://www.bing.com/th?id=AMMS_08d2869d43a589e2a364e67dfd999853&amp;qlt=95</v>
    <v>2</v>
    <v>https://www.bing.com/images/search?form=xlimg&amp;q=united+kingdom</v>
    <v>Image of United Kingdom</v>
  </rv>
  <rv s="0">
    <v>https://www.bing.com/search?q=united+kingdom&amp;form=skydnc</v>
    <v>Learn more on Bing</v>
  </rv>
  <rv s="3">
    <v>en-US</v>
    <v>b1a5155a-6bb2-4646-8f7c-3e6b3a53c831</v>
    <v>536870912</v>
    <v>536870914</v>
    <v>1</v>
    <v>Powered by Bing</v>
    <v>22</v>
    <v>23</v>
    <v>United Kingdom</v>
    <v>26</v>
    <v>27</v>
    <v>Map</v>
    <v>28</v>
    <v>GB</v>
    <v>0.71714878141404492</v>
    <v>243610</v>
    <v>148000</v>
    <v>11</v>
    <v>44</v>
    <v>London</v>
    <v>379024.78700000001</v>
    <v>119.622711300166</v>
    <v>1.7381046008651101E-2</v>
    <v>GBP</v>
    <v>The United Kingdom of Great Britain and Northern Ireland, commonly known as the United Kingdom or Britain, is a sovereign country located off the north­western coast of the European mainland. The United Kingdom includes the island of Great Britain, the north­eastern part of the island of Ireland, and many smaller islands. Northern Ireland shares a land border with the Republic of Ireland. Otherwise, the United Kingdom is surrounded by the Atlantic Ocean, with the North Sea to the east, the English Channel to the south and the Celtic Sea to the southwest, giving it the 12th-longest coastline in the world. The Irish Sea separates Great Britain and Ireland. The total area of the United Kingdom is 94,000 square miles.</v>
    <v>5129.5277927901998</v>
    <v>1.68</v>
    <v>0.130657628239573</v>
    <v>80.351771267255202</v>
    <v>1.46</v>
    <v>2827113184695.5801</v>
    <v>1.0115456</v>
    <v>0.59995569999999998</v>
    <v>3</v>
    <v>3.6</v>
    <v>London</v>
    <v>Boris Johnson (Prime Minister), Justine Greening (Minister), Natalie Evans, Baroness Evans of Bowes Park (Minister)</v>
    <v>4</v>
    <v>81.256097560975604</v>
    <v>1868152970000</v>
    <v>7</v>
    <v>10.130000000000001</v>
    <v>United Kingdom</v>
    <v>God Save the Queen</v>
    <v>English</v>
    <v>United Kingdom of Great Britain and Northern Ireland</v>
    <v>0.14794489889999998</v>
    <v>2.8117000000000001</v>
    <v>66834405</v>
    <v>0.22500000000000001</v>
    <v>0.26800000000000002</v>
    <v>0.42100000000000004</v>
    <v>2.7999999999999997E-2</v>
    <v>7.0999999999999994E-2</v>
    <v>0.11900000000000001</v>
    <v>0.16399999999999998</v>
    <v>0.62773998260497998</v>
    <v>Lancashire, England, Somerset, City of London, Liverpool, Newcastle upon Tyne, Coventry, Stoke-on-Trent, Surrey, Cornwall, Newport, Oxfordshire, Gloucestershire, Nottinghamshire, York, Shropshire, Wales, Norfolk, Lincolnshire, Manchester, Warwickshire, Derby, Suffolk, Derbyshire, Worcestershire, Cumbria, Medway, Northamptonshire, Birmingham, Isles of Scilly, Leicestershire, Wiltshire, Staffordshire, North Yorkshire, Buckinghamshire, Hertfordshire, Isle of Wight, East Sussex, Kent, Essex, Dorset, Devon, Plymouth, Bristol, Kingston upon Hull, Nottingham, Wolverhampton, Leicester, Sheffield, Warrington, Portsmouth, Southampton, Reading, Slough, Middlesbrough, Luton, County Durham, Bournemouth, Peterborough, London Borough of Richmond upon Thames, Blackpool, Poole, Northumberland, Herefordshire, Cambridgeshire, West Sussex, West Berkshire, Hampshire, Rutland, Cardiff, Gwynedd, Northern Ireland, Scotland, Edinburgh, Belfast, Glasgow, Dundee, Swansea, Merthyr Tydfil, Carmarthenshire, Flintshire, Anglesey, Pembrokeshire, Powys, Aberdeenshire, Midlothian, Aberdeen, Fife, East Lothian, Dumfries and Galloway, West Lothian, City of Westminster, Vale of Glamorgan, Ceredigion, City of Leeds, Orkney, Shetland, Trafford, Southend-on-Sea, London Borough of Newham, Bath and North East Somerset, London Borough of Ealing, Calderdale, London Borough of Camden, London Borough of Barnet, Kirklees, Brighton and Hove, London Borough of Hackney, Metropolitan Borough of Bolton, Caerphilly County Borough, Royal Borough of Kensington and Chelsea, Sandwell, London Borough of Croydon, London Borough of Barking and Dagenham, London Borough of Hammersmith and Fulham, Metropolitan Borough of Wirral, London Borough of Enfield, London Borough of Redbridge, London Borough of Hounslow, London Borough of Tower Hamlets, London Borough of Waltham Forest, London Borough of Brent, Metropolitan Borough of Knowsley, Denbighshire, Redcar and Cleveland, Thurrock, Royal Borough of Greenwich, London Borough of Islington, London Borough of Hillingdon, London Borough of Haringey, London Borough of Merton, London Borough of Havering, London Borough of Lambeth, London Borough of Lewisham, City of Salford, City of Wakefield, London Borough of Bromley, North Somerset, London Borough of Wandsworth, London Borough of Bexley, Monmouthshire, Borough of Halton, London Borough of Sutton, North Tyneside, Royal Borough of Kingston upon Thames, Torbay, Tameside, Outer Hebrides, Wrexham County Borough, London Borough of Harrow</v>
    <v>0.255052921600669</v>
    <v>British Summer Time, Greenwich Mean Time Zone, Western European Time Zone</v>
    <v>0.30599999999999999</v>
    <v>3.8510000705719E-2</v>
    <v>United Kingdom</v>
    <v>55908316</v>
    <v>mdp/vdpid/242</v>
  </rv>
  <rv s="4">
    <v>5</v>
  </rv>
  <rv s="0">
    <v>http://en.wikipedia.org/wiki/France</v>
    <v>Wikipedia</v>
  </rv>
  <rv s="1">
    <v>0</v>
    <v>7</v>
  </rv>
  <rv s="2">
    <v>https://www.bing.com/th?id=AMMS_a8b62398d2cb124e45127ec2bbc29fb1&amp;qlt=95</v>
    <v>8</v>
    <v>https://www.bing.com/images/search?form=xlimg&amp;q=france</v>
    <v>Image of France</v>
  </rv>
  <rv s="0">
    <v>https://www.bing.com/search?q=france&amp;form=skydnc</v>
    <v>Learn more on Bing</v>
  </rv>
  <rv s="3">
    <v>en-US</v>
    <v>c7bfe2de-4f82-e23c-ae42-8544b5b5c0ea</v>
    <v>536870912</v>
    <v>536870914</v>
    <v>1</v>
    <v>Powered by Bing</v>
    <v>39</v>
    <v>23</v>
    <v>France</v>
    <v>26</v>
    <v>27</v>
    <v>Map</v>
    <v>40</v>
    <v>FR</v>
    <v>0.524475441661716</v>
    <v>643801</v>
    <v>307000</v>
    <v>11.3</v>
    <v>33</v>
    <v>Paris</v>
    <v>303275.56800000003</v>
    <v>110.04856675289</v>
    <v>1.1082549228829199E-2</v>
    <v>EUR</v>
    <v>France, officially the French Republic, is a country consisting of metropolitan France in Western Europe and several overseas regions and territories. The metropolitan area of France extends from the Mediterranean Sea to the English Channel and the North Sea, and from the Rhine to the Atlantic Ocean. It borders Belgium, Luxembourg and Germany to the northeast, Switzerland, Monaco, and Italy to the east, and Andorra and Spain to the south. The overseas territories include French Guiana in South America and several islands in the Atlantic, Pacific and Indian oceans. The country's 18 integral regions span a combined area of 643,801 square kilometres and a total population of 67.07 million. France is a unitary semi-presidential republic with its capital in Paris, the country's largest city and main cultural and commercial centre. Other major urban areas include Lyon, Marseille, Toulouse, Bordeaux, Lille and Nice. France, including its overseas territories, has the most time zones of any country, with a total of 12.</v>
    <v>6939.5214736692897</v>
    <v>1.88</v>
    <v>0.31233278442262596</v>
    <v>46.487970872236403</v>
    <v>1.39</v>
    <v>2715518274227.4502</v>
    <v>1.0251076000000001</v>
    <v>0.65629000000000004</v>
    <v>9</v>
    <v>3.4</v>
    <v>Paris</v>
    <v>Emmanuel Macron (President), Jean-Yves Le Drian (Minister), Roselyne Bachelot (Minister), Gérald Darmanin (Minister), Élisabeth Borne (Minister), Jean Castex (Prime Minister), Annick Girardin (Minister), Sébastien Lecornu (Minister)</v>
    <v>10</v>
    <v>82.526829268292701</v>
    <v>2365950236659.3599</v>
    <v>8</v>
    <v>11.16</v>
    <v>France</v>
    <v>La Marseillaise</v>
    <v>French</v>
    <v>France</v>
    <v>6.7968269799999995E-2</v>
    <v>3.2671999999999999</v>
    <v>67059887</v>
    <v>0.21899999999999997</v>
    <v>0.25800000000000001</v>
    <v>0.4</v>
    <v>3.2000000000000001E-2</v>
    <v>8.1000000000000003E-2</v>
    <v>0.13</v>
    <v>0.16899999999999998</v>
    <v>0.55125999450683605</v>
    <v>Paris, Normandy, Ain, Alsace, Savoie, Hauts-de-Seine, Val-d'Oise, Brittany, Lorraine, Lot, Drôme, Aube, Vendée, Gironde, Indre, Jura, Yonne, Loire, Oise, Poitou-Charentes, Martinique, Dordogne, Guadeloupe, Vienne, Ardèche, Réunion, Cher, Burgundy, Yvelines, Auvergne, Gard, Seine-et-Marne, Rhône, Hérault, Eure, Cantal, Maine-et-Loire, Calvados, Puy-de-Dôme, Aude, Seine-Maritime, Saint Barthélemy, Haute-Savoie, Saône-et-Loire, Alpes-Maritimes, Rhône-Alpes, Pas-de-Calais, Haute-Saône, Franche-Comté, Limousin, French Guiana, Landes, Allier, Val-de-Marne, Seine-Saint-Denis, Haute-Loire, Doubs, Loir-et-Cher, Indre-et-Loire, Midi-Pyrénées, Languedoc-Roussillon, Alpes-de-Haute-Provence, Nord-Pas-de-Calais, Bouches-du-Rhône, Aquitaine, Loire-Atlantique, Nouvelle-Aquitaine, Aveyron, Loiret, Champagne-Ardenne, Sarthe, Lot-et-Garonne, Nord, Hautes-Alpes, Vosges, Côtes-d'Armor, Manche, French Polynesia, Centre-Val de Loire, Eure-et-Loir, Morbihan, Corsica, New Caledonia, Saint Pierre and Miquelon, Finistère, Hauts-de-France, Auvergne-Rhône-Alpes, Pyrénées-Atlantiques, Aisne, Nièvre, Meurthe-et-Moselle, Haute-Garonne, Wallis and Futuna, Charente-Maritime, Ille-et-Vilaine, Pyrénées-Orientales, Haut-Rhin, Bas-Rhin, Corrèze, Corse-du-Sud, Tarn, Mayotte, Hautes-Pyrénées, Haute-Vienne, Isère, Orne, Ariège, Picardy, Côte-d'Or, Var, Somme, Haute-Corse, Essonne, Charente, Gers, Vaucluse, Ardennes, Deux-Sèvres, Creuse, Territoire de Belfort, Moselle, Tarn-et-Garonne, Haute-Marne, Mayenne, Lozère, Bourgogne-Franche-Comté, Upper Normandy, Lower Normandy, Meuse, Grand Est, Collectivity of Saint Martin, French Southern and Antarctic Lands</v>
    <v>0.24229980509910898</v>
    <v>Central European Summer Time, Central European Time Zone</v>
    <v>0.60699999999999998</v>
    <v>8.4270000457763714E-2</v>
    <v>France</v>
    <v>54123364</v>
    <v>mdp/vdpid/84</v>
  </rv>
  <rv s="4">
    <v>11</v>
  </rv>
  <rv s="0">
    <v>http://en.wikipedia.org/wiki/Germany</v>
    <v>Wikipedia</v>
  </rv>
  <rv s="1">
    <v>0</v>
    <v>13</v>
  </rv>
  <rv s="2">
    <v>https://www.bing.com/th?id=AMMS_170e62536294e690a4ae289472616a73&amp;qlt=95</v>
    <v>14</v>
    <v>https://www.bing.com/images/search?form=xlimg&amp;q=germany</v>
    <v>Image of Germany</v>
  </rv>
  <rv s="0">
    <v>https://www.bing.com/search?q=germany&amp;form=skydnc</v>
    <v>Learn more on Bing</v>
  </rv>
  <rv s="3">
    <v>en-US</v>
    <v>75c62d8e-1449-4e4d-b188-d9e88f878dd9</v>
    <v>536870912</v>
    <v>536870914</v>
    <v>1</v>
    <v>Powered by Bing</v>
    <v>52</v>
    <v>23</v>
    <v>Germany</v>
    <v>26</v>
    <v>27</v>
    <v>Map</v>
    <v>53</v>
    <v>DE</v>
    <v>0.47678612319670299</v>
    <v>357022</v>
    <v>180000</v>
    <v>9.5</v>
    <v>49</v>
    <v>Berlin</v>
    <v>727972.84</v>
    <v>112.854887342124</v>
    <v>1.4456670146976E-2</v>
    <v>EUR</v>
    <v>Germany, officially the Federal Republic of Germany, is a country in Central and Western Europe. Covering an area of 357,022 square kilometres, it lies between the Baltic and North seas to the north, and the Alps to the south. It borders Denmark to the north, Poland and the Czech Republic to the east, Austria and Switzerland to the south, and France, Luxembourg, Belgium and the Netherlands to the west.</v>
    <v>7035.4829747167596</v>
    <v>1.56</v>
    <v>0.326912067781085</v>
    <v>78.862551056754995</v>
    <v>1.39</v>
    <v>3845630030823.52</v>
    <v>1.0402236</v>
    <v>0.70246649999999999</v>
    <v>15</v>
    <v>3.1</v>
    <v>Berlin</v>
    <v>Angela Merkel (Chancellor), Frank-Walter Steinmeier (President), Horst Seehofer (Minister), Peter Altmaier (Minister), Frank-Walter Steinmeier (President)</v>
    <v>16</v>
    <v>80.892682926829295</v>
    <v>2098173930000</v>
    <v>7</v>
    <v>9.99</v>
    <v>Germany</v>
    <v>Deutschlandlied</v>
    <v>German</v>
    <v>Federal Republic of Germany</v>
    <v>0.12528421940000001</v>
    <v>4.2488000000000001</v>
    <v>83132799</v>
    <v>0.22800000000000001</v>
    <v>0.24600000000000002</v>
    <v>0.39600000000000002</v>
    <v>2.8999999999999998E-2</v>
    <v>7.5999999999999998E-2</v>
    <v>0.128</v>
    <v>0.17100000000000001</v>
    <v>0.60811000823974604</v>
    <v>Hamburg, Berlin, Bavaria, Schleswig-Holstein, Brandenburg, Saxony, North Rhine-Westphalia, Thuringia, Saarland, Rhineland-Palatinate, Baden-Württemberg, Lower Saxony, Saxony-Anhalt, Hesse, Mecklenburg-Vorpommern, Bremen</v>
    <v>0.11505903952014901</v>
    <v>Central European Summer Time, Central European Time Zone</v>
    <v>0.48799999999999999</v>
    <v>3.0429999828338602E-2</v>
    <v>Germany</v>
    <v>64324835</v>
    <v>mdp/vdpid/94</v>
  </rv>
  <rv s="4">
    <v>17</v>
  </rv>
  <rv s="0">
    <v>http://creativecommons.org/publicdomain/zero/1.0/deed.en</v>
    <v>CC0</v>
  </rv>
  <rv s="0">
    <v>http://en.wikipedia.org/wiki/Spain</v>
    <v>Wikipedia</v>
  </rv>
  <rv s="1">
    <v>19</v>
    <v>20</v>
  </rv>
  <rv s="2">
    <v>https://www.bing.com/th?id=AMMS_ff90d8fc41597ff4b2c49264f6f18f0d&amp;qlt=95</v>
    <v>21</v>
    <v>https://www.bing.com/images/search?form=xlimg&amp;q=spain</v>
    <v>Image of Spain</v>
  </rv>
  <rv s="0">
    <v>https://www.bing.com/search?q=spain&amp;form=skydnc</v>
    <v>Learn more on Bing</v>
  </rv>
  <rv s="3">
    <v>en-US</v>
    <v>1baf9d59-f443-e9f4-6e49-de048a073e3f</v>
    <v>536870912</v>
    <v>536870914</v>
    <v>1</v>
    <v>Powered by Bing</v>
    <v>64</v>
    <v>23</v>
    <v>Spain</v>
    <v>26</v>
    <v>27</v>
    <v>Map</v>
    <v>65</v>
    <v>ES</v>
    <v>0.52577247440306896</v>
    <v>505370</v>
    <v>196000</v>
    <v>7.9</v>
    <v>34</v>
    <v>Madrid</v>
    <v>244002.18</v>
    <v>110.96151904206</v>
    <v>6.9953624171701497E-3</v>
    <v>EUR</v>
    <v>Spain, officially the Kingdom of Spain, is a country in Southwestern Europe with some pockets of territory across the Strait of Gibraltar and the Atlantic Ocean. Its continental European territory is situated on the Iberian Peninsula. Its territory also includes two archipelagos: the Canary Islands off the coast of North Africa, and the Balearic Islands in the Mediterranean Sea. The African enclaves of Ceuta, Melilla, and Peñón de Vélez de la Gomera, makes Spain the only European country to have a physical border with an African country. Several small islands in the Alboran Sea are also part of Spanish territory. The country's mainland is bordered to the south and east by the Mediterranean Sea except for a small land boundary with Gibraltar; to the north and northeast by France, Andorra, and the Bay of Biscay; and to the west and northwest by Portugal and the Atlantic Ocean respectively.</v>
    <v>5355.9870055822103</v>
    <v>1.26</v>
    <v>0.36936209528965797</v>
    <v>72.955546118337793</v>
    <v>1.26</v>
    <v>1394116310768.6299</v>
    <v>1.0271029</v>
    <v>0.88853009999999999</v>
    <v>22</v>
    <v>2.5</v>
    <v>Madrid</v>
    <v>Iñigo Urkullu (Head of government), King Felipe VI of Spain (Monarch), Pedro Sánchez (Prime Minister)</v>
    <v>23</v>
    <v>83.334146341463395</v>
    <v>797285840000</v>
    <v>4</v>
    <v>5.6</v>
    <v>Spain</v>
    <v>Marcha Real</v>
    <v>Spanish</v>
    <v>Spain</v>
    <v>0.24229018520000001</v>
    <v>3.8723000000000001</v>
    <v>47076781</v>
    <v>0.23399999999999999</v>
    <v>0.254</v>
    <v>0.41</v>
    <v>2.1000000000000001E-2</v>
    <v>6.2E-2</v>
    <v>0.122</v>
    <v>0.17199999999999999</v>
    <v>0.57492000579834002</v>
    <v>Cantabria, Galicia, Canary Islands, Asturias, Community of Madrid, Catalonia, Basque Country, Extremadura, Andalusia, Melilla, Ceuta, Province of Castellón, Aragon, Balearic Islands, Navarre, Castile and León, Province of León, Province of Valencia, Valencian Community, Biscay, Province of Cádiz, Region of Murcia, Province of Ávila, Province of Barcelona, Province of Cáceres, Province of Salamanca, Province of Seville, Province of Valladolid, Province of Pontevedra, Province of Granada, Province of A Coruña, Province of Segovia, Province of Tarragona, Province of Lugo, Province of Burgos, Gipuzkoa, Province of Málaga, Province of Huesca, Province of Guadalajara, Álava, Province of Badajoz, Province of Albacete, Province of Córdoba, Province of Girona, Province of Jaén, Zaragoza, Province of Zamora, Province of Almería, Province of Lleida, Province of Ciudad Real, Province of Teruel, Province of Ourense, Province of Cuenca, Province of Alicante, Province of Soria, Province of Huelva, Province of Palencia, Province of Las Palmas, Province of Toledo</v>
    <v>0.14248211393678101</v>
    <v>Central European Time Zone, Western European Time Zone</v>
    <v>0.47</v>
    <v>0.13958999633789099</v>
    <v>Spain</v>
    <v>37927409</v>
    <v>mdp/vdpid/217</v>
  </rv>
  <rv s="4">
    <v>24</v>
  </rv>
  <rv s="0">
    <v>http://en.wikipedia.org/wiki/Italy</v>
    <v>Wikipedia</v>
  </rv>
  <rv s="1">
    <v>0</v>
    <v>26</v>
  </rv>
  <rv s="2">
    <v>https://www.bing.com/th?id=AMMS_28a2035337d7355f2b5e171120ae41de&amp;qlt=95</v>
    <v>27</v>
    <v>https://www.bing.com/images/search?form=xlimg&amp;q=italy</v>
    <v>Image of Italy</v>
  </rv>
  <rv s="0">
    <v>https://www.bing.com/search?q=italy&amp;form=skydnc</v>
    <v>Learn more on Bing</v>
  </rv>
  <rv s="5">
    <v>en-US</v>
    <v>09e8f885-427b-8850-947d-202e0287b9e8</v>
    <v>536870912</v>
    <v>536870914</v>
    <v>1</v>
    <v>Powered by Bing</v>
    <v>78</v>
    <v>79</v>
    <v>Italy</v>
    <v>26</v>
    <v>80</v>
    <v>Map</v>
    <v>81</v>
    <v>IT</v>
    <v>0.432345141769226</v>
    <v>301340</v>
    <v>347000</v>
    <v>7.3</v>
    <v>39</v>
    <v>Rome</v>
    <v>320411.45899999997</v>
    <v>110.623595648239</v>
    <v>6.1124694376529102E-3</v>
    <v>EUR</v>
    <v>Italy, officially the Italian Republic, is a country consisting of a peninsula delimited by the Alps and surrounded by several islands. Italy is located in south-central Europe, and is considered part of western Europe. A unitary parliamentary republic with Rome as its capital, the country covers a total area of 301,340 km² and shares land borders with France, Switzerland, Austria, Slovenia, and the enclaved microstates of Vatican City and San Marino. Italy has a territorial enclave in Switzerland and a maritime exclave in Tunisian waters. With around 60 million inhabitants, Italy is the third-most populous member state of the European Union.</v>
    <v>5002.4066798773601</v>
    <v>1.29</v>
    <v>0.31790303272888798</v>
    <v>79.948454735494707</v>
    <v>1.61</v>
    <v>2001244392041.5701</v>
    <v>1.0187936</v>
    <v>0.61933000000000005</v>
    <v>28</v>
    <v>2.6</v>
    <v>Rome</v>
    <v>Luciana Lamorgese (Minister), Luigi Di Maio (Minister), Stefano Patuanelli (Minister), Nunzia Catalfo (Minister), Dario Franceschini (Minister), Roberto Gualtieri (Minister), Roberto Speranza (Minister), Paola De Micheli (Minister), Lorenzo Guerini (Minister), Teresa Bellanova (Minister)</v>
    <v>29</v>
    <v>82.946341463414697</v>
    <v>522087790000</v>
    <v>2</v>
    <v>Italy</v>
    <v>Il Canto degli Italiani</v>
    <v>Italian</v>
    <v>Italian Republic</v>
    <v>0.2283268819</v>
    <v>3.9773999999999998</v>
    <v>60297396</v>
    <v>0.23</v>
    <v>0.26700000000000002</v>
    <v>0.42100000000000004</v>
    <v>1.9E-2</v>
    <v>0.06</v>
    <v>0.12</v>
    <v>0.16899999999999998</v>
    <v>0.495550003051758</v>
    <v>Emilia-Romagna, Piedmont, Veneto, Province of Mantua, Sicily, Lombardy, Tuscany, Calabria, Province of Verona, Lazio, Campania, Province of Ancona, Sardinia, Abruzzo, Apulia, Umbria, Aosta Valley, Liguria, Marche, Molise, Metropolitan City of Florence, Metropolitan City of Naples, Trentino, Basilicata, Province of Siena, Province of Belluno, Province of Cremona, Province of Caserta, Province of Trapani, Province of Benevento, Province of Treviso, Province of Cuneo, Metropolitan City of Turin, Province of Cosenza, Province of Livorno, Province of Ferrara, Trentino-Alto Adige/South Tyrol, Province of Como, Province of Brescia, Province of Lecce, Province of Genoa, Province of Pisa, Province of Matera, Province of Grosseto, Province of L'Aquila, South Tyrol, Province of Perugia, Province of Sassari, Province of Agrigento, Province of Bergamo, Province of Vicenza, Province of Alessandria, Province of Rovigo, Province of Foggia, Province of Piacenza, Province of Monza and Brianza, Province of Teramo, Province of Biella, Province of Trieste, Province of Ascoli Piceno, Province of Syracuse, Province of Lucca, Province of Viterbo, Province of Catanzaro, Province of Pistoia, Province of Modena, Province of Massa and Carrara, Province of Rieti, Province of Pordenone, Province of Enna, Province of Savona, Province of Forlì-Cesena, Province of Asti, Province of Ragusa, Province of Parma, Province of Verbano-Cusio-Ossola, Province of Carbonia-Iglesias, Province of Nuoro, Province of Varese, Province of Oristano, Province of Lecco, Province of Taranto, Province of Avellino, Province of Lodi, Province of Chieti, Province of Pavia, Province of Frosinone, Province of Potenza, Province of Macerata, Province of La Spezia, Province of Udine, Province of Campobasso, Province of Pescara, Province of Imperia, Province of Ravenna, Province of Caltanissetta, Province of Ogliastra, Province of Padua, Province of Brindisi, Province of Vercelli, Province of Cagliari, Province of Fermo, Province of Salerno, Province of Novara, Province of Gorizia, Province of Olbia-Tempio, Province of Pesaro and Urbino, Province of Latina, Province of Terni, Province of Arezzo, Province of Vibo Valentia, Province of Sondrio, Province of Isernia, Province of Rimini, Province of Reggio Emilia, Province of Prato, Province of Barletta-Andria-Trani, Province of Crotone, Province of Medio Campidano, Metropolitan City of Bari, Metropolitan City of Bologna, Metropolitan City of Venice, Metropolitan City of Rome Capital, Metropolitan City of Milan, Metropolitan City of Palermo, Metropolitan City of Reggio Calabria, Metropolitan City of Catania, Metropolitan City of Messina</v>
    <v>0.24250464933068097</v>
    <v>Central European Summer Time, Central European Time Zone</v>
    <v>0.59099999999999997</v>
    <v>9.8870000839233405E-2</v>
    <v>Italy</v>
    <v>42651966</v>
    <v>mdp/vdpid/118</v>
  </rv>
  <rv s="4">
    <v>30</v>
  </rv>
  <rv s="0">
    <v>http://en.wikipedia.org/wiki/Austria</v>
    <v>Wikipedia</v>
  </rv>
  <rv s="1">
    <v>0</v>
    <v>32</v>
  </rv>
  <rv s="2">
    <v>https://www.bing.com/th?id=AMMS_a0d28341c5cc2a37be9b49f414db5cd6&amp;qlt=95</v>
    <v>33</v>
    <v>https://www.bing.com/images/search?form=xlimg&amp;q=austria</v>
    <v>Image of Austria</v>
  </rv>
  <rv s="0">
    <v>https://www.bing.com/search?q=austria&amp;form=skydnc</v>
    <v>Learn more on Bing</v>
  </rv>
  <rv s="5">
    <v>en-US</v>
    <v>c3f78b59-5e8d-133a-d0e2-ff2e71c4a5d5</v>
    <v>536870912</v>
    <v>536870914</v>
    <v>1</v>
    <v>Powered by Bing</v>
    <v>94</v>
    <v>79</v>
    <v>Austria</v>
    <v>26</v>
    <v>80</v>
    <v>Map</v>
    <v>65</v>
    <v>AT</v>
    <v>0.32356676139641499</v>
    <v>83871</v>
    <v>21000</v>
    <v>9.6999999999999993</v>
    <v>43</v>
    <v>Vienna</v>
    <v>61447.919000000002</v>
    <v>118.057979804947</v>
    <v>1.5308955342270201E-2</v>
    <v>EUR</v>
    <v>Austria, officially the Republic of Austria, is a landlocked East Alpine country in the southern part of Central Europe. It is composed of nine federated states, one of which is Vienna, Austria's capital and its largest city. It is bordered by Germany to the northwest; the Czech Republic to the north; Slovakia to the northeast; Hungary to the east; Slovenia and Italy to the south; and Switzerland and Liechtenstein to the west. Austria occupies an area of 83,879 km² and has a population of nearly 9 million people. While German is the country's official language, many Austrians communicate informally in a variety of Bavarian dialects.</v>
    <v>8355.8419518213395</v>
    <v>1.47</v>
    <v>0.46905712836916402</v>
    <v>65.661821989472699</v>
    <v>1.2</v>
    <v>446314739528.46997</v>
    <v>1.0311315000000001</v>
    <v>0.85057140000000009</v>
    <v>34</v>
    <v>2.9</v>
    <v>Vienna</v>
    <v>Sebastian Kurz (Chancellor), Alexander Van der Bellen (President), Mario Kunasek (Minister), Christoph Grabenwarter (President)</v>
    <v>35</v>
    <v>81.643902439024401</v>
    <v>133098220000</v>
    <v>5</v>
    <v>Austria</v>
    <v>Land der Berge, Land am Strome</v>
    <v>German</v>
    <v>Republic of Austria</v>
    <v>0.179240277</v>
    <v>5.1696999999999997</v>
    <v>8877067</v>
    <v>0.23100000000000001</v>
    <v>0.23</v>
    <v>0.37799999999999995</v>
    <v>0.03</v>
    <v>0.08</v>
    <v>0.13300000000000001</v>
    <v>0.17800000000000002</v>
    <v>0.60683998107910198</v>
    <v>Vienna, Tyrol, Salzburg, Carinthia, Styria, Upper Austria, Lower Austria, Burgenland, Vorarlberg</v>
    <v>0.25405547466329398</v>
    <v>Central European Summer Time, Central European Time Zone</v>
    <v>0.51400000000000001</v>
    <v>4.6739997863769499E-2</v>
    <v>Austria</v>
    <v>5194416</v>
    <v>mdp/vdpid/14</v>
  </rv>
  <rv s="4">
    <v>36</v>
  </rv>
  <rv s="0">
    <v>https://de.wikipedia.org/wiki/Belgien</v>
    <v>Wikipedia</v>
  </rv>
  <rv s="1">
    <v>0</v>
    <v>38</v>
  </rv>
  <rv s="2">
    <v>https://www.bing.com/th?id=AMMS_64b8dfbe12cd35ca818645298c978740&amp;qlt=95</v>
    <v>39</v>
    <v>https://www.bing.com/images/search?form=xlimg&amp;q=belgium</v>
    <v>Image of Belgium</v>
  </rv>
  <rv s="0">
    <v>https://www.bing.com/search?q=belgium&amp;form=skydnc</v>
    <v>Learn more on Bing</v>
  </rv>
  <rv s="3">
    <v>en-US</v>
    <v>ac5bcc34-e1cd-2e76-9d31-fb1be1159a5e</v>
    <v>536870912</v>
    <v>536870914</v>
    <v>1</v>
    <v>Powered by Bing</v>
    <v>106</v>
    <v>23</v>
    <v>Belgium</v>
    <v>26</v>
    <v>27</v>
    <v>Map</v>
    <v>107</v>
    <v>BE</v>
    <v>0.44610305443465298</v>
    <v>30528</v>
    <v>32000</v>
    <v>10.3</v>
    <v>32</v>
    <v>City of Brussels</v>
    <v>96889.474000000002</v>
    <v>117.11045718797099</v>
    <v>1.43681956996435E-2</v>
    <v>EUR</v>
    <v>Belgium, officially the Kingdom of Belgium, is a country in Western Europe. It is bordered by the Netherlands to the north, Germany to the east, Luxembourg to the southeast, France to the southwest, and the North Sea to the northwest. It covers an area of 30,689 km² and has a population of more than 11.5 million, making it the 22nd most densely populated country in the world and the 6th most densely populated country in Europe, with a density of 376 per square kilometre. The capital and largest city is Brussels; other major cities are Antwerp, Ghent, Charleroi, Liège, Bruges, Namur, and Leuven.</v>
    <v>7709.1230778824702</v>
    <v>1.62</v>
    <v>0.22583884638555801</v>
    <v>75.870784353682396</v>
    <v>1.43</v>
    <v>529606710418.03802</v>
    <v>1.0390557</v>
    <v>0.79661730000000008</v>
    <v>40</v>
    <v>2.9</v>
    <v>Brussels</v>
    <v>Daniel Bacquelaine (Minister), Sophie Wilmès (Prime Minister)</v>
    <v>41</v>
    <v>81.595121951219497</v>
    <v>321093542983.70203</v>
    <v>5</v>
    <v>10.31</v>
    <v>Belgium</v>
    <v>Brabançonne</v>
    <v>French, Dutch, German</v>
    <v>Kingdom of Belgium</v>
    <v>0.17567192210000002</v>
    <v>3.0709</v>
    <v>11484055</v>
    <v>0.22699999999999998</v>
    <v>0.21899999999999997</v>
    <v>0.36299999999999999</v>
    <v>3.3000000000000002E-2</v>
    <v>8.6999999999999994E-2</v>
    <v>0.14199999999999999</v>
    <v>0.18100000000000002</v>
    <v>0.53562000274658206</v>
    <v>Limburg, Luxembourg, Flemish Brabant, West Flanders, East Flanders, Walloon Brabant</v>
    <v>0.23994106172459101</v>
    <v>Central European Summer Time, Central European Time Zone</v>
    <v>0.55399999999999994</v>
    <v>5.5890002250671394E-2</v>
    <v>Belgium</v>
    <v>11259082</v>
    <v>mdp/vdpid/21</v>
  </rv>
  <rv s="4">
    <v>42</v>
  </rv>
</rvData>
</file>

<file path=xl/richData/rdrichvaluestructure.xml><?xml version="1.0" encoding="utf-8"?>
<rvStructures xmlns="http://schemas.microsoft.com/office/spreadsheetml/2017/richdata" count="6">
  <s t="_hyperlink">
    <k n="Address" t="s"/>
    <k n="Text" t="s"/>
  </s>
  <s t="_sourceattribution">
    <k n="License" t="r"/>
    <k n="Source" t="r"/>
  </s>
  <s t="_imageurl">
    <k n="Address" t="s"/>
    <k n="Attribution" t="r"/>
    <k n="More Images Address" t="s"/>
    <k n="Text" t="s"/>
  </s>
  <s t="_linkedentitycore">
    <k n="%EntityCulture" t="s"/>
    <k n="%EntityId" t="s"/>
    <k n="%EntityServiceId"/>
    <k n="%EntitySubDomainId"/>
    <k n="%IsRefreshable" t="b"/>
    <k n="%ProviderInfo" t="s"/>
    <k n="_Attribution" t="spb"/>
    <k n="_Display" t="spb"/>
    <k n="_DisplayString" t="s"/>
    <k n="_Flags" t="spb"/>
    <k n="_Format" t="spb"/>
    <k n="_Icon" t="s"/>
    <k n="_SubLabel" t="spb"/>
    <k n="Abbreviation" t="s"/>
    <k n="Agricultural land (%)"/>
    <k n="Area"/>
    <k n="Armed forces size"/>
    <k n="Birth rate"/>
    <k n="Calling code"/>
    <k n="Capital/Major City"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Image" t="r"/>
    <k n="Infant mortality"/>
    <k n="Largest city" t="s"/>
    <k n="Leader(s)" t="s"/>
    <k n="LearnMoreOnLink" t="r"/>
    <k n="Life expectancy"/>
    <k n="Market cap of listed companies"/>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
    <k n="%cvi" t="r"/>
  </s>
  <s t="_linkedentitycore">
    <k n="%EntityCulture" t="s"/>
    <k n="%EntityId" t="s"/>
    <k n="%EntityServiceId"/>
    <k n="%EntitySubDomainId"/>
    <k n="%IsRefreshable" t="b"/>
    <k n="%ProviderInfo" t="s"/>
    <k n="_Attribution" t="spb"/>
    <k n="_Display" t="spb"/>
    <k n="_DisplayString" t="s"/>
    <k n="_Flags" t="spb"/>
    <k n="_Format" t="spb"/>
    <k n="_Icon" t="s"/>
    <k n="_SubLabel" t="spb"/>
    <k n="Abbreviation" t="s"/>
    <k n="Agricultural land (%)"/>
    <k n="Area"/>
    <k n="Armed forces size"/>
    <k n="Birth rate"/>
    <k n="Calling code"/>
    <k n="Capital/Major City"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Image" t="r"/>
    <k n="Infant mortality"/>
    <k n="Largest city" t="s"/>
    <k n="Leader(s)" t="s"/>
    <k n="LearnMoreOnLink" t="r"/>
    <k n="Life expectancy"/>
    <k n="Market cap of listed companies"/>
    <k n="Maternal mortality ratio"/>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rvStructures>
</file>

<file path=xl/richData/rdsupportingpropertybag.xml><?xml version="1.0" encoding="utf-8"?>
<supportingPropertyBags xmlns="http://schemas.microsoft.com/office/spreadsheetml/2017/richdata2">
  <spbArrays count="2">
    <a count="65">
      <v t="s">%EntityServiceId</v>
      <v t="s">_Format</v>
      <v t="s">%EntitySubDomainId</v>
      <v t="s">%EntityCulture</v>
      <v t="s">%IsRefreshable</v>
      <v t="s">%EntityId</v>
      <v t="s">_Icon</v>
      <v t="s">_Attribution</v>
      <v t="s">Name</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%ProviderInfo</v>
      <v t="s">LearnMoreOnLink</v>
      <v t="s">Image</v>
      <v t="s">Description</v>
      <v t="s">_Display</v>
    </a>
    <a count="64">
      <v t="s">%EntityServiceId</v>
      <v t="s">_Format</v>
      <v t="s">%EntitySubDomainId</v>
      <v t="s">%EntityCulture</v>
      <v t="s">%IsRefreshable</v>
      <v t="s">%EntityId</v>
      <v t="s">_Icon</v>
      <v t="s">_Attribution</v>
      <v t="s">Name</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%ProviderInfo</v>
      <v t="s">LearnMoreOnLink</v>
      <v t="s">Image</v>
      <v t="s">Description</v>
      <v t="s">_Display</v>
    </a>
  </spbArrays>
  <spbData count="108">
    <spb s="0">
      <v xml:space="preserve">data.worldbank.org	</v>
      <v xml:space="preserve">	</v>
      <v xml:space="preserve">http://data.worldbank.org/indicator/FP.CPI.TOTL	</v>
      <v xml:space="preserve">	</v>
    </spb>
    <spb s="0">
      <v xml:space="preserve">Wikipedia	Cia	travel.state.gov	</v>
      <v xml:space="preserve">CC-BY-SA			</v>
      <v xml:space="preserve">http://en.wikipedia.org/wiki/United_Kingdom	https://www.cia.gov/library/publications/the-world-factbook/geos/uk.html?Transportation	https://travel.state.gov/content/travel/en/international-travel/International-Travel-Country-Information-Pages/UnitedKingdom.html?wcmmode=disabled	</v>
      <v xml:space="preserve">http://creativecommons.org/licenses/by-sa/3.0/			</v>
    </spb>
    <spb s="0">
      <v xml:space="preserve">Cia	</v>
      <v xml:space="preserve">	</v>
      <v xml:space="preserve">https://www.cia.gov/library/publications/the-world-factbook/geos/uk.html?Transportation	</v>
      <v xml:space="preserve">	</v>
    </spb>
    <spb s="0">
      <v xml:space="preserve">Wikipedia	Cia	Wikipedia	travel.state.gov	ons.gov.uk	Sec	</v>
      <v xml:space="preserve">CC-BY-SA		CC-BY-SA				</v>
      <v xml:space="preserve">http://en.wikipedia.org/wiki/United_Kingdom	https://www.cia.gov/library/publications/the-world-factbook/geos/uk.html?Transportation	https://en.wikipedia.org/wiki/United_Kingdom	https://travel.state.gov/content/travel/en/international-travel/International-Travel-Country-Information-Pages/UnitedKingdom.html?wcmmode=disabled	https://www.ons.gov.uk/file?uri=/peoplepopulationandcommunity/populationandmigration/populationestimates/datasets/populationestimatesforukenglandandwalesscotlandandnorthernireland/mid2012tomid2016/ukmidyearestimates20122016.xls	https://www.sec.gov/cgi-bin/browse-edgar?action=getcompany&amp;CIK=0001811472	</v>
      <v xml:space="preserve">http://creativecommons.org/licenses/by-sa/3.0/		http://creativecommons.org/licenses/by-sa/3.0/				</v>
    </spb>
    <spb s="0">
      <v xml:space="preserve">Wikipedia	Wikipedia	travel.state.gov	Wikipedia	travel.state.gov	Wikipedia	</v>
      <v xml:space="preserve">CC-BY-SA	CC-BY-SA		CC-BY-SA		CC-BY-SA	</v>
      <v xml:space="preserve">http://en.wikipedia.org/wiki/United_Kingdom	https://en.wikipedia.org/wiki/United_Kingdom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v>
      <v xml:space="preserve">http://creativecommons.org/licenses/by-sa/3.0/	http://creativecommons.org/licenses/by-sa/3.0/		http://creativecommons.org/licenses/by-sa/3.0/		http://creativecommons.org/licenses/by-sa/3.0/	</v>
    </spb>
    <spb s="0">
      <v xml:space="preserve">data.worldbank.org	</v>
      <v xml:space="preserve">	</v>
      <v xml:space="preserve">http://data.worldbank.org/indicator/SP.DYN.CBRT.IN	</v>
      <v xml:space="preserve">	</v>
    </spb>
    <spb s="0">
      <v xml:space="preserve">data.worldbank.org	</v>
      <v xml:space="preserve">	</v>
      <v xml:space="preserve">http://data.worldbank.org/indicator/SP.POP.TOTL	</v>
      <v xml:space="preserve">	</v>
    </spb>
    <spb s="0">
      <v xml:space="preserve">Wikipedia	</v>
      <v xml:space="preserve">CC-BY-SA	</v>
      <v xml:space="preserve">http://en.wikipedia.org/wiki/United_Kingdom	</v>
      <v xml:space="preserve">http://creativecommons.org/licenses/by-sa/3.0/	</v>
    </spb>
    <spb s="0">
      <v xml:space="preserve">Wikipedia	Cia	</v>
      <v xml:space="preserve">CC-BY-SA		</v>
      <v xml:space="preserve">http://en.wikipedia.org/wiki/United_Kingdom	https://www.cia.gov/library/publications/the-world-factbook/geos/uk.html?Transportation	</v>
      <v xml:space="preserve">http://creativecommons.org/licenses/by-sa/3.0/		</v>
    </spb>
    <spb s="0">
      <v xml:space="preserve">Wikipedia	Wikipedia	Cia	travel.state.gov	Sec	</v>
      <v xml:space="preserve">CC-BY-SA	CC-BY-SA				</v>
      <v xml:space="preserve">http://en.wikipedia.org/wiki/United_Kingdom	http://fr.wikipedia.org/wiki/Royaume-Uni	https://www.cia.gov/library/publications/the-world-factbook/geos/uk.html?Transportation	https://travel.state.gov/content/travel/en/international-travel/International-Travel-Country-Information-Pages/UnitedKingdom.html?wcmmode=disabled	https://www.sec.gov/cgi-bin/browse-edgar?action=getcompany&amp;CIK=0001811472	</v>
      <v xml:space="preserve">http://creativecommons.org/licenses/by-sa/3.0/	http://creativecommons.org/licenses/by-sa/3.0/				</v>
    </spb>
    <spb s="0">
      <v xml:space="preserve">Wikipedia	travel.state.gov	Wikipedia	Wikipedia	travel.state.gov	ons.gov.uk	Wikipedia	travel.state.gov	Wikipedia	Wikipedia	travel.state.gov	Sec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Wikipedia	travel.state.gov	ons.gov.uk	Wikipedia	travel.state.gov	Wikipedia	travel.state.gov	Wikipedia	travel.state.gov	Sec	Wikipedia	travel.state.gov	Wikipedia	travel.state.gov	Sec	Wikipedia	travel.state.gov	Wikipedia	travel.state.gov	Wikipedia	travel.state.gov	Wikipedia	travel.state.gov	Wikipedia	Wikipedia	travel.state.gov	Wikipedia	travel.state.gov	Sec	Wikipedia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Wikipedia	travel.state.gov	Wikipedia	travel.state.gov	Sec	Wikipedia	travel.state.gov	Wikipedia	travel.state.gov	Wikipedia	travel.state.gov	Wikipedia	travel.state.gov	Wikipedia	travel.state.gov	Wikipedia	travel.state.gov	Wikipedia	travel.state.gov	Wikipedia	travel.state.gov	Wikipedia	Wikipedia	Wikipedia	travel.state.gov	ons.gov.uk	Wikipedia	Wikipedia	travel.state.gov	ons.gov.uk	Wikipedia	travel.state.gov	Sec	Wikipedia	travel.state.gov	Wikipedia	travel.state.gov	Sec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Wikipedia	Wikipedia	Wikipedia	Wikipedia	Wikipedia	Wikipedia	travel.state.gov	Wikipedia	travel.state.gov	Wikipedia	Wikipedia	Wikipedia	Wikipedia	Wikipedia	Wikipedia	Wikipedia	Wikipedia	Wikipedia	Wikipedia	Wikipedia	Wikipedia	Wikipedia	travel.state.gov	Wikipedia	Wikipedia	Wikipedia	Wikipedia	Wikipedia	Wikipedia	Wikipedia	Wikipedia	Wikipedia	travel.state.gov	Wikipedia	Wikipedia	Wikipedia	Wikipedia	Wikipedia	Wikipedia	travel.state.gov	Wikipedia	Wikipedia	Wikipedia	Wikipedia	Wikipedia	Wikipedia	Wikipedia	Wikipedia	Wikipedia	Wikipedia	Wikipedia	Wikipedia	Wikipedia	Wikipedia	Wikipedia	Wikipedia	Wikipedia	Wikipedia	Wikipedia	Wikipedia	Wikipedia	travel.state.gov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http://en.wikipedia.org/wiki/United_Kingdom	https://travel.state.gov/content/travel/en/international-travel/International-Travel-Country-Information-Pages/UnitedKingdom.html?wcmmode=disabled	http://en.wikipedia.org/wiki/United_Kingdom	https://en.wikipedia.org/wiki/United_Kingdom	https://travel.state.gov/content/travel/en/international-travel/International-Travel-Country-Information-Pages/UnitedKingdom.html?wcmmode=disabled	https://www.ons.gov.uk/file?uri=/peoplepopulationandcommunity/populationandmigration/populationestimates/datasets/populationestimatesforukenglandandwalesscotlandandnorthernireland/mid2012tomid2016/ukmidyearestimates20122016.xls	http://en.wikipedia.org/wiki/United_Kingdom	https://travel.state.gov/content/travel/en/international-travel/International-Travel-Country-Information-Pages/UnitedKingdom.html?wcmmode=disabled	http://en.wikipedia.org/wiki/United_Kingdom	http://en.wikipedia.org/wiki/United_Kingdom	https://travel.state.gov/content/travel/en/international-travel/International-Travel-Country-Information-Pages/UnitedKingdom.html?wcmmode=disabled	https://www.sec.gov/cgi-bin/browse-edgar?action=getcompany&amp;CIK=0001811472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https://en.wikipedia.org/wiki/United_Kingdom	https://travel.state.gov/content/travel/en/international-travel/International-Travel-Country-Information-Pages/UnitedKingdom.html?wcmmode=disabled	https://www.ons.gov.uk/file?uri=/peoplepopulationandcommunity/populationandmigration/populationestimates/datasets/populationestimatesforukenglandandwalesscotlandandnorthernireland/mid2012tomid2016/ukmidyearestimates20122016.xls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https://www.sec.gov/cgi-bin/browse-edgar?action=getcompany&amp;CIK=0001811472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https://www.sec.gov/cgi-bin/browse-edgar?action=getcompany&amp;CIK=0001811472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https://www.sec.gov/cgi-bin/browse-edgar?action=getcompany&amp;CIK=0001811472	http://en.wikipedia.org/wiki/United_Kingdom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https://www.sec.gov/cgi-bin/browse-edgar?action=getcompany&amp;CIK=0001811472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http://en.wikipedia.org/wiki/United_Kingdom	https://en.wikipedia.org/wiki/United_Kingdom	https://travel.state.gov/content/travel/en/international-travel/International-Travel-Country-Information-Pages/UnitedKingdom.html?wcmmode=disabled	https://www.ons.gov.uk/file?uri=/peoplepopulationandcommunity/populationandmigration/populationestimates/datasets/populationestimatesforukenglandandwalesscotlandandnorthernireland/mid2012tomid2016/ukmidyearestimates20122016.xls	http://en.wikipedia.org/wiki/United_Kingdom	https://en.wikipedia.org/wiki/United_Kingdom	https://travel.state.gov/content/travel/en/international-travel/International-Travel-Country-Information-Pages/UnitedKingdom.html?wcmmode=disabled	https://www.ons.gov.uk/file?uri=/peoplepopulationandcommunity/populationandmigration/populationestimates/datasets/populationestimatesforukenglandandwalesscotlandandnorthernireland/mid2012tomid2016/ukmidyearestimates20122016.xls	http://en.wikipedia.org/wiki/United_Kingdom	https://travel.state.gov/content/travel/en/international-travel/International-Travel-Country-Information-Pages/UnitedKingdom.html?wcmmode=disabled	https://www.sec.gov/cgi-bin/browse-edgar?action=getcompany&amp;CIK=0001811472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https://www.sec.gov/cgi-bin/browse-edgar?action=getcompany&amp;CIK=0001811472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http://en.wikipedia.org/wiki/United_Kingdom	http://en.wikipedia.org/wiki/United_Kingdom	http://en.wikipedia.org/wiki/United_Kingdom	http://en.wikipedia.org/wiki/United_Kingdom	http://en.wikipedia.org/wiki/United_Kingdom	http://en.wikipedia.org/wiki/United_Kingdom	https://travel.state.gov/content/travel/en/international-travel/International-Travel-Country-Information-Pages/UnitedKingdom.html?wcmmode=disabled	http://en.wikipedia.org/wiki/United_Kingdom	https://travel.state.gov/content/travel/en/international-travel/International-Travel-Country-Information-Pages/UnitedKingdom.html?wcmmode=disabled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https://travel.state.gov/content/travel/en/international-travel/International-Travel-Country-Information-Pages/UnitedKingdom.html?wcmmode=disabled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https://travel.state.gov/content/travel/en/international-travel/International-Travel-Country-Information-Pages/UnitedKingdom.html?wcmmode=disabled	http://en.wikipedia.org/wiki/United_Kingdom	http://en.wikipedia.org/wiki/United_Kingdom	http://en.wikipedia.org/wiki/United_Kingdom	http://en.wikipedia.org/wiki/United_Kingdom	http://en.wikipedia.org/wiki/United_Kingdom	http://en.wikipedia.org/wiki/United_Kingdom	https://travel.state.gov/content/travel/en/international-travel/International-Travel-Country-Information-Pages/UnitedKingdom.html?wcmmode=disabled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http://en.wikipedia.org/wiki/United_Kingdom	https://travel.state.gov/content/travel/en/international-travel/International-Travel-Country-Information-Pages/UnitedKingdom.html?wcmmode=disabled	http://en.wikipedia.org/wiki/United_Kingdom	http://en.wikipedia.org/wiki/United_Kingdom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Wikipedia	</v>
      <v xml:space="preserve">CC-BY-SA	CC-BY-SA	CC-BY-SA	</v>
      <v xml:space="preserve">http://en.wikipedia.org/wiki/United_Kingdom	http://en.wikipedia.org/wiki/United_Kingdom	http://en.wikipedia.org/wiki/United_Kingdom	</v>
      <v xml:space="preserve">http://creativecommons.org/licenses/by-sa/3.0/	http://creativecommons.org/licenses/by-sa/3.0/	http://creativecommons.org/licenses/by-sa/3.0/	</v>
    </spb>
    <spb s="0">
      <v xml:space="preserve">data.worldbank.org	</v>
      <v xml:space="preserve">	</v>
      <v xml:space="preserve">http://data.worldbank.org/indicator/SP.DYN.TFRT.IN	</v>
      <v xml:space="preserve">	</v>
    </spb>
    <spb s="0">
      <v xml:space="preserve">data.worldbank.org	</v>
      <v xml:space="preserve">	</v>
      <v xml:space="preserve">http://data.worldbank.org/indicator/SP.DYN.LE00.IN	</v>
      <v xml:space="preserve">	</v>
    </spb>
    <spb s="0">
      <v xml:space="preserve">data.worldbank.org	</v>
      <v xml:space="preserve">	</v>
      <v xml:space="preserve">http://data.worldbank.org/indicator/SP.DYN.IMRT.IN	</v>
      <v xml:space="preserve">	</v>
    </spb>
    <spb s="0">
      <v xml:space="preserve">data.worldbank.org	</v>
      <v xml:space="preserve">	</v>
      <v xml:space="preserve">http://data.worldbank.org/indicator/SP.URB.TOTL	</v>
      <v xml:space="preserve">	</v>
    </spb>
    <spb s="0">
      <v xml:space="preserve">data.worldbank.org	</v>
      <v xml:space="preserve">	</v>
      <v xml:space="preserve">http://data.worldbank.org/indicator/MS.MIL.TOTL.P1	</v>
      <v xml:space="preserve">	</v>
    </spb>
    <spb s="0">
      <v xml:space="preserve">data.worldbank.org	</v>
      <v xml:space="preserve">	</v>
      <v xml:space="preserve">http://data.worldbank.org/indicator/SH.MED.PHYS.ZS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http://data.worldbank.org/indicator/EG.USE.ELEC.KH.PC	</v>
      <v xml:space="preserve">	</v>
    </spb>
    <spb s="0">
      <v xml:space="preserve">data.worldbank.org	</v>
      <v xml:space="preserve">	</v>
      <v xml:space="preserve">http://data.worldbank.org/indicator/SL.TLF.CACT.ZS	</v>
      <v xml:space="preserve">	</v>
    </spb>
    <spb s="1">
      <v>0</v>
      <v>1</v>
      <v>2</v>
      <v>3</v>
      <v>4</v>
      <v>5</v>
      <v>6</v>
      <v>3</v>
      <v>7</v>
      <v>7</v>
      <v>8</v>
      <v>9</v>
      <v>7</v>
      <v>10</v>
      <v>11</v>
      <v>7</v>
      <v>2</v>
      <v>12</v>
      <v>1</v>
      <v>2</v>
      <v>13</v>
      <v>7</v>
      <v>2</v>
      <v>14</v>
      <v>15</v>
      <v>16</v>
      <v>2</v>
      <v>7</v>
      <v>2</v>
      <v>9</v>
      <v>2</v>
      <v>17</v>
      <v>18</v>
      <v>19</v>
      <v>20</v>
      <v>2</v>
      <v>1</v>
      <v>2</v>
      <v>2</v>
      <v>2</v>
      <v>2</v>
      <v>2</v>
      <v>2</v>
      <v>2</v>
      <v>2</v>
      <v>2</v>
      <v>2</v>
      <v>21</v>
    </spb>
    <spb s="2">
      <v>0</v>
    </spb>
    <spb s="3">
      <v>0</v>
      <v>0</v>
    </spb>
    <spb s="4">
      <v>0</v>
      <v>0</v>
      <v>0</v>
    </spb>
    <spb s="5">
      <v>24</v>
      <v>25</v>
      <v>25</v>
      <v>24</v>
      <v>25</v>
    </spb>
    <spb s="6">
      <v>1</v>
      <v>2</v>
      <v>3</v>
      <v>4</v>
      <v>5</v>
      <v>6</v>
      <v>3</v>
      <v>7</v>
      <v>8</v>
      <v>9</v>
      <v>10</v>
      <v>6</v>
      <v>9</v>
      <v>10</v>
      <v>11</v>
      <v>12</v>
      <v>10</v>
      <v>6</v>
      <v>12</v>
      <v>3</v>
      <v>3</v>
      <v>10</v>
      <v>13</v>
      <v>6</v>
      <v>10</v>
      <v>6</v>
      <v>3</v>
      <v>12</v>
      <v>3</v>
      <v>12</v>
      <v>2</v>
      <v>10</v>
      <v>10</v>
      <v>10</v>
      <v>10</v>
      <v>10</v>
      <v>10</v>
      <v>10</v>
      <v>10</v>
      <v>10</v>
      <v>10</v>
      <v>10</v>
    </spb>
    <spb s="7">
      <v>2019</v>
      <v>2019</v>
      <v>square km</v>
      <v>per thousand, 2018</v>
      <v>2019</v>
      <v>2019</v>
      <v>2018</v>
      <v>per liter, 2016</v>
      <v>2019</v>
      <v>years, 2018</v>
      <v>2018</v>
      <v>per thousand, 2018</v>
      <v>2019</v>
      <v>2017</v>
      <v>2016</v>
      <v>2019</v>
      <v>2016</v>
      <v>2018</v>
      <v>kilotons per year, 2016</v>
      <v>deaths per 100,000, 2017</v>
      <v>kWh, 2014</v>
      <v>2015</v>
      <v>2008</v>
      <v>2016</v>
      <v>2016</v>
      <v>2016</v>
      <v>2016</v>
      <v>2016</v>
      <v>2015</v>
      <v>2016</v>
      <v>2016</v>
      <v>2017</v>
      <v>2017</v>
      <v>2019</v>
    </spb>
    <spb s="0">
      <v xml:space="preserve">Wikipedia	Cia	travel.state.gov	</v>
      <v xml:space="preserve">CC-BY-SA			</v>
      <v xml:space="preserve">http://en.wikipedia.org/wiki/France	https://www.cia.gov/library/publications/the-world-factbook/geos/fr.html?Transportation	https://travel.state.gov/content/travel/en/international-travel/International-Travel-Country-Information-Pages/Monaco.html	</v>
      <v xml:space="preserve">http://creativecommons.org/licenses/by-sa/3.0/			</v>
    </spb>
    <spb s="0">
      <v xml:space="preserve">Cia	</v>
      <v xml:space="preserve">	</v>
      <v xml:space="preserve">https://www.cia.gov/library/publications/the-world-factbook/geos/fr.html?Transportation	</v>
      <v xml:space="preserve">	</v>
    </spb>
    <spb s="0">
      <v xml:space="preserve">Wikipedia	Wikipedia	Cia	travel.state.gov	Sec	</v>
      <v xml:space="preserve">CC-BY-SA	CC-BY-SA				</v>
      <v xml:space="preserve">http://en.wikipedia.org/wiki/France	https://en.wikipedia.org/wiki/France	https://www.cia.gov/library/publications/the-world-factbook/geos/fr.html?Transportation	https://travel.state.gov/content/travel/en/international-travel/International-Travel-Country-Information-Pages/Monaco.html	https://www.sec.gov/cgi-bin/browse-edgar?action=getcompany&amp;CIK=0001767945	</v>
      <v xml:space="preserve">http://creativecommons.org/licenses/by-sa/3.0/	http://creativecommons.org/licenses/by-sa/3.0/				</v>
    </spb>
    <spb s="0">
      <v xml:space="preserve">Wikipedia	Wikipedia	travel.state.gov	Twitter	Wikipedia	travel.state.gov	Twitter	Wikipedia	travel.state.gov	Twitter	Wikipedia	Wikipedia	Wikipedia	Wikipedia	Wikipedia	Wikipedia	travel.state.gov	Twitter	Wikipedia	</v>
      <v xml:space="preserve">CC-BY-SA	CC-BY-SA			CC-BY-SA			CC-BY-SA			CC-BY-SA	CC-BY-SA	CC-BY-SA	CC-BY-SA	CC-BY-SA	CC-BY-SA			CC-BY-SA	</v>
      <v xml:space="preserve">http://en.wikipedia.org/wiki/France	https://en.wikipedia.org/wiki/France	https://travel.state.gov/content/travel/en/international-travel/International-Travel-Country-Information-Pages/Monaco.html	https://twitter.com/ViveLaFrance	http://en.wikipedia.org/wiki/France	https://travel.state.gov/content/travel/en/international-travel/International-Travel-Country-Information-Pages/Monaco.html	https://twitter.com/ViveLaFrance	http://en.wikipedia.org/wiki/France	https://travel.state.gov/content/travel/en/international-travel/International-Travel-Country-Information-Pages/Monaco.html	https://twitter.com/ViveLaFrance	http://en.wikipedia.org/wiki/France	http://en.wikipedia.org/wiki/France	http://en.wikipedia.org/wiki/France	https://en.wikipedia.org/wiki/France	http://en.wikipedia.org/wiki/France	https://en.wikipedia.org/wiki/France	https://travel.state.gov/content/travel/en/international-travel/International-Travel-Country-Information-Pages/Monaco.html	https://twitter.com/ViveLaFrance	http://en.wikipedia.org/wiki/France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http://en.wikipedia.org/wiki/France	</v>
      <v xml:space="preserve">http://creativecommons.org/licenses/by-sa/3.0/	</v>
    </spb>
    <spb s="0">
      <v xml:space="preserve">Wikipedia	Cia	</v>
      <v xml:space="preserve">CC-BY-SA		</v>
      <v xml:space="preserve">http://en.wikipedia.org/wiki/France	https://www.cia.gov/library/publications/the-world-factbook/geos/fr.html?Transportation	</v>
      <v xml:space="preserve">http://creativecommons.org/licenses/by-sa/3.0/		</v>
    </spb>
    <spb s="0">
      <v xml:space="preserve">Wikipedia	Wikipedia	Cia	travel.state.gov	Twitter	Sec	</v>
      <v xml:space="preserve">CC-BY-SA	CC-BY-SA					</v>
      <v xml:space="preserve">http://en.wikipedia.org/wiki/France	http://fr.wikipedia.org/wiki/France	https://www.cia.gov/library/publications/the-world-factbook/geos/fr.html?Transportation	https://travel.state.gov/content/travel/en/international-travel/International-Travel-Country-Information-Pages/Monaco.html	https://twitter.com/ViveLaFrance	https://www.sec.gov/cgi-bin/browse-edgar?action=getcompany&amp;CIK=0001767945	</v>
      <v xml:space="preserve">http://creativecommons.org/licenses/by-sa/3.0/	http://creativecommons.org/licenses/by-sa/3.0/					</v>
    </spb>
    <spb s="0">
      <v xml:space="preserve">Wikipedia	Wikipedia	Cia	travel.state.gov	Twitter	Sec	Wikipedia	travel.state.gov	Wikipedia	Wikipedia	travel.state.gov	Twitter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travel.state.gov	Wikipedia	Wikipedia	travel.state.gov	Wikipedia	travel.state.gov	Twitter	Wikipedia	travel.state.gov	Wikipedia	travel.state.gov	Wikipedia	Wikipedia	travel.state.gov	Wikipedia	travel.state.gov	Wikipedia	travel.state.gov	Wikipedia	Wikipedia	Wikipedia	Wikipedia	Wikipedia	travel.state.gov	Twitter	Wikipedia	Wikipedia	Twitter	Wikipedia	Wikipedia	Wikipedia	Wikipedia	Wikipedia	Wikipedia	Wikipedia	Wikipedia	Wikipedia	Wikipedia	travel.state.gov	Wikipedia	Wikipedia	Wikipedia	Wikipedia	Wikipedia	travel.state.gov	Wikipedia	Wikipedia	Wikipedia	Wikipedia	travel.state.gov	Wikipedia	travel.state.gov	Wikipedia	Wikipedia	Wikipedia	Wikipedia	Wikipedia	Wikipedia	Wikipedia	Wikipedia	Wikipedia	Wikipedia	Wikipedia	Wikipedia	Wikipedia	travel.state.gov	Wikipedia	Wikipedia	Wikipedia	Wikipedia	Wikipedia	Wikipedia	Wikipedia	Wikipedia	Wikipedia	Wikipedia	Wikipedia	Wikipedia	Wikipedia	Wikipedia	Cia	travel.state.gov	Wikipedia	Twitter	Wikipedia	Twitter	Wikipedia	Wikipedia	travel.state.gov	Wikipedia	Cia	travel.state.gov	Wikipedia	travel.state.gov	Wikipedia	Wikipedia	Wikipedia	Wikipedia	Wikipedia	Wikipedia	Wikipedia	Wikipedia	Wikipedia	travel.state.gov	Wikipedia	travel.state.gov	Wikipedia	Twitter	Wikipedia	Wikipedia	Wikipedia	Wikipedia	Wikipedia	Wikipedia	Wikipedia	Wikipedia	travel.state.gov	Wikipedia	Wikipedia	Wikipedia	Wikipedia	Wikipedia	travel.state.gov	Wikipedia	Wikipedia	Wikipedia	Wikipedia	Wikipedia	Wikipedia	Wikipedia	Wikipedia	Wikipedia	Wikipedia	Wikipedia	Wikipedia	travel.state.gov	Wikipedia	Wikipedia	Wikipedia	Wikipedia	Wikipedia	Wikipedia	Wikipedia	Wikipedia	Wikipedia	Wikipedia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http://en.wikipedia.org/wiki/France	http://fr.wikipedia.org/wiki/France	https://www.cia.gov/library/publications/the-world-factbook/geos/fr.html?Transportation	https://travel.state.gov/content/travel/en/international-travel/International-Travel-Country-Information-Pages/Monaco.html	https://twitter.com/ViveLaFrance	https://www.sec.gov/cgi-bin/browse-edgar?action=getcompany&amp;CIK=0001767945	http://en.wikipedia.org/wiki/France	https://travel.state.gov/content/travel/en/international-travel/International-Travel-Country-Information-Pages/Monaco.html	http://en.wikipedia.org/wiki/France	http://en.wikipedia.org/wiki/France	https://travel.state.gov/content/travel/en/international-travel/International-Travel-Country-Information-Pages/Monaco.html	https://twitter.com/ViveLaFrance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http://en.wikipedia.org/wiki/France	https://travel.state.gov/content/travel/en/international-travel/International-Travel-Country-Information-Pages/Monaco.html	http://en.wikipedia.org/wiki/France	https://travel.state.gov/content/travel/en/international-travel/International-Travel-Country-Information-Pages/Monaco.html	https://twitter.com/ViveLaFrance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http://en.wikipedia.org/wiki/France	http://en.wikipedia.org/wiki/France	http://en.wikipedia.org/wiki/France	http://en.wikipedia.org/wiki/France	https://travel.state.gov/content/travel/en/international-travel/International-Travel-Country-Information-Pages/Monaco.html	https://twitter.com/ViveLaFrance	http://en.wikipedia.org/wiki/France	http://en.wikipedia.org/wiki/France	https://twitter.com/ViveLaFrance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https://travel.state.gov/content/travel/en/international-travel/International-Travel-Country-Information-Pages/Monaco.html	http://en.wikipedia.org/wiki/France	http://en.wikipedia.org/wiki/France	http://en.wikipedia.org/wiki/France	http://en.wikipedia.org/wiki/France	http://en.wikipedia.org/wiki/France	https://travel.state.gov/content/travel/en/international-travel/International-Travel-Country-Information-Pages/Monaco.html	http://en.wikipedia.org/wiki/France	http://en.wikipedia.org/wiki/France	http://en.wikipedia.org/wiki/France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https://travel.state.gov/content/travel/en/international-travel/International-Travel-Country-Information-Pages/Monaco.html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https://en.wikipedia.org/wiki/France	https://www.cia.gov/library/publications/the-world-factbook/geos/fr.html?Transportation	https://travel.state.gov/content/travel/en/international-travel/International-Travel-Country-Information-Pages/Monaco.html	http://en.wikipedia.org/wiki/France	https://twitter.com/ViveLaFrance	http://en.wikipedia.org/wiki/France	https://twitter.com/ViveLaFrance	http://en.wikipedia.org/wiki/France	http://en.wikipedia.org/wiki/France	https://travel.state.gov/content/travel/en/international-travel/International-Travel-Country-Information-Pages/Monaco.html	http://en.wikipedia.org/wiki/France	https://www.cia.gov/library/publications/the-world-factbook/geos/fr.html?Transportation	https://travel.state.gov/content/travel/en/international-travel/International-Travel-Country-Information-Pages/Monaco.html	http://en.wikipedia.org/wiki/France	https://travel.state.gov/content/travel/en/international-travel/International-Travel-Country-Information-Pages/Monaco.html	http://en.wikipedia.org/wiki/France	http://en.wikipedia.org/wiki/France	http://en.wikipedia.org/wiki/France	http://en.wikipedia.org/wiki/France	http://en.wikipedia.org/wiki/France	http://en.wikipedia.org/wiki/France	http://en.wikipedia.org/wiki/France	http://en.wikipedia.org/wiki/France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https://twitter.com/ViveLaFrance	http://en.wikipedia.org/wiki/France	http://en.wikipedia.org/wiki/France	http://en.wikipedia.org/wiki/France	http://en.wikipedia.org/wiki/France	http://en.wikipedia.org/wiki/France	http://en.wikipedia.org/wiki/France	http://en.wikipedia.org/wiki/France	https://en.wikipedia.org/wiki/France	https://travel.state.gov/content/travel/en/international-travel/International-Travel-Country-Information-Pages/Monaco.html	http://en.wikipedia.org/wiki/France	http://en.wikipedia.org/wiki/France	http://en.wikipedia.org/wiki/France	http://en.wikipedia.org/wiki/France	http://en.wikipedia.org/wiki/France	https://travel.state.gov/content/travel/en/international-travel/International-Travel-Country-Information-Pages/Monaco.html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https://travel.state.gov/content/travel/en/international-travel/International-Travel-Country-Information-Pages/Monaco.html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v>
      <v xml:space="preserve">CC-BY-SA	CC-BY-SA	</v>
      <v xml:space="preserve">http://en.wikipedia.org/wiki/France	http://en.wikipedia.org/wiki/France	</v>
      <v xml:space="preserve">http://creativecommons.org/licenses/by-sa/3.0/	http://creativecommons.org/licenses/by-sa/3.0/	</v>
    </spb>
    <spb s="0">
      <v xml:space="preserve">Wikipedia	travel.state.gov	</v>
      <v xml:space="preserve">CC-BY-SA		</v>
      <v xml:space="preserve">http://en.wikipedia.org/wiki/France	https://travel.state.gov/content/travel/en/international-travel/International-Travel-Country-Information-Pages/Monaco.html	</v>
      <v xml:space="preserve">http://creativecommons.org/licenses/by-sa/3.0/		</v>
    </spb>
    <spb s="8">
      <v>0</v>
      <v>29</v>
      <v>30</v>
      <v>31</v>
      <v>32</v>
      <v>5</v>
      <v>6</v>
      <v>31</v>
      <v>33</v>
      <v>33</v>
      <v>34</v>
      <v>35</v>
      <v>33</v>
      <v>36</v>
      <v>37</v>
      <v>30</v>
      <v>12</v>
      <v>29</v>
      <v>30</v>
      <v>13</v>
      <v>33</v>
      <v>30</v>
      <v>14</v>
      <v>15</v>
      <v>16</v>
      <v>30</v>
      <v>38</v>
      <v>30</v>
      <v>35</v>
      <v>30</v>
      <v>17</v>
      <v>18</v>
      <v>19</v>
      <v>20</v>
      <v>30</v>
      <v>29</v>
      <v>30</v>
      <v>30</v>
      <v>30</v>
      <v>30</v>
      <v>30</v>
      <v>30</v>
      <v>30</v>
      <v>30</v>
      <v>30</v>
      <v>30</v>
      <v>21</v>
    </spb>
    <spb s="7">
      <v>2019</v>
      <v>2019</v>
      <v>square km</v>
      <v>per thousand, 2018</v>
      <v>2019</v>
      <v>2019</v>
      <v>2018</v>
      <v>per liter, 2016</v>
      <v>2019</v>
      <v>years, 2018</v>
      <v>2018</v>
      <v>per thousand, 2018</v>
      <v>2019</v>
      <v>2017</v>
      <v>2016</v>
      <v>2019</v>
      <v>2016</v>
      <v>2018</v>
      <v>kilotons per year, 2014</v>
      <v>deaths per 100,000, 2017</v>
      <v>kWh, 2014</v>
      <v>2015</v>
      <v>2018</v>
      <v>2017</v>
      <v>2017</v>
      <v>2017</v>
      <v>2017</v>
      <v>2017</v>
      <v>2015</v>
      <v>2017</v>
      <v>2017</v>
      <v>2017</v>
      <v>2017</v>
      <v>2019</v>
    </spb>
    <spb s="0">
      <v xml:space="preserve">Wikipedia	Cia	travel.state.gov	</v>
      <v xml:space="preserve">CC-BY-SA			</v>
      <v xml:space="preserve">http://en.wikipedia.org/wiki/Germany	https://www.cia.gov/library/publications/the-world-factbook/geos/gm.html?Transportation	https://travel.state.gov/content/travel/en/international-travel/International-Travel-Country-Information-Pages/Germany.html	</v>
      <v xml:space="preserve">http://creativecommons.org/licenses/by-sa/3.0/			</v>
    </spb>
    <spb s="0">
      <v xml:space="preserve">Wikipedia	Cia	</v>
      <v xml:space="preserve">CC-BY-SA		</v>
      <v xml:space="preserve">http://en.wikipedia.org/wiki/Germany	https://www.cia.gov/library/publications/the-world-factbook/geos/gm.html?Transportation	</v>
      <v xml:space="preserve">http://creativecommons.org/licenses/by-sa/3.0/		</v>
    </spb>
    <spb s="0">
      <v xml:space="preserve">Wikipedia	Wikipedia	Cia	ec.europa.eu	travel.state.gov	Sec	</v>
      <v xml:space="preserve">CC-BY-SA	CC-BY-SA					</v>
      <v xml:space="preserve">http://en.wikipedia.org/wiki/Germany	https://en.wikipedia.org/wiki/Germany	https://www.cia.gov/library/publications/the-world-factbook/geos/gm.html?Transportation	https://ec.europa.eu/CensusHub2/query.do?step=selectHyperCube&amp;qhc=false	https://travel.state.gov/content/travel/en/international-travel/International-Travel-Country-Information-Pages/Germany.html	https://www.sec.gov/cgi-bin/browse-edgar?action=getcompany&amp;CIK=0001731296	</v>
      <v xml:space="preserve">http://creativecommons.org/licenses/by-sa/3.0/	http://creativecommons.org/licenses/by-sa/3.0/					</v>
    </spb>
    <spb s="0">
      <v xml:space="preserve">Wikipedia	travel.state.gov	Wikipedia	Wikipedia	travel.state.gov	Wikipedia	travel.state.gov	Wikipedia	travel.state.gov	Wikipedia	Wikipedia	travel.state.gov	</v>
      <v xml:space="preserve">CC-BY-SA		CC-BY-SA	CC-BY-SA		CC-BY-SA		CC-BY-SA		CC-BY-SA	CC-BY-SA		</v>
      <v xml:space="preserve">http://en.wikipedia.org/wiki/Germany	https://travel.state.gov/content/travel/en/international-travel/International-Travel-Country-Information-Pages/Germany.html	http://en.wikipedia.org/wiki/Germany	https://en.wikipedia.org/wiki/Germany	https://travel.state.gov/content/travel/en/international-travel/International-Travel-Country-Information-Pages/Germany.html	http://en.wikipedia.org/wiki/Germany	https://travel.state.gov/content/travel/en/international-travel/International-Travel-Country-Information-Pages/Germany.html	http://en.wikipedia.org/wiki/Germany	https://travel.state.gov/content/travel/en/international-travel/International-Travel-Country-Information-Pages/Germany.html	http://en.wikipedia.org/wiki/Germany	https://en.wikipedia.org/wiki/Germany	https://travel.state.gov/content/travel/en/international-travel/International-Travel-Country-Information-Pages/Germany.html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http://en.wikipedia.org/wiki/Germany	</v>
      <v xml:space="preserve">http://creativecommons.org/licenses/by-sa/3.0/	</v>
    </spb>
    <spb s="0">
      <v xml:space="preserve">Wikipedia	Wikipedia	Cia	ec.europa.eu	travel.state.gov	Sec	</v>
      <v xml:space="preserve">CC-BY-SA	CC-BY-SA					</v>
      <v xml:space="preserve">http://en.wikipedia.org/wiki/Germany	http://fr.wikipedia.org/wiki/Allemagne	https://www.cia.gov/library/publications/the-world-factbook/geos/gm.html?Transportation	https://ec.europa.eu/CensusHub2/query.do?step=selectHyperCube&amp;qhc=false	https://travel.state.gov/content/travel/en/international-travel/International-Travel-Country-Information-Pages/Germany.html	https://www.sec.gov/cgi-bin/browse-edgar?action=getcompany&amp;CIK=0001731296	</v>
      <v xml:space="preserve">http://creativecommons.org/licenses/by-sa/3.0/	http://creativecommons.org/licenses/by-sa/3.0/					</v>
    </spb>
    <spb s="0">
      <v xml:space="preserve">Wikipedia	ec.europa.eu	travel.state.gov	Wikipedia	Wikipedia	Cia	ec.europa.eu	travel.state.gov	Sec	Wikipedia	Wikipedia	ec.europa.eu	travel.state.gov	Wikipedia	Wikipedia	ec.europa.eu	travel.state.gov	Wikipedia	ec.europa.eu	travel.state.gov	Wikipedia	Wikipedia	ec.europa.eu	travel.state.gov	Wikipedia	Wikipedia	ec.europa.eu	travel.state.gov	Wikipedia	Wikipedia	ec.europa.eu	travel.state.gov	Wikipedia	Wikipedia	ec.europa.eu	travel.state.gov	Wikipedia	Wikipedia	ec.europa.eu	Wikipedia	Wikipedia	Wikipedia	Wikipedia	ec.europa.eu	Wikipedia	Wikipedia	ec.europa.eu	Wikipedia	Wikipedia	ec.europa.eu	travel.state.gov	Wikipedia	Wikipedia	ec.europa.eu	Wikipedia	ec.europa.eu	</v>
      <v xml:space="preserve">CC-BY-SA			CC-BY-SA	CC-BY-SA					CC-BY-SA	CC-BY-SA			CC-BY-SA	CC-BY-SA			CC-BY-SA			CC-BY-SA	CC-BY-SA			CC-BY-SA	CC-BY-SA			CC-BY-SA	CC-BY-SA			CC-BY-SA	CC-BY-SA			CC-BY-SA	CC-BY-SA		CC-BY-SA	CC-BY-SA	CC-BY-SA	CC-BY-SA		CC-BY-SA	CC-BY-SA		CC-BY-SA	CC-BY-SA			CC-BY-SA	CC-BY-SA		CC-BY-SA		</v>
      <v xml:space="preserve">http://en.wikipedia.org/wiki/Germany	https://ec.europa.eu/CensusHub2/query.do?step=selectHyperCube&amp;qhc=false	https://travel.state.gov/content/travel/en/international-travel/International-Travel-Country-Information-Pages/Germany.html	http://en.wikipedia.org/wiki/Germany	http://fr.wikipedia.org/wiki/Allemagne	https://www.cia.gov/library/publications/the-world-factbook/geos/gm.html?Transportation	https://ec.europa.eu/CensusHub2/query.do?step=selectHyperCube&amp;qhc=false	https://travel.state.gov/content/travel/en/international-travel/International-Travel-Country-Information-Pages/Germany.html	https://www.sec.gov/cgi-bin/browse-edgar?action=getcompany&amp;CIK=0001731296	http://en.wikipedia.org/wiki/Germany	https://en.wikipedia.org/wiki/Germany	https://ec.europa.eu/CensusHub2/query.do?step=selectHyperCube&amp;qhc=false	https://travel.state.gov/content/travel/en/international-travel/International-Travel-Country-Information-Pages/Germany.html	http://en.wikipedia.org/wiki/Germany	https://en.wikipedia.org/wiki/Germany	https://ec.europa.eu/CensusHub2/query.do?step=selectHyperCube&amp;qhc=false	https://travel.state.gov/content/travel/en/international-travel/International-Travel-Country-Information-Pages/Germany.html	http://en.wikipedia.org/wiki/Germany	https://ec.europa.eu/CensusHub2/query.do?step=selectHyperCube&amp;qhc=false	https://travel.state.gov/content/travel/en/international-travel/International-Travel-Country-Information-Pages/Germany.html	http://en.wikipedia.org/wiki/Germany	https://en.wikipedia.org/wiki/Germany	https://ec.europa.eu/CensusHub2/query.do?step=selectHyperCube&amp;qhc=false	https://travel.state.gov/content/travel/en/international-travel/International-Travel-Country-Information-Pages/Germany.html	http://en.wikipedia.org/wiki/Germany	https://en.wikipedia.org/wiki/Germany	https://ec.europa.eu/CensusHub2/query.do?step=selectHyperCube&amp;qhc=false	https://travel.state.gov/content/travel/en/international-travel/International-Travel-Country-Information-Pages/Germany.html	http://en.wikipedia.org/wiki/Germany	https://en.wikipedia.org/wiki/Germany	https://ec.europa.eu/CensusHub2/query.do?step=selectHyperCube&amp;qhc=false	https://travel.state.gov/content/travel/en/international-travel/International-Travel-Country-Information-Pages/Germany.html	http://en.wikipedia.org/wiki/Germany	https://en.wikipedia.org/wiki/Germany	https://ec.europa.eu/CensusHub2/query.do?step=selectHyperCube&amp;qhc=false	https://travel.state.gov/content/travel/en/international-travel/International-Travel-Country-Information-Pages/Germany.html	http://en.wikipedia.org/wiki/Germany	https://en.wikipedia.org/wiki/Germany	https://ec.europa.eu/CensusHub2/query.do?step=selectHyperCube&amp;qhc=false	http://en.wikipedia.org/wiki/Germany	https://en.wikipedia.org/wiki/Germany	http://en.wikipedia.org/wiki/Germany	https://en.wikipedia.org/wiki/Germany	https://ec.europa.eu/CensusHub2/query.do?step=selectHyperCube&amp;qhc=false	http://en.wikipedia.org/wiki/Germany	https://en.wikipedia.org/wiki/Germany	https://ec.europa.eu/CensusHub2/query.do?step=selectHyperCube&amp;qhc=false	http://en.wikipedia.org/wiki/Germany	https://en.wikipedia.org/wiki/Germany	https://ec.europa.eu/CensusHub2/query.do?step=selectHyperCube&amp;qhc=false	https://travel.state.gov/content/travel/en/international-travel/International-Travel-Country-Information-Pages/Germany.html	http://en.wikipedia.org/wiki/Germany	https://en.wikipedia.org/wiki/Germany	https://ec.europa.eu/CensusHub2/query.do?step=selectHyperCube&amp;qhc=false	http://en.wikipedia.org/wiki/Germany	https://ec.europa.eu/CensusHub2/query.do?step=selectHyperCube&amp;qhc=false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v>
      <v xml:space="preserve">CC-BY-SA	CC-BY-SA	</v>
      <v xml:space="preserve">http://en.wikipedia.org/wiki/Germany	http://en.wikipedia.org/wiki/Germany	</v>
      <v xml:space="preserve">http://creativecommons.org/licenses/by-sa/3.0/	http://creativecommons.org/licenses/by-sa/3.0/	</v>
    </spb>
    <spb s="0">
      <v xml:space="preserve">travel.state.gov	</v>
      <v xml:space="preserve">	</v>
      <v xml:space="preserve">https://travel.state.gov/content/travel/en/international-travel/International-Travel-Country-Information-Pages/Germany.html	</v>
      <v xml:space="preserve">	</v>
    </spb>
    <spb s="0">
      <v xml:space="preserve">Cia	</v>
      <v xml:space="preserve">	</v>
      <v xml:space="preserve">https://www.cia.gov/library/publications/the-world-factbook/geos/gm.html?Transportation	</v>
      <v xml:space="preserve">	</v>
    </spb>
    <spb s="0">
      <v xml:space="preserve">Wikipedia	travel.state.gov	</v>
      <v xml:space="preserve">CC-BY-SA		</v>
      <v xml:space="preserve">http://en.wikipedia.org/wiki/Germany	https://travel.state.gov/content/travel/en/international-travel/International-Travel-Country-Information-Pages/Germany.html	</v>
      <v xml:space="preserve">http://creativecommons.org/licenses/by-sa/3.0/		</v>
    </spb>
    <spb s="9">
      <v>0</v>
      <v>41</v>
      <v>42</v>
      <v>43</v>
      <v>44</v>
      <v>5</v>
      <v>6</v>
      <v>43</v>
      <v>45</v>
      <v>45</v>
      <v>42</v>
      <v>46</v>
      <v>45</v>
      <v>47</v>
      <v>48</v>
      <v>45</v>
      <v>49</v>
      <v>50</v>
      <v>12</v>
      <v>41</v>
      <v>50</v>
      <v>13</v>
      <v>45</v>
      <v>50</v>
      <v>14</v>
      <v>15</v>
      <v>16</v>
      <v>50</v>
      <v>51</v>
      <v>50</v>
      <v>46</v>
      <v>50</v>
      <v>17</v>
      <v>18</v>
      <v>19</v>
      <v>20</v>
      <v>50</v>
      <v>41</v>
      <v>50</v>
      <v>50</v>
      <v>50</v>
      <v>50</v>
      <v>50</v>
      <v>50</v>
      <v>50</v>
      <v>50</v>
      <v>50</v>
      <v>50</v>
      <v>21</v>
    </spb>
    <spb s="7">
      <v>2019</v>
      <v>2019</v>
      <v>square km</v>
      <v>per thousand, 2018</v>
      <v>2019</v>
      <v>2019</v>
      <v>2018</v>
      <v>per liter, 2016</v>
      <v>2019</v>
      <v>years, 2018</v>
      <v>2018</v>
      <v>per thousand, 2018</v>
      <v>2019</v>
      <v>2017</v>
      <v>2016</v>
      <v>2019</v>
      <v>2016</v>
      <v>2017</v>
      <v>kilotons per year, 2016</v>
      <v>deaths per 100,000, 2017</v>
      <v>kWh, 2014</v>
      <v>2015</v>
      <v>2019</v>
      <v>2016</v>
      <v>2016</v>
      <v>2016</v>
      <v>2016</v>
      <v>2016</v>
      <v>2015</v>
      <v>2016</v>
      <v>2016</v>
      <v>2017</v>
      <v>2017</v>
      <v>2019</v>
    </spb>
    <spb s="0">
      <v xml:space="preserve">Wikipedia	Cia	Facebook	</v>
      <v xml:space="preserve">CC-BY-SA			</v>
      <v xml:space="preserve">http://en.wikipedia.org/wiki/Spain	https://www.cia.gov/library/publications/the-world-factbook/geos/sp.html?Transportation	https://www.facebook.com/spain.info.no	</v>
      <v xml:space="preserve">http://creativecommons.org/licenses/by-sa/3.0/			</v>
    </spb>
    <spb s="0">
      <v xml:space="preserve">Cia	</v>
      <v xml:space="preserve">	</v>
      <v xml:space="preserve">https://www.cia.gov/library/publications/the-world-factbook/geos/sp.html?Transportation	</v>
      <v xml:space="preserve">	</v>
    </spb>
    <spb s="0">
      <v xml:space="preserve">Wikipedia	Wikipedia	Cia	Ine	Facebook	Sec	</v>
      <v xml:space="preserve">CC-BY-SA	CC-BY-SA					</v>
      <v xml:space="preserve">http://en.wikipedia.org/wiki/Spain	https://en.wikipedia.org/wiki/Spain	https://www.cia.gov/library/publications/the-world-factbook/geos/sp.html?Transportation	http://www.ine.es/jaxiT3/Tabla.htm?t=9681&amp;L=1	https://www.facebook.com/spain.info.no	https://www.sec.gov/cgi-bin/browse-edgar?action=getcompany&amp;CIK=0001458581	</v>
      <v xml:space="preserve">http://creativecommons.org/licenses/by-sa/3.0/	http://creativecommons.org/licenses/by-sa/3.0/					</v>
    </spb>
    <spb s="0">
      <v xml:space="preserve">Wikipedia	Facebook	Wikipedia	Wikipedia	Wikipedia	Facebook	</v>
      <v xml:space="preserve">CC-BY-SA		CC-BY-SA	CC-BY-SA	CC-BY-SA		</v>
      <v xml:space="preserve">http://en.wikipedia.org/wiki/Spain	https://www.facebook.com/spain.info.no	http://en.wikipedia.org/wiki/Spain	http://en.wikipedia.org/wiki/Spain	https://en.wikipedia.org/wiki/Spain	https://www.facebook.com/spain.info.no	</v>
      <v xml:space="preserve">http://creativecommons.org/licenses/by-sa/3.0/		http://creativecommons.org/licenses/by-sa/3.0/	http://creativecommons.org/licenses/by-sa/3.0/	http://creativecommons.org/licenses/by-sa/3.0/		</v>
    </spb>
    <spb s="0">
      <v xml:space="preserve">Wikipedia	</v>
      <v xml:space="preserve">CC-BY-SA	</v>
      <v xml:space="preserve">http://en.wikipedia.org/wiki/Spain	</v>
      <v xml:space="preserve">http://creativecommons.org/licenses/by-sa/3.0/	</v>
    </spb>
    <spb s="0">
      <v xml:space="preserve">Wikipedia	Cia	</v>
      <v xml:space="preserve">CC-BY-SA		</v>
      <v xml:space="preserve">http://en.wikipedia.org/wiki/Spain	https://www.cia.gov/library/publications/the-world-factbook/geos/sp.html?Transportation	</v>
      <v xml:space="preserve">http://creativecommons.org/licenses/by-sa/3.0/		</v>
    </spb>
    <spb s="0">
      <v xml:space="preserve">Wikipedia	Wikipedia	Cia	Facebook	Sec	</v>
      <v xml:space="preserve">CC-BY-SA	CC-BY-SA				</v>
      <v xml:space="preserve">http://en.wikipedia.org/wiki/Spain	http://fr.wikipedia.org/wiki/Espagne	https://www.cia.gov/library/publications/the-world-factbook/geos/sp.html?Transportation	https://www.facebook.com/spain.info.no	https://www.sec.gov/cgi-bin/browse-edgar?action=getcompany&amp;CIK=0001458581	</v>
      <v xml:space="preserve">http://creativecommons.org/licenses/by-sa/3.0/	http://creativecommons.org/licenses/by-sa/3.0/				</v>
    </spb>
    <spb s="0">
      <v xml:space="preserve">Wikipedia	Ine	Facebook	Wikipedia	Ine	Facebook	Wikipedia	Ine	Facebook	Wikipedia	Ine	Facebook	Wikipedia	Ine	Wikipedia	Ine	Facebook	Wikipedia	Ine	Facebook	Wikipedia	Ine	Facebook	Wikipedia	Ine	Wikipedia	Ine	Facebook	Wikipedia	Ine	Facebook	Wikipedia	Wikipedia	Ine	Wikipedia	Ine	Wikipedia	Wikipedia	Ine	Wikipedia	Ine	Wikipedia	Wikipedia	Wikipedia	Ine	Wikipedia	Wikipedia	Wikipedia	Ine	Wikipedia	Wikipedia	Wikipedia	Wikipedia	Wikipedia	Wikipedia	Wikipedia	Wikipedia	Wikipedia	Wikipedia	Wikipedia	Wikipedia	Wikipedia	Wikipedia	Facebook	Wikipedia	Wikipedia	Wikipedia	Wikipedia	Wikipedia	Wikipedia	Wikipedia	Wikipedia	Wikipedia	Wikipedia	Wikipedia	Wikipedia	Wikipedia	Wikipedia	Wikipedia	Wikipedia	Wikipedia	Wikipedia	Wikipedia	Wikipedia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http://en.wikipedia.org/wiki/Spain	http://www.ine.es/jaxiT3/Tabla.htm?t=9681&amp;L=1	https://www.facebook.com/spain.info.no	http://en.wikipedia.org/wiki/Spain	http://www.ine.es/jaxiT3/Tabla.htm?t=9681&amp;L=1	https://www.facebook.com/spain.info.no	http://en.wikipedia.org/wiki/Spain	http://www.ine.es/jaxiT3/Tabla.htm?t=9681&amp;L=1	https://www.facebook.com/spain.info.no	http://en.wikipedia.org/wiki/Spain	http://www.ine.es/jaxiT3/Tabla.htm?t=9681&amp;L=1	https://www.facebook.com/spain.info.no	http://en.wikipedia.org/wiki/Spain	http://www.ine.es/jaxiT3/Tabla.htm?t=9681&amp;L=1	http://en.wikipedia.org/wiki/Spain	http://www.ine.es/jaxiT3/Tabla.htm?t=9681&amp;L=1	https://www.facebook.com/spain.info.no	http://en.wikipedia.org/wiki/Spain	http://www.ine.es/jaxiT3/Tabla.htm?t=9681&amp;L=1	https://www.facebook.com/spain.info.no	http://en.wikipedia.org/wiki/Spain	http://www.ine.es/jaxiT3/Tabla.htm?t=9681&amp;L=1	https://www.facebook.com/spain.info.no	http://en.wikipedia.org/wiki/Spain	http://www.ine.es/jaxiT3/Tabla.htm?t=9681&amp;L=1	http://en.wikipedia.org/wiki/Spain	http://www.ine.es/jaxiT3/Tabla.htm?t=9681&amp;L=1	https://www.facebook.com/spain.info.no	http://en.wikipedia.org/wiki/Spain	http://www.ine.es/jaxiT3/Tabla.htm?t=9681&amp;L=1	https://www.facebook.com/spain.info.no	http://en.wikipedia.org/wiki/Spain	http://en.wikipedia.org/wiki/Spain	http://www.ine.es/jaxiT3/Tabla.htm?t=9681&amp;L=1	http://en.wikipedia.org/wiki/Spain	http://www.ine.es/jaxiT3/Tabla.htm?t=9681&amp;L=1	http://en.wikipedia.org/wiki/Spain	https://en.wikipedia.org/wiki/Spain	http://www.ine.es/jaxiT3/Tabla.htm?t=9681&amp;L=1	http://en.wikipedia.org/wiki/Spain	http://www.ine.es/jaxiT3/Tabla.htm?t=9681&amp;L=1	http://en.wikipedia.org/wiki/Spain	http://en.wikipedia.org/wiki/Spain	http://en.wikipedia.org/wiki/Spain	http://www.ine.es/jaxiT3/Tabla.htm?t=9681&amp;L=1	http://en.wikipedia.org/wiki/Spain	http://en.wikipedia.org/wiki/Spain	http://en.wikipedia.org/wiki/Spain	http://www.ine.es/jaxiT3/Tabla.htm?t=9681&amp;L=1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https://www.facebook.com/spain.info.no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v>
      <v xml:space="preserve">CC-BY-SA	CC-BY-SA	</v>
      <v xml:space="preserve">http://en.wikipedia.org/wiki/Spain	http://en.wikipedia.org/wiki/Spain	</v>
      <v xml:space="preserve">http://creativecommons.org/licenses/by-sa/3.0/	http://creativecommons.org/licenses/by-sa/3.0/	</v>
    </spb>
    <spb s="0">
      <v xml:space="preserve">Wikipedia	Facebook	</v>
      <v xml:space="preserve">CC-BY-SA		</v>
      <v xml:space="preserve">http://en.wikipedia.org/wiki/Spain	https://www.facebook.com/spain.info.no	</v>
      <v xml:space="preserve">http://creativecommons.org/licenses/by-sa/3.0/		</v>
    </spb>
    <spb s="1">
      <v>0</v>
      <v>54</v>
      <v>55</v>
      <v>56</v>
      <v>57</v>
      <v>5</v>
      <v>6</v>
      <v>56</v>
      <v>58</v>
      <v>58</v>
      <v>59</v>
      <v>60</v>
      <v>58</v>
      <v>61</v>
      <v>62</v>
      <v>58</v>
      <v>55</v>
      <v>12</v>
      <v>54</v>
      <v>55</v>
      <v>13</v>
      <v>58</v>
      <v>55</v>
      <v>14</v>
      <v>15</v>
      <v>16</v>
      <v>55</v>
      <v>63</v>
      <v>55</v>
      <v>60</v>
      <v>55</v>
      <v>17</v>
      <v>18</v>
      <v>19</v>
      <v>20</v>
      <v>55</v>
      <v>54</v>
      <v>55</v>
      <v>55</v>
      <v>55</v>
      <v>55</v>
      <v>55</v>
      <v>55</v>
      <v>55</v>
      <v>55</v>
      <v>55</v>
      <v>55</v>
      <v>21</v>
    </spb>
    <spb s="7">
      <v>2019</v>
      <v>2019</v>
      <v>square km</v>
      <v>per thousand, 2018</v>
      <v>2019</v>
      <v>2019</v>
      <v>2018</v>
      <v>per liter, 2016</v>
      <v>2019</v>
      <v>years, 2018</v>
      <v>2018</v>
      <v>per thousand, 2018</v>
      <v>2019</v>
      <v>2017</v>
      <v>2016</v>
      <v>2019</v>
      <v>2016</v>
      <v>2017</v>
      <v>kilotons per year, 2016</v>
      <v>deaths per 100,000, 2017</v>
      <v>kWh, 2014</v>
      <v>2015</v>
      <v>2019</v>
      <v>2017</v>
      <v>2017</v>
      <v>2017</v>
      <v>2017</v>
      <v>2017</v>
      <v>2015</v>
      <v>2017</v>
      <v>2017</v>
      <v>2017</v>
      <v>2017</v>
      <v>2019</v>
    </spb>
    <spb s="0">
      <v xml:space="preserve">Wikipedia	Wikipedia	Cia	travel.state.gov	</v>
      <v xml:space="preserve">CC-BY-SA	CC-BY-SA			</v>
      <v xml:space="preserve">http://es.wikipedia.org/wiki/Italia	http://en.wikipedia.org/wiki/Italy	https://www.cia.gov/library/publications/the-world-factbook/geos/it.html?Transportation	https://travel.state.gov/content/travel/en/international-travel/International-Travel-Country-Information-Pages/SanMarino.html	</v>
      <v xml:space="preserve">http://creativecommons.org/licenses/by-sa/3.0/	http://creativecommons.org/licenses/by-sa/3.0/			</v>
    </spb>
    <spb s="0">
      <v xml:space="preserve">Wikipedia	Wikipedia	Cia	</v>
      <v xml:space="preserve">CC-BY-SA	CC-BY-SA		</v>
      <v xml:space="preserve">http://es.wikipedia.org/wiki/Italia	http://en.wikipedia.org/wiki/Italy	https://www.cia.gov/library/publications/the-world-factbook/geos/it.html?Transportation	</v>
      <v xml:space="preserve">http://creativecommons.org/licenses/by-sa/3.0/	http://creativecommons.org/licenses/by-sa/3.0/		</v>
    </spb>
    <spb s="0">
      <v xml:space="preserve">Wikipedia	Wikipedia	Wikipedia	Cia	ec.europa.eu	travel.state.gov	Sec	</v>
      <v xml:space="preserve">CC-BY-SA	CC-BY-SA	CC-BY-SA					</v>
      <v xml:space="preserve">http://es.wikipedia.org/wiki/Italia	http://en.wikipedia.org/wiki/Italy	https://en.wikipedia.org/wiki/Italy	https://www.cia.gov/library/publications/the-world-factbook/geos/it.html?Transportation	https://ec.europa.eu/CensusHub2/query.do?step=selectHyperCube&amp;qhc=false#StatusInEmployment	https://travel.state.gov/content/travel/en/international-travel/International-Travel-Country-Information-Pages/SanMarino.html	https://www.sec.gov/cgi-bin/browse-edgar?action=getcompany&amp;CIK=0001719489	</v>
      <v xml:space="preserve">http://creativecommons.org/licenses/by-sa/3.0/	http://creativecommons.org/licenses/by-sa/3.0/	http://creativecommons.org/licenses/by-sa/3.0/					</v>
    </spb>
    <spb s="0">
      <v xml:space="preserve">Wikipedia	Wikipedia	Wikipedia	Wikipedia	travel.state.gov	Wikipedia	Wikipedia	travel.state.gov	Wikipedia	Wikipedia	Wikipedia	Wikipedia	travel.state.gov	Wikipedia	Wikipedia	travel.state.gov	Wikipedia	Wikipedia	Wikipedia	Wikipedia	travel.state.gov	Wikipedia	Wikipedia	Wikipedia	Wikipedia	</v>
      <v xml:space="preserve">CC-BY-SA	CC-BY-SA	CC-BY-SA	CC-BY-SA		CC-BY-SA	CC-BY-SA		CC-BY-SA	CC-BY-SA	CC-BY-SA	CC-BY-SA		CC-BY-SA	CC-BY-SA		CC-BY-SA	CC-BY-SA	CC-BY-SA	CC-BY-SA		CC-BY-SA	CC-BY-SA	CC-BY-SA	CC-BY-SA	</v>
      <v xml:space="preserve">http://es.wikipedia.org/wiki/Italia	http://en.wikipedia.org/wiki/Italy	http://es.wikipedia.org/wiki/Italia	http://en.wikipedia.org/wiki/Italy	https://travel.state.gov/content/travel/en/international-travel/International-Travel-Country-Information-Pages/SanMarino.html	http://es.wikipedia.org/wiki/Italia	http://en.wikipedia.org/wiki/Italy	https://travel.state.gov/content/travel/en/international-travel/International-Travel-Country-Information-Pages/SanMarino.html	http://es.wikipedia.org/wiki/Italia	http://en.wikipedia.org/wiki/Italy	http://es.wikipedia.org/wiki/Italia	http://en.wikipedia.org/wiki/Italy	https://travel.state.gov/content/travel/en/international-travel/International-Travel-Country-Information-Pages/SanMarino.html	http://es.wikipedia.org/wiki/Italia	http://en.wikipedia.org/wiki/Italy	https://travel.state.gov/content/travel/en/international-travel/International-Travel-Country-Information-Pages/SanMarino.html	http://es.wikipedia.org/wiki/Italia	http://en.wikipedia.org/wiki/Italy	http://es.wikipedia.org/wiki/Italia	http://en.wikipedia.org/wiki/Italy	https://travel.state.gov/content/travel/en/international-travel/International-Travel-Country-Information-Pages/SanMarino.html	http://es.wikipedia.org/wiki/Italia	http://en.wikipedia.org/wiki/Italy	http://es.wikipedia.org/wiki/Italia	http://en.wikipedia.org/wiki/Italy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http://en.wikipedia.org/wiki/Italy	</v>
      <v xml:space="preserve">http://creativecommons.org/licenses/by-sa/3.0/	</v>
    </spb>
    <spb s="0">
      <v xml:space="preserve">Wikipedia	Wikipedia	Wikipedia	Cia	travel.state.gov	Sec	</v>
      <v xml:space="preserve">CC-BY-SA	CC-BY-SA	CC-BY-SA				</v>
      <v xml:space="preserve">http://es.wikipedia.org/wiki/Italia	http://en.wikipedia.org/wiki/Italy	http://fr.wikipedia.org/wiki/Italie	https://www.cia.gov/library/publications/the-world-factbook/geos/it.html?Transportation	https://travel.state.gov/content/travel/en/international-travel/International-Travel-Country-Information-Pages/SanMarino.html	https://www.sec.gov/cgi-bin/browse-edgar?action=getcompany&amp;CIK=0001719489	</v>
      <v xml:space="preserve">http://creativecommons.org/licenses/by-sa/3.0/	http://creativecommons.org/licenses/by-sa/3.0/	http://creativecommons.org/licenses/by-sa/3.0/				</v>
    </spb>
    <spb s="0">
      <v xml:space="preserve">Wikipedia	Wikipedia	ec.europa.eu	Wikipedia	Wikipedia	ec.europa.eu	travel.state.gov	Wikipedia	Wikipedia	ec.europa.eu	Wikipedia	Wikipedia	Wikipedia	Wikipedia	ec.europa.eu	travel.state.gov	Wikipedia	Wikipedia	ec.europa.eu	travel.state.gov	Wikipedia	Wikipedia	ec.europa.eu	travel.state.gov	Wikipedia	Wikipedia	ec.europa.eu	travel.state.gov	Wikipedia	Wikipedia	Wikipedia	Wikipedia	ec.europa.eu	Wikipedia	Wikipedia	ec.europa.eu	travel.state.gov	Wikipedia	Wikipedia	Wikipedia	Wikipedia	ec.europa.eu	travel.state.gov	Wikipedia	Wikipedia	ec.europa.eu	Wikipedia	Wikipedia	ec.europa.eu	Wikipedia	Wikipedia	ec.europa.eu	Wikipedia	Wikipedia	ec.europa.eu	Wikipedia	Wikipedia	ec.europa.eu	Wikipedia	Wikipedia	ec.europa.eu	Wikipedia	Wikipedia	ec.europa.eu	Wikipedia	Wikipedia	Wikipedia	Wikipedia	Wikipedia	Wikipedia	ec.europa.eu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http://es.wikipedia.org/wiki/Italia	http://en.wikipedia.org/wiki/Italy	https://ec.europa.eu/CensusHub2/query.do?step=selectHyperCube&amp;qhc=false#StatusInEmployment	http://es.wikipedia.org/wiki/Italia	http://en.wikipedia.org/wiki/Italy	https://ec.europa.eu/CensusHub2/query.do?step=selectHyperCube&amp;qhc=false#StatusInEmployment	https://travel.state.gov/content/travel/en/international-travel/International-Travel-Country-Information-Pages/SanMarino.html	http://es.wikipedia.org/wiki/Italia	http://en.wikipedia.org/wiki/Italy	https://ec.europa.eu/CensusHub2/query.do?step=selectHyperCube&amp;qhc=false#StatusInEmployment	http://es.wikipedia.org/wiki/Italia	http://en.wikipedia.org/wiki/Italy	http://es.wikipedia.org/wiki/Italia	http://en.wikipedia.org/wiki/Italy	https://ec.europa.eu/CensusHub2/query.do?step=selectHyperCube&amp;qhc=false#StatusInEmployment	https://travel.state.gov/content/travel/en/international-travel/International-Travel-Country-Information-Pages/SanMarino.html	http://es.wikipedia.org/wiki/Italia	http://en.wikipedia.org/wiki/Italy	https://ec.europa.eu/CensusHub2/query.do?step=selectHyperCube&amp;qhc=false#StatusInEmployment	https://travel.state.gov/content/travel/en/international-travel/International-Travel-Country-Information-Pages/SanMarino.html	http://es.wikipedia.org/wiki/Italia	http://en.wikipedia.org/wiki/Italy	https://ec.europa.eu/CensusHub2/query.do?step=selectHyperCube&amp;qhc=false#StatusInEmployment	https://travel.state.gov/content/travel/en/international-travel/International-Travel-Country-Information-Pages/SanMarino.html	http://es.wikipedia.org/wiki/Italia	http://en.wikipedia.org/wiki/Italy	https://ec.europa.eu/CensusHub2/query.do?step=selectHyperCube&amp;qhc=false#StatusInEmployment	https://travel.state.gov/content/travel/en/international-travel/International-Travel-Country-Information-Pages/SanMarino.html	http://es.wikipedia.org/wiki/Italia	http://en.wikipedia.org/wiki/Italy	http://es.wikipedia.org/wiki/Italia	http://en.wikipedia.org/wiki/Italy	https://ec.europa.eu/CensusHub2/query.do?step=selectHyperCube&amp;qhc=false#StatusInEmployment	http://es.wikipedia.org/wiki/Italia	http://en.wikipedia.org/wiki/Italy	https://ec.europa.eu/CensusHub2/query.do?step=selectHyperCube&amp;qhc=false#StatusInEmployment	https://travel.state.gov/content/travel/en/international-travel/International-Travel-Country-Information-Pages/SanMarino.html	http://es.wikipedia.org/wiki/Italia	http://en.wikipedia.org/wiki/Italy	http://es.wikipedia.org/wiki/Italia	http://en.wikipedia.org/wiki/Italy	https://ec.europa.eu/CensusHub2/query.do?step=selectHyperCube&amp;qhc=false#StatusInEmployment	https://travel.state.gov/content/travel/en/international-travel/International-Travel-Country-Information-Pages/SanMarino.html	http://es.wikipedia.org/wiki/Italia	http://en.wikipedia.org/wiki/Italy	https://ec.europa.eu/CensusHub2/query.do?step=selectHyperCube&amp;qhc=false#StatusInEmployment	http://es.wikipedia.org/wiki/Italia	http://en.wikipedia.org/wiki/Italy	https://ec.europa.eu/CensusHub2/query.do?step=selectHyperCube&amp;qhc=false#StatusInEmployment	http://es.wikipedia.org/wiki/Italia	http://en.wikipedia.org/wiki/Italy	https://ec.europa.eu/CensusHub2/query.do?step=selectHyperCube&amp;qhc=false#StatusInEmployment	http://es.wikipedia.org/wiki/Italia	http://en.wikipedia.org/wiki/Italy	https://ec.europa.eu/CensusHub2/query.do?step=selectHyperCube&amp;qhc=false#StatusInEmployment	http://es.wikipedia.org/wiki/Italia	http://en.wikipedia.org/wiki/Italy	https://ec.europa.eu/CensusHub2/query.do?step=selectHyperCube&amp;qhc=false#StatusInEmployment	http://es.wikipedia.org/wiki/Italia	http://en.wikipedia.org/wiki/Italy	https://ec.europa.eu/CensusHub2/query.do?step=selectHyperCube&amp;qhc=false#StatusInEmployment	http://es.wikipedia.org/wiki/Italia	http://en.wikipedia.org/wiki/Italy	https://ec.europa.eu/CensusHub2/query.do?step=selectHyperCube&amp;qhc=false#StatusInEmployment	http://en.wikipedia.org/wiki/Italy	http://en.wikipedia.org/wiki/Italy	http://es.wikipedia.org/wiki/Italia	http://en.wikipedia.org/wiki/Italy	http://es.wikipedia.org/wiki/Italia	http://en.wikipedia.org/wiki/Italy	https://ec.europa.eu/CensusHub2/query.do?step=selectHyperCube&amp;qhc=false#StatusInEmployment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http://es.wikipedia.org/wiki/Italia	http://en.wikipedia.org/wiki/Italy	http://en.wikipedia.org/wiki/Italy	http://en.wikipedia.org/wiki/Italy	http://en.wikipedia.org/wiki/Italy	http://en.wikipedia.org/wiki/Italy	http://es.wikipedia.org/wiki/Italia	http://en.wikipedia.org/wiki/Italy	http://en.wikipedia.org/wiki/Italy	http://en.wikipedia.org/wiki/Italy	http://en.wikipedia.org/wiki/Italy	http://en.wikipedia.org/wiki/Italy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Wikipedia	Wikipedia	</v>
      <v xml:space="preserve">CC-BY-SA	CC-BY-SA	CC-BY-SA	CC-BY-SA	</v>
      <v xml:space="preserve">http://es.wikipedia.org/wiki/Italia	http://en.wikipedia.org/wiki/Italy	http://es.wikipedia.org/wiki/Italia	http://en.wikipedia.org/wiki/Italy	</v>
      <v xml:space="preserve">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https://travel.state.gov/content/travel/en/international-travel/International-Travel-Country-Information-Pages/SanMarino.html	</v>
      <v xml:space="preserve">	</v>
    </spb>
    <spb s="0">
      <v xml:space="preserve">Cia	</v>
      <v xml:space="preserve">	</v>
      <v xml:space="preserve">https://www.cia.gov/library/publications/the-world-factbook/geos/it.html?Transportation	</v>
      <v xml:space="preserve">	</v>
    </spb>
    <spb s="0">
      <v xml:space="preserve">Wikipedia	Wikipedia	</v>
      <v xml:space="preserve">CC-BY-SA	CC-BY-SA	</v>
      <v xml:space="preserve">http://es.wikipedia.org/wiki/Italia	http://en.wikipedia.org/wiki/Italy	</v>
      <v xml:space="preserve">http://creativecommons.org/licenses/by-sa/3.0/	http://creativecommons.org/licenses/by-sa/3.0/	</v>
    </spb>
    <spb s="0">
      <v xml:space="preserve">Wikipedia	Wikipedia	travel.state.gov	</v>
      <v xml:space="preserve">CC-BY-SA	CC-BY-SA		</v>
      <v xml:space="preserve">http://es.wikipedia.org/wiki/Italia	http://en.wikipedia.org/wiki/Italy	https://travel.state.gov/content/travel/en/international-travel/International-Travel-Country-Information-Pages/SanMarino.html	</v>
      <v xml:space="preserve">http://creativecommons.org/licenses/by-sa/3.0/	http://creativecommons.org/licenses/by-sa/3.0/		</v>
    </spb>
    <spb s="10">
      <v>0</v>
      <v>66</v>
      <v>67</v>
      <v>68</v>
      <v>69</v>
      <v>5</v>
      <v>6</v>
      <v>68</v>
      <v>70</v>
      <v>70</v>
      <v>67</v>
      <v>71</v>
      <v>72</v>
      <v>73</v>
      <v>70</v>
      <v>74</v>
      <v>75</v>
      <v>12</v>
      <v>66</v>
      <v>75</v>
      <v>13</v>
      <v>76</v>
      <v>75</v>
      <v>14</v>
      <v>15</v>
      <v>16</v>
      <v>75</v>
      <v>77</v>
      <v>75</v>
      <v>71</v>
      <v>75</v>
      <v>17</v>
      <v>18</v>
      <v>19</v>
      <v>20</v>
      <v>75</v>
      <v>66</v>
      <v>75</v>
      <v>75</v>
      <v>75</v>
      <v>75</v>
      <v>75</v>
      <v>75</v>
      <v>75</v>
      <v>75</v>
      <v>75</v>
      <v>75</v>
      <v>21</v>
    </spb>
    <spb s="2">
      <v>1</v>
    </spb>
    <spb s="11">
      <v>1</v>
      <v>2</v>
      <v>3</v>
      <v>4</v>
      <v>5</v>
      <v>6</v>
      <v>3</v>
      <v>7</v>
      <v>8</v>
      <v>10</v>
      <v>6</v>
      <v>9</v>
      <v>10</v>
      <v>11</v>
      <v>12</v>
      <v>10</v>
      <v>6</v>
      <v>12</v>
      <v>3</v>
      <v>3</v>
      <v>10</v>
      <v>13</v>
      <v>6</v>
      <v>10</v>
      <v>6</v>
      <v>3</v>
      <v>12</v>
      <v>3</v>
      <v>12</v>
      <v>2</v>
      <v>10</v>
      <v>10</v>
      <v>10</v>
      <v>10</v>
      <v>10</v>
      <v>10</v>
      <v>10</v>
      <v>10</v>
      <v>10</v>
      <v>10</v>
      <v>10</v>
    </spb>
    <spb s="7">
      <v>2019</v>
      <v>2019</v>
      <v>square km</v>
      <v>per thousand, 2018</v>
      <v>2019</v>
      <v>2019</v>
      <v>2018</v>
      <v>per liter, 2016</v>
      <v>2019</v>
      <v>years, 2018</v>
      <v>2018</v>
      <v>per thousand, 2018</v>
      <v>2019</v>
      <v>2017</v>
      <v>2016</v>
      <v>2019</v>
      <v>2016</v>
      <v>2018</v>
      <v>kilotons per year, 2014</v>
      <v>deaths per 100,000, 2017</v>
      <v>kWh, 2014</v>
      <v>2015</v>
      <v>2008</v>
      <v>2017</v>
      <v>2017</v>
      <v>2017</v>
      <v>2017</v>
      <v>2017</v>
      <v>2015</v>
      <v>2017</v>
      <v>2017</v>
      <v>2017</v>
      <v>2017</v>
      <v>2019</v>
    </spb>
    <spb s="0">
      <v xml:space="preserve">Wikipedia	Cia	Facebook	</v>
      <v xml:space="preserve">CC-BY-SA			</v>
      <v xml:space="preserve">http://en.wikipedia.org/wiki/Austria	https://www.cia.gov/library/publications/the-world-factbook/geos/au.html?Transportation	https://www.facebook.com/feelaustriaIN/	</v>
      <v xml:space="preserve">http://creativecommons.org/licenses/by-sa/3.0/			</v>
    </spb>
    <spb s="0">
      <v xml:space="preserve">Wikipedia	Wikipedia	Cia	</v>
      <v xml:space="preserve">CC-BY-SA	CC-BY-SA		</v>
      <v xml:space="preserve">http://es.wikipedia.org/wiki/Austria	http://fr.wikipedia.org/wiki/Autriche	https://www.cia.gov/library/publications/the-world-factbook/geos/au.html?Transportation	</v>
      <v xml:space="preserve">http://creativecommons.org/licenses/by-sa/3.0/	http://creativecommons.org/licenses/by-sa/3.0/		</v>
    </spb>
    <spb s="0">
      <v xml:space="preserve">Wikipedia	Wikipedia	Cia	travel.state.gov	Facebook	</v>
      <v xml:space="preserve">CC-BY-SA	CC-BY-SA				</v>
      <v xml:space="preserve">http://en.wikipedia.org/wiki/Austria	https://en.wikipedia.org/wiki/Austria	https://www.cia.gov/library/publications/the-world-factbook/geos/au.html?Transportation	https://travel.state.gov/content/travel/en/international-travel/International-Travel-Country-Information-Pages/Austria.html	https://www.facebook.com/feelaustriaIN/	</v>
      <v xml:space="preserve">http://creativecommons.org/licenses/by-sa/3.0/	http://creativecommons.org/licenses/by-sa/3.0/				</v>
    </spb>
    <spb s="0">
      <v xml:space="preserve">Wikipedia	Wikipedia	Facebook	Wikipedia	Wikipedia	Facebook	Wikipedia	Wikipedia	Wikipedia	</v>
      <v xml:space="preserve">CC-BY-SA	CC-BY-SA		CC-BY-SA	CC-BY-SA		CC-BY-SA	CC-BY-SA	CC-BY-SA	</v>
      <v xml:space="preserve">http://en.wikipedia.org/wiki/Austria	https://en.wikipedia.org/wiki/Austria	https://www.facebook.com/feelaustriaIN/	http://en.wikipedia.org/wiki/Austria	https://en.wikipedia.org/wiki/Austria	https://www.facebook.com/feelaustriaIN/	http://en.wikipedia.org/wiki/Austria	http://en.wikipedia.org/wiki/Austria	https://en.wikipedia.org/wiki/Austria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http://en.wikipedia.org/wiki/Austria	</v>
      <v xml:space="preserve">http://creativecommons.org/licenses/by-sa/3.0/	</v>
    </spb>
    <spb s="0">
      <v xml:space="preserve">Wikipedia	Cia	</v>
      <v xml:space="preserve">CC-BY-SA		</v>
      <v xml:space="preserve">http://en.wikipedia.org/wiki/Austria	https://www.cia.gov/library/publications/the-world-factbook/geos/au.html?Transportation	</v>
      <v xml:space="preserve">http://creativecommons.org/licenses/by-sa/3.0/		</v>
    </spb>
    <spb s="0">
      <v xml:space="preserve">Wikipedia	Wikipedia	Cia	Facebook	</v>
      <v xml:space="preserve">CC-BY-SA	CC-BY-SA			</v>
      <v xml:space="preserve">http://en.wikipedia.org/wiki/Austria	http://fr.wikipedia.org/wiki/Autriche	https://www.cia.gov/library/publications/the-world-factbook/geos/au.html?Transportation	https://www.facebook.com/feelaustriaIN/	</v>
      <v xml:space="preserve">http://creativecommons.org/licenses/by-sa/3.0/	http://creativecommons.org/licenses/by-sa/3.0/			</v>
    </spb>
    <spb s="0">
      <v xml:space="preserve">Wikipedia	Wikipedia	Cia	Facebook	Wikipedia	Facebook	Wikipedia	Wikipedia	Facebook	Wikipedia	Facebook	Wikipedia	Facebook	Wikipedia	Wikipedia	Wikipedia	</v>
      <v xml:space="preserve">CC-BY-SA	CC-BY-SA			CC-BY-SA		CC-BY-SA	CC-BY-SA		CC-BY-SA		CC-BY-SA		CC-BY-SA	CC-BY-SA	CC-BY-SA	</v>
      <v xml:space="preserve">http://en.wikipedia.org/wiki/Austria	http://fr.wikipedia.org/wiki/Autriche	https://www.cia.gov/library/publications/the-world-factbook/geos/au.html?Transportation	https://www.facebook.com/feelaustriaIN/	http://en.wikipedia.org/wiki/Austria	https://www.facebook.com/feelaustriaIN/	http://en.wikipedia.org/wiki/Austria	http://en.wikipedia.org/wiki/Austria	https://www.facebook.com/feelaustriaIN/	http://en.wikipedia.org/wiki/Austria	https://www.facebook.com/feelaustriaIN/	http://en.wikipedia.org/wiki/Austria	https://www.facebook.com/feelaustriaIN/	http://en.wikipedia.org/wiki/Austria	http://en.wikipedia.org/wiki/Austria	http://en.wikipedia.org/wiki/Austria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v>
      <v xml:space="preserve">CC-BY-SA	CC-BY-SA	</v>
      <v xml:space="preserve">http://en.wikipedia.org/wiki/Austria	http://en.wikipedia.org/wiki/Austria	</v>
      <v xml:space="preserve">http://creativecommons.org/licenses/by-sa/3.0/	http://creativecommons.org/licenses/by-sa/3.0/	</v>
    </spb>
    <spb s="0">
      <v xml:space="preserve">travel.state.gov	Facebook	</v>
      <v xml:space="preserve">		</v>
      <v xml:space="preserve">https://travel.state.gov/content/travel/en/international-travel/International-Travel-Country-Information-Pages/Austria.html	https://www.facebook.com/feelaustriaIN/	</v>
      <v xml:space="preserve">		</v>
    </spb>
    <spb s="0">
      <v xml:space="preserve">Cia	</v>
      <v xml:space="preserve">	</v>
      <v xml:space="preserve">https://www.cia.gov/library/publications/the-world-factbook/geos/au.html?Transportation	</v>
      <v xml:space="preserve">	</v>
    </spb>
    <spb s="0">
      <v xml:space="preserve">Wikipedia	Facebook	</v>
      <v xml:space="preserve">CC-BY-SA		</v>
      <v xml:space="preserve">http://en.wikipedia.org/wiki/Austria	https://www.facebook.com/feelaustriaIN/	</v>
      <v xml:space="preserve">http://creativecommons.org/licenses/by-sa/3.0/		</v>
    </spb>
    <spb s="10">
      <v>0</v>
      <v>82</v>
      <v>83</v>
      <v>84</v>
      <v>85</v>
      <v>5</v>
      <v>6</v>
      <v>84</v>
      <v>86</v>
      <v>86</v>
      <v>87</v>
      <v>88</v>
      <v>89</v>
      <v>90</v>
      <v>86</v>
      <v>91</v>
      <v>92</v>
      <v>12</v>
      <v>82</v>
      <v>92</v>
      <v>13</v>
      <v>86</v>
      <v>92</v>
      <v>14</v>
      <v>15</v>
      <v>16</v>
      <v>92</v>
      <v>93</v>
      <v>92</v>
      <v>88</v>
      <v>92</v>
      <v>17</v>
      <v>18</v>
      <v>19</v>
      <v>20</v>
      <v>92</v>
      <v>82</v>
      <v>92</v>
      <v>92</v>
      <v>92</v>
      <v>92</v>
      <v>92</v>
      <v>92</v>
      <v>92</v>
      <v>92</v>
      <v>92</v>
      <v>92</v>
      <v>21</v>
    </spb>
    <spb s="0">
      <v xml:space="preserve">Wikipedia	Cia	travel.state.gov	</v>
      <v xml:space="preserve">CC-BY-SA			</v>
      <v xml:space="preserve">http://en.wikipedia.org/wiki/Belgium	https://www.cia.gov/library/publications/the-world-factbook/geos/be.html?Transportation	https://travel.state.gov/content/travel/en/international-travel/International-Travel-Country-Information-Pages/Belgium.html	</v>
      <v xml:space="preserve">http://creativecommons.org/licenses/by-sa/3.0/			</v>
    </spb>
    <spb s="0">
      <v xml:space="preserve">Cia	</v>
      <v xml:space="preserve">	</v>
      <v xml:space="preserve">https://www.cia.gov/library/publications/the-world-factbook/geos/be.html?Transportation	</v>
      <v xml:space="preserve">	</v>
    </spb>
    <spb s="0">
      <v xml:space="preserve">Wikipedia	Wikipedia	Cia	travel.state.gov	Sec	</v>
      <v xml:space="preserve">CC-BY-SA	CC-BY-SA				</v>
      <v xml:space="preserve">http://en.wikipedia.org/wiki/Belgium	https://en.wikipedia.org/wiki/Belgium	https://www.cia.gov/library/publications/the-world-factbook/geos/be.html?Transportation	https://travel.state.gov/content/travel/en/international-travel/International-Travel-Country-Information-Pages/Belgium.html	https://www.sec.gov/cgi-bin/browse-edgar?action=getcompany&amp;CIK=0001411133	</v>
      <v xml:space="preserve">http://creativecommons.org/licenses/by-sa/3.0/	http://creativecommons.org/licenses/by-sa/3.0/				</v>
    </spb>
    <spb s="0">
      <v xml:space="preserve">Wikipedia	Wikipedia	Wikipedia	</v>
      <v xml:space="preserve">CC-BY-SA	CC-BY-SA	CC-BY-SA	</v>
      <v xml:space="preserve">http://en.wikipedia.org/wiki/Belgium	http://en.wikipedia.org/wiki/Belgium	https://en.wikipedia.org/wiki/Belgium	</v>
      <v xml:space="preserve">http://creativecommons.org/licenses/by-sa/3.0/	http://creativecommons.org/licenses/by-sa/3.0/	http://creativecommons.org/licenses/by-sa/3.0/	</v>
    </spb>
    <spb s="0">
      <v xml:space="preserve">Wikipedia	</v>
      <v xml:space="preserve">CC-BY-SA	</v>
      <v xml:space="preserve">http://en.wikipedia.org/wiki/Belgium	</v>
      <v xml:space="preserve">http://creativecommons.org/licenses/by-sa/3.0/	</v>
    </spb>
    <spb s="0">
      <v xml:space="preserve">Wikipedia	Cia	</v>
      <v xml:space="preserve">CC-BY-SA		</v>
      <v xml:space="preserve">http://en.wikipedia.org/wiki/Belgium	https://www.cia.gov/library/publications/the-world-factbook/geos/be.html?Transportation	</v>
      <v xml:space="preserve">http://creativecommons.org/licenses/by-sa/3.0/		</v>
    </spb>
    <spb s="0">
      <v xml:space="preserve">Wikipedia	Wikipedia	Wikipedia	Wikipedia	Wikipedia	Wikipedia	</v>
      <v xml:space="preserve">CC-BY-SA	CC-BY-SA	CC-BY-SA	CC-BY-SA	CC-BY-SA	CC-BY-SA	</v>
      <v xml:space="preserve">http://en.wikipedia.org/wiki/Belgium	http://en.wikipedia.org/wiki/Belgium	http://en.wikipedia.org/wiki/Belgium	http://en.wikipedia.org/wiki/Belgium	http://en.wikipedia.org/wiki/Belgium	http://en.wikipedia.org/wiki/Belgium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Wikipedia	</v>
      <v xml:space="preserve">CC-BY-SA	CC-BY-SA	</v>
      <v xml:space="preserve">http://en.wikipedia.org/wiki/Belgium	http://en.wikipedia.org/wiki/Belgium	</v>
      <v xml:space="preserve">http://creativecommons.org/licenses/by-sa/3.0/	http://creativecommons.org/licenses/by-sa/3.0/	</v>
    </spb>
    <spb s="0">
      <v xml:space="preserve">travel.state.gov	</v>
      <v xml:space="preserve">	</v>
      <v xml:space="preserve">https://travel.state.gov/content/travel/en/international-travel/International-Travel-Country-Information-Pages/Belgium.html	</v>
      <v xml:space="preserve">	</v>
    </spb>
    <spb s="0">
      <v xml:space="preserve">Wikipedia	travel.state.gov	Wikipedia	travel.state.gov	Wikipedia	travel.state.gov	</v>
      <v xml:space="preserve">CC-BY-SA		CC-BY-SA		CC-BY-SA		</v>
      <v xml:space="preserve">http://en.wikipedia.org/wiki/Belgium	https://travel.state.gov/content/travel/en/international-travel/International-Travel-Country-Information-Pages/Belgium.html	http://en.wikipedia.org/wiki/Belgium	https://travel.state.gov/content/travel/en/international-travel/International-Travel-Country-Information-Pages/Belgium.html	http://en.wikipedia.org/wiki/Belgium	https://travel.state.gov/content/travel/en/international-travel/International-Travel-Country-Information-Pages/Belgium.html	</v>
      <v xml:space="preserve">http://creativecommons.org/licenses/by-sa/3.0/		http://creativecommons.org/licenses/by-sa/3.0/		http://creativecommons.org/licenses/by-sa/3.0/		</v>
    </spb>
    <spb s="0">
      <v xml:space="preserve">Wikipedia	Wikipedia	</v>
      <v xml:space="preserve">CC-BY-SA	CC-BY-SA	</v>
      <v xml:space="preserve">http://en.wikipedia.org/wiki/Belgium	http://fr.wikipedia.org/wiki/Belgique	</v>
      <v xml:space="preserve">http://creativecommons.org/licenses/by-sa/3.0/	http://creativecommons.org/licenses/by-sa/3.0/	</v>
    </spb>
    <spb s="12">
      <v>0</v>
      <v>95</v>
      <v>96</v>
      <v>97</v>
      <v>98</v>
      <v>5</v>
      <v>6</v>
      <v>97</v>
      <v>99</v>
      <v>99</v>
      <v>100</v>
      <v>99</v>
      <v>101</v>
      <v>102</v>
      <v>99</v>
      <v>103</v>
      <v>96</v>
      <v>12</v>
      <v>95</v>
      <v>96</v>
      <v>13</v>
      <v>99</v>
      <v>96</v>
      <v>14</v>
      <v>15</v>
      <v>16</v>
      <v>96</v>
      <v>104</v>
      <v>96</v>
      <v>105</v>
      <v>96</v>
      <v>17</v>
      <v>18</v>
      <v>19</v>
      <v>20</v>
      <v>96</v>
      <v>95</v>
      <v>96</v>
      <v>96</v>
      <v>96</v>
      <v>96</v>
      <v>96</v>
      <v>96</v>
      <v>96</v>
      <v>96</v>
      <v>96</v>
      <v>96</v>
      <v>21</v>
    </spb>
    <spb s="7">
      <v>2019</v>
      <v>2019</v>
      <v>square km</v>
      <v>per thousand, 2018</v>
      <v>2019</v>
      <v>2019</v>
      <v>2018</v>
      <v>per liter, 2016</v>
      <v>2019</v>
      <v>years, 2018</v>
      <v>2018</v>
      <v>per thousand, 2018</v>
      <v>2019</v>
      <v>2017</v>
      <v>2016</v>
      <v>2019</v>
      <v>2016</v>
      <v>2017</v>
      <v>kilotons per year, 2016</v>
      <v>deaths per 100,000, 2017</v>
      <v>kWh, 2014</v>
      <v>2015</v>
      <v>2018</v>
      <v>2017</v>
      <v>2017</v>
      <v>2017</v>
      <v>2017</v>
      <v>2017</v>
      <v>2015</v>
      <v>2017</v>
      <v>2017</v>
      <v>2017</v>
      <v>2017</v>
      <v>2019</v>
    </spb>
  </spbData>
</supportingPropertyBags>
</file>

<file path=xl/richData/rdsupportingpropertybagstructure.xml><?xml version="1.0" encoding="utf-8"?>
<spbStructures xmlns="http://schemas.microsoft.com/office/spreadsheetml/2017/richdata2" count="13">
  <s>
    <k n="SourceText" t="s"/>
    <k n="LicenseText" t="s"/>
    <k n="SourceAddress" t="s"/>
    <k n="LicenseAddress" t="s"/>
  </s>
  <s>
    <k n="CPI" t="spb"/>
    <k n="GDP" t="spb"/>
    <k n="Area" t="spb"/>
    <k n="Name" t="spb"/>
    <k n="Leader(s)" t="spb"/>
    <k n="Birth rate" t="spb"/>
    <k n="Population" t="spb"/>
    <k n="UniqueName" t="spb"/>
    <k n="Description" t="spb"/>
    <k n="Abbreviation" t="spb"/>
    <k n="Calling code" t="spb"/>
    <k n="Largest city" t="spb"/>
    <k n="Minimum wage" t="spb"/>
    <k n="Subdivisions" t="spb"/>
    <k n="Time zone(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Order" t="spba"/>
  </s>
  <s>
    <k n="ShowInDotNotation" t="b"/>
    <k n="ShowInAutoComplete" t="b"/>
  </s>
  <s>
    <k n="ShowInCardView" t="b"/>
    <k n="ShowInDotNotation" t="b"/>
    <k n="ShowInAutoComplete" t="b"/>
  </s>
  <s>
    <k n="Image" t="spb"/>
    <k n="UniqueName" t="spb"/>
    <k n="VDPID/VSID" t="spb"/>
    <k n="Description" t="spb"/>
    <k n="%ProviderInfo"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Market cap of listed companies"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Leader(s)" t="spb"/>
    <k n="Birth rate" t="spb"/>
    <k n="Population" t="spb"/>
    <k n="UniqueName" t="spb"/>
    <k n="Description" t="spb"/>
    <k n="Abbreviation" t="spb"/>
    <k n="Calling code" t="spb"/>
    <k n="Largest city" t="spb"/>
    <k n="Minimum wage" t="spb"/>
    <k n="Subdivisions" t="spb"/>
    <k n="Time zone(s)"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Leader(s)" t="spb"/>
    <k n="Birth rate" t="spb"/>
    <k n="Population" t="spb"/>
    <k n="UniqueName" t="spb"/>
    <k n="Description" t="spb"/>
    <k n="Abbreviation" t="spb"/>
    <k n="Calling code" t="spb"/>
    <k n="Largest city"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Leader(s)" t="spb"/>
    <k n="Birth rate" t="spb"/>
    <k n="Population" t="spb"/>
    <k n="UniqueName" t="spb"/>
    <k n="Description" t="spb"/>
    <k n="Abbreviation" t="spb"/>
    <k n="Calling code" t="spb"/>
    <k n="Largest city"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i"/>
    <k n="GDP" t="i"/>
    <k n="Area" t="i"/>
    <k n="Name" t="i"/>
    <k n="Image" t="i"/>
    <k n="Birth rate" t="i"/>
    <k n="Population" t="i"/>
    <k n="Description" t="i"/>
    <k n="Calling cod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Market cap of listed companies"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pb"/>
    <k n="GDP" t="spb"/>
    <k n="Area" t="spb"/>
    <k n="Name" t="spb"/>
    <k n="Leader(s)" t="spb"/>
    <k n="Birth rate" t="spb"/>
    <k n="Population" t="spb"/>
    <k n="UniqueName" t="spb"/>
    <k n="Description" t="spb"/>
    <k n="Abbreviation" t="spb"/>
    <k n="Calling code"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9">
    <x:dxf>
      <x:numFmt numFmtId="4" formatCode="#,##0.00"/>
    </x:dxf>
    <x:dxf>
      <x:numFmt numFmtId="167" formatCode="_([$$-409]* #,##0_);_([$$-409]* \(#,##0\);_([$$-409]* &quot;-&quot;_);_(@_)"/>
    </x:dxf>
    <x:dxf>
      <x:numFmt numFmtId="3" formatCode="#,##0"/>
    </x:dxf>
    <x:dxf>
      <x:numFmt numFmtId="2" formatCode="0.00"/>
    </x:dxf>
    <x:dxf>
      <x:numFmt numFmtId="1" formatCode="0"/>
    </x:dxf>
    <x:dxf>
      <x:numFmt numFmtId="166" formatCode="_([$$-409]* #,##0.00_);_([$$-409]* \(#,##0.00\);_([$$-409]* &quot;-&quot;??_);_(@_)"/>
    </x:dxf>
    <x:dxf>
      <x:numFmt numFmtId="165" formatCode="0.0%"/>
    </x:dxf>
    <x:dxf>
      <x:numFmt numFmtId="164" formatCode="0.0"/>
    </x:dxf>
    <x:dxf>
      <x:numFmt numFmtId="14" formatCode="0.00%"/>
    </x:dxf>
  </dxfs>
  <richProperties>
    <rPr n="IsTitleField" t="b"/>
    <rPr n="IsHeroField" t="b"/>
    <rPr n="RequiresInlineAttribution" t="b"/>
    <rPr n="ShouldShowInCell" t="b"/>
  </richProperties>
  <richStyles>
    <rSty dxfid="0"/>
    <rSty dxfid="1"/>
    <rSty dxfid="2"/>
    <rSty>
      <rpv i="0">1</rpv>
    </rSty>
    <rSty>
      <rpv i="1">1</rpv>
    </rSty>
    <rSty dxfid="3"/>
    <rSty>
      <rpv i="2">1</rpv>
    </rSty>
    <rSty dxfid="4"/>
    <rSty dxfid="5"/>
    <rSty dxfid="6"/>
    <rSty>
      <rpv i="3">1</rpv>
    </rSty>
    <rSty dxfid="7"/>
    <rSty dxfid="8"/>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Publisher1" xr10:uid="{FD7355A9-3F9F-43BD-98A0-729CD06D39C5}" sourceName="Publisher">
  <pivotTables>
    <pivotTable tabId="11" name="Pvt_Res_Genre_Sales"/>
    <pivotTable tabId="11" name="Pvt_Res_Genre_User_Num"/>
    <pivotTable tabId="11" name="Pvt_Res_YearRlease"/>
  </pivotTables>
  <data>
    <tabular pivotCacheId="2011655222">
      <items count="11">
        <i x="4" s="1"/>
        <i x="10" s="1"/>
        <i x="6" s="1"/>
        <i x="7" s="1"/>
        <i x="1" s="1"/>
        <i x="0" s="1"/>
        <i x="8" s="1"/>
        <i x="3" s="1"/>
        <i x="9" s="1"/>
        <i x="2"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Publisher11" xr10:uid="{5D33C8A5-12EC-4286-BDA0-678E68105C4F}" sourceName="Publisher">
  <pivotTables>
    <pivotTable tabId="11" name="数据透视表9"/>
    <pivotTable tabId="11" name="数据透视表8"/>
    <pivotTable tabId="11" name="数据透视表7"/>
  </pivotTables>
  <data>
    <tabular pivotCacheId="2011655222">
      <items count="11">
        <i x="4" s="1"/>
        <i x="10" s="1"/>
        <i x="6" s="1"/>
        <i x="7" s="1"/>
        <i x="1" s="1"/>
        <i x="0" s="1"/>
        <i x="8" s="1"/>
        <i x="3" s="1"/>
        <i x="9" s="1"/>
        <i x="2"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Genre" xr10:uid="{57874585-1A91-4F3C-BA06-A4B828B15D88}" sourceName="Genre">
  <pivotTables>
    <pivotTable tabId="11" name="数据透视表9"/>
  </pivotTables>
  <data>
    <tabular pivotCacheId="2011655222">
      <items count="11">
        <i x="8" s="1"/>
        <i x="10" s="1"/>
        <i x="9" s="1"/>
        <i x="5" s="1"/>
        <i x="1" s="1"/>
        <i x="4" s="1"/>
        <i x="2" s="1"/>
        <i x="3" s="1"/>
        <i x="6" s="1"/>
        <i x="7"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Genre1" xr10:uid="{D0A6270D-725C-4F6F-AEFB-876613CB3F77}" sourceName="Genre">
  <pivotTables>
    <pivotTable tabId="11" name="Pvt_Res_Genre_Sales"/>
  </pivotTables>
  <data>
    <tabular pivotCacheId="2011655222">
      <items count="11">
        <i x="8" s="1"/>
        <i x="10" s="1"/>
        <i x="9" s="1"/>
        <i x="5" s="1"/>
        <i x="1" s="1"/>
        <i x="4" s="1"/>
        <i x="2" s="1"/>
        <i x="3" s="1"/>
        <i x="6" s="1"/>
        <i x="7"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ublisher 1" xr10:uid="{5970F08D-C5AC-474F-8B35-C61DC2B64CF8}" cache="切片器_Publisher1" caption="Publisher" startItem="7" rowHeight="209550"/>
  <slicer name="Publisher 2" xr10:uid="{E6601ED4-E7D9-4811-B141-8D0DCB7D6ACF}" cache="切片器_Publisher11" caption="Publisher" startItem="4" style="SlicerStyleLight6" rowHeight="209550"/>
  <slicer name="Genre" xr10:uid="{65DA87E7-5D0E-483F-A98D-AD0AFA5D00AA}" cache="切片器_Genre" caption="Genre" style="SlicerStyleLight6" rowHeight="209550"/>
  <slicer name="Genre 1" xr10:uid="{AB71E8D6-F36E-43BD-ACD6-A92B717940FE}" cache="切片器_Genre1" caption="Genre" rowHeight="209550"/>
</slicers>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F1DE524-67C6-40FF-99A5-B229E43FF62B}" name="T_Publish_Info" displayName="T_Publish_Info" ref="A1:O101" totalsRowShown="0">
  <autoFilter ref="A1:O101" xr:uid="{07B406D3-CB39-4A43-8CC1-6739E5CFA6E6}"/>
  <tableColumns count="15">
    <tableColumn id="1" xr3:uid="{00DB123D-4622-478E-B477-BFBEF4CB8442}" name="Game_ID" dataDxfId="37"/>
    <tableColumn id="2" xr3:uid="{A420D8D4-79DF-4E18-AE7A-0AA7DE01A1FA}" name="Name"/>
    <tableColumn id="3" xr3:uid="{35EBD0B3-0A14-4061-8F81-E186E62F657D}" name="Platform"/>
    <tableColumn id="4" xr3:uid="{BA364A8C-7455-4BA0-BC8C-835531984A86}" name="Year_of_Release"/>
    <tableColumn id="18" xr3:uid="{EF733FD0-8686-47D6-97CB-86ECE56DE261}" name="Date_of_Release" dataDxfId="36">
      <calculatedColumnFormula>DATE(T_Publish_Info[[#This Row],[Year_of_Release]],1,1)</calculatedColumnFormula>
    </tableColumn>
    <tableColumn id="5" xr3:uid="{3B804E3B-1FE1-4CDE-A2D9-C5956F51C29D}" name="Genre"/>
    <tableColumn id="6" xr3:uid="{665985CC-BE03-462F-B4A8-8EBF37D90455}" name="Publisher"/>
    <tableColumn id="7" xr3:uid="{EC80E924-5852-4FCE-A85D-FB4A95C5CFEA}" name="Developer"/>
    <tableColumn id="8" xr3:uid="{5FF9B695-0E47-4D1C-8D30-0222BFB8A945}" name="Global_Sales" dataDxfId="35">
      <calculatedColumnFormula>VLOOKUP(T_Publish_Info[[#This Row],[Game_ID]],T_Sales[],MATCH(T_Publish_Info[[#Headers],[Global_Sales]],T_Sales[#Headers],0),0)</calculatedColumnFormula>
    </tableColumn>
    <tableColumn id="9" xr3:uid="{FC9E655F-4C68-4CED-9EAD-8C2CE86295FB}" name="Rating" dataDxfId="34">
      <calculatedColumnFormula>_xlfn.XLOOKUP(T_Publish_Info[[#This Row],[Game_ID]],T_Score[Game_ID],T_Score[Rating])</calculatedColumnFormula>
    </tableColumn>
    <tableColumn id="13" xr3:uid="{A41D94A3-86C4-4909-98FD-4B051DD63919}" name="User_Count" dataDxfId="33">
      <calculatedColumnFormula>VLOOKUP(T_Publish_Info[[#This Row],[Game_ID]],T_Score[],MATCH(T_Publish_Info[[#Headers],[User_Count]],T_Score[#Headers],0),0)</calculatedColumnFormula>
    </tableColumn>
    <tableColumn id="14" xr3:uid="{AAA803C3-66CF-469C-9E58-C9D4554A3D7E}" name="NA_Sales" dataDxfId="32">
      <calculatedColumnFormula>VLOOKUP(T_Publish_Info[[#This Row],[Game_ID]],T_Sales[],MATCH(T_Publish_Info[[#Headers],[NA_Sales]],T_Sales[#Headers],0),0)</calculatedColumnFormula>
    </tableColumn>
    <tableColumn id="15" xr3:uid="{D8389048-D5C5-4FCB-8E8A-70B7B5B7B9D5}" name="EU_Sales" dataDxfId="31">
      <calculatedColumnFormula>VLOOKUP(T_Publish_Info[[#This Row],[Game_ID]],T_Sales[],MATCH(T_Publish_Info[[#Headers],[EU_Sales]],T_Sales[#Headers],0),0)</calculatedColumnFormula>
    </tableColumn>
    <tableColumn id="16" xr3:uid="{C95B9B94-6FB2-4C27-A766-0FF11E223DF9}" name="JP_Sales" dataDxfId="30">
      <calculatedColumnFormula>VLOOKUP(T_Publish_Info[[#This Row],[Game_ID]],T_Sales[],MATCH(T_Publish_Info[[#Headers],[JP_Sales]],T_Sales[#Headers],0),0)</calculatedColumnFormula>
    </tableColumn>
    <tableColumn id="17" xr3:uid="{92968E97-C18F-4CCA-BC70-830AD940A339}" name="Other_Sales" dataDxfId="29">
      <calculatedColumnFormula>VLOOKUP(T_Publish_Info[[#This Row],[Game_ID]],T_Sales[],MATCH(T_Publish_Info[[#Headers],[Other_Sales]],T_Sales[#Headers],0),0)</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97AF6B0-5FC3-4BCB-A670-5C8FF96A783F}" name="T_Sales" displayName="T_Sales" ref="A1:G101" totalsRowShown="0">
  <autoFilter ref="A1:G101" xr:uid="{9086D012-C40C-444B-838C-AD105B2DE0E9}"/>
  <tableColumns count="7">
    <tableColumn id="1" xr3:uid="{2559D206-1252-4C23-9968-C01D297AE392}" name="Game_ID"/>
    <tableColumn id="2" xr3:uid="{5598663C-012C-4C11-A10A-5DACFF15A1AF}" name="Name"/>
    <tableColumn id="3" xr3:uid="{895DD015-D7FD-432D-8D01-8666E0651416}" name="NA_Sales" dataDxfId="28"/>
    <tableColumn id="4" xr3:uid="{F5ED638F-A6DB-46DE-833B-0B7104E5A493}" name="EU_Sales" dataDxfId="27"/>
    <tableColumn id="5" xr3:uid="{5F499EA1-BF28-43B0-AC25-E1C267246463}" name="JP_Sales" dataDxfId="26"/>
    <tableColumn id="6" xr3:uid="{63383DE6-0F85-42A5-8F5E-A040448616A4}" name="Other_Sales" dataDxfId="25"/>
    <tableColumn id="7" xr3:uid="{1540BA3A-FDD5-433E-BB1F-82319BD3AFB8}" name="Global_Sales" dataDxfId="24"/>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D442C51-AF30-4A15-9FB0-348F3D4EB292}" name="T_Score" displayName="T_Score" ref="A1:G101" totalsRowShown="0">
  <autoFilter ref="A1:G101" xr:uid="{CE939BA7-A0FB-42DD-8DB1-AE9ACEBCEC88}"/>
  <sortState xmlns:xlrd2="http://schemas.microsoft.com/office/spreadsheetml/2017/richdata2" ref="A18:G94">
    <sortCondition ref="A1:A101"/>
  </sortState>
  <tableColumns count="7">
    <tableColumn id="1" xr3:uid="{4D745910-4251-4BBA-BDA5-5BB19CEC154D}" name="Game_ID"/>
    <tableColumn id="2" xr3:uid="{F0A3E1DF-21E5-4CE8-9FBD-DA3EA57FE374}" name="Name"/>
    <tableColumn id="3" xr3:uid="{62DF4ED4-8859-48BE-B7E2-CF15914DF197}" name="Critic_Score"/>
    <tableColumn id="4" xr3:uid="{6FCD96A6-E44F-4314-AE6A-CF683F085290}" name="Critic_Count"/>
    <tableColumn id="5" xr3:uid="{7895E583-6622-4E26-9038-C79FA62431AE}" name="User_Score"/>
    <tableColumn id="6" xr3:uid="{2199754D-4591-4A30-99FA-4412A4966808}" name="User_Count"/>
    <tableColumn id="7" xr3:uid="{8D4485DE-8670-496F-B59C-889397C87F18}" name="Rating"/>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039363-6635-4EB6-8B1C-4FACEABC621F}" name="T_Genre2" displayName="T_Genre2" ref="A1:A12" totalsRowShown="0">
  <autoFilter ref="A1:A12" xr:uid="{AE37B84E-2A06-4C50-AAAD-ED1ACCE761D6}"/>
  <tableColumns count="1">
    <tableColumn id="1" xr3:uid="{7CAFF45A-4C03-463E-906C-003DCA6D838E}" name="Genre"/>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E9735-A3BB-4A91-8FBC-D48ADF04229D}" name="T_Score_age" displayName="T_Score_age" ref="A1:B5" totalsRowShown="0">
  <autoFilter ref="A1:B5" xr:uid="{F4A61275-5DB0-4005-9BBE-BC4FEB1D3020}"/>
  <sortState xmlns:xlrd2="http://schemas.microsoft.com/office/spreadsheetml/2017/richdata2" ref="A2:B5">
    <sortCondition ref="B1:B5"/>
  </sortState>
  <tableColumns count="2">
    <tableColumn id="1" xr3:uid="{BAD86B27-F229-4C3B-98E7-5E1DA456BCC0}" name="Lower age limit"/>
    <tableColumn id="2" xr3:uid="{816C964D-9F7E-420C-A864-107C0D03EAD5}" name="Rating" dataDxfId="23"/>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2036F9-A02A-4DBD-9177-C32E466DE869}" name="T_Customer" displayName="T_Customer" ref="A1:E17" totalsRowShown="0">
  <autoFilter ref="A1:E17" xr:uid="{6B050782-E9A2-4169-A430-3ABF0A1A3EBD}"/>
  <tableColumns count="5">
    <tableColumn id="1" xr3:uid="{3865C9BE-1861-43D7-AACE-CCC646476386}" name="Customer ID"/>
    <tableColumn id="2" xr3:uid="{6C5388BA-D01D-4F04-A4BA-FD039F969914}" name="Customer Name"/>
    <tableColumn id="3" xr3:uid="{66107C7D-F3ED-46FD-B165-72479B095210}" name="Birthday" dataDxfId="22"/>
    <tableColumn id="4" xr3:uid="{72561CFC-409F-4D83-8FE0-976F22184EA0}" name="Age" dataDxfId="21">
      <calculatedColumnFormula>YEARFRAC(TODAY(),C2)</calculatedColumnFormula>
    </tableColumn>
    <tableColumn id="5" xr3:uid="{50D77218-EC06-4738-B876-738C18D4F013}" name="Fitable Rating"/>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5EC577-2EC8-414D-9AFA-5E84E7EB718B}" name="T_Publish_details" displayName="T_Publish_details" ref="A1:P101" tableType="queryTable" totalsRowShown="0">
  <autoFilter ref="A1:P101" xr:uid="{033F709D-E6D9-47A1-88B9-459D948D4E86}"/>
  <tableColumns count="16">
    <tableColumn id="1" xr3:uid="{29678B38-0052-44F4-9CE3-E22B50D4B0F4}" uniqueName="1" name="Game_ID" queryTableFieldId="1"/>
    <tableColumn id="2" xr3:uid="{8EAD1948-47EE-4781-AA9E-7CC103BAAB5D}" uniqueName="2" name="Name" queryTableFieldId="2" dataDxfId="20"/>
    <tableColumn id="3" xr3:uid="{082DB228-BDA2-43F9-99CF-72BD26E10AF1}" uniqueName="3" name="Platform" queryTableFieldId="3"/>
    <tableColumn id="4" xr3:uid="{53C7EF5D-24E8-4AE5-83E7-647CDB6841C7}" uniqueName="4" name="Year_of_Release" queryTableFieldId="4"/>
    <tableColumn id="5" xr3:uid="{8BD89C6F-D306-42CE-B5AE-2387767921A0}" uniqueName="5" name="Date_of_Release" queryTableFieldId="5" dataDxfId="19"/>
    <tableColumn id="6" xr3:uid="{CA3EA397-38A4-4856-9E5B-1466B49FF8E9}" uniqueName="6" name="Genre" queryTableFieldId="6" dataDxfId="18"/>
    <tableColumn id="7" xr3:uid="{432C6929-ABD5-4F37-BA29-D4F75A99F539}" uniqueName="7" name="Publisher" queryTableFieldId="7" dataDxfId="17"/>
    <tableColumn id="8" xr3:uid="{C0BCE68C-6223-4B8E-87B2-A844777602A2}" uniqueName="8" name="Developer" queryTableFieldId="8" dataDxfId="16"/>
    <tableColumn id="9" xr3:uid="{B5C46A2C-8C9F-4310-9B36-BF48E5E6D900}" uniqueName="9" name="Global_Sales" queryTableFieldId="9"/>
    <tableColumn id="10" xr3:uid="{A9908443-494E-4771-97EA-E1FAC9E703AE}" uniqueName="10" name="Rating" queryTableFieldId="10"/>
    <tableColumn id="16" xr3:uid="{15EE7713-EC42-42F3-A770-59EB0830EE67}" uniqueName="16" name="T_Score_age.Lower age limit" queryTableFieldId="16" dataDxfId="15"/>
    <tableColumn id="11" xr3:uid="{C244374E-63C9-4069-92F9-F078E173BD08}" uniqueName="11" name="User_Count" queryTableFieldId="11"/>
    <tableColumn id="12" xr3:uid="{8AFF8E4F-E57A-43ED-B278-8F1720607ADD}" uniqueName="12" name="NA_Sales" queryTableFieldId="12"/>
    <tableColumn id="13" xr3:uid="{2A87C713-9AD9-44FB-B848-F647AF6F4A8D}" uniqueName="13" name="EU_Sales" queryTableFieldId="13"/>
    <tableColumn id="14" xr3:uid="{36EF259D-9523-435B-9680-FFF1B5CC18FC}" uniqueName="14" name="JP_Sales" queryTableFieldId="14"/>
    <tableColumn id="15" xr3:uid="{77D0FECD-52D5-4D98-8C9D-7C06B8EF689E}" uniqueName="15" name="Other_Sales" queryTableFieldId="1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283D0D-9148-44E3-83DB-00C80EA46624}" name="T_Publish_Info_2" displayName="T_Publish_Info_2" ref="A1:O101" tableType="queryTable" totalsRowShown="0">
  <autoFilter ref="A1:O101" xr:uid="{01D95289-67F0-451C-9C9E-19FFB8EC5A1B}"/>
  <tableColumns count="15">
    <tableColumn id="1" xr3:uid="{7CDF4420-6232-4A8E-A7AC-E8A516750A60}" uniqueName="1" name="Game_ID" queryTableFieldId="1"/>
    <tableColumn id="2" xr3:uid="{301F23A2-A370-4C55-91EE-8AB048502BA5}" uniqueName="2" name="Name" queryTableFieldId="2" dataDxfId="14"/>
    <tableColumn id="3" xr3:uid="{E92672A6-701D-46D8-AC3D-55C4E6587F6B}" uniqueName="3" name="Platform" queryTableFieldId="3"/>
    <tableColumn id="4" xr3:uid="{69E62C20-FD8E-44EF-9985-31C9C0509743}" uniqueName="4" name="Year_of_Release" queryTableFieldId="4"/>
    <tableColumn id="5" xr3:uid="{8587287B-2D28-46F6-9F88-4E725A254174}" uniqueName="5" name="Date_of_Release" queryTableFieldId="5" dataDxfId="13"/>
    <tableColumn id="6" xr3:uid="{6BB0A9B0-F29B-4FA9-ABE4-6612AD19230E}" uniqueName="6" name="Genre" queryTableFieldId="6" dataDxfId="12"/>
    <tableColumn id="7" xr3:uid="{D56A7BB3-169E-4941-9F0A-AF4FB065690B}" uniqueName="7" name="Publisher" queryTableFieldId="7" dataDxfId="11"/>
    <tableColumn id="8" xr3:uid="{7251D891-71F3-4EE9-A665-E673777D297C}" uniqueName="8" name="Developer" queryTableFieldId="8" dataDxfId="10"/>
    <tableColumn id="9" xr3:uid="{AE815ED4-7472-422E-9A08-8DEA04427450}" uniqueName="9" name="Global_Sales" queryTableFieldId="9"/>
    <tableColumn id="10" xr3:uid="{B99608F2-C2B5-408E-BBF0-4B00EF4F0811}" uniqueName="10" name="Rating" queryTableFieldId="10"/>
    <tableColumn id="11" xr3:uid="{FD13D7AE-AF65-48E1-A0AC-FF4C2DC0849F}" uniqueName="11" name="User_Count" queryTableFieldId="11"/>
    <tableColumn id="12" xr3:uid="{0E5B5F57-172D-407B-907B-2C5AC2BE9D3A}" uniqueName="12" name="NA_Sales" queryTableFieldId="12"/>
    <tableColumn id="13" xr3:uid="{893AB552-483F-4856-899D-9A14614687C6}" uniqueName="13" name="EU_Sales" queryTableFieldId="13"/>
    <tableColumn id="14" xr3:uid="{4C3970D2-3977-4B36-9097-9EE65B853408}" uniqueName="14" name="JP_Sales" queryTableFieldId="14"/>
    <tableColumn id="15" xr3:uid="{DD6F203F-D450-44FC-82B1-A9F4B603B5ED}" uniqueName="15" name="Other_Sales" queryTableFieldId="1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A319B9-214C-4DD3-AD16-785CB891193F}" name="T_Score_age_2" displayName="T_Score_age_2" ref="A1:B5" tableType="queryTable" totalsRowShown="0">
  <autoFilter ref="A1:B5" xr:uid="{F3F47B4C-C70A-4332-AC25-9D34882AB124}"/>
  <tableColumns count="2">
    <tableColumn id="1" xr3:uid="{489F6467-73F9-4767-889F-E88E6A45463F}" uniqueName="1" name="Lower age limit" queryTableFieldId="1"/>
    <tableColumn id="2" xr3:uid="{38D15F2E-E5D3-4994-A69E-73A3AA3EB2EF}" uniqueName="2" name="Rating" queryTableFieldId="2" dataDxfId="9"/>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DAC853-BCE2-EB44-9E5C-8E546C1E5D27}" name="T_Publish_Info11" displayName="T_Publish_Info11" ref="A1:I101" totalsRowShown="0">
  <autoFilter ref="A1:I101" xr:uid="{4BDB49F9-C3B7-F64D-BB41-5C312C691013}"/>
  <sortState xmlns:xlrd2="http://schemas.microsoft.com/office/spreadsheetml/2017/richdata2" ref="A2:I101">
    <sortCondition ref="C1:C101"/>
  </sortState>
  <tableColumns count="9">
    <tableColumn id="1" xr3:uid="{E6A4628E-1216-754F-81C9-FF7DA18882C5}" name="Game_ID" dataDxfId="8"/>
    <tableColumn id="3" xr3:uid="{8BEE6952-B358-6641-B644-1BA4A2286C06}" name="Platform" dataDxfId="7"/>
    <tableColumn id="2" xr3:uid="{673CC29A-FEF6-5A4E-ABBF-2DE3E8722AE1}" name="Name" dataDxfId="6"/>
    <tableColumn id="8" xr3:uid="{8FC023AA-FD15-EA46-A9C9-2DCDF3871AF9}" name="Global_Sales" dataDxfId="5">
      <calculatedColumnFormula>VLOOKUP(T_Publish_Info11[[#This Row],[Game_ID]],T_Sales[],MATCH(T_Publish_Info11[[#Headers],[Global_Sales]],T_Sales[#Headers],0),0)</calculatedColumnFormula>
    </tableColumn>
    <tableColumn id="13" xr3:uid="{E01ED0EE-9D94-C148-8152-11E457FDDD4D}" name="User_Count" dataDxfId="4">
      <calculatedColumnFormula>VLOOKUP(T_Publish_Info11[[#This Row],[Game_ID]],T_Score[],MATCH(T_Publish_Info11[[#Headers],[User_Count]],T_Score[#Headers],0),0)</calculatedColumnFormula>
    </tableColumn>
    <tableColumn id="14" xr3:uid="{7A08DEB6-E20D-ED4A-8BD4-8E2ECCB9F5AC}" name="NA_Sales" dataDxfId="3">
      <calculatedColumnFormula>VLOOKUP(T_Publish_Info11[[#This Row],[Game_ID]],T_Sales[],MATCH(T_Publish_Info11[[#Headers],[NA_Sales]],T_Sales[#Headers],0),0)</calculatedColumnFormula>
    </tableColumn>
    <tableColumn id="15" xr3:uid="{FB9A2767-7A7B-7348-B302-E1F5D2B18EDF}" name="EU_Sales" dataDxfId="2">
      <calculatedColumnFormula>VLOOKUP(T_Publish_Info11[[#This Row],[Game_ID]],T_Sales[],MATCH(T_Publish_Info11[[#Headers],[EU_Sales]],T_Sales[#Headers],0),0)</calculatedColumnFormula>
    </tableColumn>
    <tableColumn id="16" xr3:uid="{86BC0415-3DB6-584E-BA4D-C5AA8E9DEA97}" name="JP_Sales" dataDxfId="1">
      <calculatedColumnFormula>VLOOKUP(T_Publish_Info11[[#This Row],[Game_ID]],T_Sales[],MATCH(T_Publish_Info11[[#Headers],[JP_Sales]],T_Sales[#Headers],0),0)</calculatedColumnFormula>
    </tableColumn>
    <tableColumn id="17" xr3:uid="{F33C384F-97DB-9742-8983-03C456DEC09A}" name="Other_Sales" dataDxfId="0">
      <calculatedColumnFormula>VLOOKUP(T_Publish_Info11[[#This Row],[Game_ID]],T_Sales[],MATCH(T_Publish_Info11[[#Headers],[Other_Sales]],T_Sales[#Headers],0),0)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_of_Release" xr10:uid="{E3F47061-ACD2-40E4-AF99-FAA711CF9DD5}" sourceName="Date_of_Release">
  <pivotTables>
    <pivotTable tabId="11" name="Pvt_Res_Genre_Sales"/>
    <pivotTable tabId="11" name="Pvt_Res_Genre_User_Num"/>
    <pivotTable tabId="11" name="Pvt_Res_YearRlease"/>
    <pivotTable tabId="11" name="数据透视表7"/>
    <pivotTable tabId="11" name="数据透视表8"/>
    <pivotTable tabId="11" name="数据透视表9"/>
  </pivotTables>
  <state minimalRefreshVersion="6" lastRefreshVersion="6" pivotCacheId="2011655222" filterType="unknown">
    <bounds startDate="1982-01-01T00:00:00" endDate="201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_of_Release" xr10:uid="{B2128F31-FEBD-470C-93C6-663FEF859BD1}" cache="NativeTimeline_Date_of_Release" caption="Date_of_Release" level="0" selectionLevel="0" scrollPosition="1999-08-13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3.xml"/><Relationship Id="rId7"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11/relationships/timeline" Target="../timelines/timeline1.xml"/><Relationship Id="rId4" Type="http://schemas.openxmlformats.org/officeDocument/2006/relationships/pivotTable" Target="../pivotTables/pivotTable4.xml"/><Relationship Id="rId9" Type="http://schemas.microsoft.com/office/2007/relationships/slicer" Target="../slicers/slicer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101"/>
  <sheetViews>
    <sheetView workbookViewId="0">
      <selection activeCell="A2" sqref="A2"/>
    </sheetView>
  </sheetViews>
  <sheetFormatPr defaultColWidth="9.26953125" defaultRowHeight="14.5"/>
  <cols>
    <col min="1" max="1" width="9.26953125" style="1"/>
    <col min="2" max="2" width="43.453125" customWidth="1"/>
    <col min="3" max="3" width="8.81640625" bestFit="1" customWidth="1"/>
    <col min="4" max="4" width="16" bestFit="1" customWidth="1"/>
    <col min="5" max="5" width="12.26953125" bestFit="1" customWidth="1"/>
    <col min="6" max="6" width="36.7265625" bestFit="1" customWidth="1"/>
    <col min="7" max="7" width="9.453125" bestFit="1" customWidth="1"/>
    <col min="8" max="8" width="9" bestFit="1" customWidth="1"/>
    <col min="9" max="9" width="8.453125" bestFit="1" customWidth="1"/>
    <col min="10" max="10" width="11.81640625" bestFit="1" customWidth="1"/>
    <col min="11" max="11" width="12.54296875" bestFit="1" customWidth="1"/>
    <col min="12" max="12" width="11.54296875" bestFit="1" customWidth="1"/>
    <col min="13" max="13" width="12" bestFit="1" customWidth="1"/>
    <col min="14" max="14" width="11" bestFit="1" customWidth="1"/>
    <col min="15" max="15" width="11.453125" bestFit="1" customWidth="1"/>
    <col min="16" max="16" width="72.26953125" bestFit="1" customWidth="1"/>
    <col min="17" max="17" width="6.7265625" bestFit="1" customWidth="1"/>
  </cols>
  <sheetData>
    <row r="1" spans="1:17">
      <c r="A1" s="1" t="s">
        <v>0</v>
      </c>
      <c r="B1" s="13" t="s">
        <v>1</v>
      </c>
      <c r="C1" s="13" t="s">
        <v>2</v>
      </c>
      <c r="D1" s="13" t="s">
        <v>3</v>
      </c>
      <c r="E1" s="13" t="s">
        <v>4</v>
      </c>
      <c r="F1" s="13" t="s">
        <v>5</v>
      </c>
      <c r="G1" s="13" t="s">
        <v>6</v>
      </c>
      <c r="H1" s="13" t="s">
        <v>7</v>
      </c>
      <c r="I1" s="13" t="s">
        <v>8</v>
      </c>
      <c r="J1" s="13" t="s">
        <v>9</v>
      </c>
      <c r="K1" s="13" t="s">
        <v>10</v>
      </c>
      <c r="L1" s="13" t="s">
        <v>11</v>
      </c>
      <c r="M1" s="13" t="s">
        <v>12</v>
      </c>
      <c r="N1" s="13" t="s">
        <v>13</v>
      </c>
      <c r="O1" s="13" t="s">
        <v>14</v>
      </c>
      <c r="P1" s="13" t="s">
        <v>15</v>
      </c>
      <c r="Q1" s="13" t="s">
        <v>16</v>
      </c>
    </row>
    <row r="2" spans="1:17">
      <c r="A2" s="1">
        <v>1</v>
      </c>
      <c r="B2" s="13" t="s">
        <v>17</v>
      </c>
      <c r="C2" s="13" t="s">
        <v>18</v>
      </c>
      <c r="D2" s="13">
        <v>2006</v>
      </c>
      <c r="E2" s="13" t="s">
        <v>19</v>
      </c>
      <c r="F2" s="13" t="s">
        <v>20</v>
      </c>
      <c r="G2" s="13">
        <v>41.36</v>
      </c>
      <c r="H2" s="13">
        <v>28.96</v>
      </c>
      <c r="I2" s="13">
        <v>3.77</v>
      </c>
      <c r="J2" s="13">
        <v>8.4499999999999993</v>
      </c>
      <c r="K2" s="13">
        <v>82.53</v>
      </c>
      <c r="L2" s="13">
        <v>76</v>
      </c>
      <c r="M2" s="13">
        <v>51</v>
      </c>
      <c r="N2" s="13">
        <v>8</v>
      </c>
      <c r="O2" s="13">
        <v>322</v>
      </c>
      <c r="P2" s="13" t="s">
        <v>20</v>
      </c>
      <c r="Q2" s="13" t="s">
        <v>21</v>
      </c>
    </row>
    <row r="3" spans="1:17">
      <c r="A3" s="1">
        <v>2</v>
      </c>
      <c r="B3" s="13" t="s">
        <v>22</v>
      </c>
      <c r="C3" s="13" t="s">
        <v>23</v>
      </c>
      <c r="D3" s="13">
        <v>1985</v>
      </c>
      <c r="E3" s="13" t="s">
        <v>2</v>
      </c>
      <c r="F3" s="13" t="s">
        <v>20</v>
      </c>
      <c r="G3" s="13">
        <v>29.08</v>
      </c>
      <c r="H3" s="13">
        <v>3.58</v>
      </c>
      <c r="I3" s="13">
        <v>6.81</v>
      </c>
      <c r="J3" s="13">
        <v>0.77</v>
      </c>
      <c r="K3" s="13">
        <v>40.24</v>
      </c>
      <c r="L3" s="13"/>
      <c r="M3" s="13"/>
      <c r="N3" s="13"/>
      <c r="O3" s="13"/>
      <c r="P3" s="13"/>
      <c r="Q3" s="13"/>
    </row>
    <row r="4" spans="1:17">
      <c r="A4" s="1">
        <v>3</v>
      </c>
      <c r="B4" s="13" t="s">
        <v>24</v>
      </c>
      <c r="C4" s="13" t="s">
        <v>18</v>
      </c>
      <c r="D4" s="13">
        <v>2008</v>
      </c>
      <c r="E4" s="13" t="s">
        <v>25</v>
      </c>
      <c r="F4" s="13" t="s">
        <v>20</v>
      </c>
      <c r="G4" s="13">
        <v>15.68</v>
      </c>
      <c r="H4" s="13">
        <v>12.76</v>
      </c>
      <c r="I4" s="13">
        <v>3.79</v>
      </c>
      <c r="J4" s="13">
        <v>3.29</v>
      </c>
      <c r="K4" s="13">
        <v>35.520000000000003</v>
      </c>
      <c r="L4" s="13">
        <v>82</v>
      </c>
      <c r="M4" s="13">
        <v>73</v>
      </c>
      <c r="N4" s="13">
        <v>8.3000000000000007</v>
      </c>
      <c r="O4" s="13">
        <v>709</v>
      </c>
      <c r="P4" s="13" t="s">
        <v>20</v>
      </c>
      <c r="Q4" s="13" t="s">
        <v>21</v>
      </c>
    </row>
    <row r="5" spans="1:17">
      <c r="A5" s="1">
        <v>4</v>
      </c>
      <c r="B5" s="13" t="s">
        <v>26</v>
      </c>
      <c r="C5" s="13" t="s">
        <v>18</v>
      </c>
      <c r="D5" s="13">
        <v>2009</v>
      </c>
      <c r="E5" s="13" t="s">
        <v>19</v>
      </c>
      <c r="F5" s="13" t="s">
        <v>20</v>
      </c>
      <c r="G5" s="13">
        <v>15.61</v>
      </c>
      <c r="H5" s="13">
        <v>10.93</v>
      </c>
      <c r="I5" s="13">
        <v>3.28</v>
      </c>
      <c r="J5" s="13">
        <v>2.95</v>
      </c>
      <c r="K5" s="13">
        <v>32.770000000000003</v>
      </c>
      <c r="L5" s="13">
        <v>80</v>
      </c>
      <c r="M5" s="13">
        <v>73</v>
      </c>
      <c r="N5" s="13">
        <v>8</v>
      </c>
      <c r="O5" s="13">
        <v>192</v>
      </c>
      <c r="P5" s="13" t="s">
        <v>20</v>
      </c>
      <c r="Q5" s="13" t="s">
        <v>21</v>
      </c>
    </row>
    <row r="6" spans="1:17">
      <c r="A6" s="1">
        <v>5</v>
      </c>
      <c r="B6" s="13" t="s">
        <v>27</v>
      </c>
      <c r="C6" s="13" t="s">
        <v>28</v>
      </c>
      <c r="D6" s="13">
        <v>1996</v>
      </c>
      <c r="E6" s="13" t="s">
        <v>29</v>
      </c>
      <c r="F6" s="13" t="s">
        <v>20</v>
      </c>
      <c r="G6" s="13">
        <v>11.27</v>
      </c>
      <c r="H6" s="13">
        <v>8.89</v>
      </c>
      <c r="I6" s="13">
        <v>10.220000000000001</v>
      </c>
      <c r="J6" s="13">
        <v>1</v>
      </c>
      <c r="K6" s="13">
        <v>31.37</v>
      </c>
      <c r="L6" s="13"/>
      <c r="M6" s="13"/>
      <c r="N6" s="13"/>
      <c r="O6" s="13"/>
      <c r="P6" s="13"/>
      <c r="Q6" s="13"/>
    </row>
    <row r="7" spans="1:17">
      <c r="A7" s="1">
        <v>6</v>
      </c>
      <c r="B7" s="13" t="s">
        <v>30</v>
      </c>
      <c r="C7" s="13" t="s">
        <v>28</v>
      </c>
      <c r="D7" s="13">
        <v>1989</v>
      </c>
      <c r="E7" s="13" t="s">
        <v>31</v>
      </c>
      <c r="F7" s="13" t="s">
        <v>20</v>
      </c>
      <c r="G7" s="13">
        <v>23.2</v>
      </c>
      <c r="H7" s="13">
        <v>2.2599999999999998</v>
      </c>
      <c r="I7" s="13">
        <v>4.22</v>
      </c>
      <c r="J7" s="13">
        <v>0.57999999999999996</v>
      </c>
      <c r="K7" s="13">
        <v>30.26</v>
      </c>
      <c r="L7" s="13"/>
      <c r="M7" s="13"/>
      <c r="N7" s="13"/>
      <c r="O7" s="13"/>
      <c r="P7" s="13"/>
      <c r="Q7" s="13"/>
    </row>
    <row r="8" spans="1:17">
      <c r="A8" s="1">
        <v>7</v>
      </c>
      <c r="B8" s="13" t="s">
        <v>32</v>
      </c>
      <c r="C8" s="13" t="s">
        <v>33</v>
      </c>
      <c r="D8" s="13">
        <v>2006</v>
      </c>
      <c r="E8" s="13" t="s">
        <v>2</v>
      </c>
      <c r="F8" s="13" t="s">
        <v>20</v>
      </c>
      <c r="G8" s="13">
        <v>11.28</v>
      </c>
      <c r="H8" s="13">
        <v>9.14</v>
      </c>
      <c r="I8" s="13">
        <v>6.5</v>
      </c>
      <c r="J8" s="13">
        <v>2.88</v>
      </c>
      <c r="K8" s="13">
        <v>29.8</v>
      </c>
      <c r="L8" s="13">
        <v>89</v>
      </c>
      <c r="M8" s="13">
        <v>65</v>
      </c>
      <c r="N8" s="13">
        <v>8.5</v>
      </c>
      <c r="O8" s="13">
        <v>431</v>
      </c>
      <c r="P8" s="13" t="s">
        <v>20</v>
      </c>
      <c r="Q8" s="13" t="s">
        <v>21</v>
      </c>
    </row>
    <row r="9" spans="1:17">
      <c r="A9" s="1">
        <v>8</v>
      </c>
      <c r="B9" s="13" t="s">
        <v>34</v>
      </c>
      <c r="C9" s="13" t="s">
        <v>18</v>
      </c>
      <c r="D9" s="13">
        <v>2006</v>
      </c>
      <c r="E9" s="13" t="s">
        <v>35</v>
      </c>
      <c r="F9" s="13" t="s">
        <v>20</v>
      </c>
      <c r="G9" s="13">
        <v>13.96</v>
      </c>
      <c r="H9" s="13">
        <v>9.18</v>
      </c>
      <c r="I9" s="13">
        <v>2.93</v>
      </c>
      <c r="J9" s="13">
        <v>2.84</v>
      </c>
      <c r="K9" s="13">
        <v>28.92</v>
      </c>
      <c r="L9" s="13">
        <v>58</v>
      </c>
      <c r="M9" s="13">
        <v>41</v>
      </c>
      <c r="N9" s="13">
        <v>6.6</v>
      </c>
      <c r="O9" s="13">
        <v>129</v>
      </c>
      <c r="P9" s="13" t="s">
        <v>20</v>
      </c>
      <c r="Q9" s="13" t="s">
        <v>21</v>
      </c>
    </row>
    <row r="10" spans="1:17">
      <c r="A10" s="1">
        <v>9</v>
      </c>
      <c r="B10" s="13" t="s">
        <v>36</v>
      </c>
      <c r="C10" s="13" t="s">
        <v>18</v>
      </c>
      <c r="D10" s="13">
        <v>2009</v>
      </c>
      <c r="E10" s="13" t="s">
        <v>2</v>
      </c>
      <c r="F10" s="13" t="s">
        <v>20</v>
      </c>
      <c r="G10" s="13">
        <v>14.44</v>
      </c>
      <c r="H10" s="13">
        <v>6.94</v>
      </c>
      <c r="I10" s="13">
        <v>4.7</v>
      </c>
      <c r="J10" s="13">
        <v>2.2400000000000002</v>
      </c>
      <c r="K10" s="13">
        <v>28.32</v>
      </c>
      <c r="L10" s="13">
        <v>87</v>
      </c>
      <c r="M10" s="13">
        <v>80</v>
      </c>
      <c r="N10" s="13">
        <v>8.4</v>
      </c>
      <c r="O10" s="13">
        <v>594</v>
      </c>
      <c r="P10" s="13" t="s">
        <v>20</v>
      </c>
      <c r="Q10" s="13" t="s">
        <v>21</v>
      </c>
    </row>
    <row r="11" spans="1:17">
      <c r="A11" s="1">
        <v>10</v>
      </c>
      <c r="B11" s="13" t="s">
        <v>37</v>
      </c>
      <c r="C11" s="13" t="s">
        <v>23</v>
      </c>
      <c r="D11" s="13">
        <v>1984</v>
      </c>
      <c r="E11" s="13" t="s">
        <v>38</v>
      </c>
      <c r="F11" s="13" t="s">
        <v>20</v>
      </c>
      <c r="G11" s="13">
        <v>26.93</v>
      </c>
      <c r="H11" s="13">
        <v>0.63</v>
      </c>
      <c r="I11" s="13">
        <v>0.28000000000000003</v>
      </c>
      <c r="J11" s="13">
        <v>0.47</v>
      </c>
      <c r="K11" s="13">
        <v>28.31</v>
      </c>
      <c r="L11" s="13"/>
      <c r="M11" s="13"/>
      <c r="N11" s="13"/>
      <c r="O11" s="13"/>
      <c r="P11" s="13"/>
      <c r="Q11" s="13"/>
    </row>
    <row r="12" spans="1:17">
      <c r="A12" s="1">
        <v>11</v>
      </c>
      <c r="B12" s="13" t="s">
        <v>39</v>
      </c>
      <c r="C12" s="13" t="s">
        <v>33</v>
      </c>
      <c r="D12" s="13">
        <v>2005</v>
      </c>
      <c r="E12" s="13" t="s">
        <v>40</v>
      </c>
      <c r="F12" s="13" t="s">
        <v>20</v>
      </c>
      <c r="G12" s="13">
        <v>9.0500000000000007</v>
      </c>
      <c r="H12" s="13">
        <v>10.95</v>
      </c>
      <c r="I12" s="13">
        <v>1.93</v>
      </c>
      <c r="J12" s="13">
        <v>2.74</v>
      </c>
      <c r="K12" s="13">
        <v>24.67</v>
      </c>
      <c r="L12" s="13"/>
      <c r="M12" s="13"/>
      <c r="N12" s="13"/>
      <c r="O12" s="13"/>
      <c r="P12" s="13"/>
      <c r="Q12" s="13"/>
    </row>
    <row r="13" spans="1:17">
      <c r="A13" s="1">
        <v>12</v>
      </c>
      <c r="B13" s="13" t="s">
        <v>41</v>
      </c>
      <c r="C13" s="13" t="s">
        <v>33</v>
      </c>
      <c r="D13" s="13">
        <v>2005</v>
      </c>
      <c r="E13" s="13" t="s">
        <v>25</v>
      </c>
      <c r="F13" s="13" t="s">
        <v>20</v>
      </c>
      <c r="G13" s="13">
        <v>9.7100000000000009</v>
      </c>
      <c r="H13" s="13">
        <v>7.47</v>
      </c>
      <c r="I13" s="13">
        <v>4.13</v>
      </c>
      <c r="J13" s="13">
        <v>1.9</v>
      </c>
      <c r="K13" s="13">
        <v>23.21</v>
      </c>
      <c r="L13" s="13">
        <v>91</v>
      </c>
      <c r="M13" s="13">
        <v>64</v>
      </c>
      <c r="N13" s="13">
        <v>8.6</v>
      </c>
      <c r="O13" s="13">
        <v>464</v>
      </c>
      <c r="P13" s="13" t="s">
        <v>20</v>
      </c>
      <c r="Q13" s="13" t="s">
        <v>21</v>
      </c>
    </row>
    <row r="14" spans="1:17">
      <c r="A14" s="1">
        <v>13</v>
      </c>
      <c r="B14" s="13" t="s">
        <v>42</v>
      </c>
      <c r="C14" s="13" t="s">
        <v>28</v>
      </c>
      <c r="D14" s="13">
        <v>1999</v>
      </c>
      <c r="E14" s="13" t="s">
        <v>29</v>
      </c>
      <c r="F14" s="13" t="s">
        <v>20</v>
      </c>
      <c r="G14" s="13">
        <v>9</v>
      </c>
      <c r="H14" s="13">
        <v>6.18</v>
      </c>
      <c r="I14" s="13">
        <v>7.2</v>
      </c>
      <c r="J14" s="13">
        <v>0.71</v>
      </c>
      <c r="K14" s="13">
        <v>23.1</v>
      </c>
      <c r="L14" s="13"/>
      <c r="M14" s="13"/>
      <c r="N14" s="13"/>
      <c r="O14" s="13"/>
      <c r="P14" s="13"/>
      <c r="Q14" s="13"/>
    </row>
    <row r="15" spans="1:17">
      <c r="A15" s="1">
        <v>14</v>
      </c>
      <c r="B15" s="13" t="s">
        <v>43</v>
      </c>
      <c r="C15" s="13" t="s">
        <v>18</v>
      </c>
      <c r="D15" s="13">
        <v>2007</v>
      </c>
      <c r="E15" s="13" t="s">
        <v>19</v>
      </c>
      <c r="F15" s="13" t="s">
        <v>20</v>
      </c>
      <c r="G15" s="13">
        <v>8.92</v>
      </c>
      <c r="H15" s="13">
        <v>8.0299999999999994</v>
      </c>
      <c r="I15" s="13">
        <v>3.6</v>
      </c>
      <c r="J15" s="13">
        <v>2.15</v>
      </c>
      <c r="K15" s="13">
        <v>22.7</v>
      </c>
      <c r="L15" s="13">
        <v>80</v>
      </c>
      <c r="M15" s="13">
        <v>63</v>
      </c>
      <c r="N15" s="13">
        <v>7.7</v>
      </c>
      <c r="O15" s="13">
        <v>146</v>
      </c>
      <c r="P15" s="13" t="s">
        <v>20</v>
      </c>
      <c r="Q15" s="13" t="s">
        <v>21</v>
      </c>
    </row>
    <row r="16" spans="1:17">
      <c r="A16" s="1">
        <v>15</v>
      </c>
      <c r="B16" s="13" t="s">
        <v>44</v>
      </c>
      <c r="C16" s="13" t="s">
        <v>45</v>
      </c>
      <c r="D16" s="13">
        <v>2010</v>
      </c>
      <c r="E16" s="13" t="s">
        <v>35</v>
      </c>
      <c r="F16" s="13" t="s">
        <v>46</v>
      </c>
      <c r="G16" s="13">
        <v>15</v>
      </c>
      <c r="H16" s="13">
        <v>4.8899999999999997</v>
      </c>
      <c r="I16" s="13">
        <v>0.24</v>
      </c>
      <c r="J16" s="13">
        <v>1.69</v>
      </c>
      <c r="K16" s="13">
        <v>21.81</v>
      </c>
      <c r="L16" s="13">
        <v>61</v>
      </c>
      <c r="M16" s="13">
        <v>45</v>
      </c>
      <c r="N16" s="13">
        <v>6.3</v>
      </c>
      <c r="O16" s="13">
        <v>106</v>
      </c>
      <c r="P16" s="13" t="s">
        <v>47</v>
      </c>
      <c r="Q16" s="13" t="s">
        <v>21</v>
      </c>
    </row>
    <row r="17" spans="1:17">
      <c r="A17" s="1">
        <v>16</v>
      </c>
      <c r="B17" s="13" t="s">
        <v>48</v>
      </c>
      <c r="C17" s="13" t="s">
        <v>18</v>
      </c>
      <c r="D17" s="13">
        <v>2009</v>
      </c>
      <c r="E17" s="13" t="s">
        <v>19</v>
      </c>
      <c r="F17" s="13" t="s">
        <v>20</v>
      </c>
      <c r="G17" s="13">
        <v>9.01</v>
      </c>
      <c r="H17" s="13">
        <v>8.49</v>
      </c>
      <c r="I17" s="13">
        <v>2.5299999999999998</v>
      </c>
      <c r="J17" s="13">
        <v>1.77</v>
      </c>
      <c r="K17" s="13">
        <v>21.79</v>
      </c>
      <c r="L17" s="13">
        <v>80</v>
      </c>
      <c r="M17" s="13">
        <v>33</v>
      </c>
      <c r="N17" s="13">
        <v>7.4</v>
      </c>
      <c r="O17" s="13">
        <v>52</v>
      </c>
      <c r="P17" s="13" t="s">
        <v>20</v>
      </c>
      <c r="Q17" s="13" t="s">
        <v>21</v>
      </c>
    </row>
    <row r="18" spans="1:17">
      <c r="A18" s="1">
        <v>17</v>
      </c>
      <c r="B18" s="13" t="s">
        <v>49</v>
      </c>
      <c r="C18" s="13" t="s">
        <v>50</v>
      </c>
      <c r="D18" s="13">
        <v>2013</v>
      </c>
      <c r="E18" s="13" t="s">
        <v>51</v>
      </c>
      <c r="F18" s="13" t="s">
        <v>52</v>
      </c>
      <c r="G18" s="13">
        <v>7.02</v>
      </c>
      <c r="H18" s="13">
        <v>9.09</v>
      </c>
      <c r="I18" s="13">
        <v>0.98</v>
      </c>
      <c r="J18" s="13">
        <v>3.96</v>
      </c>
      <c r="K18" s="13">
        <v>21.04</v>
      </c>
      <c r="L18" s="13">
        <v>97</v>
      </c>
      <c r="M18" s="13">
        <v>50</v>
      </c>
      <c r="N18" s="13">
        <v>8.1999999999999993</v>
      </c>
      <c r="O18" s="13">
        <v>3994</v>
      </c>
      <c r="P18" s="13" t="s">
        <v>53</v>
      </c>
      <c r="Q18" s="13" t="s">
        <v>54</v>
      </c>
    </row>
    <row r="19" spans="1:17">
      <c r="A19" s="1">
        <v>18</v>
      </c>
      <c r="B19" s="13" t="s">
        <v>55</v>
      </c>
      <c r="C19" s="13" t="s">
        <v>56</v>
      </c>
      <c r="D19" s="13">
        <v>2004</v>
      </c>
      <c r="E19" s="13" t="s">
        <v>51</v>
      </c>
      <c r="F19" s="13" t="s">
        <v>52</v>
      </c>
      <c r="G19" s="13">
        <v>9.43</v>
      </c>
      <c r="H19" s="13">
        <v>0.4</v>
      </c>
      <c r="I19" s="13">
        <v>0.41</v>
      </c>
      <c r="J19" s="13">
        <v>10.57</v>
      </c>
      <c r="K19" s="13">
        <v>20.81</v>
      </c>
      <c r="L19" s="13">
        <v>95</v>
      </c>
      <c r="M19" s="13">
        <v>80</v>
      </c>
      <c r="N19" s="13">
        <v>9</v>
      </c>
      <c r="O19" s="13">
        <v>1588</v>
      </c>
      <c r="P19" s="13" t="s">
        <v>53</v>
      </c>
      <c r="Q19" s="13" t="s">
        <v>54</v>
      </c>
    </row>
    <row r="20" spans="1:17">
      <c r="A20" s="1">
        <v>19</v>
      </c>
      <c r="B20" s="13" t="s">
        <v>57</v>
      </c>
      <c r="C20" s="13" t="s">
        <v>58</v>
      </c>
      <c r="D20" s="13">
        <v>1990</v>
      </c>
      <c r="E20" s="13" t="s">
        <v>2</v>
      </c>
      <c r="F20" s="13" t="s">
        <v>20</v>
      </c>
      <c r="G20" s="13">
        <v>12.78</v>
      </c>
      <c r="H20" s="13">
        <v>3.75</v>
      </c>
      <c r="I20" s="13">
        <v>3.54</v>
      </c>
      <c r="J20" s="13">
        <v>0.55000000000000004</v>
      </c>
      <c r="K20" s="13">
        <v>20.61</v>
      </c>
      <c r="L20" s="13"/>
      <c r="M20" s="13"/>
      <c r="N20" s="13"/>
      <c r="O20" s="13"/>
      <c r="P20" s="13"/>
      <c r="Q20" s="13"/>
    </row>
    <row r="21" spans="1:17">
      <c r="A21" s="1">
        <v>20</v>
      </c>
      <c r="B21" s="13" t="s">
        <v>59</v>
      </c>
      <c r="C21" s="13" t="s">
        <v>33</v>
      </c>
      <c r="D21" s="13">
        <v>2005</v>
      </c>
      <c r="E21" s="13" t="s">
        <v>35</v>
      </c>
      <c r="F21" s="13" t="s">
        <v>20</v>
      </c>
      <c r="G21" s="13">
        <v>4.74</v>
      </c>
      <c r="H21" s="13">
        <v>9.1999999999999993</v>
      </c>
      <c r="I21" s="13">
        <v>4.16</v>
      </c>
      <c r="J21" s="13">
        <v>2.04</v>
      </c>
      <c r="K21" s="13">
        <v>20.149999999999999</v>
      </c>
      <c r="L21" s="13">
        <v>77</v>
      </c>
      <c r="M21" s="13">
        <v>58</v>
      </c>
      <c r="N21" s="13">
        <v>7.9</v>
      </c>
      <c r="O21" s="13">
        <v>50</v>
      </c>
      <c r="P21" s="13" t="s">
        <v>20</v>
      </c>
      <c r="Q21" s="13" t="s">
        <v>21</v>
      </c>
    </row>
    <row r="22" spans="1:17">
      <c r="A22" s="1">
        <v>21</v>
      </c>
      <c r="B22" s="13" t="s">
        <v>60</v>
      </c>
      <c r="C22" s="13" t="s">
        <v>33</v>
      </c>
      <c r="D22" s="13">
        <v>2006</v>
      </c>
      <c r="E22" s="13" t="s">
        <v>29</v>
      </c>
      <c r="F22" s="13" t="s">
        <v>20</v>
      </c>
      <c r="G22" s="13">
        <v>6.38</v>
      </c>
      <c r="H22" s="13">
        <v>4.46</v>
      </c>
      <c r="I22" s="13">
        <v>6.04</v>
      </c>
      <c r="J22" s="13">
        <v>1.36</v>
      </c>
      <c r="K22" s="13">
        <v>18.25</v>
      </c>
      <c r="L22" s="13"/>
      <c r="M22" s="13"/>
      <c r="N22" s="13"/>
      <c r="O22" s="13"/>
      <c r="P22" s="13"/>
      <c r="Q22" s="13"/>
    </row>
    <row r="23" spans="1:17">
      <c r="A23" s="1">
        <v>22</v>
      </c>
      <c r="B23" s="13" t="s">
        <v>61</v>
      </c>
      <c r="C23" s="13" t="s">
        <v>28</v>
      </c>
      <c r="D23" s="13">
        <v>1989</v>
      </c>
      <c r="E23" s="13" t="s">
        <v>2</v>
      </c>
      <c r="F23" s="13" t="s">
        <v>20</v>
      </c>
      <c r="G23" s="13">
        <v>10.83</v>
      </c>
      <c r="H23" s="13">
        <v>2.71</v>
      </c>
      <c r="I23" s="13">
        <v>4.18</v>
      </c>
      <c r="J23" s="13">
        <v>0.42</v>
      </c>
      <c r="K23" s="13">
        <v>18.14</v>
      </c>
      <c r="L23" s="13"/>
      <c r="M23" s="13"/>
      <c r="N23" s="13"/>
      <c r="O23" s="13"/>
      <c r="P23" s="13"/>
      <c r="Q23" s="13"/>
    </row>
    <row r="24" spans="1:17">
      <c r="A24" s="1">
        <v>23</v>
      </c>
      <c r="B24" s="13" t="s">
        <v>62</v>
      </c>
      <c r="C24" s="13" t="s">
        <v>23</v>
      </c>
      <c r="D24" s="13">
        <v>1988</v>
      </c>
      <c r="E24" s="13" t="s">
        <v>2</v>
      </c>
      <c r="F24" s="13" t="s">
        <v>20</v>
      </c>
      <c r="G24" s="13">
        <v>9.5399999999999991</v>
      </c>
      <c r="H24" s="13">
        <v>3.44</v>
      </c>
      <c r="I24" s="13">
        <v>3.84</v>
      </c>
      <c r="J24" s="13">
        <v>0.46</v>
      </c>
      <c r="K24" s="13">
        <v>17.28</v>
      </c>
      <c r="L24" s="13"/>
      <c r="M24" s="13"/>
      <c r="N24" s="13"/>
      <c r="O24" s="13"/>
      <c r="P24" s="13"/>
      <c r="Q24" s="13"/>
    </row>
    <row r="25" spans="1:17">
      <c r="A25" s="1">
        <v>24</v>
      </c>
      <c r="B25" s="13" t="s">
        <v>49</v>
      </c>
      <c r="C25" s="13" t="s">
        <v>45</v>
      </c>
      <c r="D25" s="13">
        <v>2013</v>
      </c>
      <c r="E25" s="13" t="s">
        <v>51</v>
      </c>
      <c r="F25" s="13" t="s">
        <v>52</v>
      </c>
      <c r="G25" s="13">
        <v>9.66</v>
      </c>
      <c r="H25" s="13">
        <v>5.14</v>
      </c>
      <c r="I25" s="13">
        <v>0.06</v>
      </c>
      <c r="J25" s="13">
        <v>1.41</v>
      </c>
      <c r="K25" s="13">
        <v>16.27</v>
      </c>
      <c r="L25" s="13">
        <v>97</v>
      </c>
      <c r="M25" s="13">
        <v>58</v>
      </c>
      <c r="N25" s="13">
        <v>8.1</v>
      </c>
      <c r="O25" s="13">
        <v>3711</v>
      </c>
      <c r="P25" s="13" t="s">
        <v>53</v>
      </c>
      <c r="Q25" s="13" t="s">
        <v>54</v>
      </c>
    </row>
    <row r="26" spans="1:17">
      <c r="A26" s="1">
        <v>25</v>
      </c>
      <c r="B26" s="13" t="s">
        <v>63</v>
      </c>
      <c r="C26" s="13" t="s">
        <v>56</v>
      </c>
      <c r="D26" s="13">
        <v>2002</v>
      </c>
      <c r="E26" s="13" t="s">
        <v>51</v>
      </c>
      <c r="F26" s="13" t="s">
        <v>52</v>
      </c>
      <c r="G26" s="13">
        <v>8.41</v>
      </c>
      <c r="H26" s="13">
        <v>5.49</v>
      </c>
      <c r="I26" s="13">
        <v>0.47</v>
      </c>
      <c r="J26" s="13">
        <v>1.78</v>
      </c>
      <c r="K26" s="13">
        <v>16.149999999999999</v>
      </c>
      <c r="L26" s="13">
        <v>95</v>
      </c>
      <c r="M26" s="13">
        <v>62</v>
      </c>
      <c r="N26" s="13">
        <v>8.6999999999999993</v>
      </c>
      <c r="O26" s="13">
        <v>730</v>
      </c>
      <c r="P26" s="13" t="s">
        <v>53</v>
      </c>
      <c r="Q26" s="13" t="s">
        <v>54</v>
      </c>
    </row>
    <row r="27" spans="1:17">
      <c r="A27" s="1">
        <v>26</v>
      </c>
      <c r="B27" s="13" t="s">
        <v>64</v>
      </c>
      <c r="C27" s="13" t="s">
        <v>65</v>
      </c>
      <c r="D27" s="13">
        <v>2002</v>
      </c>
      <c r="E27" s="13" t="s">
        <v>29</v>
      </c>
      <c r="F27" s="13" t="s">
        <v>20</v>
      </c>
      <c r="G27" s="13">
        <v>6.06</v>
      </c>
      <c r="H27" s="13">
        <v>3.9</v>
      </c>
      <c r="I27" s="13">
        <v>5.38</v>
      </c>
      <c r="J27" s="13">
        <v>0.5</v>
      </c>
      <c r="K27" s="13">
        <v>15.85</v>
      </c>
      <c r="L27" s="13"/>
      <c r="M27" s="13"/>
      <c r="N27" s="13"/>
      <c r="O27" s="13"/>
      <c r="P27" s="13"/>
      <c r="Q27" s="13"/>
    </row>
    <row r="28" spans="1:17">
      <c r="A28" s="1">
        <v>27</v>
      </c>
      <c r="B28" s="13" t="s">
        <v>66</v>
      </c>
      <c r="C28" s="13" t="s">
        <v>33</v>
      </c>
      <c r="D28" s="13">
        <v>2005</v>
      </c>
      <c r="E28" s="13" t="s">
        <v>31</v>
      </c>
      <c r="F28" s="13" t="s">
        <v>20</v>
      </c>
      <c r="G28" s="13">
        <v>3.43</v>
      </c>
      <c r="H28" s="13">
        <v>5.35</v>
      </c>
      <c r="I28" s="13">
        <v>5.32</v>
      </c>
      <c r="J28" s="13">
        <v>1.18</v>
      </c>
      <c r="K28" s="13">
        <v>15.29</v>
      </c>
      <c r="L28" s="13">
        <v>77</v>
      </c>
      <c r="M28" s="13">
        <v>37</v>
      </c>
      <c r="N28" s="13">
        <v>7.1</v>
      </c>
      <c r="O28" s="13">
        <v>19</v>
      </c>
      <c r="P28" s="13" t="s">
        <v>20</v>
      </c>
      <c r="Q28" s="13" t="s">
        <v>21</v>
      </c>
    </row>
    <row r="29" spans="1:17">
      <c r="A29" s="1">
        <v>28</v>
      </c>
      <c r="B29" s="13" t="s">
        <v>67</v>
      </c>
      <c r="C29" s="13" t="s">
        <v>33</v>
      </c>
      <c r="D29" s="13">
        <v>2010</v>
      </c>
      <c r="E29" s="13" t="s">
        <v>29</v>
      </c>
      <c r="F29" s="13" t="s">
        <v>20</v>
      </c>
      <c r="G29" s="13">
        <v>5.51</v>
      </c>
      <c r="H29" s="13">
        <v>3.17</v>
      </c>
      <c r="I29" s="13">
        <v>5.65</v>
      </c>
      <c r="J29" s="13">
        <v>0.8</v>
      </c>
      <c r="K29" s="13">
        <v>15.14</v>
      </c>
      <c r="L29" s="13"/>
      <c r="M29" s="13"/>
      <c r="N29" s="13"/>
      <c r="O29" s="13"/>
      <c r="P29" s="13"/>
      <c r="Q29" s="13"/>
    </row>
    <row r="30" spans="1:17">
      <c r="A30" s="1">
        <v>29</v>
      </c>
      <c r="B30" s="13" t="s">
        <v>68</v>
      </c>
      <c r="C30" s="13" t="s">
        <v>56</v>
      </c>
      <c r="D30" s="13">
        <v>2001</v>
      </c>
      <c r="E30" s="13" t="s">
        <v>25</v>
      </c>
      <c r="F30" s="13" t="s">
        <v>69</v>
      </c>
      <c r="G30" s="13">
        <v>6.85</v>
      </c>
      <c r="H30" s="13">
        <v>5.09</v>
      </c>
      <c r="I30" s="13">
        <v>1.87</v>
      </c>
      <c r="J30" s="13">
        <v>1.1599999999999999</v>
      </c>
      <c r="K30" s="13">
        <v>14.98</v>
      </c>
      <c r="L30" s="13">
        <v>95</v>
      </c>
      <c r="M30" s="13">
        <v>54</v>
      </c>
      <c r="N30" s="13">
        <v>8.4</v>
      </c>
      <c r="O30" s="13">
        <v>314</v>
      </c>
      <c r="P30" s="13" t="s">
        <v>70</v>
      </c>
      <c r="Q30" s="13" t="s">
        <v>21</v>
      </c>
    </row>
    <row r="31" spans="1:17">
      <c r="A31" s="1">
        <v>30</v>
      </c>
      <c r="B31" s="13" t="s">
        <v>71</v>
      </c>
      <c r="C31" s="13" t="s">
        <v>45</v>
      </c>
      <c r="D31" s="13">
        <v>2011</v>
      </c>
      <c r="E31" s="13" t="s">
        <v>38</v>
      </c>
      <c r="F31" s="13" t="s">
        <v>72</v>
      </c>
      <c r="G31" s="13">
        <v>9.0399999999999991</v>
      </c>
      <c r="H31" s="13">
        <v>4.24</v>
      </c>
      <c r="I31" s="13">
        <v>0.13</v>
      </c>
      <c r="J31" s="13">
        <v>1.32</v>
      </c>
      <c r="K31" s="13">
        <v>14.73</v>
      </c>
      <c r="L31" s="13">
        <v>88</v>
      </c>
      <c r="M31" s="13">
        <v>81</v>
      </c>
      <c r="N31" s="13">
        <v>3.4</v>
      </c>
      <c r="O31" s="13">
        <v>8713</v>
      </c>
      <c r="P31" s="13" t="s">
        <v>73</v>
      </c>
      <c r="Q31" s="13" t="s">
        <v>54</v>
      </c>
    </row>
    <row r="32" spans="1:17">
      <c r="A32" s="1">
        <v>31</v>
      </c>
      <c r="B32" s="13" t="s">
        <v>74</v>
      </c>
      <c r="C32" s="13" t="s">
        <v>28</v>
      </c>
      <c r="D32" s="13">
        <v>1998</v>
      </c>
      <c r="E32" s="13" t="s">
        <v>29</v>
      </c>
      <c r="F32" s="13" t="s">
        <v>20</v>
      </c>
      <c r="G32" s="13">
        <v>5.89</v>
      </c>
      <c r="H32" s="13">
        <v>5.04</v>
      </c>
      <c r="I32" s="13">
        <v>3.12</v>
      </c>
      <c r="J32" s="13">
        <v>0.59</v>
      </c>
      <c r="K32" s="13">
        <v>14.64</v>
      </c>
      <c r="L32" s="13"/>
      <c r="M32" s="13"/>
      <c r="N32" s="13"/>
      <c r="O32" s="13"/>
      <c r="P32" s="13"/>
      <c r="Q32" s="13"/>
    </row>
    <row r="33" spans="1:17">
      <c r="A33" s="1">
        <v>32</v>
      </c>
      <c r="B33" s="13" t="s">
        <v>75</v>
      </c>
      <c r="C33" s="13" t="s">
        <v>76</v>
      </c>
      <c r="D33" s="13">
        <v>2015</v>
      </c>
      <c r="E33" s="13" t="s">
        <v>38</v>
      </c>
      <c r="F33" s="13" t="s">
        <v>72</v>
      </c>
      <c r="G33" s="13">
        <v>6.03</v>
      </c>
      <c r="H33" s="13">
        <v>5.86</v>
      </c>
      <c r="I33" s="13">
        <v>0.36</v>
      </c>
      <c r="J33" s="13">
        <v>2.38</v>
      </c>
      <c r="K33" s="13">
        <v>14.63</v>
      </c>
      <c r="L33" s="13"/>
      <c r="M33" s="13"/>
      <c r="N33" s="13"/>
      <c r="O33" s="13"/>
      <c r="P33" s="13"/>
      <c r="Q33" s="13"/>
    </row>
    <row r="34" spans="1:17">
      <c r="A34" s="1">
        <v>33</v>
      </c>
      <c r="B34" s="13" t="s">
        <v>77</v>
      </c>
      <c r="C34" s="13" t="s">
        <v>45</v>
      </c>
      <c r="D34" s="13">
        <v>2010</v>
      </c>
      <c r="E34" s="13" t="s">
        <v>38</v>
      </c>
      <c r="F34" s="13" t="s">
        <v>72</v>
      </c>
      <c r="G34" s="13">
        <v>9.6999999999999993</v>
      </c>
      <c r="H34" s="13">
        <v>3.68</v>
      </c>
      <c r="I34" s="13">
        <v>0.11</v>
      </c>
      <c r="J34" s="13">
        <v>1.1299999999999999</v>
      </c>
      <c r="K34" s="13">
        <v>14.61</v>
      </c>
      <c r="L34" s="13">
        <v>87</v>
      </c>
      <c r="M34" s="13">
        <v>89</v>
      </c>
      <c r="N34" s="13">
        <v>6.3</v>
      </c>
      <c r="O34" s="13">
        <v>1454</v>
      </c>
      <c r="P34" s="13" t="s">
        <v>78</v>
      </c>
      <c r="Q34" s="13" t="s">
        <v>54</v>
      </c>
    </row>
    <row r="35" spans="1:17">
      <c r="A35" s="1">
        <v>34</v>
      </c>
      <c r="B35" s="13" t="s">
        <v>79</v>
      </c>
      <c r="C35" s="13" t="s">
        <v>80</v>
      </c>
      <c r="D35" s="13">
        <v>2013</v>
      </c>
      <c r="E35" s="13" t="s">
        <v>29</v>
      </c>
      <c r="F35" s="13" t="s">
        <v>20</v>
      </c>
      <c r="G35" s="13">
        <v>5.28</v>
      </c>
      <c r="H35" s="13">
        <v>4.1900000000000004</v>
      </c>
      <c r="I35" s="13">
        <v>4.3499999999999996</v>
      </c>
      <c r="J35" s="13">
        <v>0.78</v>
      </c>
      <c r="K35" s="13">
        <v>14.6</v>
      </c>
      <c r="L35" s="13"/>
      <c r="M35" s="13"/>
      <c r="N35" s="13"/>
      <c r="O35" s="13"/>
      <c r="P35" s="13"/>
      <c r="Q35" s="13"/>
    </row>
    <row r="36" spans="1:17">
      <c r="A36" s="1">
        <v>35</v>
      </c>
      <c r="B36" s="13" t="s">
        <v>81</v>
      </c>
      <c r="C36" s="13" t="s">
        <v>50</v>
      </c>
      <c r="D36" s="13">
        <v>2012</v>
      </c>
      <c r="E36" s="13" t="s">
        <v>38</v>
      </c>
      <c r="F36" s="13" t="s">
        <v>72</v>
      </c>
      <c r="G36" s="13">
        <v>4.99</v>
      </c>
      <c r="H36" s="13">
        <v>5.73</v>
      </c>
      <c r="I36" s="13">
        <v>0.65</v>
      </c>
      <c r="J36" s="13">
        <v>2.42</v>
      </c>
      <c r="K36" s="13">
        <v>13.79</v>
      </c>
      <c r="L36" s="13">
        <v>83</v>
      </c>
      <c r="M36" s="13">
        <v>21</v>
      </c>
      <c r="N36" s="13">
        <v>5.3</v>
      </c>
      <c r="O36" s="13">
        <v>922</v>
      </c>
      <c r="P36" s="13" t="s">
        <v>78</v>
      </c>
      <c r="Q36" s="13" t="s">
        <v>54</v>
      </c>
    </row>
    <row r="37" spans="1:17">
      <c r="A37" s="1">
        <v>36</v>
      </c>
      <c r="B37" s="13" t="s">
        <v>81</v>
      </c>
      <c r="C37" s="13" t="s">
        <v>45</v>
      </c>
      <c r="D37" s="13">
        <v>2012</v>
      </c>
      <c r="E37" s="13" t="s">
        <v>38</v>
      </c>
      <c r="F37" s="13" t="s">
        <v>72</v>
      </c>
      <c r="G37" s="13">
        <v>8.25</v>
      </c>
      <c r="H37" s="13">
        <v>4.24</v>
      </c>
      <c r="I37" s="13">
        <v>7.0000000000000007E-2</v>
      </c>
      <c r="J37" s="13">
        <v>1.1200000000000001</v>
      </c>
      <c r="K37" s="13">
        <v>13.67</v>
      </c>
      <c r="L37" s="13">
        <v>83</v>
      </c>
      <c r="M37" s="13">
        <v>73</v>
      </c>
      <c r="N37" s="13">
        <v>4.8</v>
      </c>
      <c r="O37" s="13">
        <v>2256</v>
      </c>
      <c r="P37" s="13" t="s">
        <v>78</v>
      </c>
      <c r="Q37" s="13" t="s">
        <v>54</v>
      </c>
    </row>
    <row r="38" spans="1:17">
      <c r="A38" s="1">
        <v>37</v>
      </c>
      <c r="B38" s="13" t="s">
        <v>82</v>
      </c>
      <c r="C38" s="13" t="s">
        <v>45</v>
      </c>
      <c r="D38" s="13">
        <v>2009</v>
      </c>
      <c r="E38" s="13" t="s">
        <v>38</v>
      </c>
      <c r="F38" s="13" t="s">
        <v>72</v>
      </c>
      <c r="G38" s="13">
        <v>8.52</v>
      </c>
      <c r="H38" s="13">
        <v>3.59</v>
      </c>
      <c r="I38" s="13">
        <v>0.08</v>
      </c>
      <c r="J38" s="13">
        <v>1.28</v>
      </c>
      <c r="K38" s="13">
        <v>13.47</v>
      </c>
      <c r="L38" s="13">
        <v>94</v>
      </c>
      <c r="M38" s="13">
        <v>100</v>
      </c>
      <c r="N38" s="13">
        <v>6.3</v>
      </c>
      <c r="O38" s="13">
        <v>2698</v>
      </c>
      <c r="P38" s="13" t="s">
        <v>83</v>
      </c>
      <c r="Q38" s="13" t="s">
        <v>54</v>
      </c>
    </row>
    <row r="39" spans="1:17">
      <c r="A39" s="1">
        <v>38</v>
      </c>
      <c r="B39" s="13" t="s">
        <v>71</v>
      </c>
      <c r="C39" s="13" t="s">
        <v>50</v>
      </c>
      <c r="D39" s="13">
        <v>2011</v>
      </c>
      <c r="E39" s="13" t="s">
        <v>38</v>
      </c>
      <c r="F39" s="13" t="s">
        <v>72</v>
      </c>
      <c r="G39" s="13">
        <v>5.54</v>
      </c>
      <c r="H39" s="13">
        <v>5.73</v>
      </c>
      <c r="I39" s="13">
        <v>0.49</v>
      </c>
      <c r="J39" s="13">
        <v>1.57</v>
      </c>
      <c r="K39" s="13">
        <v>13.32</v>
      </c>
      <c r="L39" s="13">
        <v>88</v>
      </c>
      <c r="M39" s="13">
        <v>39</v>
      </c>
      <c r="N39" s="13">
        <v>3.2</v>
      </c>
      <c r="O39" s="13">
        <v>5234</v>
      </c>
      <c r="P39" s="13" t="s">
        <v>73</v>
      </c>
      <c r="Q39" s="13" t="s">
        <v>54</v>
      </c>
    </row>
    <row r="40" spans="1:17">
      <c r="A40" s="1">
        <v>39</v>
      </c>
      <c r="B40" s="13" t="s">
        <v>84</v>
      </c>
      <c r="C40" s="13" t="s">
        <v>56</v>
      </c>
      <c r="D40" s="13">
        <v>2001</v>
      </c>
      <c r="E40" s="13" t="s">
        <v>51</v>
      </c>
      <c r="F40" s="13" t="s">
        <v>52</v>
      </c>
      <c r="G40" s="13">
        <v>6.99</v>
      </c>
      <c r="H40" s="13">
        <v>4.51</v>
      </c>
      <c r="I40" s="13">
        <v>0.3</v>
      </c>
      <c r="J40" s="13">
        <v>1.3</v>
      </c>
      <c r="K40" s="13">
        <v>13.1</v>
      </c>
      <c r="L40" s="13">
        <v>97</v>
      </c>
      <c r="M40" s="13">
        <v>56</v>
      </c>
      <c r="N40" s="13">
        <v>8.5</v>
      </c>
      <c r="O40" s="13">
        <v>664</v>
      </c>
      <c r="P40" s="13" t="s">
        <v>85</v>
      </c>
      <c r="Q40" s="13" t="s">
        <v>54</v>
      </c>
    </row>
    <row r="41" spans="1:17">
      <c r="A41" s="1">
        <v>40</v>
      </c>
      <c r="B41" s="13" t="s">
        <v>86</v>
      </c>
      <c r="C41" s="13" t="s">
        <v>18</v>
      </c>
      <c r="D41" s="13">
        <v>2008</v>
      </c>
      <c r="E41" s="13" t="s">
        <v>87</v>
      </c>
      <c r="F41" s="13" t="s">
        <v>20</v>
      </c>
      <c r="G41" s="13">
        <v>6.62</v>
      </c>
      <c r="H41" s="13">
        <v>2.5499999999999998</v>
      </c>
      <c r="I41" s="13">
        <v>2.66</v>
      </c>
      <c r="J41" s="13">
        <v>1.01</v>
      </c>
      <c r="K41" s="13">
        <v>12.84</v>
      </c>
      <c r="L41" s="13">
        <v>93</v>
      </c>
      <c r="M41" s="13">
        <v>81</v>
      </c>
      <c r="N41" s="13">
        <v>8.9</v>
      </c>
      <c r="O41" s="13">
        <v>1662</v>
      </c>
      <c r="P41" s="13" t="s">
        <v>88</v>
      </c>
      <c r="Q41" s="13" t="s">
        <v>89</v>
      </c>
    </row>
    <row r="42" spans="1:17">
      <c r="A42" s="1">
        <v>41</v>
      </c>
      <c r="B42" s="13" t="s">
        <v>90</v>
      </c>
      <c r="C42" s="13" t="s">
        <v>80</v>
      </c>
      <c r="D42" s="13">
        <v>2011</v>
      </c>
      <c r="E42" s="13" t="s">
        <v>25</v>
      </c>
      <c r="F42" s="13" t="s">
        <v>20</v>
      </c>
      <c r="G42" s="13">
        <v>5.03</v>
      </c>
      <c r="H42" s="13">
        <v>4.0199999999999996</v>
      </c>
      <c r="I42" s="13">
        <v>2.69</v>
      </c>
      <c r="J42" s="13">
        <v>0.91</v>
      </c>
      <c r="K42" s="13">
        <v>12.66</v>
      </c>
      <c r="L42" s="13">
        <v>85</v>
      </c>
      <c r="M42" s="13">
        <v>73</v>
      </c>
      <c r="N42" s="13">
        <v>8.1999999999999993</v>
      </c>
      <c r="O42" s="13">
        <v>632</v>
      </c>
      <c r="P42" s="13" t="s">
        <v>91</v>
      </c>
      <c r="Q42" s="13" t="s">
        <v>21</v>
      </c>
    </row>
    <row r="43" spans="1:17">
      <c r="A43" s="1">
        <v>42</v>
      </c>
      <c r="B43" s="13" t="s">
        <v>77</v>
      </c>
      <c r="C43" s="13" t="s">
        <v>50</v>
      </c>
      <c r="D43" s="13">
        <v>2010</v>
      </c>
      <c r="E43" s="13" t="s">
        <v>38</v>
      </c>
      <c r="F43" s="13" t="s">
        <v>72</v>
      </c>
      <c r="G43" s="13">
        <v>5.99</v>
      </c>
      <c r="H43" s="13">
        <v>4.37</v>
      </c>
      <c r="I43" s="13">
        <v>0.48</v>
      </c>
      <c r="J43" s="13">
        <v>1.79</v>
      </c>
      <c r="K43" s="13">
        <v>12.63</v>
      </c>
      <c r="L43" s="13">
        <v>88</v>
      </c>
      <c r="M43" s="13">
        <v>58</v>
      </c>
      <c r="N43" s="13">
        <v>6.4</v>
      </c>
      <c r="O43" s="13">
        <v>1094</v>
      </c>
      <c r="P43" s="13" t="s">
        <v>78</v>
      </c>
      <c r="Q43" s="13" t="s">
        <v>54</v>
      </c>
    </row>
    <row r="44" spans="1:17">
      <c r="A44" s="1">
        <v>43</v>
      </c>
      <c r="B44" s="13" t="s">
        <v>49</v>
      </c>
      <c r="C44" s="13" t="s">
        <v>76</v>
      </c>
      <c r="D44" s="13">
        <v>2014</v>
      </c>
      <c r="E44" s="13" t="s">
        <v>51</v>
      </c>
      <c r="F44" s="13" t="s">
        <v>52</v>
      </c>
      <c r="G44" s="13">
        <v>3.96</v>
      </c>
      <c r="H44" s="13">
        <v>6.31</v>
      </c>
      <c r="I44" s="13">
        <v>0.38</v>
      </c>
      <c r="J44" s="13">
        <v>1.97</v>
      </c>
      <c r="K44" s="13">
        <v>12.61</v>
      </c>
      <c r="L44" s="13">
        <v>97</v>
      </c>
      <c r="M44" s="13">
        <v>66</v>
      </c>
      <c r="N44" s="13">
        <v>8.3000000000000007</v>
      </c>
      <c r="O44" s="13">
        <v>2899</v>
      </c>
      <c r="P44" s="13" t="s">
        <v>53</v>
      </c>
      <c r="Q44" s="13" t="s">
        <v>54</v>
      </c>
    </row>
    <row r="45" spans="1:17">
      <c r="A45" s="1">
        <v>44</v>
      </c>
      <c r="B45" s="13" t="s">
        <v>92</v>
      </c>
      <c r="C45" s="13" t="s">
        <v>33</v>
      </c>
      <c r="D45" s="13">
        <v>2005</v>
      </c>
      <c r="E45" s="13" t="s">
        <v>40</v>
      </c>
      <c r="F45" s="13" t="s">
        <v>20</v>
      </c>
      <c r="G45" s="13">
        <v>2.5</v>
      </c>
      <c r="H45" s="13">
        <v>3.45</v>
      </c>
      <c r="I45" s="13">
        <v>5.33</v>
      </c>
      <c r="J45" s="13">
        <v>0.86</v>
      </c>
      <c r="K45" s="13">
        <v>12.13</v>
      </c>
      <c r="L45" s="13">
        <v>86</v>
      </c>
      <c r="M45" s="13">
        <v>57</v>
      </c>
      <c r="N45" s="13">
        <v>8.6999999999999993</v>
      </c>
      <c r="O45" s="13">
        <v>242</v>
      </c>
      <c r="P45" s="13" t="s">
        <v>20</v>
      </c>
      <c r="Q45" s="13" t="s">
        <v>21</v>
      </c>
    </row>
    <row r="46" spans="1:17">
      <c r="A46" s="1">
        <v>45</v>
      </c>
      <c r="B46" s="13" t="s">
        <v>93</v>
      </c>
      <c r="C46" s="13" t="s">
        <v>45</v>
      </c>
      <c r="D46" s="13">
        <v>2007</v>
      </c>
      <c r="E46" s="13" t="s">
        <v>38</v>
      </c>
      <c r="F46" s="13" t="s">
        <v>46</v>
      </c>
      <c r="G46" s="13">
        <v>7.97</v>
      </c>
      <c r="H46" s="13">
        <v>2.81</v>
      </c>
      <c r="I46" s="13">
        <v>0.13</v>
      </c>
      <c r="J46" s="13">
        <v>1.21</v>
      </c>
      <c r="K46" s="13">
        <v>12.12</v>
      </c>
      <c r="L46" s="13">
        <v>94</v>
      </c>
      <c r="M46" s="13">
        <v>86</v>
      </c>
      <c r="N46" s="13">
        <v>7.8</v>
      </c>
      <c r="O46" s="13">
        <v>4100</v>
      </c>
      <c r="P46" s="13" t="s">
        <v>94</v>
      </c>
      <c r="Q46" s="13" t="s">
        <v>54</v>
      </c>
    </row>
    <row r="47" spans="1:17">
      <c r="A47" s="1">
        <v>46</v>
      </c>
      <c r="B47" s="13" t="s">
        <v>95</v>
      </c>
      <c r="C47" s="13" t="s">
        <v>96</v>
      </c>
      <c r="D47" s="13">
        <v>1996</v>
      </c>
      <c r="E47" s="13" t="s">
        <v>2</v>
      </c>
      <c r="F47" s="13" t="s">
        <v>20</v>
      </c>
      <c r="G47" s="13">
        <v>6.91</v>
      </c>
      <c r="H47" s="13">
        <v>2.85</v>
      </c>
      <c r="I47" s="13">
        <v>1.91</v>
      </c>
      <c r="J47" s="13">
        <v>0.23</v>
      </c>
      <c r="K47" s="13">
        <v>11.89</v>
      </c>
      <c r="L47" s="13"/>
      <c r="M47" s="13"/>
      <c r="N47" s="13"/>
      <c r="O47" s="13"/>
      <c r="P47" s="13"/>
      <c r="Q47" s="13"/>
    </row>
    <row r="48" spans="1:17">
      <c r="A48" s="1">
        <v>47</v>
      </c>
      <c r="B48" s="13" t="s">
        <v>97</v>
      </c>
      <c r="C48" s="13" t="s">
        <v>33</v>
      </c>
      <c r="D48" s="13">
        <v>2009</v>
      </c>
      <c r="E48" s="13" t="s">
        <v>51</v>
      </c>
      <c r="F48" s="13" t="s">
        <v>20</v>
      </c>
      <c r="G48" s="13">
        <v>4.34</v>
      </c>
      <c r="H48" s="13">
        <v>2.71</v>
      </c>
      <c r="I48" s="13">
        <v>3.96</v>
      </c>
      <c r="J48" s="13">
        <v>0.76</v>
      </c>
      <c r="K48" s="13">
        <v>11.77</v>
      </c>
      <c r="L48" s="13"/>
      <c r="M48" s="13"/>
      <c r="N48" s="13"/>
      <c r="O48" s="13"/>
      <c r="P48" s="13"/>
      <c r="Q48" s="13"/>
    </row>
    <row r="49" spans="1:17">
      <c r="A49" s="1">
        <v>48</v>
      </c>
      <c r="B49" s="13" t="s">
        <v>98</v>
      </c>
      <c r="C49" s="13" t="s">
        <v>80</v>
      </c>
      <c r="D49" s="13">
        <v>2014</v>
      </c>
      <c r="E49" s="13" t="s">
        <v>29</v>
      </c>
      <c r="F49" s="13" t="s">
        <v>20</v>
      </c>
      <c r="G49" s="13">
        <v>4.3499999999999996</v>
      </c>
      <c r="H49" s="13">
        <v>3.49</v>
      </c>
      <c r="I49" s="13">
        <v>3.1</v>
      </c>
      <c r="J49" s="13">
        <v>0.74</v>
      </c>
      <c r="K49" s="13">
        <v>11.68</v>
      </c>
      <c r="L49" s="13"/>
      <c r="M49" s="13"/>
      <c r="N49" s="13"/>
      <c r="O49" s="13"/>
      <c r="P49" s="13"/>
      <c r="Q49" s="13"/>
    </row>
    <row r="50" spans="1:17">
      <c r="A50" s="1">
        <v>49</v>
      </c>
      <c r="B50" s="13" t="s">
        <v>99</v>
      </c>
      <c r="C50" s="13" t="s">
        <v>56</v>
      </c>
      <c r="D50" s="13">
        <v>2004</v>
      </c>
      <c r="E50" s="13" t="s">
        <v>25</v>
      </c>
      <c r="F50" s="13" t="s">
        <v>69</v>
      </c>
      <c r="G50" s="13">
        <v>3.01</v>
      </c>
      <c r="H50" s="13">
        <v>0.01</v>
      </c>
      <c r="I50" s="13">
        <v>1.1000000000000001</v>
      </c>
      <c r="J50" s="13">
        <v>7.53</v>
      </c>
      <c r="K50" s="13">
        <v>11.66</v>
      </c>
      <c r="L50" s="13">
        <v>89</v>
      </c>
      <c r="M50" s="13">
        <v>74</v>
      </c>
      <c r="N50" s="13">
        <v>8.5</v>
      </c>
      <c r="O50" s="13">
        <v>272</v>
      </c>
      <c r="P50" s="13" t="s">
        <v>70</v>
      </c>
      <c r="Q50" s="13" t="s">
        <v>21</v>
      </c>
    </row>
    <row r="51" spans="1:17">
      <c r="A51" s="1">
        <v>50</v>
      </c>
      <c r="B51" s="13" t="s">
        <v>100</v>
      </c>
      <c r="C51" s="13" t="s">
        <v>18</v>
      </c>
      <c r="D51" s="13">
        <v>2007</v>
      </c>
      <c r="E51" s="13" t="s">
        <v>2</v>
      </c>
      <c r="F51" s="13" t="s">
        <v>20</v>
      </c>
      <c r="G51" s="13">
        <v>6.06</v>
      </c>
      <c r="H51" s="13">
        <v>3.35</v>
      </c>
      <c r="I51" s="13">
        <v>1.2</v>
      </c>
      <c r="J51" s="13">
        <v>0.74</v>
      </c>
      <c r="K51" s="13">
        <v>11.35</v>
      </c>
      <c r="L51" s="13">
        <v>97</v>
      </c>
      <c r="M51" s="13">
        <v>73</v>
      </c>
      <c r="N51" s="13">
        <v>8.9</v>
      </c>
      <c r="O51" s="13">
        <v>2147</v>
      </c>
      <c r="P51" s="13" t="s">
        <v>20</v>
      </c>
      <c r="Q51" s="13" t="s">
        <v>21</v>
      </c>
    </row>
    <row r="52" spans="1:17">
      <c r="A52" s="1">
        <v>51</v>
      </c>
      <c r="B52" s="13" t="s">
        <v>101</v>
      </c>
      <c r="C52" s="13" t="s">
        <v>28</v>
      </c>
      <c r="D52" s="13">
        <v>1992</v>
      </c>
      <c r="E52" s="13" t="s">
        <v>102</v>
      </c>
      <c r="F52" s="13" t="s">
        <v>20</v>
      </c>
      <c r="G52" s="13">
        <v>6.16</v>
      </c>
      <c r="H52" s="13">
        <v>2.04</v>
      </c>
      <c r="I52" s="13">
        <v>2.69</v>
      </c>
      <c r="J52" s="13">
        <v>0.28999999999999998</v>
      </c>
      <c r="K52" s="13">
        <v>11.18</v>
      </c>
      <c r="L52" s="13"/>
      <c r="M52" s="13"/>
      <c r="N52" s="13"/>
      <c r="O52" s="13"/>
      <c r="P52" s="13"/>
      <c r="Q52" s="13"/>
    </row>
    <row r="53" spans="1:17">
      <c r="A53" s="1">
        <v>52</v>
      </c>
      <c r="B53" s="13" t="s">
        <v>103</v>
      </c>
      <c r="C53" s="13" t="s">
        <v>45</v>
      </c>
      <c r="D53" s="13">
        <v>2008</v>
      </c>
      <c r="E53" s="13" t="s">
        <v>51</v>
      </c>
      <c r="F53" s="13" t="s">
        <v>52</v>
      </c>
      <c r="G53" s="13">
        <v>6.76</v>
      </c>
      <c r="H53" s="13">
        <v>3.07</v>
      </c>
      <c r="I53" s="13">
        <v>0.14000000000000001</v>
      </c>
      <c r="J53" s="13">
        <v>1.03</v>
      </c>
      <c r="K53" s="13">
        <v>11.01</v>
      </c>
      <c r="L53" s="13">
        <v>98</v>
      </c>
      <c r="M53" s="13">
        <v>86</v>
      </c>
      <c r="N53" s="13">
        <v>7.9</v>
      </c>
      <c r="O53" s="13">
        <v>2951</v>
      </c>
      <c r="P53" s="13" t="s">
        <v>53</v>
      </c>
      <c r="Q53" s="13" t="s">
        <v>54</v>
      </c>
    </row>
    <row r="54" spans="1:17">
      <c r="A54" s="1">
        <v>53</v>
      </c>
      <c r="B54" s="13" t="s">
        <v>104</v>
      </c>
      <c r="C54" s="13" t="s">
        <v>105</v>
      </c>
      <c r="D54" s="13">
        <v>1997</v>
      </c>
      <c r="E54" s="13" t="s">
        <v>25</v>
      </c>
      <c r="F54" s="13" t="s">
        <v>69</v>
      </c>
      <c r="G54" s="13">
        <v>4.0199999999999996</v>
      </c>
      <c r="H54" s="13">
        <v>3.87</v>
      </c>
      <c r="I54" s="13">
        <v>2.54</v>
      </c>
      <c r="J54" s="13">
        <v>0.52</v>
      </c>
      <c r="K54" s="13">
        <v>10.95</v>
      </c>
      <c r="L54" s="13">
        <v>96</v>
      </c>
      <c r="M54" s="13">
        <v>16</v>
      </c>
      <c r="N54" s="13">
        <v>8.6999999999999993</v>
      </c>
      <c r="O54" s="13">
        <v>138</v>
      </c>
      <c r="P54" s="13" t="s">
        <v>70</v>
      </c>
      <c r="Q54" s="13" t="s">
        <v>21</v>
      </c>
    </row>
    <row r="55" spans="1:17">
      <c r="A55" s="1">
        <v>54</v>
      </c>
      <c r="B55" s="13" t="s">
        <v>106</v>
      </c>
      <c r="C55" s="13" t="s">
        <v>80</v>
      </c>
      <c r="D55" s="13">
        <v>2011</v>
      </c>
      <c r="E55" s="13" t="s">
        <v>2</v>
      </c>
      <c r="F55" s="13" t="s">
        <v>20</v>
      </c>
      <c r="G55" s="13">
        <v>4.8899999999999997</v>
      </c>
      <c r="H55" s="13">
        <v>3</v>
      </c>
      <c r="I55" s="13">
        <v>2.14</v>
      </c>
      <c r="J55" s="13">
        <v>0.78</v>
      </c>
      <c r="K55" s="13">
        <v>10.81</v>
      </c>
      <c r="L55" s="13">
        <v>90</v>
      </c>
      <c r="M55" s="13">
        <v>82</v>
      </c>
      <c r="N55" s="13">
        <v>8.4</v>
      </c>
      <c r="O55" s="13">
        <v>921</v>
      </c>
      <c r="P55" s="13" t="s">
        <v>20</v>
      </c>
      <c r="Q55" s="13" t="s">
        <v>21</v>
      </c>
    </row>
    <row r="56" spans="1:17">
      <c r="A56" s="1">
        <v>55</v>
      </c>
      <c r="B56" s="13" t="s">
        <v>107</v>
      </c>
      <c r="C56" s="13" t="s">
        <v>50</v>
      </c>
      <c r="D56" s="13">
        <v>2010</v>
      </c>
      <c r="E56" s="13" t="s">
        <v>25</v>
      </c>
      <c r="F56" s="13" t="s">
        <v>69</v>
      </c>
      <c r="G56" s="13">
        <v>2.96</v>
      </c>
      <c r="H56" s="13">
        <v>4.82</v>
      </c>
      <c r="I56" s="13">
        <v>0.81</v>
      </c>
      <c r="J56" s="13">
        <v>2.11</v>
      </c>
      <c r="K56" s="13">
        <v>10.7</v>
      </c>
      <c r="L56" s="13">
        <v>84</v>
      </c>
      <c r="M56" s="13">
        <v>82</v>
      </c>
      <c r="N56" s="13">
        <v>7.5</v>
      </c>
      <c r="O56" s="13">
        <v>1112</v>
      </c>
      <c r="P56" s="13" t="s">
        <v>70</v>
      </c>
      <c r="Q56" s="13" t="s">
        <v>21</v>
      </c>
    </row>
    <row r="57" spans="1:17">
      <c r="A57" s="1">
        <v>56</v>
      </c>
      <c r="B57" s="13" t="s">
        <v>82</v>
      </c>
      <c r="C57" s="13" t="s">
        <v>50</v>
      </c>
      <c r="D57" s="13">
        <v>2009</v>
      </c>
      <c r="E57" s="13" t="s">
        <v>38</v>
      </c>
      <c r="F57" s="13" t="s">
        <v>72</v>
      </c>
      <c r="G57" s="13">
        <v>4.99</v>
      </c>
      <c r="H57" s="13">
        <v>3.64</v>
      </c>
      <c r="I57" s="13">
        <v>0.38</v>
      </c>
      <c r="J57" s="13">
        <v>1.6</v>
      </c>
      <c r="K57" s="13">
        <v>10.6</v>
      </c>
      <c r="L57" s="13">
        <v>94</v>
      </c>
      <c r="M57" s="13">
        <v>67</v>
      </c>
      <c r="N57" s="13">
        <v>6.3</v>
      </c>
      <c r="O57" s="13">
        <v>2073</v>
      </c>
      <c r="P57" s="13" t="s">
        <v>83</v>
      </c>
      <c r="Q57" s="13" t="s">
        <v>54</v>
      </c>
    </row>
    <row r="58" spans="1:17">
      <c r="A58" s="1">
        <v>57</v>
      </c>
      <c r="B58" s="13" t="s">
        <v>108</v>
      </c>
      <c r="C58" s="13" t="s">
        <v>58</v>
      </c>
      <c r="D58" s="13">
        <v>1993</v>
      </c>
      <c r="E58" s="13" t="s">
        <v>2</v>
      </c>
      <c r="F58" s="13" t="s">
        <v>20</v>
      </c>
      <c r="G58" s="13">
        <v>5.99</v>
      </c>
      <c r="H58" s="13">
        <v>2.15</v>
      </c>
      <c r="I58" s="13">
        <v>2.12</v>
      </c>
      <c r="J58" s="13">
        <v>0.28999999999999998</v>
      </c>
      <c r="K58" s="13">
        <v>10.55</v>
      </c>
      <c r="L58" s="13"/>
      <c r="M58" s="13"/>
      <c r="N58" s="13"/>
      <c r="O58" s="13"/>
      <c r="P58" s="13"/>
      <c r="Q58" s="13"/>
    </row>
    <row r="59" spans="1:17">
      <c r="A59" s="1">
        <v>58</v>
      </c>
      <c r="B59" s="13" t="s">
        <v>103</v>
      </c>
      <c r="C59" s="13" t="s">
        <v>50</v>
      </c>
      <c r="D59" s="13">
        <v>2008</v>
      </c>
      <c r="E59" s="13" t="s">
        <v>51</v>
      </c>
      <c r="F59" s="13" t="s">
        <v>52</v>
      </c>
      <c r="G59" s="13">
        <v>4.76</v>
      </c>
      <c r="H59" s="13">
        <v>3.69</v>
      </c>
      <c r="I59" s="13">
        <v>0.44</v>
      </c>
      <c r="J59" s="13">
        <v>1.61</v>
      </c>
      <c r="K59" s="13">
        <v>10.5</v>
      </c>
      <c r="L59" s="13">
        <v>98</v>
      </c>
      <c r="M59" s="13">
        <v>64</v>
      </c>
      <c r="N59" s="13">
        <v>7.5</v>
      </c>
      <c r="O59" s="13">
        <v>2833</v>
      </c>
      <c r="P59" s="13" t="s">
        <v>53</v>
      </c>
      <c r="Q59" s="13" t="s">
        <v>54</v>
      </c>
    </row>
    <row r="60" spans="1:17">
      <c r="A60" s="1">
        <v>59</v>
      </c>
      <c r="B60" s="13" t="s">
        <v>109</v>
      </c>
      <c r="C60" s="13" t="s">
        <v>65</v>
      </c>
      <c r="D60" s="13">
        <v>2004</v>
      </c>
      <c r="E60" s="13" t="s">
        <v>29</v>
      </c>
      <c r="F60" s="13" t="s">
        <v>20</v>
      </c>
      <c r="G60" s="13">
        <v>4.34</v>
      </c>
      <c r="H60" s="13">
        <v>2.65</v>
      </c>
      <c r="I60" s="13">
        <v>3.15</v>
      </c>
      <c r="J60" s="13">
        <v>0.35</v>
      </c>
      <c r="K60" s="13">
        <v>10.49</v>
      </c>
      <c r="L60" s="13"/>
      <c r="M60" s="13"/>
      <c r="N60" s="13"/>
      <c r="O60" s="13"/>
      <c r="P60" s="13"/>
      <c r="Q60" s="13"/>
    </row>
    <row r="61" spans="1:17">
      <c r="A61" s="1">
        <v>60</v>
      </c>
      <c r="B61" s="13" t="s">
        <v>95</v>
      </c>
      <c r="C61" s="13" t="s">
        <v>33</v>
      </c>
      <c r="D61" s="13">
        <v>2004</v>
      </c>
      <c r="E61" s="13" t="s">
        <v>2</v>
      </c>
      <c r="F61" s="13" t="s">
        <v>20</v>
      </c>
      <c r="G61" s="13">
        <v>5.01</v>
      </c>
      <c r="H61" s="13">
        <v>3.07</v>
      </c>
      <c r="I61" s="13">
        <v>1.25</v>
      </c>
      <c r="J61" s="13">
        <v>0.97</v>
      </c>
      <c r="K61" s="13">
        <v>10.3</v>
      </c>
      <c r="L61" s="13"/>
      <c r="M61" s="13"/>
      <c r="N61" s="13"/>
      <c r="O61" s="13"/>
      <c r="P61" s="13"/>
      <c r="Q61" s="13"/>
    </row>
    <row r="62" spans="1:17">
      <c r="A62" s="1">
        <v>61</v>
      </c>
      <c r="B62" s="13" t="s">
        <v>110</v>
      </c>
      <c r="C62" s="13" t="s">
        <v>45</v>
      </c>
      <c r="D62" s="13">
        <v>2013</v>
      </c>
      <c r="E62" s="13" t="s">
        <v>38</v>
      </c>
      <c r="F62" s="13" t="s">
        <v>72</v>
      </c>
      <c r="G62" s="13">
        <v>6.73</v>
      </c>
      <c r="H62" s="13">
        <v>2.56</v>
      </c>
      <c r="I62" s="13">
        <v>0.04</v>
      </c>
      <c r="J62" s="13">
        <v>0.91</v>
      </c>
      <c r="K62" s="13">
        <v>10.25</v>
      </c>
      <c r="L62" s="13">
        <v>73</v>
      </c>
      <c r="M62" s="13">
        <v>29</v>
      </c>
      <c r="N62" s="13">
        <v>2.6</v>
      </c>
      <c r="O62" s="13">
        <v>2117</v>
      </c>
      <c r="P62" s="13" t="s">
        <v>83</v>
      </c>
      <c r="Q62" s="13" t="s">
        <v>54</v>
      </c>
    </row>
    <row r="63" spans="1:17">
      <c r="A63" s="1">
        <v>62</v>
      </c>
      <c r="B63" s="13" t="s">
        <v>111</v>
      </c>
      <c r="C63" s="13" t="s">
        <v>18</v>
      </c>
      <c r="D63" s="13">
        <v>2011</v>
      </c>
      <c r="E63" s="13" t="s">
        <v>35</v>
      </c>
      <c r="F63" s="13" t="s">
        <v>112</v>
      </c>
      <c r="G63" s="13">
        <v>5.95</v>
      </c>
      <c r="H63" s="13">
        <v>3.11</v>
      </c>
      <c r="I63" s="13">
        <v>0</v>
      </c>
      <c r="J63" s="13">
        <v>1.06</v>
      </c>
      <c r="K63" s="13">
        <v>10.119999999999999</v>
      </c>
      <c r="L63" s="13">
        <v>74</v>
      </c>
      <c r="M63" s="13">
        <v>15</v>
      </c>
      <c r="N63" s="13">
        <v>7.8</v>
      </c>
      <c r="O63" s="13">
        <v>16</v>
      </c>
      <c r="P63" s="13" t="s">
        <v>112</v>
      </c>
      <c r="Q63" s="13" t="s">
        <v>113</v>
      </c>
    </row>
    <row r="64" spans="1:17">
      <c r="A64" s="1">
        <v>63</v>
      </c>
      <c r="B64" s="13" t="s">
        <v>114</v>
      </c>
      <c r="C64" s="13" t="s">
        <v>80</v>
      </c>
      <c r="D64" s="13">
        <v>2012</v>
      </c>
      <c r="E64" s="13" t="s">
        <v>2</v>
      </c>
      <c r="F64" s="13" t="s">
        <v>20</v>
      </c>
      <c r="G64" s="13">
        <v>3.66</v>
      </c>
      <c r="H64" s="13">
        <v>3.14</v>
      </c>
      <c r="I64" s="13">
        <v>2.4700000000000002</v>
      </c>
      <c r="J64" s="13">
        <v>0.63</v>
      </c>
      <c r="K64" s="13">
        <v>9.9</v>
      </c>
      <c r="L64" s="13">
        <v>78</v>
      </c>
      <c r="M64" s="13">
        <v>70</v>
      </c>
      <c r="N64" s="13">
        <v>7.2</v>
      </c>
      <c r="O64" s="13">
        <v>424</v>
      </c>
      <c r="P64" s="13" t="s">
        <v>20</v>
      </c>
      <c r="Q64" s="13" t="s">
        <v>21</v>
      </c>
    </row>
    <row r="65" spans="1:17">
      <c r="A65" s="1">
        <v>64</v>
      </c>
      <c r="B65" s="13" t="s">
        <v>115</v>
      </c>
      <c r="C65" s="13" t="s">
        <v>96</v>
      </c>
      <c r="D65" s="13">
        <v>1996</v>
      </c>
      <c r="E65" s="13" t="s">
        <v>25</v>
      </c>
      <c r="F65" s="13" t="s">
        <v>20</v>
      </c>
      <c r="G65" s="13">
        <v>5.55</v>
      </c>
      <c r="H65" s="13">
        <v>1.94</v>
      </c>
      <c r="I65" s="13">
        <v>2.23</v>
      </c>
      <c r="J65" s="13">
        <v>0.15</v>
      </c>
      <c r="K65" s="13">
        <v>9.8699999999999992</v>
      </c>
      <c r="L65" s="13"/>
      <c r="M65" s="13"/>
      <c r="N65" s="13"/>
      <c r="O65" s="13"/>
      <c r="P65" s="13"/>
      <c r="Q65" s="13"/>
    </row>
    <row r="66" spans="1:17">
      <c r="A66" s="1">
        <v>65</v>
      </c>
      <c r="B66" s="13" t="s">
        <v>116</v>
      </c>
      <c r="C66" s="13" t="s">
        <v>45</v>
      </c>
      <c r="D66" s="13">
        <v>2010</v>
      </c>
      <c r="E66" s="13" t="s">
        <v>38</v>
      </c>
      <c r="F66" s="13" t="s">
        <v>46</v>
      </c>
      <c r="G66" s="13">
        <v>7.04</v>
      </c>
      <c r="H66" s="13">
        <v>1.95</v>
      </c>
      <c r="I66" s="13">
        <v>0.08</v>
      </c>
      <c r="J66" s="13">
        <v>0.79</v>
      </c>
      <c r="K66" s="13">
        <v>9.86</v>
      </c>
      <c r="L66" s="13">
        <v>91</v>
      </c>
      <c r="M66" s="13">
        <v>99</v>
      </c>
      <c r="N66" s="13">
        <v>7.9</v>
      </c>
      <c r="O66" s="13">
        <v>2045</v>
      </c>
      <c r="P66" s="13" t="s">
        <v>117</v>
      </c>
      <c r="Q66" s="13" t="s">
        <v>54</v>
      </c>
    </row>
    <row r="67" spans="1:17">
      <c r="A67" s="1">
        <v>66</v>
      </c>
      <c r="B67" s="13" t="s">
        <v>118</v>
      </c>
      <c r="C67" s="13" t="s">
        <v>105</v>
      </c>
      <c r="D67" s="13">
        <v>1997</v>
      </c>
      <c r="E67" s="13" t="s">
        <v>29</v>
      </c>
      <c r="F67" s="13" t="s">
        <v>69</v>
      </c>
      <c r="G67" s="13">
        <v>3.01</v>
      </c>
      <c r="H67" s="13">
        <v>2.4700000000000002</v>
      </c>
      <c r="I67" s="13">
        <v>3.28</v>
      </c>
      <c r="J67" s="13">
        <v>0.96</v>
      </c>
      <c r="K67" s="13">
        <v>9.7200000000000006</v>
      </c>
      <c r="L67" s="13">
        <v>92</v>
      </c>
      <c r="M67" s="13">
        <v>20</v>
      </c>
      <c r="N67" s="13">
        <v>9.1999999999999993</v>
      </c>
      <c r="O67" s="13">
        <v>1282</v>
      </c>
      <c r="P67" s="13" t="s">
        <v>119</v>
      </c>
      <c r="Q67" s="13" t="s">
        <v>89</v>
      </c>
    </row>
    <row r="68" spans="1:17">
      <c r="A68" s="1">
        <v>67</v>
      </c>
      <c r="B68" s="13" t="s">
        <v>120</v>
      </c>
      <c r="C68" s="13" t="s">
        <v>45</v>
      </c>
      <c r="D68" s="13">
        <v>2012</v>
      </c>
      <c r="E68" s="13" t="s">
        <v>38</v>
      </c>
      <c r="F68" s="13" t="s">
        <v>46</v>
      </c>
      <c r="G68" s="13">
        <v>6.65</v>
      </c>
      <c r="H68" s="13">
        <v>2.2799999999999998</v>
      </c>
      <c r="I68" s="13">
        <v>0.04</v>
      </c>
      <c r="J68" s="13">
        <v>0.74</v>
      </c>
      <c r="K68" s="13">
        <v>9.7100000000000009</v>
      </c>
      <c r="L68" s="13">
        <v>87</v>
      </c>
      <c r="M68" s="13">
        <v>87</v>
      </c>
      <c r="N68" s="13">
        <v>7</v>
      </c>
      <c r="O68" s="13">
        <v>3260</v>
      </c>
      <c r="P68" s="13" t="s">
        <v>121</v>
      </c>
      <c r="Q68" s="13" t="s">
        <v>54</v>
      </c>
    </row>
    <row r="69" spans="1:17">
      <c r="A69" s="1">
        <v>68</v>
      </c>
      <c r="B69" s="13" t="s">
        <v>122</v>
      </c>
      <c r="C69" s="13" t="s">
        <v>105</v>
      </c>
      <c r="D69" s="13">
        <v>1999</v>
      </c>
      <c r="E69" s="13" t="s">
        <v>25</v>
      </c>
      <c r="F69" s="13" t="s">
        <v>69</v>
      </c>
      <c r="G69" s="13">
        <v>3.88</v>
      </c>
      <c r="H69" s="13">
        <v>3.42</v>
      </c>
      <c r="I69" s="13">
        <v>1.69</v>
      </c>
      <c r="J69" s="13">
        <v>0.5</v>
      </c>
      <c r="K69" s="13">
        <v>9.49</v>
      </c>
      <c r="L69" s="13">
        <v>93</v>
      </c>
      <c r="M69" s="13">
        <v>23</v>
      </c>
      <c r="N69" s="13">
        <v>9</v>
      </c>
      <c r="O69" s="13">
        <v>135</v>
      </c>
      <c r="P69" s="13" t="s">
        <v>70</v>
      </c>
      <c r="Q69" s="13" t="s">
        <v>89</v>
      </c>
    </row>
    <row r="70" spans="1:17">
      <c r="A70" s="1">
        <v>69</v>
      </c>
      <c r="B70" s="13" t="s">
        <v>123</v>
      </c>
      <c r="C70" s="13" t="s">
        <v>18</v>
      </c>
      <c r="D70" s="13">
        <v>2010</v>
      </c>
      <c r="E70" s="13" t="s">
        <v>35</v>
      </c>
      <c r="F70" s="13" t="s">
        <v>112</v>
      </c>
      <c r="G70" s="13">
        <v>5.8</v>
      </c>
      <c r="H70" s="13">
        <v>2.85</v>
      </c>
      <c r="I70" s="13">
        <v>0.01</v>
      </c>
      <c r="J70" s="13">
        <v>0.78</v>
      </c>
      <c r="K70" s="13">
        <v>9.44</v>
      </c>
      <c r="L70" s="13">
        <v>74</v>
      </c>
      <c r="M70" s="13">
        <v>24</v>
      </c>
      <c r="N70" s="13">
        <v>7.3</v>
      </c>
      <c r="O70" s="13">
        <v>24</v>
      </c>
      <c r="P70" s="13" t="s">
        <v>112</v>
      </c>
      <c r="Q70" s="13" t="s">
        <v>113</v>
      </c>
    </row>
    <row r="71" spans="1:17">
      <c r="A71" s="1">
        <v>70</v>
      </c>
      <c r="B71" s="13" t="s">
        <v>110</v>
      </c>
      <c r="C71" s="13" t="s">
        <v>50</v>
      </c>
      <c r="D71" s="13">
        <v>2013</v>
      </c>
      <c r="E71" s="13" t="s">
        <v>38</v>
      </c>
      <c r="F71" s="13" t="s">
        <v>72</v>
      </c>
      <c r="G71" s="13">
        <v>4.0999999999999996</v>
      </c>
      <c r="H71" s="13">
        <v>3.63</v>
      </c>
      <c r="I71" s="13">
        <v>0.38</v>
      </c>
      <c r="J71" s="13">
        <v>1.25</v>
      </c>
      <c r="K71" s="13">
        <v>9.36</v>
      </c>
      <c r="L71" s="13">
        <v>71</v>
      </c>
      <c r="M71" s="13">
        <v>10</v>
      </c>
      <c r="N71" s="13">
        <v>2.6</v>
      </c>
      <c r="O71" s="13">
        <v>1047</v>
      </c>
      <c r="P71" s="13" t="s">
        <v>83</v>
      </c>
      <c r="Q71" s="13" t="s">
        <v>54</v>
      </c>
    </row>
    <row r="72" spans="1:17">
      <c r="A72" s="1">
        <v>71</v>
      </c>
      <c r="B72" s="13" t="s">
        <v>124</v>
      </c>
      <c r="C72" s="13" t="s">
        <v>45</v>
      </c>
      <c r="D72" s="13">
        <v>2007</v>
      </c>
      <c r="E72" s="13" t="s">
        <v>38</v>
      </c>
      <c r="F72" s="13" t="s">
        <v>72</v>
      </c>
      <c r="G72" s="13">
        <v>5.93</v>
      </c>
      <c r="H72" s="13">
        <v>2.36</v>
      </c>
      <c r="I72" s="13">
        <v>0.13</v>
      </c>
      <c r="J72" s="13">
        <v>0.9</v>
      </c>
      <c r="K72" s="13">
        <v>9.31</v>
      </c>
      <c r="L72" s="13">
        <v>94</v>
      </c>
      <c r="M72" s="13">
        <v>70</v>
      </c>
      <c r="N72" s="13">
        <v>8.4</v>
      </c>
      <c r="O72" s="13">
        <v>1320</v>
      </c>
      <c r="P72" s="13" t="s">
        <v>83</v>
      </c>
      <c r="Q72" s="13" t="s">
        <v>54</v>
      </c>
    </row>
    <row r="73" spans="1:17">
      <c r="A73" s="1">
        <v>72</v>
      </c>
      <c r="B73" s="13" t="s">
        <v>125</v>
      </c>
      <c r="C73" s="13" t="s">
        <v>58</v>
      </c>
      <c r="D73" s="13">
        <v>1994</v>
      </c>
      <c r="E73" s="13" t="s">
        <v>2</v>
      </c>
      <c r="F73" s="13" t="s">
        <v>20</v>
      </c>
      <c r="G73" s="13">
        <v>4.3600000000000003</v>
      </c>
      <c r="H73" s="13">
        <v>1.71</v>
      </c>
      <c r="I73" s="13">
        <v>3</v>
      </c>
      <c r="J73" s="13">
        <v>0.23</v>
      </c>
      <c r="K73" s="13">
        <v>9.3000000000000007</v>
      </c>
      <c r="L73" s="13"/>
      <c r="M73" s="13"/>
      <c r="N73" s="13"/>
      <c r="O73" s="13"/>
      <c r="P73" s="13"/>
      <c r="Q73" s="13"/>
    </row>
    <row r="74" spans="1:17">
      <c r="A74" s="1">
        <v>73</v>
      </c>
      <c r="B74" s="13" t="s">
        <v>126</v>
      </c>
      <c r="C74" s="13" t="s">
        <v>45</v>
      </c>
      <c r="D74" s="13">
        <v>2013</v>
      </c>
      <c r="E74" s="13" t="s">
        <v>35</v>
      </c>
      <c r="F74" s="13" t="s">
        <v>46</v>
      </c>
      <c r="G74" s="13">
        <v>5.7</v>
      </c>
      <c r="H74" s="13">
        <v>2.65</v>
      </c>
      <c r="I74" s="13">
        <v>0.02</v>
      </c>
      <c r="J74" s="13">
        <v>0.81</v>
      </c>
      <c r="K74" s="13">
        <v>9.18</v>
      </c>
      <c r="L74" s="13"/>
      <c r="M74" s="13"/>
      <c r="N74" s="13"/>
      <c r="O74" s="13"/>
      <c r="P74" s="13"/>
      <c r="Q74" s="13"/>
    </row>
    <row r="75" spans="1:17">
      <c r="A75" s="1">
        <v>74</v>
      </c>
      <c r="B75" s="13" t="s">
        <v>127</v>
      </c>
      <c r="C75" s="13" t="s">
        <v>80</v>
      </c>
      <c r="D75" s="13">
        <v>2012</v>
      </c>
      <c r="E75" s="13" t="s">
        <v>40</v>
      </c>
      <c r="F75" s="13" t="s">
        <v>20</v>
      </c>
      <c r="G75" s="13">
        <v>2.0299999999999998</v>
      </c>
      <c r="H75" s="13">
        <v>2.36</v>
      </c>
      <c r="I75" s="13">
        <v>4.3899999999999997</v>
      </c>
      <c r="J75" s="13">
        <v>0.39</v>
      </c>
      <c r="K75" s="13">
        <v>9.16</v>
      </c>
      <c r="L75" s="13">
        <v>88</v>
      </c>
      <c r="M75" s="13">
        <v>70</v>
      </c>
      <c r="N75" s="13">
        <v>8.6999999999999993</v>
      </c>
      <c r="O75" s="13">
        <v>626</v>
      </c>
      <c r="P75" s="13" t="s">
        <v>20</v>
      </c>
      <c r="Q75" s="13" t="s">
        <v>21</v>
      </c>
    </row>
    <row r="76" spans="1:17">
      <c r="A76" s="1">
        <v>75</v>
      </c>
      <c r="B76" s="13" t="s">
        <v>128</v>
      </c>
      <c r="C76" s="13" t="s">
        <v>33</v>
      </c>
      <c r="D76" s="13">
        <v>2007</v>
      </c>
      <c r="E76" s="13" t="s">
        <v>35</v>
      </c>
      <c r="F76" s="13" t="s">
        <v>20</v>
      </c>
      <c r="G76" s="13">
        <v>4.4000000000000004</v>
      </c>
      <c r="H76" s="13">
        <v>1.85</v>
      </c>
      <c r="I76" s="13">
        <v>1.98</v>
      </c>
      <c r="J76" s="13">
        <v>0.68</v>
      </c>
      <c r="K76" s="13">
        <v>8.91</v>
      </c>
      <c r="L76" s="13">
        <v>72</v>
      </c>
      <c r="M76" s="13">
        <v>27</v>
      </c>
      <c r="N76" s="13">
        <v>7.8</v>
      </c>
      <c r="O76" s="13">
        <v>85</v>
      </c>
      <c r="P76" s="13" t="s">
        <v>129</v>
      </c>
      <c r="Q76" s="13" t="s">
        <v>21</v>
      </c>
    </row>
    <row r="77" spans="1:17">
      <c r="A77" s="1">
        <v>76</v>
      </c>
      <c r="B77" s="13" t="s">
        <v>130</v>
      </c>
      <c r="C77" s="13" t="s">
        <v>45</v>
      </c>
      <c r="D77" s="13">
        <v>2011</v>
      </c>
      <c r="E77" s="13" t="s">
        <v>29</v>
      </c>
      <c r="F77" s="13" t="s">
        <v>131</v>
      </c>
      <c r="G77" s="13">
        <v>5.05</v>
      </c>
      <c r="H77" s="13">
        <v>2.79</v>
      </c>
      <c r="I77" s="13">
        <v>0.1</v>
      </c>
      <c r="J77" s="13">
        <v>0.85</v>
      </c>
      <c r="K77" s="13">
        <v>8.7899999999999991</v>
      </c>
      <c r="L77" s="13">
        <v>96</v>
      </c>
      <c r="M77" s="13">
        <v>89</v>
      </c>
      <c r="N77" s="13">
        <v>8.4</v>
      </c>
      <c r="O77" s="13">
        <v>3589</v>
      </c>
      <c r="P77" s="13" t="s">
        <v>132</v>
      </c>
      <c r="Q77" s="13" t="s">
        <v>54</v>
      </c>
    </row>
    <row r="78" spans="1:17">
      <c r="A78" s="1">
        <v>77</v>
      </c>
      <c r="B78" s="13" t="s">
        <v>133</v>
      </c>
      <c r="C78" s="13" t="s">
        <v>58</v>
      </c>
      <c r="D78" s="13">
        <v>1992</v>
      </c>
      <c r="E78" s="13" t="s">
        <v>25</v>
      </c>
      <c r="F78" s="13" t="s">
        <v>20</v>
      </c>
      <c r="G78" s="13">
        <v>3.54</v>
      </c>
      <c r="H78" s="13">
        <v>1.24</v>
      </c>
      <c r="I78" s="13">
        <v>3.81</v>
      </c>
      <c r="J78" s="13">
        <v>0.18</v>
      </c>
      <c r="K78" s="13">
        <v>8.76</v>
      </c>
      <c r="L78" s="13"/>
      <c r="M78" s="13"/>
      <c r="N78" s="13"/>
      <c r="O78" s="13"/>
      <c r="P78" s="13"/>
      <c r="Q78" s="13"/>
    </row>
    <row r="79" spans="1:17">
      <c r="A79" s="1">
        <v>78</v>
      </c>
      <c r="B79" s="13" t="s">
        <v>134</v>
      </c>
      <c r="C79" s="13" t="s">
        <v>76</v>
      </c>
      <c r="D79" s="13">
        <v>2015</v>
      </c>
      <c r="E79" s="13" t="s">
        <v>19</v>
      </c>
      <c r="F79" s="13" t="s">
        <v>135</v>
      </c>
      <c r="G79" s="13">
        <v>1.1200000000000001</v>
      </c>
      <c r="H79" s="13">
        <v>6.12</v>
      </c>
      <c r="I79" s="13">
        <v>0.06</v>
      </c>
      <c r="J79" s="13">
        <v>1.28</v>
      </c>
      <c r="K79" s="13">
        <v>8.57</v>
      </c>
      <c r="L79" s="13">
        <v>82</v>
      </c>
      <c r="M79" s="13">
        <v>42</v>
      </c>
      <c r="N79" s="13">
        <v>4.3</v>
      </c>
      <c r="O79" s="13">
        <v>896</v>
      </c>
      <c r="P79" s="13" t="s">
        <v>136</v>
      </c>
      <c r="Q79" s="13" t="s">
        <v>21</v>
      </c>
    </row>
    <row r="80" spans="1:17">
      <c r="A80" s="1">
        <v>79</v>
      </c>
      <c r="B80" s="13" t="s">
        <v>137</v>
      </c>
      <c r="C80" s="13" t="s">
        <v>138</v>
      </c>
      <c r="D80" s="13">
        <v>2004</v>
      </c>
      <c r="E80" s="13" t="s">
        <v>38</v>
      </c>
      <c r="F80" s="13" t="s">
        <v>46</v>
      </c>
      <c r="G80" s="13">
        <v>6.82</v>
      </c>
      <c r="H80" s="13">
        <v>1.53</v>
      </c>
      <c r="I80" s="13">
        <v>0.05</v>
      </c>
      <c r="J80" s="13">
        <v>0.08</v>
      </c>
      <c r="K80" s="13">
        <v>8.49</v>
      </c>
      <c r="L80" s="13">
        <v>95</v>
      </c>
      <c r="M80" s="13">
        <v>91</v>
      </c>
      <c r="N80" s="13">
        <v>8.1999999999999993</v>
      </c>
      <c r="O80" s="13">
        <v>1218</v>
      </c>
      <c r="P80" s="13" t="s">
        <v>139</v>
      </c>
      <c r="Q80" s="13" t="s">
        <v>54</v>
      </c>
    </row>
    <row r="81" spans="1:17">
      <c r="A81" s="1">
        <v>80</v>
      </c>
      <c r="B81" s="13" t="s">
        <v>140</v>
      </c>
      <c r="C81" s="13" t="s">
        <v>18</v>
      </c>
      <c r="D81" s="13">
        <v>2010</v>
      </c>
      <c r="E81" s="13" t="s">
        <v>35</v>
      </c>
      <c r="F81" s="13" t="s">
        <v>20</v>
      </c>
      <c r="G81" s="13">
        <v>1.75</v>
      </c>
      <c r="H81" s="13">
        <v>3.47</v>
      </c>
      <c r="I81" s="13">
        <v>2.4900000000000002</v>
      </c>
      <c r="J81" s="13">
        <v>0.67</v>
      </c>
      <c r="K81" s="13">
        <v>8.3800000000000008</v>
      </c>
      <c r="L81" s="13">
        <v>68</v>
      </c>
      <c r="M81" s="13">
        <v>42</v>
      </c>
      <c r="N81" s="13">
        <v>7.4</v>
      </c>
      <c r="O81" s="13">
        <v>54</v>
      </c>
      <c r="P81" s="13" t="s">
        <v>141</v>
      </c>
      <c r="Q81" s="13" t="s">
        <v>21</v>
      </c>
    </row>
    <row r="82" spans="1:17">
      <c r="A82" s="1">
        <v>81</v>
      </c>
      <c r="B82" s="13" t="s">
        <v>142</v>
      </c>
      <c r="C82" s="13" t="s">
        <v>18</v>
      </c>
      <c r="D82" s="13">
        <v>2007</v>
      </c>
      <c r="E82" s="13" t="s">
        <v>35</v>
      </c>
      <c r="F82" s="13" t="s">
        <v>20</v>
      </c>
      <c r="G82" s="13">
        <v>3.74</v>
      </c>
      <c r="H82" s="13">
        <v>2.2400000000000002</v>
      </c>
      <c r="I82" s="13">
        <v>1.58</v>
      </c>
      <c r="J82" s="13">
        <v>0.7</v>
      </c>
      <c r="K82" s="13">
        <v>8.27</v>
      </c>
      <c r="L82" s="13">
        <v>62</v>
      </c>
      <c r="M82" s="13">
        <v>41</v>
      </c>
      <c r="N82" s="13">
        <v>6.3</v>
      </c>
      <c r="O82" s="13">
        <v>190</v>
      </c>
      <c r="P82" s="13" t="s">
        <v>143</v>
      </c>
      <c r="Q82" s="13" t="s">
        <v>21</v>
      </c>
    </row>
    <row r="83" spans="1:17">
      <c r="A83" s="1">
        <v>82</v>
      </c>
      <c r="B83" s="13" t="s">
        <v>144</v>
      </c>
      <c r="C83" s="13" t="s">
        <v>50</v>
      </c>
      <c r="D83" s="13">
        <v>2012</v>
      </c>
      <c r="E83" s="13" t="s">
        <v>51</v>
      </c>
      <c r="F83" s="13" t="s">
        <v>135</v>
      </c>
      <c r="G83" s="13">
        <v>1.06</v>
      </c>
      <c r="H83" s="13">
        <v>5.01</v>
      </c>
      <c r="I83" s="13">
        <v>0.13</v>
      </c>
      <c r="J83" s="13">
        <v>1.97</v>
      </c>
      <c r="K83" s="13">
        <v>8.16</v>
      </c>
      <c r="L83" s="13">
        <v>88</v>
      </c>
      <c r="M83" s="13">
        <v>37</v>
      </c>
      <c r="N83" s="13">
        <v>6.6</v>
      </c>
      <c r="O83" s="13">
        <v>348</v>
      </c>
      <c r="P83" s="13" t="s">
        <v>135</v>
      </c>
      <c r="Q83" s="13" t="s">
        <v>21</v>
      </c>
    </row>
    <row r="84" spans="1:17">
      <c r="A84" s="1">
        <v>83</v>
      </c>
      <c r="B84" s="13" t="s">
        <v>145</v>
      </c>
      <c r="C84" s="13" t="s">
        <v>96</v>
      </c>
      <c r="D84" s="13">
        <v>1997</v>
      </c>
      <c r="E84" s="13" t="s">
        <v>38</v>
      </c>
      <c r="F84" s="13" t="s">
        <v>20</v>
      </c>
      <c r="G84" s="13">
        <v>5.8</v>
      </c>
      <c r="H84" s="13">
        <v>2.0099999999999998</v>
      </c>
      <c r="I84" s="13">
        <v>0.13</v>
      </c>
      <c r="J84" s="13">
        <v>0.15</v>
      </c>
      <c r="K84" s="13">
        <v>8.09</v>
      </c>
      <c r="L84" s="13"/>
      <c r="M84" s="13"/>
      <c r="N84" s="13"/>
      <c r="O84" s="13"/>
      <c r="P84" s="13"/>
      <c r="Q84" s="13"/>
    </row>
    <row r="85" spans="1:17">
      <c r="A85" s="1">
        <v>84</v>
      </c>
      <c r="B85" s="13" t="s">
        <v>146</v>
      </c>
      <c r="C85" s="13" t="s">
        <v>33</v>
      </c>
      <c r="D85" s="13">
        <v>2012</v>
      </c>
      <c r="E85" s="13" t="s">
        <v>29</v>
      </c>
      <c r="F85" s="13" t="s">
        <v>20</v>
      </c>
      <c r="G85" s="13">
        <v>2.79</v>
      </c>
      <c r="H85" s="13">
        <v>1.72</v>
      </c>
      <c r="I85" s="13">
        <v>3.14</v>
      </c>
      <c r="J85" s="13">
        <v>0.41</v>
      </c>
      <c r="K85" s="13">
        <v>8.07</v>
      </c>
      <c r="L85" s="13"/>
      <c r="M85" s="13"/>
      <c r="N85" s="13"/>
      <c r="O85" s="13"/>
      <c r="P85" s="13"/>
      <c r="Q85" s="13"/>
    </row>
    <row r="86" spans="1:17">
      <c r="A86" s="1">
        <v>85</v>
      </c>
      <c r="B86" s="13" t="s">
        <v>147</v>
      </c>
      <c r="C86" s="13" t="s">
        <v>56</v>
      </c>
      <c r="D86" s="13">
        <v>2001</v>
      </c>
      <c r="E86" s="13" t="s">
        <v>29</v>
      </c>
      <c r="F86" s="13" t="s">
        <v>69</v>
      </c>
      <c r="G86" s="13">
        <v>2.91</v>
      </c>
      <c r="H86" s="13">
        <v>2.0699999999999998</v>
      </c>
      <c r="I86" s="13">
        <v>2.73</v>
      </c>
      <c r="J86" s="13">
        <v>0.33</v>
      </c>
      <c r="K86" s="13">
        <v>8.0500000000000007</v>
      </c>
      <c r="L86" s="13">
        <v>92</v>
      </c>
      <c r="M86" s="13">
        <v>53</v>
      </c>
      <c r="N86" s="13">
        <v>8.6999999999999993</v>
      </c>
      <c r="O86" s="13">
        <v>1056</v>
      </c>
      <c r="P86" s="13" t="s">
        <v>119</v>
      </c>
      <c r="Q86" s="13" t="s">
        <v>89</v>
      </c>
    </row>
    <row r="87" spans="1:17">
      <c r="A87" s="1">
        <v>86</v>
      </c>
      <c r="B87" s="13" t="s">
        <v>148</v>
      </c>
      <c r="C87" s="13" t="s">
        <v>149</v>
      </c>
      <c r="D87" s="13">
        <v>2009</v>
      </c>
      <c r="E87" s="13" t="s">
        <v>40</v>
      </c>
      <c r="F87" s="13" t="s">
        <v>135</v>
      </c>
      <c r="G87" s="13">
        <v>0.99</v>
      </c>
      <c r="H87" s="13">
        <v>6.42</v>
      </c>
      <c r="I87" s="13">
        <v>0</v>
      </c>
      <c r="J87" s="13">
        <v>0.6</v>
      </c>
      <c r="K87" s="13">
        <v>8.01</v>
      </c>
      <c r="L87" s="13">
        <v>86</v>
      </c>
      <c r="M87" s="13">
        <v>75</v>
      </c>
      <c r="N87" s="13">
        <v>7.6</v>
      </c>
      <c r="O87" s="13">
        <v>886</v>
      </c>
      <c r="P87" s="13" t="s">
        <v>150</v>
      </c>
      <c r="Q87" s="13" t="s">
        <v>89</v>
      </c>
    </row>
    <row r="88" spans="1:17">
      <c r="A88" s="1">
        <v>87</v>
      </c>
      <c r="B88" s="13" t="s">
        <v>151</v>
      </c>
      <c r="C88" s="13" t="s">
        <v>18</v>
      </c>
      <c r="D88" s="13">
        <v>2007</v>
      </c>
      <c r="E88" s="13" t="s">
        <v>19</v>
      </c>
      <c r="F88" s="13" t="s">
        <v>152</v>
      </c>
      <c r="G88" s="13">
        <v>2.57</v>
      </c>
      <c r="H88" s="13">
        <v>3.86</v>
      </c>
      <c r="I88" s="13">
        <v>0.66</v>
      </c>
      <c r="J88" s="13">
        <v>0.91</v>
      </c>
      <c r="K88" s="13">
        <v>7.99</v>
      </c>
      <c r="L88" s="13"/>
      <c r="M88" s="13"/>
      <c r="N88" s="13"/>
      <c r="O88" s="13"/>
      <c r="P88" s="13"/>
      <c r="Q88" s="13"/>
    </row>
    <row r="89" spans="1:17">
      <c r="A89" s="1">
        <v>88</v>
      </c>
      <c r="B89" s="13" t="s">
        <v>153</v>
      </c>
      <c r="C89" s="13" t="s">
        <v>76</v>
      </c>
      <c r="D89" s="13">
        <v>2015</v>
      </c>
      <c r="E89" s="13" t="s">
        <v>38</v>
      </c>
      <c r="F89" s="13" t="s">
        <v>135</v>
      </c>
      <c r="G89" s="13">
        <v>2.99</v>
      </c>
      <c r="H89" s="13">
        <v>3.49</v>
      </c>
      <c r="I89" s="13">
        <v>0.22</v>
      </c>
      <c r="J89" s="13">
        <v>1.28</v>
      </c>
      <c r="K89" s="13">
        <v>7.98</v>
      </c>
      <c r="L89" s="13"/>
      <c r="M89" s="13"/>
      <c r="N89" s="13"/>
      <c r="O89" s="13"/>
      <c r="P89" s="13"/>
      <c r="Q89" s="13"/>
    </row>
    <row r="90" spans="1:17">
      <c r="A90" s="1">
        <v>89</v>
      </c>
      <c r="B90" s="13" t="s">
        <v>154</v>
      </c>
      <c r="C90" s="13" t="s">
        <v>105</v>
      </c>
      <c r="D90" s="13">
        <v>1999</v>
      </c>
      <c r="E90" s="13" t="s">
        <v>29</v>
      </c>
      <c r="F90" s="13" t="s">
        <v>119</v>
      </c>
      <c r="G90" s="13">
        <v>2.2799999999999998</v>
      </c>
      <c r="H90" s="13">
        <v>1.72</v>
      </c>
      <c r="I90" s="13">
        <v>3.63</v>
      </c>
      <c r="J90" s="13">
        <v>0.23</v>
      </c>
      <c r="K90" s="13">
        <v>7.86</v>
      </c>
      <c r="L90" s="13">
        <v>90</v>
      </c>
      <c r="M90" s="13">
        <v>24</v>
      </c>
      <c r="N90" s="13">
        <v>8.6</v>
      </c>
      <c r="O90" s="13">
        <v>644</v>
      </c>
      <c r="P90" s="13" t="s">
        <v>119</v>
      </c>
      <c r="Q90" s="13" t="s">
        <v>89</v>
      </c>
    </row>
    <row r="91" spans="1:17">
      <c r="A91" s="1">
        <v>90</v>
      </c>
      <c r="B91" s="13" t="s">
        <v>155</v>
      </c>
      <c r="C91" s="13">
        <v>2600</v>
      </c>
      <c r="D91" s="13">
        <v>1982</v>
      </c>
      <c r="E91" s="13" t="s">
        <v>31</v>
      </c>
      <c r="F91" s="13" t="s">
        <v>156</v>
      </c>
      <c r="G91" s="13">
        <v>7.28</v>
      </c>
      <c r="H91" s="13">
        <v>0.45</v>
      </c>
      <c r="I91" s="13">
        <v>0</v>
      </c>
      <c r="J91" s="13">
        <v>0.08</v>
      </c>
      <c r="K91" s="13">
        <v>7.81</v>
      </c>
      <c r="L91" s="13"/>
      <c r="M91" s="13"/>
      <c r="N91" s="13"/>
      <c r="O91" s="13"/>
      <c r="P91" s="13"/>
      <c r="Q91" s="13"/>
    </row>
    <row r="92" spans="1:17">
      <c r="A92" s="1">
        <v>91</v>
      </c>
      <c r="B92" s="13" t="s">
        <v>157</v>
      </c>
      <c r="C92" s="13" t="s">
        <v>33</v>
      </c>
      <c r="D92" s="13">
        <v>2008</v>
      </c>
      <c r="E92" s="13" t="s">
        <v>29</v>
      </c>
      <c r="F92" s="13" t="s">
        <v>20</v>
      </c>
      <c r="G92" s="13">
        <v>2.76</v>
      </c>
      <c r="H92" s="13">
        <v>1.72</v>
      </c>
      <c r="I92" s="13">
        <v>2.69</v>
      </c>
      <c r="J92" s="13">
        <v>0.54</v>
      </c>
      <c r="K92" s="13">
        <v>7.72</v>
      </c>
      <c r="L92" s="13">
        <v>83</v>
      </c>
      <c r="M92" s="13">
        <v>46</v>
      </c>
      <c r="N92" s="13">
        <v>8.5</v>
      </c>
      <c r="O92" s="13">
        <v>203</v>
      </c>
      <c r="P92" s="13" t="s">
        <v>158</v>
      </c>
      <c r="Q92" s="13" t="s">
        <v>21</v>
      </c>
    </row>
    <row r="93" spans="1:17">
      <c r="A93" s="1">
        <v>92</v>
      </c>
      <c r="B93" s="13" t="s">
        <v>159</v>
      </c>
      <c r="C93" s="13" t="s">
        <v>160</v>
      </c>
      <c r="D93" s="13">
        <v>2005</v>
      </c>
      <c r="E93" s="13" t="s">
        <v>51</v>
      </c>
      <c r="F93" s="13" t="s">
        <v>52</v>
      </c>
      <c r="G93" s="13">
        <v>2.9</v>
      </c>
      <c r="H93" s="13">
        <v>2.81</v>
      </c>
      <c r="I93" s="13">
        <v>0.24</v>
      </c>
      <c r="J93" s="13">
        <v>1.73</v>
      </c>
      <c r="K93" s="13">
        <v>7.69</v>
      </c>
      <c r="L93" s="13">
        <v>88</v>
      </c>
      <c r="M93" s="13">
        <v>65</v>
      </c>
      <c r="N93" s="13">
        <v>7.6</v>
      </c>
      <c r="O93" s="13">
        <v>451</v>
      </c>
      <c r="P93" s="13" t="s">
        <v>161</v>
      </c>
      <c r="Q93" s="13" t="s">
        <v>54</v>
      </c>
    </row>
    <row r="94" spans="1:17">
      <c r="A94" s="1">
        <v>93</v>
      </c>
      <c r="B94" s="13" t="s">
        <v>162</v>
      </c>
      <c r="C94" s="13" t="s">
        <v>76</v>
      </c>
      <c r="D94" s="13">
        <v>2014</v>
      </c>
      <c r="E94" s="13" t="s">
        <v>38</v>
      </c>
      <c r="F94" s="13" t="s">
        <v>72</v>
      </c>
      <c r="G94" s="13">
        <v>2.81</v>
      </c>
      <c r="H94" s="13">
        <v>3.48</v>
      </c>
      <c r="I94" s="13">
        <v>0.14000000000000001</v>
      </c>
      <c r="J94" s="13">
        <v>1.23</v>
      </c>
      <c r="K94" s="13">
        <v>7.66</v>
      </c>
      <c r="L94" s="13">
        <v>83</v>
      </c>
      <c r="M94" s="13">
        <v>39</v>
      </c>
      <c r="N94" s="13">
        <v>5.7</v>
      </c>
      <c r="O94" s="13">
        <v>1443</v>
      </c>
      <c r="P94" s="13" t="s">
        <v>163</v>
      </c>
      <c r="Q94" s="13" t="s">
        <v>54</v>
      </c>
    </row>
    <row r="95" spans="1:17">
      <c r="A95" s="1">
        <v>94</v>
      </c>
      <c r="B95" s="13" t="s">
        <v>164</v>
      </c>
      <c r="C95" s="13" t="s">
        <v>96</v>
      </c>
      <c r="D95" s="13">
        <v>1998</v>
      </c>
      <c r="E95" s="13" t="s">
        <v>51</v>
      </c>
      <c r="F95" s="13" t="s">
        <v>20</v>
      </c>
      <c r="G95" s="13">
        <v>4.0999999999999996</v>
      </c>
      <c r="H95" s="13">
        <v>1.89</v>
      </c>
      <c r="I95" s="13">
        <v>1.45</v>
      </c>
      <c r="J95" s="13">
        <v>0.16</v>
      </c>
      <c r="K95" s="13">
        <v>7.6</v>
      </c>
      <c r="L95" s="13"/>
      <c r="M95" s="13"/>
      <c r="N95" s="13"/>
      <c r="O95" s="13"/>
      <c r="P95" s="13"/>
      <c r="Q95" s="13"/>
    </row>
    <row r="96" spans="1:17">
      <c r="A96" s="1">
        <v>95</v>
      </c>
      <c r="B96" s="13" t="s">
        <v>165</v>
      </c>
      <c r="C96" s="13" t="s">
        <v>76</v>
      </c>
      <c r="D96" s="13">
        <v>2016</v>
      </c>
      <c r="E96" s="13" t="s">
        <v>19</v>
      </c>
      <c r="F96" s="13" t="s">
        <v>135</v>
      </c>
      <c r="G96" s="13">
        <v>0.66</v>
      </c>
      <c r="H96" s="13">
        <v>5.75</v>
      </c>
      <c r="I96" s="13">
        <v>0.08</v>
      </c>
      <c r="J96" s="13">
        <v>1.1100000000000001</v>
      </c>
      <c r="K96" s="13">
        <v>7.59</v>
      </c>
      <c r="L96" s="13">
        <v>85</v>
      </c>
      <c r="M96" s="13">
        <v>41</v>
      </c>
      <c r="N96" s="13">
        <v>5</v>
      </c>
      <c r="O96" s="13">
        <v>398</v>
      </c>
      <c r="P96" s="13" t="s">
        <v>166</v>
      </c>
      <c r="Q96" s="13" t="s">
        <v>21</v>
      </c>
    </row>
    <row r="97" spans="1:17">
      <c r="A97" s="1">
        <v>96</v>
      </c>
      <c r="B97" s="13" t="s">
        <v>167</v>
      </c>
      <c r="C97" s="13" t="s">
        <v>105</v>
      </c>
      <c r="D97" s="13">
        <v>1997</v>
      </c>
      <c r="E97" s="13" t="s">
        <v>2</v>
      </c>
      <c r="F97" s="13" t="s">
        <v>69</v>
      </c>
      <c r="G97" s="13">
        <v>3.78</v>
      </c>
      <c r="H97" s="13">
        <v>2.17</v>
      </c>
      <c r="I97" s="13">
        <v>1.31</v>
      </c>
      <c r="J97" s="13">
        <v>0.31</v>
      </c>
      <c r="K97" s="13">
        <v>7.58</v>
      </c>
      <c r="L97" s="13"/>
      <c r="M97" s="13"/>
      <c r="N97" s="13"/>
      <c r="O97" s="13"/>
      <c r="P97" s="13"/>
      <c r="Q97" s="13"/>
    </row>
    <row r="98" spans="1:17">
      <c r="A98" s="1">
        <v>97</v>
      </c>
      <c r="B98" s="13" t="s">
        <v>168</v>
      </c>
      <c r="C98" s="13" t="s">
        <v>80</v>
      </c>
      <c r="D98" s="13">
        <v>2014</v>
      </c>
      <c r="E98" s="13" t="s">
        <v>87</v>
      </c>
      <c r="F98" s="13" t="s">
        <v>20</v>
      </c>
      <c r="G98" s="13">
        <v>3.27</v>
      </c>
      <c r="H98" s="13">
        <v>1.37</v>
      </c>
      <c r="I98" s="13">
        <v>2.4300000000000002</v>
      </c>
      <c r="J98" s="13">
        <v>0.48</v>
      </c>
      <c r="K98" s="13">
        <v>7.55</v>
      </c>
      <c r="L98" s="13"/>
      <c r="M98" s="13"/>
      <c r="N98" s="13"/>
      <c r="O98" s="13"/>
      <c r="P98" s="13"/>
      <c r="Q98" s="13"/>
    </row>
    <row r="99" spans="1:17">
      <c r="A99" s="1">
        <v>98</v>
      </c>
      <c r="B99" s="13" t="s">
        <v>169</v>
      </c>
      <c r="C99" s="13" t="s">
        <v>18</v>
      </c>
      <c r="D99" s="13">
        <v>2010</v>
      </c>
      <c r="E99" s="13" t="s">
        <v>2</v>
      </c>
      <c r="F99" s="13" t="s">
        <v>20</v>
      </c>
      <c r="G99" s="13">
        <v>3.56</v>
      </c>
      <c r="H99" s="13">
        <v>2.35</v>
      </c>
      <c r="I99" s="13">
        <v>0.98</v>
      </c>
      <c r="J99" s="13">
        <v>0.62</v>
      </c>
      <c r="K99" s="13">
        <v>7.51</v>
      </c>
      <c r="L99" s="13">
        <v>97</v>
      </c>
      <c r="M99" s="13">
        <v>87</v>
      </c>
      <c r="N99" s="13">
        <v>9.1</v>
      </c>
      <c r="O99" s="13">
        <v>1854</v>
      </c>
      <c r="P99" s="13" t="s">
        <v>170</v>
      </c>
      <c r="Q99" s="13" t="s">
        <v>21</v>
      </c>
    </row>
    <row r="100" spans="1:17">
      <c r="A100" s="1">
        <v>99</v>
      </c>
      <c r="B100" s="13" t="s">
        <v>171</v>
      </c>
      <c r="C100" s="13" t="s">
        <v>23</v>
      </c>
      <c r="D100" s="13">
        <v>1988</v>
      </c>
      <c r="E100" s="13" t="s">
        <v>2</v>
      </c>
      <c r="F100" s="13" t="s">
        <v>20</v>
      </c>
      <c r="G100" s="13">
        <v>5.39</v>
      </c>
      <c r="H100" s="13">
        <v>1.18</v>
      </c>
      <c r="I100" s="13">
        <v>0.7</v>
      </c>
      <c r="J100" s="13">
        <v>0.19</v>
      </c>
      <c r="K100" s="13">
        <v>7.46</v>
      </c>
      <c r="L100" s="13"/>
      <c r="M100" s="13"/>
      <c r="N100" s="13"/>
      <c r="O100" s="13"/>
      <c r="P100" s="13"/>
      <c r="Q100" s="13"/>
    </row>
    <row r="101" spans="1:17">
      <c r="A101" s="1">
        <v>100</v>
      </c>
      <c r="B101" s="13" t="s">
        <v>75</v>
      </c>
      <c r="C101" s="13" t="s">
        <v>172</v>
      </c>
      <c r="D101" s="13">
        <v>2015</v>
      </c>
      <c r="E101" s="13" t="s">
        <v>38</v>
      </c>
      <c r="F101" s="13" t="s">
        <v>72</v>
      </c>
      <c r="G101" s="13">
        <v>4.59</v>
      </c>
      <c r="H101" s="13">
        <v>2.11</v>
      </c>
      <c r="I101" s="13">
        <v>0.01</v>
      </c>
      <c r="J101" s="13">
        <v>0.68</v>
      </c>
      <c r="K101" s="13">
        <v>7.39</v>
      </c>
      <c r="L101" s="13"/>
      <c r="M101" s="13"/>
      <c r="N101" s="13"/>
      <c r="O101" s="13"/>
      <c r="P101" s="13"/>
      <c r="Q101" s="13"/>
    </row>
  </sheetData>
  <phoneticPr fontId="18"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C07F7-CF3E-4177-92F0-FA3E8799E84B}">
  <sheetPr codeName="Sheet3"/>
  <dimension ref="A8:B20"/>
  <sheetViews>
    <sheetView tabSelected="1" topLeftCell="A7" workbookViewId="0">
      <selection activeCell="D23" sqref="D23"/>
    </sheetView>
  </sheetViews>
  <sheetFormatPr defaultColWidth="8.7265625" defaultRowHeight="14.5"/>
  <cols>
    <col min="1" max="1" width="16.54296875" style="26" bestFit="1" customWidth="1"/>
    <col min="2" max="16384" width="8.7265625" style="26"/>
  </cols>
  <sheetData>
    <row r="8" spans="1:2">
      <c r="A8" s="27" t="s">
        <v>173</v>
      </c>
    </row>
    <row r="10" spans="1:2">
      <c r="A10" s="26" t="s">
        <v>174</v>
      </c>
      <c r="B10" s="26" t="s">
        <v>175</v>
      </c>
    </row>
    <row r="11" spans="1:2">
      <c r="A11" s="26" t="s">
        <v>176</v>
      </c>
      <c r="B11" s="26" t="s">
        <v>177</v>
      </c>
    </row>
    <row r="12" spans="1:2">
      <c r="A12" s="26" t="s">
        <v>178</v>
      </c>
      <c r="B12" s="26" t="s">
        <v>179</v>
      </c>
    </row>
    <row r="14" spans="1:2">
      <c r="A14" s="27" t="s">
        <v>180</v>
      </c>
    </row>
    <row r="16" spans="1:2">
      <c r="A16" s="26" t="s">
        <v>181</v>
      </c>
    </row>
    <row r="17" spans="1:1">
      <c r="A17" s="26" t="s">
        <v>182</v>
      </c>
    </row>
    <row r="18" spans="1:1">
      <c r="A18" s="26" t="s">
        <v>183</v>
      </c>
    </row>
    <row r="19" spans="1:1">
      <c r="A19" s="26" t="s">
        <v>184</v>
      </c>
    </row>
    <row r="20" spans="1:1">
      <c r="A20" s="26" t="s">
        <v>185</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O101"/>
  <sheetViews>
    <sheetView workbookViewId="0">
      <pane ySplit="1" topLeftCell="A2" activePane="bottomLeft" state="frozen"/>
      <selection activeCell="F1" sqref="F1"/>
      <selection pane="bottomLeft" activeCell="F6" sqref="F6"/>
    </sheetView>
  </sheetViews>
  <sheetFormatPr defaultColWidth="39.81640625" defaultRowHeight="14.5"/>
  <cols>
    <col min="1" max="1" width="9.7265625" style="2" customWidth="1"/>
    <col min="2" max="2" width="27" customWidth="1"/>
    <col min="3" max="3" width="9.26953125" customWidth="1"/>
    <col min="4" max="4" width="16" bestFit="1" customWidth="1"/>
    <col min="5" max="5" width="16" customWidth="1"/>
    <col min="6" max="6" width="12.26953125" bestFit="1" customWidth="1"/>
    <col min="7" max="7" width="8" customWidth="1"/>
    <col min="8" max="8" width="8.54296875" customWidth="1"/>
    <col min="9" max="9" width="13.7265625" customWidth="1"/>
    <col min="10" max="10" width="10.26953125" customWidth="1"/>
    <col min="11" max="11" width="12.7265625" bestFit="1" customWidth="1"/>
    <col min="12" max="12" width="9.7265625" customWidth="1"/>
    <col min="13" max="13" width="9.453125" customWidth="1"/>
    <col min="14" max="14" width="8.81640625" customWidth="1"/>
    <col min="15" max="15" width="11.81640625" bestFit="1" customWidth="1"/>
  </cols>
  <sheetData>
    <row r="1" spans="1:15" ht="32.5" customHeight="1">
      <c r="A1" s="2" t="s">
        <v>0</v>
      </c>
      <c r="B1" s="13" t="s">
        <v>1</v>
      </c>
      <c r="C1" s="13" t="s">
        <v>2</v>
      </c>
      <c r="D1" s="13" t="s">
        <v>186</v>
      </c>
      <c r="E1" s="13" t="s">
        <v>187</v>
      </c>
      <c r="F1" s="13" t="s">
        <v>4</v>
      </c>
      <c r="G1" s="13" t="s">
        <v>5</v>
      </c>
      <c r="H1" s="13" t="s">
        <v>15</v>
      </c>
      <c r="I1" s="13" t="s">
        <v>188</v>
      </c>
      <c r="J1" s="13" t="s">
        <v>189</v>
      </c>
      <c r="K1" s="13" t="s">
        <v>14</v>
      </c>
      <c r="L1" s="13" t="s">
        <v>6</v>
      </c>
      <c r="M1" s="13" t="s">
        <v>7</v>
      </c>
      <c r="N1" s="13" t="s">
        <v>8</v>
      </c>
      <c r="O1" s="13" t="s">
        <v>190</v>
      </c>
    </row>
    <row r="2" spans="1:15">
      <c r="A2" s="2">
        <v>1</v>
      </c>
      <c r="B2" s="13" t="s">
        <v>17</v>
      </c>
      <c r="C2" s="13" t="s">
        <v>18</v>
      </c>
      <c r="D2" s="13">
        <v>2006</v>
      </c>
      <c r="E2" s="14">
        <f>DATE(T_Publish_Info[[#This Row],[Year_of_Release]],1,1)</f>
        <v>38718</v>
      </c>
      <c r="F2" s="13" t="s">
        <v>19</v>
      </c>
      <c r="G2" s="13" t="s">
        <v>20</v>
      </c>
      <c r="H2" s="13" t="s">
        <v>20</v>
      </c>
      <c r="I2" s="13">
        <f>VLOOKUP(T_Publish_Info[[#This Row],[Game_ID]],T_Sales[],MATCH(T_Publish_Info[[#Headers],[Global_Sales]],T_Sales[#Headers],0),0)</f>
        <v>82.53</v>
      </c>
      <c r="J2" s="13" t="str">
        <f>_xlfn.XLOOKUP(T_Publish_Info[[#This Row],[Game_ID]],T_Score[Game_ID],T_Score[Rating])</f>
        <v>E</v>
      </c>
      <c r="K2" s="13">
        <f>VLOOKUP(T_Publish_Info[[#This Row],[Game_ID]],T_Score[],MATCH(T_Publish_Info[[#Headers],[User_Count]],T_Score[#Headers],0),0)</f>
        <v>322</v>
      </c>
      <c r="L2" s="6">
        <f>VLOOKUP(T_Publish_Info[[#This Row],[Game_ID]],T_Sales[],MATCH(T_Publish_Info[[#Headers],[NA_Sales]],T_Sales[#Headers],0),0)</f>
        <v>41.36</v>
      </c>
      <c r="M2" s="6">
        <f>VLOOKUP(T_Publish_Info[[#This Row],[Game_ID]],T_Sales[],MATCH(T_Publish_Info[[#Headers],[EU_Sales]],T_Sales[#Headers],0),0)</f>
        <v>28.96</v>
      </c>
      <c r="N2" s="6">
        <f>VLOOKUP(T_Publish_Info[[#This Row],[Game_ID]],T_Sales[],MATCH(T_Publish_Info[[#Headers],[JP_Sales]],T_Sales[#Headers],0),0)</f>
        <v>3.77</v>
      </c>
      <c r="O2" s="6">
        <f>VLOOKUP(T_Publish_Info[[#This Row],[Game_ID]],T_Sales[],MATCH(T_Publish_Info[[#Headers],[Other_Sales]],T_Sales[#Headers],0),0)</f>
        <v>8.4499999999999993</v>
      </c>
    </row>
    <row r="3" spans="1:15">
      <c r="A3" s="2">
        <v>2</v>
      </c>
      <c r="B3" s="13" t="s">
        <v>22</v>
      </c>
      <c r="C3" s="13" t="s">
        <v>23</v>
      </c>
      <c r="D3" s="13">
        <v>1985</v>
      </c>
      <c r="E3" s="14">
        <f>DATE(T_Publish_Info[[#This Row],[Year_of_Release]],1,1)</f>
        <v>31048</v>
      </c>
      <c r="F3" s="13" t="s">
        <v>2</v>
      </c>
      <c r="G3" s="13" t="s">
        <v>20</v>
      </c>
      <c r="H3" s="13"/>
      <c r="I3" s="13">
        <f>VLOOKUP(T_Publish_Info[[#This Row],[Game_ID]],T_Sales[],MATCH(T_Publish_Info[[#Headers],[Global_Sales]],T_Sales[#Headers],0),0)</f>
        <v>40.24</v>
      </c>
      <c r="J3" s="13">
        <f>_xlfn.XLOOKUP(T_Publish_Info[[#This Row],[Game_ID]],T_Score[Game_ID],T_Score[Rating])</f>
        <v>0</v>
      </c>
      <c r="K3" s="13">
        <f>VLOOKUP(T_Publish_Info[[#This Row],[Game_ID]],T_Score[],MATCH(T_Publish_Info[[#Headers],[User_Count]],T_Score[#Headers],0),0)</f>
        <v>0</v>
      </c>
      <c r="L3" s="6">
        <f>VLOOKUP(T_Publish_Info[[#This Row],[Game_ID]],T_Sales[],MATCH(T_Publish_Info[[#Headers],[NA_Sales]],T_Sales[#Headers],0),0)</f>
        <v>29.08</v>
      </c>
      <c r="M3" s="6">
        <f>VLOOKUP(T_Publish_Info[[#This Row],[Game_ID]],T_Sales[],MATCH(T_Publish_Info[[#Headers],[EU_Sales]],T_Sales[#Headers],0),0)</f>
        <v>3.58</v>
      </c>
      <c r="N3" s="6">
        <f>VLOOKUP(T_Publish_Info[[#This Row],[Game_ID]],T_Sales[],MATCH(T_Publish_Info[[#Headers],[JP_Sales]],T_Sales[#Headers],0),0)</f>
        <v>6.81</v>
      </c>
      <c r="O3" s="6">
        <f>VLOOKUP(T_Publish_Info[[#This Row],[Game_ID]],T_Sales[],MATCH(T_Publish_Info[[#Headers],[Other_Sales]],T_Sales[#Headers],0),0)</f>
        <v>0.77</v>
      </c>
    </row>
    <row r="4" spans="1:15">
      <c r="A4" s="2">
        <v>3</v>
      </c>
      <c r="B4" s="13" t="s">
        <v>24</v>
      </c>
      <c r="C4" s="13" t="s">
        <v>18</v>
      </c>
      <c r="D4" s="13">
        <v>2008</v>
      </c>
      <c r="E4" s="14">
        <f>DATE(T_Publish_Info[[#This Row],[Year_of_Release]],1,1)</f>
        <v>39448</v>
      </c>
      <c r="F4" s="13" t="s">
        <v>25</v>
      </c>
      <c r="G4" s="13" t="s">
        <v>20</v>
      </c>
      <c r="H4" s="13" t="s">
        <v>20</v>
      </c>
      <c r="I4" s="13">
        <f>VLOOKUP(T_Publish_Info[[#This Row],[Game_ID]],T_Sales[],MATCH(T_Publish_Info[[#Headers],[Global_Sales]],T_Sales[#Headers],0),0)</f>
        <v>35.520000000000003</v>
      </c>
      <c r="J4" s="13" t="str">
        <f>_xlfn.XLOOKUP(T_Publish_Info[[#This Row],[Game_ID]],T_Score[Game_ID],T_Score[Rating])</f>
        <v>E</v>
      </c>
      <c r="K4" s="13">
        <f>VLOOKUP(T_Publish_Info[[#This Row],[Game_ID]],T_Score[],MATCH(T_Publish_Info[[#Headers],[User_Count]],T_Score[#Headers],0),0)</f>
        <v>709</v>
      </c>
      <c r="L4" s="6">
        <f>VLOOKUP(T_Publish_Info[[#This Row],[Game_ID]],T_Sales[],MATCH(T_Publish_Info[[#Headers],[NA_Sales]],T_Sales[#Headers],0),0)</f>
        <v>15.68</v>
      </c>
      <c r="M4" s="6">
        <f>VLOOKUP(T_Publish_Info[[#This Row],[Game_ID]],T_Sales[],MATCH(T_Publish_Info[[#Headers],[EU_Sales]],T_Sales[#Headers],0),0)</f>
        <v>12.76</v>
      </c>
      <c r="N4" s="6">
        <f>VLOOKUP(T_Publish_Info[[#This Row],[Game_ID]],T_Sales[],MATCH(T_Publish_Info[[#Headers],[JP_Sales]],T_Sales[#Headers],0),0)</f>
        <v>3.79</v>
      </c>
      <c r="O4" s="6">
        <f>VLOOKUP(T_Publish_Info[[#This Row],[Game_ID]],T_Sales[],MATCH(T_Publish_Info[[#Headers],[Other_Sales]],T_Sales[#Headers],0),0)</f>
        <v>3.29</v>
      </c>
    </row>
    <row r="5" spans="1:15">
      <c r="A5" s="2">
        <v>4</v>
      </c>
      <c r="B5" s="13" t="s">
        <v>26</v>
      </c>
      <c r="C5" s="13" t="s">
        <v>18</v>
      </c>
      <c r="D5" s="13">
        <v>2009</v>
      </c>
      <c r="E5" s="14">
        <f>DATE(T_Publish_Info[[#This Row],[Year_of_Release]],1,1)</f>
        <v>39814</v>
      </c>
      <c r="F5" s="13" t="s">
        <v>19</v>
      </c>
      <c r="G5" s="13" t="s">
        <v>20</v>
      </c>
      <c r="H5" s="13" t="s">
        <v>20</v>
      </c>
      <c r="I5" s="13">
        <f>VLOOKUP(T_Publish_Info[[#This Row],[Game_ID]],T_Sales[],MATCH(T_Publish_Info[[#Headers],[Global_Sales]],T_Sales[#Headers],0),0)</f>
        <v>32.770000000000003</v>
      </c>
      <c r="J5" s="13" t="str">
        <f>_xlfn.XLOOKUP(T_Publish_Info[[#This Row],[Game_ID]],T_Score[Game_ID],T_Score[Rating])</f>
        <v>E</v>
      </c>
      <c r="K5" s="13">
        <f>VLOOKUP(T_Publish_Info[[#This Row],[Game_ID]],T_Score[],MATCH(T_Publish_Info[[#Headers],[User_Count]],T_Score[#Headers],0),0)</f>
        <v>192</v>
      </c>
      <c r="L5" s="6">
        <f>VLOOKUP(T_Publish_Info[[#This Row],[Game_ID]],T_Sales[],MATCH(T_Publish_Info[[#Headers],[NA_Sales]],T_Sales[#Headers],0),0)</f>
        <v>15.61</v>
      </c>
      <c r="M5" s="6">
        <f>VLOOKUP(T_Publish_Info[[#This Row],[Game_ID]],T_Sales[],MATCH(T_Publish_Info[[#Headers],[EU_Sales]],T_Sales[#Headers],0),0)</f>
        <v>10.93</v>
      </c>
      <c r="N5" s="6">
        <f>VLOOKUP(T_Publish_Info[[#This Row],[Game_ID]],T_Sales[],MATCH(T_Publish_Info[[#Headers],[JP_Sales]],T_Sales[#Headers],0),0)</f>
        <v>3.28</v>
      </c>
      <c r="O5" s="6">
        <f>VLOOKUP(T_Publish_Info[[#This Row],[Game_ID]],T_Sales[],MATCH(T_Publish_Info[[#Headers],[Other_Sales]],T_Sales[#Headers],0),0)</f>
        <v>2.95</v>
      </c>
    </row>
    <row r="6" spans="1:15">
      <c r="A6" s="2">
        <v>5</v>
      </c>
      <c r="B6" s="13" t="s">
        <v>27</v>
      </c>
      <c r="C6" s="13" t="s">
        <v>28</v>
      </c>
      <c r="D6" s="13">
        <v>1996</v>
      </c>
      <c r="E6" s="14">
        <f>DATE(T_Publish_Info[[#This Row],[Year_of_Release]],1,1)</f>
        <v>35065</v>
      </c>
      <c r="F6" s="13" t="s">
        <v>29</v>
      </c>
      <c r="G6" s="13" t="s">
        <v>20</v>
      </c>
      <c r="H6" s="13"/>
      <c r="I6" s="13">
        <f>VLOOKUP(T_Publish_Info[[#This Row],[Game_ID]],T_Sales[],MATCH(T_Publish_Info[[#Headers],[Global_Sales]],T_Sales[#Headers],0),0)</f>
        <v>31.37</v>
      </c>
      <c r="J6" s="13">
        <f>_xlfn.XLOOKUP(T_Publish_Info[[#This Row],[Game_ID]],T_Score[Game_ID],T_Score[Rating])</f>
        <v>0</v>
      </c>
      <c r="K6" s="13">
        <f>VLOOKUP(T_Publish_Info[[#This Row],[Game_ID]],T_Score[],MATCH(T_Publish_Info[[#Headers],[User_Count]],T_Score[#Headers],0),0)</f>
        <v>0</v>
      </c>
      <c r="L6" s="6">
        <f>VLOOKUP(T_Publish_Info[[#This Row],[Game_ID]],T_Sales[],MATCH(T_Publish_Info[[#Headers],[NA_Sales]],T_Sales[#Headers],0),0)</f>
        <v>11.27</v>
      </c>
      <c r="M6" s="6">
        <f>VLOOKUP(T_Publish_Info[[#This Row],[Game_ID]],T_Sales[],MATCH(T_Publish_Info[[#Headers],[EU_Sales]],T_Sales[#Headers],0),0)</f>
        <v>8.89</v>
      </c>
      <c r="N6" s="6">
        <f>VLOOKUP(T_Publish_Info[[#This Row],[Game_ID]],T_Sales[],MATCH(T_Publish_Info[[#Headers],[JP_Sales]],T_Sales[#Headers],0),0)</f>
        <v>10.220000000000001</v>
      </c>
      <c r="O6" s="6">
        <f>VLOOKUP(T_Publish_Info[[#This Row],[Game_ID]],T_Sales[],MATCH(T_Publish_Info[[#Headers],[Other_Sales]],T_Sales[#Headers],0),0)</f>
        <v>1</v>
      </c>
    </row>
    <row r="7" spans="1:15">
      <c r="A7" s="2">
        <v>6</v>
      </c>
      <c r="B7" s="13" t="s">
        <v>30</v>
      </c>
      <c r="C7" s="13" t="s">
        <v>28</v>
      </c>
      <c r="D7" s="13">
        <v>1989</v>
      </c>
      <c r="E7" s="14">
        <f>DATE(T_Publish_Info[[#This Row],[Year_of_Release]],1,1)</f>
        <v>32509</v>
      </c>
      <c r="F7" s="13" t="s">
        <v>31</v>
      </c>
      <c r="G7" s="13" t="s">
        <v>20</v>
      </c>
      <c r="H7" s="13"/>
      <c r="I7" s="13">
        <f>VLOOKUP(T_Publish_Info[[#This Row],[Game_ID]],T_Sales[],MATCH(T_Publish_Info[[#Headers],[Global_Sales]],T_Sales[#Headers],0),0)</f>
        <v>30.26</v>
      </c>
      <c r="J7" s="13">
        <f>_xlfn.XLOOKUP(T_Publish_Info[[#This Row],[Game_ID]],T_Score[Game_ID],T_Score[Rating])</f>
        <v>0</v>
      </c>
      <c r="K7" s="13">
        <f>VLOOKUP(T_Publish_Info[[#This Row],[Game_ID]],T_Score[],MATCH(T_Publish_Info[[#Headers],[User_Count]],T_Score[#Headers],0),0)</f>
        <v>0</v>
      </c>
      <c r="L7" s="6">
        <f>VLOOKUP(T_Publish_Info[[#This Row],[Game_ID]],T_Sales[],MATCH(T_Publish_Info[[#Headers],[NA_Sales]],T_Sales[#Headers],0),0)</f>
        <v>23.2</v>
      </c>
      <c r="M7" s="6">
        <f>VLOOKUP(T_Publish_Info[[#This Row],[Game_ID]],T_Sales[],MATCH(T_Publish_Info[[#Headers],[EU_Sales]],T_Sales[#Headers],0),0)</f>
        <v>2.2599999999999998</v>
      </c>
      <c r="N7" s="6">
        <f>VLOOKUP(T_Publish_Info[[#This Row],[Game_ID]],T_Sales[],MATCH(T_Publish_Info[[#Headers],[JP_Sales]],T_Sales[#Headers],0),0)</f>
        <v>4.22</v>
      </c>
      <c r="O7" s="6">
        <f>VLOOKUP(T_Publish_Info[[#This Row],[Game_ID]],T_Sales[],MATCH(T_Publish_Info[[#Headers],[Other_Sales]],T_Sales[#Headers],0),0)</f>
        <v>0.57999999999999996</v>
      </c>
    </row>
    <row r="8" spans="1:15">
      <c r="A8" s="2">
        <v>7</v>
      </c>
      <c r="B8" s="13" t="s">
        <v>32</v>
      </c>
      <c r="C8" s="13" t="s">
        <v>33</v>
      </c>
      <c r="D8" s="13">
        <v>2006</v>
      </c>
      <c r="E8" s="14">
        <f>DATE(T_Publish_Info[[#This Row],[Year_of_Release]],1,1)</f>
        <v>38718</v>
      </c>
      <c r="F8" s="13" t="s">
        <v>2</v>
      </c>
      <c r="G8" s="13" t="s">
        <v>20</v>
      </c>
      <c r="H8" s="13" t="s">
        <v>20</v>
      </c>
      <c r="I8" s="13">
        <f>VLOOKUP(T_Publish_Info[[#This Row],[Game_ID]],T_Sales[],MATCH(T_Publish_Info[[#Headers],[Global_Sales]],T_Sales[#Headers],0),0)</f>
        <v>29.8</v>
      </c>
      <c r="J8" s="13" t="str">
        <f>_xlfn.XLOOKUP(T_Publish_Info[[#This Row],[Game_ID]],T_Score[Game_ID],T_Score[Rating])</f>
        <v>E</v>
      </c>
      <c r="K8" s="13">
        <f>VLOOKUP(T_Publish_Info[[#This Row],[Game_ID]],T_Score[],MATCH(T_Publish_Info[[#Headers],[User_Count]],T_Score[#Headers],0),0)</f>
        <v>431</v>
      </c>
      <c r="L8" s="6">
        <f>VLOOKUP(T_Publish_Info[[#This Row],[Game_ID]],T_Sales[],MATCH(T_Publish_Info[[#Headers],[NA_Sales]],T_Sales[#Headers],0),0)</f>
        <v>11.28</v>
      </c>
      <c r="M8" s="6">
        <f>VLOOKUP(T_Publish_Info[[#This Row],[Game_ID]],T_Sales[],MATCH(T_Publish_Info[[#Headers],[EU_Sales]],T_Sales[#Headers],0),0)</f>
        <v>9.14</v>
      </c>
      <c r="N8" s="6">
        <f>VLOOKUP(T_Publish_Info[[#This Row],[Game_ID]],T_Sales[],MATCH(T_Publish_Info[[#Headers],[JP_Sales]],T_Sales[#Headers],0),0)</f>
        <v>6.5</v>
      </c>
      <c r="O8" s="6">
        <f>VLOOKUP(T_Publish_Info[[#This Row],[Game_ID]],T_Sales[],MATCH(T_Publish_Info[[#Headers],[Other_Sales]],T_Sales[#Headers],0),0)</f>
        <v>2.88</v>
      </c>
    </row>
    <row r="9" spans="1:15">
      <c r="A9" s="2">
        <v>8</v>
      </c>
      <c r="B9" s="13" t="s">
        <v>34</v>
      </c>
      <c r="C9" s="13" t="s">
        <v>18</v>
      </c>
      <c r="D9" s="13">
        <v>2006</v>
      </c>
      <c r="E9" s="14">
        <f>DATE(T_Publish_Info[[#This Row],[Year_of_Release]],1,1)</f>
        <v>38718</v>
      </c>
      <c r="F9" s="13" t="s">
        <v>35</v>
      </c>
      <c r="G9" s="13" t="s">
        <v>20</v>
      </c>
      <c r="H9" s="13" t="s">
        <v>20</v>
      </c>
      <c r="I9" s="13">
        <f>VLOOKUP(T_Publish_Info[[#This Row],[Game_ID]],T_Sales[],MATCH(T_Publish_Info[[#Headers],[Global_Sales]],T_Sales[#Headers],0),0)</f>
        <v>28.92</v>
      </c>
      <c r="J9" s="13" t="str">
        <f>_xlfn.XLOOKUP(T_Publish_Info[[#This Row],[Game_ID]],T_Score[Game_ID],T_Score[Rating])</f>
        <v>E</v>
      </c>
      <c r="K9" s="13">
        <f>VLOOKUP(T_Publish_Info[[#This Row],[Game_ID]],T_Score[],MATCH(T_Publish_Info[[#Headers],[User_Count]],T_Score[#Headers],0),0)</f>
        <v>129</v>
      </c>
      <c r="L9" s="6">
        <f>VLOOKUP(T_Publish_Info[[#This Row],[Game_ID]],T_Sales[],MATCH(T_Publish_Info[[#Headers],[NA_Sales]],T_Sales[#Headers],0),0)</f>
        <v>13.96</v>
      </c>
      <c r="M9" s="6">
        <f>VLOOKUP(T_Publish_Info[[#This Row],[Game_ID]],T_Sales[],MATCH(T_Publish_Info[[#Headers],[EU_Sales]],T_Sales[#Headers],0),0)</f>
        <v>9.18</v>
      </c>
      <c r="N9" s="6">
        <f>VLOOKUP(T_Publish_Info[[#This Row],[Game_ID]],T_Sales[],MATCH(T_Publish_Info[[#Headers],[JP_Sales]],T_Sales[#Headers],0),0)</f>
        <v>2.93</v>
      </c>
      <c r="O9" s="6">
        <f>VLOOKUP(T_Publish_Info[[#This Row],[Game_ID]],T_Sales[],MATCH(T_Publish_Info[[#Headers],[Other_Sales]],T_Sales[#Headers],0),0)</f>
        <v>2.84</v>
      </c>
    </row>
    <row r="10" spans="1:15">
      <c r="A10" s="2">
        <v>9</v>
      </c>
      <c r="B10" s="13" t="s">
        <v>36</v>
      </c>
      <c r="C10" s="13" t="s">
        <v>18</v>
      </c>
      <c r="D10" s="13">
        <v>2009</v>
      </c>
      <c r="E10" s="14">
        <f>DATE(T_Publish_Info[[#This Row],[Year_of_Release]],1,1)</f>
        <v>39814</v>
      </c>
      <c r="F10" s="13" t="s">
        <v>2</v>
      </c>
      <c r="G10" s="13" t="s">
        <v>20</v>
      </c>
      <c r="H10" s="13" t="s">
        <v>20</v>
      </c>
      <c r="I10" s="13">
        <f>VLOOKUP(T_Publish_Info[[#This Row],[Game_ID]],T_Sales[],MATCH(T_Publish_Info[[#Headers],[Global_Sales]],T_Sales[#Headers],0),0)</f>
        <v>28.32</v>
      </c>
      <c r="J10" s="13" t="str">
        <f>_xlfn.XLOOKUP(T_Publish_Info[[#This Row],[Game_ID]],T_Score[Game_ID],T_Score[Rating])</f>
        <v>E</v>
      </c>
      <c r="K10" s="13">
        <f>VLOOKUP(T_Publish_Info[[#This Row],[Game_ID]],T_Score[],MATCH(T_Publish_Info[[#Headers],[User_Count]],T_Score[#Headers],0),0)</f>
        <v>594</v>
      </c>
      <c r="L10" s="6">
        <f>VLOOKUP(T_Publish_Info[[#This Row],[Game_ID]],T_Sales[],MATCH(T_Publish_Info[[#Headers],[NA_Sales]],T_Sales[#Headers],0),0)</f>
        <v>14.44</v>
      </c>
      <c r="M10" s="6">
        <f>VLOOKUP(T_Publish_Info[[#This Row],[Game_ID]],T_Sales[],MATCH(T_Publish_Info[[#Headers],[EU_Sales]],T_Sales[#Headers],0),0)</f>
        <v>6.94</v>
      </c>
      <c r="N10" s="6">
        <f>VLOOKUP(T_Publish_Info[[#This Row],[Game_ID]],T_Sales[],MATCH(T_Publish_Info[[#Headers],[JP_Sales]],T_Sales[#Headers],0),0)</f>
        <v>4.7</v>
      </c>
      <c r="O10" s="6">
        <f>VLOOKUP(T_Publish_Info[[#This Row],[Game_ID]],T_Sales[],MATCH(T_Publish_Info[[#Headers],[Other_Sales]],T_Sales[#Headers],0),0)</f>
        <v>2.2400000000000002</v>
      </c>
    </row>
    <row r="11" spans="1:15">
      <c r="A11" s="2">
        <v>10</v>
      </c>
      <c r="B11" s="13" t="s">
        <v>37</v>
      </c>
      <c r="C11" s="13" t="s">
        <v>23</v>
      </c>
      <c r="D11" s="13">
        <v>1984</v>
      </c>
      <c r="E11" s="14">
        <f>DATE(T_Publish_Info[[#This Row],[Year_of_Release]],1,1)</f>
        <v>30682</v>
      </c>
      <c r="F11" s="13" t="s">
        <v>38</v>
      </c>
      <c r="G11" s="13" t="s">
        <v>20</v>
      </c>
      <c r="H11" s="13"/>
      <c r="I11" s="13">
        <f>VLOOKUP(T_Publish_Info[[#This Row],[Game_ID]],T_Sales[],MATCH(T_Publish_Info[[#Headers],[Global_Sales]],T_Sales[#Headers],0),0)</f>
        <v>28.31</v>
      </c>
      <c r="J11" s="13">
        <f>_xlfn.XLOOKUP(T_Publish_Info[[#This Row],[Game_ID]],T_Score[Game_ID],T_Score[Rating])</f>
        <v>0</v>
      </c>
      <c r="K11" s="13">
        <f>VLOOKUP(T_Publish_Info[[#This Row],[Game_ID]],T_Score[],MATCH(T_Publish_Info[[#Headers],[User_Count]],T_Score[#Headers],0),0)</f>
        <v>0</v>
      </c>
      <c r="L11" s="6">
        <f>VLOOKUP(T_Publish_Info[[#This Row],[Game_ID]],T_Sales[],MATCH(T_Publish_Info[[#Headers],[NA_Sales]],T_Sales[#Headers],0),0)</f>
        <v>26.93</v>
      </c>
      <c r="M11" s="6">
        <f>VLOOKUP(T_Publish_Info[[#This Row],[Game_ID]],T_Sales[],MATCH(T_Publish_Info[[#Headers],[EU_Sales]],T_Sales[#Headers],0),0)</f>
        <v>0.63</v>
      </c>
      <c r="N11" s="6">
        <f>VLOOKUP(T_Publish_Info[[#This Row],[Game_ID]],T_Sales[],MATCH(T_Publish_Info[[#Headers],[JP_Sales]],T_Sales[#Headers],0),0)</f>
        <v>0.28000000000000003</v>
      </c>
      <c r="O11" s="6">
        <f>VLOOKUP(T_Publish_Info[[#This Row],[Game_ID]],T_Sales[],MATCH(T_Publish_Info[[#Headers],[Other_Sales]],T_Sales[#Headers],0),0)</f>
        <v>0.47</v>
      </c>
    </row>
    <row r="12" spans="1:15">
      <c r="A12" s="2">
        <v>11</v>
      </c>
      <c r="B12" s="13" t="s">
        <v>39</v>
      </c>
      <c r="C12" s="13" t="s">
        <v>33</v>
      </c>
      <c r="D12" s="13">
        <v>2005</v>
      </c>
      <c r="E12" s="14">
        <f>DATE(T_Publish_Info[[#This Row],[Year_of_Release]],1,1)</f>
        <v>38353</v>
      </c>
      <c r="F12" s="13" t="s">
        <v>40</v>
      </c>
      <c r="G12" s="13" t="s">
        <v>20</v>
      </c>
      <c r="H12" s="13"/>
      <c r="I12" s="13">
        <f>VLOOKUP(T_Publish_Info[[#This Row],[Game_ID]],T_Sales[],MATCH(T_Publish_Info[[#Headers],[Global_Sales]],T_Sales[#Headers],0),0)</f>
        <v>24.67</v>
      </c>
      <c r="J12" s="13">
        <f>_xlfn.XLOOKUP(T_Publish_Info[[#This Row],[Game_ID]],T_Score[Game_ID],T_Score[Rating])</f>
        <v>0</v>
      </c>
      <c r="K12" s="13">
        <f>VLOOKUP(T_Publish_Info[[#This Row],[Game_ID]],T_Score[],MATCH(T_Publish_Info[[#Headers],[User_Count]],T_Score[#Headers],0),0)</f>
        <v>0</v>
      </c>
      <c r="L12" s="6">
        <f>VLOOKUP(T_Publish_Info[[#This Row],[Game_ID]],T_Sales[],MATCH(T_Publish_Info[[#Headers],[NA_Sales]],T_Sales[#Headers],0),0)</f>
        <v>9.0500000000000007</v>
      </c>
      <c r="M12" s="6">
        <f>VLOOKUP(T_Publish_Info[[#This Row],[Game_ID]],T_Sales[],MATCH(T_Publish_Info[[#Headers],[EU_Sales]],T_Sales[#Headers],0),0)</f>
        <v>10.95</v>
      </c>
      <c r="N12" s="6">
        <f>VLOOKUP(T_Publish_Info[[#This Row],[Game_ID]],T_Sales[],MATCH(T_Publish_Info[[#Headers],[JP_Sales]],T_Sales[#Headers],0),0)</f>
        <v>1.93</v>
      </c>
      <c r="O12" s="6">
        <f>VLOOKUP(T_Publish_Info[[#This Row],[Game_ID]],T_Sales[],MATCH(T_Publish_Info[[#Headers],[Other_Sales]],T_Sales[#Headers],0),0)</f>
        <v>2.74</v>
      </c>
    </row>
    <row r="13" spans="1:15">
      <c r="A13" s="2">
        <v>12</v>
      </c>
      <c r="B13" s="13" t="s">
        <v>41</v>
      </c>
      <c r="C13" s="13" t="s">
        <v>33</v>
      </c>
      <c r="D13" s="13">
        <v>2005</v>
      </c>
      <c r="E13" s="14">
        <f>DATE(T_Publish_Info[[#This Row],[Year_of_Release]],1,1)</f>
        <v>38353</v>
      </c>
      <c r="F13" s="13" t="s">
        <v>25</v>
      </c>
      <c r="G13" s="13" t="s">
        <v>20</v>
      </c>
      <c r="H13" s="13" t="s">
        <v>20</v>
      </c>
      <c r="I13" s="13">
        <f>VLOOKUP(T_Publish_Info[[#This Row],[Game_ID]],T_Sales[],MATCH(T_Publish_Info[[#Headers],[Global_Sales]],T_Sales[#Headers],0),0)</f>
        <v>23.21</v>
      </c>
      <c r="J13" s="13" t="str">
        <f>_xlfn.XLOOKUP(T_Publish_Info[[#This Row],[Game_ID]],T_Score[Game_ID],T_Score[Rating])</f>
        <v>E</v>
      </c>
      <c r="K13" s="13">
        <f>VLOOKUP(T_Publish_Info[[#This Row],[Game_ID]],T_Score[],MATCH(T_Publish_Info[[#Headers],[User_Count]],T_Score[#Headers],0),0)</f>
        <v>464</v>
      </c>
      <c r="L13" s="6">
        <f>VLOOKUP(T_Publish_Info[[#This Row],[Game_ID]],T_Sales[],MATCH(T_Publish_Info[[#Headers],[NA_Sales]],T_Sales[#Headers],0),0)</f>
        <v>9.7100000000000009</v>
      </c>
      <c r="M13" s="6">
        <f>VLOOKUP(T_Publish_Info[[#This Row],[Game_ID]],T_Sales[],MATCH(T_Publish_Info[[#Headers],[EU_Sales]],T_Sales[#Headers],0),0)</f>
        <v>7.47</v>
      </c>
      <c r="N13" s="6">
        <f>VLOOKUP(T_Publish_Info[[#This Row],[Game_ID]],T_Sales[],MATCH(T_Publish_Info[[#Headers],[JP_Sales]],T_Sales[#Headers],0),0)</f>
        <v>4.13</v>
      </c>
      <c r="O13" s="6">
        <f>VLOOKUP(T_Publish_Info[[#This Row],[Game_ID]],T_Sales[],MATCH(T_Publish_Info[[#Headers],[Other_Sales]],T_Sales[#Headers],0),0)</f>
        <v>1.9</v>
      </c>
    </row>
    <row r="14" spans="1:15">
      <c r="A14" s="2">
        <v>13</v>
      </c>
      <c r="B14" s="13" t="s">
        <v>42</v>
      </c>
      <c r="C14" s="13" t="s">
        <v>28</v>
      </c>
      <c r="D14" s="13">
        <v>1999</v>
      </c>
      <c r="E14" s="14">
        <f>DATE(T_Publish_Info[[#This Row],[Year_of_Release]],1,1)</f>
        <v>36161</v>
      </c>
      <c r="F14" s="13" t="s">
        <v>29</v>
      </c>
      <c r="G14" s="13" t="s">
        <v>20</v>
      </c>
      <c r="H14" s="13"/>
      <c r="I14" s="13">
        <f>VLOOKUP(T_Publish_Info[[#This Row],[Game_ID]],T_Sales[],MATCH(T_Publish_Info[[#Headers],[Global_Sales]],T_Sales[#Headers],0),0)</f>
        <v>23.1</v>
      </c>
      <c r="J14" s="13">
        <f>_xlfn.XLOOKUP(T_Publish_Info[[#This Row],[Game_ID]],T_Score[Game_ID],T_Score[Rating])</f>
        <v>0</v>
      </c>
      <c r="K14" s="13">
        <f>VLOOKUP(T_Publish_Info[[#This Row],[Game_ID]],T_Score[],MATCH(T_Publish_Info[[#Headers],[User_Count]],T_Score[#Headers],0),0)</f>
        <v>0</v>
      </c>
      <c r="L14" s="6">
        <f>VLOOKUP(T_Publish_Info[[#This Row],[Game_ID]],T_Sales[],MATCH(T_Publish_Info[[#Headers],[NA_Sales]],T_Sales[#Headers],0),0)</f>
        <v>9</v>
      </c>
      <c r="M14" s="6">
        <f>VLOOKUP(T_Publish_Info[[#This Row],[Game_ID]],T_Sales[],MATCH(T_Publish_Info[[#Headers],[EU_Sales]],T_Sales[#Headers],0),0)</f>
        <v>6.18</v>
      </c>
      <c r="N14" s="6">
        <f>VLOOKUP(T_Publish_Info[[#This Row],[Game_ID]],T_Sales[],MATCH(T_Publish_Info[[#Headers],[JP_Sales]],T_Sales[#Headers],0),0)</f>
        <v>7.2</v>
      </c>
      <c r="O14" s="6">
        <f>VLOOKUP(T_Publish_Info[[#This Row],[Game_ID]],T_Sales[],MATCH(T_Publish_Info[[#Headers],[Other_Sales]],T_Sales[#Headers],0),0)</f>
        <v>0.71</v>
      </c>
    </row>
    <row r="15" spans="1:15">
      <c r="A15" s="2">
        <v>14</v>
      </c>
      <c r="B15" s="13" t="s">
        <v>43</v>
      </c>
      <c r="C15" s="13" t="s">
        <v>18</v>
      </c>
      <c r="D15" s="13">
        <v>2007</v>
      </c>
      <c r="E15" s="14">
        <f>DATE(T_Publish_Info[[#This Row],[Year_of_Release]],1,1)</f>
        <v>39083</v>
      </c>
      <c r="F15" s="13" t="s">
        <v>19</v>
      </c>
      <c r="G15" s="13" t="s">
        <v>20</v>
      </c>
      <c r="H15" s="13" t="s">
        <v>20</v>
      </c>
      <c r="I15" s="13">
        <f>VLOOKUP(T_Publish_Info[[#This Row],[Game_ID]],T_Sales[],MATCH(T_Publish_Info[[#Headers],[Global_Sales]],T_Sales[#Headers],0),0)</f>
        <v>22.7</v>
      </c>
      <c r="J15" s="13" t="str">
        <f>_xlfn.XLOOKUP(T_Publish_Info[[#This Row],[Game_ID]],T_Score[Game_ID],T_Score[Rating])</f>
        <v>E</v>
      </c>
      <c r="K15" s="13">
        <f>VLOOKUP(T_Publish_Info[[#This Row],[Game_ID]],T_Score[],MATCH(T_Publish_Info[[#Headers],[User_Count]],T_Score[#Headers],0),0)</f>
        <v>146</v>
      </c>
      <c r="L15" s="6">
        <f>VLOOKUP(T_Publish_Info[[#This Row],[Game_ID]],T_Sales[],MATCH(T_Publish_Info[[#Headers],[NA_Sales]],T_Sales[#Headers],0),0)</f>
        <v>8.92</v>
      </c>
      <c r="M15" s="6">
        <f>VLOOKUP(T_Publish_Info[[#This Row],[Game_ID]],T_Sales[],MATCH(T_Publish_Info[[#Headers],[EU_Sales]],T_Sales[#Headers],0),0)</f>
        <v>8.0299999999999994</v>
      </c>
      <c r="N15" s="6">
        <f>VLOOKUP(T_Publish_Info[[#This Row],[Game_ID]],T_Sales[],MATCH(T_Publish_Info[[#Headers],[JP_Sales]],T_Sales[#Headers],0),0)</f>
        <v>3.6</v>
      </c>
      <c r="O15" s="6">
        <f>VLOOKUP(T_Publish_Info[[#This Row],[Game_ID]],T_Sales[],MATCH(T_Publish_Info[[#Headers],[Other_Sales]],T_Sales[#Headers],0),0)</f>
        <v>2.15</v>
      </c>
    </row>
    <row r="16" spans="1:15">
      <c r="A16" s="2">
        <v>15</v>
      </c>
      <c r="B16" s="13" t="s">
        <v>44</v>
      </c>
      <c r="C16" s="13" t="s">
        <v>45</v>
      </c>
      <c r="D16" s="13">
        <v>2010</v>
      </c>
      <c r="E16" s="14">
        <f>DATE(T_Publish_Info[[#This Row],[Year_of_Release]],1,1)</f>
        <v>40179</v>
      </c>
      <c r="F16" s="13" t="s">
        <v>35</v>
      </c>
      <c r="G16" s="13" t="s">
        <v>46</v>
      </c>
      <c r="H16" s="13" t="s">
        <v>47</v>
      </c>
      <c r="I16" s="13">
        <f>VLOOKUP(T_Publish_Info[[#This Row],[Game_ID]],T_Sales[],MATCH(T_Publish_Info[[#Headers],[Global_Sales]],T_Sales[#Headers],0),0)</f>
        <v>21.81</v>
      </c>
      <c r="J16" s="13" t="str">
        <f>_xlfn.XLOOKUP(T_Publish_Info[[#This Row],[Game_ID]],T_Score[Game_ID],T_Score[Rating])</f>
        <v>E</v>
      </c>
      <c r="K16" s="13">
        <f>VLOOKUP(T_Publish_Info[[#This Row],[Game_ID]],T_Score[],MATCH(T_Publish_Info[[#Headers],[User_Count]],T_Score[#Headers],0),0)</f>
        <v>106</v>
      </c>
      <c r="L16" s="6">
        <f>VLOOKUP(T_Publish_Info[[#This Row],[Game_ID]],T_Sales[],MATCH(T_Publish_Info[[#Headers],[NA_Sales]],T_Sales[#Headers],0),0)</f>
        <v>15</v>
      </c>
      <c r="M16" s="6">
        <f>VLOOKUP(T_Publish_Info[[#This Row],[Game_ID]],T_Sales[],MATCH(T_Publish_Info[[#Headers],[EU_Sales]],T_Sales[#Headers],0),0)</f>
        <v>4.8899999999999997</v>
      </c>
      <c r="N16" s="6">
        <f>VLOOKUP(T_Publish_Info[[#This Row],[Game_ID]],T_Sales[],MATCH(T_Publish_Info[[#Headers],[JP_Sales]],T_Sales[#Headers],0),0)</f>
        <v>0.24</v>
      </c>
      <c r="O16" s="6">
        <f>VLOOKUP(T_Publish_Info[[#This Row],[Game_ID]],T_Sales[],MATCH(T_Publish_Info[[#Headers],[Other_Sales]],T_Sales[#Headers],0),0)</f>
        <v>1.69</v>
      </c>
    </row>
    <row r="17" spans="1:15">
      <c r="A17" s="2">
        <v>16</v>
      </c>
      <c r="B17" s="13" t="s">
        <v>48</v>
      </c>
      <c r="C17" s="13" t="s">
        <v>18</v>
      </c>
      <c r="D17" s="13">
        <v>2009</v>
      </c>
      <c r="E17" s="14">
        <f>DATE(T_Publish_Info[[#This Row],[Year_of_Release]],1,1)</f>
        <v>39814</v>
      </c>
      <c r="F17" s="13" t="s">
        <v>19</v>
      </c>
      <c r="G17" s="13" t="s">
        <v>20</v>
      </c>
      <c r="H17" s="13" t="s">
        <v>20</v>
      </c>
      <c r="I17" s="13">
        <f>VLOOKUP(T_Publish_Info[[#This Row],[Game_ID]],T_Sales[],MATCH(T_Publish_Info[[#Headers],[Global_Sales]],T_Sales[#Headers],0),0)</f>
        <v>21.79</v>
      </c>
      <c r="J17" s="13" t="str">
        <f>_xlfn.XLOOKUP(T_Publish_Info[[#This Row],[Game_ID]],T_Score[Game_ID],T_Score[Rating])</f>
        <v>E</v>
      </c>
      <c r="K17" s="13">
        <f>VLOOKUP(T_Publish_Info[[#This Row],[Game_ID]],T_Score[],MATCH(T_Publish_Info[[#Headers],[User_Count]],T_Score[#Headers],0),0)</f>
        <v>52</v>
      </c>
      <c r="L17" s="6">
        <f>VLOOKUP(T_Publish_Info[[#This Row],[Game_ID]],T_Sales[],MATCH(T_Publish_Info[[#Headers],[NA_Sales]],T_Sales[#Headers],0),0)</f>
        <v>9.01</v>
      </c>
      <c r="M17" s="6">
        <f>VLOOKUP(T_Publish_Info[[#This Row],[Game_ID]],T_Sales[],MATCH(T_Publish_Info[[#Headers],[EU_Sales]],T_Sales[#Headers],0),0)</f>
        <v>8.49</v>
      </c>
      <c r="N17" s="6">
        <f>VLOOKUP(T_Publish_Info[[#This Row],[Game_ID]],T_Sales[],MATCH(T_Publish_Info[[#Headers],[JP_Sales]],T_Sales[#Headers],0),0)</f>
        <v>2.5299999999999998</v>
      </c>
      <c r="O17" s="6">
        <f>VLOOKUP(T_Publish_Info[[#This Row],[Game_ID]],T_Sales[],MATCH(T_Publish_Info[[#Headers],[Other_Sales]],T_Sales[#Headers],0),0)</f>
        <v>1.77</v>
      </c>
    </row>
    <row r="18" spans="1:15">
      <c r="A18" s="2">
        <v>17</v>
      </c>
      <c r="B18" s="13" t="s">
        <v>49</v>
      </c>
      <c r="C18" s="13" t="s">
        <v>50</v>
      </c>
      <c r="D18" s="13">
        <v>2013</v>
      </c>
      <c r="E18" s="14">
        <f>DATE(T_Publish_Info[[#This Row],[Year_of_Release]],1,1)</f>
        <v>41275</v>
      </c>
      <c r="F18" s="13" t="s">
        <v>51</v>
      </c>
      <c r="G18" s="13" t="s">
        <v>52</v>
      </c>
      <c r="H18" s="13" t="s">
        <v>53</v>
      </c>
      <c r="I18" s="13">
        <f>VLOOKUP(T_Publish_Info[[#This Row],[Game_ID]],T_Sales[],MATCH(T_Publish_Info[[#Headers],[Global_Sales]],T_Sales[#Headers],0),0)</f>
        <v>21.04</v>
      </c>
      <c r="J18" s="13" t="str">
        <f>_xlfn.XLOOKUP(T_Publish_Info[[#This Row],[Game_ID]],T_Score[Game_ID],T_Score[Rating])</f>
        <v>M</v>
      </c>
      <c r="K18" s="13">
        <f>VLOOKUP(T_Publish_Info[[#This Row],[Game_ID]],T_Score[],MATCH(T_Publish_Info[[#Headers],[User_Count]],T_Score[#Headers],0),0)</f>
        <v>3994</v>
      </c>
      <c r="L18" s="6">
        <f>VLOOKUP(T_Publish_Info[[#This Row],[Game_ID]],T_Sales[],MATCH(T_Publish_Info[[#Headers],[NA_Sales]],T_Sales[#Headers],0),0)</f>
        <v>7.02</v>
      </c>
      <c r="M18" s="6">
        <f>VLOOKUP(T_Publish_Info[[#This Row],[Game_ID]],T_Sales[],MATCH(T_Publish_Info[[#Headers],[EU_Sales]],T_Sales[#Headers],0),0)</f>
        <v>9.09</v>
      </c>
      <c r="N18" s="6">
        <f>VLOOKUP(T_Publish_Info[[#This Row],[Game_ID]],T_Sales[],MATCH(T_Publish_Info[[#Headers],[JP_Sales]],T_Sales[#Headers],0),0)</f>
        <v>0.98</v>
      </c>
      <c r="O18" s="6">
        <f>VLOOKUP(T_Publish_Info[[#This Row],[Game_ID]],T_Sales[],MATCH(T_Publish_Info[[#Headers],[Other_Sales]],T_Sales[#Headers],0),0)</f>
        <v>3.96</v>
      </c>
    </row>
    <row r="19" spans="1:15">
      <c r="A19" s="2">
        <v>18</v>
      </c>
      <c r="B19" s="13" t="s">
        <v>55</v>
      </c>
      <c r="C19" s="13" t="s">
        <v>56</v>
      </c>
      <c r="D19" s="13">
        <v>2004</v>
      </c>
      <c r="E19" s="14">
        <f>DATE(T_Publish_Info[[#This Row],[Year_of_Release]],1,1)</f>
        <v>37987</v>
      </c>
      <c r="F19" s="13" t="s">
        <v>51</v>
      </c>
      <c r="G19" s="13" t="s">
        <v>52</v>
      </c>
      <c r="H19" s="13" t="s">
        <v>53</v>
      </c>
      <c r="I19" s="13">
        <f>VLOOKUP(T_Publish_Info[[#This Row],[Game_ID]],T_Sales[],MATCH(T_Publish_Info[[#Headers],[Global_Sales]],T_Sales[#Headers],0),0)</f>
        <v>20.81</v>
      </c>
      <c r="J19" s="13" t="str">
        <f>_xlfn.XLOOKUP(T_Publish_Info[[#This Row],[Game_ID]],T_Score[Game_ID],T_Score[Rating])</f>
        <v>M</v>
      </c>
      <c r="K19" s="13">
        <f>VLOOKUP(T_Publish_Info[[#This Row],[Game_ID]],T_Score[],MATCH(T_Publish_Info[[#Headers],[User_Count]],T_Score[#Headers],0),0)</f>
        <v>1588</v>
      </c>
      <c r="L19" s="6">
        <f>VLOOKUP(T_Publish_Info[[#This Row],[Game_ID]],T_Sales[],MATCH(T_Publish_Info[[#Headers],[NA_Sales]],T_Sales[#Headers],0),0)</f>
        <v>9.43</v>
      </c>
      <c r="M19" s="6">
        <f>VLOOKUP(T_Publish_Info[[#This Row],[Game_ID]],T_Sales[],MATCH(T_Publish_Info[[#Headers],[EU_Sales]],T_Sales[#Headers],0),0)</f>
        <v>0.4</v>
      </c>
      <c r="N19" s="6">
        <f>VLOOKUP(T_Publish_Info[[#This Row],[Game_ID]],T_Sales[],MATCH(T_Publish_Info[[#Headers],[JP_Sales]],T_Sales[#Headers],0),0)</f>
        <v>0.41</v>
      </c>
      <c r="O19" s="6">
        <f>VLOOKUP(T_Publish_Info[[#This Row],[Game_ID]],T_Sales[],MATCH(T_Publish_Info[[#Headers],[Other_Sales]],T_Sales[#Headers],0),0)</f>
        <v>10.57</v>
      </c>
    </row>
    <row r="20" spans="1:15">
      <c r="A20" s="2">
        <v>19</v>
      </c>
      <c r="B20" s="13" t="s">
        <v>57</v>
      </c>
      <c r="C20" s="13" t="s">
        <v>58</v>
      </c>
      <c r="D20" s="13">
        <v>1990</v>
      </c>
      <c r="E20" s="14">
        <f>DATE(T_Publish_Info[[#This Row],[Year_of_Release]],1,1)</f>
        <v>32874</v>
      </c>
      <c r="F20" s="13" t="s">
        <v>2</v>
      </c>
      <c r="G20" s="13" t="s">
        <v>20</v>
      </c>
      <c r="H20" s="13"/>
      <c r="I20" s="13">
        <f>VLOOKUP(T_Publish_Info[[#This Row],[Game_ID]],T_Sales[],MATCH(T_Publish_Info[[#Headers],[Global_Sales]],T_Sales[#Headers],0),0)</f>
        <v>20.61</v>
      </c>
      <c r="J20" s="13">
        <f>_xlfn.XLOOKUP(T_Publish_Info[[#This Row],[Game_ID]],T_Score[Game_ID],T_Score[Rating])</f>
        <v>0</v>
      </c>
      <c r="K20" s="13">
        <f>VLOOKUP(T_Publish_Info[[#This Row],[Game_ID]],T_Score[],MATCH(T_Publish_Info[[#Headers],[User_Count]],T_Score[#Headers],0),0)</f>
        <v>0</v>
      </c>
      <c r="L20" s="6">
        <f>VLOOKUP(T_Publish_Info[[#This Row],[Game_ID]],T_Sales[],MATCH(T_Publish_Info[[#Headers],[NA_Sales]],T_Sales[#Headers],0),0)</f>
        <v>12.78</v>
      </c>
      <c r="M20" s="6">
        <f>VLOOKUP(T_Publish_Info[[#This Row],[Game_ID]],T_Sales[],MATCH(T_Publish_Info[[#Headers],[EU_Sales]],T_Sales[#Headers],0),0)</f>
        <v>3.75</v>
      </c>
      <c r="N20" s="6">
        <f>VLOOKUP(T_Publish_Info[[#This Row],[Game_ID]],T_Sales[],MATCH(T_Publish_Info[[#Headers],[JP_Sales]],T_Sales[#Headers],0),0)</f>
        <v>3.54</v>
      </c>
      <c r="O20" s="6">
        <f>VLOOKUP(T_Publish_Info[[#This Row],[Game_ID]],T_Sales[],MATCH(T_Publish_Info[[#Headers],[Other_Sales]],T_Sales[#Headers],0),0)</f>
        <v>0.55000000000000004</v>
      </c>
    </row>
    <row r="21" spans="1:15">
      <c r="A21" s="2">
        <v>20</v>
      </c>
      <c r="B21" s="13" t="s">
        <v>59</v>
      </c>
      <c r="C21" s="13" t="s">
        <v>33</v>
      </c>
      <c r="D21" s="13">
        <v>2005</v>
      </c>
      <c r="E21" s="14">
        <f>DATE(T_Publish_Info[[#This Row],[Year_of_Release]],1,1)</f>
        <v>38353</v>
      </c>
      <c r="F21" s="13" t="s">
        <v>35</v>
      </c>
      <c r="G21" s="13" t="s">
        <v>20</v>
      </c>
      <c r="H21" s="13" t="s">
        <v>20</v>
      </c>
      <c r="I21" s="13">
        <f>VLOOKUP(T_Publish_Info[[#This Row],[Game_ID]],T_Sales[],MATCH(T_Publish_Info[[#Headers],[Global_Sales]],T_Sales[#Headers],0),0)</f>
        <v>20.149999999999999</v>
      </c>
      <c r="J21" s="13" t="str">
        <f>_xlfn.XLOOKUP(T_Publish_Info[[#This Row],[Game_ID]],T_Score[Game_ID],T_Score[Rating])</f>
        <v>E</v>
      </c>
      <c r="K21" s="13">
        <f>VLOOKUP(T_Publish_Info[[#This Row],[Game_ID]],T_Score[],MATCH(T_Publish_Info[[#Headers],[User_Count]],T_Score[#Headers],0),0)</f>
        <v>50</v>
      </c>
      <c r="L21" s="6">
        <f>VLOOKUP(T_Publish_Info[[#This Row],[Game_ID]],T_Sales[],MATCH(T_Publish_Info[[#Headers],[NA_Sales]],T_Sales[#Headers],0),0)</f>
        <v>4.74</v>
      </c>
      <c r="M21" s="6">
        <f>VLOOKUP(T_Publish_Info[[#This Row],[Game_ID]],T_Sales[],MATCH(T_Publish_Info[[#Headers],[EU_Sales]],T_Sales[#Headers],0),0)</f>
        <v>9.1999999999999993</v>
      </c>
      <c r="N21" s="6">
        <f>VLOOKUP(T_Publish_Info[[#This Row],[Game_ID]],T_Sales[],MATCH(T_Publish_Info[[#Headers],[JP_Sales]],T_Sales[#Headers],0),0)</f>
        <v>4.16</v>
      </c>
      <c r="O21" s="6">
        <f>VLOOKUP(T_Publish_Info[[#This Row],[Game_ID]],T_Sales[],MATCH(T_Publish_Info[[#Headers],[Other_Sales]],T_Sales[#Headers],0),0)</f>
        <v>2.04</v>
      </c>
    </row>
    <row r="22" spans="1:15">
      <c r="A22" s="2">
        <v>21</v>
      </c>
      <c r="B22" s="13" t="s">
        <v>60</v>
      </c>
      <c r="C22" s="13" t="s">
        <v>33</v>
      </c>
      <c r="D22" s="13">
        <v>2006</v>
      </c>
      <c r="E22" s="14">
        <f>DATE(T_Publish_Info[[#This Row],[Year_of_Release]],1,1)</f>
        <v>38718</v>
      </c>
      <c r="F22" s="13" t="s">
        <v>29</v>
      </c>
      <c r="G22" s="13" t="s">
        <v>20</v>
      </c>
      <c r="H22" s="13"/>
      <c r="I22" s="13">
        <f>VLOOKUP(T_Publish_Info[[#This Row],[Game_ID]],T_Sales[],MATCH(T_Publish_Info[[#Headers],[Global_Sales]],T_Sales[#Headers],0),0)</f>
        <v>18.25</v>
      </c>
      <c r="J22" s="13">
        <f>_xlfn.XLOOKUP(T_Publish_Info[[#This Row],[Game_ID]],T_Score[Game_ID],T_Score[Rating])</f>
        <v>0</v>
      </c>
      <c r="K22" s="13">
        <f>VLOOKUP(T_Publish_Info[[#This Row],[Game_ID]],T_Score[],MATCH(T_Publish_Info[[#Headers],[User_Count]],T_Score[#Headers],0),0)</f>
        <v>0</v>
      </c>
      <c r="L22" s="6">
        <f>VLOOKUP(T_Publish_Info[[#This Row],[Game_ID]],T_Sales[],MATCH(T_Publish_Info[[#Headers],[NA_Sales]],T_Sales[#Headers],0),0)</f>
        <v>6.38</v>
      </c>
      <c r="M22" s="6">
        <f>VLOOKUP(T_Publish_Info[[#This Row],[Game_ID]],T_Sales[],MATCH(T_Publish_Info[[#Headers],[EU_Sales]],T_Sales[#Headers],0),0)</f>
        <v>4.46</v>
      </c>
      <c r="N22" s="6">
        <f>VLOOKUP(T_Publish_Info[[#This Row],[Game_ID]],T_Sales[],MATCH(T_Publish_Info[[#Headers],[JP_Sales]],T_Sales[#Headers],0),0)</f>
        <v>6.04</v>
      </c>
      <c r="O22" s="6">
        <f>VLOOKUP(T_Publish_Info[[#This Row],[Game_ID]],T_Sales[],MATCH(T_Publish_Info[[#Headers],[Other_Sales]],T_Sales[#Headers],0),0)</f>
        <v>1.36</v>
      </c>
    </row>
    <row r="23" spans="1:15">
      <c r="A23" s="2">
        <v>22</v>
      </c>
      <c r="B23" s="13" t="s">
        <v>61</v>
      </c>
      <c r="C23" s="13" t="s">
        <v>28</v>
      </c>
      <c r="D23" s="13">
        <v>1989</v>
      </c>
      <c r="E23" s="14">
        <f>DATE(T_Publish_Info[[#This Row],[Year_of_Release]],1,1)</f>
        <v>32509</v>
      </c>
      <c r="F23" s="13" t="s">
        <v>2</v>
      </c>
      <c r="G23" s="13" t="s">
        <v>20</v>
      </c>
      <c r="H23" s="13"/>
      <c r="I23" s="13">
        <f>VLOOKUP(T_Publish_Info[[#This Row],[Game_ID]],T_Sales[],MATCH(T_Publish_Info[[#Headers],[Global_Sales]],T_Sales[#Headers],0),0)</f>
        <v>18.14</v>
      </c>
      <c r="J23" s="13">
        <f>_xlfn.XLOOKUP(T_Publish_Info[[#This Row],[Game_ID]],T_Score[Game_ID],T_Score[Rating])</f>
        <v>0</v>
      </c>
      <c r="K23" s="13">
        <f>VLOOKUP(T_Publish_Info[[#This Row],[Game_ID]],T_Score[],MATCH(T_Publish_Info[[#Headers],[User_Count]],T_Score[#Headers],0),0)</f>
        <v>0</v>
      </c>
      <c r="L23" s="6">
        <f>VLOOKUP(T_Publish_Info[[#This Row],[Game_ID]],T_Sales[],MATCH(T_Publish_Info[[#Headers],[NA_Sales]],T_Sales[#Headers],0),0)</f>
        <v>10.83</v>
      </c>
      <c r="M23" s="6">
        <f>VLOOKUP(T_Publish_Info[[#This Row],[Game_ID]],T_Sales[],MATCH(T_Publish_Info[[#Headers],[EU_Sales]],T_Sales[#Headers],0),0)</f>
        <v>2.71</v>
      </c>
      <c r="N23" s="6">
        <f>VLOOKUP(T_Publish_Info[[#This Row],[Game_ID]],T_Sales[],MATCH(T_Publish_Info[[#Headers],[JP_Sales]],T_Sales[#Headers],0),0)</f>
        <v>4.18</v>
      </c>
      <c r="O23" s="6">
        <f>VLOOKUP(T_Publish_Info[[#This Row],[Game_ID]],T_Sales[],MATCH(T_Publish_Info[[#Headers],[Other_Sales]],T_Sales[#Headers],0),0)</f>
        <v>0.42</v>
      </c>
    </row>
    <row r="24" spans="1:15">
      <c r="A24" s="2">
        <v>23</v>
      </c>
      <c r="B24" s="13" t="s">
        <v>62</v>
      </c>
      <c r="C24" s="13" t="s">
        <v>23</v>
      </c>
      <c r="D24" s="13">
        <v>1988</v>
      </c>
      <c r="E24" s="14">
        <f>DATE(T_Publish_Info[[#This Row],[Year_of_Release]],1,1)</f>
        <v>32143</v>
      </c>
      <c r="F24" s="13" t="s">
        <v>2</v>
      </c>
      <c r="G24" s="13" t="s">
        <v>20</v>
      </c>
      <c r="H24" s="13"/>
      <c r="I24" s="13">
        <f>VLOOKUP(T_Publish_Info[[#This Row],[Game_ID]],T_Sales[],MATCH(T_Publish_Info[[#Headers],[Global_Sales]],T_Sales[#Headers],0),0)</f>
        <v>17.28</v>
      </c>
      <c r="J24" s="13">
        <f>_xlfn.XLOOKUP(T_Publish_Info[[#This Row],[Game_ID]],T_Score[Game_ID],T_Score[Rating])</f>
        <v>0</v>
      </c>
      <c r="K24" s="13">
        <f>VLOOKUP(T_Publish_Info[[#This Row],[Game_ID]],T_Score[],MATCH(T_Publish_Info[[#Headers],[User_Count]],T_Score[#Headers],0),0)</f>
        <v>0</v>
      </c>
      <c r="L24" s="6">
        <f>VLOOKUP(T_Publish_Info[[#This Row],[Game_ID]],T_Sales[],MATCH(T_Publish_Info[[#Headers],[NA_Sales]],T_Sales[#Headers],0),0)</f>
        <v>9.5399999999999991</v>
      </c>
      <c r="M24" s="6">
        <f>VLOOKUP(T_Publish_Info[[#This Row],[Game_ID]],T_Sales[],MATCH(T_Publish_Info[[#Headers],[EU_Sales]],T_Sales[#Headers],0),0)</f>
        <v>3.44</v>
      </c>
      <c r="N24" s="6">
        <f>VLOOKUP(T_Publish_Info[[#This Row],[Game_ID]],T_Sales[],MATCH(T_Publish_Info[[#Headers],[JP_Sales]],T_Sales[#Headers],0),0)</f>
        <v>3.84</v>
      </c>
      <c r="O24" s="6">
        <f>VLOOKUP(T_Publish_Info[[#This Row],[Game_ID]],T_Sales[],MATCH(T_Publish_Info[[#Headers],[Other_Sales]],T_Sales[#Headers],0),0)</f>
        <v>0.46</v>
      </c>
    </row>
    <row r="25" spans="1:15">
      <c r="A25" s="2">
        <v>24</v>
      </c>
      <c r="B25" s="13" t="s">
        <v>49</v>
      </c>
      <c r="C25" s="13" t="s">
        <v>45</v>
      </c>
      <c r="D25" s="13">
        <v>2013</v>
      </c>
      <c r="E25" s="14">
        <f>DATE(T_Publish_Info[[#This Row],[Year_of_Release]],1,1)</f>
        <v>41275</v>
      </c>
      <c r="F25" s="13" t="s">
        <v>51</v>
      </c>
      <c r="G25" s="13" t="s">
        <v>52</v>
      </c>
      <c r="H25" s="13" t="s">
        <v>53</v>
      </c>
      <c r="I25" s="13">
        <f>VLOOKUP(T_Publish_Info[[#This Row],[Game_ID]],T_Sales[],MATCH(T_Publish_Info[[#Headers],[Global_Sales]],T_Sales[#Headers],0),0)</f>
        <v>16.27</v>
      </c>
      <c r="J25" s="13" t="str">
        <f>_xlfn.XLOOKUP(T_Publish_Info[[#This Row],[Game_ID]],T_Score[Game_ID],T_Score[Rating])</f>
        <v>M</v>
      </c>
      <c r="K25" s="13">
        <f>VLOOKUP(T_Publish_Info[[#This Row],[Game_ID]],T_Score[],MATCH(T_Publish_Info[[#Headers],[User_Count]],T_Score[#Headers],0),0)</f>
        <v>3711</v>
      </c>
      <c r="L25" s="6">
        <f>VLOOKUP(T_Publish_Info[[#This Row],[Game_ID]],T_Sales[],MATCH(T_Publish_Info[[#Headers],[NA_Sales]],T_Sales[#Headers],0),0)</f>
        <v>9.66</v>
      </c>
      <c r="M25" s="6">
        <f>VLOOKUP(T_Publish_Info[[#This Row],[Game_ID]],T_Sales[],MATCH(T_Publish_Info[[#Headers],[EU_Sales]],T_Sales[#Headers],0),0)</f>
        <v>5.14</v>
      </c>
      <c r="N25" s="6">
        <f>VLOOKUP(T_Publish_Info[[#This Row],[Game_ID]],T_Sales[],MATCH(T_Publish_Info[[#Headers],[JP_Sales]],T_Sales[#Headers],0),0)</f>
        <v>0.06</v>
      </c>
      <c r="O25" s="6">
        <f>VLOOKUP(T_Publish_Info[[#This Row],[Game_ID]],T_Sales[],MATCH(T_Publish_Info[[#Headers],[Other_Sales]],T_Sales[#Headers],0),0)</f>
        <v>1.41</v>
      </c>
    </row>
    <row r="26" spans="1:15">
      <c r="A26" s="2">
        <v>25</v>
      </c>
      <c r="B26" s="13" t="s">
        <v>63</v>
      </c>
      <c r="C26" s="13" t="s">
        <v>56</v>
      </c>
      <c r="D26" s="13">
        <v>2002</v>
      </c>
      <c r="E26" s="14">
        <f>DATE(T_Publish_Info[[#This Row],[Year_of_Release]],1,1)</f>
        <v>37257</v>
      </c>
      <c r="F26" s="13" t="s">
        <v>51</v>
      </c>
      <c r="G26" s="13" t="s">
        <v>52</v>
      </c>
      <c r="H26" s="13" t="s">
        <v>53</v>
      </c>
      <c r="I26" s="13">
        <f>VLOOKUP(T_Publish_Info[[#This Row],[Game_ID]],T_Sales[],MATCH(T_Publish_Info[[#Headers],[Global_Sales]],T_Sales[#Headers],0),0)</f>
        <v>16.149999999999999</v>
      </c>
      <c r="J26" s="13" t="str">
        <f>_xlfn.XLOOKUP(T_Publish_Info[[#This Row],[Game_ID]],T_Score[Game_ID],T_Score[Rating])</f>
        <v>M</v>
      </c>
      <c r="K26" s="13">
        <f>VLOOKUP(T_Publish_Info[[#This Row],[Game_ID]],T_Score[],MATCH(T_Publish_Info[[#Headers],[User_Count]],T_Score[#Headers],0),0)</f>
        <v>730</v>
      </c>
      <c r="L26" s="6">
        <f>VLOOKUP(T_Publish_Info[[#This Row],[Game_ID]],T_Sales[],MATCH(T_Publish_Info[[#Headers],[NA_Sales]],T_Sales[#Headers],0),0)</f>
        <v>8.41</v>
      </c>
      <c r="M26" s="6">
        <f>VLOOKUP(T_Publish_Info[[#This Row],[Game_ID]],T_Sales[],MATCH(T_Publish_Info[[#Headers],[EU_Sales]],T_Sales[#Headers],0),0)</f>
        <v>5.49</v>
      </c>
      <c r="N26" s="6">
        <f>VLOOKUP(T_Publish_Info[[#This Row],[Game_ID]],T_Sales[],MATCH(T_Publish_Info[[#Headers],[JP_Sales]],T_Sales[#Headers],0),0)</f>
        <v>0.47</v>
      </c>
      <c r="O26" s="6">
        <f>VLOOKUP(T_Publish_Info[[#This Row],[Game_ID]],T_Sales[],MATCH(T_Publish_Info[[#Headers],[Other_Sales]],T_Sales[#Headers],0),0)</f>
        <v>1.78</v>
      </c>
    </row>
    <row r="27" spans="1:15">
      <c r="A27" s="2">
        <v>26</v>
      </c>
      <c r="B27" s="13" t="s">
        <v>64</v>
      </c>
      <c r="C27" s="13" t="s">
        <v>65</v>
      </c>
      <c r="D27" s="13">
        <v>2002</v>
      </c>
      <c r="E27" s="14">
        <f>DATE(T_Publish_Info[[#This Row],[Year_of_Release]],1,1)</f>
        <v>37257</v>
      </c>
      <c r="F27" s="13" t="s">
        <v>29</v>
      </c>
      <c r="G27" s="13" t="s">
        <v>20</v>
      </c>
      <c r="H27" s="13"/>
      <c r="I27" s="13">
        <f>VLOOKUP(T_Publish_Info[[#This Row],[Game_ID]],T_Sales[],MATCH(T_Publish_Info[[#Headers],[Global_Sales]],T_Sales[#Headers],0),0)</f>
        <v>15.85</v>
      </c>
      <c r="J27" s="13">
        <f>_xlfn.XLOOKUP(T_Publish_Info[[#This Row],[Game_ID]],T_Score[Game_ID],T_Score[Rating])</f>
        <v>0</v>
      </c>
      <c r="K27" s="13">
        <f>VLOOKUP(T_Publish_Info[[#This Row],[Game_ID]],T_Score[],MATCH(T_Publish_Info[[#Headers],[User_Count]],T_Score[#Headers],0),0)</f>
        <v>0</v>
      </c>
      <c r="L27" s="6">
        <f>VLOOKUP(T_Publish_Info[[#This Row],[Game_ID]],T_Sales[],MATCH(T_Publish_Info[[#Headers],[NA_Sales]],T_Sales[#Headers],0),0)</f>
        <v>6.06</v>
      </c>
      <c r="M27" s="6">
        <f>VLOOKUP(T_Publish_Info[[#This Row],[Game_ID]],T_Sales[],MATCH(T_Publish_Info[[#Headers],[EU_Sales]],T_Sales[#Headers],0),0)</f>
        <v>3.9</v>
      </c>
      <c r="N27" s="6">
        <f>VLOOKUP(T_Publish_Info[[#This Row],[Game_ID]],T_Sales[],MATCH(T_Publish_Info[[#Headers],[JP_Sales]],T_Sales[#Headers],0),0)</f>
        <v>5.38</v>
      </c>
      <c r="O27" s="6">
        <f>VLOOKUP(T_Publish_Info[[#This Row],[Game_ID]],T_Sales[],MATCH(T_Publish_Info[[#Headers],[Other_Sales]],T_Sales[#Headers],0),0)</f>
        <v>0.5</v>
      </c>
    </row>
    <row r="28" spans="1:15">
      <c r="A28" s="2">
        <v>27</v>
      </c>
      <c r="B28" s="13" t="s">
        <v>66</v>
      </c>
      <c r="C28" s="13" t="s">
        <v>33</v>
      </c>
      <c r="D28" s="13">
        <v>2005</v>
      </c>
      <c r="E28" s="14">
        <f>DATE(T_Publish_Info[[#This Row],[Year_of_Release]],1,1)</f>
        <v>38353</v>
      </c>
      <c r="F28" s="13" t="s">
        <v>31</v>
      </c>
      <c r="G28" s="13" t="s">
        <v>20</v>
      </c>
      <c r="H28" s="13" t="s">
        <v>20</v>
      </c>
      <c r="I28" s="13">
        <f>VLOOKUP(T_Publish_Info[[#This Row],[Game_ID]],T_Sales[],MATCH(T_Publish_Info[[#Headers],[Global_Sales]],T_Sales[#Headers],0),0)</f>
        <v>15.29</v>
      </c>
      <c r="J28" s="13" t="str">
        <f>_xlfn.XLOOKUP(T_Publish_Info[[#This Row],[Game_ID]],T_Score[Game_ID],T_Score[Rating])</f>
        <v>E</v>
      </c>
      <c r="K28" s="13">
        <f>VLOOKUP(T_Publish_Info[[#This Row],[Game_ID]],T_Score[],MATCH(T_Publish_Info[[#Headers],[User_Count]],T_Score[#Headers],0),0)</f>
        <v>19</v>
      </c>
      <c r="L28" s="6">
        <f>VLOOKUP(T_Publish_Info[[#This Row],[Game_ID]],T_Sales[],MATCH(T_Publish_Info[[#Headers],[NA_Sales]],T_Sales[#Headers],0),0)</f>
        <v>3.43</v>
      </c>
      <c r="M28" s="6">
        <f>VLOOKUP(T_Publish_Info[[#This Row],[Game_ID]],T_Sales[],MATCH(T_Publish_Info[[#Headers],[EU_Sales]],T_Sales[#Headers],0),0)</f>
        <v>5.35</v>
      </c>
      <c r="N28" s="6">
        <f>VLOOKUP(T_Publish_Info[[#This Row],[Game_ID]],T_Sales[],MATCH(T_Publish_Info[[#Headers],[JP_Sales]],T_Sales[#Headers],0),0)</f>
        <v>5.32</v>
      </c>
      <c r="O28" s="6">
        <f>VLOOKUP(T_Publish_Info[[#This Row],[Game_ID]],T_Sales[],MATCH(T_Publish_Info[[#Headers],[Other_Sales]],T_Sales[#Headers],0),0)</f>
        <v>1.18</v>
      </c>
    </row>
    <row r="29" spans="1:15">
      <c r="A29" s="2">
        <v>28</v>
      </c>
      <c r="B29" s="13" t="s">
        <v>67</v>
      </c>
      <c r="C29" s="13" t="s">
        <v>33</v>
      </c>
      <c r="D29" s="13">
        <v>2010</v>
      </c>
      <c r="E29" s="14">
        <f>DATE(T_Publish_Info[[#This Row],[Year_of_Release]],1,1)</f>
        <v>40179</v>
      </c>
      <c r="F29" s="13" t="s">
        <v>29</v>
      </c>
      <c r="G29" s="13" t="s">
        <v>20</v>
      </c>
      <c r="H29" s="13"/>
      <c r="I29" s="13">
        <f>VLOOKUP(T_Publish_Info[[#This Row],[Game_ID]],T_Sales[],MATCH(T_Publish_Info[[#Headers],[Global_Sales]],T_Sales[#Headers],0),0)</f>
        <v>15.14</v>
      </c>
      <c r="J29" s="13">
        <f>_xlfn.XLOOKUP(T_Publish_Info[[#This Row],[Game_ID]],T_Score[Game_ID],T_Score[Rating])</f>
        <v>0</v>
      </c>
      <c r="K29" s="13">
        <f>VLOOKUP(T_Publish_Info[[#This Row],[Game_ID]],T_Score[],MATCH(T_Publish_Info[[#Headers],[User_Count]],T_Score[#Headers],0),0)</f>
        <v>0</v>
      </c>
      <c r="L29" s="6">
        <f>VLOOKUP(T_Publish_Info[[#This Row],[Game_ID]],T_Sales[],MATCH(T_Publish_Info[[#Headers],[NA_Sales]],T_Sales[#Headers],0),0)</f>
        <v>5.51</v>
      </c>
      <c r="M29" s="6">
        <f>VLOOKUP(T_Publish_Info[[#This Row],[Game_ID]],T_Sales[],MATCH(T_Publish_Info[[#Headers],[EU_Sales]],T_Sales[#Headers],0),0)</f>
        <v>3.17</v>
      </c>
      <c r="N29" s="6">
        <f>VLOOKUP(T_Publish_Info[[#This Row],[Game_ID]],T_Sales[],MATCH(T_Publish_Info[[#Headers],[JP_Sales]],T_Sales[#Headers],0),0)</f>
        <v>5.65</v>
      </c>
      <c r="O29" s="6">
        <f>VLOOKUP(T_Publish_Info[[#This Row],[Game_ID]],T_Sales[],MATCH(T_Publish_Info[[#Headers],[Other_Sales]],T_Sales[#Headers],0),0)</f>
        <v>0.8</v>
      </c>
    </row>
    <row r="30" spans="1:15">
      <c r="A30" s="2">
        <v>29</v>
      </c>
      <c r="B30" s="13" t="s">
        <v>68</v>
      </c>
      <c r="C30" s="13" t="s">
        <v>56</v>
      </c>
      <c r="D30" s="13">
        <v>2001</v>
      </c>
      <c r="E30" s="14">
        <f>DATE(T_Publish_Info[[#This Row],[Year_of_Release]],1,1)</f>
        <v>36892</v>
      </c>
      <c r="F30" s="13" t="s">
        <v>25</v>
      </c>
      <c r="G30" s="13" t="s">
        <v>69</v>
      </c>
      <c r="H30" s="13" t="s">
        <v>70</v>
      </c>
      <c r="I30" s="13">
        <f>VLOOKUP(T_Publish_Info[[#This Row],[Game_ID]],T_Sales[],MATCH(T_Publish_Info[[#Headers],[Global_Sales]],T_Sales[#Headers],0),0)</f>
        <v>14.98</v>
      </c>
      <c r="J30" s="13" t="str">
        <f>_xlfn.XLOOKUP(T_Publish_Info[[#This Row],[Game_ID]],T_Score[Game_ID],T_Score[Rating])</f>
        <v>E</v>
      </c>
      <c r="K30" s="13">
        <f>VLOOKUP(T_Publish_Info[[#This Row],[Game_ID]],T_Score[],MATCH(T_Publish_Info[[#Headers],[User_Count]],T_Score[#Headers],0),0)</f>
        <v>314</v>
      </c>
      <c r="L30" s="6">
        <f>VLOOKUP(T_Publish_Info[[#This Row],[Game_ID]],T_Sales[],MATCH(T_Publish_Info[[#Headers],[NA_Sales]],T_Sales[#Headers],0),0)</f>
        <v>6.85</v>
      </c>
      <c r="M30" s="6">
        <f>VLOOKUP(T_Publish_Info[[#This Row],[Game_ID]],T_Sales[],MATCH(T_Publish_Info[[#Headers],[EU_Sales]],T_Sales[#Headers],0),0)</f>
        <v>5.09</v>
      </c>
      <c r="N30" s="6">
        <f>VLOOKUP(T_Publish_Info[[#This Row],[Game_ID]],T_Sales[],MATCH(T_Publish_Info[[#Headers],[JP_Sales]],T_Sales[#Headers],0),0)</f>
        <v>1.87</v>
      </c>
      <c r="O30" s="6">
        <f>VLOOKUP(T_Publish_Info[[#This Row],[Game_ID]],T_Sales[],MATCH(T_Publish_Info[[#Headers],[Other_Sales]],T_Sales[#Headers],0),0)</f>
        <v>1.1599999999999999</v>
      </c>
    </row>
    <row r="31" spans="1:15">
      <c r="A31" s="2">
        <v>30</v>
      </c>
      <c r="B31" s="13" t="s">
        <v>71</v>
      </c>
      <c r="C31" s="13" t="s">
        <v>45</v>
      </c>
      <c r="D31" s="13">
        <v>2011</v>
      </c>
      <c r="E31" s="14">
        <f>DATE(T_Publish_Info[[#This Row],[Year_of_Release]],1,1)</f>
        <v>40544</v>
      </c>
      <c r="F31" s="13" t="s">
        <v>38</v>
      </c>
      <c r="G31" s="13" t="s">
        <v>72</v>
      </c>
      <c r="H31" s="13" t="s">
        <v>73</v>
      </c>
      <c r="I31" s="13">
        <f>VLOOKUP(T_Publish_Info[[#This Row],[Game_ID]],T_Sales[],MATCH(T_Publish_Info[[#Headers],[Global_Sales]],T_Sales[#Headers],0),0)</f>
        <v>14.73</v>
      </c>
      <c r="J31" s="13" t="str">
        <f>_xlfn.XLOOKUP(T_Publish_Info[[#This Row],[Game_ID]],T_Score[Game_ID],T_Score[Rating])</f>
        <v>M</v>
      </c>
      <c r="K31" s="13">
        <f>VLOOKUP(T_Publish_Info[[#This Row],[Game_ID]],T_Score[],MATCH(T_Publish_Info[[#Headers],[User_Count]],T_Score[#Headers],0),0)</f>
        <v>8713</v>
      </c>
      <c r="L31" s="6">
        <f>VLOOKUP(T_Publish_Info[[#This Row],[Game_ID]],T_Sales[],MATCH(T_Publish_Info[[#Headers],[NA_Sales]],T_Sales[#Headers],0),0)</f>
        <v>9.0399999999999991</v>
      </c>
      <c r="M31" s="6">
        <f>VLOOKUP(T_Publish_Info[[#This Row],[Game_ID]],T_Sales[],MATCH(T_Publish_Info[[#Headers],[EU_Sales]],T_Sales[#Headers],0),0)</f>
        <v>4.24</v>
      </c>
      <c r="N31" s="6">
        <f>VLOOKUP(T_Publish_Info[[#This Row],[Game_ID]],T_Sales[],MATCH(T_Publish_Info[[#Headers],[JP_Sales]],T_Sales[#Headers],0),0)</f>
        <v>0.13</v>
      </c>
      <c r="O31" s="6">
        <f>VLOOKUP(T_Publish_Info[[#This Row],[Game_ID]],T_Sales[],MATCH(T_Publish_Info[[#Headers],[Other_Sales]],T_Sales[#Headers],0),0)</f>
        <v>1.32</v>
      </c>
    </row>
    <row r="32" spans="1:15">
      <c r="A32" s="2">
        <v>31</v>
      </c>
      <c r="B32" s="13" t="s">
        <v>74</v>
      </c>
      <c r="C32" s="13" t="s">
        <v>28</v>
      </c>
      <c r="D32" s="13">
        <v>1998</v>
      </c>
      <c r="E32" s="14">
        <f>DATE(T_Publish_Info[[#This Row],[Year_of_Release]],1,1)</f>
        <v>35796</v>
      </c>
      <c r="F32" s="13" t="s">
        <v>29</v>
      </c>
      <c r="G32" s="13" t="s">
        <v>20</v>
      </c>
      <c r="H32" s="13"/>
      <c r="I32" s="13">
        <f>VLOOKUP(T_Publish_Info[[#This Row],[Game_ID]],T_Sales[],MATCH(T_Publish_Info[[#Headers],[Global_Sales]],T_Sales[#Headers],0),0)</f>
        <v>14.64</v>
      </c>
      <c r="J32" s="13">
        <f>_xlfn.XLOOKUP(T_Publish_Info[[#This Row],[Game_ID]],T_Score[Game_ID],T_Score[Rating])</f>
        <v>0</v>
      </c>
      <c r="K32" s="13">
        <f>VLOOKUP(T_Publish_Info[[#This Row],[Game_ID]],T_Score[],MATCH(T_Publish_Info[[#Headers],[User_Count]],T_Score[#Headers],0),0)</f>
        <v>0</v>
      </c>
      <c r="L32" s="6">
        <f>VLOOKUP(T_Publish_Info[[#This Row],[Game_ID]],T_Sales[],MATCH(T_Publish_Info[[#Headers],[NA_Sales]],T_Sales[#Headers],0),0)</f>
        <v>5.89</v>
      </c>
      <c r="M32" s="6">
        <f>VLOOKUP(T_Publish_Info[[#This Row],[Game_ID]],T_Sales[],MATCH(T_Publish_Info[[#Headers],[EU_Sales]],T_Sales[#Headers],0),0)</f>
        <v>5.04</v>
      </c>
      <c r="N32" s="6">
        <f>VLOOKUP(T_Publish_Info[[#This Row],[Game_ID]],T_Sales[],MATCH(T_Publish_Info[[#Headers],[JP_Sales]],T_Sales[#Headers],0),0)</f>
        <v>3.12</v>
      </c>
      <c r="O32" s="6">
        <f>VLOOKUP(T_Publish_Info[[#This Row],[Game_ID]],T_Sales[],MATCH(T_Publish_Info[[#Headers],[Other_Sales]],T_Sales[#Headers],0),0)</f>
        <v>0.59</v>
      </c>
    </row>
    <row r="33" spans="1:15">
      <c r="A33" s="2">
        <v>32</v>
      </c>
      <c r="B33" s="13" t="s">
        <v>75</v>
      </c>
      <c r="C33" s="13" t="s">
        <v>76</v>
      </c>
      <c r="D33" s="13">
        <v>2015</v>
      </c>
      <c r="E33" s="14">
        <f>DATE(T_Publish_Info[[#This Row],[Year_of_Release]],1,1)</f>
        <v>42005</v>
      </c>
      <c r="F33" s="13" t="s">
        <v>38</v>
      </c>
      <c r="G33" s="13" t="s">
        <v>72</v>
      </c>
      <c r="H33" s="13"/>
      <c r="I33" s="13">
        <f>VLOOKUP(T_Publish_Info[[#This Row],[Game_ID]],T_Sales[],MATCH(T_Publish_Info[[#Headers],[Global_Sales]],T_Sales[#Headers],0),0)</f>
        <v>14.63</v>
      </c>
      <c r="J33" s="13">
        <f>_xlfn.XLOOKUP(T_Publish_Info[[#This Row],[Game_ID]],T_Score[Game_ID],T_Score[Rating])</f>
        <v>0</v>
      </c>
      <c r="K33" s="13">
        <f>VLOOKUP(T_Publish_Info[[#This Row],[Game_ID]],T_Score[],MATCH(T_Publish_Info[[#Headers],[User_Count]],T_Score[#Headers],0),0)</f>
        <v>0</v>
      </c>
      <c r="L33" s="6">
        <f>VLOOKUP(T_Publish_Info[[#This Row],[Game_ID]],T_Sales[],MATCH(T_Publish_Info[[#Headers],[NA_Sales]],T_Sales[#Headers],0),0)</f>
        <v>6.03</v>
      </c>
      <c r="M33" s="6">
        <f>VLOOKUP(T_Publish_Info[[#This Row],[Game_ID]],T_Sales[],MATCH(T_Publish_Info[[#Headers],[EU_Sales]],T_Sales[#Headers],0),0)</f>
        <v>5.86</v>
      </c>
      <c r="N33" s="6">
        <f>VLOOKUP(T_Publish_Info[[#This Row],[Game_ID]],T_Sales[],MATCH(T_Publish_Info[[#Headers],[JP_Sales]],T_Sales[#Headers],0),0)</f>
        <v>0.36</v>
      </c>
      <c r="O33" s="6">
        <f>VLOOKUP(T_Publish_Info[[#This Row],[Game_ID]],T_Sales[],MATCH(T_Publish_Info[[#Headers],[Other_Sales]],T_Sales[#Headers],0),0)</f>
        <v>2.38</v>
      </c>
    </row>
    <row r="34" spans="1:15">
      <c r="A34" s="2">
        <v>33</v>
      </c>
      <c r="B34" s="13" t="s">
        <v>77</v>
      </c>
      <c r="C34" s="13" t="s">
        <v>45</v>
      </c>
      <c r="D34" s="13">
        <v>2010</v>
      </c>
      <c r="E34" s="14">
        <f>DATE(T_Publish_Info[[#This Row],[Year_of_Release]],1,1)</f>
        <v>40179</v>
      </c>
      <c r="F34" s="13" t="s">
        <v>38</v>
      </c>
      <c r="G34" s="13" t="s">
        <v>72</v>
      </c>
      <c r="H34" s="13" t="s">
        <v>78</v>
      </c>
      <c r="I34" s="13">
        <f>VLOOKUP(T_Publish_Info[[#This Row],[Game_ID]],T_Sales[],MATCH(T_Publish_Info[[#Headers],[Global_Sales]],T_Sales[#Headers],0),0)</f>
        <v>14.61</v>
      </c>
      <c r="J34" s="13" t="str">
        <f>_xlfn.XLOOKUP(T_Publish_Info[[#This Row],[Game_ID]],T_Score[Game_ID],T_Score[Rating])</f>
        <v>M</v>
      </c>
      <c r="K34" s="13">
        <f>VLOOKUP(T_Publish_Info[[#This Row],[Game_ID]],T_Score[],MATCH(T_Publish_Info[[#Headers],[User_Count]],T_Score[#Headers],0),0)</f>
        <v>1454</v>
      </c>
      <c r="L34" s="6">
        <f>VLOOKUP(T_Publish_Info[[#This Row],[Game_ID]],T_Sales[],MATCH(T_Publish_Info[[#Headers],[NA_Sales]],T_Sales[#Headers],0),0)</f>
        <v>9.6999999999999993</v>
      </c>
      <c r="M34" s="6">
        <f>VLOOKUP(T_Publish_Info[[#This Row],[Game_ID]],T_Sales[],MATCH(T_Publish_Info[[#Headers],[EU_Sales]],T_Sales[#Headers],0),0)</f>
        <v>3.68</v>
      </c>
      <c r="N34" s="6">
        <f>VLOOKUP(T_Publish_Info[[#This Row],[Game_ID]],T_Sales[],MATCH(T_Publish_Info[[#Headers],[JP_Sales]],T_Sales[#Headers],0),0)</f>
        <v>0.11</v>
      </c>
      <c r="O34" s="6">
        <f>VLOOKUP(T_Publish_Info[[#This Row],[Game_ID]],T_Sales[],MATCH(T_Publish_Info[[#Headers],[Other_Sales]],T_Sales[#Headers],0),0)</f>
        <v>1.1299999999999999</v>
      </c>
    </row>
    <row r="35" spans="1:15">
      <c r="A35" s="2">
        <v>34</v>
      </c>
      <c r="B35" s="13" t="s">
        <v>79</v>
      </c>
      <c r="C35" s="13" t="s">
        <v>80</v>
      </c>
      <c r="D35" s="13">
        <v>2013</v>
      </c>
      <c r="E35" s="14">
        <f>DATE(T_Publish_Info[[#This Row],[Year_of_Release]],1,1)</f>
        <v>41275</v>
      </c>
      <c r="F35" s="13" t="s">
        <v>29</v>
      </c>
      <c r="G35" s="13" t="s">
        <v>20</v>
      </c>
      <c r="H35" s="13"/>
      <c r="I35" s="13">
        <f>VLOOKUP(T_Publish_Info[[#This Row],[Game_ID]],T_Sales[],MATCH(T_Publish_Info[[#Headers],[Global_Sales]],T_Sales[#Headers],0),0)</f>
        <v>14.6</v>
      </c>
      <c r="J35" s="13">
        <f>_xlfn.XLOOKUP(T_Publish_Info[[#This Row],[Game_ID]],T_Score[Game_ID],T_Score[Rating])</f>
        <v>0</v>
      </c>
      <c r="K35" s="13">
        <f>VLOOKUP(T_Publish_Info[[#This Row],[Game_ID]],T_Score[],MATCH(T_Publish_Info[[#Headers],[User_Count]],T_Score[#Headers],0),0)</f>
        <v>0</v>
      </c>
      <c r="L35" s="6">
        <f>VLOOKUP(T_Publish_Info[[#This Row],[Game_ID]],T_Sales[],MATCH(T_Publish_Info[[#Headers],[NA_Sales]],T_Sales[#Headers],0),0)</f>
        <v>5.28</v>
      </c>
      <c r="M35" s="6">
        <f>VLOOKUP(T_Publish_Info[[#This Row],[Game_ID]],T_Sales[],MATCH(T_Publish_Info[[#Headers],[EU_Sales]],T_Sales[#Headers],0),0)</f>
        <v>4.1900000000000004</v>
      </c>
      <c r="N35" s="6">
        <f>VLOOKUP(T_Publish_Info[[#This Row],[Game_ID]],T_Sales[],MATCH(T_Publish_Info[[#Headers],[JP_Sales]],T_Sales[#Headers],0),0)</f>
        <v>4.3499999999999996</v>
      </c>
      <c r="O35" s="6">
        <f>VLOOKUP(T_Publish_Info[[#This Row],[Game_ID]],T_Sales[],MATCH(T_Publish_Info[[#Headers],[Other_Sales]],T_Sales[#Headers],0),0)</f>
        <v>0.78</v>
      </c>
    </row>
    <row r="36" spans="1:15">
      <c r="A36" s="2">
        <v>35</v>
      </c>
      <c r="B36" s="13" t="s">
        <v>81</v>
      </c>
      <c r="C36" s="13" t="s">
        <v>50</v>
      </c>
      <c r="D36" s="13">
        <v>2012</v>
      </c>
      <c r="E36" s="14">
        <f>DATE(T_Publish_Info[[#This Row],[Year_of_Release]],1,1)</f>
        <v>40909</v>
      </c>
      <c r="F36" s="13" t="s">
        <v>38</v>
      </c>
      <c r="G36" s="13" t="s">
        <v>72</v>
      </c>
      <c r="H36" s="13" t="s">
        <v>78</v>
      </c>
      <c r="I36" s="13">
        <f>VLOOKUP(T_Publish_Info[[#This Row],[Game_ID]],T_Sales[],MATCH(T_Publish_Info[[#Headers],[Global_Sales]],T_Sales[#Headers],0),0)</f>
        <v>13.79</v>
      </c>
      <c r="J36" s="13" t="str">
        <f>_xlfn.XLOOKUP(T_Publish_Info[[#This Row],[Game_ID]],T_Score[Game_ID],T_Score[Rating])</f>
        <v>M</v>
      </c>
      <c r="K36" s="13">
        <f>VLOOKUP(T_Publish_Info[[#This Row],[Game_ID]],T_Score[],MATCH(T_Publish_Info[[#Headers],[User_Count]],T_Score[#Headers],0),0)</f>
        <v>922</v>
      </c>
      <c r="L36" s="6">
        <f>VLOOKUP(T_Publish_Info[[#This Row],[Game_ID]],T_Sales[],MATCH(T_Publish_Info[[#Headers],[NA_Sales]],T_Sales[#Headers],0),0)</f>
        <v>4.99</v>
      </c>
      <c r="M36" s="6">
        <f>VLOOKUP(T_Publish_Info[[#This Row],[Game_ID]],T_Sales[],MATCH(T_Publish_Info[[#Headers],[EU_Sales]],T_Sales[#Headers],0),0)</f>
        <v>5.73</v>
      </c>
      <c r="N36" s="6">
        <f>VLOOKUP(T_Publish_Info[[#This Row],[Game_ID]],T_Sales[],MATCH(T_Publish_Info[[#Headers],[JP_Sales]],T_Sales[#Headers],0),0)</f>
        <v>0.65</v>
      </c>
      <c r="O36" s="6">
        <f>VLOOKUP(T_Publish_Info[[#This Row],[Game_ID]],T_Sales[],MATCH(T_Publish_Info[[#Headers],[Other_Sales]],T_Sales[#Headers],0),0)</f>
        <v>2.42</v>
      </c>
    </row>
    <row r="37" spans="1:15">
      <c r="A37" s="2">
        <v>36</v>
      </c>
      <c r="B37" s="13" t="s">
        <v>81</v>
      </c>
      <c r="C37" s="13" t="s">
        <v>45</v>
      </c>
      <c r="D37" s="13">
        <v>2012</v>
      </c>
      <c r="E37" s="14">
        <f>DATE(T_Publish_Info[[#This Row],[Year_of_Release]],1,1)</f>
        <v>40909</v>
      </c>
      <c r="F37" s="13" t="s">
        <v>38</v>
      </c>
      <c r="G37" s="13" t="s">
        <v>72</v>
      </c>
      <c r="H37" s="13" t="s">
        <v>78</v>
      </c>
      <c r="I37" s="13">
        <f>VLOOKUP(T_Publish_Info[[#This Row],[Game_ID]],T_Sales[],MATCH(T_Publish_Info[[#Headers],[Global_Sales]],T_Sales[#Headers],0),0)</f>
        <v>13.67</v>
      </c>
      <c r="J37" s="13" t="str">
        <f>_xlfn.XLOOKUP(T_Publish_Info[[#This Row],[Game_ID]],T_Score[Game_ID],T_Score[Rating])</f>
        <v>M</v>
      </c>
      <c r="K37" s="13">
        <f>VLOOKUP(T_Publish_Info[[#This Row],[Game_ID]],T_Score[],MATCH(T_Publish_Info[[#Headers],[User_Count]],T_Score[#Headers],0),0)</f>
        <v>2256</v>
      </c>
      <c r="L37" s="6">
        <f>VLOOKUP(T_Publish_Info[[#This Row],[Game_ID]],T_Sales[],MATCH(T_Publish_Info[[#Headers],[NA_Sales]],T_Sales[#Headers],0),0)</f>
        <v>8.25</v>
      </c>
      <c r="M37" s="6">
        <f>VLOOKUP(T_Publish_Info[[#This Row],[Game_ID]],T_Sales[],MATCH(T_Publish_Info[[#Headers],[EU_Sales]],T_Sales[#Headers],0),0)</f>
        <v>4.24</v>
      </c>
      <c r="N37" s="6">
        <f>VLOOKUP(T_Publish_Info[[#This Row],[Game_ID]],T_Sales[],MATCH(T_Publish_Info[[#Headers],[JP_Sales]],T_Sales[#Headers],0),0)</f>
        <v>7.0000000000000007E-2</v>
      </c>
      <c r="O37" s="6">
        <f>VLOOKUP(T_Publish_Info[[#This Row],[Game_ID]],T_Sales[],MATCH(T_Publish_Info[[#Headers],[Other_Sales]],T_Sales[#Headers],0),0)</f>
        <v>1.1200000000000001</v>
      </c>
    </row>
    <row r="38" spans="1:15">
      <c r="A38" s="2">
        <v>37</v>
      </c>
      <c r="B38" s="13" t="s">
        <v>82</v>
      </c>
      <c r="C38" s="13" t="s">
        <v>45</v>
      </c>
      <c r="D38" s="13">
        <v>2009</v>
      </c>
      <c r="E38" s="14">
        <f>DATE(T_Publish_Info[[#This Row],[Year_of_Release]],1,1)</f>
        <v>39814</v>
      </c>
      <c r="F38" s="13" t="s">
        <v>38</v>
      </c>
      <c r="G38" s="13" t="s">
        <v>72</v>
      </c>
      <c r="H38" s="13" t="s">
        <v>83</v>
      </c>
      <c r="I38" s="13">
        <f>VLOOKUP(T_Publish_Info[[#This Row],[Game_ID]],T_Sales[],MATCH(T_Publish_Info[[#Headers],[Global_Sales]],T_Sales[#Headers],0),0)</f>
        <v>13.47</v>
      </c>
      <c r="J38" s="13" t="str">
        <f>_xlfn.XLOOKUP(T_Publish_Info[[#This Row],[Game_ID]],T_Score[Game_ID],T_Score[Rating])</f>
        <v>M</v>
      </c>
      <c r="K38" s="13">
        <f>VLOOKUP(T_Publish_Info[[#This Row],[Game_ID]],T_Score[],MATCH(T_Publish_Info[[#Headers],[User_Count]],T_Score[#Headers],0),0)</f>
        <v>2698</v>
      </c>
      <c r="L38" s="6">
        <f>VLOOKUP(T_Publish_Info[[#This Row],[Game_ID]],T_Sales[],MATCH(T_Publish_Info[[#Headers],[NA_Sales]],T_Sales[#Headers],0),0)</f>
        <v>8.52</v>
      </c>
      <c r="M38" s="6">
        <f>VLOOKUP(T_Publish_Info[[#This Row],[Game_ID]],T_Sales[],MATCH(T_Publish_Info[[#Headers],[EU_Sales]],T_Sales[#Headers],0),0)</f>
        <v>3.59</v>
      </c>
      <c r="N38" s="6">
        <f>VLOOKUP(T_Publish_Info[[#This Row],[Game_ID]],T_Sales[],MATCH(T_Publish_Info[[#Headers],[JP_Sales]],T_Sales[#Headers],0),0)</f>
        <v>0.08</v>
      </c>
      <c r="O38" s="6">
        <f>VLOOKUP(T_Publish_Info[[#This Row],[Game_ID]],T_Sales[],MATCH(T_Publish_Info[[#Headers],[Other_Sales]],T_Sales[#Headers],0),0)</f>
        <v>1.28</v>
      </c>
    </row>
    <row r="39" spans="1:15">
      <c r="A39" s="2">
        <v>38</v>
      </c>
      <c r="B39" s="13" t="s">
        <v>71</v>
      </c>
      <c r="C39" s="13" t="s">
        <v>50</v>
      </c>
      <c r="D39" s="13">
        <v>2011</v>
      </c>
      <c r="E39" s="14">
        <f>DATE(T_Publish_Info[[#This Row],[Year_of_Release]],1,1)</f>
        <v>40544</v>
      </c>
      <c r="F39" s="13" t="s">
        <v>38</v>
      </c>
      <c r="G39" s="13" t="s">
        <v>72</v>
      </c>
      <c r="H39" s="13" t="s">
        <v>73</v>
      </c>
      <c r="I39" s="13">
        <f>VLOOKUP(T_Publish_Info[[#This Row],[Game_ID]],T_Sales[],MATCH(T_Publish_Info[[#Headers],[Global_Sales]],T_Sales[#Headers],0),0)</f>
        <v>13.32</v>
      </c>
      <c r="J39" s="13" t="str">
        <f>_xlfn.XLOOKUP(T_Publish_Info[[#This Row],[Game_ID]],T_Score[Game_ID],T_Score[Rating])</f>
        <v>M</v>
      </c>
      <c r="K39" s="13">
        <f>VLOOKUP(T_Publish_Info[[#This Row],[Game_ID]],T_Score[],MATCH(T_Publish_Info[[#Headers],[User_Count]],T_Score[#Headers],0),0)</f>
        <v>5234</v>
      </c>
      <c r="L39" s="6">
        <f>VLOOKUP(T_Publish_Info[[#This Row],[Game_ID]],T_Sales[],MATCH(T_Publish_Info[[#Headers],[NA_Sales]],T_Sales[#Headers],0),0)</f>
        <v>5.54</v>
      </c>
      <c r="M39" s="6">
        <f>VLOOKUP(T_Publish_Info[[#This Row],[Game_ID]],T_Sales[],MATCH(T_Publish_Info[[#Headers],[EU_Sales]],T_Sales[#Headers],0),0)</f>
        <v>5.73</v>
      </c>
      <c r="N39" s="6">
        <f>VLOOKUP(T_Publish_Info[[#This Row],[Game_ID]],T_Sales[],MATCH(T_Publish_Info[[#Headers],[JP_Sales]],T_Sales[#Headers],0),0)</f>
        <v>0.49</v>
      </c>
      <c r="O39" s="6">
        <f>VLOOKUP(T_Publish_Info[[#This Row],[Game_ID]],T_Sales[],MATCH(T_Publish_Info[[#Headers],[Other_Sales]],T_Sales[#Headers],0),0)</f>
        <v>1.57</v>
      </c>
    </row>
    <row r="40" spans="1:15">
      <c r="A40" s="2">
        <v>39</v>
      </c>
      <c r="B40" s="13" t="s">
        <v>84</v>
      </c>
      <c r="C40" s="13" t="s">
        <v>56</v>
      </c>
      <c r="D40" s="13">
        <v>2001</v>
      </c>
      <c r="E40" s="14">
        <f>DATE(T_Publish_Info[[#This Row],[Year_of_Release]],1,1)</f>
        <v>36892</v>
      </c>
      <c r="F40" s="13" t="s">
        <v>51</v>
      </c>
      <c r="G40" s="13" t="s">
        <v>52</v>
      </c>
      <c r="H40" s="13" t="s">
        <v>85</v>
      </c>
      <c r="I40" s="13">
        <f>VLOOKUP(T_Publish_Info[[#This Row],[Game_ID]],T_Sales[],MATCH(T_Publish_Info[[#Headers],[Global_Sales]],T_Sales[#Headers],0),0)</f>
        <v>13.1</v>
      </c>
      <c r="J40" s="13" t="str">
        <f>_xlfn.XLOOKUP(T_Publish_Info[[#This Row],[Game_ID]],T_Score[Game_ID],T_Score[Rating])</f>
        <v>M</v>
      </c>
      <c r="K40" s="13">
        <f>VLOOKUP(T_Publish_Info[[#This Row],[Game_ID]],T_Score[],MATCH(T_Publish_Info[[#Headers],[User_Count]],T_Score[#Headers],0),0)</f>
        <v>664</v>
      </c>
      <c r="L40" s="6">
        <f>VLOOKUP(T_Publish_Info[[#This Row],[Game_ID]],T_Sales[],MATCH(T_Publish_Info[[#Headers],[NA_Sales]],T_Sales[#Headers],0),0)</f>
        <v>6.99</v>
      </c>
      <c r="M40" s="6">
        <f>VLOOKUP(T_Publish_Info[[#This Row],[Game_ID]],T_Sales[],MATCH(T_Publish_Info[[#Headers],[EU_Sales]],T_Sales[#Headers],0),0)</f>
        <v>4.51</v>
      </c>
      <c r="N40" s="6">
        <f>VLOOKUP(T_Publish_Info[[#This Row],[Game_ID]],T_Sales[],MATCH(T_Publish_Info[[#Headers],[JP_Sales]],T_Sales[#Headers],0),0)</f>
        <v>0.3</v>
      </c>
      <c r="O40" s="6">
        <f>VLOOKUP(T_Publish_Info[[#This Row],[Game_ID]],T_Sales[],MATCH(T_Publish_Info[[#Headers],[Other_Sales]],T_Sales[#Headers],0),0)</f>
        <v>1.3</v>
      </c>
    </row>
    <row r="41" spans="1:15">
      <c r="A41" s="2">
        <v>40</v>
      </c>
      <c r="B41" s="13" t="s">
        <v>86</v>
      </c>
      <c r="C41" s="13" t="s">
        <v>18</v>
      </c>
      <c r="D41" s="13">
        <v>2008</v>
      </c>
      <c r="E41" s="14">
        <f>DATE(T_Publish_Info[[#This Row],[Year_of_Release]],1,1)</f>
        <v>39448</v>
      </c>
      <c r="F41" s="13" t="s">
        <v>87</v>
      </c>
      <c r="G41" s="13" t="s">
        <v>20</v>
      </c>
      <c r="H41" s="13" t="s">
        <v>88</v>
      </c>
      <c r="I41" s="13">
        <f>VLOOKUP(T_Publish_Info[[#This Row],[Game_ID]],T_Sales[],MATCH(T_Publish_Info[[#Headers],[Global_Sales]],T_Sales[#Headers],0),0)</f>
        <v>12.84</v>
      </c>
      <c r="J41" s="13" t="str">
        <f>_xlfn.XLOOKUP(T_Publish_Info[[#This Row],[Game_ID]],T_Score[Game_ID],T_Score[Rating])</f>
        <v>T</v>
      </c>
      <c r="K41" s="13">
        <f>VLOOKUP(T_Publish_Info[[#This Row],[Game_ID]],T_Score[],MATCH(T_Publish_Info[[#Headers],[User_Count]],T_Score[#Headers],0),0)</f>
        <v>1662</v>
      </c>
      <c r="L41" s="6">
        <f>VLOOKUP(T_Publish_Info[[#This Row],[Game_ID]],T_Sales[],MATCH(T_Publish_Info[[#Headers],[NA_Sales]],T_Sales[#Headers],0),0)</f>
        <v>6.62</v>
      </c>
      <c r="M41" s="6">
        <f>VLOOKUP(T_Publish_Info[[#This Row],[Game_ID]],T_Sales[],MATCH(T_Publish_Info[[#Headers],[EU_Sales]],T_Sales[#Headers],0),0)</f>
        <v>2.5499999999999998</v>
      </c>
      <c r="N41" s="6">
        <f>VLOOKUP(T_Publish_Info[[#This Row],[Game_ID]],T_Sales[],MATCH(T_Publish_Info[[#Headers],[JP_Sales]],T_Sales[#Headers],0),0)</f>
        <v>2.66</v>
      </c>
      <c r="O41" s="6">
        <f>VLOOKUP(T_Publish_Info[[#This Row],[Game_ID]],T_Sales[],MATCH(T_Publish_Info[[#Headers],[Other_Sales]],T_Sales[#Headers],0),0)</f>
        <v>1.01</v>
      </c>
    </row>
    <row r="42" spans="1:15">
      <c r="A42" s="2">
        <v>41</v>
      </c>
      <c r="B42" s="13" t="s">
        <v>90</v>
      </c>
      <c r="C42" s="13" t="s">
        <v>80</v>
      </c>
      <c r="D42" s="13">
        <v>2011</v>
      </c>
      <c r="E42" s="14">
        <f>DATE(T_Publish_Info[[#This Row],[Year_of_Release]],1,1)</f>
        <v>40544</v>
      </c>
      <c r="F42" s="13" t="s">
        <v>25</v>
      </c>
      <c r="G42" s="13" t="s">
        <v>20</v>
      </c>
      <c r="H42" s="13" t="s">
        <v>91</v>
      </c>
      <c r="I42" s="13">
        <f>VLOOKUP(T_Publish_Info[[#This Row],[Game_ID]],T_Sales[],MATCH(T_Publish_Info[[#Headers],[Global_Sales]],T_Sales[#Headers],0),0)</f>
        <v>12.66</v>
      </c>
      <c r="J42" s="13" t="str">
        <f>_xlfn.XLOOKUP(T_Publish_Info[[#This Row],[Game_ID]],T_Score[Game_ID],T_Score[Rating])</f>
        <v>E</v>
      </c>
      <c r="K42" s="13">
        <f>VLOOKUP(T_Publish_Info[[#This Row],[Game_ID]],T_Score[],MATCH(T_Publish_Info[[#Headers],[User_Count]],T_Score[#Headers],0),0)</f>
        <v>632</v>
      </c>
      <c r="L42" s="6">
        <f>VLOOKUP(T_Publish_Info[[#This Row],[Game_ID]],T_Sales[],MATCH(T_Publish_Info[[#Headers],[NA_Sales]],T_Sales[#Headers],0),0)</f>
        <v>5.03</v>
      </c>
      <c r="M42" s="6">
        <f>VLOOKUP(T_Publish_Info[[#This Row],[Game_ID]],T_Sales[],MATCH(T_Publish_Info[[#Headers],[EU_Sales]],T_Sales[#Headers],0),0)</f>
        <v>4.0199999999999996</v>
      </c>
      <c r="N42" s="6">
        <f>VLOOKUP(T_Publish_Info[[#This Row],[Game_ID]],T_Sales[],MATCH(T_Publish_Info[[#Headers],[JP_Sales]],T_Sales[#Headers],0),0)</f>
        <v>2.69</v>
      </c>
      <c r="O42" s="6">
        <f>VLOOKUP(T_Publish_Info[[#This Row],[Game_ID]],T_Sales[],MATCH(T_Publish_Info[[#Headers],[Other_Sales]],T_Sales[#Headers],0),0)</f>
        <v>0.91</v>
      </c>
    </row>
    <row r="43" spans="1:15">
      <c r="A43" s="2">
        <v>42</v>
      </c>
      <c r="B43" s="13" t="s">
        <v>77</v>
      </c>
      <c r="C43" s="13" t="s">
        <v>50</v>
      </c>
      <c r="D43" s="13">
        <v>2010</v>
      </c>
      <c r="E43" s="14">
        <f>DATE(T_Publish_Info[[#This Row],[Year_of_Release]],1,1)</f>
        <v>40179</v>
      </c>
      <c r="F43" s="13" t="s">
        <v>38</v>
      </c>
      <c r="G43" s="13" t="s">
        <v>72</v>
      </c>
      <c r="H43" s="13" t="s">
        <v>78</v>
      </c>
      <c r="I43" s="13">
        <f>VLOOKUP(T_Publish_Info[[#This Row],[Game_ID]],T_Sales[],MATCH(T_Publish_Info[[#Headers],[Global_Sales]],T_Sales[#Headers],0),0)</f>
        <v>12.63</v>
      </c>
      <c r="J43" s="13" t="str">
        <f>_xlfn.XLOOKUP(T_Publish_Info[[#This Row],[Game_ID]],T_Score[Game_ID],T_Score[Rating])</f>
        <v>M</v>
      </c>
      <c r="K43" s="13">
        <f>VLOOKUP(T_Publish_Info[[#This Row],[Game_ID]],T_Score[],MATCH(T_Publish_Info[[#Headers],[User_Count]],T_Score[#Headers],0),0)</f>
        <v>1094</v>
      </c>
      <c r="L43" s="6">
        <f>VLOOKUP(T_Publish_Info[[#This Row],[Game_ID]],T_Sales[],MATCH(T_Publish_Info[[#Headers],[NA_Sales]],T_Sales[#Headers],0),0)</f>
        <v>5.99</v>
      </c>
      <c r="M43" s="6">
        <f>VLOOKUP(T_Publish_Info[[#This Row],[Game_ID]],T_Sales[],MATCH(T_Publish_Info[[#Headers],[EU_Sales]],T_Sales[#Headers],0),0)</f>
        <v>4.37</v>
      </c>
      <c r="N43" s="6">
        <f>VLOOKUP(T_Publish_Info[[#This Row],[Game_ID]],T_Sales[],MATCH(T_Publish_Info[[#Headers],[JP_Sales]],T_Sales[#Headers],0),0)</f>
        <v>0.48</v>
      </c>
      <c r="O43" s="6">
        <f>VLOOKUP(T_Publish_Info[[#This Row],[Game_ID]],T_Sales[],MATCH(T_Publish_Info[[#Headers],[Other_Sales]],T_Sales[#Headers],0),0)</f>
        <v>1.79</v>
      </c>
    </row>
    <row r="44" spans="1:15">
      <c r="A44" s="2">
        <v>43</v>
      </c>
      <c r="B44" s="13" t="s">
        <v>49</v>
      </c>
      <c r="C44" s="13" t="s">
        <v>76</v>
      </c>
      <c r="D44" s="13">
        <v>2014</v>
      </c>
      <c r="E44" s="14">
        <f>DATE(T_Publish_Info[[#This Row],[Year_of_Release]],1,1)</f>
        <v>41640</v>
      </c>
      <c r="F44" s="13" t="s">
        <v>51</v>
      </c>
      <c r="G44" s="13" t="s">
        <v>52</v>
      </c>
      <c r="H44" s="13" t="s">
        <v>53</v>
      </c>
      <c r="I44" s="13">
        <f>VLOOKUP(T_Publish_Info[[#This Row],[Game_ID]],T_Sales[],MATCH(T_Publish_Info[[#Headers],[Global_Sales]],T_Sales[#Headers],0),0)</f>
        <v>12.61</v>
      </c>
      <c r="J44" s="13" t="str">
        <f>_xlfn.XLOOKUP(T_Publish_Info[[#This Row],[Game_ID]],T_Score[Game_ID],T_Score[Rating])</f>
        <v>M</v>
      </c>
      <c r="K44" s="13">
        <f>VLOOKUP(T_Publish_Info[[#This Row],[Game_ID]],T_Score[],MATCH(T_Publish_Info[[#Headers],[User_Count]],T_Score[#Headers],0),0)</f>
        <v>2899</v>
      </c>
      <c r="L44" s="6">
        <f>VLOOKUP(T_Publish_Info[[#This Row],[Game_ID]],T_Sales[],MATCH(T_Publish_Info[[#Headers],[NA_Sales]],T_Sales[#Headers],0),0)</f>
        <v>3.96</v>
      </c>
      <c r="M44" s="6">
        <f>VLOOKUP(T_Publish_Info[[#This Row],[Game_ID]],T_Sales[],MATCH(T_Publish_Info[[#Headers],[EU_Sales]],T_Sales[#Headers],0),0)</f>
        <v>6.31</v>
      </c>
      <c r="N44" s="6">
        <f>VLOOKUP(T_Publish_Info[[#This Row],[Game_ID]],T_Sales[],MATCH(T_Publish_Info[[#Headers],[JP_Sales]],T_Sales[#Headers],0),0)</f>
        <v>0.38</v>
      </c>
      <c r="O44" s="6">
        <f>VLOOKUP(T_Publish_Info[[#This Row],[Game_ID]],T_Sales[],MATCH(T_Publish_Info[[#Headers],[Other_Sales]],T_Sales[#Headers],0),0)</f>
        <v>1.97</v>
      </c>
    </row>
    <row r="45" spans="1:15">
      <c r="A45" s="2">
        <v>44</v>
      </c>
      <c r="B45" s="13" t="s">
        <v>92</v>
      </c>
      <c r="C45" s="13" t="s">
        <v>33</v>
      </c>
      <c r="D45" s="13">
        <v>2005</v>
      </c>
      <c r="E45" s="14">
        <f>DATE(T_Publish_Info[[#This Row],[Year_of_Release]],1,1)</f>
        <v>38353</v>
      </c>
      <c r="F45" s="13" t="s">
        <v>40</v>
      </c>
      <c r="G45" s="13" t="s">
        <v>20</v>
      </c>
      <c r="H45" s="13" t="s">
        <v>20</v>
      </c>
      <c r="I45" s="13">
        <f>VLOOKUP(T_Publish_Info[[#This Row],[Game_ID]],T_Sales[],MATCH(T_Publish_Info[[#Headers],[Global_Sales]],T_Sales[#Headers],0),0)</f>
        <v>12.13</v>
      </c>
      <c r="J45" s="13" t="str">
        <f>_xlfn.XLOOKUP(T_Publish_Info[[#This Row],[Game_ID]],T_Score[Game_ID],T_Score[Rating])</f>
        <v>E</v>
      </c>
      <c r="K45" s="13">
        <f>VLOOKUP(T_Publish_Info[[#This Row],[Game_ID]],T_Score[],MATCH(T_Publish_Info[[#Headers],[User_Count]],T_Score[#Headers],0),0)</f>
        <v>242</v>
      </c>
      <c r="L45" s="6">
        <f>VLOOKUP(T_Publish_Info[[#This Row],[Game_ID]],T_Sales[],MATCH(T_Publish_Info[[#Headers],[NA_Sales]],T_Sales[#Headers],0),0)</f>
        <v>2.5</v>
      </c>
      <c r="M45" s="6">
        <f>VLOOKUP(T_Publish_Info[[#This Row],[Game_ID]],T_Sales[],MATCH(T_Publish_Info[[#Headers],[EU_Sales]],T_Sales[#Headers],0),0)</f>
        <v>3.45</v>
      </c>
      <c r="N45" s="6">
        <f>VLOOKUP(T_Publish_Info[[#This Row],[Game_ID]],T_Sales[],MATCH(T_Publish_Info[[#Headers],[JP_Sales]],T_Sales[#Headers],0),0)</f>
        <v>5.33</v>
      </c>
      <c r="O45" s="6">
        <f>VLOOKUP(T_Publish_Info[[#This Row],[Game_ID]],T_Sales[],MATCH(T_Publish_Info[[#Headers],[Other_Sales]],T_Sales[#Headers],0),0)</f>
        <v>0.86</v>
      </c>
    </row>
    <row r="46" spans="1:15">
      <c r="A46" s="2">
        <v>45</v>
      </c>
      <c r="B46" s="13" t="s">
        <v>93</v>
      </c>
      <c r="C46" s="13" t="s">
        <v>45</v>
      </c>
      <c r="D46" s="13">
        <v>2007</v>
      </c>
      <c r="E46" s="14">
        <f>DATE(T_Publish_Info[[#This Row],[Year_of_Release]],1,1)</f>
        <v>39083</v>
      </c>
      <c r="F46" s="13" t="s">
        <v>38</v>
      </c>
      <c r="G46" s="13" t="s">
        <v>46</v>
      </c>
      <c r="H46" s="13" t="s">
        <v>94</v>
      </c>
      <c r="I46" s="13">
        <f>VLOOKUP(T_Publish_Info[[#This Row],[Game_ID]],T_Sales[],MATCH(T_Publish_Info[[#Headers],[Global_Sales]],T_Sales[#Headers],0),0)</f>
        <v>12.12</v>
      </c>
      <c r="J46" s="13" t="str">
        <f>_xlfn.XLOOKUP(T_Publish_Info[[#This Row],[Game_ID]],T_Score[Game_ID],T_Score[Rating])</f>
        <v>M</v>
      </c>
      <c r="K46" s="13">
        <f>VLOOKUP(T_Publish_Info[[#This Row],[Game_ID]],T_Score[],MATCH(T_Publish_Info[[#Headers],[User_Count]],T_Score[#Headers],0),0)</f>
        <v>4100</v>
      </c>
      <c r="L46" s="6">
        <f>VLOOKUP(T_Publish_Info[[#This Row],[Game_ID]],T_Sales[],MATCH(T_Publish_Info[[#Headers],[NA_Sales]],T_Sales[#Headers],0),0)</f>
        <v>7.97</v>
      </c>
      <c r="M46" s="6">
        <f>VLOOKUP(T_Publish_Info[[#This Row],[Game_ID]],T_Sales[],MATCH(T_Publish_Info[[#Headers],[EU_Sales]],T_Sales[#Headers],0),0)</f>
        <v>2.81</v>
      </c>
      <c r="N46" s="6">
        <f>VLOOKUP(T_Publish_Info[[#This Row],[Game_ID]],T_Sales[],MATCH(T_Publish_Info[[#Headers],[JP_Sales]],T_Sales[#Headers],0),0)</f>
        <v>0.13</v>
      </c>
      <c r="O46" s="6">
        <f>VLOOKUP(T_Publish_Info[[#This Row],[Game_ID]],T_Sales[],MATCH(T_Publish_Info[[#Headers],[Other_Sales]],T_Sales[#Headers],0),0)</f>
        <v>1.21</v>
      </c>
    </row>
    <row r="47" spans="1:15">
      <c r="A47" s="2">
        <v>46</v>
      </c>
      <c r="B47" s="13" t="s">
        <v>95</v>
      </c>
      <c r="C47" s="13" t="s">
        <v>96</v>
      </c>
      <c r="D47" s="13">
        <v>1996</v>
      </c>
      <c r="E47" s="14">
        <f>DATE(T_Publish_Info[[#This Row],[Year_of_Release]],1,1)</f>
        <v>35065</v>
      </c>
      <c r="F47" s="13" t="s">
        <v>2</v>
      </c>
      <c r="G47" s="13" t="s">
        <v>20</v>
      </c>
      <c r="H47" s="13"/>
      <c r="I47" s="13">
        <f>VLOOKUP(T_Publish_Info[[#This Row],[Game_ID]],T_Sales[],MATCH(T_Publish_Info[[#Headers],[Global_Sales]],T_Sales[#Headers],0),0)</f>
        <v>11.89</v>
      </c>
      <c r="J47" s="13">
        <f>_xlfn.XLOOKUP(T_Publish_Info[[#This Row],[Game_ID]],T_Score[Game_ID],T_Score[Rating])</f>
        <v>0</v>
      </c>
      <c r="K47" s="13">
        <f>VLOOKUP(T_Publish_Info[[#This Row],[Game_ID]],T_Score[],MATCH(T_Publish_Info[[#Headers],[User_Count]],T_Score[#Headers],0),0)</f>
        <v>0</v>
      </c>
      <c r="L47" s="6">
        <f>VLOOKUP(T_Publish_Info[[#This Row],[Game_ID]],T_Sales[],MATCH(T_Publish_Info[[#Headers],[NA_Sales]],T_Sales[#Headers],0),0)</f>
        <v>6.91</v>
      </c>
      <c r="M47" s="6">
        <f>VLOOKUP(T_Publish_Info[[#This Row],[Game_ID]],T_Sales[],MATCH(T_Publish_Info[[#Headers],[EU_Sales]],T_Sales[#Headers],0),0)</f>
        <v>2.85</v>
      </c>
      <c r="N47" s="6">
        <f>VLOOKUP(T_Publish_Info[[#This Row],[Game_ID]],T_Sales[],MATCH(T_Publish_Info[[#Headers],[JP_Sales]],T_Sales[#Headers],0),0)</f>
        <v>1.91</v>
      </c>
      <c r="O47" s="6">
        <f>VLOOKUP(T_Publish_Info[[#This Row],[Game_ID]],T_Sales[],MATCH(T_Publish_Info[[#Headers],[Other_Sales]],T_Sales[#Headers],0),0)</f>
        <v>0.23</v>
      </c>
    </row>
    <row r="48" spans="1:15">
      <c r="A48" s="2">
        <v>47</v>
      </c>
      <c r="B48" s="13" t="s">
        <v>97</v>
      </c>
      <c r="C48" s="13" t="s">
        <v>33</v>
      </c>
      <c r="D48" s="13">
        <v>2009</v>
      </c>
      <c r="E48" s="14">
        <f>DATE(T_Publish_Info[[#This Row],[Year_of_Release]],1,1)</f>
        <v>39814</v>
      </c>
      <c r="F48" s="13" t="s">
        <v>51</v>
      </c>
      <c r="G48" s="13" t="s">
        <v>20</v>
      </c>
      <c r="H48" s="13"/>
      <c r="I48" s="13">
        <f>VLOOKUP(T_Publish_Info[[#This Row],[Game_ID]],T_Sales[],MATCH(T_Publish_Info[[#Headers],[Global_Sales]],T_Sales[#Headers],0),0)</f>
        <v>11.77</v>
      </c>
      <c r="J48" s="13">
        <f>_xlfn.XLOOKUP(T_Publish_Info[[#This Row],[Game_ID]],T_Score[Game_ID],T_Score[Rating])</f>
        <v>0</v>
      </c>
      <c r="K48" s="13">
        <f>VLOOKUP(T_Publish_Info[[#This Row],[Game_ID]],T_Score[],MATCH(T_Publish_Info[[#Headers],[User_Count]],T_Score[#Headers],0),0)</f>
        <v>0</v>
      </c>
      <c r="L48" s="6">
        <f>VLOOKUP(T_Publish_Info[[#This Row],[Game_ID]],T_Sales[],MATCH(T_Publish_Info[[#Headers],[NA_Sales]],T_Sales[#Headers],0),0)</f>
        <v>4.34</v>
      </c>
      <c r="M48" s="6">
        <f>VLOOKUP(T_Publish_Info[[#This Row],[Game_ID]],T_Sales[],MATCH(T_Publish_Info[[#Headers],[EU_Sales]],T_Sales[#Headers],0),0)</f>
        <v>2.71</v>
      </c>
      <c r="N48" s="6">
        <f>VLOOKUP(T_Publish_Info[[#This Row],[Game_ID]],T_Sales[],MATCH(T_Publish_Info[[#Headers],[JP_Sales]],T_Sales[#Headers],0),0)</f>
        <v>3.96</v>
      </c>
      <c r="O48" s="6">
        <f>VLOOKUP(T_Publish_Info[[#This Row],[Game_ID]],T_Sales[],MATCH(T_Publish_Info[[#Headers],[Other_Sales]],T_Sales[#Headers],0),0)</f>
        <v>0.76</v>
      </c>
    </row>
    <row r="49" spans="1:15">
      <c r="A49" s="2">
        <v>48</v>
      </c>
      <c r="B49" s="13" t="s">
        <v>98</v>
      </c>
      <c r="C49" s="13" t="s">
        <v>80</v>
      </c>
      <c r="D49" s="13">
        <v>2014</v>
      </c>
      <c r="E49" s="14">
        <f>DATE(T_Publish_Info[[#This Row],[Year_of_Release]],1,1)</f>
        <v>41640</v>
      </c>
      <c r="F49" s="13" t="s">
        <v>29</v>
      </c>
      <c r="G49" s="13" t="s">
        <v>20</v>
      </c>
      <c r="H49" s="13"/>
      <c r="I49" s="13">
        <f>VLOOKUP(T_Publish_Info[[#This Row],[Game_ID]],T_Sales[],MATCH(T_Publish_Info[[#Headers],[Global_Sales]],T_Sales[#Headers],0),0)</f>
        <v>11.68</v>
      </c>
      <c r="J49" s="13">
        <f>_xlfn.XLOOKUP(T_Publish_Info[[#This Row],[Game_ID]],T_Score[Game_ID],T_Score[Rating])</f>
        <v>0</v>
      </c>
      <c r="K49" s="13">
        <f>VLOOKUP(T_Publish_Info[[#This Row],[Game_ID]],T_Score[],MATCH(T_Publish_Info[[#Headers],[User_Count]],T_Score[#Headers],0),0)</f>
        <v>0</v>
      </c>
      <c r="L49" s="6">
        <f>VLOOKUP(T_Publish_Info[[#This Row],[Game_ID]],T_Sales[],MATCH(T_Publish_Info[[#Headers],[NA_Sales]],T_Sales[#Headers],0),0)</f>
        <v>4.3499999999999996</v>
      </c>
      <c r="M49" s="6">
        <f>VLOOKUP(T_Publish_Info[[#This Row],[Game_ID]],T_Sales[],MATCH(T_Publish_Info[[#Headers],[EU_Sales]],T_Sales[#Headers],0),0)</f>
        <v>3.49</v>
      </c>
      <c r="N49" s="6">
        <f>VLOOKUP(T_Publish_Info[[#This Row],[Game_ID]],T_Sales[],MATCH(T_Publish_Info[[#Headers],[JP_Sales]],T_Sales[#Headers],0),0)</f>
        <v>3.1</v>
      </c>
      <c r="O49" s="6">
        <f>VLOOKUP(T_Publish_Info[[#This Row],[Game_ID]],T_Sales[],MATCH(T_Publish_Info[[#Headers],[Other_Sales]],T_Sales[#Headers],0),0)</f>
        <v>0.74</v>
      </c>
    </row>
    <row r="50" spans="1:15">
      <c r="A50" s="2">
        <v>49</v>
      </c>
      <c r="B50" s="13" t="s">
        <v>99</v>
      </c>
      <c r="C50" s="13" t="s">
        <v>56</v>
      </c>
      <c r="D50" s="13">
        <v>2004</v>
      </c>
      <c r="E50" s="14">
        <f>DATE(T_Publish_Info[[#This Row],[Year_of_Release]],1,1)</f>
        <v>37987</v>
      </c>
      <c r="F50" s="13" t="s">
        <v>25</v>
      </c>
      <c r="G50" s="13" t="s">
        <v>69</v>
      </c>
      <c r="H50" s="13" t="s">
        <v>70</v>
      </c>
      <c r="I50" s="13">
        <f>VLOOKUP(T_Publish_Info[[#This Row],[Game_ID]],T_Sales[],MATCH(T_Publish_Info[[#Headers],[Global_Sales]],T_Sales[#Headers],0),0)</f>
        <v>11.66</v>
      </c>
      <c r="J50" s="13" t="str">
        <f>_xlfn.XLOOKUP(T_Publish_Info[[#This Row],[Game_ID]],T_Score[Game_ID],T_Score[Rating])</f>
        <v>E</v>
      </c>
      <c r="K50" s="13">
        <f>VLOOKUP(T_Publish_Info[[#This Row],[Game_ID]],T_Score[],MATCH(T_Publish_Info[[#Headers],[User_Count]],T_Score[#Headers],0),0)</f>
        <v>272</v>
      </c>
      <c r="L50" s="6">
        <f>VLOOKUP(T_Publish_Info[[#This Row],[Game_ID]],T_Sales[],MATCH(T_Publish_Info[[#Headers],[NA_Sales]],T_Sales[#Headers],0),0)</f>
        <v>3.01</v>
      </c>
      <c r="M50" s="6">
        <f>VLOOKUP(T_Publish_Info[[#This Row],[Game_ID]],T_Sales[],MATCH(T_Publish_Info[[#Headers],[EU_Sales]],T_Sales[#Headers],0),0)</f>
        <v>0.01</v>
      </c>
      <c r="N50" s="6">
        <f>VLOOKUP(T_Publish_Info[[#This Row],[Game_ID]],T_Sales[],MATCH(T_Publish_Info[[#Headers],[JP_Sales]],T_Sales[#Headers],0),0)</f>
        <v>1.1000000000000001</v>
      </c>
      <c r="O50" s="6">
        <f>VLOOKUP(T_Publish_Info[[#This Row],[Game_ID]],T_Sales[],MATCH(T_Publish_Info[[#Headers],[Other_Sales]],T_Sales[#Headers],0),0)</f>
        <v>7.53</v>
      </c>
    </row>
    <row r="51" spans="1:15">
      <c r="A51" s="2">
        <v>50</v>
      </c>
      <c r="B51" s="13" t="s">
        <v>100</v>
      </c>
      <c r="C51" s="13" t="s">
        <v>18</v>
      </c>
      <c r="D51" s="13">
        <v>2007</v>
      </c>
      <c r="E51" s="14">
        <f>DATE(T_Publish_Info[[#This Row],[Year_of_Release]],1,1)</f>
        <v>39083</v>
      </c>
      <c r="F51" s="13" t="s">
        <v>2</v>
      </c>
      <c r="G51" s="13" t="s">
        <v>20</v>
      </c>
      <c r="H51" s="13" t="s">
        <v>20</v>
      </c>
      <c r="I51" s="13">
        <f>VLOOKUP(T_Publish_Info[[#This Row],[Game_ID]],T_Sales[],MATCH(T_Publish_Info[[#Headers],[Global_Sales]],T_Sales[#Headers],0),0)</f>
        <v>11.35</v>
      </c>
      <c r="J51" s="13" t="str">
        <f>_xlfn.XLOOKUP(T_Publish_Info[[#This Row],[Game_ID]],T_Score[Game_ID],T_Score[Rating])</f>
        <v>E</v>
      </c>
      <c r="K51" s="13">
        <f>VLOOKUP(T_Publish_Info[[#This Row],[Game_ID]],T_Score[],MATCH(T_Publish_Info[[#Headers],[User_Count]],T_Score[#Headers],0),0)</f>
        <v>2147</v>
      </c>
      <c r="L51" s="6">
        <f>VLOOKUP(T_Publish_Info[[#This Row],[Game_ID]],T_Sales[],MATCH(T_Publish_Info[[#Headers],[NA_Sales]],T_Sales[#Headers],0),0)</f>
        <v>6.06</v>
      </c>
      <c r="M51" s="6">
        <f>VLOOKUP(T_Publish_Info[[#This Row],[Game_ID]],T_Sales[],MATCH(T_Publish_Info[[#Headers],[EU_Sales]],T_Sales[#Headers],0),0)</f>
        <v>3.35</v>
      </c>
      <c r="N51" s="6">
        <f>VLOOKUP(T_Publish_Info[[#This Row],[Game_ID]],T_Sales[],MATCH(T_Publish_Info[[#Headers],[JP_Sales]],T_Sales[#Headers],0),0)</f>
        <v>1.2</v>
      </c>
      <c r="O51" s="6">
        <f>VLOOKUP(T_Publish_Info[[#This Row],[Game_ID]],T_Sales[],MATCH(T_Publish_Info[[#Headers],[Other_Sales]],T_Sales[#Headers],0),0)</f>
        <v>0.74</v>
      </c>
    </row>
    <row r="52" spans="1:15">
      <c r="A52" s="2">
        <v>51</v>
      </c>
      <c r="B52" s="13" t="s">
        <v>101</v>
      </c>
      <c r="C52" s="13" t="s">
        <v>28</v>
      </c>
      <c r="D52" s="13">
        <v>1992</v>
      </c>
      <c r="E52" s="14">
        <f>DATE(T_Publish_Info[[#This Row],[Year_of_Release]],1,1)</f>
        <v>33604</v>
      </c>
      <c r="F52" s="13" t="s">
        <v>102</v>
      </c>
      <c r="G52" s="13" t="s">
        <v>20</v>
      </c>
      <c r="H52" s="13"/>
      <c r="I52" s="13">
        <f>VLOOKUP(T_Publish_Info[[#This Row],[Game_ID]],T_Sales[],MATCH(T_Publish_Info[[#Headers],[Global_Sales]],T_Sales[#Headers],0),0)</f>
        <v>11.18</v>
      </c>
      <c r="J52" s="13">
        <f>_xlfn.XLOOKUP(T_Publish_Info[[#This Row],[Game_ID]],T_Score[Game_ID],T_Score[Rating])</f>
        <v>0</v>
      </c>
      <c r="K52" s="13">
        <f>VLOOKUP(T_Publish_Info[[#This Row],[Game_ID]],T_Score[],MATCH(T_Publish_Info[[#Headers],[User_Count]],T_Score[#Headers],0),0)</f>
        <v>0</v>
      </c>
      <c r="L52" s="6">
        <f>VLOOKUP(T_Publish_Info[[#This Row],[Game_ID]],T_Sales[],MATCH(T_Publish_Info[[#Headers],[NA_Sales]],T_Sales[#Headers],0),0)</f>
        <v>6.16</v>
      </c>
      <c r="M52" s="6">
        <f>VLOOKUP(T_Publish_Info[[#This Row],[Game_ID]],T_Sales[],MATCH(T_Publish_Info[[#Headers],[EU_Sales]],T_Sales[#Headers],0),0)</f>
        <v>2.04</v>
      </c>
      <c r="N52" s="6">
        <f>VLOOKUP(T_Publish_Info[[#This Row],[Game_ID]],T_Sales[],MATCH(T_Publish_Info[[#Headers],[JP_Sales]],T_Sales[#Headers],0),0)</f>
        <v>2.69</v>
      </c>
      <c r="O52" s="6">
        <f>VLOOKUP(T_Publish_Info[[#This Row],[Game_ID]],T_Sales[],MATCH(T_Publish_Info[[#Headers],[Other_Sales]],T_Sales[#Headers],0),0)</f>
        <v>0.28999999999999998</v>
      </c>
    </row>
    <row r="53" spans="1:15">
      <c r="A53" s="2">
        <v>52</v>
      </c>
      <c r="B53" s="13" t="s">
        <v>103</v>
      </c>
      <c r="C53" s="13" t="s">
        <v>45</v>
      </c>
      <c r="D53" s="13">
        <v>2008</v>
      </c>
      <c r="E53" s="14">
        <f>DATE(T_Publish_Info[[#This Row],[Year_of_Release]],1,1)</f>
        <v>39448</v>
      </c>
      <c r="F53" s="13" t="s">
        <v>51</v>
      </c>
      <c r="G53" s="13" t="s">
        <v>52</v>
      </c>
      <c r="H53" s="13" t="s">
        <v>53</v>
      </c>
      <c r="I53" s="13">
        <f>VLOOKUP(T_Publish_Info[[#This Row],[Game_ID]],T_Sales[],MATCH(T_Publish_Info[[#Headers],[Global_Sales]],T_Sales[#Headers],0),0)</f>
        <v>11.01</v>
      </c>
      <c r="J53" s="13" t="str">
        <f>_xlfn.XLOOKUP(T_Publish_Info[[#This Row],[Game_ID]],T_Score[Game_ID],T_Score[Rating])</f>
        <v>M</v>
      </c>
      <c r="K53" s="13">
        <f>VLOOKUP(T_Publish_Info[[#This Row],[Game_ID]],T_Score[],MATCH(T_Publish_Info[[#Headers],[User_Count]],T_Score[#Headers],0),0)</f>
        <v>2951</v>
      </c>
      <c r="L53" s="6">
        <f>VLOOKUP(T_Publish_Info[[#This Row],[Game_ID]],T_Sales[],MATCH(T_Publish_Info[[#Headers],[NA_Sales]],T_Sales[#Headers],0),0)</f>
        <v>6.76</v>
      </c>
      <c r="M53" s="6">
        <f>VLOOKUP(T_Publish_Info[[#This Row],[Game_ID]],T_Sales[],MATCH(T_Publish_Info[[#Headers],[EU_Sales]],T_Sales[#Headers],0),0)</f>
        <v>3.07</v>
      </c>
      <c r="N53" s="6">
        <f>VLOOKUP(T_Publish_Info[[#This Row],[Game_ID]],T_Sales[],MATCH(T_Publish_Info[[#Headers],[JP_Sales]],T_Sales[#Headers],0),0)</f>
        <v>0.14000000000000001</v>
      </c>
      <c r="O53" s="6">
        <f>VLOOKUP(T_Publish_Info[[#This Row],[Game_ID]],T_Sales[],MATCH(T_Publish_Info[[#Headers],[Other_Sales]],T_Sales[#Headers],0),0)</f>
        <v>1.03</v>
      </c>
    </row>
    <row r="54" spans="1:15">
      <c r="A54" s="2">
        <v>53</v>
      </c>
      <c r="B54" s="13" t="s">
        <v>104</v>
      </c>
      <c r="C54" s="13" t="s">
        <v>105</v>
      </c>
      <c r="D54" s="13">
        <v>1997</v>
      </c>
      <c r="E54" s="14">
        <f>DATE(T_Publish_Info[[#This Row],[Year_of_Release]],1,1)</f>
        <v>35431</v>
      </c>
      <c r="F54" s="13" t="s">
        <v>25</v>
      </c>
      <c r="G54" s="13" t="s">
        <v>69</v>
      </c>
      <c r="H54" s="13" t="s">
        <v>70</v>
      </c>
      <c r="I54" s="13">
        <f>VLOOKUP(T_Publish_Info[[#This Row],[Game_ID]],T_Sales[],MATCH(T_Publish_Info[[#Headers],[Global_Sales]],T_Sales[#Headers],0),0)</f>
        <v>10.95</v>
      </c>
      <c r="J54" s="13" t="str">
        <f>_xlfn.XLOOKUP(T_Publish_Info[[#This Row],[Game_ID]],T_Score[Game_ID],T_Score[Rating])</f>
        <v>E</v>
      </c>
      <c r="K54" s="13">
        <f>VLOOKUP(T_Publish_Info[[#This Row],[Game_ID]],T_Score[],MATCH(T_Publish_Info[[#Headers],[User_Count]],T_Score[#Headers],0),0)</f>
        <v>138</v>
      </c>
      <c r="L54" s="6">
        <f>VLOOKUP(T_Publish_Info[[#This Row],[Game_ID]],T_Sales[],MATCH(T_Publish_Info[[#Headers],[NA_Sales]],T_Sales[#Headers],0),0)</f>
        <v>4.0199999999999996</v>
      </c>
      <c r="M54" s="6">
        <f>VLOOKUP(T_Publish_Info[[#This Row],[Game_ID]],T_Sales[],MATCH(T_Publish_Info[[#Headers],[EU_Sales]],T_Sales[#Headers],0),0)</f>
        <v>3.87</v>
      </c>
      <c r="N54" s="6">
        <f>VLOOKUP(T_Publish_Info[[#This Row],[Game_ID]],T_Sales[],MATCH(T_Publish_Info[[#Headers],[JP_Sales]],T_Sales[#Headers],0),0)</f>
        <v>2.54</v>
      </c>
      <c r="O54" s="6">
        <f>VLOOKUP(T_Publish_Info[[#This Row],[Game_ID]],T_Sales[],MATCH(T_Publish_Info[[#Headers],[Other_Sales]],T_Sales[#Headers],0),0)</f>
        <v>0.52</v>
      </c>
    </row>
    <row r="55" spans="1:15">
      <c r="A55" s="2">
        <v>54</v>
      </c>
      <c r="B55" s="13" t="s">
        <v>106</v>
      </c>
      <c r="C55" s="13" t="s">
        <v>80</v>
      </c>
      <c r="D55" s="13">
        <v>2011</v>
      </c>
      <c r="E55" s="14">
        <f>DATE(T_Publish_Info[[#This Row],[Year_of_Release]],1,1)</f>
        <v>40544</v>
      </c>
      <c r="F55" s="13" t="s">
        <v>2</v>
      </c>
      <c r="G55" s="13" t="s">
        <v>20</v>
      </c>
      <c r="H55" s="13" t="s">
        <v>20</v>
      </c>
      <c r="I55" s="13">
        <f>VLOOKUP(T_Publish_Info[[#This Row],[Game_ID]],T_Sales[],MATCH(T_Publish_Info[[#Headers],[Global_Sales]],T_Sales[#Headers],0),0)</f>
        <v>10.81</v>
      </c>
      <c r="J55" s="13" t="str">
        <f>_xlfn.XLOOKUP(T_Publish_Info[[#This Row],[Game_ID]],T_Score[Game_ID],T_Score[Rating])</f>
        <v>E</v>
      </c>
      <c r="K55" s="13">
        <f>VLOOKUP(T_Publish_Info[[#This Row],[Game_ID]],T_Score[],MATCH(T_Publish_Info[[#Headers],[User_Count]],T_Score[#Headers],0),0)</f>
        <v>921</v>
      </c>
      <c r="L55" s="6">
        <f>VLOOKUP(T_Publish_Info[[#This Row],[Game_ID]],T_Sales[],MATCH(T_Publish_Info[[#Headers],[NA_Sales]],T_Sales[#Headers],0),0)</f>
        <v>4.8899999999999997</v>
      </c>
      <c r="M55" s="6">
        <f>VLOOKUP(T_Publish_Info[[#This Row],[Game_ID]],T_Sales[],MATCH(T_Publish_Info[[#Headers],[EU_Sales]],T_Sales[#Headers],0),0)</f>
        <v>3</v>
      </c>
      <c r="N55" s="6">
        <f>VLOOKUP(T_Publish_Info[[#This Row],[Game_ID]],T_Sales[],MATCH(T_Publish_Info[[#Headers],[JP_Sales]],T_Sales[#Headers],0),0)</f>
        <v>2.14</v>
      </c>
      <c r="O55" s="6">
        <f>VLOOKUP(T_Publish_Info[[#This Row],[Game_ID]],T_Sales[],MATCH(T_Publish_Info[[#Headers],[Other_Sales]],T_Sales[#Headers],0),0)</f>
        <v>0.78</v>
      </c>
    </row>
    <row r="56" spans="1:15">
      <c r="A56" s="2">
        <v>55</v>
      </c>
      <c r="B56" s="13" t="s">
        <v>107</v>
      </c>
      <c r="C56" s="13" t="s">
        <v>50</v>
      </c>
      <c r="D56" s="13">
        <v>2010</v>
      </c>
      <c r="E56" s="14">
        <f>DATE(T_Publish_Info[[#This Row],[Year_of_Release]],1,1)</f>
        <v>40179</v>
      </c>
      <c r="F56" s="13" t="s">
        <v>25</v>
      </c>
      <c r="G56" s="13" t="s">
        <v>69</v>
      </c>
      <c r="H56" s="13" t="s">
        <v>70</v>
      </c>
      <c r="I56" s="13">
        <f>VLOOKUP(T_Publish_Info[[#This Row],[Game_ID]],T_Sales[],MATCH(T_Publish_Info[[#Headers],[Global_Sales]],T_Sales[#Headers],0),0)</f>
        <v>10.7</v>
      </c>
      <c r="J56" s="13" t="str">
        <f>_xlfn.XLOOKUP(T_Publish_Info[[#This Row],[Game_ID]],T_Score[Game_ID],T_Score[Rating])</f>
        <v>E</v>
      </c>
      <c r="K56" s="13">
        <f>VLOOKUP(T_Publish_Info[[#This Row],[Game_ID]],T_Score[],MATCH(T_Publish_Info[[#Headers],[User_Count]],T_Score[#Headers],0),0)</f>
        <v>1112</v>
      </c>
      <c r="L56" s="6">
        <f>VLOOKUP(T_Publish_Info[[#This Row],[Game_ID]],T_Sales[],MATCH(T_Publish_Info[[#Headers],[NA_Sales]],T_Sales[#Headers],0),0)</f>
        <v>2.96</v>
      </c>
      <c r="M56" s="6">
        <f>VLOOKUP(T_Publish_Info[[#This Row],[Game_ID]],T_Sales[],MATCH(T_Publish_Info[[#Headers],[EU_Sales]],T_Sales[#Headers],0),0)</f>
        <v>4.82</v>
      </c>
      <c r="N56" s="6">
        <f>VLOOKUP(T_Publish_Info[[#This Row],[Game_ID]],T_Sales[],MATCH(T_Publish_Info[[#Headers],[JP_Sales]],T_Sales[#Headers],0),0)</f>
        <v>0.81</v>
      </c>
      <c r="O56" s="6">
        <f>VLOOKUP(T_Publish_Info[[#This Row],[Game_ID]],T_Sales[],MATCH(T_Publish_Info[[#Headers],[Other_Sales]],T_Sales[#Headers],0),0)</f>
        <v>2.11</v>
      </c>
    </row>
    <row r="57" spans="1:15">
      <c r="A57" s="2">
        <v>56</v>
      </c>
      <c r="B57" s="13" t="s">
        <v>82</v>
      </c>
      <c r="C57" s="13" t="s">
        <v>50</v>
      </c>
      <c r="D57" s="13">
        <v>2009</v>
      </c>
      <c r="E57" s="14">
        <f>DATE(T_Publish_Info[[#This Row],[Year_of_Release]],1,1)</f>
        <v>39814</v>
      </c>
      <c r="F57" s="13" t="s">
        <v>38</v>
      </c>
      <c r="G57" s="13" t="s">
        <v>72</v>
      </c>
      <c r="H57" s="13" t="s">
        <v>83</v>
      </c>
      <c r="I57" s="13">
        <f>VLOOKUP(T_Publish_Info[[#This Row],[Game_ID]],T_Sales[],MATCH(T_Publish_Info[[#Headers],[Global_Sales]],T_Sales[#Headers],0),0)</f>
        <v>10.6</v>
      </c>
      <c r="J57" s="13" t="str">
        <f>_xlfn.XLOOKUP(T_Publish_Info[[#This Row],[Game_ID]],T_Score[Game_ID],T_Score[Rating])</f>
        <v>M</v>
      </c>
      <c r="K57" s="13">
        <f>VLOOKUP(T_Publish_Info[[#This Row],[Game_ID]],T_Score[],MATCH(T_Publish_Info[[#Headers],[User_Count]],T_Score[#Headers],0),0)</f>
        <v>2073</v>
      </c>
      <c r="L57" s="6">
        <f>VLOOKUP(T_Publish_Info[[#This Row],[Game_ID]],T_Sales[],MATCH(T_Publish_Info[[#Headers],[NA_Sales]],T_Sales[#Headers],0),0)</f>
        <v>4.99</v>
      </c>
      <c r="M57" s="6">
        <f>VLOOKUP(T_Publish_Info[[#This Row],[Game_ID]],T_Sales[],MATCH(T_Publish_Info[[#Headers],[EU_Sales]],T_Sales[#Headers],0),0)</f>
        <v>3.64</v>
      </c>
      <c r="N57" s="6">
        <f>VLOOKUP(T_Publish_Info[[#This Row],[Game_ID]],T_Sales[],MATCH(T_Publish_Info[[#Headers],[JP_Sales]],T_Sales[#Headers],0),0)</f>
        <v>0.38</v>
      </c>
      <c r="O57" s="6">
        <f>VLOOKUP(T_Publish_Info[[#This Row],[Game_ID]],T_Sales[],MATCH(T_Publish_Info[[#Headers],[Other_Sales]],T_Sales[#Headers],0),0)</f>
        <v>1.6</v>
      </c>
    </row>
    <row r="58" spans="1:15">
      <c r="A58" s="2">
        <v>57</v>
      </c>
      <c r="B58" s="13" t="s">
        <v>108</v>
      </c>
      <c r="C58" s="13" t="s">
        <v>58</v>
      </c>
      <c r="D58" s="13">
        <v>1993</v>
      </c>
      <c r="E58" s="14">
        <f>DATE(T_Publish_Info[[#This Row],[Year_of_Release]],1,1)</f>
        <v>33970</v>
      </c>
      <c r="F58" s="13" t="s">
        <v>2</v>
      </c>
      <c r="G58" s="13" t="s">
        <v>20</v>
      </c>
      <c r="H58" s="13"/>
      <c r="I58" s="13">
        <f>VLOOKUP(T_Publish_Info[[#This Row],[Game_ID]],T_Sales[],MATCH(T_Publish_Info[[#Headers],[Global_Sales]],T_Sales[#Headers],0),0)</f>
        <v>10.55</v>
      </c>
      <c r="J58" s="13">
        <f>_xlfn.XLOOKUP(T_Publish_Info[[#This Row],[Game_ID]],T_Score[Game_ID],T_Score[Rating])</f>
        <v>0</v>
      </c>
      <c r="K58" s="13">
        <f>VLOOKUP(T_Publish_Info[[#This Row],[Game_ID]],T_Score[],MATCH(T_Publish_Info[[#Headers],[User_Count]],T_Score[#Headers],0),0)</f>
        <v>0</v>
      </c>
      <c r="L58" s="6">
        <f>VLOOKUP(T_Publish_Info[[#This Row],[Game_ID]],T_Sales[],MATCH(T_Publish_Info[[#Headers],[NA_Sales]],T_Sales[#Headers],0),0)</f>
        <v>5.99</v>
      </c>
      <c r="M58" s="6">
        <f>VLOOKUP(T_Publish_Info[[#This Row],[Game_ID]],T_Sales[],MATCH(T_Publish_Info[[#Headers],[EU_Sales]],T_Sales[#Headers],0),0)</f>
        <v>2.15</v>
      </c>
      <c r="N58" s="6">
        <f>VLOOKUP(T_Publish_Info[[#This Row],[Game_ID]],T_Sales[],MATCH(T_Publish_Info[[#Headers],[JP_Sales]],T_Sales[#Headers],0),0)</f>
        <v>2.12</v>
      </c>
      <c r="O58" s="6">
        <f>VLOOKUP(T_Publish_Info[[#This Row],[Game_ID]],T_Sales[],MATCH(T_Publish_Info[[#Headers],[Other_Sales]],T_Sales[#Headers],0),0)</f>
        <v>0.28999999999999998</v>
      </c>
    </row>
    <row r="59" spans="1:15">
      <c r="A59" s="2">
        <v>58</v>
      </c>
      <c r="B59" s="13" t="s">
        <v>103</v>
      </c>
      <c r="C59" s="13" t="s">
        <v>50</v>
      </c>
      <c r="D59" s="13">
        <v>2008</v>
      </c>
      <c r="E59" s="14">
        <f>DATE(T_Publish_Info[[#This Row],[Year_of_Release]],1,1)</f>
        <v>39448</v>
      </c>
      <c r="F59" s="13" t="s">
        <v>51</v>
      </c>
      <c r="G59" s="13" t="s">
        <v>52</v>
      </c>
      <c r="H59" s="13" t="s">
        <v>53</v>
      </c>
      <c r="I59" s="13">
        <f>VLOOKUP(T_Publish_Info[[#This Row],[Game_ID]],T_Sales[],MATCH(T_Publish_Info[[#Headers],[Global_Sales]],T_Sales[#Headers],0),0)</f>
        <v>10.5</v>
      </c>
      <c r="J59" s="13" t="str">
        <f>_xlfn.XLOOKUP(T_Publish_Info[[#This Row],[Game_ID]],T_Score[Game_ID],T_Score[Rating])</f>
        <v>M</v>
      </c>
      <c r="K59" s="13">
        <f>VLOOKUP(T_Publish_Info[[#This Row],[Game_ID]],T_Score[],MATCH(T_Publish_Info[[#Headers],[User_Count]],T_Score[#Headers],0),0)</f>
        <v>2833</v>
      </c>
      <c r="L59" s="6">
        <f>VLOOKUP(T_Publish_Info[[#This Row],[Game_ID]],T_Sales[],MATCH(T_Publish_Info[[#Headers],[NA_Sales]],T_Sales[#Headers],0),0)</f>
        <v>4.76</v>
      </c>
      <c r="M59" s="6">
        <f>VLOOKUP(T_Publish_Info[[#This Row],[Game_ID]],T_Sales[],MATCH(T_Publish_Info[[#Headers],[EU_Sales]],T_Sales[#Headers],0),0)</f>
        <v>3.69</v>
      </c>
      <c r="N59" s="6">
        <f>VLOOKUP(T_Publish_Info[[#This Row],[Game_ID]],T_Sales[],MATCH(T_Publish_Info[[#Headers],[JP_Sales]],T_Sales[#Headers],0),0)</f>
        <v>0.44</v>
      </c>
      <c r="O59" s="6">
        <f>VLOOKUP(T_Publish_Info[[#This Row],[Game_ID]],T_Sales[],MATCH(T_Publish_Info[[#Headers],[Other_Sales]],T_Sales[#Headers],0),0)</f>
        <v>1.61</v>
      </c>
    </row>
    <row r="60" spans="1:15">
      <c r="A60" s="2">
        <v>59</v>
      </c>
      <c r="B60" s="13" t="s">
        <v>109</v>
      </c>
      <c r="C60" s="13" t="s">
        <v>65</v>
      </c>
      <c r="D60" s="13">
        <v>2004</v>
      </c>
      <c r="E60" s="14">
        <f>DATE(T_Publish_Info[[#This Row],[Year_of_Release]],1,1)</f>
        <v>37987</v>
      </c>
      <c r="F60" s="13" t="s">
        <v>29</v>
      </c>
      <c r="G60" s="13" t="s">
        <v>20</v>
      </c>
      <c r="H60" s="13"/>
      <c r="I60" s="13">
        <f>VLOOKUP(T_Publish_Info[[#This Row],[Game_ID]],T_Sales[],MATCH(T_Publish_Info[[#Headers],[Global_Sales]],T_Sales[#Headers],0),0)</f>
        <v>10.49</v>
      </c>
      <c r="J60" s="13">
        <f>_xlfn.XLOOKUP(T_Publish_Info[[#This Row],[Game_ID]],T_Score[Game_ID],T_Score[Rating])</f>
        <v>0</v>
      </c>
      <c r="K60" s="13">
        <f>VLOOKUP(T_Publish_Info[[#This Row],[Game_ID]],T_Score[],MATCH(T_Publish_Info[[#Headers],[User_Count]],T_Score[#Headers],0),0)</f>
        <v>0</v>
      </c>
      <c r="L60" s="6">
        <f>VLOOKUP(T_Publish_Info[[#This Row],[Game_ID]],T_Sales[],MATCH(T_Publish_Info[[#Headers],[NA_Sales]],T_Sales[#Headers],0),0)</f>
        <v>4.34</v>
      </c>
      <c r="M60" s="6">
        <f>VLOOKUP(T_Publish_Info[[#This Row],[Game_ID]],T_Sales[],MATCH(T_Publish_Info[[#Headers],[EU_Sales]],T_Sales[#Headers],0),0)</f>
        <v>2.65</v>
      </c>
      <c r="N60" s="6">
        <f>VLOOKUP(T_Publish_Info[[#This Row],[Game_ID]],T_Sales[],MATCH(T_Publish_Info[[#Headers],[JP_Sales]],T_Sales[#Headers],0),0)</f>
        <v>3.15</v>
      </c>
      <c r="O60" s="6">
        <f>VLOOKUP(T_Publish_Info[[#This Row],[Game_ID]],T_Sales[],MATCH(T_Publish_Info[[#Headers],[Other_Sales]],T_Sales[#Headers],0),0)</f>
        <v>0.35</v>
      </c>
    </row>
    <row r="61" spans="1:15">
      <c r="A61" s="2">
        <v>60</v>
      </c>
      <c r="B61" s="13" t="s">
        <v>95</v>
      </c>
      <c r="C61" s="13" t="s">
        <v>33</v>
      </c>
      <c r="D61" s="13">
        <v>2004</v>
      </c>
      <c r="E61" s="14">
        <f>DATE(T_Publish_Info[[#This Row],[Year_of_Release]],1,1)</f>
        <v>37987</v>
      </c>
      <c r="F61" s="13" t="s">
        <v>2</v>
      </c>
      <c r="G61" s="13" t="s">
        <v>20</v>
      </c>
      <c r="H61" s="13"/>
      <c r="I61" s="13">
        <f>VLOOKUP(T_Publish_Info[[#This Row],[Game_ID]],T_Sales[],MATCH(T_Publish_Info[[#Headers],[Global_Sales]],T_Sales[#Headers],0),0)</f>
        <v>10.3</v>
      </c>
      <c r="J61" s="13">
        <f>_xlfn.XLOOKUP(T_Publish_Info[[#This Row],[Game_ID]],T_Score[Game_ID],T_Score[Rating])</f>
        <v>0</v>
      </c>
      <c r="K61" s="13">
        <f>VLOOKUP(T_Publish_Info[[#This Row],[Game_ID]],T_Score[],MATCH(T_Publish_Info[[#Headers],[User_Count]],T_Score[#Headers],0),0)</f>
        <v>0</v>
      </c>
      <c r="L61" s="6">
        <f>VLOOKUP(T_Publish_Info[[#This Row],[Game_ID]],T_Sales[],MATCH(T_Publish_Info[[#Headers],[NA_Sales]],T_Sales[#Headers],0),0)</f>
        <v>5.01</v>
      </c>
      <c r="M61" s="6">
        <f>VLOOKUP(T_Publish_Info[[#This Row],[Game_ID]],T_Sales[],MATCH(T_Publish_Info[[#Headers],[EU_Sales]],T_Sales[#Headers],0),0)</f>
        <v>3.07</v>
      </c>
      <c r="N61" s="6">
        <f>VLOOKUP(T_Publish_Info[[#This Row],[Game_ID]],T_Sales[],MATCH(T_Publish_Info[[#Headers],[JP_Sales]],T_Sales[#Headers],0),0)</f>
        <v>1.25</v>
      </c>
      <c r="O61" s="6">
        <f>VLOOKUP(T_Publish_Info[[#This Row],[Game_ID]],T_Sales[],MATCH(T_Publish_Info[[#Headers],[Other_Sales]],T_Sales[#Headers],0),0)</f>
        <v>0.97</v>
      </c>
    </row>
    <row r="62" spans="1:15">
      <c r="A62" s="2">
        <v>61</v>
      </c>
      <c r="B62" s="13" t="s">
        <v>110</v>
      </c>
      <c r="C62" s="13" t="s">
        <v>45</v>
      </c>
      <c r="D62" s="13">
        <v>2013</v>
      </c>
      <c r="E62" s="14">
        <f>DATE(T_Publish_Info[[#This Row],[Year_of_Release]],1,1)</f>
        <v>41275</v>
      </c>
      <c r="F62" s="13" t="s">
        <v>38</v>
      </c>
      <c r="G62" s="13" t="s">
        <v>72</v>
      </c>
      <c r="H62" s="13" t="s">
        <v>83</v>
      </c>
      <c r="I62" s="13">
        <f>VLOOKUP(T_Publish_Info[[#This Row],[Game_ID]],T_Sales[],MATCH(T_Publish_Info[[#Headers],[Global_Sales]],T_Sales[#Headers],0),0)</f>
        <v>10.25</v>
      </c>
      <c r="J62" s="13" t="str">
        <f>_xlfn.XLOOKUP(T_Publish_Info[[#This Row],[Game_ID]],T_Score[Game_ID],T_Score[Rating])</f>
        <v>M</v>
      </c>
      <c r="K62" s="13">
        <f>VLOOKUP(T_Publish_Info[[#This Row],[Game_ID]],T_Score[],MATCH(T_Publish_Info[[#Headers],[User_Count]],T_Score[#Headers],0),0)</f>
        <v>2117</v>
      </c>
      <c r="L62" s="6">
        <f>VLOOKUP(T_Publish_Info[[#This Row],[Game_ID]],T_Sales[],MATCH(T_Publish_Info[[#Headers],[NA_Sales]],T_Sales[#Headers],0),0)</f>
        <v>6.73</v>
      </c>
      <c r="M62" s="6">
        <f>VLOOKUP(T_Publish_Info[[#This Row],[Game_ID]],T_Sales[],MATCH(T_Publish_Info[[#Headers],[EU_Sales]],T_Sales[#Headers],0),0)</f>
        <v>2.56</v>
      </c>
      <c r="N62" s="6">
        <f>VLOOKUP(T_Publish_Info[[#This Row],[Game_ID]],T_Sales[],MATCH(T_Publish_Info[[#Headers],[JP_Sales]],T_Sales[#Headers],0),0)</f>
        <v>0.04</v>
      </c>
      <c r="O62" s="6">
        <f>VLOOKUP(T_Publish_Info[[#This Row],[Game_ID]],T_Sales[],MATCH(T_Publish_Info[[#Headers],[Other_Sales]],T_Sales[#Headers],0),0)</f>
        <v>0.91</v>
      </c>
    </row>
    <row r="63" spans="1:15">
      <c r="A63" s="2">
        <v>62</v>
      </c>
      <c r="B63" s="13" t="s">
        <v>111</v>
      </c>
      <c r="C63" s="13" t="s">
        <v>18</v>
      </c>
      <c r="D63" s="13">
        <v>2011</v>
      </c>
      <c r="E63" s="14">
        <f>DATE(T_Publish_Info[[#This Row],[Year_of_Release]],1,1)</f>
        <v>40544</v>
      </c>
      <c r="F63" s="13" t="s">
        <v>35</v>
      </c>
      <c r="G63" s="13" t="s">
        <v>112</v>
      </c>
      <c r="H63" s="13" t="s">
        <v>112</v>
      </c>
      <c r="I63" s="13">
        <f>VLOOKUP(T_Publish_Info[[#This Row],[Game_ID]],T_Sales[],MATCH(T_Publish_Info[[#Headers],[Global_Sales]],T_Sales[#Headers],0),0)</f>
        <v>10.119999999999999</v>
      </c>
      <c r="J63" s="13" t="str">
        <f>_xlfn.XLOOKUP(T_Publish_Info[[#This Row],[Game_ID]],T_Score[Game_ID],T_Score[Rating])</f>
        <v>E10+</v>
      </c>
      <c r="K63" s="13">
        <f>VLOOKUP(T_Publish_Info[[#This Row],[Game_ID]],T_Score[],MATCH(T_Publish_Info[[#Headers],[User_Count]],T_Score[#Headers],0),0)</f>
        <v>16</v>
      </c>
      <c r="L63" s="6">
        <f>VLOOKUP(T_Publish_Info[[#This Row],[Game_ID]],T_Sales[],MATCH(T_Publish_Info[[#Headers],[NA_Sales]],T_Sales[#Headers],0),0)</f>
        <v>5.95</v>
      </c>
      <c r="M63" s="6">
        <f>VLOOKUP(T_Publish_Info[[#This Row],[Game_ID]],T_Sales[],MATCH(T_Publish_Info[[#Headers],[EU_Sales]],T_Sales[#Headers],0),0)</f>
        <v>3.11</v>
      </c>
      <c r="N63" s="6">
        <f>VLOOKUP(T_Publish_Info[[#This Row],[Game_ID]],T_Sales[],MATCH(T_Publish_Info[[#Headers],[JP_Sales]],T_Sales[#Headers],0),0)</f>
        <v>0</v>
      </c>
      <c r="O63" s="6">
        <f>VLOOKUP(T_Publish_Info[[#This Row],[Game_ID]],T_Sales[],MATCH(T_Publish_Info[[#Headers],[Other_Sales]],T_Sales[#Headers],0),0)</f>
        <v>1.06</v>
      </c>
    </row>
    <row r="64" spans="1:15">
      <c r="A64" s="2">
        <v>63</v>
      </c>
      <c r="B64" s="13" t="s">
        <v>114</v>
      </c>
      <c r="C64" s="13" t="s">
        <v>80</v>
      </c>
      <c r="D64" s="13">
        <v>2012</v>
      </c>
      <c r="E64" s="14">
        <f>DATE(T_Publish_Info[[#This Row],[Year_of_Release]],1,1)</f>
        <v>40909</v>
      </c>
      <c r="F64" s="13" t="s">
        <v>2</v>
      </c>
      <c r="G64" s="13" t="s">
        <v>20</v>
      </c>
      <c r="H64" s="13" t="s">
        <v>20</v>
      </c>
      <c r="I64" s="13">
        <f>VLOOKUP(T_Publish_Info[[#This Row],[Game_ID]],T_Sales[],MATCH(T_Publish_Info[[#Headers],[Global_Sales]],T_Sales[#Headers],0),0)</f>
        <v>9.9</v>
      </c>
      <c r="J64" s="13" t="str">
        <f>_xlfn.XLOOKUP(T_Publish_Info[[#This Row],[Game_ID]],T_Score[Game_ID],T_Score[Rating])</f>
        <v>E</v>
      </c>
      <c r="K64" s="13">
        <f>VLOOKUP(T_Publish_Info[[#This Row],[Game_ID]],T_Score[],MATCH(T_Publish_Info[[#Headers],[User_Count]],T_Score[#Headers],0),0)</f>
        <v>424</v>
      </c>
      <c r="L64" s="6">
        <f>VLOOKUP(T_Publish_Info[[#This Row],[Game_ID]],T_Sales[],MATCH(T_Publish_Info[[#Headers],[NA_Sales]],T_Sales[#Headers],0),0)</f>
        <v>3.66</v>
      </c>
      <c r="M64" s="6">
        <f>VLOOKUP(T_Publish_Info[[#This Row],[Game_ID]],T_Sales[],MATCH(T_Publish_Info[[#Headers],[EU_Sales]],T_Sales[#Headers],0),0)</f>
        <v>3.14</v>
      </c>
      <c r="N64" s="6">
        <f>VLOOKUP(T_Publish_Info[[#This Row],[Game_ID]],T_Sales[],MATCH(T_Publish_Info[[#Headers],[JP_Sales]],T_Sales[#Headers],0),0)</f>
        <v>2.4700000000000002</v>
      </c>
      <c r="O64" s="6">
        <f>VLOOKUP(T_Publish_Info[[#This Row],[Game_ID]],T_Sales[],MATCH(T_Publish_Info[[#Headers],[Other_Sales]],T_Sales[#Headers],0),0)</f>
        <v>0.63</v>
      </c>
    </row>
    <row r="65" spans="1:15">
      <c r="A65" s="2">
        <v>64</v>
      </c>
      <c r="B65" s="13" t="s">
        <v>115</v>
      </c>
      <c r="C65" s="13" t="s">
        <v>96</v>
      </c>
      <c r="D65" s="13">
        <v>1996</v>
      </c>
      <c r="E65" s="14">
        <f>DATE(T_Publish_Info[[#This Row],[Year_of_Release]],1,1)</f>
        <v>35065</v>
      </c>
      <c r="F65" s="13" t="s">
        <v>25</v>
      </c>
      <c r="G65" s="13" t="s">
        <v>20</v>
      </c>
      <c r="H65" s="13"/>
      <c r="I65" s="13">
        <f>VLOOKUP(T_Publish_Info[[#This Row],[Game_ID]],T_Sales[],MATCH(T_Publish_Info[[#Headers],[Global_Sales]],T_Sales[#Headers],0),0)</f>
        <v>9.8699999999999992</v>
      </c>
      <c r="J65" s="13">
        <f>_xlfn.XLOOKUP(T_Publish_Info[[#This Row],[Game_ID]],T_Score[Game_ID],T_Score[Rating])</f>
        <v>0</v>
      </c>
      <c r="K65" s="13">
        <f>VLOOKUP(T_Publish_Info[[#This Row],[Game_ID]],T_Score[],MATCH(T_Publish_Info[[#Headers],[User_Count]],T_Score[#Headers],0),0)</f>
        <v>0</v>
      </c>
      <c r="L65" s="6">
        <f>VLOOKUP(T_Publish_Info[[#This Row],[Game_ID]],T_Sales[],MATCH(T_Publish_Info[[#Headers],[NA_Sales]],T_Sales[#Headers],0),0)</f>
        <v>5.55</v>
      </c>
      <c r="M65" s="6">
        <f>VLOOKUP(T_Publish_Info[[#This Row],[Game_ID]],T_Sales[],MATCH(T_Publish_Info[[#Headers],[EU_Sales]],T_Sales[#Headers],0),0)</f>
        <v>1.94</v>
      </c>
      <c r="N65" s="6">
        <f>VLOOKUP(T_Publish_Info[[#This Row],[Game_ID]],T_Sales[],MATCH(T_Publish_Info[[#Headers],[JP_Sales]],T_Sales[#Headers],0),0)</f>
        <v>2.23</v>
      </c>
      <c r="O65" s="6">
        <f>VLOOKUP(T_Publish_Info[[#This Row],[Game_ID]],T_Sales[],MATCH(T_Publish_Info[[#Headers],[Other_Sales]],T_Sales[#Headers],0),0)</f>
        <v>0.15</v>
      </c>
    </row>
    <row r="66" spans="1:15">
      <c r="A66" s="2">
        <v>65</v>
      </c>
      <c r="B66" s="13" t="s">
        <v>116</v>
      </c>
      <c r="C66" s="13" t="s">
        <v>45</v>
      </c>
      <c r="D66" s="13">
        <v>2010</v>
      </c>
      <c r="E66" s="14">
        <f>DATE(T_Publish_Info[[#This Row],[Year_of_Release]],1,1)</f>
        <v>40179</v>
      </c>
      <c r="F66" s="13" t="s">
        <v>38</v>
      </c>
      <c r="G66" s="13" t="s">
        <v>46</v>
      </c>
      <c r="H66" s="13" t="s">
        <v>117</v>
      </c>
      <c r="I66" s="13">
        <f>VLOOKUP(T_Publish_Info[[#This Row],[Game_ID]],T_Sales[],MATCH(T_Publish_Info[[#Headers],[Global_Sales]],T_Sales[#Headers],0),0)</f>
        <v>9.86</v>
      </c>
      <c r="J66" s="13" t="str">
        <f>_xlfn.XLOOKUP(T_Publish_Info[[#This Row],[Game_ID]],T_Score[Game_ID],T_Score[Rating])</f>
        <v>M</v>
      </c>
      <c r="K66" s="13">
        <f>VLOOKUP(T_Publish_Info[[#This Row],[Game_ID]],T_Score[],MATCH(T_Publish_Info[[#Headers],[User_Count]],T_Score[#Headers],0),0)</f>
        <v>2045</v>
      </c>
      <c r="L66" s="6">
        <f>VLOOKUP(T_Publish_Info[[#This Row],[Game_ID]],T_Sales[],MATCH(T_Publish_Info[[#Headers],[NA_Sales]],T_Sales[#Headers],0),0)</f>
        <v>7.04</v>
      </c>
      <c r="M66" s="6">
        <f>VLOOKUP(T_Publish_Info[[#This Row],[Game_ID]],T_Sales[],MATCH(T_Publish_Info[[#Headers],[EU_Sales]],T_Sales[#Headers],0),0)</f>
        <v>1.95</v>
      </c>
      <c r="N66" s="6">
        <f>VLOOKUP(T_Publish_Info[[#This Row],[Game_ID]],T_Sales[],MATCH(T_Publish_Info[[#Headers],[JP_Sales]],T_Sales[#Headers],0),0)</f>
        <v>0.08</v>
      </c>
      <c r="O66" s="6">
        <f>VLOOKUP(T_Publish_Info[[#This Row],[Game_ID]],T_Sales[],MATCH(T_Publish_Info[[#Headers],[Other_Sales]],T_Sales[#Headers],0),0)</f>
        <v>0.79</v>
      </c>
    </row>
    <row r="67" spans="1:15">
      <c r="A67" s="2">
        <v>66</v>
      </c>
      <c r="B67" s="13" t="s">
        <v>118</v>
      </c>
      <c r="C67" s="13" t="s">
        <v>105</v>
      </c>
      <c r="D67" s="13">
        <v>1997</v>
      </c>
      <c r="E67" s="14">
        <f>DATE(T_Publish_Info[[#This Row],[Year_of_Release]],1,1)</f>
        <v>35431</v>
      </c>
      <c r="F67" s="13" t="s">
        <v>29</v>
      </c>
      <c r="G67" s="13" t="s">
        <v>69</v>
      </c>
      <c r="H67" s="13" t="s">
        <v>119</v>
      </c>
      <c r="I67" s="13">
        <f>VLOOKUP(T_Publish_Info[[#This Row],[Game_ID]],T_Sales[],MATCH(T_Publish_Info[[#Headers],[Global_Sales]],T_Sales[#Headers],0),0)</f>
        <v>9.7200000000000006</v>
      </c>
      <c r="J67" s="13" t="str">
        <f>_xlfn.XLOOKUP(T_Publish_Info[[#This Row],[Game_ID]],T_Score[Game_ID],T_Score[Rating])</f>
        <v>T</v>
      </c>
      <c r="K67" s="13">
        <f>VLOOKUP(T_Publish_Info[[#This Row],[Game_ID]],T_Score[],MATCH(T_Publish_Info[[#Headers],[User_Count]],T_Score[#Headers],0),0)</f>
        <v>1282</v>
      </c>
      <c r="L67" s="6">
        <f>VLOOKUP(T_Publish_Info[[#This Row],[Game_ID]],T_Sales[],MATCH(T_Publish_Info[[#Headers],[NA_Sales]],T_Sales[#Headers],0),0)</f>
        <v>3.01</v>
      </c>
      <c r="M67" s="6">
        <f>VLOOKUP(T_Publish_Info[[#This Row],[Game_ID]],T_Sales[],MATCH(T_Publish_Info[[#Headers],[EU_Sales]],T_Sales[#Headers],0),0)</f>
        <v>2.4700000000000002</v>
      </c>
      <c r="N67" s="6">
        <f>VLOOKUP(T_Publish_Info[[#This Row],[Game_ID]],T_Sales[],MATCH(T_Publish_Info[[#Headers],[JP_Sales]],T_Sales[#Headers],0),0)</f>
        <v>3.28</v>
      </c>
      <c r="O67" s="6">
        <f>VLOOKUP(T_Publish_Info[[#This Row],[Game_ID]],T_Sales[],MATCH(T_Publish_Info[[#Headers],[Other_Sales]],T_Sales[#Headers],0),0)</f>
        <v>0.96</v>
      </c>
    </row>
    <row r="68" spans="1:15">
      <c r="A68" s="2">
        <v>67</v>
      </c>
      <c r="B68" s="13" t="s">
        <v>120</v>
      </c>
      <c r="C68" s="13" t="s">
        <v>45</v>
      </c>
      <c r="D68" s="13">
        <v>2012</v>
      </c>
      <c r="E68" s="14">
        <f>DATE(T_Publish_Info[[#This Row],[Year_of_Release]],1,1)</f>
        <v>40909</v>
      </c>
      <c r="F68" s="13" t="s">
        <v>38</v>
      </c>
      <c r="G68" s="13" t="s">
        <v>46</v>
      </c>
      <c r="H68" s="13" t="s">
        <v>121</v>
      </c>
      <c r="I68" s="13">
        <f>VLOOKUP(T_Publish_Info[[#This Row],[Game_ID]],T_Sales[],MATCH(T_Publish_Info[[#Headers],[Global_Sales]],T_Sales[#Headers],0),0)</f>
        <v>9.7100000000000009</v>
      </c>
      <c r="J68" s="13" t="str">
        <f>_xlfn.XLOOKUP(T_Publish_Info[[#This Row],[Game_ID]],T_Score[Game_ID],T_Score[Rating])</f>
        <v>M</v>
      </c>
      <c r="K68" s="13">
        <f>VLOOKUP(T_Publish_Info[[#This Row],[Game_ID]],T_Score[],MATCH(T_Publish_Info[[#Headers],[User_Count]],T_Score[#Headers],0),0)</f>
        <v>3260</v>
      </c>
      <c r="L68" s="6">
        <f>VLOOKUP(T_Publish_Info[[#This Row],[Game_ID]],T_Sales[],MATCH(T_Publish_Info[[#Headers],[NA_Sales]],T_Sales[#Headers],0),0)</f>
        <v>6.65</v>
      </c>
      <c r="M68" s="6">
        <f>VLOOKUP(T_Publish_Info[[#This Row],[Game_ID]],T_Sales[],MATCH(T_Publish_Info[[#Headers],[EU_Sales]],T_Sales[#Headers],0),0)</f>
        <v>2.2799999999999998</v>
      </c>
      <c r="N68" s="6">
        <f>VLOOKUP(T_Publish_Info[[#This Row],[Game_ID]],T_Sales[],MATCH(T_Publish_Info[[#Headers],[JP_Sales]],T_Sales[#Headers],0),0)</f>
        <v>0.04</v>
      </c>
      <c r="O68" s="6">
        <f>VLOOKUP(T_Publish_Info[[#This Row],[Game_ID]],T_Sales[],MATCH(T_Publish_Info[[#Headers],[Other_Sales]],T_Sales[#Headers],0),0)</f>
        <v>0.74</v>
      </c>
    </row>
    <row r="69" spans="1:15">
      <c r="A69" s="2">
        <v>68</v>
      </c>
      <c r="B69" s="13" t="s">
        <v>122</v>
      </c>
      <c r="C69" s="13" t="s">
        <v>105</v>
      </c>
      <c r="D69" s="13">
        <v>1999</v>
      </c>
      <c r="E69" s="14">
        <f>DATE(T_Publish_Info[[#This Row],[Year_of_Release]],1,1)</f>
        <v>36161</v>
      </c>
      <c r="F69" s="13" t="s">
        <v>25</v>
      </c>
      <c r="G69" s="13" t="s">
        <v>69</v>
      </c>
      <c r="H69" s="13" t="s">
        <v>70</v>
      </c>
      <c r="I69" s="13">
        <f>VLOOKUP(T_Publish_Info[[#This Row],[Game_ID]],T_Sales[],MATCH(T_Publish_Info[[#Headers],[Global_Sales]],T_Sales[#Headers],0),0)</f>
        <v>9.49</v>
      </c>
      <c r="J69" s="13" t="str">
        <f>_xlfn.XLOOKUP(T_Publish_Info[[#This Row],[Game_ID]],T_Score[Game_ID],T_Score[Rating])</f>
        <v>T</v>
      </c>
      <c r="K69" s="13">
        <f>VLOOKUP(T_Publish_Info[[#This Row],[Game_ID]],T_Score[],MATCH(T_Publish_Info[[#Headers],[User_Count]],T_Score[#Headers],0),0)</f>
        <v>135</v>
      </c>
      <c r="L69" s="6">
        <f>VLOOKUP(T_Publish_Info[[#This Row],[Game_ID]],T_Sales[],MATCH(T_Publish_Info[[#Headers],[NA_Sales]],T_Sales[#Headers],0),0)</f>
        <v>3.88</v>
      </c>
      <c r="M69" s="6">
        <f>VLOOKUP(T_Publish_Info[[#This Row],[Game_ID]],T_Sales[],MATCH(T_Publish_Info[[#Headers],[EU_Sales]],T_Sales[#Headers],0),0)</f>
        <v>3.42</v>
      </c>
      <c r="N69" s="6">
        <f>VLOOKUP(T_Publish_Info[[#This Row],[Game_ID]],T_Sales[],MATCH(T_Publish_Info[[#Headers],[JP_Sales]],T_Sales[#Headers],0),0)</f>
        <v>1.69</v>
      </c>
      <c r="O69" s="6">
        <f>VLOOKUP(T_Publish_Info[[#This Row],[Game_ID]],T_Sales[],MATCH(T_Publish_Info[[#Headers],[Other_Sales]],T_Sales[#Headers],0),0)</f>
        <v>0.5</v>
      </c>
    </row>
    <row r="70" spans="1:15">
      <c r="A70" s="2">
        <v>69</v>
      </c>
      <c r="B70" s="13" t="s">
        <v>123</v>
      </c>
      <c r="C70" s="13" t="s">
        <v>18</v>
      </c>
      <c r="D70" s="13">
        <v>2010</v>
      </c>
      <c r="E70" s="14">
        <f>DATE(T_Publish_Info[[#This Row],[Year_of_Release]],1,1)</f>
        <v>40179</v>
      </c>
      <c r="F70" s="13" t="s">
        <v>35</v>
      </c>
      <c r="G70" s="13" t="s">
        <v>112</v>
      </c>
      <c r="H70" s="13" t="s">
        <v>112</v>
      </c>
      <c r="I70" s="13">
        <f>VLOOKUP(T_Publish_Info[[#This Row],[Game_ID]],T_Sales[],MATCH(T_Publish_Info[[#Headers],[Global_Sales]],T_Sales[#Headers],0),0)</f>
        <v>9.44</v>
      </c>
      <c r="J70" s="13" t="str">
        <f>_xlfn.XLOOKUP(T_Publish_Info[[#This Row],[Game_ID]],T_Score[Game_ID],T_Score[Rating])</f>
        <v>E10+</v>
      </c>
      <c r="K70" s="13">
        <f>VLOOKUP(T_Publish_Info[[#This Row],[Game_ID]],T_Score[],MATCH(T_Publish_Info[[#Headers],[User_Count]],T_Score[#Headers],0),0)</f>
        <v>24</v>
      </c>
      <c r="L70" s="6">
        <f>VLOOKUP(T_Publish_Info[[#This Row],[Game_ID]],T_Sales[],MATCH(T_Publish_Info[[#Headers],[NA_Sales]],T_Sales[#Headers],0),0)</f>
        <v>5.8</v>
      </c>
      <c r="M70" s="6">
        <f>VLOOKUP(T_Publish_Info[[#This Row],[Game_ID]],T_Sales[],MATCH(T_Publish_Info[[#Headers],[EU_Sales]],T_Sales[#Headers],0),0)</f>
        <v>2.85</v>
      </c>
      <c r="N70" s="6">
        <f>VLOOKUP(T_Publish_Info[[#This Row],[Game_ID]],T_Sales[],MATCH(T_Publish_Info[[#Headers],[JP_Sales]],T_Sales[#Headers],0),0)</f>
        <v>0.01</v>
      </c>
      <c r="O70" s="6">
        <f>VLOOKUP(T_Publish_Info[[#This Row],[Game_ID]],T_Sales[],MATCH(T_Publish_Info[[#Headers],[Other_Sales]],T_Sales[#Headers],0),0)</f>
        <v>0.78</v>
      </c>
    </row>
    <row r="71" spans="1:15">
      <c r="A71" s="2">
        <v>70</v>
      </c>
      <c r="B71" s="13" t="s">
        <v>110</v>
      </c>
      <c r="C71" s="13" t="s">
        <v>50</v>
      </c>
      <c r="D71" s="13">
        <v>2013</v>
      </c>
      <c r="E71" s="14">
        <f>DATE(T_Publish_Info[[#This Row],[Year_of_Release]],1,1)</f>
        <v>41275</v>
      </c>
      <c r="F71" s="13" t="s">
        <v>38</v>
      </c>
      <c r="G71" s="13" t="s">
        <v>72</v>
      </c>
      <c r="H71" s="13" t="s">
        <v>83</v>
      </c>
      <c r="I71" s="13">
        <f>VLOOKUP(T_Publish_Info[[#This Row],[Game_ID]],T_Sales[],MATCH(T_Publish_Info[[#Headers],[Global_Sales]],T_Sales[#Headers],0),0)</f>
        <v>9.36</v>
      </c>
      <c r="J71" s="13" t="str">
        <f>_xlfn.XLOOKUP(T_Publish_Info[[#This Row],[Game_ID]],T_Score[Game_ID],T_Score[Rating])</f>
        <v>M</v>
      </c>
      <c r="K71" s="13">
        <f>VLOOKUP(T_Publish_Info[[#This Row],[Game_ID]],T_Score[],MATCH(T_Publish_Info[[#Headers],[User_Count]],T_Score[#Headers],0),0)</f>
        <v>1047</v>
      </c>
      <c r="L71" s="6">
        <f>VLOOKUP(T_Publish_Info[[#This Row],[Game_ID]],T_Sales[],MATCH(T_Publish_Info[[#Headers],[NA_Sales]],T_Sales[#Headers],0),0)</f>
        <v>4.0999999999999996</v>
      </c>
      <c r="M71" s="6">
        <f>VLOOKUP(T_Publish_Info[[#This Row],[Game_ID]],T_Sales[],MATCH(T_Publish_Info[[#Headers],[EU_Sales]],T_Sales[#Headers],0),0)</f>
        <v>3.63</v>
      </c>
      <c r="N71" s="6">
        <f>VLOOKUP(T_Publish_Info[[#This Row],[Game_ID]],T_Sales[],MATCH(T_Publish_Info[[#Headers],[JP_Sales]],T_Sales[#Headers],0),0)</f>
        <v>0.38</v>
      </c>
      <c r="O71" s="6">
        <f>VLOOKUP(T_Publish_Info[[#This Row],[Game_ID]],T_Sales[],MATCH(T_Publish_Info[[#Headers],[Other_Sales]],T_Sales[#Headers],0),0)</f>
        <v>1.25</v>
      </c>
    </row>
    <row r="72" spans="1:15">
      <c r="A72" s="2">
        <v>71</v>
      </c>
      <c r="B72" s="13" t="s">
        <v>124</v>
      </c>
      <c r="C72" s="13" t="s">
        <v>45</v>
      </c>
      <c r="D72" s="13">
        <v>2007</v>
      </c>
      <c r="E72" s="14">
        <f>DATE(T_Publish_Info[[#This Row],[Year_of_Release]],1,1)</f>
        <v>39083</v>
      </c>
      <c r="F72" s="13" t="s">
        <v>38</v>
      </c>
      <c r="G72" s="13" t="s">
        <v>72</v>
      </c>
      <c r="H72" s="13" t="s">
        <v>83</v>
      </c>
      <c r="I72" s="13">
        <f>VLOOKUP(T_Publish_Info[[#This Row],[Game_ID]],T_Sales[],MATCH(T_Publish_Info[[#Headers],[Global_Sales]],T_Sales[#Headers],0),0)</f>
        <v>9.31</v>
      </c>
      <c r="J72" s="13" t="str">
        <f>_xlfn.XLOOKUP(T_Publish_Info[[#This Row],[Game_ID]],T_Score[Game_ID],T_Score[Rating])</f>
        <v>M</v>
      </c>
      <c r="K72" s="13">
        <f>VLOOKUP(T_Publish_Info[[#This Row],[Game_ID]],T_Score[],MATCH(T_Publish_Info[[#Headers],[User_Count]],T_Score[#Headers],0),0)</f>
        <v>1320</v>
      </c>
      <c r="L72" s="6">
        <f>VLOOKUP(T_Publish_Info[[#This Row],[Game_ID]],T_Sales[],MATCH(T_Publish_Info[[#Headers],[NA_Sales]],T_Sales[#Headers],0),0)</f>
        <v>5.93</v>
      </c>
      <c r="M72" s="6">
        <f>VLOOKUP(T_Publish_Info[[#This Row],[Game_ID]],T_Sales[],MATCH(T_Publish_Info[[#Headers],[EU_Sales]],T_Sales[#Headers],0),0)</f>
        <v>2.36</v>
      </c>
      <c r="N72" s="6">
        <f>VLOOKUP(T_Publish_Info[[#This Row],[Game_ID]],T_Sales[],MATCH(T_Publish_Info[[#Headers],[JP_Sales]],T_Sales[#Headers],0),0)</f>
        <v>0.13</v>
      </c>
      <c r="O72" s="6">
        <f>VLOOKUP(T_Publish_Info[[#This Row],[Game_ID]],T_Sales[],MATCH(T_Publish_Info[[#Headers],[Other_Sales]],T_Sales[#Headers],0),0)</f>
        <v>0.9</v>
      </c>
    </row>
    <row r="73" spans="1:15">
      <c r="A73" s="2">
        <v>72</v>
      </c>
      <c r="B73" s="13" t="s">
        <v>125</v>
      </c>
      <c r="C73" s="13" t="s">
        <v>58</v>
      </c>
      <c r="D73" s="13">
        <v>1994</v>
      </c>
      <c r="E73" s="14">
        <f>DATE(T_Publish_Info[[#This Row],[Year_of_Release]],1,1)</f>
        <v>34335</v>
      </c>
      <c r="F73" s="13" t="s">
        <v>2</v>
      </c>
      <c r="G73" s="13" t="s">
        <v>20</v>
      </c>
      <c r="H73" s="13"/>
      <c r="I73" s="13">
        <f>VLOOKUP(T_Publish_Info[[#This Row],[Game_ID]],T_Sales[],MATCH(T_Publish_Info[[#Headers],[Global_Sales]],T_Sales[#Headers],0),0)</f>
        <v>9.3000000000000007</v>
      </c>
      <c r="J73" s="13">
        <f>_xlfn.XLOOKUP(T_Publish_Info[[#This Row],[Game_ID]],T_Score[Game_ID],T_Score[Rating])</f>
        <v>0</v>
      </c>
      <c r="K73" s="13">
        <f>VLOOKUP(T_Publish_Info[[#This Row],[Game_ID]],T_Score[],MATCH(T_Publish_Info[[#Headers],[User_Count]],T_Score[#Headers],0),0)</f>
        <v>0</v>
      </c>
      <c r="L73" s="6">
        <f>VLOOKUP(T_Publish_Info[[#This Row],[Game_ID]],T_Sales[],MATCH(T_Publish_Info[[#Headers],[NA_Sales]],T_Sales[#Headers],0),0)</f>
        <v>4.3600000000000003</v>
      </c>
      <c r="M73" s="6">
        <f>VLOOKUP(T_Publish_Info[[#This Row],[Game_ID]],T_Sales[],MATCH(T_Publish_Info[[#Headers],[EU_Sales]],T_Sales[#Headers],0),0)</f>
        <v>1.71</v>
      </c>
      <c r="N73" s="6">
        <f>VLOOKUP(T_Publish_Info[[#This Row],[Game_ID]],T_Sales[],MATCH(T_Publish_Info[[#Headers],[JP_Sales]],T_Sales[#Headers],0),0)</f>
        <v>3</v>
      </c>
      <c r="O73" s="6">
        <f>VLOOKUP(T_Publish_Info[[#This Row],[Game_ID]],T_Sales[],MATCH(T_Publish_Info[[#Headers],[Other_Sales]],T_Sales[#Headers],0),0)</f>
        <v>0.23</v>
      </c>
    </row>
    <row r="74" spans="1:15">
      <c r="A74" s="2">
        <v>73</v>
      </c>
      <c r="B74" s="13" t="s">
        <v>126</v>
      </c>
      <c r="C74" s="13" t="s">
        <v>45</v>
      </c>
      <c r="D74" s="13">
        <v>2013</v>
      </c>
      <c r="E74" s="14">
        <f>DATE(T_Publish_Info[[#This Row],[Year_of_Release]],1,1)</f>
        <v>41275</v>
      </c>
      <c r="F74" s="13" t="s">
        <v>35</v>
      </c>
      <c r="G74" s="13" t="s">
        <v>46</v>
      </c>
      <c r="H74" s="13"/>
      <c r="I74" s="13">
        <f>VLOOKUP(T_Publish_Info[[#This Row],[Game_ID]],T_Sales[],MATCH(T_Publish_Info[[#Headers],[Global_Sales]],T_Sales[#Headers],0),0)</f>
        <v>9.18</v>
      </c>
      <c r="J74" s="13">
        <f>_xlfn.XLOOKUP(T_Publish_Info[[#This Row],[Game_ID]],T_Score[Game_ID],T_Score[Rating])</f>
        <v>0</v>
      </c>
      <c r="K74" s="13">
        <f>VLOOKUP(T_Publish_Info[[#This Row],[Game_ID]],T_Score[],MATCH(T_Publish_Info[[#Headers],[User_Count]],T_Score[#Headers],0),0)</f>
        <v>0</v>
      </c>
      <c r="L74" s="6">
        <f>VLOOKUP(T_Publish_Info[[#This Row],[Game_ID]],T_Sales[],MATCH(T_Publish_Info[[#Headers],[NA_Sales]],T_Sales[#Headers],0),0)</f>
        <v>5.7</v>
      </c>
      <c r="M74" s="6">
        <f>VLOOKUP(T_Publish_Info[[#This Row],[Game_ID]],T_Sales[],MATCH(T_Publish_Info[[#Headers],[EU_Sales]],T_Sales[#Headers],0),0)</f>
        <v>2.65</v>
      </c>
      <c r="N74" s="6">
        <f>VLOOKUP(T_Publish_Info[[#This Row],[Game_ID]],T_Sales[],MATCH(T_Publish_Info[[#Headers],[JP_Sales]],T_Sales[#Headers],0),0)</f>
        <v>0.02</v>
      </c>
      <c r="O74" s="6">
        <f>VLOOKUP(T_Publish_Info[[#This Row],[Game_ID]],T_Sales[],MATCH(T_Publish_Info[[#Headers],[Other_Sales]],T_Sales[#Headers],0),0)</f>
        <v>0.81</v>
      </c>
    </row>
    <row r="75" spans="1:15">
      <c r="A75" s="2">
        <v>74</v>
      </c>
      <c r="B75" s="13" t="s">
        <v>127</v>
      </c>
      <c r="C75" s="13" t="s">
        <v>80</v>
      </c>
      <c r="D75" s="13">
        <v>2012</v>
      </c>
      <c r="E75" s="14">
        <f>DATE(T_Publish_Info[[#This Row],[Year_of_Release]],1,1)</f>
        <v>40909</v>
      </c>
      <c r="F75" s="13" t="s">
        <v>40</v>
      </c>
      <c r="G75" s="13" t="s">
        <v>20</v>
      </c>
      <c r="H75" s="13" t="s">
        <v>20</v>
      </c>
      <c r="I75" s="13">
        <f>VLOOKUP(T_Publish_Info[[#This Row],[Game_ID]],T_Sales[],MATCH(T_Publish_Info[[#Headers],[Global_Sales]],T_Sales[#Headers],0),0)</f>
        <v>9.16</v>
      </c>
      <c r="J75" s="13" t="str">
        <f>_xlfn.XLOOKUP(T_Publish_Info[[#This Row],[Game_ID]],T_Score[Game_ID],T_Score[Rating])</f>
        <v>E</v>
      </c>
      <c r="K75" s="13">
        <f>VLOOKUP(T_Publish_Info[[#This Row],[Game_ID]],T_Score[],MATCH(T_Publish_Info[[#Headers],[User_Count]],T_Score[#Headers],0),0)</f>
        <v>626</v>
      </c>
      <c r="L75" s="6">
        <f>VLOOKUP(T_Publish_Info[[#This Row],[Game_ID]],T_Sales[],MATCH(T_Publish_Info[[#Headers],[NA_Sales]],T_Sales[#Headers],0),0)</f>
        <v>2.0299999999999998</v>
      </c>
      <c r="M75" s="6">
        <f>VLOOKUP(T_Publish_Info[[#This Row],[Game_ID]],T_Sales[],MATCH(T_Publish_Info[[#Headers],[EU_Sales]],T_Sales[#Headers],0),0)</f>
        <v>2.36</v>
      </c>
      <c r="N75" s="6">
        <f>VLOOKUP(T_Publish_Info[[#This Row],[Game_ID]],T_Sales[],MATCH(T_Publish_Info[[#Headers],[JP_Sales]],T_Sales[#Headers],0),0)</f>
        <v>4.3899999999999997</v>
      </c>
      <c r="O75" s="6">
        <f>VLOOKUP(T_Publish_Info[[#This Row],[Game_ID]],T_Sales[],MATCH(T_Publish_Info[[#Headers],[Other_Sales]],T_Sales[#Headers],0),0)</f>
        <v>0.39</v>
      </c>
    </row>
    <row r="76" spans="1:15">
      <c r="A76" s="2">
        <v>75</v>
      </c>
      <c r="B76" s="13" t="s">
        <v>128</v>
      </c>
      <c r="C76" s="13" t="s">
        <v>33</v>
      </c>
      <c r="D76" s="13">
        <v>2007</v>
      </c>
      <c r="E76" s="14">
        <f>DATE(T_Publish_Info[[#This Row],[Year_of_Release]],1,1)</f>
        <v>39083</v>
      </c>
      <c r="F76" s="13" t="s">
        <v>35</v>
      </c>
      <c r="G76" s="13" t="s">
        <v>20</v>
      </c>
      <c r="H76" s="13" t="s">
        <v>129</v>
      </c>
      <c r="I76" s="13">
        <f>VLOOKUP(T_Publish_Info[[#This Row],[Game_ID]],T_Sales[],MATCH(T_Publish_Info[[#Headers],[Global_Sales]],T_Sales[#Headers],0),0)</f>
        <v>8.91</v>
      </c>
      <c r="J76" s="13" t="str">
        <f>_xlfn.XLOOKUP(T_Publish_Info[[#This Row],[Game_ID]],T_Score[Game_ID],T_Score[Rating])</f>
        <v>E</v>
      </c>
      <c r="K76" s="13">
        <f>VLOOKUP(T_Publish_Info[[#This Row],[Game_ID]],T_Score[],MATCH(T_Publish_Info[[#Headers],[User_Count]],T_Score[#Headers],0),0)</f>
        <v>85</v>
      </c>
      <c r="L76" s="6">
        <f>VLOOKUP(T_Publish_Info[[#This Row],[Game_ID]],T_Sales[],MATCH(T_Publish_Info[[#Headers],[NA_Sales]],T_Sales[#Headers],0),0)</f>
        <v>4.4000000000000004</v>
      </c>
      <c r="M76" s="6">
        <f>VLOOKUP(T_Publish_Info[[#This Row],[Game_ID]],T_Sales[],MATCH(T_Publish_Info[[#Headers],[EU_Sales]],T_Sales[#Headers],0),0)</f>
        <v>1.85</v>
      </c>
      <c r="N76" s="6">
        <f>VLOOKUP(T_Publish_Info[[#This Row],[Game_ID]],T_Sales[],MATCH(T_Publish_Info[[#Headers],[JP_Sales]],T_Sales[#Headers],0),0)</f>
        <v>1.98</v>
      </c>
      <c r="O76" s="6">
        <f>VLOOKUP(T_Publish_Info[[#This Row],[Game_ID]],T_Sales[],MATCH(T_Publish_Info[[#Headers],[Other_Sales]],T_Sales[#Headers],0),0)</f>
        <v>0.68</v>
      </c>
    </row>
    <row r="77" spans="1:15">
      <c r="A77" s="2">
        <v>76</v>
      </c>
      <c r="B77" s="13" t="s">
        <v>130</v>
      </c>
      <c r="C77" s="13" t="s">
        <v>45</v>
      </c>
      <c r="D77" s="13">
        <v>2011</v>
      </c>
      <c r="E77" s="14">
        <f>DATE(T_Publish_Info[[#This Row],[Year_of_Release]],1,1)</f>
        <v>40544</v>
      </c>
      <c r="F77" s="13" t="s">
        <v>29</v>
      </c>
      <c r="G77" s="13" t="s">
        <v>131</v>
      </c>
      <c r="H77" s="13" t="s">
        <v>132</v>
      </c>
      <c r="I77" s="13">
        <f>VLOOKUP(T_Publish_Info[[#This Row],[Game_ID]],T_Sales[],MATCH(T_Publish_Info[[#Headers],[Global_Sales]],T_Sales[#Headers],0),0)</f>
        <v>8.7899999999999991</v>
      </c>
      <c r="J77" s="13" t="str">
        <f>_xlfn.XLOOKUP(T_Publish_Info[[#This Row],[Game_ID]],T_Score[Game_ID],T_Score[Rating])</f>
        <v>M</v>
      </c>
      <c r="K77" s="13">
        <f>VLOOKUP(T_Publish_Info[[#This Row],[Game_ID]],T_Score[],MATCH(T_Publish_Info[[#Headers],[User_Count]],T_Score[#Headers],0),0)</f>
        <v>3589</v>
      </c>
      <c r="L77" s="6">
        <f>VLOOKUP(T_Publish_Info[[#This Row],[Game_ID]],T_Sales[],MATCH(T_Publish_Info[[#Headers],[NA_Sales]],T_Sales[#Headers],0),0)</f>
        <v>5.05</v>
      </c>
      <c r="M77" s="6">
        <f>VLOOKUP(T_Publish_Info[[#This Row],[Game_ID]],T_Sales[],MATCH(T_Publish_Info[[#Headers],[EU_Sales]],T_Sales[#Headers],0),0)</f>
        <v>2.79</v>
      </c>
      <c r="N77" s="6">
        <f>VLOOKUP(T_Publish_Info[[#This Row],[Game_ID]],T_Sales[],MATCH(T_Publish_Info[[#Headers],[JP_Sales]],T_Sales[#Headers],0),0)</f>
        <v>0.1</v>
      </c>
      <c r="O77" s="6">
        <f>VLOOKUP(T_Publish_Info[[#This Row],[Game_ID]],T_Sales[],MATCH(T_Publish_Info[[#Headers],[Other_Sales]],T_Sales[#Headers],0),0)</f>
        <v>0.85</v>
      </c>
    </row>
    <row r="78" spans="1:15">
      <c r="A78" s="2">
        <v>77</v>
      </c>
      <c r="B78" s="13" t="s">
        <v>133</v>
      </c>
      <c r="C78" s="13" t="s">
        <v>58</v>
      </c>
      <c r="D78" s="13">
        <v>1992</v>
      </c>
      <c r="E78" s="14">
        <f>DATE(T_Publish_Info[[#This Row],[Year_of_Release]],1,1)</f>
        <v>33604</v>
      </c>
      <c r="F78" s="13" t="s">
        <v>25</v>
      </c>
      <c r="G78" s="13" t="s">
        <v>20</v>
      </c>
      <c r="H78" s="13"/>
      <c r="I78" s="13">
        <f>VLOOKUP(T_Publish_Info[[#This Row],[Game_ID]],T_Sales[],MATCH(T_Publish_Info[[#Headers],[Global_Sales]],T_Sales[#Headers],0),0)</f>
        <v>8.76</v>
      </c>
      <c r="J78" s="13">
        <f>_xlfn.XLOOKUP(T_Publish_Info[[#This Row],[Game_ID]],T_Score[Game_ID],T_Score[Rating])</f>
        <v>0</v>
      </c>
      <c r="K78" s="13">
        <f>VLOOKUP(T_Publish_Info[[#This Row],[Game_ID]],T_Score[],MATCH(T_Publish_Info[[#Headers],[User_Count]],T_Score[#Headers],0),0)</f>
        <v>0</v>
      </c>
      <c r="L78" s="6">
        <f>VLOOKUP(T_Publish_Info[[#This Row],[Game_ID]],T_Sales[],MATCH(T_Publish_Info[[#Headers],[NA_Sales]],T_Sales[#Headers],0),0)</f>
        <v>3.54</v>
      </c>
      <c r="M78" s="6">
        <f>VLOOKUP(T_Publish_Info[[#This Row],[Game_ID]],T_Sales[],MATCH(T_Publish_Info[[#Headers],[EU_Sales]],T_Sales[#Headers],0),0)</f>
        <v>1.24</v>
      </c>
      <c r="N78" s="6">
        <f>VLOOKUP(T_Publish_Info[[#This Row],[Game_ID]],T_Sales[],MATCH(T_Publish_Info[[#Headers],[JP_Sales]],T_Sales[#Headers],0),0)</f>
        <v>3.81</v>
      </c>
      <c r="O78" s="6">
        <f>VLOOKUP(T_Publish_Info[[#This Row],[Game_ID]],T_Sales[],MATCH(T_Publish_Info[[#Headers],[Other_Sales]],T_Sales[#Headers],0),0)</f>
        <v>0.18</v>
      </c>
    </row>
    <row r="79" spans="1:15">
      <c r="A79" s="2">
        <v>78</v>
      </c>
      <c r="B79" s="13" t="s">
        <v>134</v>
      </c>
      <c r="C79" s="13" t="s">
        <v>76</v>
      </c>
      <c r="D79" s="13">
        <v>2015</v>
      </c>
      <c r="E79" s="14">
        <f>DATE(T_Publish_Info[[#This Row],[Year_of_Release]],1,1)</f>
        <v>42005</v>
      </c>
      <c r="F79" s="13" t="s">
        <v>19</v>
      </c>
      <c r="G79" s="13" t="s">
        <v>135</v>
      </c>
      <c r="H79" s="13" t="s">
        <v>136</v>
      </c>
      <c r="I79" s="13">
        <f>VLOOKUP(T_Publish_Info[[#This Row],[Game_ID]],T_Sales[],MATCH(T_Publish_Info[[#Headers],[Global_Sales]],T_Sales[#Headers],0),0)</f>
        <v>8.57</v>
      </c>
      <c r="J79" s="13" t="str">
        <f>_xlfn.XLOOKUP(T_Publish_Info[[#This Row],[Game_ID]],T_Score[Game_ID],T_Score[Rating])</f>
        <v>E</v>
      </c>
      <c r="K79" s="13">
        <f>VLOOKUP(T_Publish_Info[[#This Row],[Game_ID]],T_Score[],MATCH(T_Publish_Info[[#Headers],[User_Count]],T_Score[#Headers],0),0)</f>
        <v>896</v>
      </c>
      <c r="L79" s="6">
        <f>VLOOKUP(T_Publish_Info[[#This Row],[Game_ID]],T_Sales[],MATCH(T_Publish_Info[[#Headers],[NA_Sales]],T_Sales[#Headers],0),0)</f>
        <v>1.1200000000000001</v>
      </c>
      <c r="M79" s="6">
        <f>VLOOKUP(T_Publish_Info[[#This Row],[Game_ID]],T_Sales[],MATCH(T_Publish_Info[[#Headers],[EU_Sales]],T_Sales[#Headers],0),0)</f>
        <v>6.12</v>
      </c>
      <c r="N79" s="6">
        <f>VLOOKUP(T_Publish_Info[[#This Row],[Game_ID]],T_Sales[],MATCH(T_Publish_Info[[#Headers],[JP_Sales]],T_Sales[#Headers],0),0)</f>
        <v>0.06</v>
      </c>
      <c r="O79" s="6">
        <f>VLOOKUP(T_Publish_Info[[#This Row],[Game_ID]],T_Sales[],MATCH(T_Publish_Info[[#Headers],[Other_Sales]],T_Sales[#Headers],0),0)</f>
        <v>1.28</v>
      </c>
    </row>
    <row r="80" spans="1:15">
      <c r="A80" s="2">
        <v>79</v>
      </c>
      <c r="B80" s="13" t="s">
        <v>137</v>
      </c>
      <c r="C80" s="13" t="s">
        <v>138</v>
      </c>
      <c r="D80" s="13">
        <v>2004</v>
      </c>
      <c r="E80" s="14">
        <f>DATE(T_Publish_Info[[#This Row],[Year_of_Release]],1,1)</f>
        <v>37987</v>
      </c>
      <c r="F80" s="13" t="s">
        <v>38</v>
      </c>
      <c r="G80" s="13" t="s">
        <v>46</v>
      </c>
      <c r="H80" s="13" t="s">
        <v>139</v>
      </c>
      <c r="I80" s="13">
        <f>VLOOKUP(T_Publish_Info[[#This Row],[Game_ID]],T_Sales[],MATCH(T_Publish_Info[[#Headers],[Global_Sales]],T_Sales[#Headers],0),0)</f>
        <v>8.49</v>
      </c>
      <c r="J80" s="13" t="str">
        <f>_xlfn.XLOOKUP(T_Publish_Info[[#This Row],[Game_ID]],T_Score[Game_ID],T_Score[Rating])</f>
        <v>M</v>
      </c>
      <c r="K80" s="13">
        <f>VLOOKUP(T_Publish_Info[[#This Row],[Game_ID]],T_Score[],MATCH(T_Publish_Info[[#Headers],[User_Count]],T_Score[#Headers],0),0)</f>
        <v>1218</v>
      </c>
      <c r="L80" s="6">
        <f>VLOOKUP(T_Publish_Info[[#This Row],[Game_ID]],T_Sales[],MATCH(T_Publish_Info[[#Headers],[NA_Sales]],T_Sales[#Headers],0),0)</f>
        <v>6.82</v>
      </c>
      <c r="M80" s="6">
        <f>VLOOKUP(T_Publish_Info[[#This Row],[Game_ID]],T_Sales[],MATCH(T_Publish_Info[[#Headers],[EU_Sales]],T_Sales[#Headers],0),0)</f>
        <v>1.53</v>
      </c>
      <c r="N80" s="6">
        <f>VLOOKUP(T_Publish_Info[[#This Row],[Game_ID]],T_Sales[],MATCH(T_Publish_Info[[#Headers],[JP_Sales]],T_Sales[#Headers],0),0)</f>
        <v>0.05</v>
      </c>
      <c r="O80" s="6">
        <f>VLOOKUP(T_Publish_Info[[#This Row],[Game_ID]],T_Sales[],MATCH(T_Publish_Info[[#Headers],[Other_Sales]],T_Sales[#Headers],0),0)</f>
        <v>0.08</v>
      </c>
    </row>
    <row r="81" spans="1:15">
      <c r="A81" s="2">
        <v>80</v>
      </c>
      <c r="B81" s="13" t="s">
        <v>140</v>
      </c>
      <c r="C81" s="13" t="s">
        <v>18</v>
      </c>
      <c r="D81" s="13">
        <v>2010</v>
      </c>
      <c r="E81" s="14">
        <f>DATE(T_Publish_Info[[#This Row],[Year_of_Release]],1,1)</f>
        <v>40179</v>
      </c>
      <c r="F81" s="13" t="s">
        <v>35</v>
      </c>
      <c r="G81" s="13" t="s">
        <v>20</v>
      </c>
      <c r="H81" s="13" t="s">
        <v>141</v>
      </c>
      <c r="I81" s="13">
        <f>VLOOKUP(T_Publish_Info[[#This Row],[Game_ID]],T_Sales[],MATCH(T_Publish_Info[[#Headers],[Global_Sales]],T_Sales[#Headers],0),0)</f>
        <v>8.3800000000000008</v>
      </c>
      <c r="J81" s="13" t="str">
        <f>_xlfn.XLOOKUP(T_Publish_Info[[#This Row],[Game_ID]],T_Score[Game_ID],T_Score[Rating])</f>
        <v>E</v>
      </c>
      <c r="K81" s="13">
        <f>VLOOKUP(T_Publish_Info[[#This Row],[Game_ID]],T_Score[],MATCH(T_Publish_Info[[#Headers],[User_Count]],T_Score[#Headers],0),0)</f>
        <v>54</v>
      </c>
      <c r="L81" s="6">
        <f>VLOOKUP(T_Publish_Info[[#This Row],[Game_ID]],T_Sales[],MATCH(T_Publish_Info[[#Headers],[NA_Sales]],T_Sales[#Headers],0),0)</f>
        <v>1.75</v>
      </c>
      <c r="M81" s="6">
        <f>VLOOKUP(T_Publish_Info[[#This Row],[Game_ID]],T_Sales[],MATCH(T_Publish_Info[[#Headers],[EU_Sales]],T_Sales[#Headers],0),0)</f>
        <v>3.47</v>
      </c>
      <c r="N81" s="6">
        <f>VLOOKUP(T_Publish_Info[[#This Row],[Game_ID]],T_Sales[],MATCH(T_Publish_Info[[#Headers],[JP_Sales]],T_Sales[#Headers],0),0)</f>
        <v>2.4900000000000002</v>
      </c>
      <c r="O81" s="6">
        <f>VLOOKUP(T_Publish_Info[[#This Row],[Game_ID]],T_Sales[],MATCH(T_Publish_Info[[#Headers],[Other_Sales]],T_Sales[#Headers],0),0)</f>
        <v>0.67</v>
      </c>
    </row>
    <row r="82" spans="1:15">
      <c r="A82" s="2">
        <v>81</v>
      </c>
      <c r="B82" s="13" t="s">
        <v>142</v>
      </c>
      <c r="C82" s="13" t="s">
        <v>18</v>
      </c>
      <c r="D82" s="13">
        <v>2007</v>
      </c>
      <c r="E82" s="14">
        <f>DATE(T_Publish_Info[[#This Row],[Year_of_Release]],1,1)</f>
        <v>39083</v>
      </c>
      <c r="F82" s="13" t="s">
        <v>35</v>
      </c>
      <c r="G82" s="13" t="s">
        <v>20</v>
      </c>
      <c r="H82" s="13" t="s">
        <v>143</v>
      </c>
      <c r="I82" s="13">
        <f>VLOOKUP(T_Publish_Info[[#This Row],[Game_ID]],T_Sales[],MATCH(T_Publish_Info[[#Headers],[Global_Sales]],T_Sales[#Headers],0),0)</f>
        <v>8.27</v>
      </c>
      <c r="J82" s="13" t="str">
        <f>_xlfn.XLOOKUP(T_Publish_Info[[#This Row],[Game_ID]],T_Score[Game_ID],T_Score[Rating])</f>
        <v>E</v>
      </c>
      <c r="K82" s="13">
        <f>VLOOKUP(T_Publish_Info[[#This Row],[Game_ID]],T_Score[],MATCH(T_Publish_Info[[#Headers],[User_Count]],T_Score[#Headers],0),0)</f>
        <v>190</v>
      </c>
      <c r="L82" s="6">
        <f>VLOOKUP(T_Publish_Info[[#This Row],[Game_ID]],T_Sales[],MATCH(T_Publish_Info[[#Headers],[NA_Sales]],T_Sales[#Headers],0),0)</f>
        <v>3.74</v>
      </c>
      <c r="M82" s="6">
        <f>VLOOKUP(T_Publish_Info[[#This Row],[Game_ID]],T_Sales[],MATCH(T_Publish_Info[[#Headers],[EU_Sales]],T_Sales[#Headers],0),0)</f>
        <v>2.2400000000000002</v>
      </c>
      <c r="N82" s="6">
        <f>VLOOKUP(T_Publish_Info[[#This Row],[Game_ID]],T_Sales[],MATCH(T_Publish_Info[[#Headers],[JP_Sales]],T_Sales[#Headers],0),0)</f>
        <v>1.58</v>
      </c>
      <c r="O82" s="6">
        <f>VLOOKUP(T_Publish_Info[[#This Row],[Game_ID]],T_Sales[],MATCH(T_Publish_Info[[#Headers],[Other_Sales]],T_Sales[#Headers],0),0)</f>
        <v>0.7</v>
      </c>
    </row>
    <row r="83" spans="1:15">
      <c r="A83" s="2">
        <v>82</v>
      </c>
      <c r="B83" s="13" t="s">
        <v>144</v>
      </c>
      <c r="C83" s="13" t="s">
        <v>50</v>
      </c>
      <c r="D83" s="13">
        <v>2012</v>
      </c>
      <c r="E83" s="14">
        <f>DATE(T_Publish_Info[[#This Row],[Year_of_Release]],1,1)</f>
        <v>40909</v>
      </c>
      <c r="F83" s="13" t="s">
        <v>51</v>
      </c>
      <c r="G83" s="13" t="s">
        <v>135</v>
      </c>
      <c r="H83" s="13" t="s">
        <v>135</v>
      </c>
      <c r="I83" s="13">
        <f>VLOOKUP(T_Publish_Info[[#This Row],[Game_ID]],T_Sales[],MATCH(T_Publish_Info[[#Headers],[Global_Sales]],T_Sales[#Headers],0),0)</f>
        <v>8.16</v>
      </c>
      <c r="J83" s="13" t="str">
        <f>_xlfn.XLOOKUP(T_Publish_Info[[#This Row],[Game_ID]],T_Score[Game_ID],T_Score[Rating])</f>
        <v>E</v>
      </c>
      <c r="K83" s="13">
        <f>VLOOKUP(T_Publish_Info[[#This Row],[Game_ID]],T_Score[],MATCH(T_Publish_Info[[#Headers],[User_Count]],T_Score[#Headers],0),0)</f>
        <v>348</v>
      </c>
      <c r="L83" s="6">
        <f>VLOOKUP(T_Publish_Info[[#This Row],[Game_ID]],T_Sales[],MATCH(T_Publish_Info[[#Headers],[NA_Sales]],T_Sales[#Headers],0),0)</f>
        <v>1.06</v>
      </c>
      <c r="M83" s="6">
        <f>VLOOKUP(T_Publish_Info[[#This Row],[Game_ID]],T_Sales[],MATCH(T_Publish_Info[[#Headers],[EU_Sales]],T_Sales[#Headers],0),0)</f>
        <v>5.01</v>
      </c>
      <c r="N83" s="6">
        <f>VLOOKUP(T_Publish_Info[[#This Row],[Game_ID]],T_Sales[],MATCH(T_Publish_Info[[#Headers],[JP_Sales]],T_Sales[#Headers],0),0)</f>
        <v>0.13</v>
      </c>
      <c r="O83" s="6">
        <f>VLOOKUP(T_Publish_Info[[#This Row],[Game_ID]],T_Sales[],MATCH(T_Publish_Info[[#Headers],[Other_Sales]],T_Sales[#Headers],0),0)</f>
        <v>1.97</v>
      </c>
    </row>
    <row r="84" spans="1:15">
      <c r="A84" s="2">
        <v>83</v>
      </c>
      <c r="B84" s="13" t="s">
        <v>145</v>
      </c>
      <c r="C84" s="13" t="s">
        <v>96</v>
      </c>
      <c r="D84" s="13">
        <v>1997</v>
      </c>
      <c r="E84" s="14">
        <f>DATE(T_Publish_Info[[#This Row],[Year_of_Release]],1,1)</f>
        <v>35431</v>
      </c>
      <c r="F84" s="13" t="s">
        <v>38</v>
      </c>
      <c r="G84" s="13" t="s">
        <v>20</v>
      </c>
      <c r="H84" s="13"/>
      <c r="I84" s="13">
        <f>VLOOKUP(T_Publish_Info[[#This Row],[Game_ID]],T_Sales[],MATCH(T_Publish_Info[[#Headers],[Global_Sales]],T_Sales[#Headers],0),0)</f>
        <v>8.09</v>
      </c>
      <c r="J84" s="13">
        <f>_xlfn.XLOOKUP(T_Publish_Info[[#This Row],[Game_ID]],T_Score[Game_ID],T_Score[Rating])</f>
        <v>0</v>
      </c>
      <c r="K84" s="13">
        <f>VLOOKUP(T_Publish_Info[[#This Row],[Game_ID]],T_Score[],MATCH(T_Publish_Info[[#Headers],[User_Count]],T_Score[#Headers],0),0)</f>
        <v>0</v>
      </c>
      <c r="L84" s="6">
        <f>VLOOKUP(T_Publish_Info[[#This Row],[Game_ID]],T_Sales[],MATCH(T_Publish_Info[[#Headers],[NA_Sales]],T_Sales[#Headers],0),0)</f>
        <v>5.8</v>
      </c>
      <c r="M84" s="6">
        <f>VLOOKUP(T_Publish_Info[[#This Row],[Game_ID]],T_Sales[],MATCH(T_Publish_Info[[#Headers],[EU_Sales]],T_Sales[#Headers],0),0)</f>
        <v>2.0099999999999998</v>
      </c>
      <c r="N84" s="6">
        <f>VLOOKUP(T_Publish_Info[[#This Row],[Game_ID]],T_Sales[],MATCH(T_Publish_Info[[#Headers],[JP_Sales]],T_Sales[#Headers],0),0)</f>
        <v>0.13</v>
      </c>
      <c r="O84" s="6">
        <f>VLOOKUP(T_Publish_Info[[#This Row],[Game_ID]],T_Sales[],MATCH(T_Publish_Info[[#Headers],[Other_Sales]],T_Sales[#Headers],0),0)</f>
        <v>0.15</v>
      </c>
    </row>
    <row r="85" spans="1:15">
      <c r="A85" s="2">
        <v>84</v>
      </c>
      <c r="B85" s="13" t="s">
        <v>146</v>
      </c>
      <c r="C85" s="13" t="s">
        <v>33</v>
      </c>
      <c r="D85" s="13">
        <v>2012</v>
      </c>
      <c r="E85" s="14">
        <f>DATE(T_Publish_Info[[#This Row],[Year_of_Release]],1,1)</f>
        <v>40909</v>
      </c>
      <c r="F85" s="13" t="s">
        <v>29</v>
      </c>
      <c r="G85" s="13" t="s">
        <v>20</v>
      </c>
      <c r="H85" s="13"/>
      <c r="I85" s="13">
        <f>VLOOKUP(T_Publish_Info[[#This Row],[Game_ID]],T_Sales[],MATCH(T_Publish_Info[[#Headers],[Global_Sales]],T_Sales[#Headers],0),0)</f>
        <v>8.07</v>
      </c>
      <c r="J85" s="13">
        <f>_xlfn.XLOOKUP(T_Publish_Info[[#This Row],[Game_ID]],T_Score[Game_ID],T_Score[Rating])</f>
        <v>0</v>
      </c>
      <c r="K85" s="13">
        <f>VLOOKUP(T_Publish_Info[[#This Row],[Game_ID]],T_Score[],MATCH(T_Publish_Info[[#Headers],[User_Count]],T_Score[#Headers],0),0)</f>
        <v>0</v>
      </c>
      <c r="L85" s="6">
        <f>VLOOKUP(T_Publish_Info[[#This Row],[Game_ID]],T_Sales[],MATCH(T_Publish_Info[[#Headers],[NA_Sales]],T_Sales[#Headers],0),0)</f>
        <v>2.79</v>
      </c>
      <c r="M85" s="6">
        <f>VLOOKUP(T_Publish_Info[[#This Row],[Game_ID]],T_Sales[],MATCH(T_Publish_Info[[#Headers],[EU_Sales]],T_Sales[#Headers],0),0)</f>
        <v>1.72</v>
      </c>
      <c r="N85" s="6">
        <f>VLOOKUP(T_Publish_Info[[#This Row],[Game_ID]],T_Sales[],MATCH(T_Publish_Info[[#Headers],[JP_Sales]],T_Sales[#Headers],0),0)</f>
        <v>3.14</v>
      </c>
      <c r="O85" s="6">
        <f>VLOOKUP(T_Publish_Info[[#This Row],[Game_ID]],T_Sales[],MATCH(T_Publish_Info[[#Headers],[Other_Sales]],T_Sales[#Headers],0),0)</f>
        <v>0.41</v>
      </c>
    </row>
    <row r="86" spans="1:15">
      <c r="A86" s="2">
        <v>85</v>
      </c>
      <c r="B86" s="13" t="s">
        <v>147</v>
      </c>
      <c r="C86" s="13" t="s">
        <v>56</v>
      </c>
      <c r="D86" s="13">
        <v>2001</v>
      </c>
      <c r="E86" s="14">
        <f>DATE(T_Publish_Info[[#This Row],[Year_of_Release]],1,1)</f>
        <v>36892</v>
      </c>
      <c r="F86" s="13" t="s">
        <v>29</v>
      </c>
      <c r="G86" s="13" t="s">
        <v>69</v>
      </c>
      <c r="H86" s="13" t="s">
        <v>119</v>
      </c>
      <c r="I86" s="13">
        <f>VLOOKUP(T_Publish_Info[[#This Row],[Game_ID]],T_Sales[],MATCH(T_Publish_Info[[#Headers],[Global_Sales]],T_Sales[#Headers],0),0)</f>
        <v>8.0500000000000007</v>
      </c>
      <c r="J86" s="13" t="str">
        <f>_xlfn.XLOOKUP(T_Publish_Info[[#This Row],[Game_ID]],T_Score[Game_ID],T_Score[Rating])</f>
        <v>T</v>
      </c>
      <c r="K86" s="13">
        <f>VLOOKUP(T_Publish_Info[[#This Row],[Game_ID]],T_Score[],MATCH(T_Publish_Info[[#Headers],[User_Count]],T_Score[#Headers],0),0)</f>
        <v>1056</v>
      </c>
      <c r="L86" s="6">
        <f>VLOOKUP(T_Publish_Info[[#This Row],[Game_ID]],T_Sales[],MATCH(T_Publish_Info[[#Headers],[NA_Sales]],T_Sales[#Headers],0),0)</f>
        <v>2.91</v>
      </c>
      <c r="M86" s="6">
        <f>VLOOKUP(T_Publish_Info[[#This Row],[Game_ID]],T_Sales[],MATCH(T_Publish_Info[[#Headers],[EU_Sales]],T_Sales[#Headers],0),0)</f>
        <v>2.0699999999999998</v>
      </c>
      <c r="N86" s="6">
        <f>VLOOKUP(T_Publish_Info[[#This Row],[Game_ID]],T_Sales[],MATCH(T_Publish_Info[[#Headers],[JP_Sales]],T_Sales[#Headers],0),0)</f>
        <v>2.73</v>
      </c>
      <c r="O86" s="6">
        <f>VLOOKUP(T_Publish_Info[[#This Row],[Game_ID]],T_Sales[],MATCH(T_Publish_Info[[#Headers],[Other_Sales]],T_Sales[#Headers],0),0)</f>
        <v>0.33</v>
      </c>
    </row>
    <row r="87" spans="1:15">
      <c r="A87" s="2">
        <v>86</v>
      </c>
      <c r="B87" s="13" t="s">
        <v>148</v>
      </c>
      <c r="C87" s="13" t="s">
        <v>149</v>
      </c>
      <c r="D87" s="13">
        <v>2009</v>
      </c>
      <c r="E87" s="14">
        <f>DATE(T_Publish_Info[[#This Row],[Year_of_Release]],1,1)</f>
        <v>39814</v>
      </c>
      <c r="F87" s="13" t="s">
        <v>40</v>
      </c>
      <c r="G87" s="13" t="s">
        <v>135</v>
      </c>
      <c r="H87" s="13" t="s">
        <v>150</v>
      </c>
      <c r="I87" s="13">
        <f>VLOOKUP(T_Publish_Info[[#This Row],[Game_ID]],T_Sales[],MATCH(T_Publish_Info[[#Headers],[Global_Sales]],T_Sales[#Headers],0),0)</f>
        <v>8.01</v>
      </c>
      <c r="J87" s="13" t="str">
        <f>_xlfn.XLOOKUP(T_Publish_Info[[#This Row],[Game_ID]],T_Score[Game_ID],T_Score[Rating])</f>
        <v>T</v>
      </c>
      <c r="K87" s="13">
        <f>VLOOKUP(T_Publish_Info[[#This Row],[Game_ID]],T_Score[],MATCH(T_Publish_Info[[#Headers],[User_Count]],T_Score[#Headers],0),0)</f>
        <v>886</v>
      </c>
      <c r="L87" s="6">
        <f>VLOOKUP(T_Publish_Info[[#This Row],[Game_ID]],T_Sales[],MATCH(T_Publish_Info[[#Headers],[NA_Sales]],T_Sales[#Headers],0),0)</f>
        <v>0.99</v>
      </c>
      <c r="M87" s="6">
        <f>VLOOKUP(T_Publish_Info[[#This Row],[Game_ID]],T_Sales[],MATCH(T_Publish_Info[[#Headers],[EU_Sales]],T_Sales[#Headers],0),0)</f>
        <v>6.42</v>
      </c>
      <c r="N87" s="6">
        <f>VLOOKUP(T_Publish_Info[[#This Row],[Game_ID]],T_Sales[],MATCH(T_Publish_Info[[#Headers],[JP_Sales]],T_Sales[#Headers],0),0)</f>
        <v>0</v>
      </c>
      <c r="O87" s="6">
        <f>VLOOKUP(T_Publish_Info[[#This Row],[Game_ID]],T_Sales[],MATCH(T_Publish_Info[[#Headers],[Other_Sales]],T_Sales[#Headers],0),0)</f>
        <v>0.6</v>
      </c>
    </row>
    <row r="88" spans="1:15">
      <c r="A88" s="2">
        <v>87</v>
      </c>
      <c r="B88" s="13" t="s">
        <v>151</v>
      </c>
      <c r="C88" s="13" t="s">
        <v>18</v>
      </c>
      <c r="D88" s="13">
        <v>2007</v>
      </c>
      <c r="E88" s="14">
        <f>DATE(T_Publish_Info[[#This Row],[Year_of_Release]],1,1)</f>
        <v>39083</v>
      </c>
      <c r="F88" s="13" t="s">
        <v>19</v>
      </c>
      <c r="G88" s="13" t="s">
        <v>152</v>
      </c>
      <c r="H88" s="13"/>
      <c r="I88" s="13">
        <f>VLOOKUP(T_Publish_Info[[#This Row],[Game_ID]],T_Sales[],MATCH(T_Publish_Info[[#Headers],[Global_Sales]],T_Sales[#Headers],0),0)</f>
        <v>7.99</v>
      </c>
      <c r="J88" s="13">
        <f>_xlfn.XLOOKUP(T_Publish_Info[[#This Row],[Game_ID]],T_Score[Game_ID],T_Score[Rating])</f>
        <v>0</v>
      </c>
      <c r="K88" s="13">
        <f>VLOOKUP(T_Publish_Info[[#This Row],[Game_ID]],T_Score[],MATCH(T_Publish_Info[[#Headers],[User_Count]],T_Score[#Headers],0),0)</f>
        <v>0</v>
      </c>
      <c r="L88" s="6">
        <f>VLOOKUP(T_Publish_Info[[#This Row],[Game_ID]],T_Sales[],MATCH(T_Publish_Info[[#Headers],[NA_Sales]],T_Sales[#Headers],0),0)</f>
        <v>2.57</v>
      </c>
      <c r="M88" s="6">
        <f>VLOOKUP(T_Publish_Info[[#This Row],[Game_ID]],T_Sales[],MATCH(T_Publish_Info[[#Headers],[EU_Sales]],T_Sales[#Headers],0),0)</f>
        <v>3.86</v>
      </c>
      <c r="N88" s="6">
        <f>VLOOKUP(T_Publish_Info[[#This Row],[Game_ID]],T_Sales[],MATCH(T_Publish_Info[[#Headers],[JP_Sales]],T_Sales[#Headers],0),0)</f>
        <v>0.66</v>
      </c>
      <c r="O88" s="6">
        <f>VLOOKUP(T_Publish_Info[[#This Row],[Game_ID]],T_Sales[],MATCH(T_Publish_Info[[#Headers],[Other_Sales]],T_Sales[#Headers],0),0)</f>
        <v>0.91</v>
      </c>
    </row>
    <row r="89" spans="1:15">
      <c r="A89" s="2">
        <v>88</v>
      </c>
      <c r="B89" s="13" t="s">
        <v>153</v>
      </c>
      <c r="C89" s="13" t="s">
        <v>76</v>
      </c>
      <c r="D89" s="13">
        <v>2015</v>
      </c>
      <c r="E89" s="14">
        <f>DATE(T_Publish_Info[[#This Row],[Year_of_Release]],1,1)</f>
        <v>42005</v>
      </c>
      <c r="F89" s="13" t="s">
        <v>38</v>
      </c>
      <c r="G89" s="13" t="s">
        <v>135</v>
      </c>
      <c r="H89" s="13"/>
      <c r="I89" s="13">
        <f>VLOOKUP(T_Publish_Info[[#This Row],[Game_ID]],T_Sales[],MATCH(T_Publish_Info[[#Headers],[Global_Sales]],T_Sales[#Headers],0),0)</f>
        <v>7.98</v>
      </c>
      <c r="J89" s="13">
        <f>_xlfn.XLOOKUP(T_Publish_Info[[#This Row],[Game_ID]],T_Score[Game_ID],T_Score[Rating])</f>
        <v>0</v>
      </c>
      <c r="K89" s="13">
        <f>VLOOKUP(T_Publish_Info[[#This Row],[Game_ID]],T_Score[],MATCH(T_Publish_Info[[#Headers],[User_Count]],T_Score[#Headers],0),0)</f>
        <v>0</v>
      </c>
      <c r="L89" s="6">
        <f>VLOOKUP(T_Publish_Info[[#This Row],[Game_ID]],T_Sales[],MATCH(T_Publish_Info[[#Headers],[NA_Sales]],T_Sales[#Headers],0),0)</f>
        <v>2.99</v>
      </c>
      <c r="M89" s="6">
        <f>VLOOKUP(T_Publish_Info[[#This Row],[Game_ID]],T_Sales[],MATCH(T_Publish_Info[[#Headers],[EU_Sales]],T_Sales[#Headers],0),0)</f>
        <v>3.49</v>
      </c>
      <c r="N89" s="6">
        <f>VLOOKUP(T_Publish_Info[[#This Row],[Game_ID]],T_Sales[],MATCH(T_Publish_Info[[#Headers],[JP_Sales]],T_Sales[#Headers],0),0)</f>
        <v>0.22</v>
      </c>
      <c r="O89" s="6">
        <f>VLOOKUP(T_Publish_Info[[#This Row],[Game_ID]],T_Sales[],MATCH(T_Publish_Info[[#Headers],[Other_Sales]],T_Sales[#Headers],0),0)</f>
        <v>1.28</v>
      </c>
    </row>
    <row r="90" spans="1:15">
      <c r="A90" s="2">
        <v>89</v>
      </c>
      <c r="B90" s="13" t="s">
        <v>154</v>
      </c>
      <c r="C90" s="13" t="s">
        <v>105</v>
      </c>
      <c r="D90" s="13">
        <v>1999</v>
      </c>
      <c r="E90" s="14">
        <f>DATE(T_Publish_Info[[#This Row],[Year_of_Release]],1,1)</f>
        <v>36161</v>
      </c>
      <c r="F90" s="13" t="s">
        <v>29</v>
      </c>
      <c r="G90" s="13" t="s">
        <v>119</v>
      </c>
      <c r="H90" s="13" t="s">
        <v>119</v>
      </c>
      <c r="I90" s="13">
        <f>VLOOKUP(T_Publish_Info[[#This Row],[Game_ID]],T_Sales[],MATCH(T_Publish_Info[[#Headers],[Global_Sales]],T_Sales[#Headers],0),0)</f>
        <v>7.86</v>
      </c>
      <c r="J90" s="13" t="str">
        <f>_xlfn.XLOOKUP(T_Publish_Info[[#This Row],[Game_ID]],T_Score[Game_ID],T_Score[Rating])</f>
        <v>T</v>
      </c>
      <c r="K90" s="13">
        <f>VLOOKUP(T_Publish_Info[[#This Row],[Game_ID]],T_Score[],MATCH(T_Publish_Info[[#Headers],[User_Count]],T_Score[#Headers],0),0)</f>
        <v>644</v>
      </c>
      <c r="L90" s="6">
        <f>VLOOKUP(T_Publish_Info[[#This Row],[Game_ID]],T_Sales[],MATCH(T_Publish_Info[[#Headers],[NA_Sales]],T_Sales[#Headers],0),0)</f>
        <v>2.2799999999999998</v>
      </c>
      <c r="M90" s="6">
        <f>VLOOKUP(T_Publish_Info[[#This Row],[Game_ID]],T_Sales[],MATCH(T_Publish_Info[[#Headers],[EU_Sales]],T_Sales[#Headers],0),0)</f>
        <v>1.72</v>
      </c>
      <c r="N90" s="6">
        <f>VLOOKUP(T_Publish_Info[[#This Row],[Game_ID]],T_Sales[],MATCH(T_Publish_Info[[#Headers],[JP_Sales]],T_Sales[#Headers],0),0)</f>
        <v>3.63</v>
      </c>
      <c r="O90" s="6">
        <f>VLOOKUP(T_Publish_Info[[#This Row],[Game_ID]],T_Sales[],MATCH(T_Publish_Info[[#Headers],[Other_Sales]],T_Sales[#Headers],0),0)</f>
        <v>0.23</v>
      </c>
    </row>
    <row r="91" spans="1:15">
      <c r="A91" s="2">
        <v>90</v>
      </c>
      <c r="B91" s="13" t="s">
        <v>155</v>
      </c>
      <c r="C91" s="13">
        <v>2600</v>
      </c>
      <c r="D91" s="13">
        <v>1982</v>
      </c>
      <c r="E91" s="14">
        <f>DATE(T_Publish_Info[[#This Row],[Year_of_Release]],1,1)</f>
        <v>29952</v>
      </c>
      <c r="F91" s="13" t="s">
        <v>31</v>
      </c>
      <c r="G91" s="13" t="s">
        <v>156</v>
      </c>
      <c r="H91" s="13"/>
      <c r="I91" s="13">
        <f>VLOOKUP(T_Publish_Info[[#This Row],[Game_ID]],T_Sales[],MATCH(T_Publish_Info[[#Headers],[Global_Sales]],T_Sales[#Headers],0),0)</f>
        <v>7.81</v>
      </c>
      <c r="J91" s="13">
        <f>_xlfn.XLOOKUP(T_Publish_Info[[#This Row],[Game_ID]],T_Score[Game_ID],T_Score[Rating])</f>
        <v>0</v>
      </c>
      <c r="K91" s="13">
        <f>VLOOKUP(T_Publish_Info[[#This Row],[Game_ID]],T_Score[],MATCH(T_Publish_Info[[#Headers],[User_Count]],T_Score[#Headers],0),0)</f>
        <v>0</v>
      </c>
      <c r="L91" s="6">
        <f>VLOOKUP(T_Publish_Info[[#This Row],[Game_ID]],T_Sales[],MATCH(T_Publish_Info[[#Headers],[NA_Sales]],T_Sales[#Headers],0),0)</f>
        <v>7.28</v>
      </c>
      <c r="M91" s="6">
        <f>VLOOKUP(T_Publish_Info[[#This Row],[Game_ID]],T_Sales[],MATCH(T_Publish_Info[[#Headers],[EU_Sales]],T_Sales[#Headers],0),0)</f>
        <v>0.45</v>
      </c>
      <c r="N91" s="6">
        <f>VLOOKUP(T_Publish_Info[[#This Row],[Game_ID]],T_Sales[],MATCH(T_Publish_Info[[#Headers],[JP_Sales]],T_Sales[#Headers],0),0)</f>
        <v>0</v>
      </c>
      <c r="O91" s="6">
        <f>VLOOKUP(T_Publish_Info[[#This Row],[Game_ID]],T_Sales[],MATCH(T_Publish_Info[[#Headers],[Other_Sales]],T_Sales[#Headers],0),0)</f>
        <v>0.08</v>
      </c>
    </row>
    <row r="92" spans="1:15">
      <c r="A92" s="2">
        <v>91</v>
      </c>
      <c r="B92" s="13" t="s">
        <v>157</v>
      </c>
      <c r="C92" s="13" t="s">
        <v>33</v>
      </c>
      <c r="D92" s="13">
        <v>2008</v>
      </c>
      <c r="E92" s="14">
        <f>DATE(T_Publish_Info[[#This Row],[Year_of_Release]],1,1)</f>
        <v>39448</v>
      </c>
      <c r="F92" s="13" t="s">
        <v>29</v>
      </c>
      <c r="G92" s="13" t="s">
        <v>20</v>
      </c>
      <c r="H92" s="13" t="s">
        <v>158</v>
      </c>
      <c r="I92" s="13">
        <f>VLOOKUP(T_Publish_Info[[#This Row],[Game_ID]],T_Sales[],MATCH(T_Publish_Info[[#Headers],[Global_Sales]],T_Sales[#Headers],0),0)</f>
        <v>7.72</v>
      </c>
      <c r="J92" s="13" t="str">
        <f>_xlfn.XLOOKUP(T_Publish_Info[[#This Row],[Game_ID]],T_Score[Game_ID],T_Score[Rating])</f>
        <v>E</v>
      </c>
      <c r="K92" s="13">
        <f>VLOOKUP(T_Publish_Info[[#This Row],[Game_ID]],T_Score[],MATCH(T_Publish_Info[[#Headers],[User_Count]],T_Score[#Headers],0),0)</f>
        <v>203</v>
      </c>
      <c r="L92" s="6">
        <f>VLOOKUP(T_Publish_Info[[#This Row],[Game_ID]],T_Sales[],MATCH(T_Publish_Info[[#Headers],[NA_Sales]],T_Sales[#Headers],0),0)</f>
        <v>2.76</v>
      </c>
      <c r="M92" s="6">
        <f>VLOOKUP(T_Publish_Info[[#This Row],[Game_ID]],T_Sales[],MATCH(T_Publish_Info[[#Headers],[EU_Sales]],T_Sales[#Headers],0),0)</f>
        <v>1.72</v>
      </c>
      <c r="N92" s="6">
        <f>VLOOKUP(T_Publish_Info[[#This Row],[Game_ID]],T_Sales[],MATCH(T_Publish_Info[[#Headers],[JP_Sales]],T_Sales[#Headers],0),0)</f>
        <v>2.69</v>
      </c>
      <c r="O92" s="6">
        <f>VLOOKUP(T_Publish_Info[[#This Row],[Game_ID]],T_Sales[],MATCH(T_Publish_Info[[#Headers],[Other_Sales]],T_Sales[#Headers],0),0)</f>
        <v>0.54</v>
      </c>
    </row>
    <row r="93" spans="1:15">
      <c r="A93" s="2">
        <v>92</v>
      </c>
      <c r="B93" s="13" t="s">
        <v>159</v>
      </c>
      <c r="C93" s="13" t="s">
        <v>160</v>
      </c>
      <c r="D93" s="13">
        <v>2005</v>
      </c>
      <c r="E93" s="14">
        <f>DATE(T_Publish_Info[[#This Row],[Year_of_Release]],1,1)</f>
        <v>38353</v>
      </c>
      <c r="F93" s="13" t="s">
        <v>51</v>
      </c>
      <c r="G93" s="13" t="s">
        <v>52</v>
      </c>
      <c r="H93" s="13" t="s">
        <v>161</v>
      </c>
      <c r="I93" s="13">
        <f>VLOOKUP(T_Publish_Info[[#This Row],[Game_ID]],T_Sales[],MATCH(T_Publish_Info[[#Headers],[Global_Sales]],T_Sales[#Headers],0),0)</f>
        <v>7.69</v>
      </c>
      <c r="J93" s="13" t="str">
        <f>_xlfn.XLOOKUP(T_Publish_Info[[#This Row],[Game_ID]],T_Score[Game_ID],T_Score[Rating])</f>
        <v>M</v>
      </c>
      <c r="K93" s="13">
        <f>VLOOKUP(T_Publish_Info[[#This Row],[Game_ID]],T_Score[],MATCH(T_Publish_Info[[#Headers],[User_Count]],T_Score[#Headers],0),0)</f>
        <v>451</v>
      </c>
      <c r="L93" s="6">
        <f>VLOOKUP(T_Publish_Info[[#This Row],[Game_ID]],T_Sales[],MATCH(T_Publish_Info[[#Headers],[NA_Sales]],T_Sales[#Headers],0),0)</f>
        <v>2.9</v>
      </c>
      <c r="M93" s="6">
        <f>VLOOKUP(T_Publish_Info[[#This Row],[Game_ID]],T_Sales[],MATCH(T_Publish_Info[[#Headers],[EU_Sales]],T_Sales[#Headers],0),0)</f>
        <v>2.81</v>
      </c>
      <c r="N93" s="6">
        <f>VLOOKUP(T_Publish_Info[[#This Row],[Game_ID]],T_Sales[],MATCH(T_Publish_Info[[#Headers],[JP_Sales]],T_Sales[#Headers],0),0)</f>
        <v>0.24</v>
      </c>
      <c r="O93" s="6">
        <f>VLOOKUP(T_Publish_Info[[#This Row],[Game_ID]],T_Sales[],MATCH(T_Publish_Info[[#Headers],[Other_Sales]],T_Sales[#Headers],0),0)</f>
        <v>1.73</v>
      </c>
    </row>
    <row r="94" spans="1:15">
      <c r="A94" s="2">
        <v>93</v>
      </c>
      <c r="B94" s="13" t="s">
        <v>162</v>
      </c>
      <c r="C94" s="13" t="s">
        <v>76</v>
      </c>
      <c r="D94" s="13">
        <v>2014</v>
      </c>
      <c r="E94" s="14">
        <f>DATE(T_Publish_Info[[#This Row],[Year_of_Release]],1,1)</f>
        <v>41640</v>
      </c>
      <c r="F94" s="13" t="s">
        <v>38</v>
      </c>
      <c r="G94" s="13" t="s">
        <v>72</v>
      </c>
      <c r="H94" s="13" t="s">
        <v>163</v>
      </c>
      <c r="I94" s="13">
        <f>VLOOKUP(T_Publish_Info[[#This Row],[Game_ID]],T_Sales[],MATCH(T_Publish_Info[[#Headers],[Global_Sales]],T_Sales[#Headers],0),0)</f>
        <v>7.66</v>
      </c>
      <c r="J94" s="13" t="str">
        <f>_xlfn.XLOOKUP(T_Publish_Info[[#This Row],[Game_ID]],T_Score[Game_ID],T_Score[Rating])</f>
        <v>M</v>
      </c>
      <c r="K94" s="13">
        <f>VLOOKUP(T_Publish_Info[[#This Row],[Game_ID]],T_Score[],MATCH(T_Publish_Info[[#Headers],[User_Count]],T_Score[#Headers],0),0)</f>
        <v>1443</v>
      </c>
      <c r="L94" s="6">
        <f>VLOOKUP(T_Publish_Info[[#This Row],[Game_ID]],T_Sales[],MATCH(T_Publish_Info[[#Headers],[NA_Sales]],T_Sales[#Headers],0),0)</f>
        <v>2.81</v>
      </c>
      <c r="M94" s="6">
        <f>VLOOKUP(T_Publish_Info[[#This Row],[Game_ID]],T_Sales[],MATCH(T_Publish_Info[[#Headers],[EU_Sales]],T_Sales[#Headers],0),0)</f>
        <v>3.48</v>
      </c>
      <c r="N94" s="6">
        <f>VLOOKUP(T_Publish_Info[[#This Row],[Game_ID]],T_Sales[],MATCH(T_Publish_Info[[#Headers],[JP_Sales]],T_Sales[#Headers],0),0)</f>
        <v>0.14000000000000001</v>
      </c>
      <c r="O94" s="6">
        <f>VLOOKUP(T_Publish_Info[[#This Row],[Game_ID]],T_Sales[],MATCH(T_Publish_Info[[#Headers],[Other_Sales]],T_Sales[#Headers],0),0)</f>
        <v>1.23</v>
      </c>
    </row>
    <row r="95" spans="1:15">
      <c r="A95" s="2">
        <v>94</v>
      </c>
      <c r="B95" s="13" t="s">
        <v>164</v>
      </c>
      <c r="C95" s="13" t="s">
        <v>96</v>
      </c>
      <c r="D95" s="13">
        <v>1998</v>
      </c>
      <c r="E95" s="14">
        <f>DATE(T_Publish_Info[[#This Row],[Year_of_Release]],1,1)</f>
        <v>35796</v>
      </c>
      <c r="F95" s="13" t="s">
        <v>51</v>
      </c>
      <c r="G95" s="13" t="s">
        <v>20</v>
      </c>
      <c r="H95" s="13"/>
      <c r="I95" s="13">
        <f>VLOOKUP(T_Publish_Info[[#This Row],[Game_ID]],T_Sales[],MATCH(T_Publish_Info[[#Headers],[Global_Sales]],T_Sales[#Headers],0),0)</f>
        <v>7.6</v>
      </c>
      <c r="J95" s="13">
        <f>_xlfn.XLOOKUP(T_Publish_Info[[#This Row],[Game_ID]],T_Score[Game_ID],T_Score[Rating])</f>
        <v>0</v>
      </c>
      <c r="K95" s="13">
        <f>VLOOKUP(T_Publish_Info[[#This Row],[Game_ID]],T_Score[],MATCH(T_Publish_Info[[#Headers],[User_Count]],T_Score[#Headers],0),0)</f>
        <v>0</v>
      </c>
      <c r="L95" s="6">
        <f>VLOOKUP(T_Publish_Info[[#This Row],[Game_ID]],T_Sales[],MATCH(T_Publish_Info[[#Headers],[NA_Sales]],T_Sales[#Headers],0),0)</f>
        <v>4.0999999999999996</v>
      </c>
      <c r="M95" s="6">
        <f>VLOOKUP(T_Publish_Info[[#This Row],[Game_ID]],T_Sales[],MATCH(T_Publish_Info[[#Headers],[EU_Sales]],T_Sales[#Headers],0),0)</f>
        <v>1.89</v>
      </c>
      <c r="N95" s="6">
        <f>VLOOKUP(T_Publish_Info[[#This Row],[Game_ID]],T_Sales[],MATCH(T_Publish_Info[[#Headers],[JP_Sales]],T_Sales[#Headers],0),0)</f>
        <v>1.45</v>
      </c>
      <c r="O95" s="6">
        <f>VLOOKUP(T_Publish_Info[[#This Row],[Game_ID]],T_Sales[],MATCH(T_Publish_Info[[#Headers],[Other_Sales]],T_Sales[#Headers],0),0)</f>
        <v>0.16</v>
      </c>
    </row>
    <row r="96" spans="1:15">
      <c r="A96" s="2">
        <v>95</v>
      </c>
      <c r="B96" s="13" t="s">
        <v>165</v>
      </c>
      <c r="C96" s="13" t="s">
        <v>76</v>
      </c>
      <c r="D96" s="13">
        <v>2016</v>
      </c>
      <c r="E96" s="14">
        <f>DATE(T_Publish_Info[[#This Row],[Year_of_Release]],1,1)</f>
        <v>42370</v>
      </c>
      <c r="F96" s="13" t="s">
        <v>19</v>
      </c>
      <c r="G96" s="13" t="s">
        <v>135</v>
      </c>
      <c r="H96" s="13" t="s">
        <v>166</v>
      </c>
      <c r="I96" s="13">
        <f>VLOOKUP(T_Publish_Info[[#This Row],[Game_ID]],T_Sales[],MATCH(T_Publish_Info[[#Headers],[Global_Sales]],T_Sales[#Headers],0),0)</f>
        <v>7.59</v>
      </c>
      <c r="J96" s="13" t="str">
        <f>_xlfn.XLOOKUP(T_Publish_Info[[#This Row],[Game_ID]],T_Score[Game_ID],T_Score[Rating])</f>
        <v>E</v>
      </c>
      <c r="K96" s="13">
        <f>VLOOKUP(T_Publish_Info[[#This Row],[Game_ID]],T_Score[],MATCH(T_Publish_Info[[#Headers],[User_Count]],T_Score[#Headers],0),0)</f>
        <v>398</v>
      </c>
      <c r="L96" s="6">
        <f>VLOOKUP(T_Publish_Info[[#This Row],[Game_ID]],T_Sales[],MATCH(T_Publish_Info[[#Headers],[NA_Sales]],T_Sales[#Headers],0),0)</f>
        <v>0.66</v>
      </c>
      <c r="M96" s="6">
        <f>VLOOKUP(T_Publish_Info[[#This Row],[Game_ID]],T_Sales[],MATCH(T_Publish_Info[[#Headers],[EU_Sales]],T_Sales[#Headers],0),0)</f>
        <v>5.75</v>
      </c>
      <c r="N96" s="6">
        <f>VLOOKUP(T_Publish_Info[[#This Row],[Game_ID]],T_Sales[],MATCH(T_Publish_Info[[#Headers],[JP_Sales]],T_Sales[#Headers],0),0)</f>
        <v>0.08</v>
      </c>
      <c r="O96" s="6">
        <f>VLOOKUP(T_Publish_Info[[#This Row],[Game_ID]],T_Sales[],MATCH(T_Publish_Info[[#Headers],[Other_Sales]],T_Sales[#Headers],0),0)</f>
        <v>1.1100000000000001</v>
      </c>
    </row>
    <row r="97" spans="1:15">
      <c r="A97" s="2">
        <v>96</v>
      </c>
      <c r="B97" s="13" t="s">
        <v>167</v>
      </c>
      <c r="C97" s="13" t="s">
        <v>105</v>
      </c>
      <c r="D97" s="13">
        <v>1997</v>
      </c>
      <c r="E97" s="14">
        <f>DATE(T_Publish_Info[[#This Row],[Year_of_Release]],1,1)</f>
        <v>35431</v>
      </c>
      <c r="F97" s="13" t="s">
        <v>2</v>
      </c>
      <c r="G97" s="13" t="s">
        <v>69</v>
      </c>
      <c r="H97" s="13"/>
      <c r="I97" s="13">
        <f>VLOOKUP(T_Publish_Info[[#This Row],[Game_ID]],T_Sales[],MATCH(T_Publish_Info[[#Headers],[Global_Sales]],T_Sales[#Headers],0),0)</f>
        <v>7.58</v>
      </c>
      <c r="J97" s="13">
        <f>_xlfn.XLOOKUP(T_Publish_Info[[#This Row],[Game_ID]],T_Score[Game_ID],T_Score[Rating])</f>
        <v>0</v>
      </c>
      <c r="K97" s="13">
        <f>VLOOKUP(T_Publish_Info[[#This Row],[Game_ID]],T_Score[],MATCH(T_Publish_Info[[#Headers],[User_Count]],T_Score[#Headers],0),0)</f>
        <v>0</v>
      </c>
      <c r="L97" s="6">
        <f>VLOOKUP(T_Publish_Info[[#This Row],[Game_ID]],T_Sales[],MATCH(T_Publish_Info[[#Headers],[NA_Sales]],T_Sales[#Headers],0),0)</f>
        <v>3.78</v>
      </c>
      <c r="M97" s="6">
        <f>VLOOKUP(T_Publish_Info[[#This Row],[Game_ID]],T_Sales[],MATCH(T_Publish_Info[[#Headers],[EU_Sales]],T_Sales[#Headers],0),0)</f>
        <v>2.17</v>
      </c>
      <c r="N97" s="6">
        <f>VLOOKUP(T_Publish_Info[[#This Row],[Game_ID]],T_Sales[],MATCH(T_Publish_Info[[#Headers],[JP_Sales]],T_Sales[#Headers],0),0)</f>
        <v>1.31</v>
      </c>
      <c r="O97" s="6">
        <f>VLOOKUP(T_Publish_Info[[#This Row],[Game_ID]],T_Sales[],MATCH(T_Publish_Info[[#Headers],[Other_Sales]],T_Sales[#Headers],0),0)</f>
        <v>0.31</v>
      </c>
    </row>
    <row r="98" spans="1:15">
      <c r="A98" s="2">
        <v>97</v>
      </c>
      <c r="B98" s="13" t="s">
        <v>168</v>
      </c>
      <c r="C98" s="13" t="s">
        <v>80</v>
      </c>
      <c r="D98" s="13">
        <v>2014</v>
      </c>
      <c r="E98" s="14">
        <f>DATE(T_Publish_Info[[#This Row],[Year_of_Release]],1,1)</f>
        <v>41640</v>
      </c>
      <c r="F98" s="13" t="s">
        <v>87</v>
      </c>
      <c r="G98" s="13" t="s">
        <v>20</v>
      </c>
      <c r="H98" s="13"/>
      <c r="I98" s="13">
        <f>VLOOKUP(T_Publish_Info[[#This Row],[Game_ID]],T_Sales[],MATCH(T_Publish_Info[[#Headers],[Global_Sales]],T_Sales[#Headers],0),0)</f>
        <v>7.55</v>
      </c>
      <c r="J98" s="13">
        <f>_xlfn.XLOOKUP(T_Publish_Info[[#This Row],[Game_ID]],T_Score[Game_ID],T_Score[Rating])</f>
        <v>0</v>
      </c>
      <c r="K98" s="13">
        <f>VLOOKUP(T_Publish_Info[[#This Row],[Game_ID]],T_Score[],MATCH(T_Publish_Info[[#Headers],[User_Count]],T_Score[#Headers],0),0)</f>
        <v>0</v>
      </c>
      <c r="L98" s="6">
        <f>VLOOKUP(T_Publish_Info[[#This Row],[Game_ID]],T_Sales[],MATCH(T_Publish_Info[[#Headers],[NA_Sales]],T_Sales[#Headers],0),0)</f>
        <v>3.27</v>
      </c>
      <c r="M98" s="6">
        <f>VLOOKUP(T_Publish_Info[[#This Row],[Game_ID]],T_Sales[],MATCH(T_Publish_Info[[#Headers],[EU_Sales]],T_Sales[#Headers],0),0)</f>
        <v>1.37</v>
      </c>
      <c r="N98" s="6">
        <f>VLOOKUP(T_Publish_Info[[#This Row],[Game_ID]],T_Sales[],MATCH(T_Publish_Info[[#Headers],[JP_Sales]],T_Sales[#Headers],0),0)</f>
        <v>2.4300000000000002</v>
      </c>
      <c r="O98" s="6">
        <f>VLOOKUP(T_Publish_Info[[#This Row],[Game_ID]],T_Sales[],MATCH(T_Publish_Info[[#Headers],[Other_Sales]],T_Sales[#Headers],0),0)</f>
        <v>0.48</v>
      </c>
    </row>
    <row r="99" spans="1:15">
      <c r="A99" s="2">
        <v>98</v>
      </c>
      <c r="B99" s="13" t="s">
        <v>169</v>
      </c>
      <c r="C99" s="13" t="s">
        <v>18</v>
      </c>
      <c r="D99" s="13">
        <v>2010</v>
      </c>
      <c r="E99" s="14">
        <f>DATE(T_Publish_Info[[#This Row],[Year_of_Release]],1,1)</f>
        <v>40179</v>
      </c>
      <c r="F99" s="13" t="s">
        <v>2</v>
      </c>
      <c r="G99" s="13" t="s">
        <v>20</v>
      </c>
      <c r="H99" s="13" t="s">
        <v>170</v>
      </c>
      <c r="I99" s="13">
        <f>VLOOKUP(T_Publish_Info[[#This Row],[Game_ID]],T_Sales[],MATCH(T_Publish_Info[[#Headers],[Global_Sales]],T_Sales[#Headers],0),0)</f>
        <v>7.51</v>
      </c>
      <c r="J99" s="13" t="str">
        <f>_xlfn.XLOOKUP(T_Publish_Info[[#This Row],[Game_ID]],T_Score[Game_ID],T_Score[Rating])</f>
        <v>E</v>
      </c>
      <c r="K99" s="13">
        <f>VLOOKUP(T_Publish_Info[[#This Row],[Game_ID]],T_Score[],MATCH(T_Publish_Info[[#Headers],[User_Count]],T_Score[#Headers],0),0)</f>
        <v>1854</v>
      </c>
      <c r="L99" s="6">
        <f>VLOOKUP(T_Publish_Info[[#This Row],[Game_ID]],T_Sales[],MATCH(T_Publish_Info[[#Headers],[NA_Sales]],T_Sales[#Headers],0),0)</f>
        <v>3.56</v>
      </c>
      <c r="M99" s="6">
        <f>VLOOKUP(T_Publish_Info[[#This Row],[Game_ID]],T_Sales[],MATCH(T_Publish_Info[[#Headers],[EU_Sales]],T_Sales[#Headers],0),0)</f>
        <v>2.35</v>
      </c>
      <c r="N99" s="6">
        <f>VLOOKUP(T_Publish_Info[[#This Row],[Game_ID]],T_Sales[],MATCH(T_Publish_Info[[#Headers],[JP_Sales]],T_Sales[#Headers],0),0)</f>
        <v>0.98</v>
      </c>
      <c r="O99" s="6">
        <f>VLOOKUP(T_Publish_Info[[#This Row],[Game_ID]],T_Sales[],MATCH(T_Publish_Info[[#Headers],[Other_Sales]],T_Sales[#Headers],0),0)</f>
        <v>0.62</v>
      </c>
    </row>
    <row r="100" spans="1:15">
      <c r="A100" s="2">
        <v>99</v>
      </c>
      <c r="B100" s="13" t="s">
        <v>171</v>
      </c>
      <c r="C100" s="13" t="s">
        <v>23</v>
      </c>
      <c r="D100" s="13">
        <v>1988</v>
      </c>
      <c r="E100" s="14">
        <f>DATE(T_Publish_Info[[#This Row],[Year_of_Release]],1,1)</f>
        <v>32143</v>
      </c>
      <c r="F100" s="13" t="s">
        <v>2</v>
      </c>
      <c r="G100" s="13" t="s">
        <v>20</v>
      </c>
      <c r="H100" s="13"/>
      <c r="I100" s="13">
        <f>VLOOKUP(T_Publish_Info[[#This Row],[Game_ID]],T_Sales[],MATCH(T_Publish_Info[[#Headers],[Global_Sales]],T_Sales[#Headers],0),0)</f>
        <v>7.46</v>
      </c>
      <c r="J100" s="13">
        <f>_xlfn.XLOOKUP(T_Publish_Info[[#This Row],[Game_ID]],T_Score[Game_ID],T_Score[Rating])</f>
        <v>0</v>
      </c>
      <c r="K100" s="13">
        <f>VLOOKUP(T_Publish_Info[[#This Row],[Game_ID]],T_Score[],MATCH(T_Publish_Info[[#Headers],[User_Count]],T_Score[#Headers],0),0)</f>
        <v>0</v>
      </c>
      <c r="L100" s="6">
        <f>VLOOKUP(T_Publish_Info[[#This Row],[Game_ID]],T_Sales[],MATCH(T_Publish_Info[[#Headers],[NA_Sales]],T_Sales[#Headers],0),0)</f>
        <v>5.39</v>
      </c>
      <c r="M100" s="6">
        <f>VLOOKUP(T_Publish_Info[[#This Row],[Game_ID]],T_Sales[],MATCH(T_Publish_Info[[#Headers],[EU_Sales]],T_Sales[#Headers],0),0)</f>
        <v>1.18</v>
      </c>
      <c r="N100" s="6">
        <f>VLOOKUP(T_Publish_Info[[#This Row],[Game_ID]],T_Sales[],MATCH(T_Publish_Info[[#Headers],[JP_Sales]],T_Sales[#Headers],0),0)</f>
        <v>0.7</v>
      </c>
      <c r="O100" s="6">
        <f>VLOOKUP(T_Publish_Info[[#This Row],[Game_ID]],T_Sales[],MATCH(T_Publish_Info[[#Headers],[Other_Sales]],T_Sales[#Headers],0),0)</f>
        <v>0.19</v>
      </c>
    </row>
    <row r="101" spans="1:15">
      <c r="A101" s="2">
        <v>100</v>
      </c>
      <c r="B101" s="13" t="s">
        <v>75</v>
      </c>
      <c r="C101" s="13" t="s">
        <v>172</v>
      </c>
      <c r="D101" s="13">
        <v>2015</v>
      </c>
      <c r="E101" s="14">
        <f>DATE(T_Publish_Info[[#This Row],[Year_of_Release]],1,1)</f>
        <v>42005</v>
      </c>
      <c r="F101" s="13" t="s">
        <v>38</v>
      </c>
      <c r="G101" s="13" t="s">
        <v>72</v>
      </c>
      <c r="H101" s="13"/>
      <c r="I101" s="13">
        <f>VLOOKUP(T_Publish_Info[[#This Row],[Game_ID]],T_Sales[],MATCH(T_Publish_Info[[#Headers],[Global_Sales]],T_Sales[#Headers],0),0)</f>
        <v>7.39</v>
      </c>
      <c r="J101" s="13">
        <f>_xlfn.XLOOKUP(T_Publish_Info[[#This Row],[Game_ID]],T_Score[Game_ID],T_Score[Rating])</f>
        <v>0</v>
      </c>
      <c r="K101" s="13">
        <f>VLOOKUP(T_Publish_Info[[#This Row],[Game_ID]],T_Score[],MATCH(T_Publish_Info[[#Headers],[User_Count]],T_Score[#Headers],0),0)</f>
        <v>0</v>
      </c>
      <c r="L101" s="6">
        <f>VLOOKUP(T_Publish_Info[[#This Row],[Game_ID]],T_Sales[],MATCH(T_Publish_Info[[#Headers],[NA_Sales]],T_Sales[#Headers],0),0)</f>
        <v>4.59</v>
      </c>
      <c r="M101" s="6">
        <f>VLOOKUP(T_Publish_Info[[#This Row],[Game_ID]],T_Sales[],MATCH(T_Publish_Info[[#Headers],[EU_Sales]],T_Sales[#Headers],0),0)</f>
        <v>2.11</v>
      </c>
      <c r="N101" s="6">
        <f>VLOOKUP(T_Publish_Info[[#This Row],[Game_ID]],T_Sales[],MATCH(T_Publish_Info[[#Headers],[JP_Sales]],T_Sales[#Headers],0),0)</f>
        <v>0.01</v>
      </c>
      <c r="O101" s="6">
        <f>VLOOKUP(T_Publish_Info[[#This Row],[Game_ID]],T_Sales[],MATCH(T_Publish_Info[[#Headers],[Other_Sales]],T_Sales[#Headers],0),0)</f>
        <v>0.68</v>
      </c>
    </row>
  </sheetData>
  <phoneticPr fontId="18" type="noConversion"/>
  <dataValidations count="1">
    <dataValidation type="list" allowBlank="1" showInputMessage="1" showErrorMessage="1" sqref="F2:F101" xr:uid="{47AB7613-AE5C-4F8E-A1AA-EFB0888EC862}">
      <formula1>list_genre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1"/>
  <sheetViews>
    <sheetView workbookViewId="0">
      <selection activeCell="I11" sqref="I11"/>
    </sheetView>
  </sheetViews>
  <sheetFormatPr defaultRowHeight="14.5"/>
  <cols>
    <col min="1" max="1" width="9.7265625" customWidth="1"/>
    <col min="2" max="2" width="45.453125" bestFit="1" customWidth="1"/>
    <col min="3" max="3" width="9.7265625" customWidth="1"/>
    <col min="4" max="4" width="9.453125" customWidth="1"/>
    <col min="5" max="5" width="8.81640625" customWidth="1"/>
    <col min="6" max="6" width="11.81640625" bestFit="1" customWidth="1"/>
    <col min="7" max="7" width="12.54296875" bestFit="1" customWidth="1"/>
  </cols>
  <sheetData>
    <row r="1" spans="1:7">
      <c r="A1" s="13" t="s">
        <v>0</v>
      </c>
      <c r="B1" s="13" t="s">
        <v>1</v>
      </c>
      <c r="C1" s="13" t="s">
        <v>6</v>
      </c>
      <c r="D1" s="13" t="s">
        <v>7</v>
      </c>
      <c r="E1" s="13" t="s">
        <v>8</v>
      </c>
      <c r="F1" s="13" t="s">
        <v>190</v>
      </c>
      <c r="G1" s="13" t="s">
        <v>188</v>
      </c>
    </row>
    <row r="2" spans="1:7">
      <c r="A2" s="13">
        <v>1</v>
      </c>
      <c r="B2" s="13" t="s">
        <v>17</v>
      </c>
      <c r="C2" s="3">
        <v>41.36</v>
      </c>
      <c r="D2" s="3">
        <v>28.96</v>
      </c>
      <c r="E2" s="3">
        <v>3.77</v>
      </c>
      <c r="F2" s="3">
        <v>8.4499999999999993</v>
      </c>
      <c r="G2" s="3">
        <v>82.53</v>
      </c>
    </row>
    <row r="3" spans="1:7">
      <c r="A3" s="13">
        <v>2</v>
      </c>
      <c r="B3" s="13" t="s">
        <v>22</v>
      </c>
      <c r="C3" s="3">
        <v>29.08</v>
      </c>
      <c r="D3" s="3">
        <v>3.58</v>
      </c>
      <c r="E3" s="3">
        <v>6.81</v>
      </c>
      <c r="F3" s="3">
        <v>0.77</v>
      </c>
      <c r="G3" s="3">
        <v>40.24</v>
      </c>
    </row>
    <row r="4" spans="1:7">
      <c r="A4" s="13">
        <v>3</v>
      </c>
      <c r="B4" s="13" t="s">
        <v>24</v>
      </c>
      <c r="C4" s="3">
        <v>15.68</v>
      </c>
      <c r="D4" s="3">
        <v>12.76</v>
      </c>
      <c r="E4" s="3">
        <v>3.79</v>
      </c>
      <c r="F4" s="3">
        <v>3.29</v>
      </c>
      <c r="G4" s="3">
        <v>35.520000000000003</v>
      </c>
    </row>
    <row r="5" spans="1:7">
      <c r="A5" s="13">
        <v>4</v>
      </c>
      <c r="B5" s="13" t="s">
        <v>26</v>
      </c>
      <c r="C5" s="3">
        <v>15.61</v>
      </c>
      <c r="D5" s="3">
        <v>10.93</v>
      </c>
      <c r="E5" s="3">
        <v>3.28</v>
      </c>
      <c r="F5" s="3">
        <v>2.95</v>
      </c>
      <c r="G5" s="3">
        <v>32.770000000000003</v>
      </c>
    </row>
    <row r="6" spans="1:7">
      <c r="A6" s="13">
        <v>5</v>
      </c>
      <c r="B6" s="13" t="s">
        <v>27</v>
      </c>
      <c r="C6" s="3">
        <v>11.27</v>
      </c>
      <c r="D6" s="3">
        <v>8.89</v>
      </c>
      <c r="E6" s="3">
        <v>10.220000000000001</v>
      </c>
      <c r="F6" s="3">
        <v>1</v>
      </c>
      <c r="G6" s="3">
        <v>31.37</v>
      </c>
    </row>
    <row r="7" spans="1:7">
      <c r="A7" s="13">
        <v>6</v>
      </c>
      <c r="B7" s="13" t="s">
        <v>30</v>
      </c>
      <c r="C7" s="3">
        <v>23.2</v>
      </c>
      <c r="D7" s="3">
        <v>2.2599999999999998</v>
      </c>
      <c r="E7" s="3">
        <v>4.22</v>
      </c>
      <c r="F7" s="3">
        <v>0.57999999999999996</v>
      </c>
      <c r="G7" s="3">
        <v>30.26</v>
      </c>
    </row>
    <row r="8" spans="1:7">
      <c r="A8" s="13">
        <v>7</v>
      </c>
      <c r="B8" s="13" t="s">
        <v>32</v>
      </c>
      <c r="C8" s="3">
        <v>11.28</v>
      </c>
      <c r="D8" s="3">
        <v>9.14</v>
      </c>
      <c r="E8" s="3">
        <v>6.5</v>
      </c>
      <c r="F8" s="3">
        <v>2.88</v>
      </c>
      <c r="G8" s="3">
        <v>29.8</v>
      </c>
    </row>
    <row r="9" spans="1:7">
      <c r="A9" s="13">
        <v>8</v>
      </c>
      <c r="B9" s="13" t="s">
        <v>34</v>
      </c>
      <c r="C9" s="3">
        <v>13.96</v>
      </c>
      <c r="D9" s="3">
        <v>9.18</v>
      </c>
      <c r="E9" s="3">
        <v>2.93</v>
      </c>
      <c r="F9" s="3">
        <v>2.84</v>
      </c>
      <c r="G9" s="3">
        <v>28.92</v>
      </c>
    </row>
    <row r="10" spans="1:7">
      <c r="A10" s="13">
        <v>9</v>
      </c>
      <c r="B10" s="13" t="s">
        <v>36</v>
      </c>
      <c r="C10" s="3">
        <v>14.44</v>
      </c>
      <c r="D10" s="3">
        <v>6.94</v>
      </c>
      <c r="E10" s="3">
        <v>4.7</v>
      </c>
      <c r="F10" s="3">
        <v>2.2400000000000002</v>
      </c>
      <c r="G10" s="3">
        <v>28.32</v>
      </c>
    </row>
    <row r="11" spans="1:7">
      <c r="A11" s="13">
        <v>10</v>
      </c>
      <c r="B11" s="13" t="s">
        <v>37</v>
      </c>
      <c r="C11" s="3">
        <v>26.93</v>
      </c>
      <c r="D11" s="3">
        <v>0.63</v>
      </c>
      <c r="E11" s="3">
        <v>0.28000000000000003</v>
      </c>
      <c r="F11" s="3">
        <v>0.47</v>
      </c>
      <c r="G11" s="3">
        <v>28.31</v>
      </c>
    </row>
    <row r="12" spans="1:7">
      <c r="A12" s="13">
        <v>11</v>
      </c>
      <c r="B12" s="13" t="s">
        <v>39</v>
      </c>
      <c r="C12" s="3">
        <v>9.0500000000000007</v>
      </c>
      <c r="D12" s="3">
        <v>10.95</v>
      </c>
      <c r="E12" s="3">
        <v>1.93</v>
      </c>
      <c r="F12" s="3">
        <v>2.74</v>
      </c>
      <c r="G12" s="3">
        <v>24.67</v>
      </c>
    </row>
    <row r="13" spans="1:7">
      <c r="A13" s="13">
        <v>12</v>
      </c>
      <c r="B13" s="13" t="s">
        <v>41</v>
      </c>
      <c r="C13" s="3">
        <v>9.7100000000000009</v>
      </c>
      <c r="D13" s="3">
        <v>7.47</v>
      </c>
      <c r="E13" s="3">
        <v>4.13</v>
      </c>
      <c r="F13" s="3">
        <v>1.9</v>
      </c>
      <c r="G13" s="3">
        <v>23.21</v>
      </c>
    </row>
    <row r="14" spans="1:7">
      <c r="A14" s="13">
        <v>13</v>
      </c>
      <c r="B14" s="13" t="s">
        <v>42</v>
      </c>
      <c r="C14" s="3">
        <v>9</v>
      </c>
      <c r="D14" s="3">
        <v>6.18</v>
      </c>
      <c r="E14" s="3">
        <v>7.2</v>
      </c>
      <c r="F14" s="3">
        <v>0.71</v>
      </c>
      <c r="G14" s="3">
        <v>23.1</v>
      </c>
    </row>
    <row r="15" spans="1:7">
      <c r="A15" s="13">
        <v>14</v>
      </c>
      <c r="B15" s="13" t="s">
        <v>43</v>
      </c>
      <c r="C15" s="3">
        <v>8.92</v>
      </c>
      <c r="D15" s="3">
        <v>8.0299999999999994</v>
      </c>
      <c r="E15" s="3">
        <v>3.6</v>
      </c>
      <c r="F15" s="3">
        <v>2.15</v>
      </c>
      <c r="G15" s="3">
        <v>22.7</v>
      </c>
    </row>
    <row r="16" spans="1:7">
      <c r="A16" s="13">
        <v>15</v>
      </c>
      <c r="B16" s="13" t="s">
        <v>44</v>
      </c>
      <c r="C16" s="3">
        <v>15</v>
      </c>
      <c r="D16" s="3">
        <v>4.8899999999999997</v>
      </c>
      <c r="E16" s="3">
        <v>0.24</v>
      </c>
      <c r="F16" s="3">
        <v>1.69</v>
      </c>
      <c r="G16" s="3">
        <v>21.81</v>
      </c>
    </row>
    <row r="17" spans="1:7">
      <c r="A17" s="13">
        <v>16</v>
      </c>
      <c r="B17" s="13" t="s">
        <v>48</v>
      </c>
      <c r="C17" s="3">
        <v>9.01</v>
      </c>
      <c r="D17" s="3">
        <v>8.49</v>
      </c>
      <c r="E17" s="3">
        <v>2.5299999999999998</v>
      </c>
      <c r="F17" s="3">
        <v>1.77</v>
      </c>
      <c r="G17" s="3">
        <v>21.79</v>
      </c>
    </row>
    <row r="18" spans="1:7">
      <c r="A18" s="13">
        <v>17</v>
      </c>
      <c r="B18" s="13" t="s">
        <v>49</v>
      </c>
      <c r="C18" s="3">
        <v>7.02</v>
      </c>
      <c r="D18" s="3">
        <v>9.09</v>
      </c>
      <c r="E18" s="3">
        <v>0.98</v>
      </c>
      <c r="F18" s="3">
        <v>3.96</v>
      </c>
      <c r="G18" s="3">
        <v>21.04</v>
      </c>
    </row>
    <row r="19" spans="1:7">
      <c r="A19" s="13">
        <v>18</v>
      </c>
      <c r="B19" s="13" t="s">
        <v>55</v>
      </c>
      <c r="C19" s="3">
        <v>9.43</v>
      </c>
      <c r="D19" s="3">
        <v>0.4</v>
      </c>
      <c r="E19" s="3">
        <v>0.41</v>
      </c>
      <c r="F19" s="3">
        <v>10.57</v>
      </c>
      <c r="G19" s="3">
        <v>20.81</v>
      </c>
    </row>
    <row r="20" spans="1:7">
      <c r="A20" s="13">
        <v>19</v>
      </c>
      <c r="B20" s="13" t="s">
        <v>57</v>
      </c>
      <c r="C20" s="3">
        <v>12.78</v>
      </c>
      <c r="D20" s="3">
        <v>3.75</v>
      </c>
      <c r="E20" s="3">
        <v>3.54</v>
      </c>
      <c r="F20" s="3">
        <v>0.55000000000000004</v>
      </c>
      <c r="G20" s="3">
        <v>20.61</v>
      </c>
    </row>
    <row r="21" spans="1:7">
      <c r="A21" s="13">
        <v>20</v>
      </c>
      <c r="B21" s="13" t="s">
        <v>59</v>
      </c>
      <c r="C21" s="3">
        <v>4.74</v>
      </c>
      <c r="D21" s="3">
        <v>9.1999999999999993</v>
      </c>
      <c r="E21" s="3">
        <v>4.16</v>
      </c>
      <c r="F21" s="3">
        <v>2.04</v>
      </c>
      <c r="G21" s="3">
        <v>20.149999999999999</v>
      </c>
    </row>
    <row r="22" spans="1:7">
      <c r="A22" s="13">
        <v>21</v>
      </c>
      <c r="B22" s="13" t="s">
        <v>60</v>
      </c>
      <c r="C22" s="3">
        <v>6.38</v>
      </c>
      <c r="D22" s="3">
        <v>4.46</v>
      </c>
      <c r="E22" s="3">
        <v>6.04</v>
      </c>
      <c r="F22" s="3">
        <v>1.36</v>
      </c>
      <c r="G22" s="3">
        <v>18.25</v>
      </c>
    </row>
    <row r="23" spans="1:7">
      <c r="A23" s="13">
        <v>22</v>
      </c>
      <c r="B23" s="13" t="s">
        <v>61</v>
      </c>
      <c r="C23" s="3">
        <v>10.83</v>
      </c>
      <c r="D23" s="3">
        <v>2.71</v>
      </c>
      <c r="E23" s="3">
        <v>4.18</v>
      </c>
      <c r="F23" s="3">
        <v>0.42</v>
      </c>
      <c r="G23" s="3">
        <v>18.14</v>
      </c>
    </row>
    <row r="24" spans="1:7">
      <c r="A24" s="13">
        <v>23</v>
      </c>
      <c r="B24" s="13" t="s">
        <v>62</v>
      </c>
      <c r="C24" s="3">
        <v>9.5399999999999991</v>
      </c>
      <c r="D24" s="3">
        <v>3.44</v>
      </c>
      <c r="E24" s="3">
        <v>3.84</v>
      </c>
      <c r="F24" s="3">
        <v>0.46</v>
      </c>
      <c r="G24" s="3">
        <v>17.28</v>
      </c>
    </row>
    <row r="25" spans="1:7">
      <c r="A25" s="13">
        <v>24</v>
      </c>
      <c r="B25" s="13" t="s">
        <v>49</v>
      </c>
      <c r="C25" s="3">
        <v>9.66</v>
      </c>
      <c r="D25" s="3">
        <v>5.14</v>
      </c>
      <c r="E25" s="3">
        <v>0.06</v>
      </c>
      <c r="F25" s="3">
        <v>1.41</v>
      </c>
      <c r="G25" s="3">
        <v>16.27</v>
      </c>
    </row>
    <row r="26" spans="1:7">
      <c r="A26" s="13">
        <v>25</v>
      </c>
      <c r="B26" s="13" t="s">
        <v>63</v>
      </c>
      <c r="C26" s="3">
        <v>8.41</v>
      </c>
      <c r="D26" s="3">
        <v>5.49</v>
      </c>
      <c r="E26" s="3">
        <v>0.47</v>
      </c>
      <c r="F26" s="3">
        <v>1.78</v>
      </c>
      <c r="G26" s="3">
        <v>16.149999999999999</v>
      </c>
    </row>
    <row r="27" spans="1:7">
      <c r="A27" s="13">
        <v>26</v>
      </c>
      <c r="B27" s="13" t="s">
        <v>64</v>
      </c>
      <c r="C27" s="3">
        <v>6.06</v>
      </c>
      <c r="D27" s="3">
        <v>3.9</v>
      </c>
      <c r="E27" s="3">
        <v>5.38</v>
      </c>
      <c r="F27" s="3">
        <v>0.5</v>
      </c>
      <c r="G27" s="3">
        <v>15.85</v>
      </c>
    </row>
    <row r="28" spans="1:7">
      <c r="A28" s="13">
        <v>27</v>
      </c>
      <c r="B28" s="13" t="s">
        <v>66</v>
      </c>
      <c r="C28" s="3">
        <v>3.43</v>
      </c>
      <c r="D28" s="3">
        <v>5.35</v>
      </c>
      <c r="E28" s="3">
        <v>5.32</v>
      </c>
      <c r="F28" s="3">
        <v>1.18</v>
      </c>
      <c r="G28" s="3">
        <v>15.29</v>
      </c>
    </row>
    <row r="29" spans="1:7">
      <c r="A29" s="13">
        <v>28</v>
      </c>
      <c r="B29" s="13" t="s">
        <v>67</v>
      </c>
      <c r="C29" s="3">
        <v>5.51</v>
      </c>
      <c r="D29" s="3">
        <v>3.17</v>
      </c>
      <c r="E29" s="3">
        <v>5.65</v>
      </c>
      <c r="F29" s="3">
        <v>0.8</v>
      </c>
      <c r="G29" s="3">
        <v>15.14</v>
      </c>
    </row>
    <row r="30" spans="1:7">
      <c r="A30" s="13">
        <v>29</v>
      </c>
      <c r="B30" s="13" t="s">
        <v>68</v>
      </c>
      <c r="C30" s="3">
        <v>6.85</v>
      </c>
      <c r="D30" s="3">
        <v>5.09</v>
      </c>
      <c r="E30" s="3">
        <v>1.87</v>
      </c>
      <c r="F30" s="3">
        <v>1.1599999999999999</v>
      </c>
      <c r="G30" s="3">
        <v>14.98</v>
      </c>
    </row>
    <row r="31" spans="1:7">
      <c r="A31" s="13">
        <v>30</v>
      </c>
      <c r="B31" s="13" t="s">
        <v>71</v>
      </c>
      <c r="C31" s="3">
        <v>9.0399999999999991</v>
      </c>
      <c r="D31" s="3">
        <v>4.24</v>
      </c>
      <c r="E31" s="3">
        <v>0.13</v>
      </c>
      <c r="F31" s="3">
        <v>1.32</v>
      </c>
      <c r="G31" s="3">
        <v>14.73</v>
      </c>
    </row>
    <row r="32" spans="1:7">
      <c r="A32" s="13">
        <v>31</v>
      </c>
      <c r="B32" s="13" t="s">
        <v>74</v>
      </c>
      <c r="C32" s="3">
        <v>5.89</v>
      </c>
      <c r="D32" s="3">
        <v>5.04</v>
      </c>
      <c r="E32" s="3">
        <v>3.12</v>
      </c>
      <c r="F32" s="3">
        <v>0.59</v>
      </c>
      <c r="G32" s="3">
        <v>14.64</v>
      </c>
    </row>
    <row r="33" spans="1:7">
      <c r="A33" s="13">
        <v>32</v>
      </c>
      <c r="B33" s="13" t="s">
        <v>75</v>
      </c>
      <c r="C33" s="3">
        <v>6.03</v>
      </c>
      <c r="D33" s="3">
        <v>5.86</v>
      </c>
      <c r="E33" s="3">
        <v>0.36</v>
      </c>
      <c r="F33" s="3">
        <v>2.38</v>
      </c>
      <c r="G33" s="3">
        <v>14.63</v>
      </c>
    </row>
    <row r="34" spans="1:7">
      <c r="A34" s="13">
        <v>33</v>
      </c>
      <c r="B34" s="13" t="s">
        <v>77</v>
      </c>
      <c r="C34" s="3">
        <v>9.6999999999999993</v>
      </c>
      <c r="D34" s="3">
        <v>3.68</v>
      </c>
      <c r="E34" s="3">
        <v>0.11</v>
      </c>
      <c r="F34" s="3">
        <v>1.1299999999999999</v>
      </c>
      <c r="G34" s="3">
        <v>14.61</v>
      </c>
    </row>
    <row r="35" spans="1:7">
      <c r="A35" s="13">
        <v>34</v>
      </c>
      <c r="B35" s="13" t="s">
        <v>79</v>
      </c>
      <c r="C35" s="3">
        <v>5.28</v>
      </c>
      <c r="D35" s="3">
        <v>4.1900000000000004</v>
      </c>
      <c r="E35" s="3">
        <v>4.3499999999999996</v>
      </c>
      <c r="F35" s="3">
        <v>0.78</v>
      </c>
      <c r="G35" s="3">
        <v>14.6</v>
      </c>
    </row>
    <row r="36" spans="1:7">
      <c r="A36" s="13">
        <v>35</v>
      </c>
      <c r="B36" s="13" t="s">
        <v>81</v>
      </c>
      <c r="C36" s="3">
        <v>4.99</v>
      </c>
      <c r="D36" s="3">
        <v>5.73</v>
      </c>
      <c r="E36" s="3">
        <v>0.65</v>
      </c>
      <c r="F36" s="3">
        <v>2.42</v>
      </c>
      <c r="G36" s="3">
        <v>13.79</v>
      </c>
    </row>
    <row r="37" spans="1:7">
      <c r="A37" s="13">
        <v>36</v>
      </c>
      <c r="B37" s="13" t="s">
        <v>81</v>
      </c>
      <c r="C37" s="3">
        <v>8.25</v>
      </c>
      <c r="D37" s="3">
        <v>4.24</v>
      </c>
      <c r="E37" s="3">
        <v>7.0000000000000007E-2</v>
      </c>
      <c r="F37" s="3">
        <v>1.1200000000000001</v>
      </c>
      <c r="G37" s="3">
        <v>13.67</v>
      </c>
    </row>
    <row r="38" spans="1:7">
      <c r="A38" s="13">
        <v>37</v>
      </c>
      <c r="B38" s="13" t="s">
        <v>82</v>
      </c>
      <c r="C38" s="3">
        <v>8.52</v>
      </c>
      <c r="D38" s="3">
        <v>3.59</v>
      </c>
      <c r="E38" s="3">
        <v>0.08</v>
      </c>
      <c r="F38" s="3">
        <v>1.28</v>
      </c>
      <c r="G38" s="3">
        <v>13.47</v>
      </c>
    </row>
    <row r="39" spans="1:7">
      <c r="A39" s="13">
        <v>38</v>
      </c>
      <c r="B39" s="13" t="s">
        <v>71</v>
      </c>
      <c r="C39" s="3">
        <v>5.54</v>
      </c>
      <c r="D39" s="3">
        <v>5.73</v>
      </c>
      <c r="E39" s="3">
        <v>0.49</v>
      </c>
      <c r="F39" s="3">
        <v>1.57</v>
      </c>
      <c r="G39" s="3">
        <v>13.32</v>
      </c>
    </row>
    <row r="40" spans="1:7">
      <c r="A40" s="13">
        <v>39</v>
      </c>
      <c r="B40" s="13" t="s">
        <v>84</v>
      </c>
      <c r="C40" s="3">
        <v>6.99</v>
      </c>
      <c r="D40" s="3">
        <v>4.51</v>
      </c>
      <c r="E40" s="3">
        <v>0.3</v>
      </c>
      <c r="F40" s="3">
        <v>1.3</v>
      </c>
      <c r="G40" s="3">
        <v>13.1</v>
      </c>
    </row>
    <row r="41" spans="1:7">
      <c r="A41" s="13">
        <v>40</v>
      </c>
      <c r="B41" s="13" t="s">
        <v>86</v>
      </c>
      <c r="C41" s="3">
        <v>6.62</v>
      </c>
      <c r="D41" s="3">
        <v>2.5499999999999998</v>
      </c>
      <c r="E41" s="3">
        <v>2.66</v>
      </c>
      <c r="F41" s="3">
        <v>1.01</v>
      </c>
      <c r="G41" s="3">
        <v>12.84</v>
      </c>
    </row>
    <row r="42" spans="1:7">
      <c r="A42" s="13">
        <v>41</v>
      </c>
      <c r="B42" s="13" t="s">
        <v>90</v>
      </c>
      <c r="C42" s="3">
        <v>5.03</v>
      </c>
      <c r="D42" s="3">
        <v>4.0199999999999996</v>
      </c>
      <c r="E42" s="3">
        <v>2.69</v>
      </c>
      <c r="F42" s="3">
        <v>0.91</v>
      </c>
      <c r="G42" s="3">
        <v>12.66</v>
      </c>
    </row>
    <row r="43" spans="1:7">
      <c r="A43" s="13">
        <v>42</v>
      </c>
      <c r="B43" s="13" t="s">
        <v>77</v>
      </c>
      <c r="C43" s="3">
        <v>5.99</v>
      </c>
      <c r="D43" s="3">
        <v>4.37</v>
      </c>
      <c r="E43" s="3">
        <v>0.48</v>
      </c>
      <c r="F43" s="3">
        <v>1.79</v>
      </c>
      <c r="G43" s="3">
        <v>12.63</v>
      </c>
    </row>
    <row r="44" spans="1:7">
      <c r="A44" s="13">
        <v>43</v>
      </c>
      <c r="B44" s="13" t="s">
        <v>49</v>
      </c>
      <c r="C44" s="3">
        <v>3.96</v>
      </c>
      <c r="D44" s="3">
        <v>6.31</v>
      </c>
      <c r="E44" s="3">
        <v>0.38</v>
      </c>
      <c r="F44" s="3">
        <v>1.97</v>
      </c>
      <c r="G44" s="3">
        <v>12.61</v>
      </c>
    </row>
    <row r="45" spans="1:7">
      <c r="A45" s="13">
        <v>44</v>
      </c>
      <c r="B45" s="13" t="s">
        <v>92</v>
      </c>
      <c r="C45" s="3">
        <v>2.5</v>
      </c>
      <c r="D45" s="3">
        <v>3.45</v>
      </c>
      <c r="E45" s="3">
        <v>5.33</v>
      </c>
      <c r="F45" s="3">
        <v>0.86</v>
      </c>
      <c r="G45" s="3">
        <v>12.13</v>
      </c>
    </row>
    <row r="46" spans="1:7">
      <c r="A46" s="13">
        <v>45</v>
      </c>
      <c r="B46" s="13" t="s">
        <v>93</v>
      </c>
      <c r="C46" s="3">
        <v>7.97</v>
      </c>
      <c r="D46" s="3">
        <v>2.81</v>
      </c>
      <c r="E46" s="3">
        <v>0.13</v>
      </c>
      <c r="F46" s="3">
        <v>1.21</v>
      </c>
      <c r="G46" s="3">
        <v>12.12</v>
      </c>
    </row>
    <row r="47" spans="1:7">
      <c r="A47" s="13">
        <v>46</v>
      </c>
      <c r="B47" s="13" t="s">
        <v>95</v>
      </c>
      <c r="C47" s="3">
        <v>6.91</v>
      </c>
      <c r="D47" s="3">
        <v>2.85</v>
      </c>
      <c r="E47" s="3">
        <v>1.91</v>
      </c>
      <c r="F47" s="3">
        <v>0.23</v>
      </c>
      <c r="G47" s="3">
        <v>11.89</v>
      </c>
    </row>
    <row r="48" spans="1:7">
      <c r="A48" s="13">
        <v>47</v>
      </c>
      <c r="B48" s="13" t="s">
        <v>97</v>
      </c>
      <c r="C48" s="3">
        <v>4.34</v>
      </c>
      <c r="D48" s="3">
        <v>2.71</v>
      </c>
      <c r="E48" s="3">
        <v>3.96</v>
      </c>
      <c r="F48" s="3">
        <v>0.76</v>
      </c>
      <c r="G48" s="3">
        <v>11.77</v>
      </c>
    </row>
    <row r="49" spans="1:7">
      <c r="A49" s="13">
        <v>48</v>
      </c>
      <c r="B49" s="13" t="s">
        <v>98</v>
      </c>
      <c r="C49" s="3">
        <v>4.3499999999999996</v>
      </c>
      <c r="D49" s="3">
        <v>3.49</v>
      </c>
      <c r="E49" s="3">
        <v>3.1</v>
      </c>
      <c r="F49" s="3">
        <v>0.74</v>
      </c>
      <c r="G49" s="3">
        <v>11.68</v>
      </c>
    </row>
    <row r="50" spans="1:7">
      <c r="A50" s="13">
        <v>49</v>
      </c>
      <c r="B50" s="13" t="s">
        <v>99</v>
      </c>
      <c r="C50" s="3">
        <v>3.01</v>
      </c>
      <c r="D50" s="3">
        <v>0.01</v>
      </c>
      <c r="E50" s="3">
        <v>1.1000000000000001</v>
      </c>
      <c r="F50" s="3">
        <v>7.53</v>
      </c>
      <c r="G50" s="3">
        <v>11.66</v>
      </c>
    </row>
    <row r="51" spans="1:7">
      <c r="A51" s="13">
        <v>50</v>
      </c>
      <c r="B51" s="13" t="s">
        <v>100</v>
      </c>
      <c r="C51" s="3">
        <v>6.06</v>
      </c>
      <c r="D51" s="3">
        <v>3.35</v>
      </c>
      <c r="E51" s="3">
        <v>1.2</v>
      </c>
      <c r="F51" s="3">
        <v>0.74</v>
      </c>
      <c r="G51" s="3">
        <v>11.35</v>
      </c>
    </row>
    <row r="52" spans="1:7">
      <c r="A52" s="13">
        <v>51</v>
      </c>
      <c r="B52" s="13" t="s">
        <v>101</v>
      </c>
      <c r="C52" s="3">
        <v>6.16</v>
      </c>
      <c r="D52" s="3">
        <v>2.04</v>
      </c>
      <c r="E52" s="3">
        <v>2.69</v>
      </c>
      <c r="F52" s="3">
        <v>0.28999999999999998</v>
      </c>
      <c r="G52" s="3">
        <v>11.18</v>
      </c>
    </row>
    <row r="53" spans="1:7">
      <c r="A53" s="13">
        <v>52</v>
      </c>
      <c r="B53" s="13" t="s">
        <v>103</v>
      </c>
      <c r="C53" s="3">
        <v>6.76</v>
      </c>
      <c r="D53" s="3">
        <v>3.07</v>
      </c>
      <c r="E53" s="3">
        <v>0.14000000000000001</v>
      </c>
      <c r="F53" s="3">
        <v>1.03</v>
      </c>
      <c r="G53" s="3">
        <v>11.01</v>
      </c>
    </row>
    <row r="54" spans="1:7">
      <c r="A54" s="13">
        <v>53</v>
      </c>
      <c r="B54" s="13" t="s">
        <v>104</v>
      </c>
      <c r="C54" s="3">
        <v>4.0199999999999996</v>
      </c>
      <c r="D54" s="3">
        <v>3.87</v>
      </c>
      <c r="E54" s="3">
        <v>2.54</v>
      </c>
      <c r="F54" s="3">
        <v>0.52</v>
      </c>
      <c r="G54" s="3">
        <v>10.95</v>
      </c>
    </row>
    <row r="55" spans="1:7">
      <c r="A55" s="13">
        <v>54</v>
      </c>
      <c r="B55" s="13" t="s">
        <v>106</v>
      </c>
      <c r="C55" s="3">
        <v>4.8899999999999997</v>
      </c>
      <c r="D55" s="3">
        <v>3</v>
      </c>
      <c r="E55" s="3">
        <v>2.14</v>
      </c>
      <c r="F55" s="3">
        <v>0.78</v>
      </c>
      <c r="G55" s="3">
        <v>10.81</v>
      </c>
    </row>
    <row r="56" spans="1:7">
      <c r="A56" s="13">
        <v>55</v>
      </c>
      <c r="B56" s="13" t="s">
        <v>107</v>
      </c>
      <c r="C56" s="3">
        <v>2.96</v>
      </c>
      <c r="D56" s="3">
        <v>4.82</v>
      </c>
      <c r="E56" s="3">
        <v>0.81</v>
      </c>
      <c r="F56" s="3">
        <v>2.11</v>
      </c>
      <c r="G56" s="3">
        <v>10.7</v>
      </c>
    </row>
    <row r="57" spans="1:7">
      <c r="A57" s="13">
        <v>56</v>
      </c>
      <c r="B57" s="13" t="s">
        <v>82</v>
      </c>
      <c r="C57" s="3">
        <v>4.99</v>
      </c>
      <c r="D57" s="3">
        <v>3.64</v>
      </c>
      <c r="E57" s="3">
        <v>0.38</v>
      </c>
      <c r="F57" s="3">
        <v>1.6</v>
      </c>
      <c r="G57" s="3">
        <v>10.6</v>
      </c>
    </row>
    <row r="58" spans="1:7">
      <c r="A58" s="13">
        <v>57</v>
      </c>
      <c r="B58" s="13" t="s">
        <v>108</v>
      </c>
      <c r="C58" s="3">
        <v>5.99</v>
      </c>
      <c r="D58" s="3">
        <v>2.15</v>
      </c>
      <c r="E58" s="3">
        <v>2.12</v>
      </c>
      <c r="F58" s="3">
        <v>0.28999999999999998</v>
      </c>
      <c r="G58" s="3">
        <v>10.55</v>
      </c>
    </row>
    <row r="59" spans="1:7">
      <c r="A59" s="13">
        <v>58</v>
      </c>
      <c r="B59" s="13" t="s">
        <v>103</v>
      </c>
      <c r="C59" s="3">
        <v>4.76</v>
      </c>
      <c r="D59" s="3">
        <v>3.69</v>
      </c>
      <c r="E59" s="3">
        <v>0.44</v>
      </c>
      <c r="F59" s="3">
        <v>1.61</v>
      </c>
      <c r="G59" s="3">
        <v>10.5</v>
      </c>
    </row>
    <row r="60" spans="1:7">
      <c r="A60" s="13">
        <v>59</v>
      </c>
      <c r="B60" s="13" t="s">
        <v>109</v>
      </c>
      <c r="C60" s="3">
        <v>4.34</v>
      </c>
      <c r="D60" s="3">
        <v>2.65</v>
      </c>
      <c r="E60" s="3">
        <v>3.15</v>
      </c>
      <c r="F60" s="3">
        <v>0.35</v>
      </c>
      <c r="G60" s="3">
        <v>10.49</v>
      </c>
    </row>
    <row r="61" spans="1:7">
      <c r="A61" s="13">
        <v>60</v>
      </c>
      <c r="B61" s="13" t="s">
        <v>95</v>
      </c>
      <c r="C61" s="3">
        <v>5.01</v>
      </c>
      <c r="D61" s="3">
        <v>3.07</v>
      </c>
      <c r="E61" s="3">
        <v>1.25</v>
      </c>
      <c r="F61" s="3">
        <v>0.97</v>
      </c>
      <c r="G61" s="3">
        <v>10.3</v>
      </c>
    </row>
    <row r="62" spans="1:7">
      <c r="A62" s="13">
        <v>61</v>
      </c>
      <c r="B62" s="13" t="s">
        <v>110</v>
      </c>
      <c r="C62" s="3">
        <v>6.73</v>
      </c>
      <c r="D62" s="3">
        <v>2.56</v>
      </c>
      <c r="E62" s="3">
        <v>0.04</v>
      </c>
      <c r="F62" s="3">
        <v>0.91</v>
      </c>
      <c r="G62" s="3">
        <v>10.25</v>
      </c>
    </row>
    <row r="63" spans="1:7">
      <c r="A63" s="13">
        <v>62</v>
      </c>
      <c r="B63" s="13" t="s">
        <v>111</v>
      </c>
      <c r="C63" s="3">
        <v>5.95</v>
      </c>
      <c r="D63" s="3">
        <v>3.11</v>
      </c>
      <c r="E63" s="3">
        <v>0</v>
      </c>
      <c r="F63" s="3">
        <v>1.06</v>
      </c>
      <c r="G63" s="3">
        <v>10.119999999999999</v>
      </c>
    </row>
    <row r="64" spans="1:7">
      <c r="A64" s="13">
        <v>63</v>
      </c>
      <c r="B64" s="13" t="s">
        <v>114</v>
      </c>
      <c r="C64" s="3">
        <v>3.66</v>
      </c>
      <c r="D64" s="3">
        <v>3.14</v>
      </c>
      <c r="E64" s="3">
        <v>2.4700000000000002</v>
      </c>
      <c r="F64" s="3">
        <v>0.63</v>
      </c>
      <c r="G64" s="3">
        <v>9.9</v>
      </c>
    </row>
    <row r="65" spans="1:7">
      <c r="A65" s="13">
        <v>64</v>
      </c>
      <c r="B65" s="13" t="s">
        <v>115</v>
      </c>
      <c r="C65" s="3">
        <v>5.55</v>
      </c>
      <c r="D65" s="3">
        <v>1.94</v>
      </c>
      <c r="E65" s="3">
        <v>2.23</v>
      </c>
      <c r="F65" s="3">
        <v>0.15</v>
      </c>
      <c r="G65" s="3">
        <v>9.8699999999999992</v>
      </c>
    </row>
    <row r="66" spans="1:7">
      <c r="A66" s="13">
        <v>65</v>
      </c>
      <c r="B66" s="13" t="s">
        <v>116</v>
      </c>
      <c r="C66" s="3">
        <v>7.04</v>
      </c>
      <c r="D66" s="3">
        <v>1.95</v>
      </c>
      <c r="E66" s="3">
        <v>0.08</v>
      </c>
      <c r="F66" s="3">
        <v>0.79</v>
      </c>
      <c r="G66" s="3">
        <v>9.86</v>
      </c>
    </row>
    <row r="67" spans="1:7">
      <c r="A67" s="13">
        <v>66</v>
      </c>
      <c r="B67" s="13" t="s">
        <v>118</v>
      </c>
      <c r="C67" s="3">
        <v>3.01</v>
      </c>
      <c r="D67" s="3">
        <v>2.4700000000000002</v>
      </c>
      <c r="E67" s="3">
        <v>3.28</v>
      </c>
      <c r="F67" s="3">
        <v>0.96</v>
      </c>
      <c r="G67" s="3">
        <v>9.7200000000000006</v>
      </c>
    </row>
    <row r="68" spans="1:7">
      <c r="A68" s="13">
        <v>67</v>
      </c>
      <c r="B68" s="13" t="s">
        <v>120</v>
      </c>
      <c r="C68" s="3">
        <v>6.65</v>
      </c>
      <c r="D68" s="3">
        <v>2.2799999999999998</v>
      </c>
      <c r="E68" s="3">
        <v>0.04</v>
      </c>
      <c r="F68" s="3">
        <v>0.74</v>
      </c>
      <c r="G68" s="3">
        <v>9.7100000000000009</v>
      </c>
    </row>
    <row r="69" spans="1:7">
      <c r="A69" s="13">
        <v>68</v>
      </c>
      <c r="B69" s="13" t="s">
        <v>122</v>
      </c>
      <c r="C69" s="3">
        <v>3.88</v>
      </c>
      <c r="D69" s="3">
        <v>3.42</v>
      </c>
      <c r="E69" s="3">
        <v>1.69</v>
      </c>
      <c r="F69" s="3">
        <v>0.5</v>
      </c>
      <c r="G69" s="3">
        <v>9.49</v>
      </c>
    </row>
    <row r="70" spans="1:7">
      <c r="A70" s="13">
        <v>69</v>
      </c>
      <c r="B70" s="13" t="s">
        <v>123</v>
      </c>
      <c r="C70" s="3">
        <v>5.8</v>
      </c>
      <c r="D70" s="3">
        <v>2.85</v>
      </c>
      <c r="E70" s="3">
        <v>0.01</v>
      </c>
      <c r="F70" s="3">
        <v>0.78</v>
      </c>
      <c r="G70" s="3">
        <v>9.44</v>
      </c>
    </row>
    <row r="71" spans="1:7">
      <c r="A71" s="13">
        <v>70</v>
      </c>
      <c r="B71" s="13" t="s">
        <v>110</v>
      </c>
      <c r="C71" s="3">
        <v>4.0999999999999996</v>
      </c>
      <c r="D71" s="3">
        <v>3.63</v>
      </c>
      <c r="E71" s="3">
        <v>0.38</v>
      </c>
      <c r="F71" s="3">
        <v>1.25</v>
      </c>
      <c r="G71" s="3">
        <v>9.36</v>
      </c>
    </row>
    <row r="72" spans="1:7">
      <c r="A72" s="13">
        <v>71</v>
      </c>
      <c r="B72" s="13" t="s">
        <v>124</v>
      </c>
      <c r="C72" s="3">
        <v>5.93</v>
      </c>
      <c r="D72" s="3">
        <v>2.36</v>
      </c>
      <c r="E72" s="3">
        <v>0.13</v>
      </c>
      <c r="F72" s="3">
        <v>0.9</v>
      </c>
      <c r="G72" s="3">
        <v>9.31</v>
      </c>
    </row>
    <row r="73" spans="1:7">
      <c r="A73" s="13">
        <v>72</v>
      </c>
      <c r="B73" s="13" t="s">
        <v>125</v>
      </c>
      <c r="C73" s="3">
        <v>4.3600000000000003</v>
      </c>
      <c r="D73" s="3">
        <v>1.71</v>
      </c>
      <c r="E73" s="3">
        <v>3</v>
      </c>
      <c r="F73" s="3">
        <v>0.23</v>
      </c>
      <c r="G73" s="3">
        <v>9.3000000000000007</v>
      </c>
    </row>
    <row r="74" spans="1:7">
      <c r="A74" s="13">
        <v>73</v>
      </c>
      <c r="B74" s="13" t="s">
        <v>126</v>
      </c>
      <c r="C74" s="3">
        <v>5.7</v>
      </c>
      <c r="D74" s="3">
        <v>2.65</v>
      </c>
      <c r="E74" s="3">
        <v>0.02</v>
      </c>
      <c r="F74" s="3">
        <v>0.81</v>
      </c>
      <c r="G74" s="3">
        <v>9.18</v>
      </c>
    </row>
    <row r="75" spans="1:7">
      <c r="A75" s="13">
        <v>74</v>
      </c>
      <c r="B75" s="13" t="s">
        <v>127</v>
      </c>
      <c r="C75" s="3">
        <v>2.0299999999999998</v>
      </c>
      <c r="D75" s="3">
        <v>2.36</v>
      </c>
      <c r="E75" s="3">
        <v>4.3899999999999997</v>
      </c>
      <c r="F75" s="3">
        <v>0.39</v>
      </c>
      <c r="G75" s="3">
        <v>9.16</v>
      </c>
    </row>
    <row r="76" spans="1:7">
      <c r="A76" s="13">
        <v>75</v>
      </c>
      <c r="B76" s="13" t="s">
        <v>128</v>
      </c>
      <c r="C76" s="3">
        <v>4.4000000000000004</v>
      </c>
      <c r="D76" s="3">
        <v>1.85</v>
      </c>
      <c r="E76" s="3">
        <v>1.98</v>
      </c>
      <c r="F76" s="3">
        <v>0.68</v>
      </c>
      <c r="G76" s="3">
        <v>8.91</v>
      </c>
    </row>
    <row r="77" spans="1:7">
      <c r="A77" s="13">
        <v>76</v>
      </c>
      <c r="B77" s="13" t="s">
        <v>130</v>
      </c>
      <c r="C77" s="3">
        <v>5.05</v>
      </c>
      <c r="D77" s="3">
        <v>2.79</v>
      </c>
      <c r="E77" s="3">
        <v>0.1</v>
      </c>
      <c r="F77" s="3">
        <v>0.85</v>
      </c>
      <c r="G77" s="3">
        <v>8.7899999999999991</v>
      </c>
    </row>
    <row r="78" spans="1:7">
      <c r="A78" s="13">
        <v>77</v>
      </c>
      <c r="B78" s="13" t="s">
        <v>133</v>
      </c>
      <c r="C78" s="3">
        <v>3.54</v>
      </c>
      <c r="D78" s="3">
        <v>1.24</v>
      </c>
      <c r="E78" s="3">
        <v>3.81</v>
      </c>
      <c r="F78" s="3">
        <v>0.18</v>
      </c>
      <c r="G78" s="3">
        <v>8.76</v>
      </c>
    </row>
    <row r="79" spans="1:7">
      <c r="A79" s="13">
        <v>78</v>
      </c>
      <c r="B79" s="13" t="s">
        <v>134</v>
      </c>
      <c r="C79" s="3">
        <v>1.1200000000000001</v>
      </c>
      <c r="D79" s="3">
        <v>6.12</v>
      </c>
      <c r="E79" s="3">
        <v>0.06</v>
      </c>
      <c r="F79" s="3">
        <v>1.28</v>
      </c>
      <c r="G79" s="3">
        <v>8.57</v>
      </c>
    </row>
    <row r="80" spans="1:7">
      <c r="A80" s="13">
        <v>79</v>
      </c>
      <c r="B80" s="13" t="s">
        <v>137</v>
      </c>
      <c r="C80" s="3">
        <v>6.82</v>
      </c>
      <c r="D80" s="3">
        <v>1.53</v>
      </c>
      <c r="E80" s="3">
        <v>0.05</v>
      </c>
      <c r="F80" s="3">
        <v>0.08</v>
      </c>
      <c r="G80" s="3">
        <v>8.49</v>
      </c>
    </row>
    <row r="81" spans="1:7">
      <c r="A81" s="13">
        <v>80</v>
      </c>
      <c r="B81" s="13" t="s">
        <v>140</v>
      </c>
      <c r="C81" s="3">
        <v>1.75</v>
      </c>
      <c r="D81" s="3">
        <v>3.47</v>
      </c>
      <c r="E81" s="3">
        <v>2.4900000000000002</v>
      </c>
      <c r="F81" s="3">
        <v>0.67</v>
      </c>
      <c r="G81" s="3">
        <v>8.3800000000000008</v>
      </c>
    </row>
    <row r="82" spans="1:7">
      <c r="A82" s="13">
        <v>81</v>
      </c>
      <c r="B82" s="13" t="s">
        <v>142</v>
      </c>
      <c r="C82" s="3">
        <v>3.74</v>
      </c>
      <c r="D82" s="3">
        <v>2.2400000000000002</v>
      </c>
      <c r="E82" s="3">
        <v>1.58</v>
      </c>
      <c r="F82" s="3">
        <v>0.7</v>
      </c>
      <c r="G82" s="3">
        <v>8.27</v>
      </c>
    </row>
    <row r="83" spans="1:7">
      <c r="A83" s="13">
        <v>82</v>
      </c>
      <c r="B83" s="13" t="s">
        <v>144</v>
      </c>
      <c r="C83" s="3">
        <v>1.06</v>
      </c>
      <c r="D83" s="3">
        <v>5.01</v>
      </c>
      <c r="E83" s="3">
        <v>0.13</v>
      </c>
      <c r="F83" s="3">
        <v>1.97</v>
      </c>
      <c r="G83" s="3">
        <v>8.16</v>
      </c>
    </row>
    <row r="84" spans="1:7">
      <c r="A84" s="13">
        <v>83</v>
      </c>
      <c r="B84" s="13" t="s">
        <v>145</v>
      </c>
      <c r="C84" s="3">
        <v>5.8</v>
      </c>
      <c r="D84" s="3">
        <v>2.0099999999999998</v>
      </c>
      <c r="E84" s="3">
        <v>0.13</v>
      </c>
      <c r="F84" s="3">
        <v>0.15</v>
      </c>
      <c r="G84" s="3">
        <v>8.09</v>
      </c>
    </row>
    <row r="85" spans="1:7">
      <c r="A85" s="13">
        <v>84</v>
      </c>
      <c r="B85" s="13" t="s">
        <v>146</v>
      </c>
      <c r="C85" s="3">
        <v>2.79</v>
      </c>
      <c r="D85" s="3">
        <v>1.72</v>
      </c>
      <c r="E85" s="3">
        <v>3.14</v>
      </c>
      <c r="F85" s="3">
        <v>0.41</v>
      </c>
      <c r="G85" s="3">
        <v>8.07</v>
      </c>
    </row>
    <row r="86" spans="1:7">
      <c r="A86" s="13">
        <v>85</v>
      </c>
      <c r="B86" s="13" t="s">
        <v>147</v>
      </c>
      <c r="C86" s="3">
        <v>2.91</v>
      </c>
      <c r="D86" s="3">
        <v>2.0699999999999998</v>
      </c>
      <c r="E86" s="3">
        <v>2.73</v>
      </c>
      <c r="F86" s="3">
        <v>0.33</v>
      </c>
      <c r="G86" s="3">
        <v>8.0500000000000007</v>
      </c>
    </row>
    <row r="87" spans="1:7">
      <c r="A87" s="13">
        <v>86</v>
      </c>
      <c r="B87" s="13" t="s">
        <v>148</v>
      </c>
      <c r="C87" s="3">
        <v>0.99</v>
      </c>
      <c r="D87" s="3">
        <v>6.42</v>
      </c>
      <c r="E87" s="3">
        <v>0</v>
      </c>
      <c r="F87" s="3">
        <v>0.6</v>
      </c>
      <c r="G87" s="3">
        <v>8.01</v>
      </c>
    </row>
    <row r="88" spans="1:7">
      <c r="A88" s="13">
        <v>87</v>
      </c>
      <c r="B88" s="13" t="s">
        <v>151</v>
      </c>
      <c r="C88" s="3">
        <v>2.57</v>
      </c>
      <c r="D88" s="3">
        <v>3.86</v>
      </c>
      <c r="E88" s="3">
        <v>0.66</v>
      </c>
      <c r="F88" s="3">
        <v>0.91</v>
      </c>
      <c r="G88" s="3">
        <v>7.99</v>
      </c>
    </row>
    <row r="89" spans="1:7">
      <c r="A89" s="13">
        <v>88</v>
      </c>
      <c r="B89" s="13" t="s">
        <v>153</v>
      </c>
      <c r="C89" s="3">
        <v>2.99</v>
      </c>
      <c r="D89" s="3">
        <v>3.49</v>
      </c>
      <c r="E89" s="3">
        <v>0.22</v>
      </c>
      <c r="F89" s="3">
        <v>1.28</v>
      </c>
      <c r="G89" s="3">
        <v>7.98</v>
      </c>
    </row>
    <row r="90" spans="1:7">
      <c r="A90" s="13">
        <v>89</v>
      </c>
      <c r="B90" s="13" t="s">
        <v>154</v>
      </c>
      <c r="C90" s="3">
        <v>2.2799999999999998</v>
      </c>
      <c r="D90" s="3">
        <v>1.72</v>
      </c>
      <c r="E90" s="3">
        <v>3.63</v>
      </c>
      <c r="F90" s="3">
        <v>0.23</v>
      </c>
      <c r="G90" s="3">
        <v>7.86</v>
      </c>
    </row>
    <row r="91" spans="1:7">
      <c r="A91" s="13">
        <v>90</v>
      </c>
      <c r="B91" s="13" t="s">
        <v>155</v>
      </c>
      <c r="C91" s="3">
        <v>7.28</v>
      </c>
      <c r="D91" s="3">
        <v>0.45</v>
      </c>
      <c r="E91" s="3">
        <v>0</v>
      </c>
      <c r="F91" s="3">
        <v>0.08</v>
      </c>
      <c r="G91" s="3">
        <v>7.81</v>
      </c>
    </row>
    <row r="92" spans="1:7">
      <c r="A92" s="13">
        <v>91</v>
      </c>
      <c r="B92" s="13" t="s">
        <v>157</v>
      </c>
      <c r="C92" s="3">
        <v>2.76</v>
      </c>
      <c r="D92" s="3">
        <v>1.72</v>
      </c>
      <c r="E92" s="3">
        <v>2.69</v>
      </c>
      <c r="F92" s="3">
        <v>0.54</v>
      </c>
      <c r="G92" s="3">
        <v>7.72</v>
      </c>
    </row>
    <row r="93" spans="1:7">
      <c r="A93" s="13">
        <v>92</v>
      </c>
      <c r="B93" s="13" t="s">
        <v>159</v>
      </c>
      <c r="C93" s="3">
        <v>2.9</v>
      </c>
      <c r="D93" s="3">
        <v>2.81</v>
      </c>
      <c r="E93" s="3">
        <v>0.24</v>
      </c>
      <c r="F93" s="3">
        <v>1.73</v>
      </c>
      <c r="G93" s="3">
        <v>7.69</v>
      </c>
    </row>
    <row r="94" spans="1:7">
      <c r="A94" s="13">
        <v>93</v>
      </c>
      <c r="B94" s="13" t="s">
        <v>162</v>
      </c>
      <c r="C94" s="3">
        <v>2.81</v>
      </c>
      <c r="D94" s="3">
        <v>3.48</v>
      </c>
      <c r="E94" s="3">
        <v>0.14000000000000001</v>
      </c>
      <c r="F94" s="3">
        <v>1.23</v>
      </c>
      <c r="G94" s="3">
        <v>7.66</v>
      </c>
    </row>
    <row r="95" spans="1:7">
      <c r="A95" s="13">
        <v>94</v>
      </c>
      <c r="B95" s="13" t="s">
        <v>164</v>
      </c>
      <c r="C95" s="3">
        <v>4.0999999999999996</v>
      </c>
      <c r="D95" s="3">
        <v>1.89</v>
      </c>
      <c r="E95" s="3">
        <v>1.45</v>
      </c>
      <c r="F95" s="3">
        <v>0.16</v>
      </c>
      <c r="G95" s="3">
        <v>7.6</v>
      </c>
    </row>
    <row r="96" spans="1:7">
      <c r="A96" s="13">
        <v>95</v>
      </c>
      <c r="B96" s="13" t="s">
        <v>165</v>
      </c>
      <c r="C96" s="3">
        <v>0.66</v>
      </c>
      <c r="D96" s="3">
        <v>5.75</v>
      </c>
      <c r="E96" s="3">
        <v>0.08</v>
      </c>
      <c r="F96" s="3">
        <v>1.1100000000000001</v>
      </c>
      <c r="G96" s="3">
        <v>7.59</v>
      </c>
    </row>
    <row r="97" spans="1:7">
      <c r="A97" s="13">
        <v>96</v>
      </c>
      <c r="B97" s="13" t="s">
        <v>167</v>
      </c>
      <c r="C97" s="3">
        <v>3.78</v>
      </c>
      <c r="D97" s="3">
        <v>2.17</v>
      </c>
      <c r="E97" s="3">
        <v>1.31</v>
      </c>
      <c r="F97" s="3">
        <v>0.31</v>
      </c>
      <c r="G97" s="3">
        <v>7.58</v>
      </c>
    </row>
    <row r="98" spans="1:7">
      <c r="A98" s="13">
        <v>97</v>
      </c>
      <c r="B98" s="13" t="s">
        <v>168</v>
      </c>
      <c r="C98" s="3">
        <v>3.27</v>
      </c>
      <c r="D98" s="3">
        <v>1.37</v>
      </c>
      <c r="E98" s="3">
        <v>2.4300000000000002</v>
      </c>
      <c r="F98" s="3">
        <v>0.48</v>
      </c>
      <c r="G98" s="3">
        <v>7.55</v>
      </c>
    </row>
    <row r="99" spans="1:7">
      <c r="A99" s="13">
        <v>98</v>
      </c>
      <c r="B99" s="13" t="s">
        <v>169</v>
      </c>
      <c r="C99" s="3">
        <v>3.56</v>
      </c>
      <c r="D99" s="3">
        <v>2.35</v>
      </c>
      <c r="E99" s="3">
        <v>0.98</v>
      </c>
      <c r="F99" s="3">
        <v>0.62</v>
      </c>
      <c r="G99" s="3">
        <v>7.51</v>
      </c>
    </row>
    <row r="100" spans="1:7">
      <c r="A100" s="13">
        <v>99</v>
      </c>
      <c r="B100" s="13" t="s">
        <v>171</v>
      </c>
      <c r="C100" s="3">
        <v>5.39</v>
      </c>
      <c r="D100" s="3">
        <v>1.18</v>
      </c>
      <c r="E100" s="3">
        <v>0.7</v>
      </c>
      <c r="F100" s="3">
        <v>0.19</v>
      </c>
      <c r="G100" s="3">
        <v>7.46</v>
      </c>
    </row>
    <row r="101" spans="1:7">
      <c r="A101" s="13">
        <v>100</v>
      </c>
      <c r="B101" s="13" t="s">
        <v>75</v>
      </c>
      <c r="C101" s="3">
        <v>4.59</v>
      </c>
      <c r="D101" s="3">
        <v>2.11</v>
      </c>
      <c r="E101" s="3">
        <v>0.01</v>
      </c>
      <c r="F101" s="3">
        <v>0.68</v>
      </c>
      <c r="G101" s="3">
        <v>7.39</v>
      </c>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G101"/>
  <sheetViews>
    <sheetView workbookViewId="0">
      <selection activeCell="I14" sqref="I14"/>
    </sheetView>
  </sheetViews>
  <sheetFormatPr defaultRowHeight="14.5"/>
  <cols>
    <col min="1" max="1" width="9.7265625" customWidth="1"/>
    <col min="2" max="2" width="45.453125" bestFit="1" customWidth="1"/>
    <col min="3" max="3" width="12.26953125" customWidth="1"/>
    <col min="4" max="4" width="15" customWidth="1"/>
    <col min="5" max="5" width="11.1796875" customWidth="1"/>
    <col min="6" max="6" width="10.7265625" customWidth="1"/>
    <col min="7" max="7" width="7.7265625" customWidth="1"/>
  </cols>
  <sheetData>
    <row r="1" spans="1:7">
      <c r="A1" s="13" t="s">
        <v>0</v>
      </c>
      <c r="B1" s="13" t="s">
        <v>1</v>
      </c>
      <c r="C1" s="13" t="s">
        <v>191</v>
      </c>
      <c r="D1" s="13" t="s">
        <v>192</v>
      </c>
      <c r="E1" s="13" t="s">
        <v>13</v>
      </c>
      <c r="F1" s="13" t="s">
        <v>14</v>
      </c>
      <c r="G1" s="13" t="s">
        <v>16</v>
      </c>
    </row>
    <row r="2" spans="1:7">
      <c r="A2" s="13">
        <v>1</v>
      </c>
      <c r="B2" s="13" t="s">
        <v>17</v>
      </c>
      <c r="C2" s="13">
        <v>76</v>
      </c>
      <c r="D2" s="13">
        <v>51</v>
      </c>
      <c r="E2" s="13">
        <v>8</v>
      </c>
      <c r="F2" s="13">
        <v>322</v>
      </c>
      <c r="G2" s="13" t="s">
        <v>21</v>
      </c>
    </row>
    <row r="3" spans="1:7">
      <c r="A3" s="13">
        <v>2</v>
      </c>
      <c r="B3" s="13" t="s">
        <v>22</v>
      </c>
      <c r="C3" s="13"/>
      <c r="D3" s="13"/>
      <c r="E3" s="13"/>
      <c r="F3" s="13"/>
      <c r="G3" s="13"/>
    </row>
    <row r="4" spans="1:7">
      <c r="A4" s="13">
        <v>3</v>
      </c>
      <c r="B4" s="13" t="s">
        <v>24</v>
      </c>
      <c r="C4" s="13">
        <v>82</v>
      </c>
      <c r="D4" s="13">
        <v>73</v>
      </c>
      <c r="E4" s="13">
        <v>8.3000000000000007</v>
      </c>
      <c r="F4" s="13">
        <v>709</v>
      </c>
      <c r="G4" s="13" t="s">
        <v>21</v>
      </c>
    </row>
    <row r="5" spans="1:7">
      <c r="A5" s="13">
        <v>4</v>
      </c>
      <c r="B5" s="13" t="s">
        <v>26</v>
      </c>
      <c r="C5" s="13">
        <v>80</v>
      </c>
      <c r="D5" s="13">
        <v>73</v>
      </c>
      <c r="E5" s="13">
        <v>8</v>
      </c>
      <c r="F5" s="13">
        <v>192</v>
      </c>
      <c r="G5" s="13" t="s">
        <v>21</v>
      </c>
    </row>
    <row r="6" spans="1:7">
      <c r="A6" s="13">
        <v>5</v>
      </c>
      <c r="B6" s="13" t="s">
        <v>27</v>
      </c>
      <c r="C6" s="13"/>
      <c r="D6" s="13"/>
      <c r="E6" s="13"/>
      <c r="F6" s="13"/>
      <c r="G6" s="13"/>
    </row>
    <row r="7" spans="1:7">
      <c r="A7" s="13">
        <v>6</v>
      </c>
      <c r="B7" s="13" t="s">
        <v>30</v>
      </c>
      <c r="C7" s="13"/>
      <c r="D7" s="13"/>
      <c r="E7" s="13"/>
      <c r="F7" s="13"/>
      <c r="G7" s="13"/>
    </row>
    <row r="8" spans="1:7">
      <c r="A8" s="13">
        <v>7</v>
      </c>
      <c r="B8" s="13" t="s">
        <v>32</v>
      </c>
      <c r="C8" s="13">
        <v>89</v>
      </c>
      <c r="D8" s="13">
        <v>65</v>
      </c>
      <c r="E8" s="13">
        <v>8.5</v>
      </c>
      <c r="F8" s="13">
        <v>431</v>
      </c>
      <c r="G8" s="13" t="s">
        <v>21</v>
      </c>
    </row>
    <row r="9" spans="1:7">
      <c r="A9" s="13">
        <v>8</v>
      </c>
      <c r="B9" s="13" t="s">
        <v>34</v>
      </c>
      <c r="C9" s="13">
        <v>58</v>
      </c>
      <c r="D9" s="13">
        <v>41</v>
      </c>
      <c r="E9" s="13">
        <v>6.6</v>
      </c>
      <c r="F9" s="13">
        <v>129</v>
      </c>
      <c r="G9" s="13" t="s">
        <v>21</v>
      </c>
    </row>
    <row r="10" spans="1:7">
      <c r="A10" s="13">
        <v>9</v>
      </c>
      <c r="B10" s="13" t="s">
        <v>36</v>
      </c>
      <c r="C10" s="13">
        <v>87</v>
      </c>
      <c r="D10" s="13">
        <v>80</v>
      </c>
      <c r="E10" s="13">
        <v>8.4</v>
      </c>
      <c r="F10" s="13">
        <v>594</v>
      </c>
      <c r="G10" s="13" t="s">
        <v>21</v>
      </c>
    </row>
    <row r="11" spans="1:7">
      <c r="A11" s="13">
        <v>10</v>
      </c>
      <c r="B11" s="13" t="s">
        <v>37</v>
      </c>
      <c r="C11" s="13"/>
      <c r="D11" s="13"/>
      <c r="E11" s="13"/>
      <c r="F11" s="13"/>
      <c r="G11" s="13"/>
    </row>
    <row r="12" spans="1:7">
      <c r="A12" s="13">
        <v>11</v>
      </c>
      <c r="B12" s="13" t="s">
        <v>39</v>
      </c>
      <c r="C12" s="13"/>
      <c r="D12" s="13"/>
      <c r="E12" s="13"/>
      <c r="F12" s="13"/>
      <c r="G12" s="13"/>
    </row>
    <row r="13" spans="1:7">
      <c r="A13" s="13">
        <v>12</v>
      </c>
      <c r="B13" s="13" t="s">
        <v>41</v>
      </c>
      <c r="C13" s="13">
        <v>91</v>
      </c>
      <c r="D13" s="13">
        <v>64</v>
      </c>
      <c r="E13" s="13">
        <v>8.6</v>
      </c>
      <c r="F13" s="13">
        <v>464</v>
      </c>
      <c r="G13" s="13" t="s">
        <v>21</v>
      </c>
    </row>
    <row r="14" spans="1:7">
      <c r="A14" s="13">
        <v>13</v>
      </c>
      <c r="B14" s="13" t="s">
        <v>42</v>
      </c>
      <c r="C14" s="13"/>
      <c r="D14" s="13"/>
      <c r="E14" s="13"/>
      <c r="F14" s="13"/>
      <c r="G14" s="13"/>
    </row>
    <row r="15" spans="1:7">
      <c r="A15" s="13">
        <v>14</v>
      </c>
      <c r="B15" s="13" t="s">
        <v>43</v>
      </c>
      <c r="C15" s="13">
        <v>80</v>
      </c>
      <c r="D15" s="13">
        <v>63</v>
      </c>
      <c r="E15" s="13">
        <v>7.7</v>
      </c>
      <c r="F15" s="13">
        <v>146</v>
      </c>
      <c r="G15" s="13" t="s">
        <v>21</v>
      </c>
    </row>
    <row r="16" spans="1:7">
      <c r="A16" s="13">
        <v>15</v>
      </c>
      <c r="B16" s="13" t="s">
        <v>44</v>
      </c>
      <c r="C16" s="13">
        <v>61</v>
      </c>
      <c r="D16" s="13">
        <v>45</v>
      </c>
      <c r="E16" s="13">
        <v>6.3</v>
      </c>
      <c r="F16" s="13">
        <v>106</v>
      </c>
      <c r="G16" s="13" t="s">
        <v>21</v>
      </c>
    </row>
    <row r="17" spans="1:7">
      <c r="A17" s="13">
        <v>16</v>
      </c>
      <c r="B17" s="13" t="s">
        <v>48</v>
      </c>
      <c r="C17" s="13">
        <v>80</v>
      </c>
      <c r="D17" s="13">
        <v>33</v>
      </c>
      <c r="E17" s="13">
        <v>7.4</v>
      </c>
      <c r="F17" s="13">
        <v>52</v>
      </c>
      <c r="G17" s="13" t="s">
        <v>21</v>
      </c>
    </row>
    <row r="18" spans="1:7">
      <c r="A18" s="13">
        <v>17</v>
      </c>
      <c r="B18" s="13" t="s">
        <v>49</v>
      </c>
      <c r="C18" s="13">
        <v>97</v>
      </c>
      <c r="D18" s="13">
        <v>50</v>
      </c>
      <c r="E18" s="13">
        <v>8.1999999999999993</v>
      </c>
      <c r="F18" s="13">
        <v>3994</v>
      </c>
      <c r="G18" s="13" t="s">
        <v>54</v>
      </c>
    </row>
    <row r="19" spans="1:7">
      <c r="A19" s="13">
        <v>18</v>
      </c>
      <c r="B19" s="13" t="s">
        <v>55</v>
      </c>
      <c r="C19" s="13">
        <v>95</v>
      </c>
      <c r="D19" s="13">
        <v>80</v>
      </c>
      <c r="E19" s="13">
        <v>9</v>
      </c>
      <c r="F19" s="13">
        <v>1588</v>
      </c>
      <c r="G19" s="13" t="s">
        <v>54</v>
      </c>
    </row>
    <row r="20" spans="1:7">
      <c r="A20" s="13">
        <v>19</v>
      </c>
      <c r="B20" s="13" t="s">
        <v>57</v>
      </c>
      <c r="C20" s="13"/>
      <c r="D20" s="13"/>
      <c r="E20" s="13"/>
      <c r="F20" s="13"/>
      <c r="G20" s="13"/>
    </row>
    <row r="21" spans="1:7">
      <c r="A21" s="13">
        <v>20</v>
      </c>
      <c r="B21" s="13" t="s">
        <v>59</v>
      </c>
      <c r="C21" s="13">
        <v>77</v>
      </c>
      <c r="D21" s="13">
        <v>58</v>
      </c>
      <c r="E21" s="13">
        <v>7.9</v>
      </c>
      <c r="F21" s="13">
        <v>50</v>
      </c>
      <c r="G21" s="13" t="s">
        <v>21</v>
      </c>
    </row>
    <row r="22" spans="1:7">
      <c r="A22" s="13">
        <v>21</v>
      </c>
      <c r="B22" s="13" t="s">
        <v>60</v>
      </c>
      <c r="C22" s="13"/>
      <c r="D22" s="13"/>
      <c r="E22" s="13"/>
      <c r="F22" s="13"/>
      <c r="G22" s="13"/>
    </row>
    <row r="23" spans="1:7">
      <c r="A23" s="13">
        <v>22</v>
      </c>
      <c r="B23" s="13" t="s">
        <v>61</v>
      </c>
      <c r="C23" s="13"/>
      <c r="D23" s="13"/>
      <c r="E23" s="13"/>
      <c r="F23" s="13"/>
      <c r="G23" s="13"/>
    </row>
    <row r="24" spans="1:7">
      <c r="A24" s="13">
        <v>23</v>
      </c>
      <c r="B24" s="13" t="s">
        <v>62</v>
      </c>
      <c r="C24" s="13"/>
      <c r="D24" s="13"/>
      <c r="E24" s="13"/>
      <c r="F24" s="13"/>
      <c r="G24" s="13"/>
    </row>
    <row r="25" spans="1:7">
      <c r="A25" s="13">
        <v>24</v>
      </c>
      <c r="B25" s="13" t="s">
        <v>49</v>
      </c>
      <c r="C25" s="13">
        <v>97</v>
      </c>
      <c r="D25" s="13">
        <v>58</v>
      </c>
      <c r="E25" s="13">
        <v>8.1</v>
      </c>
      <c r="F25" s="13">
        <v>3711</v>
      </c>
      <c r="G25" s="13" t="s">
        <v>54</v>
      </c>
    </row>
    <row r="26" spans="1:7">
      <c r="A26" s="13">
        <v>25</v>
      </c>
      <c r="B26" s="13" t="s">
        <v>63</v>
      </c>
      <c r="C26" s="13">
        <v>95</v>
      </c>
      <c r="D26" s="13">
        <v>62</v>
      </c>
      <c r="E26" s="13">
        <v>8.6999999999999993</v>
      </c>
      <c r="F26" s="13">
        <v>730</v>
      </c>
      <c r="G26" s="13" t="s">
        <v>54</v>
      </c>
    </row>
    <row r="27" spans="1:7">
      <c r="A27" s="13">
        <v>26</v>
      </c>
      <c r="B27" s="13" t="s">
        <v>64</v>
      </c>
      <c r="C27" s="13"/>
      <c r="D27" s="13"/>
      <c r="E27" s="13"/>
      <c r="F27" s="13"/>
      <c r="G27" s="13"/>
    </row>
    <row r="28" spans="1:7">
      <c r="A28" s="13">
        <v>27</v>
      </c>
      <c r="B28" s="13" t="s">
        <v>66</v>
      </c>
      <c r="C28" s="13">
        <v>77</v>
      </c>
      <c r="D28" s="13">
        <v>37</v>
      </c>
      <c r="E28" s="13">
        <v>7.1</v>
      </c>
      <c r="F28" s="13">
        <v>19</v>
      </c>
      <c r="G28" s="13" t="s">
        <v>21</v>
      </c>
    </row>
    <row r="29" spans="1:7">
      <c r="A29" s="13">
        <v>28</v>
      </c>
      <c r="B29" s="13" t="s">
        <v>67</v>
      </c>
      <c r="C29" s="13"/>
      <c r="D29" s="13"/>
      <c r="E29" s="13"/>
      <c r="F29" s="13"/>
      <c r="G29" s="13"/>
    </row>
    <row r="30" spans="1:7">
      <c r="A30" s="13">
        <v>29</v>
      </c>
      <c r="B30" s="13" t="s">
        <v>68</v>
      </c>
      <c r="C30" s="13">
        <v>95</v>
      </c>
      <c r="D30" s="13">
        <v>54</v>
      </c>
      <c r="E30" s="13">
        <v>8.4</v>
      </c>
      <c r="F30" s="13">
        <v>314</v>
      </c>
      <c r="G30" s="13" t="s">
        <v>21</v>
      </c>
    </row>
    <row r="31" spans="1:7">
      <c r="A31" s="13">
        <v>30</v>
      </c>
      <c r="B31" s="13" t="s">
        <v>71</v>
      </c>
      <c r="C31" s="13">
        <v>88</v>
      </c>
      <c r="D31" s="13">
        <v>81</v>
      </c>
      <c r="E31" s="13">
        <v>3.4</v>
      </c>
      <c r="F31" s="13">
        <v>8713</v>
      </c>
      <c r="G31" s="13" t="s">
        <v>54</v>
      </c>
    </row>
    <row r="32" spans="1:7">
      <c r="A32" s="13">
        <v>31</v>
      </c>
      <c r="B32" s="13" t="s">
        <v>74</v>
      </c>
      <c r="C32" s="13"/>
      <c r="D32" s="13"/>
      <c r="E32" s="13"/>
      <c r="F32" s="13"/>
      <c r="G32" s="13"/>
    </row>
    <row r="33" spans="1:7">
      <c r="A33" s="13">
        <v>32</v>
      </c>
      <c r="B33" s="13" t="s">
        <v>75</v>
      </c>
      <c r="C33" s="13"/>
      <c r="D33" s="13"/>
      <c r="E33" s="13"/>
      <c r="F33" s="13"/>
      <c r="G33" s="13"/>
    </row>
    <row r="34" spans="1:7">
      <c r="A34" s="13">
        <v>33</v>
      </c>
      <c r="B34" s="13" t="s">
        <v>77</v>
      </c>
      <c r="C34" s="13">
        <v>87</v>
      </c>
      <c r="D34" s="13">
        <v>89</v>
      </c>
      <c r="E34" s="13">
        <v>6.3</v>
      </c>
      <c r="F34" s="13">
        <v>1454</v>
      </c>
      <c r="G34" s="13" t="s">
        <v>54</v>
      </c>
    </row>
    <row r="35" spans="1:7">
      <c r="A35" s="13">
        <v>34</v>
      </c>
      <c r="B35" s="13" t="s">
        <v>79</v>
      </c>
      <c r="C35" s="13"/>
      <c r="D35" s="13"/>
      <c r="E35" s="13"/>
      <c r="F35" s="13"/>
      <c r="G35" s="13"/>
    </row>
    <row r="36" spans="1:7">
      <c r="A36" s="13">
        <v>35</v>
      </c>
      <c r="B36" s="13" t="s">
        <v>81</v>
      </c>
      <c r="C36" s="13">
        <v>83</v>
      </c>
      <c r="D36" s="13">
        <v>21</v>
      </c>
      <c r="E36" s="13">
        <v>5.3</v>
      </c>
      <c r="F36" s="13">
        <v>922</v>
      </c>
      <c r="G36" s="13" t="s">
        <v>54</v>
      </c>
    </row>
    <row r="37" spans="1:7">
      <c r="A37" s="13">
        <v>36</v>
      </c>
      <c r="B37" s="13" t="s">
        <v>81</v>
      </c>
      <c r="C37" s="13">
        <v>83</v>
      </c>
      <c r="D37" s="13">
        <v>73</v>
      </c>
      <c r="E37" s="13">
        <v>4.8</v>
      </c>
      <c r="F37" s="13">
        <v>2256</v>
      </c>
      <c r="G37" s="13" t="s">
        <v>54</v>
      </c>
    </row>
    <row r="38" spans="1:7">
      <c r="A38" s="13">
        <v>37</v>
      </c>
      <c r="B38" s="13" t="s">
        <v>82</v>
      </c>
      <c r="C38" s="13">
        <v>94</v>
      </c>
      <c r="D38" s="13">
        <v>100</v>
      </c>
      <c r="E38" s="13">
        <v>6.3</v>
      </c>
      <c r="F38" s="13">
        <v>2698</v>
      </c>
      <c r="G38" s="13" t="s">
        <v>54</v>
      </c>
    </row>
    <row r="39" spans="1:7">
      <c r="A39" s="13">
        <v>38</v>
      </c>
      <c r="B39" s="13" t="s">
        <v>71</v>
      </c>
      <c r="C39" s="13">
        <v>88</v>
      </c>
      <c r="D39" s="13">
        <v>39</v>
      </c>
      <c r="E39" s="13">
        <v>3.2</v>
      </c>
      <c r="F39" s="13">
        <v>5234</v>
      </c>
      <c r="G39" s="13" t="s">
        <v>54</v>
      </c>
    </row>
    <row r="40" spans="1:7">
      <c r="A40" s="13">
        <v>39</v>
      </c>
      <c r="B40" s="13" t="s">
        <v>84</v>
      </c>
      <c r="C40" s="13">
        <v>97</v>
      </c>
      <c r="D40" s="13">
        <v>56</v>
      </c>
      <c r="E40" s="13">
        <v>8.5</v>
      </c>
      <c r="F40" s="13">
        <v>664</v>
      </c>
      <c r="G40" s="13" t="s">
        <v>54</v>
      </c>
    </row>
    <row r="41" spans="1:7">
      <c r="A41" s="13">
        <v>40</v>
      </c>
      <c r="B41" s="13" t="s">
        <v>86</v>
      </c>
      <c r="C41" s="13">
        <v>93</v>
      </c>
      <c r="D41" s="13">
        <v>81</v>
      </c>
      <c r="E41" s="13">
        <v>8.9</v>
      </c>
      <c r="F41" s="13">
        <v>1662</v>
      </c>
      <c r="G41" s="13" t="s">
        <v>89</v>
      </c>
    </row>
    <row r="42" spans="1:7">
      <c r="A42" s="13">
        <v>41</v>
      </c>
      <c r="B42" s="13" t="s">
        <v>90</v>
      </c>
      <c r="C42" s="13">
        <v>85</v>
      </c>
      <c r="D42" s="13">
        <v>73</v>
      </c>
      <c r="E42" s="13">
        <v>8.1999999999999993</v>
      </c>
      <c r="F42" s="13">
        <v>632</v>
      </c>
      <c r="G42" s="13" t="s">
        <v>21</v>
      </c>
    </row>
    <row r="43" spans="1:7">
      <c r="A43" s="13">
        <v>42</v>
      </c>
      <c r="B43" s="13" t="s">
        <v>77</v>
      </c>
      <c r="C43" s="13">
        <v>88</v>
      </c>
      <c r="D43" s="13">
        <v>58</v>
      </c>
      <c r="E43" s="13">
        <v>6.4</v>
      </c>
      <c r="F43" s="13">
        <v>1094</v>
      </c>
      <c r="G43" s="13" t="s">
        <v>54</v>
      </c>
    </row>
    <row r="44" spans="1:7">
      <c r="A44" s="13">
        <v>43</v>
      </c>
      <c r="B44" s="13" t="s">
        <v>49</v>
      </c>
      <c r="C44" s="13">
        <v>97</v>
      </c>
      <c r="D44" s="13">
        <v>66</v>
      </c>
      <c r="E44" s="13">
        <v>8.3000000000000007</v>
      </c>
      <c r="F44" s="13">
        <v>2899</v>
      </c>
      <c r="G44" s="13" t="s">
        <v>54</v>
      </c>
    </row>
    <row r="45" spans="1:7">
      <c r="A45" s="13">
        <v>44</v>
      </c>
      <c r="B45" s="13" t="s">
        <v>92</v>
      </c>
      <c r="C45" s="13">
        <v>86</v>
      </c>
      <c r="D45" s="13">
        <v>57</v>
      </c>
      <c r="E45" s="13">
        <v>8.6999999999999993</v>
      </c>
      <c r="F45" s="13">
        <v>242</v>
      </c>
      <c r="G45" s="13" t="s">
        <v>21</v>
      </c>
    </row>
    <row r="46" spans="1:7">
      <c r="A46" s="13">
        <v>45</v>
      </c>
      <c r="B46" s="13" t="s">
        <v>93</v>
      </c>
      <c r="C46" s="13">
        <v>94</v>
      </c>
      <c r="D46" s="13">
        <v>86</v>
      </c>
      <c r="E46" s="13">
        <v>7.8</v>
      </c>
      <c r="F46" s="13">
        <v>4100</v>
      </c>
      <c r="G46" s="13" t="s">
        <v>54</v>
      </c>
    </row>
    <row r="47" spans="1:7">
      <c r="A47" s="13">
        <v>46</v>
      </c>
      <c r="B47" s="13" t="s">
        <v>95</v>
      </c>
      <c r="C47" s="13"/>
      <c r="D47" s="13"/>
      <c r="E47" s="13"/>
      <c r="F47" s="13"/>
      <c r="G47" s="13"/>
    </row>
    <row r="48" spans="1:7">
      <c r="A48" s="13">
        <v>47</v>
      </c>
      <c r="B48" s="13" t="s">
        <v>97</v>
      </c>
      <c r="C48" s="13"/>
      <c r="D48" s="13"/>
      <c r="E48" s="13"/>
      <c r="F48" s="13"/>
      <c r="G48" s="13"/>
    </row>
    <row r="49" spans="1:7">
      <c r="A49" s="13">
        <v>48</v>
      </c>
      <c r="B49" s="13" t="s">
        <v>98</v>
      </c>
      <c r="C49" s="13"/>
      <c r="D49" s="13"/>
      <c r="E49" s="13"/>
      <c r="F49" s="13"/>
      <c r="G49" s="13"/>
    </row>
    <row r="50" spans="1:7">
      <c r="A50" s="13">
        <v>49</v>
      </c>
      <c r="B50" s="13" t="s">
        <v>99</v>
      </c>
      <c r="C50" s="13">
        <v>89</v>
      </c>
      <c r="D50" s="13">
        <v>74</v>
      </c>
      <c r="E50" s="13">
        <v>8.5</v>
      </c>
      <c r="F50" s="13">
        <v>272</v>
      </c>
      <c r="G50" s="13" t="s">
        <v>21</v>
      </c>
    </row>
    <row r="51" spans="1:7">
      <c r="A51" s="13">
        <v>50</v>
      </c>
      <c r="B51" s="13" t="s">
        <v>100</v>
      </c>
      <c r="C51" s="13">
        <v>97</v>
      </c>
      <c r="D51" s="13">
        <v>73</v>
      </c>
      <c r="E51" s="13">
        <v>8.9</v>
      </c>
      <c r="F51" s="13">
        <v>2147</v>
      </c>
      <c r="G51" s="13" t="s">
        <v>21</v>
      </c>
    </row>
    <row r="52" spans="1:7">
      <c r="A52" s="13">
        <v>51</v>
      </c>
      <c r="B52" s="13" t="s">
        <v>101</v>
      </c>
      <c r="C52" s="13"/>
      <c r="D52" s="13"/>
      <c r="E52" s="13"/>
      <c r="F52" s="13"/>
      <c r="G52" s="13"/>
    </row>
    <row r="53" spans="1:7">
      <c r="A53" s="13">
        <v>52</v>
      </c>
      <c r="B53" s="13" t="s">
        <v>103</v>
      </c>
      <c r="C53" s="13">
        <v>98</v>
      </c>
      <c r="D53" s="13">
        <v>86</v>
      </c>
      <c r="E53" s="13">
        <v>7.9</v>
      </c>
      <c r="F53" s="13">
        <v>2951</v>
      </c>
      <c r="G53" s="13" t="s">
        <v>54</v>
      </c>
    </row>
    <row r="54" spans="1:7">
      <c r="A54" s="13">
        <v>53</v>
      </c>
      <c r="B54" s="13" t="s">
        <v>104</v>
      </c>
      <c r="C54" s="13">
        <v>96</v>
      </c>
      <c r="D54" s="13">
        <v>16</v>
      </c>
      <c r="E54" s="13">
        <v>8.6999999999999993</v>
      </c>
      <c r="F54" s="13">
        <v>138</v>
      </c>
      <c r="G54" s="13" t="s">
        <v>21</v>
      </c>
    </row>
    <row r="55" spans="1:7">
      <c r="A55" s="13">
        <v>54</v>
      </c>
      <c r="B55" s="13" t="s">
        <v>106</v>
      </c>
      <c r="C55" s="13">
        <v>90</v>
      </c>
      <c r="D55" s="13">
        <v>82</v>
      </c>
      <c r="E55" s="13">
        <v>8.4</v>
      </c>
      <c r="F55" s="13">
        <v>921</v>
      </c>
      <c r="G55" s="13" t="s">
        <v>21</v>
      </c>
    </row>
    <row r="56" spans="1:7">
      <c r="A56" s="13">
        <v>55</v>
      </c>
      <c r="B56" s="13" t="s">
        <v>107</v>
      </c>
      <c r="C56" s="13">
        <v>84</v>
      </c>
      <c r="D56" s="13">
        <v>82</v>
      </c>
      <c r="E56" s="13">
        <v>7.5</v>
      </c>
      <c r="F56" s="13">
        <v>1112</v>
      </c>
      <c r="G56" s="13" t="s">
        <v>21</v>
      </c>
    </row>
    <row r="57" spans="1:7">
      <c r="A57" s="13">
        <v>56</v>
      </c>
      <c r="B57" s="13" t="s">
        <v>82</v>
      </c>
      <c r="C57" s="13">
        <v>94</v>
      </c>
      <c r="D57" s="13">
        <v>67</v>
      </c>
      <c r="E57" s="13">
        <v>6.3</v>
      </c>
      <c r="F57" s="13">
        <v>2073</v>
      </c>
      <c r="G57" s="13" t="s">
        <v>54</v>
      </c>
    </row>
    <row r="58" spans="1:7">
      <c r="A58" s="13">
        <v>57</v>
      </c>
      <c r="B58" s="13" t="s">
        <v>108</v>
      </c>
      <c r="C58" s="13"/>
      <c r="D58" s="13"/>
      <c r="E58" s="13"/>
      <c r="F58" s="13"/>
      <c r="G58" s="13"/>
    </row>
    <row r="59" spans="1:7">
      <c r="A59" s="13">
        <v>58</v>
      </c>
      <c r="B59" s="13" t="s">
        <v>103</v>
      </c>
      <c r="C59" s="13">
        <v>98</v>
      </c>
      <c r="D59" s="13">
        <v>64</v>
      </c>
      <c r="E59" s="13">
        <v>7.5</v>
      </c>
      <c r="F59" s="13">
        <v>2833</v>
      </c>
      <c r="G59" s="13" t="s">
        <v>54</v>
      </c>
    </row>
    <row r="60" spans="1:7">
      <c r="A60" s="13">
        <v>59</v>
      </c>
      <c r="B60" s="13" t="s">
        <v>109</v>
      </c>
      <c r="C60" s="13"/>
      <c r="D60" s="13"/>
      <c r="E60" s="13"/>
      <c r="F60" s="13"/>
      <c r="G60" s="13"/>
    </row>
    <row r="61" spans="1:7">
      <c r="A61" s="13">
        <v>60</v>
      </c>
      <c r="B61" s="13" t="s">
        <v>95</v>
      </c>
      <c r="C61" s="13"/>
      <c r="D61" s="13"/>
      <c r="E61" s="13"/>
      <c r="F61" s="13"/>
      <c r="G61" s="13"/>
    </row>
    <row r="62" spans="1:7">
      <c r="A62" s="13">
        <v>61</v>
      </c>
      <c r="B62" s="13" t="s">
        <v>110</v>
      </c>
      <c r="C62" s="13">
        <v>73</v>
      </c>
      <c r="D62" s="13">
        <v>29</v>
      </c>
      <c r="E62" s="13">
        <v>2.6</v>
      </c>
      <c r="F62" s="13">
        <v>2117</v>
      </c>
      <c r="G62" s="13" t="s">
        <v>54</v>
      </c>
    </row>
    <row r="63" spans="1:7">
      <c r="A63" s="13">
        <v>62</v>
      </c>
      <c r="B63" s="13" t="s">
        <v>111</v>
      </c>
      <c r="C63" s="13">
        <v>74</v>
      </c>
      <c r="D63" s="13">
        <v>15</v>
      </c>
      <c r="E63" s="13">
        <v>7.8</v>
      </c>
      <c r="F63" s="13">
        <v>16</v>
      </c>
      <c r="G63" s="13" t="s">
        <v>113</v>
      </c>
    </row>
    <row r="64" spans="1:7">
      <c r="A64" s="13">
        <v>63</v>
      </c>
      <c r="B64" s="13" t="s">
        <v>114</v>
      </c>
      <c r="C64" s="13">
        <v>78</v>
      </c>
      <c r="D64" s="13">
        <v>70</v>
      </c>
      <c r="E64" s="13">
        <v>7.2</v>
      </c>
      <c r="F64" s="13">
        <v>424</v>
      </c>
      <c r="G64" s="13" t="s">
        <v>21</v>
      </c>
    </row>
    <row r="65" spans="1:7">
      <c r="A65" s="13">
        <v>64</v>
      </c>
      <c r="B65" s="13" t="s">
        <v>115</v>
      </c>
      <c r="C65" s="13"/>
      <c r="D65" s="13"/>
      <c r="E65" s="13"/>
      <c r="F65" s="13"/>
      <c r="G65" s="13"/>
    </row>
    <row r="66" spans="1:7">
      <c r="A66" s="13">
        <v>65</v>
      </c>
      <c r="B66" s="13" t="s">
        <v>116</v>
      </c>
      <c r="C66" s="13">
        <v>91</v>
      </c>
      <c r="D66" s="13">
        <v>99</v>
      </c>
      <c r="E66" s="13">
        <v>7.9</v>
      </c>
      <c r="F66" s="13">
        <v>2045</v>
      </c>
      <c r="G66" s="13" t="s">
        <v>54</v>
      </c>
    </row>
    <row r="67" spans="1:7">
      <c r="A67" s="13">
        <v>66</v>
      </c>
      <c r="B67" s="13" t="s">
        <v>118</v>
      </c>
      <c r="C67" s="13">
        <v>92</v>
      </c>
      <c r="D67" s="13">
        <v>20</v>
      </c>
      <c r="E67" s="13">
        <v>9.1999999999999993</v>
      </c>
      <c r="F67" s="13">
        <v>1282</v>
      </c>
      <c r="G67" s="13" t="s">
        <v>89</v>
      </c>
    </row>
    <row r="68" spans="1:7">
      <c r="A68" s="13">
        <v>67</v>
      </c>
      <c r="B68" s="13" t="s">
        <v>120</v>
      </c>
      <c r="C68" s="13">
        <v>87</v>
      </c>
      <c r="D68" s="13">
        <v>87</v>
      </c>
      <c r="E68" s="13">
        <v>7</v>
      </c>
      <c r="F68" s="13">
        <v>3260</v>
      </c>
      <c r="G68" s="13" t="s">
        <v>54</v>
      </c>
    </row>
    <row r="69" spans="1:7">
      <c r="A69" s="13">
        <v>68</v>
      </c>
      <c r="B69" s="13" t="s">
        <v>122</v>
      </c>
      <c r="C69" s="13">
        <v>93</v>
      </c>
      <c r="D69" s="13">
        <v>23</v>
      </c>
      <c r="E69" s="13">
        <v>9</v>
      </c>
      <c r="F69" s="13">
        <v>135</v>
      </c>
      <c r="G69" s="13" t="s">
        <v>89</v>
      </c>
    </row>
    <row r="70" spans="1:7">
      <c r="A70" s="13">
        <v>69</v>
      </c>
      <c r="B70" s="13" t="s">
        <v>123</v>
      </c>
      <c r="C70" s="13">
        <v>74</v>
      </c>
      <c r="D70" s="13">
        <v>24</v>
      </c>
      <c r="E70" s="13">
        <v>7.3</v>
      </c>
      <c r="F70" s="13">
        <v>24</v>
      </c>
      <c r="G70" s="13" t="s">
        <v>193</v>
      </c>
    </row>
    <row r="71" spans="1:7">
      <c r="A71" s="13">
        <v>70</v>
      </c>
      <c r="B71" s="13" t="s">
        <v>110</v>
      </c>
      <c r="C71" s="13">
        <v>71</v>
      </c>
      <c r="D71" s="13">
        <v>10</v>
      </c>
      <c r="E71" s="13">
        <v>2.6</v>
      </c>
      <c r="F71" s="13">
        <v>1047</v>
      </c>
      <c r="G71" s="13" t="s">
        <v>54</v>
      </c>
    </row>
    <row r="72" spans="1:7">
      <c r="A72" s="13">
        <v>71</v>
      </c>
      <c r="B72" s="13" t="s">
        <v>124</v>
      </c>
      <c r="C72" s="13">
        <v>94</v>
      </c>
      <c r="D72" s="13">
        <v>70</v>
      </c>
      <c r="E72" s="13">
        <v>8.4</v>
      </c>
      <c r="F72" s="13">
        <v>1320</v>
      </c>
      <c r="G72" s="13" t="s">
        <v>54</v>
      </c>
    </row>
    <row r="73" spans="1:7">
      <c r="A73" s="13">
        <v>72</v>
      </c>
      <c r="B73" s="13" t="s">
        <v>125</v>
      </c>
      <c r="C73" s="13"/>
      <c r="D73" s="13"/>
      <c r="E73" s="13"/>
      <c r="F73" s="13"/>
      <c r="G73" s="13"/>
    </row>
    <row r="74" spans="1:7">
      <c r="A74" s="13">
        <v>73</v>
      </c>
      <c r="B74" s="13" t="s">
        <v>126</v>
      </c>
      <c r="C74" s="13"/>
      <c r="D74" s="13"/>
      <c r="E74" s="13"/>
      <c r="F74" s="13"/>
      <c r="G74" s="13"/>
    </row>
    <row r="75" spans="1:7">
      <c r="A75" s="13">
        <v>74</v>
      </c>
      <c r="B75" s="13" t="s">
        <v>127</v>
      </c>
      <c r="C75" s="13">
        <v>88</v>
      </c>
      <c r="D75" s="13">
        <v>70</v>
      </c>
      <c r="E75" s="13">
        <v>8.6999999999999993</v>
      </c>
      <c r="F75" s="13">
        <v>626</v>
      </c>
      <c r="G75" s="13" t="s">
        <v>21</v>
      </c>
    </row>
    <row r="76" spans="1:7">
      <c r="A76" s="13">
        <v>75</v>
      </c>
      <c r="B76" s="13" t="s">
        <v>128</v>
      </c>
      <c r="C76" s="13">
        <v>72</v>
      </c>
      <c r="D76" s="13">
        <v>27</v>
      </c>
      <c r="E76" s="13">
        <v>7.8</v>
      </c>
      <c r="F76" s="13">
        <v>85</v>
      </c>
      <c r="G76" s="13" t="s">
        <v>21</v>
      </c>
    </row>
    <row r="77" spans="1:7">
      <c r="A77" s="13">
        <v>76</v>
      </c>
      <c r="B77" s="13" t="s">
        <v>130</v>
      </c>
      <c r="C77" s="13">
        <v>96</v>
      </c>
      <c r="D77" s="13">
        <v>89</v>
      </c>
      <c r="E77" s="13">
        <v>8.4</v>
      </c>
      <c r="F77" s="13">
        <v>3589</v>
      </c>
      <c r="G77" s="13" t="s">
        <v>54</v>
      </c>
    </row>
    <row r="78" spans="1:7">
      <c r="A78" s="13">
        <v>77</v>
      </c>
      <c r="B78" s="13" t="s">
        <v>133</v>
      </c>
      <c r="C78" s="13"/>
      <c r="D78" s="13"/>
      <c r="E78" s="13"/>
      <c r="F78" s="13"/>
      <c r="G78" s="13"/>
    </row>
    <row r="79" spans="1:7">
      <c r="A79" s="13">
        <v>78</v>
      </c>
      <c r="B79" s="13" t="s">
        <v>134</v>
      </c>
      <c r="C79" s="13">
        <v>82</v>
      </c>
      <c r="D79" s="13">
        <v>42</v>
      </c>
      <c r="E79" s="13">
        <v>4.3</v>
      </c>
      <c r="F79" s="13">
        <v>896</v>
      </c>
      <c r="G79" s="13" t="s">
        <v>21</v>
      </c>
    </row>
    <row r="80" spans="1:7">
      <c r="A80" s="13">
        <v>79</v>
      </c>
      <c r="B80" s="13" t="s">
        <v>137</v>
      </c>
      <c r="C80" s="13">
        <v>95</v>
      </c>
      <c r="D80" s="13">
        <v>91</v>
      </c>
      <c r="E80" s="13">
        <v>8.1999999999999993</v>
      </c>
      <c r="F80" s="13">
        <v>1218</v>
      </c>
      <c r="G80" s="13" t="s">
        <v>54</v>
      </c>
    </row>
    <row r="81" spans="1:7">
      <c r="A81" s="13">
        <v>80</v>
      </c>
      <c r="B81" s="13" t="s">
        <v>140</v>
      </c>
      <c r="C81" s="13">
        <v>68</v>
      </c>
      <c r="D81" s="13">
        <v>42</v>
      </c>
      <c r="E81" s="13">
        <v>7.4</v>
      </c>
      <c r="F81" s="13">
        <v>54</v>
      </c>
      <c r="G81" s="13" t="s">
        <v>21</v>
      </c>
    </row>
    <row r="82" spans="1:7">
      <c r="A82" s="13">
        <v>81</v>
      </c>
      <c r="B82" s="13" t="s">
        <v>142</v>
      </c>
      <c r="C82" s="13">
        <v>62</v>
      </c>
      <c r="D82" s="13">
        <v>41</v>
      </c>
      <c r="E82" s="13">
        <v>6.3</v>
      </c>
      <c r="F82" s="13">
        <v>190</v>
      </c>
      <c r="G82" s="13" t="s">
        <v>21</v>
      </c>
    </row>
    <row r="83" spans="1:7">
      <c r="A83" s="13">
        <v>82</v>
      </c>
      <c r="B83" s="13" t="s">
        <v>144</v>
      </c>
      <c r="C83" s="13">
        <v>88</v>
      </c>
      <c r="D83" s="13">
        <v>37</v>
      </c>
      <c r="E83" s="13">
        <v>6.6</v>
      </c>
      <c r="F83" s="13">
        <v>348</v>
      </c>
      <c r="G83" s="13" t="s">
        <v>21</v>
      </c>
    </row>
    <row r="84" spans="1:7">
      <c r="A84" s="13">
        <v>83</v>
      </c>
      <c r="B84" s="13" t="s">
        <v>145</v>
      </c>
      <c r="C84" s="13"/>
      <c r="D84" s="13"/>
      <c r="E84" s="13"/>
      <c r="F84" s="13"/>
      <c r="G84" s="13"/>
    </row>
    <row r="85" spans="1:7">
      <c r="A85" s="13">
        <v>84</v>
      </c>
      <c r="B85" s="13" t="s">
        <v>146</v>
      </c>
      <c r="C85" s="13"/>
      <c r="D85" s="13"/>
      <c r="E85" s="13"/>
      <c r="F85" s="13"/>
      <c r="G85" s="13"/>
    </row>
    <row r="86" spans="1:7">
      <c r="A86" s="13">
        <v>85</v>
      </c>
      <c r="B86" s="13" t="s">
        <v>147</v>
      </c>
      <c r="C86" s="13">
        <v>92</v>
      </c>
      <c r="D86" s="13">
        <v>53</v>
      </c>
      <c r="E86" s="13">
        <v>8.6999999999999993</v>
      </c>
      <c r="F86" s="13">
        <v>1056</v>
      </c>
      <c r="G86" s="13" t="s">
        <v>89</v>
      </c>
    </row>
    <row r="87" spans="1:7">
      <c r="A87" s="13">
        <v>86</v>
      </c>
      <c r="B87" s="13" t="s">
        <v>148</v>
      </c>
      <c r="C87" s="13">
        <v>86</v>
      </c>
      <c r="D87" s="13">
        <v>75</v>
      </c>
      <c r="E87" s="13">
        <v>7.6</v>
      </c>
      <c r="F87" s="13">
        <v>886</v>
      </c>
      <c r="G87" s="13" t="s">
        <v>89</v>
      </c>
    </row>
    <row r="88" spans="1:7">
      <c r="A88" s="13">
        <v>87</v>
      </c>
      <c r="B88" s="13" t="s">
        <v>151</v>
      </c>
      <c r="C88" s="13"/>
      <c r="D88" s="13"/>
      <c r="E88" s="13"/>
      <c r="F88" s="13"/>
      <c r="G88" s="13"/>
    </row>
    <row r="89" spans="1:7">
      <c r="A89" s="13">
        <v>88</v>
      </c>
      <c r="B89" s="13" t="s">
        <v>153</v>
      </c>
      <c r="C89" s="13"/>
      <c r="D89" s="13"/>
      <c r="E89" s="13"/>
      <c r="F89" s="13"/>
      <c r="G89" s="13"/>
    </row>
    <row r="90" spans="1:7">
      <c r="A90" s="13">
        <v>89</v>
      </c>
      <c r="B90" s="13" t="s">
        <v>154</v>
      </c>
      <c r="C90" s="13">
        <v>90</v>
      </c>
      <c r="D90" s="13">
        <v>24</v>
      </c>
      <c r="E90" s="13">
        <v>8.6</v>
      </c>
      <c r="F90" s="13">
        <v>644</v>
      </c>
      <c r="G90" s="13" t="s">
        <v>89</v>
      </c>
    </row>
    <row r="91" spans="1:7">
      <c r="A91" s="13">
        <v>90</v>
      </c>
      <c r="B91" s="13" t="s">
        <v>155</v>
      </c>
      <c r="C91" s="13"/>
      <c r="D91" s="13"/>
      <c r="E91" s="13"/>
      <c r="F91" s="13"/>
      <c r="G91" s="13"/>
    </row>
    <row r="92" spans="1:7">
      <c r="A92" s="13">
        <v>91</v>
      </c>
      <c r="B92" s="13" t="s">
        <v>157</v>
      </c>
      <c r="C92" s="13">
        <v>83</v>
      </c>
      <c r="D92" s="13">
        <v>46</v>
      </c>
      <c r="E92" s="13">
        <v>8.5</v>
      </c>
      <c r="F92" s="13">
        <v>203</v>
      </c>
      <c r="G92" s="13" t="s">
        <v>21</v>
      </c>
    </row>
    <row r="93" spans="1:7">
      <c r="A93" s="13">
        <v>92</v>
      </c>
      <c r="B93" s="13" t="s">
        <v>159</v>
      </c>
      <c r="C93" s="13">
        <v>88</v>
      </c>
      <c r="D93" s="13">
        <v>65</v>
      </c>
      <c r="E93" s="13">
        <v>7.6</v>
      </c>
      <c r="F93" s="13">
        <v>451</v>
      </c>
      <c r="G93" s="13" t="s">
        <v>54</v>
      </c>
    </row>
    <row r="94" spans="1:7">
      <c r="A94" s="13">
        <v>93</v>
      </c>
      <c r="B94" s="13" t="s">
        <v>162</v>
      </c>
      <c r="C94" s="13">
        <v>83</v>
      </c>
      <c r="D94" s="13">
        <v>39</v>
      </c>
      <c r="E94" s="13">
        <v>5.7</v>
      </c>
      <c r="F94" s="13">
        <v>1443</v>
      </c>
      <c r="G94" s="13" t="s">
        <v>54</v>
      </c>
    </row>
    <row r="95" spans="1:7">
      <c r="A95" s="13">
        <v>94</v>
      </c>
      <c r="B95" s="13" t="s">
        <v>164</v>
      </c>
      <c r="C95" s="13"/>
      <c r="D95" s="13"/>
      <c r="E95" s="13"/>
      <c r="F95" s="13"/>
      <c r="G95" s="13"/>
    </row>
    <row r="96" spans="1:7">
      <c r="A96" s="13">
        <v>95</v>
      </c>
      <c r="B96" s="13" t="s">
        <v>165</v>
      </c>
      <c r="C96" s="13">
        <v>85</v>
      </c>
      <c r="D96" s="13">
        <v>41</v>
      </c>
      <c r="E96" s="13">
        <v>5</v>
      </c>
      <c r="F96" s="13">
        <v>398</v>
      </c>
      <c r="G96" s="13" t="s">
        <v>21</v>
      </c>
    </row>
    <row r="97" spans="1:7">
      <c r="A97" s="13">
        <v>96</v>
      </c>
      <c r="B97" s="13" t="s">
        <v>167</v>
      </c>
      <c r="C97" s="13"/>
      <c r="D97" s="13"/>
      <c r="E97" s="13"/>
      <c r="F97" s="13"/>
      <c r="G97" s="13"/>
    </row>
    <row r="98" spans="1:7">
      <c r="A98" s="13">
        <v>97</v>
      </c>
      <c r="B98" s="13" t="s">
        <v>168</v>
      </c>
      <c r="C98" s="13"/>
      <c r="D98" s="13"/>
      <c r="E98" s="13"/>
      <c r="F98" s="13"/>
      <c r="G98" s="13"/>
    </row>
    <row r="99" spans="1:7">
      <c r="A99" s="13">
        <v>98</v>
      </c>
      <c r="B99" s="13" t="s">
        <v>169</v>
      </c>
      <c r="C99" s="13">
        <v>97</v>
      </c>
      <c r="D99" s="13">
        <v>87</v>
      </c>
      <c r="E99" s="13">
        <v>9.1</v>
      </c>
      <c r="F99" s="13">
        <v>1854</v>
      </c>
      <c r="G99" s="13" t="s">
        <v>21</v>
      </c>
    </row>
    <row r="100" spans="1:7">
      <c r="A100" s="13">
        <v>99</v>
      </c>
      <c r="B100" s="13" t="s">
        <v>171</v>
      </c>
      <c r="C100" s="13"/>
      <c r="D100" s="13"/>
      <c r="E100" s="13"/>
      <c r="F100" s="13"/>
      <c r="G100" s="13"/>
    </row>
    <row r="101" spans="1:7">
      <c r="A101" s="13">
        <v>100</v>
      </c>
      <c r="B101" s="13" t="s">
        <v>75</v>
      </c>
      <c r="C101" s="13"/>
      <c r="D101" s="13"/>
      <c r="E101" s="13"/>
      <c r="F101" s="13"/>
      <c r="G101" s="13"/>
    </row>
  </sheetData>
  <phoneticPr fontId="18"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9D009-BC6F-4DA4-B459-388B9B4F9E11}">
  <sheetPr codeName="Sheet7"/>
  <dimension ref="A1:A12"/>
  <sheetViews>
    <sheetView workbookViewId="0">
      <selection activeCell="E5" sqref="E5"/>
    </sheetView>
  </sheetViews>
  <sheetFormatPr defaultRowHeight="14.5"/>
  <cols>
    <col min="1" max="1" width="12.54296875" customWidth="1"/>
    <col min="3" max="3" width="11.7265625" customWidth="1"/>
  </cols>
  <sheetData>
    <row r="1" spans="1:1">
      <c r="A1" s="13" t="s">
        <v>4</v>
      </c>
    </row>
    <row r="2" spans="1:1">
      <c r="A2" s="13" t="s">
        <v>51</v>
      </c>
    </row>
    <row r="3" spans="1:1">
      <c r="A3" s="13" t="s">
        <v>102</v>
      </c>
    </row>
    <row r="4" spans="1:1">
      <c r="A4" s="13" t="s">
        <v>87</v>
      </c>
    </row>
    <row r="5" spans="1:1">
      <c r="A5" s="13" t="s">
        <v>35</v>
      </c>
    </row>
    <row r="6" spans="1:1">
      <c r="A6" s="13" t="s">
        <v>2</v>
      </c>
    </row>
    <row r="7" spans="1:1">
      <c r="A7" s="13" t="s">
        <v>31</v>
      </c>
    </row>
    <row r="8" spans="1:1">
      <c r="A8" s="13" t="s">
        <v>25</v>
      </c>
    </row>
    <row r="9" spans="1:1">
      <c r="A9" s="13" t="s">
        <v>29</v>
      </c>
    </row>
    <row r="10" spans="1:1">
      <c r="A10" s="13" t="s">
        <v>38</v>
      </c>
    </row>
    <row r="11" spans="1:1">
      <c r="A11" s="13" t="s">
        <v>40</v>
      </c>
    </row>
    <row r="12" spans="1:1">
      <c r="A12" s="13" t="s">
        <v>19</v>
      </c>
    </row>
  </sheetData>
  <sortState xmlns:xlrd2="http://schemas.microsoft.com/office/spreadsheetml/2017/richdata2" ref="A2:A12">
    <sortCondition ref="A2"/>
  </sortState>
  <phoneticPr fontId="18"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096F2-DB8C-4977-A0A6-6650CA2656E7}">
  <sheetPr codeName="Sheet8"/>
  <dimension ref="A1:A35"/>
  <sheetViews>
    <sheetView topLeftCell="A15" workbookViewId="0">
      <selection activeCell="C41" sqref="C41"/>
    </sheetView>
  </sheetViews>
  <sheetFormatPr defaultRowHeight="14.5"/>
  <sheetData>
    <row r="1" spans="1:1">
      <c r="A1" s="13">
        <v>1982</v>
      </c>
    </row>
    <row r="2" spans="1:1">
      <c r="A2" s="13">
        <v>1983</v>
      </c>
    </row>
    <row r="3" spans="1:1">
      <c r="A3" s="13">
        <v>1984</v>
      </c>
    </row>
    <row r="4" spans="1:1">
      <c r="A4" s="13">
        <v>1985</v>
      </c>
    </row>
    <row r="5" spans="1:1">
      <c r="A5" s="13">
        <v>1986</v>
      </c>
    </row>
    <row r="6" spans="1:1">
      <c r="A6" s="13">
        <v>1987</v>
      </c>
    </row>
    <row r="7" spans="1:1">
      <c r="A7" s="13">
        <v>1988</v>
      </c>
    </row>
    <row r="8" spans="1:1">
      <c r="A8" s="13">
        <v>1989</v>
      </c>
    </row>
    <row r="9" spans="1:1">
      <c r="A9" s="13">
        <v>1990</v>
      </c>
    </row>
    <row r="10" spans="1:1">
      <c r="A10" s="13">
        <v>1991</v>
      </c>
    </row>
    <row r="11" spans="1:1">
      <c r="A11" s="13">
        <v>1992</v>
      </c>
    </row>
    <row r="12" spans="1:1">
      <c r="A12" s="13">
        <v>1993</v>
      </c>
    </row>
    <row r="13" spans="1:1">
      <c r="A13" s="13">
        <v>1994</v>
      </c>
    </row>
    <row r="14" spans="1:1">
      <c r="A14" s="13">
        <v>1995</v>
      </c>
    </row>
    <row r="15" spans="1:1">
      <c r="A15" s="13">
        <v>1996</v>
      </c>
    </row>
    <row r="16" spans="1:1">
      <c r="A16" s="13">
        <v>1997</v>
      </c>
    </row>
    <row r="17" spans="1:1">
      <c r="A17" s="13">
        <v>1998</v>
      </c>
    </row>
    <row r="18" spans="1:1">
      <c r="A18" s="13">
        <v>1999</v>
      </c>
    </row>
    <row r="19" spans="1:1">
      <c r="A19" s="13">
        <v>2000</v>
      </c>
    </row>
    <row r="20" spans="1:1">
      <c r="A20" s="13">
        <v>2001</v>
      </c>
    </row>
    <row r="21" spans="1:1">
      <c r="A21" s="13">
        <v>2002</v>
      </c>
    </row>
    <row r="22" spans="1:1">
      <c r="A22" s="13">
        <v>2003</v>
      </c>
    </row>
    <row r="23" spans="1:1">
      <c r="A23" s="13">
        <v>2004</v>
      </c>
    </row>
    <row r="24" spans="1:1">
      <c r="A24" s="13">
        <v>2005</v>
      </c>
    </row>
    <row r="25" spans="1:1">
      <c r="A25" s="13">
        <v>2006</v>
      </c>
    </row>
    <row r="26" spans="1:1">
      <c r="A26" s="13">
        <v>2007</v>
      </c>
    </row>
    <row r="27" spans="1:1">
      <c r="A27" s="13">
        <v>2008</v>
      </c>
    </row>
    <row r="28" spans="1:1">
      <c r="A28" s="13">
        <v>2009</v>
      </c>
    </row>
    <row r="29" spans="1:1">
      <c r="A29" s="13">
        <v>2010</v>
      </c>
    </row>
    <row r="30" spans="1:1">
      <c r="A30" s="13">
        <v>2011</v>
      </c>
    </row>
    <row r="31" spans="1:1">
      <c r="A31" s="13">
        <v>2012</v>
      </c>
    </row>
    <row r="32" spans="1:1">
      <c r="A32" s="13">
        <v>2013</v>
      </c>
    </row>
    <row r="33" spans="1:1">
      <c r="A33" s="13">
        <v>2014</v>
      </c>
    </row>
    <row r="34" spans="1:1">
      <c r="A34" s="13">
        <v>2015</v>
      </c>
    </row>
    <row r="35" spans="1:1">
      <c r="A35" s="13">
        <v>2016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F8DD7-52D7-45FD-8F5D-491D93084D43}">
  <sheetPr codeName="Sheet9"/>
  <dimension ref="A1:C10"/>
  <sheetViews>
    <sheetView workbookViewId="0">
      <selection activeCell="H22" sqref="H22"/>
    </sheetView>
  </sheetViews>
  <sheetFormatPr defaultRowHeight="14.5"/>
  <cols>
    <col min="1" max="1" width="16.453125" bestFit="1" customWidth="1"/>
    <col min="2" max="2" width="14.54296875" customWidth="1"/>
    <col min="3" max="3" width="13.453125" bestFit="1" customWidth="1"/>
  </cols>
  <sheetData>
    <row r="1" spans="1:3">
      <c r="A1" s="13" t="s">
        <v>194</v>
      </c>
      <c r="B1" s="13" t="s">
        <v>189</v>
      </c>
      <c r="C1" s="13"/>
    </row>
    <row r="2" spans="1:3">
      <c r="A2" s="15">
        <v>6</v>
      </c>
      <c r="B2" s="13" t="s">
        <v>21</v>
      </c>
      <c r="C2" s="13"/>
    </row>
    <row r="3" spans="1:3">
      <c r="A3" s="15">
        <v>10</v>
      </c>
      <c r="B3" s="13" t="s">
        <v>113</v>
      </c>
      <c r="C3" s="13"/>
    </row>
    <row r="4" spans="1:3">
      <c r="A4" s="15">
        <v>13</v>
      </c>
      <c r="B4" s="13" t="s">
        <v>89</v>
      </c>
      <c r="C4" s="13"/>
    </row>
    <row r="5" spans="1:3">
      <c r="A5" s="15">
        <v>17</v>
      </c>
      <c r="B5" s="13" t="s">
        <v>54</v>
      </c>
      <c r="C5" s="13"/>
    </row>
    <row r="6" spans="1:3">
      <c r="A6" s="13"/>
      <c r="B6" s="15"/>
      <c r="C6" s="15"/>
    </row>
    <row r="7" spans="1:3">
      <c r="A7" s="13"/>
      <c r="B7" s="15"/>
      <c r="C7" s="13"/>
    </row>
    <row r="8" spans="1:3">
      <c r="A8" s="13"/>
      <c r="B8" s="15"/>
      <c r="C8" s="13"/>
    </row>
    <row r="9" spans="1:3">
      <c r="A9" s="13"/>
      <c r="B9" s="15"/>
      <c r="C9" s="13"/>
    </row>
    <row r="10" spans="1:3">
      <c r="A10" s="13"/>
      <c r="B10" s="15"/>
      <c r="C10" s="13"/>
    </row>
  </sheetData>
  <phoneticPr fontId="18"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3DA5E-58D2-4F2C-A0F1-C417DB4E11A2}">
  <sheetPr codeName="Sheet10"/>
  <dimension ref="A1:F19"/>
  <sheetViews>
    <sheetView workbookViewId="0">
      <selection activeCell="K3" sqref="K3"/>
    </sheetView>
  </sheetViews>
  <sheetFormatPr defaultRowHeight="14.5"/>
  <sheetData>
    <row r="1" spans="1:6">
      <c r="A1" s="24" t="s">
        <v>195</v>
      </c>
      <c r="B1" s="25">
        <v>2011</v>
      </c>
      <c r="C1" s="13"/>
      <c r="D1" s="13"/>
      <c r="E1" s="13"/>
      <c r="F1" s="13"/>
    </row>
    <row r="2" spans="1:6">
      <c r="A2" s="13"/>
      <c r="B2" s="13"/>
      <c r="C2" s="13"/>
      <c r="D2" s="13"/>
      <c r="E2" s="13"/>
      <c r="F2" s="13"/>
    </row>
    <row r="3" spans="1:6">
      <c r="A3" s="22" t="s">
        <v>196</v>
      </c>
      <c r="B3" s="13"/>
      <c r="C3" s="13"/>
      <c r="D3" s="13"/>
      <c r="E3" s="13"/>
      <c r="F3" s="13"/>
    </row>
    <row r="4" spans="1:6">
      <c r="A4" s="13"/>
      <c r="B4" s="13"/>
      <c r="C4" s="13"/>
      <c r="D4" s="13"/>
      <c r="E4" s="13"/>
      <c r="F4" s="13"/>
    </row>
    <row r="5" spans="1:6">
      <c r="A5" s="24"/>
      <c r="B5" s="25" t="s">
        <v>2</v>
      </c>
      <c r="C5" s="24" t="s">
        <v>25</v>
      </c>
      <c r="D5" s="25" t="s">
        <v>38</v>
      </c>
      <c r="E5" s="24" t="s">
        <v>197</v>
      </c>
      <c r="F5" s="13"/>
    </row>
    <row r="6" spans="1:6">
      <c r="A6" s="13" t="s">
        <v>20</v>
      </c>
      <c r="B6" s="13" cm="1">
        <f t="array" ref="B6">SUMPRODUCT((T_Publish_Info[Global_Sales])*(T_Publish_Info[Genre]=SumProduct!B$5)*(T_Publish_Info[Publisher]=SumProduct!$A6)*(T_Publish_Info[Year_of_Release]=SumProduct!$B$1))</f>
        <v>10.81</v>
      </c>
      <c r="C6" s="13" cm="1">
        <f t="array" ref="C6">SUMPRODUCT((T_Publish_Info[Global_Sales])*(T_Publish_Info[Genre]=SumProduct!C$5)*(T_Publish_Info[Publisher]=SumProduct!$A6)*(T_Publish_Info[Year_of_Release]=SumProduct!$B$1))</f>
        <v>12.66</v>
      </c>
      <c r="D6" s="13" cm="1">
        <f t="array" ref="D6">SUMPRODUCT((T_Publish_Info[Global_Sales])*(T_Publish_Info[Genre]=SumProduct!D$5)*(T_Publish_Info[Publisher]=SumProduct!$A6)*(T_Publish_Info[Year_of_Release]=SumProduct!$B$1))</f>
        <v>0</v>
      </c>
      <c r="E6" s="13">
        <f>SUM(B6:D6)</f>
        <v>23.47</v>
      </c>
      <c r="F6" s="13"/>
    </row>
    <row r="7" spans="1:6">
      <c r="A7" s="13" t="s">
        <v>72</v>
      </c>
      <c r="B7" s="13" cm="1">
        <f t="array" ref="B7">SUMPRODUCT((T_Publish_Info[Global_Sales])*(T_Publish_Info[Genre]=SumProduct!B$5)*(T_Publish_Info[Publisher]=SumProduct!$A7)*(T_Publish_Info[Year_of_Release]=SumProduct!$B$1))</f>
        <v>0</v>
      </c>
      <c r="C7" s="13" cm="1">
        <f t="array" ref="C7">SUMPRODUCT((T_Publish_Info[Global_Sales])*(T_Publish_Info[Genre]=SumProduct!C$5)*(T_Publish_Info[Publisher]=SumProduct!$A7)*(T_Publish_Info[Year_of_Release]=SumProduct!$B$1))</f>
        <v>0</v>
      </c>
      <c r="D7" s="13" cm="1">
        <f t="array" ref="D7">SUMPRODUCT((T_Publish_Info[Global_Sales])*(T_Publish_Info[Genre]=SumProduct!D$5)*(T_Publish_Info[Publisher]=SumProduct!$A7)*(T_Publish_Info[Year_of_Release]=SumProduct!$B$1))</f>
        <v>28.05</v>
      </c>
      <c r="E7" s="13">
        <f>SUM(B7:D7)</f>
        <v>28.05</v>
      </c>
      <c r="F7" s="13"/>
    </row>
    <row r="8" spans="1:6">
      <c r="A8" s="24" t="s">
        <v>197</v>
      </c>
      <c r="B8" s="25">
        <f>SUM(B6:B7)</f>
        <v>10.81</v>
      </c>
      <c r="C8" s="24">
        <f t="shared" ref="C8:D8" si="0">SUM(C6:C7)</f>
        <v>12.66</v>
      </c>
      <c r="D8" s="25">
        <f t="shared" si="0"/>
        <v>28.05</v>
      </c>
      <c r="E8" s="24">
        <f>SUM(B8:D8)</f>
        <v>51.519999999999996</v>
      </c>
      <c r="F8" s="13"/>
    </row>
    <row r="9" spans="1:6">
      <c r="A9" s="13"/>
      <c r="B9" s="13"/>
      <c r="C9" s="13"/>
      <c r="D9" s="13"/>
      <c r="E9" s="13"/>
      <c r="F9" s="13"/>
    </row>
    <row r="10" spans="1:6" s="13" customFormat="1"/>
    <row r="11" spans="1:6" s="13" customFormat="1">
      <c r="A11" s="24" t="s">
        <v>195</v>
      </c>
      <c r="B11" s="25">
        <v>2012</v>
      </c>
    </row>
    <row r="12" spans="1:6">
      <c r="A12" s="13"/>
      <c r="B12" s="13"/>
      <c r="C12" s="13"/>
      <c r="D12" s="13"/>
      <c r="E12" s="13"/>
      <c r="F12" s="13"/>
    </row>
    <row r="13" spans="1:6">
      <c r="A13" s="22" t="s">
        <v>198</v>
      </c>
      <c r="B13" s="13"/>
      <c r="C13" s="13"/>
      <c r="D13" s="13"/>
      <c r="E13" s="13"/>
      <c r="F13" s="13"/>
    </row>
    <row r="14" spans="1:6">
      <c r="A14" s="13"/>
      <c r="B14" s="13"/>
      <c r="C14" s="13"/>
      <c r="D14" s="13"/>
      <c r="E14" s="13"/>
      <c r="F14" s="13"/>
    </row>
    <row r="15" spans="1:6">
      <c r="A15" s="24"/>
      <c r="B15" s="25" t="s">
        <v>2</v>
      </c>
      <c r="C15" s="24" t="s">
        <v>25</v>
      </c>
      <c r="D15" s="25" t="s">
        <v>38</v>
      </c>
      <c r="E15" s="24" t="s">
        <v>199</v>
      </c>
      <c r="F15" s="13"/>
    </row>
    <row r="16" spans="1:6">
      <c r="A16" s="13" t="s">
        <v>20</v>
      </c>
      <c r="B16" s="13">
        <f>SUMIFS(T_Publish_Info[Global_Sales],T_Publish_Info[Genre],SumProduct!B$15,T_Publish_Info[Publisher],SumProduct!$A16,T_Publish_Info[Year_of_Release],SumProduct!$B$11)</f>
        <v>9.9</v>
      </c>
      <c r="C16" s="13">
        <f>SUMIFS(T_Publish_Info[Global_Sales],T_Publish_Info[Genre],SumProduct!C$15,T_Publish_Info[Publisher],SumProduct!$A16,T_Publish_Info[Year_of_Release],SumProduct!$B$11)</f>
        <v>0</v>
      </c>
      <c r="D16" s="13">
        <f>SUMIFS(T_Publish_Info[Global_Sales],T_Publish_Info[Genre],SumProduct!D$15,T_Publish_Info[Publisher],SumProduct!$A16,T_Publish_Info[Year_of_Release],SumProduct!$B$11)</f>
        <v>0</v>
      </c>
      <c r="E16" s="13">
        <f>SUM(B16:D16)</f>
        <v>9.9</v>
      </c>
      <c r="F16" s="13"/>
    </row>
    <row r="17" spans="1:6">
      <c r="A17" s="13" t="s">
        <v>72</v>
      </c>
      <c r="B17" s="13">
        <f>SUMIFS(T_Publish_Info[Global_Sales],T_Publish_Info[Genre],SumProduct!B$15,T_Publish_Info[Publisher],SumProduct!$A17,T_Publish_Info[Year_of_Release],SumProduct!$B$11)</f>
        <v>0</v>
      </c>
      <c r="C17" s="13">
        <f>SUMIFS(T_Publish_Info[Global_Sales],T_Publish_Info[Genre],SumProduct!C$15,T_Publish_Info[Publisher],SumProduct!$A17,T_Publish_Info[Year_of_Release],SumProduct!$B$11)</f>
        <v>0</v>
      </c>
      <c r="D17" s="13">
        <f>SUMIFS(T_Publish_Info[Global_Sales],T_Publish_Info[Genre],SumProduct!D$15,T_Publish_Info[Publisher],SumProduct!$A17,T_Publish_Info[Year_of_Release],SumProduct!$B$11)</f>
        <v>27.46</v>
      </c>
      <c r="E17" s="13">
        <f t="shared" ref="E17:E18" si="1">SUM(B17:D17)</f>
        <v>27.46</v>
      </c>
      <c r="F17" s="13"/>
    </row>
    <row r="18" spans="1:6">
      <c r="A18" s="24" t="s">
        <v>197</v>
      </c>
      <c r="B18" s="25">
        <f>SUM(B16:B17)</f>
        <v>9.9</v>
      </c>
      <c r="C18" s="24">
        <f t="shared" ref="C18:D18" si="2">SUM(C16:C17)</f>
        <v>0</v>
      </c>
      <c r="D18" s="25">
        <f t="shared" si="2"/>
        <v>27.46</v>
      </c>
      <c r="E18" s="24">
        <f t="shared" si="1"/>
        <v>37.36</v>
      </c>
      <c r="F18" s="13"/>
    </row>
    <row r="19" spans="1:6">
      <c r="A19" s="13"/>
      <c r="B19" s="13"/>
      <c r="C19" s="13"/>
      <c r="D19" s="13"/>
      <c r="E19" s="13"/>
      <c r="F19" s="13"/>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B1F4-D62D-4D79-B50B-98E49A347091}">
  <sheetPr codeName="Sheet11"/>
  <dimension ref="B5:M10"/>
  <sheetViews>
    <sheetView workbookViewId="0">
      <selection activeCell="I9" sqref="I9"/>
    </sheetView>
  </sheetViews>
  <sheetFormatPr defaultRowHeight="14.5"/>
  <cols>
    <col min="2" max="2" width="21.54296875" bestFit="1" customWidth="1"/>
  </cols>
  <sheetData>
    <row r="5" spans="2:13" s="13" customFormat="1"/>
    <row r="6" spans="2:13">
      <c r="B6" s="13" t="s">
        <v>200</v>
      </c>
      <c r="C6" s="13"/>
      <c r="D6" s="13">
        <v>50</v>
      </c>
      <c r="E6" s="13" t="s">
        <v>201</v>
      </c>
      <c r="F6" s="13"/>
      <c r="G6" s="13"/>
      <c r="H6" s="13"/>
      <c r="I6" s="13" t="s">
        <v>202</v>
      </c>
      <c r="J6" s="13"/>
      <c r="K6" s="13">
        <v>2015</v>
      </c>
      <c r="L6" s="13"/>
      <c r="M6" s="13"/>
    </row>
    <row r="7" spans="2:13">
      <c r="B7" s="13"/>
      <c r="C7" s="13"/>
      <c r="D7" s="13"/>
      <c r="E7" s="13"/>
      <c r="F7" s="13"/>
      <c r="G7" s="13"/>
      <c r="H7" s="13"/>
      <c r="I7" s="13"/>
      <c r="J7" s="13"/>
      <c r="K7" s="13"/>
      <c r="L7" s="13"/>
      <c r="M7" s="13"/>
    </row>
    <row r="8" spans="2:13">
      <c r="B8" s="22" t="s">
        <v>203</v>
      </c>
      <c r="C8" s="22" t="s">
        <v>204</v>
      </c>
      <c r="D8" s="22"/>
      <c r="E8" s="13"/>
      <c r="F8" s="13"/>
      <c r="G8" s="13"/>
      <c r="H8" s="13"/>
      <c r="I8" s="22" t="s">
        <v>203</v>
      </c>
      <c r="J8" s="13"/>
      <c r="K8" s="13"/>
      <c r="L8" s="22"/>
      <c r="M8" s="13"/>
    </row>
    <row r="9" spans="2:13">
      <c r="B9" s="13" t="str">
        <f>INDEX(T_Publish_Info[Name],MATCH(Formulas!$D$6,T_Publish_Info[Global_Sales],-1))</f>
        <v>Wii Sports</v>
      </c>
      <c r="C9" s="23">
        <f>INDEX(T_Publish_Info[Global_Sales],MATCH(Formulas!B9,T_Publish_Info[Name],0))</f>
        <v>82.53</v>
      </c>
      <c r="D9" s="13" t="s">
        <v>201</v>
      </c>
      <c r="E9" s="13"/>
      <c r="F9" s="13"/>
      <c r="G9" s="13"/>
      <c r="H9" s="13"/>
      <c r="I9" s="13" t="str">
        <f>VLOOKUP($K$6,T_Publish_Info[[Game_ID]:[Year_of_Release]],2,1)</f>
        <v>Call of Duty: Black Ops 3</v>
      </c>
      <c r="J9" s="13"/>
      <c r="K9" s="13"/>
      <c r="L9" s="13"/>
      <c r="M9" s="13"/>
    </row>
    <row r="10" spans="2:13">
      <c r="B10" s="13"/>
      <c r="C10" s="13"/>
      <c r="D10" s="13"/>
      <c r="E10" s="13"/>
      <c r="F10" s="13"/>
      <c r="G10" s="13"/>
      <c r="H10" s="13"/>
      <c r="I10" s="13"/>
      <c r="J10" s="13"/>
      <c r="K10" s="13"/>
      <c r="L10" s="13"/>
      <c r="M10" s="13"/>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CEF49-80EC-40B2-A1C0-E428443748A8}">
  <sheetPr codeName="Sheet12">
    <pageSetUpPr fitToPage="1"/>
  </sheetPr>
  <dimension ref="A1:K80"/>
  <sheetViews>
    <sheetView zoomScale="85" zoomScaleNormal="85" workbookViewId="0">
      <pane ySplit="1" topLeftCell="A2" activePane="bottomLeft" state="frozen"/>
      <selection pane="bottomLeft" activeCell="I7" sqref="I7:I9"/>
    </sheetView>
  </sheetViews>
  <sheetFormatPr defaultRowHeight="14.5"/>
  <cols>
    <col min="1" max="1" width="16.81640625" bestFit="1" customWidth="1"/>
    <col min="2" max="2" width="15.7265625" bestFit="1" customWidth="1"/>
    <col min="3" max="3" width="16.54296875" bestFit="1" customWidth="1"/>
    <col min="4" max="4" width="17.453125" customWidth="1"/>
    <col min="5" max="5" width="16" customWidth="1"/>
    <col min="7" max="7" width="14.7265625" bestFit="1" customWidth="1"/>
    <col min="8" max="8" width="15.7265625" bestFit="1" customWidth="1"/>
    <col min="9" max="9" width="16.54296875" bestFit="1" customWidth="1"/>
    <col min="10" max="10" width="17" bestFit="1" customWidth="1"/>
    <col min="11" max="11" width="16" customWidth="1"/>
  </cols>
  <sheetData>
    <row r="1" spans="1:11" ht="110.15" customHeight="1">
      <c r="A1" s="13"/>
      <c r="B1" s="13"/>
      <c r="C1" s="13"/>
      <c r="D1" s="13"/>
      <c r="E1" s="13"/>
      <c r="F1" s="13"/>
      <c r="G1" s="13"/>
      <c r="H1" s="13"/>
      <c r="I1" s="13"/>
      <c r="J1" s="13"/>
      <c r="K1" s="13"/>
    </row>
    <row r="3" spans="1:11">
      <c r="A3" s="4" t="s">
        <v>4</v>
      </c>
      <c r="B3" s="13" t="s">
        <v>205</v>
      </c>
      <c r="C3" s="13" t="s">
        <v>206</v>
      </c>
      <c r="D3" s="13" t="s">
        <v>207</v>
      </c>
      <c r="E3" s="13" t="s">
        <v>208</v>
      </c>
      <c r="F3" s="13"/>
      <c r="G3" s="4" t="s">
        <v>4</v>
      </c>
      <c r="H3" s="13" t="s">
        <v>205</v>
      </c>
      <c r="I3" s="13" t="s">
        <v>206</v>
      </c>
      <c r="J3" s="13" t="s">
        <v>207</v>
      </c>
      <c r="K3" s="13" t="s">
        <v>208</v>
      </c>
    </row>
    <row r="4" spans="1:11">
      <c r="A4" s="5" t="s">
        <v>51</v>
      </c>
      <c r="B4" s="7">
        <v>69.39</v>
      </c>
      <c r="C4" s="7">
        <v>50.11999999999999</v>
      </c>
      <c r="D4" s="7">
        <v>8.9599999999999991</v>
      </c>
      <c r="E4" s="7">
        <v>28.250000000000004</v>
      </c>
      <c r="F4" s="13"/>
      <c r="G4" s="5" t="s">
        <v>51</v>
      </c>
      <c r="H4" s="7">
        <v>69.39</v>
      </c>
      <c r="I4" s="7">
        <v>50.11999999999999</v>
      </c>
      <c r="J4" s="7">
        <v>8.9599999999999991</v>
      </c>
      <c r="K4" s="7">
        <v>28.250000000000004</v>
      </c>
    </row>
    <row r="5" spans="1:11">
      <c r="A5" s="5" t="s">
        <v>102</v>
      </c>
      <c r="B5" s="7">
        <v>6.16</v>
      </c>
      <c r="C5" s="7">
        <v>2.04</v>
      </c>
      <c r="D5" s="7">
        <v>2.69</v>
      </c>
      <c r="E5" s="7">
        <v>0.28999999999999998</v>
      </c>
      <c r="F5" s="13"/>
      <c r="G5" s="5" t="s">
        <v>102</v>
      </c>
      <c r="H5" s="7">
        <v>6.16</v>
      </c>
      <c r="I5" s="7">
        <v>2.04</v>
      </c>
      <c r="J5" s="7">
        <v>2.69</v>
      </c>
      <c r="K5" s="7">
        <v>0.28999999999999998</v>
      </c>
    </row>
    <row r="6" spans="1:11">
      <c r="A6" s="5" t="s">
        <v>87</v>
      </c>
      <c r="B6" s="7">
        <v>9.89</v>
      </c>
      <c r="C6" s="7">
        <v>3.92</v>
      </c>
      <c r="D6" s="7">
        <v>5.09</v>
      </c>
      <c r="E6" s="7">
        <v>1.49</v>
      </c>
      <c r="F6" s="13"/>
      <c r="G6" s="5" t="s">
        <v>87</v>
      </c>
      <c r="H6" s="7">
        <v>9.89</v>
      </c>
      <c r="I6" s="7">
        <v>3.92</v>
      </c>
      <c r="J6" s="7">
        <v>5.09</v>
      </c>
      <c r="K6" s="7">
        <v>1.49</v>
      </c>
    </row>
    <row r="7" spans="1:11">
      <c r="A7" s="5" t="s">
        <v>35</v>
      </c>
      <c r="B7" s="7">
        <v>61.040000000000006</v>
      </c>
      <c r="C7" s="7">
        <v>39.44</v>
      </c>
      <c r="D7" s="7">
        <v>13.41</v>
      </c>
      <c r="E7" s="7">
        <v>11.269999999999998</v>
      </c>
      <c r="F7" s="13"/>
      <c r="G7" s="5" t="s">
        <v>35</v>
      </c>
      <c r="H7" s="7">
        <v>61.040000000000006</v>
      </c>
      <c r="I7" s="7">
        <v>39.44</v>
      </c>
      <c r="J7" s="7">
        <v>13.41</v>
      </c>
      <c r="K7" s="7">
        <v>11.269999999999998</v>
      </c>
    </row>
    <row r="8" spans="1:11">
      <c r="A8" s="5" t="s">
        <v>2</v>
      </c>
      <c r="B8" s="7">
        <v>137.55999999999997</v>
      </c>
      <c r="C8" s="7">
        <v>54.530000000000008</v>
      </c>
      <c r="D8" s="7">
        <v>46.65</v>
      </c>
      <c r="E8" s="7">
        <v>12.31</v>
      </c>
      <c r="F8" s="13"/>
      <c r="G8" s="5" t="s">
        <v>2</v>
      </c>
      <c r="H8" s="7">
        <v>137.55999999999997</v>
      </c>
      <c r="I8" s="7">
        <v>54.530000000000008</v>
      </c>
      <c r="J8" s="7">
        <v>46.65</v>
      </c>
      <c r="K8" s="7">
        <v>12.31</v>
      </c>
    </row>
    <row r="9" spans="1:11">
      <c r="A9" s="5" t="s">
        <v>31</v>
      </c>
      <c r="B9" s="7">
        <v>33.909999999999997</v>
      </c>
      <c r="C9" s="7">
        <v>8.0599999999999987</v>
      </c>
      <c r="D9" s="7">
        <v>9.5399999999999991</v>
      </c>
      <c r="E9" s="7">
        <v>1.8399999999999999</v>
      </c>
      <c r="F9" s="13"/>
      <c r="G9" s="5" t="s">
        <v>31</v>
      </c>
      <c r="H9" s="7">
        <v>33.909999999999997</v>
      </c>
      <c r="I9" s="7">
        <v>8.0599999999999987</v>
      </c>
      <c r="J9" s="7">
        <v>9.5399999999999991</v>
      </c>
      <c r="K9" s="7">
        <v>1.8399999999999999</v>
      </c>
    </row>
    <row r="10" spans="1:11">
      <c r="A10" s="5" t="s">
        <v>25</v>
      </c>
      <c r="B10" s="7">
        <v>60.23</v>
      </c>
      <c r="C10" s="7">
        <v>44.64</v>
      </c>
      <c r="D10" s="7">
        <v>24.659999999999997</v>
      </c>
      <c r="E10" s="7">
        <v>18.249999999999996</v>
      </c>
      <c r="F10" s="13"/>
      <c r="G10" s="5" t="s">
        <v>25</v>
      </c>
      <c r="H10" s="7">
        <v>60.23</v>
      </c>
      <c r="I10" s="7">
        <v>44.64</v>
      </c>
      <c r="J10" s="7">
        <v>24.659999999999997</v>
      </c>
      <c r="K10" s="7">
        <v>18.249999999999996</v>
      </c>
    </row>
    <row r="11" spans="1:11">
      <c r="A11" s="5" t="s">
        <v>29</v>
      </c>
      <c r="B11" s="7">
        <v>76.88000000000001</v>
      </c>
      <c r="C11" s="7">
        <v>54.459999999999994</v>
      </c>
      <c r="D11" s="7">
        <v>63.78</v>
      </c>
      <c r="E11" s="7">
        <v>10.150000000000002</v>
      </c>
      <c r="F11" s="13"/>
      <c r="G11" s="5" t="s">
        <v>29</v>
      </c>
      <c r="H11" s="7">
        <v>76.88000000000001</v>
      </c>
      <c r="I11" s="7">
        <v>54.459999999999994</v>
      </c>
      <c r="J11" s="7">
        <v>63.78</v>
      </c>
      <c r="K11" s="7">
        <v>10.150000000000002</v>
      </c>
    </row>
    <row r="12" spans="1:11">
      <c r="A12" s="5" t="s">
        <v>38</v>
      </c>
      <c r="B12" s="7">
        <v>151.41000000000003</v>
      </c>
      <c r="C12" s="7">
        <v>69.920000000000016</v>
      </c>
      <c r="D12" s="7">
        <v>4.379999999999999</v>
      </c>
      <c r="E12" s="7">
        <v>24.299999999999997</v>
      </c>
      <c r="F12" s="13"/>
      <c r="G12" s="5" t="s">
        <v>38</v>
      </c>
      <c r="H12" s="7">
        <v>151.41000000000003</v>
      </c>
      <c r="I12" s="7">
        <v>69.920000000000016</v>
      </c>
      <c r="J12" s="7">
        <v>4.379999999999999</v>
      </c>
      <c r="K12" s="7">
        <v>24.299999999999997</v>
      </c>
    </row>
    <row r="13" spans="1:11">
      <c r="A13" s="5" t="s">
        <v>40</v>
      </c>
      <c r="B13" s="7">
        <v>14.57</v>
      </c>
      <c r="C13" s="7">
        <v>23.18</v>
      </c>
      <c r="D13" s="7">
        <v>11.649999999999999</v>
      </c>
      <c r="E13" s="7">
        <v>4.59</v>
      </c>
      <c r="F13" s="13"/>
      <c r="G13" s="5" t="s">
        <v>40</v>
      </c>
      <c r="H13" s="7">
        <v>14.57</v>
      </c>
      <c r="I13" s="7">
        <v>23.18</v>
      </c>
      <c r="J13" s="7">
        <v>11.649999999999999</v>
      </c>
      <c r="K13" s="7">
        <v>4.59</v>
      </c>
    </row>
    <row r="14" spans="1:11">
      <c r="A14" s="5" t="s">
        <v>19</v>
      </c>
      <c r="B14" s="7">
        <v>79.25</v>
      </c>
      <c r="C14" s="7">
        <v>72.14</v>
      </c>
      <c r="D14" s="7">
        <v>13.98</v>
      </c>
      <c r="E14" s="7">
        <v>18.619999999999997</v>
      </c>
      <c r="F14" s="13"/>
      <c r="G14" s="5" t="s">
        <v>19</v>
      </c>
      <c r="H14" s="7">
        <v>79.25</v>
      </c>
      <c r="I14" s="7">
        <v>72.14</v>
      </c>
      <c r="J14" s="7">
        <v>13.98</v>
      </c>
      <c r="K14" s="7">
        <v>18.619999999999997</v>
      </c>
    </row>
    <row r="15" spans="1:11">
      <c r="A15" s="5" t="s">
        <v>199</v>
      </c>
      <c r="B15" s="7">
        <v>700.29000000000008</v>
      </c>
      <c r="C15" s="7">
        <v>422.45</v>
      </c>
      <c r="D15" s="7">
        <v>204.79</v>
      </c>
      <c r="E15" s="7">
        <v>131.36000000000001</v>
      </c>
      <c r="F15" s="13"/>
      <c r="G15" s="5" t="s">
        <v>199</v>
      </c>
      <c r="H15" s="7">
        <v>700.29000000000008</v>
      </c>
      <c r="I15" s="7">
        <v>422.45</v>
      </c>
      <c r="J15" s="7">
        <v>204.79</v>
      </c>
      <c r="K15" s="7">
        <v>131.36000000000001</v>
      </c>
    </row>
    <row r="33" spans="1:11">
      <c r="A33" s="13"/>
      <c r="B33" s="13"/>
      <c r="C33" s="13"/>
      <c r="D33" s="13"/>
      <c r="E33" s="4"/>
      <c r="F33" s="13"/>
      <c r="G33" s="13"/>
      <c r="H33" s="13"/>
      <c r="I33" s="13"/>
      <c r="J33" s="13"/>
      <c r="K33" s="13"/>
    </row>
    <row r="36" spans="1:11">
      <c r="A36" s="4" t="s">
        <v>4</v>
      </c>
      <c r="B36" s="13" t="s">
        <v>209</v>
      </c>
      <c r="C36" s="13" t="s">
        <v>210</v>
      </c>
      <c r="D36" s="13" t="s">
        <v>211</v>
      </c>
      <c r="E36" s="13" t="s">
        <v>212</v>
      </c>
      <c r="F36" s="13"/>
      <c r="G36" s="4" t="s">
        <v>4</v>
      </c>
      <c r="H36" s="13" t="s">
        <v>209</v>
      </c>
      <c r="I36" s="13" t="s">
        <v>210</v>
      </c>
      <c r="J36" s="13" t="s">
        <v>211</v>
      </c>
      <c r="K36" s="13" t="s">
        <v>212</v>
      </c>
    </row>
    <row r="37" spans="1:11">
      <c r="A37" s="5" t="s">
        <v>51</v>
      </c>
      <c r="B37" s="9">
        <v>20169</v>
      </c>
      <c r="C37" s="7">
        <v>156.70999999999998</v>
      </c>
      <c r="D37" s="8">
        <v>0.10741801930247859</v>
      </c>
      <c r="E37" s="10">
        <v>7.7698448113441409E-3</v>
      </c>
      <c r="F37" s="13"/>
      <c r="G37" s="5" t="s">
        <v>51</v>
      </c>
      <c r="H37" s="9">
        <v>20169</v>
      </c>
      <c r="I37" s="7">
        <v>156.70999999999998</v>
      </c>
      <c r="J37" s="8">
        <v>0.10741801930247859</v>
      </c>
      <c r="K37" s="6">
        <v>7.7698448113441409E-3</v>
      </c>
    </row>
    <row r="38" spans="1:11">
      <c r="A38" s="5" t="s">
        <v>102</v>
      </c>
      <c r="B38" s="9">
        <v>0</v>
      </c>
      <c r="C38" s="7">
        <v>11.18</v>
      </c>
      <c r="D38" s="8">
        <v>7.6634130291730633E-3</v>
      </c>
      <c r="E38" s="10" t="e">
        <v>#DIV/0!</v>
      </c>
      <c r="F38" s="13"/>
      <c r="G38" s="5" t="s">
        <v>102</v>
      </c>
      <c r="H38" s="9">
        <v>0</v>
      </c>
      <c r="I38" s="7">
        <v>11.18</v>
      </c>
      <c r="J38" s="8">
        <v>7.6634130291730633E-3</v>
      </c>
      <c r="K38" s="6" t="e">
        <v>#DIV/0!</v>
      </c>
    </row>
    <row r="39" spans="1:11">
      <c r="A39" s="5" t="s">
        <v>87</v>
      </c>
      <c r="B39" s="9">
        <v>1662</v>
      </c>
      <c r="C39" s="7">
        <v>20.39</v>
      </c>
      <c r="D39" s="8">
        <v>1.3976475104189515E-2</v>
      </c>
      <c r="E39" s="10">
        <v>1.2268351383874851E-2</v>
      </c>
      <c r="F39" s="13"/>
      <c r="G39" s="5" t="s">
        <v>87</v>
      </c>
      <c r="H39" s="9">
        <v>1662</v>
      </c>
      <c r="I39" s="7">
        <v>20.39</v>
      </c>
      <c r="J39" s="8">
        <v>1.3976475104189515E-2</v>
      </c>
      <c r="K39" s="6">
        <v>1.2268351383874851E-2</v>
      </c>
    </row>
    <row r="40" spans="1:11">
      <c r="A40" s="5" t="s">
        <v>35</v>
      </c>
      <c r="B40" s="9">
        <v>654</v>
      </c>
      <c r="C40" s="7">
        <v>125.17999999999999</v>
      </c>
      <c r="D40" s="8">
        <v>8.5805549462601438E-2</v>
      </c>
      <c r="E40" s="10">
        <v>0.19140672782874615</v>
      </c>
      <c r="F40" s="13"/>
      <c r="G40" s="5" t="s">
        <v>35</v>
      </c>
      <c r="H40" s="9">
        <v>654</v>
      </c>
      <c r="I40" s="7">
        <v>125.17999999999999</v>
      </c>
      <c r="J40" s="8">
        <v>8.5805549462601438E-2</v>
      </c>
      <c r="K40" s="6">
        <v>0.19140672782874615</v>
      </c>
    </row>
    <row r="41" spans="1:11">
      <c r="A41" s="5" t="s">
        <v>2</v>
      </c>
      <c r="B41" s="9">
        <v>6371</v>
      </c>
      <c r="C41" s="7">
        <v>251.04000000000008</v>
      </c>
      <c r="D41" s="8">
        <v>0.17207720991445496</v>
      </c>
      <c r="E41" s="10">
        <v>3.9403547323811031E-2</v>
      </c>
      <c r="F41" s="13"/>
      <c r="G41" s="5" t="s">
        <v>2</v>
      </c>
      <c r="H41" s="9">
        <v>6371</v>
      </c>
      <c r="I41" s="7">
        <v>251.04000000000008</v>
      </c>
      <c r="J41" s="8">
        <v>0.17207720991445496</v>
      </c>
      <c r="K41" s="6">
        <v>3.9403547323811031E-2</v>
      </c>
    </row>
    <row r="42" spans="1:11">
      <c r="A42" s="5" t="s">
        <v>31</v>
      </c>
      <c r="B42" s="9">
        <v>19</v>
      </c>
      <c r="C42" s="7">
        <v>53.36</v>
      </c>
      <c r="D42" s="8">
        <v>3.6576003509541564E-2</v>
      </c>
      <c r="E42" s="10">
        <v>2.8084210526315787</v>
      </c>
      <c r="F42" s="13"/>
      <c r="G42" s="5" t="s">
        <v>31</v>
      </c>
      <c r="H42" s="9">
        <v>19</v>
      </c>
      <c r="I42" s="7">
        <v>53.36</v>
      </c>
      <c r="J42" s="8">
        <v>3.6576003509541564E-2</v>
      </c>
      <c r="K42" s="6">
        <v>2.8084210526315787</v>
      </c>
    </row>
    <row r="43" spans="1:11">
      <c r="A43" s="5" t="s">
        <v>25</v>
      </c>
      <c r="B43" s="9">
        <v>3776</v>
      </c>
      <c r="C43" s="7">
        <v>147.80000000000001</v>
      </c>
      <c r="D43" s="8">
        <v>0.10131059442860277</v>
      </c>
      <c r="E43" s="10">
        <v>3.9141949152542377E-2</v>
      </c>
      <c r="F43" s="13"/>
      <c r="G43" s="5" t="s">
        <v>25</v>
      </c>
      <c r="H43" s="9">
        <v>3776</v>
      </c>
      <c r="I43" s="7">
        <v>147.80000000000001</v>
      </c>
      <c r="J43" s="8">
        <v>0.10131059442860277</v>
      </c>
      <c r="K43" s="6">
        <v>3.9141949152542377E-2</v>
      </c>
    </row>
    <row r="44" spans="1:11">
      <c r="A44" s="5" t="s">
        <v>29</v>
      </c>
      <c r="B44" s="9">
        <v>6774</v>
      </c>
      <c r="C44" s="7">
        <v>205.33</v>
      </c>
      <c r="D44" s="8">
        <v>0.14074495503399867</v>
      </c>
      <c r="E44" s="10">
        <v>3.0311485090050192E-2</v>
      </c>
      <c r="F44" s="13"/>
      <c r="G44" s="5" t="s">
        <v>29</v>
      </c>
      <c r="H44" s="9">
        <v>6774</v>
      </c>
      <c r="I44" s="7">
        <v>205.33</v>
      </c>
      <c r="J44" s="8">
        <v>0.14074495503399867</v>
      </c>
      <c r="K44" s="6">
        <v>3.0311485090050192E-2</v>
      </c>
    </row>
    <row r="45" spans="1:11">
      <c r="A45" s="5" t="s">
        <v>38</v>
      </c>
      <c r="B45" s="9">
        <v>40994</v>
      </c>
      <c r="C45" s="7">
        <v>249.98</v>
      </c>
      <c r="D45" s="8">
        <v>0.17135062513709146</v>
      </c>
      <c r="E45" s="10">
        <v>6.0979655559350145E-3</v>
      </c>
      <c r="F45" s="13"/>
      <c r="G45" s="5" t="s">
        <v>38</v>
      </c>
      <c r="H45" s="9">
        <v>40994</v>
      </c>
      <c r="I45" s="7">
        <v>249.98</v>
      </c>
      <c r="J45" s="8">
        <v>0.17135062513709146</v>
      </c>
      <c r="K45" s="6">
        <v>6.0979655559350145E-3</v>
      </c>
    </row>
    <row r="46" spans="1:11">
      <c r="A46" s="5" t="s">
        <v>40</v>
      </c>
      <c r="B46" s="9">
        <v>1754</v>
      </c>
      <c r="C46" s="7">
        <v>53.970000000000006</v>
      </c>
      <c r="D46" s="8">
        <v>3.699413248519412E-2</v>
      </c>
      <c r="E46" s="10">
        <v>3.0769669327251999E-2</v>
      </c>
      <c r="F46" s="13"/>
      <c r="G46" s="5" t="s">
        <v>40</v>
      </c>
      <c r="H46" s="9">
        <v>1754</v>
      </c>
      <c r="I46" s="7">
        <v>53.970000000000006</v>
      </c>
      <c r="J46" s="8">
        <v>3.699413248519412E-2</v>
      </c>
      <c r="K46" s="6">
        <v>3.0769669327251999E-2</v>
      </c>
    </row>
    <row r="47" spans="1:11">
      <c r="A47" s="5" t="s">
        <v>19</v>
      </c>
      <c r="B47" s="9">
        <v>2006</v>
      </c>
      <c r="C47" s="7">
        <v>183.94</v>
      </c>
      <c r="D47" s="8">
        <v>0.12608302259267382</v>
      </c>
      <c r="E47" s="10">
        <v>9.1694915254237286E-2</v>
      </c>
      <c r="F47" s="13"/>
      <c r="G47" s="5" t="s">
        <v>19</v>
      </c>
      <c r="H47" s="9">
        <v>2006</v>
      </c>
      <c r="I47" s="7">
        <v>183.94</v>
      </c>
      <c r="J47" s="8">
        <v>0.12608302259267382</v>
      </c>
      <c r="K47" s="6">
        <v>9.1694915254237286E-2</v>
      </c>
    </row>
    <row r="48" spans="1:11">
      <c r="A48" s="5" t="s">
        <v>199</v>
      </c>
      <c r="B48" s="9">
        <v>84179</v>
      </c>
      <c r="C48" s="7">
        <v>1458.88</v>
      </c>
      <c r="D48" s="8">
        <v>1</v>
      </c>
      <c r="E48" s="10">
        <v>1.7330688176386035E-2</v>
      </c>
      <c r="F48" s="13"/>
      <c r="G48" s="5" t="s">
        <v>199</v>
      </c>
      <c r="H48" s="9">
        <v>84179</v>
      </c>
      <c r="I48" s="7">
        <v>1458.88</v>
      </c>
      <c r="J48" s="8">
        <v>1</v>
      </c>
      <c r="K48" s="6">
        <v>1.7330688176386035E-2</v>
      </c>
    </row>
    <row r="51" spans="1:11">
      <c r="A51" s="4" t="s">
        <v>3</v>
      </c>
      <c r="B51" s="13" t="s">
        <v>209</v>
      </c>
      <c r="C51" s="13" t="s">
        <v>210</v>
      </c>
      <c r="D51" s="13" t="s">
        <v>213</v>
      </c>
      <c r="E51" s="13"/>
      <c r="F51" s="13"/>
      <c r="G51" s="4" t="s">
        <v>3</v>
      </c>
      <c r="H51" s="13" t="s">
        <v>209</v>
      </c>
      <c r="I51" s="13" t="s">
        <v>210</v>
      </c>
      <c r="J51" s="13" t="s">
        <v>213</v>
      </c>
      <c r="K51" s="4"/>
    </row>
    <row r="52" spans="1:11">
      <c r="A52" s="5">
        <v>1982</v>
      </c>
      <c r="B52" s="9">
        <v>0</v>
      </c>
      <c r="C52" s="7">
        <v>7.81</v>
      </c>
      <c r="D52" s="8">
        <v>5.3534218030269797E-3</v>
      </c>
      <c r="E52" s="13"/>
      <c r="F52" s="13"/>
      <c r="G52" s="5">
        <v>1982</v>
      </c>
      <c r="H52" s="9">
        <v>0</v>
      </c>
      <c r="I52" s="7">
        <v>7.81</v>
      </c>
      <c r="J52" s="8">
        <v>5.3534218030269797E-3</v>
      </c>
      <c r="K52" s="13"/>
    </row>
    <row r="53" spans="1:11">
      <c r="A53" s="5">
        <v>1984</v>
      </c>
      <c r="B53" s="9">
        <v>0</v>
      </c>
      <c r="C53" s="7">
        <v>28.31</v>
      </c>
      <c r="D53" s="8">
        <v>1.9405297214301384E-2</v>
      </c>
      <c r="E53" s="13"/>
      <c r="F53" s="13"/>
      <c r="G53" s="5">
        <v>1984</v>
      </c>
      <c r="H53" s="9">
        <v>0</v>
      </c>
      <c r="I53" s="7">
        <v>28.31</v>
      </c>
      <c r="J53" s="8">
        <v>1.9405297214301384E-2</v>
      </c>
      <c r="K53" s="13"/>
    </row>
    <row r="54" spans="1:11">
      <c r="A54" s="5">
        <v>1985</v>
      </c>
      <c r="B54" s="9">
        <v>0</v>
      </c>
      <c r="C54" s="7">
        <v>40.24</v>
      </c>
      <c r="D54" s="8">
        <v>2.7582803246325952E-2</v>
      </c>
      <c r="E54" s="13"/>
      <c r="F54" s="13"/>
      <c r="G54" s="5">
        <v>1985</v>
      </c>
      <c r="H54" s="9">
        <v>0</v>
      </c>
      <c r="I54" s="7">
        <v>40.24</v>
      </c>
      <c r="J54" s="8">
        <v>2.7582803246325952E-2</v>
      </c>
      <c r="K54" s="13"/>
    </row>
    <row r="55" spans="1:11">
      <c r="A55" s="5">
        <v>1988</v>
      </c>
      <c r="B55" s="9">
        <v>0</v>
      </c>
      <c r="C55" s="7">
        <v>24.740000000000002</v>
      </c>
      <c r="D55" s="8">
        <v>1.6958214520728234E-2</v>
      </c>
      <c r="E55" s="13"/>
      <c r="F55" s="13"/>
      <c r="G55" s="5">
        <v>1988</v>
      </c>
      <c r="H55" s="9">
        <v>0</v>
      </c>
      <c r="I55" s="7">
        <v>24.740000000000002</v>
      </c>
      <c r="J55" s="8">
        <v>1.6958214520728234E-2</v>
      </c>
      <c r="K55" s="13"/>
    </row>
    <row r="56" spans="1:11">
      <c r="A56" s="5">
        <v>1989</v>
      </c>
      <c r="B56" s="9">
        <v>0</v>
      </c>
      <c r="C56" s="7">
        <v>48.400000000000006</v>
      </c>
      <c r="D56" s="8">
        <v>3.3176135117350306E-2</v>
      </c>
      <c r="E56" s="13"/>
      <c r="F56" s="13"/>
      <c r="G56" s="5">
        <v>1989</v>
      </c>
      <c r="H56" s="9">
        <v>0</v>
      </c>
      <c r="I56" s="7">
        <v>48.400000000000006</v>
      </c>
      <c r="J56" s="8">
        <v>3.3176135117350306E-2</v>
      </c>
      <c r="K56" s="13"/>
    </row>
    <row r="57" spans="1:11">
      <c r="A57" s="5">
        <v>1990</v>
      </c>
      <c r="B57" s="9">
        <v>0</v>
      </c>
      <c r="C57" s="7">
        <v>20.61</v>
      </c>
      <c r="D57" s="8">
        <v>1.412727571835929E-2</v>
      </c>
      <c r="E57" s="13"/>
      <c r="F57" s="13"/>
      <c r="G57" s="5">
        <v>1990</v>
      </c>
      <c r="H57" s="9">
        <v>0</v>
      </c>
      <c r="I57" s="7">
        <v>20.61</v>
      </c>
      <c r="J57" s="8">
        <v>1.412727571835929E-2</v>
      </c>
      <c r="K57" s="13"/>
    </row>
    <row r="58" spans="1:11">
      <c r="A58" s="5">
        <v>1992</v>
      </c>
      <c r="B58" s="9">
        <v>0</v>
      </c>
      <c r="C58" s="7">
        <v>19.939999999999998</v>
      </c>
      <c r="D58" s="8">
        <v>1.3668019302478613E-2</v>
      </c>
      <c r="E58" s="13"/>
      <c r="F58" s="13"/>
      <c r="G58" s="5">
        <v>1992</v>
      </c>
      <c r="H58" s="9">
        <v>0</v>
      </c>
      <c r="I58" s="7">
        <v>19.939999999999998</v>
      </c>
      <c r="J58" s="8">
        <v>1.3668019302478613E-2</v>
      </c>
      <c r="K58" s="13"/>
    </row>
    <row r="59" spans="1:11">
      <c r="A59" s="5">
        <v>1993</v>
      </c>
      <c r="B59" s="9">
        <v>0</v>
      </c>
      <c r="C59" s="7">
        <v>10.55</v>
      </c>
      <c r="D59" s="8">
        <v>7.2315749067778032E-3</v>
      </c>
      <c r="E59" s="13"/>
      <c r="F59" s="13"/>
      <c r="G59" s="5">
        <v>1993</v>
      </c>
      <c r="H59" s="9">
        <v>0</v>
      </c>
      <c r="I59" s="7">
        <v>10.55</v>
      </c>
      <c r="J59" s="8">
        <v>7.2315749067778032E-3</v>
      </c>
      <c r="K59" s="13"/>
    </row>
    <row r="60" spans="1:11">
      <c r="A60" s="5">
        <v>1994</v>
      </c>
      <c r="B60" s="9">
        <v>0</v>
      </c>
      <c r="C60" s="7">
        <v>9.3000000000000007</v>
      </c>
      <c r="D60" s="8">
        <v>6.3747532353586323E-3</v>
      </c>
      <c r="E60" s="13"/>
      <c r="F60" s="13"/>
      <c r="G60" s="5">
        <v>1994</v>
      </c>
      <c r="H60" s="9">
        <v>0</v>
      </c>
      <c r="I60" s="7">
        <v>9.3000000000000007</v>
      </c>
      <c r="J60" s="8">
        <v>6.3747532353586323E-3</v>
      </c>
      <c r="K60" s="13"/>
    </row>
    <row r="61" spans="1:11">
      <c r="A61" s="5">
        <v>1996</v>
      </c>
      <c r="B61" s="9">
        <v>0</v>
      </c>
      <c r="C61" s="7">
        <v>53.13</v>
      </c>
      <c r="D61" s="8">
        <v>3.6418348322000443E-2</v>
      </c>
      <c r="E61" s="13"/>
      <c r="F61" s="13"/>
      <c r="G61" s="5">
        <v>1996</v>
      </c>
      <c r="H61" s="9">
        <v>0</v>
      </c>
      <c r="I61" s="7">
        <v>53.13</v>
      </c>
      <c r="J61" s="8">
        <v>3.6418348322000443E-2</v>
      </c>
      <c r="K61" s="13"/>
    </row>
    <row r="62" spans="1:11">
      <c r="A62" s="5">
        <v>1997</v>
      </c>
      <c r="B62" s="9">
        <v>1420</v>
      </c>
      <c r="C62" s="7">
        <v>36.340000000000003</v>
      </c>
      <c r="D62" s="8">
        <v>2.490951963149814E-2</v>
      </c>
      <c r="E62" s="13"/>
      <c r="F62" s="13"/>
      <c r="G62" s="5">
        <v>1997</v>
      </c>
      <c r="H62" s="9">
        <v>1420</v>
      </c>
      <c r="I62" s="7">
        <v>36.340000000000003</v>
      </c>
      <c r="J62" s="8">
        <v>2.490951963149814E-2</v>
      </c>
      <c r="K62" s="13"/>
    </row>
    <row r="63" spans="1:11">
      <c r="A63" s="5">
        <v>1998</v>
      </c>
      <c r="B63" s="9">
        <v>0</v>
      </c>
      <c r="C63" s="7">
        <v>22.240000000000002</v>
      </c>
      <c r="D63" s="8">
        <v>1.524457117788989E-2</v>
      </c>
      <c r="E63" s="13"/>
      <c r="F63" s="13"/>
      <c r="G63" s="5">
        <v>1998</v>
      </c>
      <c r="H63" s="9">
        <v>0</v>
      </c>
      <c r="I63" s="7">
        <v>22.240000000000002</v>
      </c>
      <c r="J63" s="8">
        <v>1.524457117788989E-2</v>
      </c>
      <c r="K63" s="13"/>
    </row>
    <row r="64" spans="1:11">
      <c r="A64" s="5">
        <v>1999</v>
      </c>
      <c r="B64" s="9">
        <v>779</v>
      </c>
      <c r="C64" s="7">
        <v>40.450000000000003</v>
      </c>
      <c r="D64" s="8">
        <v>2.7726749287124375E-2</v>
      </c>
      <c r="E64" s="13"/>
      <c r="F64" s="13"/>
      <c r="G64" s="5">
        <v>1999</v>
      </c>
      <c r="H64" s="9">
        <v>779</v>
      </c>
      <c r="I64" s="7">
        <v>40.450000000000003</v>
      </c>
      <c r="J64" s="8">
        <v>2.7726749287124375E-2</v>
      </c>
      <c r="K64" s="13"/>
    </row>
    <row r="65" spans="1:10">
      <c r="A65" s="5">
        <v>2001</v>
      </c>
      <c r="B65" s="9">
        <v>2034</v>
      </c>
      <c r="C65" s="7">
        <v>36.129999999999995</v>
      </c>
      <c r="D65" s="8">
        <v>2.4765573590699714E-2</v>
      </c>
      <c r="E65" s="13"/>
      <c r="F65" s="13"/>
      <c r="G65" s="5">
        <v>2001</v>
      </c>
      <c r="H65" s="9">
        <v>2034</v>
      </c>
      <c r="I65" s="7">
        <v>36.129999999999995</v>
      </c>
      <c r="J65" s="8">
        <v>2.4765573590699714E-2</v>
      </c>
    </row>
    <row r="66" spans="1:10">
      <c r="A66" s="5">
        <v>2002</v>
      </c>
      <c r="B66" s="9">
        <v>730</v>
      </c>
      <c r="C66" s="7">
        <v>32</v>
      </c>
      <c r="D66" s="8">
        <v>2.1934634788330777E-2</v>
      </c>
      <c r="E66" s="13"/>
      <c r="F66" s="13"/>
      <c r="G66" s="5">
        <v>2002</v>
      </c>
      <c r="H66" s="9">
        <v>730</v>
      </c>
      <c r="I66" s="7">
        <v>32</v>
      </c>
      <c r="J66" s="8">
        <v>2.1934634788330777E-2</v>
      </c>
    </row>
    <row r="67" spans="1:10">
      <c r="A67" s="5">
        <v>2004</v>
      </c>
      <c r="B67" s="9">
        <v>3078</v>
      </c>
      <c r="C67" s="7">
        <v>61.750000000000007</v>
      </c>
      <c r="D67" s="8">
        <v>4.2326990568107049E-2</v>
      </c>
      <c r="E67" s="13"/>
      <c r="F67" s="13"/>
      <c r="G67" s="5">
        <v>2004</v>
      </c>
      <c r="H67" s="9">
        <v>3078</v>
      </c>
      <c r="I67" s="7">
        <v>61.750000000000007</v>
      </c>
      <c r="J67" s="8">
        <v>4.2326990568107049E-2</v>
      </c>
    </row>
    <row r="68" spans="1:10">
      <c r="A68" s="5">
        <v>2005</v>
      </c>
      <c r="B68" s="9">
        <v>1226</v>
      </c>
      <c r="C68" s="7">
        <v>103.13999999999999</v>
      </c>
      <c r="D68" s="8">
        <v>7.0698069752138618E-2</v>
      </c>
      <c r="E68" s="13"/>
      <c r="F68" s="13"/>
      <c r="G68" s="5">
        <v>2005</v>
      </c>
      <c r="H68" s="9">
        <v>1226</v>
      </c>
      <c r="I68" s="7">
        <v>103.13999999999999</v>
      </c>
      <c r="J68" s="8">
        <v>7.0698069752138618E-2</v>
      </c>
    </row>
    <row r="69" spans="1:10">
      <c r="A69" s="5">
        <v>2006</v>
      </c>
      <c r="B69" s="9">
        <v>882</v>
      </c>
      <c r="C69" s="7">
        <v>159.5</v>
      </c>
      <c r="D69" s="8">
        <v>0.10933044527308622</v>
      </c>
      <c r="E69" s="13"/>
      <c r="F69" s="13"/>
      <c r="G69" s="5">
        <v>2006</v>
      </c>
      <c r="H69" s="9">
        <v>882</v>
      </c>
      <c r="I69" s="7">
        <v>159.5</v>
      </c>
      <c r="J69" s="8">
        <v>0.10933044527308622</v>
      </c>
    </row>
    <row r="70" spans="1:10">
      <c r="A70" s="5">
        <v>2007</v>
      </c>
      <c r="B70" s="9">
        <v>7988</v>
      </c>
      <c r="C70" s="7">
        <v>80.649999999999991</v>
      </c>
      <c r="D70" s="8">
        <v>5.5282134239964906E-2</v>
      </c>
      <c r="E70" s="13"/>
      <c r="F70" s="13"/>
      <c r="G70" s="5">
        <v>2007</v>
      </c>
      <c r="H70" s="9">
        <v>7988</v>
      </c>
      <c r="I70" s="7">
        <v>80.649999999999991</v>
      </c>
      <c r="J70" s="8">
        <v>5.5282134239964906E-2</v>
      </c>
    </row>
    <row r="71" spans="1:10">
      <c r="A71" s="5">
        <v>2008</v>
      </c>
      <c r="B71" s="9">
        <v>8358</v>
      </c>
      <c r="C71" s="7">
        <v>77.59</v>
      </c>
      <c r="D71" s="8">
        <v>5.3184634788330784E-2</v>
      </c>
      <c r="E71" s="13"/>
      <c r="F71" s="13"/>
      <c r="G71" s="5">
        <v>2008</v>
      </c>
      <c r="H71" s="9">
        <v>8358</v>
      </c>
      <c r="I71" s="7">
        <v>77.59</v>
      </c>
      <c r="J71" s="8">
        <v>5.3184634788330784E-2</v>
      </c>
    </row>
    <row r="72" spans="1:10">
      <c r="A72" s="5">
        <v>2009</v>
      </c>
      <c r="B72" s="9">
        <v>6495</v>
      </c>
      <c r="C72" s="7">
        <v>126.72999999999999</v>
      </c>
      <c r="D72" s="8">
        <v>8.6868008335161215E-2</v>
      </c>
      <c r="E72" s="13"/>
      <c r="F72" s="13"/>
      <c r="G72" s="5">
        <v>2009</v>
      </c>
      <c r="H72" s="9">
        <v>6495</v>
      </c>
      <c r="I72" s="7">
        <v>126.72999999999999</v>
      </c>
      <c r="J72" s="8">
        <v>8.6868008335161215E-2</v>
      </c>
    </row>
    <row r="73" spans="1:10">
      <c r="A73" s="5">
        <v>2010</v>
      </c>
      <c r="B73" s="9">
        <v>7743</v>
      </c>
      <c r="C73" s="7">
        <v>110.08</v>
      </c>
      <c r="D73" s="8">
        <v>7.5455143671857863E-2</v>
      </c>
      <c r="E73" s="13"/>
      <c r="F73" s="13"/>
      <c r="G73" s="5">
        <v>2010</v>
      </c>
      <c r="H73" s="9">
        <v>7743</v>
      </c>
      <c r="I73" s="7">
        <v>110.08</v>
      </c>
      <c r="J73" s="8">
        <v>7.5455143671857863E-2</v>
      </c>
    </row>
    <row r="74" spans="1:10">
      <c r="A74" s="5">
        <v>2011</v>
      </c>
      <c r="B74" s="9">
        <v>19105</v>
      </c>
      <c r="C74" s="7">
        <v>70.430000000000007</v>
      </c>
      <c r="D74" s="8">
        <v>4.8276760254441775E-2</v>
      </c>
      <c r="E74" s="13"/>
      <c r="F74" s="13"/>
      <c r="G74" s="5">
        <v>2011</v>
      </c>
      <c r="H74" s="9">
        <v>19105</v>
      </c>
      <c r="I74" s="7">
        <v>70.430000000000007</v>
      </c>
      <c r="J74" s="8">
        <v>4.8276760254441775E-2</v>
      </c>
    </row>
    <row r="75" spans="1:10">
      <c r="A75" s="5">
        <v>2012</v>
      </c>
      <c r="B75" s="9">
        <v>7836</v>
      </c>
      <c r="C75" s="7">
        <v>72.460000000000008</v>
      </c>
      <c r="D75" s="8">
        <v>4.966823864882651E-2</v>
      </c>
      <c r="E75" s="13"/>
      <c r="F75" s="13"/>
      <c r="G75" s="5">
        <v>2012</v>
      </c>
      <c r="H75" s="9">
        <v>7836</v>
      </c>
      <c r="I75" s="7">
        <v>72.460000000000008</v>
      </c>
      <c r="J75" s="8">
        <v>4.966823864882651E-2</v>
      </c>
    </row>
    <row r="76" spans="1:10">
      <c r="A76" s="5">
        <v>2013</v>
      </c>
      <c r="B76" s="9">
        <v>10869</v>
      </c>
      <c r="C76" s="7">
        <v>80.700000000000017</v>
      </c>
      <c r="D76" s="8">
        <v>5.5316407106821688E-2</v>
      </c>
      <c r="E76" s="13"/>
      <c r="F76" s="13"/>
      <c r="G76" s="5">
        <v>2013</v>
      </c>
      <c r="H76" s="9">
        <v>10869</v>
      </c>
      <c r="I76" s="7">
        <v>80.700000000000017</v>
      </c>
      <c r="J76" s="8">
        <v>5.5316407106821688E-2</v>
      </c>
    </row>
    <row r="77" spans="1:10">
      <c r="A77" s="5">
        <v>2014</v>
      </c>
      <c r="B77" s="9">
        <v>4342</v>
      </c>
      <c r="C77" s="7">
        <v>39.5</v>
      </c>
      <c r="D77" s="8">
        <v>2.7075564816845803E-2</v>
      </c>
      <c r="E77" s="13"/>
      <c r="F77" s="13"/>
      <c r="G77" s="5">
        <v>2014</v>
      </c>
      <c r="H77" s="9">
        <v>4342</v>
      </c>
      <c r="I77" s="7">
        <v>39.5</v>
      </c>
      <c r="J77" s="8">
        <v>2.7075564816845803E-2</v>
      </c>
    </row>
    <row r="78" spans="1:10">
      <c r="A78" s="5">
        <v>2015</v>
      </c>
      <c r="B78" s="9">
        <v>896</v>
      </c>
      <c r="C78" s="7">
        <v>38.57</v>
      </c>
      <c r="D78" s="8">
        <v>2.6438089493309939E-2</v>
      </c>
      <c r="E78" s="13"/>
      <c r="F78" s="13"/>
      <c r="G78" s="5">
        <v>2015</v>
      </c>
      <c r="H78" s="9">
        <v>896</v>
      </c>
      <c r="I78" s="7">
        <v>38.57</v>
      </c>
      <c r="J78" s="8">
        <v>2.6438089493309939E-2</v>
      </c>
    </row>
    <row r="79" spans="1:10">
      <c r="A79" s="5">
        <v>2016</v>
      </c>
      <c r="B79" s="9">
        <v>398</v>
      </c>
      <c r="C79" s="7">
        <v>7.59</v>
      </c>
      <c r="D79" s="8">
        <v>5.2026211888572061E-3</v>
      </c>
      <c r="E79" s="13"/>
      <c r="F79" s="13"/>
      <c r="G79" s="5">
        <v>2016</v>
      </c>
      <c r="H79" s="9">
        <v>398</v>
      </c>
      <c r="I79" s="7">
        <v>7.59</v>
      </c>
      <c r="J79" s="8">
        <v>5.2026211888572061E-3</v>
      </c>
    </row>
    <row r="80" spans="1:10">
      <c r="A80" s="5" t="s">
        <v>199</v>
      </c>
      <c r="B80" s="9">
        <v>84179</v>
      </c>
      <c r="C80" s="7">
        <v>1458.8799999999999</v>
      </c>
      <c r="D80" s="8">
        <v>1</v>
      </c>
      <c r="E80" s="13"/>
      <c r="F80" s="13"/>
      <c r="G80" s="5" t="s">
        <v>199</v>
      </c>
      <c r="H80" s="9">
        <v>84179</v>
      </c>
      <c r="I80" s="7">
        <v>1458.8799999999999</v>
      </c>
      <c r="J80" s="8">
        <v>1</v>
      </c>
    </row>
  </sheetData>
  <phoneticPr fontId="18" type="noConversion"/>
  <pageMargins left="0.70866141732283472" right="0.70866141732283472" top="0.74803149606299213" bottom="0.74803149606299213" header="0.31496062992125984" footer="0.31496062992125984"/>
  <pageSetup paperSize="9" scale="47" fitToHeight="0" orientation="portrait" r:id="rId7"/>
  <drawing r:id="rId8"/>
  <extLst>
    <ext xmlns:x14="http://schemas.microsoft.com/office/spreadsheetml/2009/9/main" uri="{A8765BA9-456A-4dab-B4F3-ACF838C121DE}">
      <x14:slicerList>
        <x14:slicer r:id="rId9"/>
      </x14:slicerList>
    </ext>
    <ext xmlns:x15="http://schemas.microsoft.com/office/spreadsheetml/2010/11/main" uri="{7E03D99C-DC04-49d9-9315-930204A7B6E9}">
      <x15:timelineRefs>
        <x15:timelineRef r:id="rId10"/>
      </x15:timeline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9E5E6-E0AE-4627-B5D9-8CC6AC7C8FD1}">
  <sheetPr codeName="Sheet13"/>
  <dimension ref="A1:O74"/>
  <sheetViews>
    <sheetView workbookViewId="0">
      <selection activeCell="G2" sqref="G2"/>
    </sheetView>
  </sheetViews>
  <sheetFormatPr defaultRowHeight="14.5"/>
  <cols>
    <col min="1" max="1" width="13.81640625" bestFit="1" customWidth="1"/>
    <col min="2" max="2" width="15" bestFit="1" customWidth="1"/>
    <col min="3" max="3" width="15.81640625" bestFit="1" customWidth="1"/>
    <col min="4" max="4" width="16.26953125" bestFit="1" customWidth="1"/>
    <col min="5" max="5" width="15.1796875" bestFit="1" customWidth="1"/>
  </cols>
  <sheetData>
    <row r="1" spans="1:15" ht="15" thickBot="1">
      <c r="A1" s="16" t="s">
        <v>214</v>
      </c>
      <c r="B1" s="16" t="s">
        <v>205</v>
      </c>
      <c r="C1" s="16" t="s">
        <v>206</v>
      </c>
      <c r="D1" s="16" t="s">
        <v>207</v>
      </c>
      <c r="E1" s="16" t="s">
        <v>208</v>
      </c>
      <c r="F1" s="13"/>
      <c r="G1" s="13"/>
      <c r="H1" s="13"/>
      <c r="I1" s="13"/>
      <c r="J1" s="13"/>
      <c r="K1" s="13"/>
      <c r="L1" s="13"/>
      <c r="M1" s="13"/>
      <c r="N1" s="13"/>
      <c r="O1" s="13"/>
    </row>
    <row r="2" spans="1:15" ht="15.5" thickTop="1" thickBot="1">
      <c r="A2" s="16" t="str" cm="1">
        <f t="array" ref="A2:A12">_xlfn.SORTBY(_xlfn.UNIQUE(T_Publish_Info[Genre]),_xlfn.ANCHORARRAY(B32),-1)</f>
        <v>Action</v>
      </c>
      <c r="B2" s="16" cm="1">
        <f t="array" ref="B2:B12">SUMIFS(T_Publish_Info[NA_Sales],T_Publish_Info[Genre],_xlfn.ANCHORARRAY(A2))</f>
        <v>69.39</v>
      </c>
      <c r="C2" s="16" cm="1">
        <f t="array" ref="C2">SUMPRODUCT((T_Publish_Info[Genre]=A2)*T_Publish_Info[EU_Sales])</f>
        <v>50.11999999999999</v>
      </c>
      <c r="D2" s="16">
        <f t="array" ref="D2">SUM(_xlfn._xlws.FILTER(T_Publish_Info[JP_Sales],T_Publish_Info[Genre]=Dashboard_NoPvT!A2,""))</f>
        <v>8.9599999999999991</v>
      </c>
      <c r="E2" s="16">
        <f t="array" ref="E2">SUM((T_Publish_Info[Other_Sales])*(Dashboard_NoPvT!A2=T_Publish_Info[Genre]))</f>
        <v>28.250000000000004</v>
      </c>
      <c r="F2" s="13"/>
      <c r="G2" s="13"/>
      <c r="H2" s="13"/>
      <c r="I2" s="13"/>
      <c r="J2" s="13"/>
      <c r="K2" s="13"/>
      <c r="L2" s="13"/>
      <c r="M2" s="13"/>
      <c r="N2" s="13"/>
      <c r="O2" s="13"/>
    </row>
    <row r="3" spans="1:15" ht="15.5" thickTop="1" thickBot="1">
      <c r="A3" s="16" t="str">
        <v>Sports</v>
      </c>
      <c r="B3" s="16">
        <v>79.25</v>
      </c>
      <c r="C3" s="16" cm="1">
        <f t="array" ref="C3">SUMPRODUCT((T_Publish_Info[Genre]=A3)*T_Publish_Info[EU_Sales])</f>
        <v>72.14</v>
      </c>
      <c r="D3" s="16">
        <f t="array" ref="D3">SUM(_xlfn._xlws.FILTER(T_Publish_Info[JP_Sales],T_Publish_Info[Genre]=Dashboard_NoPvT!A3,""))</f>
        <v>13.98</v>
      </c>
      <c r="E3" s="16">
        <f t="array" ref="E3">SUM((T_Publish_Info[Other_Sales])*(Dashboard_NoPvT!A3=T_Publish_Info[Genre]))</f>
        <v>18.619999999999997</v>
      </c>
      <c r="F3" s="13"/>
      <c r="G3" s="13"/>
      <c r="H3" s="13"/>
      <c r="I3" s="13"/>
      <c r="J3" s="13"/>
      <c r="K3" s="13"/>
      <c r="L3" s="13"/>
      <c r="M3" s="13"/>
      <c r="N3" s="13"/>
      <c r="O3" s="13"/>
    </row>
    <row r="4" spans="1:15" ht="15.5" thickTop="1" thickBot="1">
      <c r="A4" s="16" t="str">
        <v>Simulation</v>
      </c>
      <c r="B4" s="16">
        <v>14.57</v>
      </c>
      <c r="C4" s="16" cm="1">
        <f t="array" ref="C4">SUMPRODUCT((T_Publish_Info[Genre]=A4)*T_Publish_Info[EU_Sales])</f>
        <v>23.18</v>
      </c>
      <c r="D4" s="16">
        <f t="array" ref="D4">SUM(_xlfn._xlws.FILTER(T_Publish_Info[JP_Sales],T_Publish_Info[Genre]=Dashboard_NoPvT!A4,""))</f>
        <v>11.649999999999999</v>
      </c>
      <c r="E4" s="16">
        <f t="array" ref="E4">SUM((T_Publish_Info[Other_Sales])*(Dashboard_NoPvT!A4=T_Publish_Info[Genre]))</f>
        <v>4.59</v>
      </c>
      <c r="F4" s="13"/>
      <c r="G4" s="13"/>
      <c r="H4" s="13"/>
      <c r="I4" s="13"/>
      <c r="J4" s="13"/>
      <c r="K4" s="13"/>
      <c r="L4" s="13"/>
      <c r="M4" s="13"/>
      <c r="N4" s="13"/>
      <c r="O4" s="13"/>
    </row>
    <row r="5" spans="1:15" ht="15.5" thickTop="1" thickBot="1">
      <c r="A5" s="16" t="str">
        <v>Puzzle</v>
      </c>
      <c r="B5" s="16">
        <v>33.909999999999997</v>
      </c>
      <c r="C5" s="16" cm="1">
        <f t="array" ref="C5">SUMPRODUCT((T_Publish_Info[Genre]=A5)*T_Publish_Info[EU_Sales])</f>
        <v>8.0599999999999987</v>
      </c>
      <c r="D5" s="16">
        <f t="array" ref="D5">SUM(_xlfn._xlws.FILTER(T_Publish_Info[JP_Sales],T_Publish_Info[Genre]=Dashboard_NoPvT!A5,""))</f>
        <v>9.5399999999999991</v>
      </c>
      <c r="E5" s="16">
        <f t="array" ref="E5">SUM((T_Publish_Info[Other_Sales])*(Dashboard_NoPvT!A5=T_Publish_Info[Genre]))</f>
        <v>1.8399999999999999</v>
      </c>
      <c r="F5" s="13"/>
      <c r="G5" s="13"/>
      <c r="H5" s="13"/>
      <c r="I5" s="13"/>
      <c r="J5" s="13"/>
      <c r="K5" s="13"/>
      <c r="L5" s="13"/>
      <c r="M5" s="13"/>
      <c r="N5" s="13"/>
      <c r="O5" s="13"/>
    </row>
    <row r="6" spans="1:15" ht="15.5" thickTop="1" thickBot="1">
      <c r="A6" s="16" t="str">
        <v>Shooter</v>
      </c>
      <c r="B6" s="16">
        <v>151.41000000000003</v>
      </c>
      <c r="C6" s="16" cm="1">
        <f t="array" ref="C6">SUMPRODUCT((T_Publish_Info[Genre]=A6)*T_Publish_Info[EU_Sales])</f>
        <v>69.920000000000016</v>
      </c>
      <c r="D6" s="16">
        <f t="array" ref="D6">SUM(_xlfn._xlws.FILTER(T_Publish_Info[JP_Sales],T_Publish_Info[Genre]=Dashboard_NoPvT!A6,""))</f>
        <v>4.379999999999999</v>
      </c>
      <c r="E6" s="16">
        <f t="array" ref="E6">SUM((T_Publish_Info[Other_Sales])*(Dashboard_NoPvT!A6=T_Publish_Info[Genre]))</f>
        <v>24.299999999999997</v>
      </c>
      <c r="F6" s="13"/>
      <c r="G6" s="13"/>
      <c r="H6" s="13"/>
      <c r="I6" s="13"/>
      <c r="J6" s="13"/>
      <c r="K6" s="13"/>
      <c r="L6" s="13"/>
      <c r="M6" s="13"/>
      <c r="N6" s="13"/>
      <c r="O6" s="13"/>
    </row>
    <row r="7" spans="1:15" ht="15.5" thickTop="1" thickBot="1">
      <c r="A7" s="16" t="str">
        <v>Adventure</v>
      </c>
      <c r="B7" s="16">
        <v>6.16</v>
      </c>
      <c r="C7" s="16" cm="1">
        <f t="array" ref="C7">SUMPRODUCT((T_Publish_Info[Genre]=A7)*T_Publish_Info[EU_Sales])</f>
        <v>2.04</v>
      </c>
      <c r="D7" s="16">
        <f t="array" ref="D7">SUM(_xlfn._xlws.FILTER(T_Publish_Info[JP_Sales],T_Publish_Info[Genre]=Dashboard_NoPvT!A7,""))</f>
        <v>2.69</v>
      </c>
      <c r="E7" s="16">
        <f t="array" ref="E7">SUM((T_Publish_Info[Other_Sales])*(Dashboard_NoPvT!A7=T_Publish_Info[Genre]))</f>
        <v>0.28999999999999998</v>
      </c>
      <c r="F7" s="13"/>
      <c r="G7" s="13"/>
      <c r="H7" s="13"/>
      <c r="I7" s="13"/>
      <c r="J7" s="13"/>
      <c r="K7" s="13"/>
      <c r="L7" s="13"/>
      <c r="M7" s="13"/>
      <c r="N7" s="13"/>
      <c r="O7" s="13"/>
    </row>
    <row r="8" spans="1:15" ht="15.5" thickTop="1" thickBot="1">
      <c r="A8" s="16" t="str">
        <v>Fighting</v>
      </c>
      <c r="B8" s="16">
        <v>9.89</v>
      </c>
      <c r="C8" s="16" cm="1">
        <f t="array" ref="C8">SUMPRODUCT((T_Publish_Info[Genre]=A8)*T_Publish_Info[EU_Sales])</f>
        <v>3.92</v>
      </c>
      <c r="D8" s="16">
        <f t="array" ref="D8">SUM(_xlfn._xlws.FILTER(T_Publish_Info[JP_Sales],T_Publish_Info[Genre]=Dashboard_NoPvT!A8,""))</f>
        <v>5.09</v>
      </c>
      <c r="E8" s="16">
        <f t="array" ref="E8">SUM((T_Publish_Info[Other_Sales])*(Dashboard_NoPvT!A8=T_Publish_Info[Genre]))</f>
        <v>1.49</v>
      </c>
      <c r="F8" s="13"/>
      <c r="G8" s="13"/>
      <c r="H8" s="13"/>
      <c r="I8" s="13"/>
      <c r="J8" s="13"/>
      <c r="K8" s="13"/>
      <c r="L8" s="13"/>
      <c r="M8" s="13"/>
      <c r="N8" s="13"/>
      <c r="O8" s="13"/>
    </row>
    <row r="9" spans="1:15" ht="15.5" thickTop="1" thickBot="1">
      <c r="A9" s="16" t="str">
        <v>Racing</v>
      </c>
      <c r="B9" s="16">
        <v>60.23</v>
      </c>
      <c r="C9" s="16" cm="1">
        <f t="array" ref="C9">SUMPRODUCT((T_Publish_Info[Genre]=A9)*T_Publish_Info[EU_Sales])</f>
        <v>44.64</v>
      </c>
      <c r="D9" s="16">
        <f t="array" ref="D9">SUM(_xlfn._xlws.FILTER(T_Publish_Info[JP_Sales],T_Publish_Info[Genre]=Dashboard_NoPvT!A9,""))</f>
        <v>24.659999999999997</v>
      </c>
      <c r="E9" s="16">
        <f t="array" ref="E9">SUM((T_Publish_Info[Other_Sales])*(Dashboard_NoPvT!A9=T_Publish_Info[Genre]))</f>
        <v>18.249999999999996</v>
      </c>
      <c r="F9" s="13"/>
      <c r="G9" s="13"/>
      <c r="H9" s="13"/>
      <c r="I9" s="13"/>
      <c r="J9" s="13"/>
      <c r="K9" s="13"/>
      <c r="L9" s="13"/>
      <c r="M9" s="13"/>
      <c r="N9" s="13"/>
      <c r="O9" s="13"/>
    </row>
    <row r="10" spans="1:15" ht="15.5" thickTop="1" thickBot="1">
      <c r="A10" s="16" t="str">
        <v>Role-Playing</v>
      </c>
      <c r="B10" s="16">
        <v>76.88000000000001</v>
      </c>
      <c r="C10" s="16" cm="1">
        <f t="array" ref="C10">SUMPRODUCT((T_Publish_Info[Genre]=A10)*T_Publish_Info[EU_Sales])</f>
        <v>54.459999999999994</v>
      </c>
      <c r="D10" s="16">
        <f t="array" ref="D10">SUM(_xlfn._xlws.FILTER(T_Publish_Info[JP_Sales],T_Publish_Info[Genre]=Dashboard_NoPvT!A10,""))</f>
        <v>63.78</v>
      </c>
      <c r="E10" s="16">
        <f t="array" ref="E10">SUM((T_Publish_Info[Other_Sales])*(Dashboard_NoPvT!A10=T_Publish_Info[Genre]))</f>
        <v>10.150000000000002</v>
      </c>
      <c r="F10" s="13"/>
      <c r="G10" s="13"/>
      <c r="H10" s="13"/>
      <c r="I10" s="13"/>
      <c r="J10" s="13"/>
      <c r="K10" s="13"/>
      <c r="L10" s="13"/>
      <c r="M10" s="13"/>
      <c r="N10" s="13"/>
      <c r="O10" s="13"/>
    </row>
    <row r="11" spans="1:15" ht="15.5" thickTop="1" thickBot="1">
      <c r="A11" s="16" t="str">
        <v>Misc</v>
      </c>
      <c r="B11" s="16">
        <v>61.040000000000006</v>
      </c>
      <c r="C11" s="16" cm="1">
        <f t="array" ref="C11">SUMPRODUCT((T_Publish_Info[Genre]=A11)*T_Publish_Info[EU_Sales])</f>
        <v>39.44</v>
      </c>
      <c r="D11" s="16">
        <f t="array" ref="D11">SUM(_xlfn._xlws.FILTER(T_Publish_Info[JP_Sales],T_Publish_Info[Genre]=Dashboard_NoPvT!A11,""))</f>
        <v>13.41</v>
      </c>
      <c r="E11" s="16">
        <f t="array" ref="E11">SUM((T_Publish_Info[Other_Sales])*(Dashboard_NoPvT!A11=T_Publish_Info[Genre]))</f>
        <v>11.269999999999998</v>
      </c>
      <c r="F11" s="13"/>
      <c r="G11" s="13"/>
      <c r="H11" s="13"/>
      <c r="I11" s="13"/>
      <c r="J11" s="13"/>
      <c r="K11" s="13"/>
      <c r="L11" s="13"/>
      <c r="M11" s="13"/>
      <c r="N11" s="13"/>
      <c r="O11" s="13"/>
    </row>
    <row r="12" spans="1:15" ht="15.5" thickTop="1" thickBot="1">
      <c r="A12" s="16" t="str">
        <v>Platform</v>
      </c>
      <c r="B12" s="16">
        <v>137.55999999999997</v>
      </c>
      <c r="C12" s="16" cm="1">
        <f t="array" ref="C12">SUMPRODUCT((T_Publish_Info[Genre]=A12)*T_Publish_Info[EU_Sales])</f>
        <v>54.530000000000008</v>
      </c>
      <c r="D12" s="16">
        <f t="array" ref="D12">SUM(_xlfn._xlws.FILTER(T_Publish_Info[JP_Sales],T_Publish_Info[Genre]=Dashboard_NoPvT!A12,""))</f>
        <v>46.65</v>
      </c>
      <c r="E12" s="16">
        <f t="array" ref="E12">SUM((T_Publish_Info[Other_Sales])*(Dashboard_NoPvT!A12=T_Publish_Info[Genre]))</f>
        <v>12.31</v>
      </c>
      <c r="F12" s="13"/>
      <c r="G12" s="13"/>
      <c r="H12" s="13"/>
      <c r="I12" s="13"/>
      <c r="J12" s="13"/>
      <c r="K12" s="13"/>
      <c r="L12" s="13"/>
      <c r="M12" s="13"/>
      <c r="N12" s="13"/>
      <c r="O12" s="13"/>
    </row>
    <row r="13" spans="1:15" s="13" customFormat="1" ht="15" thickTop="1"/>
    <row r="14" spans="1:15" s="13" customFormat="1">
      <c r="A14" s="13">
        <v>8</v>
      </c>
      <c r="G14" s="13">
        <v>9</v>
      </c>
    </row>
    <row r="15" spans="1:15" s="13" customFormat="1">
      <c r="A15" s="13" t="str" cm="1">
        <f t="array" ref="A15">INDEX(A2:A12,$A$14,1)</f>
        <v>Racing</v>
      </c>
      <c r="B15" s="13" cm="1">
        <f t="array" ref="B15">INDEX(B2:B12,$A$14,1)</f>
        <v>60.23</v>
      </c>
      <c r="C15" s="13" cm="1">
        <f t="array" ref="C15">INDEX(C2:C12,$A$14,1)</f>
        <v>44.64</v>
      </c>
      <c r="D15" s="13" cm="1">
        <f t="array" ref="D15">INDEX(D2:D12,$A$14,1)</f>
        <v>24.659999999999997</v>
      </c>
      <c r="E15" s="13" cm="1">
        <f t="array" ref="E15">INDEX(E2:E12,$A$14,1)</f>
        <v>18.249999999999996</v>
      </c>
      <c r="G15" s="13" t="str" cm="1">
        <f t="array" ref="G15">INDEX(A2:A12,$G$14,1)</f>
        <v>Role-Playing</v>
      </c>
      <c r="H15" s="13" cm="1">
        <f t="array" ref="H15">INDEX(B2:B12,$G$14,1)</f>
        <v>76.88000000000001</v>
      </c>
      <c r="I15" s="13" cm="1">
        <f t="array" ref="I15">INDEX(C2:C12,$G$14,1)</f>
        <v>54.459999999999994</v>
      </c>
      <c r="J15" s="13" cm="1">
        <f t="array" ref="J15">INDEX(D2:D12,$G$14,1)</f>
        <v>63.78</v>
      </c>
      <c r="K15" s="13" cm="1">
        <f t="array" ref="K15">INDEX(E2:E12,$G$14,1)</f>
        <v>10.150000000000002</v>
      </c>
    </row>
    <row r="16" spans="1:15" s="13" customFormat="1">
      <c r="L16" s="13" t="s">
        <v>205</v>
      </c>
      <c r="M16" s="13" t="s">
        <v>206</v>
      </c>
      <c r="N16" s="13" t="s">
        <v>207</v>
      </c>
      <c r="O16" s="13" t="s">
        <v>208</v>
      </c>
    </row>
    <row r="17" spans="1:15" s="13" customFormat="1">
      <c r="A17" s="13">
        <v>3</v>
      </c>
      <c r="L17" s="13" cm="1">
        <f t="array" ref="L17:O31">_xlfn._xlws.FILTER(Publish_Info!L:O,Publish_Info!F:F=Dashboard_NoPvT!G15,"")</f>
        <v>11.27</v>
      </c>
      <c r="M17" s="13">
        <v>8.89</v>
      </c>
      <c r="N17" s="13">
        <v>10.220000000000001</v>
      </c>
      <c r="O17" s="13">
        <v>1</v>
      </c>
    </row>
    <row r="18" spans="1:15" s="13" customFormat="1">
      <c r="A18" s="13" t="str" cm="1">
        <f t="array" ref="A18">INDEX(A2:A12,$A$17)</f>
        <v>Simulation</v>
      </c>
      <c r="B18" s="13" cm="1">
        <f t="array" ref="B18">INDEX(B2:B12,$A$17)</f>
        <v>14.57</v>
      </c>
      <c r="C18" s="13" cm="1">
        <f t="array" ref="C18">INDEX(C2:C12,$A$17)</f>
        <v>23.18</v>
      </c>
      <c r="D18" s="13" cm="1">
        <f t="array" ref="D18">INDEX(D2:D12,$A$17)</f>
        <v>11.649999999999999</v>
      </c>
      <c r="E18" s="13" cm="1">
        <f t="array" ref="E18">INDEX(E2:E12,$A$17)</f>
        <v>4.59</v>
      </c>
      <c r="L18" s="13">
        <v>9</v>
      </c>
      <c r="M18" s="13">
        <v>6.18</v>
      </c>
      <c r="N18" s="13">
        <v>7.2</v>
      </c>
      <c r="O18" s="13">
        <v>0.71</v>
      </c>
    </row>
    <row r="19" spans="1:15" s="13" customFormat="1" ht="39" customHeight="1">
      <c r="A19" s="19" t="s">
        <v>215</v>
      </c>
      <c r="L19" s="13">
        <v>6.38</v>
      </c>
      <c r="M19" s="13">
        <v>4.46</v>
      </c>
      <c r="N19" s="13">
        <v>6.04</v>
      </c>
      <c r="O19" s="13">
        <v>1.36</v>
      </c>
    </row>
    <row r="20" spans="1:15" s="13" customFormat="1">
      <c r="L20" s="13">
        <v>6.06</v>
      </c>
      <c r="M20" s="13">
        <v>3.9</v>
      </c>
      <c r="N20" s="13">
        <v>5.38</v>
      </c>
      <c r="O20" s="13">
        <v>0.5</v>
      </c>
    </row>
    <row r="21" spans="1:15" s="13" customFormat="1">
      <c r="L21" s="13">
        <v>5.51</v>
      </c>
      <c r="M21" s="13">
        <v>3.17</v>
      </c>
      <c r="N21" s="13">
        <v>5.65</v>
      </c>
      <c r="O21" s="13">
        <v>0.8</v>
      </c>
    </row>
    <row r="22" spans="1:15" s="13" customFormat="1">
      <c r="L22" s="13">
        <v>5.89</v>
      </c>
      <c r="M22" s="13">
        <v>5.04</v>
      </c>
      <c r="N22" s="13">
        <v>3.12</v>
      </c>
      <c r="O22" s="13">
        <v>0.59</v>
      </c>
    </row>
    <row r="23" spans="1:15" s="13" customFormat="1">
      <c r="L23" s="13">
        <v>5.28</v>
      </c>
      <c r="M23" s="13">
        <v>4.1900000000000004</v>
      </c>
      <c r="N23" s="13">
        <v>4.3499999999999996</v>
      </c>
      <c r="O23" s="13">
        <v>0.78</v>
      </c>
    </row>
    <row r="24" spans="1:15" s="13" customFormat="1" ht="58.5" customHeight="1">
      <c r="L24" s="13">
        <v>4.3499999999999996</v>
      </c>
      <c r="M24" s="13">
        <v>3.49</v>
      </c>
      <c r="N24" s="13">
        <v>3.1</v>
      </c>
      <c r="O24" s="13">
        <v>0.74</v>
      </c>
    </row>
    <row r="25" spans="1:15" s="13" customFormat="1">
      <c r="L25" s="13">
        <v>4.34</v>
      </c>
      <c r="M25" s="13">
        <v>2.65</v>
      </c>
      <c r="N25" s="13">
        <v>3.15</v>
      </c>
      <c r="O25" s="13">
        <v>0.35</v>
      </c>
    </row>
    <row r="26" spans="1:15" s="13" customFormat="1">
      <c r="L26" s="13">
        <v>3.01</v>
      </c>
      <c r="M26" s="13">
        <v>2.4700000000000002</v>
      </c>
      <c r="N26" s="13">
        <v>3.28</v>
      </c>
      <c r="O26" s="13">
        <v>0.96</v>
      </c>
    </row>
    <row r="27" spans="1:15" s="13" customFormat="1">
      <c r="L27" s="13">
        <v>5.05</v>
      </c>
      <c r="M27" s="13">
        <v>2.79</v>
      </c>
      <c r="N27" s="13">
        <v>0.1</v>
      </c>
      <c r="O27" s="13">
        <v>0.85</v>
      </c>
    </row>
    <row r="28" spans="1:15" s="13" customFormat="1">
      <c r="L28" s="13">
        <v>2.79</v>
      </c>
      <c r="M28" s="13">
        <v>1.72</v>
      </c>
      <c r="N28" s="13">
        <v>3.14</v>
      </c>
      <c r="O28" s="13">
        <v>0.41</v>
      </c>
    </row>
    <row r="29" spans="1:15" s="13" customFormat="1">
      <c r="L29" s="13">
        <v>2.91</v>
      </c>
      <c r="M29" s="13">
        <v>2.0699999999999998</v>
      </c>
      <c r="N29" s="13">
        <v>2.73</v>
      </c>
      <c r="O29" s="13">
        <v>0.33</v>
      </c>
    </row>
    <row r="30" spans="1:15">
      <c r="A30" s="13"/>
      <c r="B30" s="13"/>
      <c r="C30" s="13"/>
      <c r="D30" s="13"/>
      <c r="E30" s="13"/>
      <c r="F30" s="13"/>
      <c r="G30" s="13"/>
      <c r="H30" s="13"/>
      <c r="I30" s="13"/>
      <c r="J30" s="13"/>
      <c r="K30" s="13"/>
      <c r="L30" s="13">
        <v>2.2799999999999998</v>
      </c>
      <c r="M30" s="13">
        <v>1.72</v>
      </c>
      <c r="N30" s="13">
        <v>3.63</v>
      </c>
      <c r="O30" s="13">
        <v>0.23</v>
      </c>
    </row>
    <row r="31" spans="1:15" ht="15" thickBot="1">
      <c r="A31" s="16" t="s">
        <v>4</v>
      </c>
      <c r="B31" s="16" t="s">
        <v>209</v>
      </c>
      <c r="C31" s="16" t="s">
        <v>210</v>
      </c>
      <c r="D31" s="16" t="s">
        <v>211</v>
      </c>
      <c r="E31" s="16" t="s">
        <v>212</v>
      </c>
      <c r="F31" s="13"/>
      <c r="G31" s="13"/>
      <c r="H31" s="13"/>
      <c r="I31" s="13"/>
      <c r="J31" s="13"/>
      <c r="K31" s="13"/>
      <c r="L31" s="13">
        <v>2.76</v>
      </c>
      <c r="M31" s="13">
        <v>1.72</v>
      </c>
      <c r="N31" s="13">
        <v>2.69</v>
      </c>
      <c r="O31" s="13">
        <v>0.54</v>
      </c>
    </row>
    <row r="32" spans="1:15" ht="15.5" thickTop="1" thickBot="1">
      <c r="A32" s="16" t="str" cm="1">
        <f t="array" ref="A32:A42">_xlfn._xlws.SORT((_xlfn.UNIQUE(T_Publish_Info[Genre])))</f>
        <v>Action</v>
      </c>
      <c r="B32" s="16" cm="1">
        <f t="array" ref="B32:B42">SUMIFS(T_Publish_Info[User_Count],T_Publish_Info[Genre],_xlfn.ANCHORARRAY(Dashboard_NoPvT!A32))</f>
        <v>20169</v>
      </c>
      <c r="C32" s="16" cm="1">
        <f t="array" ref="C32">SUMPRODUCT((A32=T_Publish_Info[Genre])*T_Publish_Info[Global_Sales])</f>
        <v>156.70999999999998</v>
      </c>
      <c r="D32" s="17" cm="1">
        <f t="array" ref="D32">_xlfn.ANCHORARRAY(C32)/SUM($C$32:$C$42)</f>
        <v>0.10741801930247859</v>
      </c>
      <c r="E32" s="18" cm="1">
        <f t="array" ref="E32:E42">_xlfn.ANCHORARRAY(C32)/_xlfn.ANCHORARRAY(B32)</f>
        <v>7.7698448113441409E-3</v>
      </c>
      <c r="F32" s="13"/>
      <c r="G32" s="13"/>
      <c r="H32" s="13"/>
      <c r="I32" s="13"/>
      <c r="J32" s="13"/>
      <c r="K32" s="13"/>
      <c r="L32" s="13"/>
      <c r="M32" s="13"/>
      <c r="N32" s="13"/>
      <c r="O32" s="13"/>
    </row>
    <row r="33" spans="1:5" ht="15.5" thickTop="1" thickBot="1">
      <c r="A33" s="16" t="str">
        <v>Adventure</v>
      </c>
      <c r="B33" s="16">
        <v>0</v>
      </c>
      <c r="C33" s="16" cm="1">
        <f t="array" ref="C33">SUMPRODUCT((A33=T_Publish_Info[Genre])*T_Publish_Info[Global_Sales])</f>
        <v>11.18</v>
      </c>
      <c r="D33" s="17" cm="1">
        <f t="array" ref="D33">_xlfn.ANCHORARRAY(C33)/SUM($C$32:$C$42)</f>
        <v>7.6634130291730633E-3</v>
      </c>
      <c r="E33" s="18" t="e">
        <v>#DIV/0!</v>
      </c>
    </row>
    <row r="34" spans="1:5" ht="15.5" thickTop="1" thickBot="1">
      <c r="A34" s="16" t="str">
        <v>Fighting</v>
      </c>
      <c r="B34" s="16">
        <v>1662</v>
      </c>
      <c r="C34" s="16" cm="1">
        <f t="array" ref="C34">SUMPRODUCT((A34=T_Publish_Info[Genre])*T_Publish_Info[Global_Sales])</f>
        <v>20.39</v>
      </c>
      <c r="D34" s="17" cm="1">
        <f t="array" ref="D34">_xlfn.ANCHORARRAY(C34)/SUM($C$32:$C$42)</f>
        <v>1.3976475104189515E-2</v>
      </c>
      <c r="E34" s="18">
        <v>9.4290012033694331E-2</v>
      </c>
    </row>
    <row r="35" spans="1:5" ht="15.5" thickTop="1" thickBot="1">
      <c r="A35" s="16" t="str">
        <v>Misc</v>
      </c>
      <c r="B35" s="16">
        <v>654</v>
      </c>
      <c r="C35" s="16" cm="1">
        <f t="array" ref="C35">SUMPRODUCT((A35=T_Publish_Info[Genre])*T_Publish_Info[Global_Sales])</f>
        <v>125.17999999999999</v>
      </c>
      <c r="D35" s="17" cm="1">
        <f t="array" ref="D35">_xlfn.ANCHORARRAY(C35)/SUM($C$32:$C$42)</f>
        <v>8.5805549462601438E-2</v>
      </c>
      <c r="E35" s="18">
        <v>0.23961773700305808</v>
      </c>
    </row>
    <row r="36" spans="1:5" ht="15.5" thickTop="1" thickBot="1">
      <c r="A36" s="16" t="str">
        <v>Platform</v>
      </c>
      <c r="B36" s="16">
        <v>6371</v>
      </c>
      <c r="C36" s="16" cm="1">
        <f t="array" ref="C36">SUMPRODUCT((A36=T_Publish_Info[Genre])*T_Publish_Info[Global_Sales])</f>
        <v>251.04000000000008</v>
      </c>
      <c r="D36" s="17" cm="1">
        <f t="array" ref="D36">_xlfn.ANCHORARRAY(C36)/SUM($C$32:$C$42)</f>
        <v>0.17207720991445496</v>
      </c>
      <c r="E36" s="18">
        <v>2.4597394443572434E-2</v>
      </c>
    </row>
    <row r="37" spans="1:5" ht="15.5" thickTop="1" thickBot="1">
      <c r="A37" s="16" t="str">
        <v>Puzzle</v>
      </c>
      <c r="B37" s="16">
        <v>19</v>
      </c>
      <c r="C37" s="16" cm="1">
        <f t="array" ref="C37">SUMPRODUCT((A37=T_Publish_Info[Genre])*T_Publish_Info[Global_Sales])</f>
        <v>53.36</v>
      </c>
      <c r="D37" s="17" cm="1">
        <f t="array" ref="D37">_xlfn.ANCHORARRAY(C37)/SUM($C$32:$C$42)</f>
        <v>3.6576003509541564E-2</v>
      </c>
      <c r="E37" s="18">
        <v>8.2478947368421043</v>
      </c>
    </row>
    <row r="38" spans="1:5" ht="15.5" thickTop="1" thickBot="1">
      <c r="A38" s="16" t="str">
        <v>Racing</v>
      </c>
      <c r="B38" s="16">
        <v>3776</v>
      </c>
      <c r="C38" s="16" cm="1">
        <f t="array" ref="C38">SUMPRODUCT((A38=T_Publish_Info[Genre])*T_Publish_Info[Global_Sales])</f>
        <v>147.80000000000001</v>
      </c>
      <c r="D38" s="17" cm="1">
        <f t="array" ref="D38">_xlfn.ANCHORARRAY(C38)/SUM($C$32:$C$42)</f>
        <v>0.10131059442860277</v>
      </c>
      <c r="E38" s="18">
        <v>4.1501588983050841E-2</v>
      </c>
    </row>
    <row r="39" spans="1:5" ht="15.5" thickTop="1" thickBot="1">
      <c r="A39" s="16" t="str">
        <v>Role-Playing</v>
      </c>
      <c r="B39" s="16">
        <v>6774</v>
      </c>
      <c r="C39" s="16" cm="1">
        <f t="array" ref="C39">SUMPRODUCT((A39=T_Publish_Info[Genre])*T_Publish_Info[Global_Sales])</f>
        <v>205.33</v>
      </c>
      <c r="D39" s="17" cm="1">
        <f t="array" ref="D39">_xlfn.ANCHORARRAY(C39)/SUM($C$32:$C$42)</f>
        <v>0.14074495503399867</v>
      </c>
      <c r="E39" s="18">
        <v>2.3134041925007377E-2</v>
      </c>
    </row>
    <row r="40" spans="1:5" ht="15.5" thickTop="1" thickBot="1">
      <c r="A40" s="16" t="str">
        <v>Shooter</v>
      </c>
      <c r="B40" s="16">
        <v>40994</v>
      </c>
      <c r="C40" s="16" cm="1">
        <f t="array" ref="C40">SUMPRODUCT((A40=T_Publish_Info[Genre])*T_Publish_Info[Global_Sales])</f>
        <v>249.98</v>
      </c>
      <c r="D40" s="17" cm="1">
        <f t="array" ref="D40">_xlfn.ANCHORARRAY(C40)/SUM($C$32:$C$42)</f>
        <v>0.17135062513709146</v>
      </c>
      <c r="E40" s="18">
        <v>3.82275454944626E-3</v>
      </c>
    </row>
    <row r="41" spans="1:5" ht="15.5" thickTop="1" thickBot="1">
      <c r="A41" s="16" t="str">
        <v>Simulation</v>
      </c>
      <c r="B41" s="16">
        <v>1754</v>
      </c>
      <c r="C41" s="16" cm="1">
        <f t="array" ref="C41">SUMPRODUCT((A41=T_Publish_Info[Genre])*T_Publish_Info[Global_Sales])</f>
        <v>53.970000000000006</v>
      </c>
      <c r="D41" s="17" cm="1">
        <f t="array" ref="D41">_xlfn.ANCHORARRAY(C41)/SUM($C$32:$C$42)</f>
        <v>3.699413248519412E-2</v>
      </c>
      <c r="E41" s="18">
        <v>8.9344355758266811E-2</v>
      </c>
    </row>
    <row r="42" spans="1:5" ht="15.5" thickTop="1" thickBot="1">
      <c r="A42" s="16" t="str">
        <v>Sports</v>
      </c>
      <c r="B42" s="16">
        <v>2006</v>
      </c>
      <c r="C42" s="16" cm="1">
        <f t="array" ref="C42">SUMPRODUCT((A42=T_Publish_Info[Genre])*T_Publish_Info[Global_Sales])</f>
        <v>183.94</v>
      </c>
      <c r="D42" s="17" cm="1">
        <f t="array" ref="D42">_xlfn.ANCHORARRAY(C42)/SUM($C$32:$C$42)</f>
        <v>0.12608302259267382</v>
      </c>
      <c r="E42" s="18">
        <v>7.8120638085742766E-2</v>
      </c>
    </row>
    <row r="43" spans="1:5" ht="15" thickTop="1">
      <c r="A43" s="13"/>
      <c r="B43" s="13"/>
      <c r="C43" s="13"/>
      <c r="D43" s="13"/>
      <c r="E43" s="13"/>
    </row>
    <row r="45" spans="1:5" ht="15" thickBot="1">
      <c r="A45" s="16" t="s">
        <v>3</v>
      </c>
      <c r="B45" s="16" t="s">
        <v>209</v>
      </c>
      <c r="C45" s="16" t="s">
        <v>210</v>
      </c>
      <c r="D45" s="16" t="s">
        <v>213</v>
      </c>
      <c r="E45" s="13"/>
    </row>
    <row r="46" spans="1:5" ht="15.5" thickTop="1" thickBot="1">
      <c r="A46" s="16" cm="1">
        <f t="array" ref="A46:A73">_xlfn._xlws.SORT(_xlfn.UNIQUE(T_Publish_Info[Year_of_Release]))</f>
        <v>1982</v>
      </c>
      <c r="B46" s="16" cm="1">
        <f t="array" ref="B46:B73">SUMIFS(T_Publish_Info[User_Count],T_Publish_Info[Year_of_Release],_xlfn.ANCHORARRAY(Dashboard_NoPvT!A46))</f>
        <v>0</v>
      </c>
      <c r="C46" s="16">
        <f t="array" ref="C46">SUM((T_Publish_Info[Global_Sales])*(T_Publish_Info[Year_of_Release]=Dashboard_NoPvT!A46))</f>
        <v>7.81</v>
      </c>
      <c r="D46" s="17" cm="1">
        <f t="array" ref="D46">_xlfn.ANCHORARRAY(C46)/SUM($C$46:$C$73)</f>
        <v>5.3534218030269797E-3</v>
      </c>
      <c r="E46" s="13"/>
    </row>
    <row r="47" spans="1:5" ht="15.5" thickTop="1" thickBot="1">
      <c r="A47" s="16">
        <v>1984</v>
      </c>
      <c r="B47" s="16">
        <v>0</v>
      </c>
      <c r="C47" s="16">
        <f t="array" ref="C47">SUM((T_Publish_Info[Global_Sales])*(T_Publish_Info[Year_of_Release]=Dashboard_NoPvT!A47))</f>
        <v>28.31</v>
      </c>
      <c r="D47" s="17" cm="1">
        <f t="array" ref="D47">_xlfn.ANCHORARRAY(C47)/SUM($C$46:$C$73)</f>
        <v>1.9405297214301384E-2</v>
      </c>
      <c r="E47" s="13"/>
    </row>
    <row r="48" spans="1:5" ht="15.5" thickTop="1" thickBot="1">
      <c r="A48" s="16">
        <v>1985</v>
      </c>
      <c r="B48" s="16">
        <v>0</v>
      </c>
      <c r="C48" s="16">
        <f t="array" ref="C48">SUM((T_Publish_Info[Global_Sales])*(T_Publish_Info[Year_of_Release]=Dashboard_NoPvT!A48))</f>
        <v>40.24</v>
      </c>
      <c r="D48" s="17" cm="1">
        <f t="array" ref="D48">_xlfn.ANCHORARRAY(C48)/SUM($C$46:$C$73)</f>
        <v>2.7582803246325952E-2</v>
      </c>
      <c r="E48" s="13"/>
    </row>
    <row r="49" spans="1:4" ht="15.5" thickTop="1" thickBot="1">
      <c r="A49" s="16">
        <v>1988</v>
      </c>
      <c r="B49" s="16">
        <v>0</v>
      </c>
      <c r="C49" s="16">
        <f t="array" ref="C49">SUM((T_Publish_Info[Global_Sales])*(T_Publish_Info[Year_of_Release]=Dashboard_NoPvT!A49))</f>
        <v>24.740000000000002</v>
      </c>
      <c r="D49" s="17" cm="1">
        <f t="array" ref="D49">_xlfn.ANCHORARRAY(C49)/SUM($C$46:$C$73)</f>
        <v>1.6958214520728234E-2</v>
      </c>
    </row>
    <row r="50" spans="1:4" ht="15.5" thickTop="1" thickBot="1">
      <c r="A50" s="16">
        <v>1989</v>
      </c>
      <c r="B50" s="16">
        <v>0</v>
      </c>
      <c r="C50" s="16">
        <f t="array" ref="C50">SUM((T_Publish_Info[Global_Sales])*(T_Publish_Info[Year_of_Release]=Dashboard_NoPvT!A50))</f>
        <v>48.400000000000006</v>
      </c>
      <c r="D50" s="17" cm="1">
        <f t="array" ref="D50">_xlfn.ANCHORARRAY(C50)/SUM($C$46:$C$73)</f>
        <v>3.3176135117350306E-2</v>
      </c>
    </row>
    <row r="51" spans="1:4" ht="15.5" thickTop="1" thickBot="1">
      <c r="A51" s="16">
        <v>1990</v>
      </c>
      <c r="B51" s="16">
        <v>0</v>
      </c>
      <c r="C51" s="16">
        <f t="array" ref="C51">SUM((T_Publish_Info[Global_Sales])*(T_Publish_Info[Year_of_Release]=Dashboard_NoPvT!A51))</f>
        <v>20.61</v>
      </c>
      <c r="D51" s="17" cm="1">
        <f t="array" ref="D51">_xlfn.ANCHORARRAY(C51)/SUM($C$46:$C$73)</f>
        <v>1.412727571835929E-2</v>
      </c>
    </row>
    <row r="52" spans="1:4" ht="15.5" thickTop="1" thickBot="1">
      <c r="A52" s="16">
        <v>1992</v>
      </c>
      <c r="B52" s="16">
        <v>0</v>
      </c>
      <c r="C52" s="16">
        <f t="array" ref="C52">SUM((T_Publish_Info[Global_Sales])*(T_Publish_Info[Year_of_Release]=Dashboard_NoPvT!A52))</f>
        <v>19.939999999999998</v>
      </c>
      <c r="D52" s="17" cm="1">
        <f t="array" ref="D52">_xlfn.ANCHORARRAY(C52)/SUM($C$46:$C$73)</f>
        <v>1.3668019302478613E-2</v>
      </c>
    </row>
    <row r="53" spans="1:4" ht="15.5" thickTop="1" thickBot="1">
      <c r="A53" s="16">
        <v>1993</v>
      </c>
      <c r="B53" s="16">
        <v>0</v>
      </c>
      <c r="C53" s="16">
        <f t="array" ref="C53">SUM((T_Publish_Info[Global_Sales])*(T_Publish_Info[Year_of_Release]=Dashboard_NoPvT!A53))</f>
        <v>10.55</v>
      </c>
      <c r="D53" s="17" cm="1">
        <f t="array" ref="D53">_xlfn.ANCHORARRAY(C53)/SUM($C$46:$C$73)</f>
        <v>7.2315749067778032E-3</v>
      </c>
    </row>
    <row r="54" spans="1:4" ht="15.5" thickTop="1" thickBot="1">
      <c r="A54" s="16">
        <v>1994</v>
      </c>
      <c r="B54" s="16">
        <v>0</v>
      </c>
      <c r="C54" s="16">
        <f t="array" ref="C54">SUM((T_Publish_Info[Global_Sales])*(T_Publish_Info[Year_of_Release]=Dashboard_NoPvT!A54))</f>
        <v>9.3000000000000007</v>
      </c>
      <c r="D54" s="17" cm="1">
        <f t="array" ref="D54">_xlfn.ANCHORARRAY(C54)/SUM($C$46:$C$73)</f>
        <v>6.3747532353586323E-3</v>
      </c>
    </row>
    <row r="55" spans="1:4" ht="15.5" thickTop="1" thickBot="1">
      <c r="A55" s="16">
        <v>1996</v>
      </c>
      <c r="B55" s="16">
        <v>0</v>
      </c>
      <c r="C55" s="16">
        <f t="array" ref="C55">SUM((T_Publish_Info[Global_Sales])*(T_Publish_Info[Year_of_Release]=Dashboard_NoPvT!A55))</f>
        <v>53.13</v>
      </c>
      <c r="D55" s="17" cm="1">
        <f t="array" ref="D55">_xlfn.ANCHORARRAY(C55)/SUM($C$46:$C$73)</f>
        <v>3.6418348322000443E-2</v>
      </c>
    </row>
    <row r="56" spans="1:4" ht="15.5" thickTop="1" thickBot="1">
      <c r="A56" s="16">
        <v>1997</v>
      </c>
      <c r="B56" s="16">
        <v>1420</v>
      </c>
      <c r="C56" s="16">
        <f t="array" ref="C56">SUM((T_Publish_Info[Global_Sales])*(T_Publish_Info[Year_of_Release]=Dashboard_NoPvT!A56))</f>
        <v>36.340000000000003</v>
      </c>
      <c r="D56" s="17" cm="1">
        <f t="array" ref="D56">_xlfn.ANCHORARRAY(C56)/SUM($C$46:$C$73)</f>
        <v>2.490951963149814E-2</v>
      </c>
    </row>
    <row r="57" spans="1:4" ht="15.5" thickTop="1" thickBot="1">
      <c r="A57" s="16">
        <v>1998</v>
      </c>
      <c r="B57" s="16">
        <v>0</v>
      </c>
      <c r="C57" s="16">
        <f t="array" ref="C57">SUM((T_Publish_Info[Global_Sales])*(T_Publish_Info[Year_of_Release]=Dashboard_NoPvT!A57))</f>
        <v>22.240000000000002</v>
      </c>
      <c r="D57" s="17" cm="1">
        <f t="array" ref="D57">_xlfn.ANCHORARRAY(C57)/SUM($C$46:$C$73)</f>
        <v>1.524457117788989E-2</v>
      </c>
    </row>
    <row r="58" spans="1:4" ht="15.5" thickTop="1" thickBot="1">
      <c r="A58" s="16">
        <v>1999</v>
      </c>
      <c r="B58" s="16">
        <v>779</v>
      </c>
      <c r="C58" s="16">
        <f t="array" ref="C58">SUM((T_Publish_Info[Global_Sales])*(T_Publish_Info[Year_of_Release]=Dashboard_NoPvT!A58))</f>
        <v>40.450000000000003</v>
      </c>
      <c r="D58" s="17" cm="1">
        <f t="array" ref="D58">_xlfn.ANCHORARRAY(C58)/SUM($C$46:$C$73)</f>
        <v>2.7726749287124375E-2</v>
      </c>
    </row>
    <row r="59" spans="1:4" ht="15.5" thickTop="1" thickBot="1">
      <c r="A59" s="16">
        <v>2001</v>
      </c>
      <c r="B59" s="16">
        <v>2034</v>
      </c>
      <c r="C59" s="16">
        <f t="array" ref="C59">SUM((T_Publish_Info[Global_Sales])*(T_Publish_Info[Year_of_Release]=Dashboard_NoPvT!A59))</f>
        <v>36.129999999999995</v>
      </c>
      <c r="D59" s="17" cm="1">
        <f t="array" ref="D59">_xlfn.ANCHORARRAY(C59)/SUM($C$46:$C$73)</f>
        <v>2.4765573590699714E-2</v>
      </c>
    </row>
    <row r="60" spans="1:4" ht="15.5" thickTop="1" thickBot="1">
      <c r="A60" s="16">
        <v>2002</v>
      </c>
      <c r="B60" s="16">
        <v>730</v>
      </c>
      <c r="C60" s="16">
        <f t="array" ref="C60">SUM((T_Publish_Info[Global_Sales])*(T_Publish_Info[Year_of_Release]=Dashboard_NoPvT!A60))</f>
        <v>32</v>
      </c>
      <c r="D60" s="17" cm="1">
        <f t="array" ref="D60">_xlfn.ANCHORARRAY(C60)/SUM($C$46:$C$73)</f>
        <v>2.1934634788330777E-2</v>
      </c>
    </row>
    <row r="61" spans="1:4" ht="15.5" thickTop="1" thickBot="1">
      <c r="A61" s="16">
        <v>2004</v>
      </c>
      <c r="B61" s="16">
        <v>3078</v>
      </c>
      <c r="C61" s="16">
        <f t="array" ref="C61">SUM((T_Publish_Info[Global_Sales])*(T_Publish_Info[Year_of_Release]=Dashboard_NoPvT!A61))</f>
        <v>61.750000000000007</v>
      </c>
      <c r="D61" s="17" cm="1">
        <f t="array" ref="D61">_xlfn.ANCHORARRAY(C61)/SUM($C$46:$C$73)</f>
        <v>4.2326990568107049E-2</v>
      </c>
    </row>
    <row r="62" spans="1:4" ht="15.5" thickTop="1" thickBot="1">
      <c r="A62" s="16">
        <v>2005</v>
      </c>
      <c r="B62" s="16">
        <v>1226</v>
      </c>
      <c r="C62" s="16">
        <f t="array" ref="C62">SUM((T_Publish_Info[Global_Sales])*(T_Publish_Info[Year_of_Release]=Dashboard_NoPvT!A62))</f>
        <v>103.13999999999999</v>
      </c>
      <c r="D62" s="17" cm="1">
        <f t="array" ref="D62">_xlfn.ANCHORARRAY(C62)/SUM($C$46:$C$73)</f>
        <v>7.0698069752138618E-2</v>
      </c>
    </row>
    <row r="63" spans="1:4" ht="15.5" thickTop="1" thickBot="1">
      <c r="A63" s="16">
        <v>2006</v>
      </c>
      <c r="B63" s="16">
        <v>882</v>
      </c>
      <c r="C63" s="16">
        <f t="array" ref="C63">SUM((T_Publish_Info[Global_Sales])*(T_Publish_Info[Year_of_Release]=Dashboard_NoPvT!A63))</f>
        <v>159.5</v>
      </c>
      <c r="D63" s="17" cm="1">
        <f t="array" ref="D63">_xlfn.ANCHORARRAY(C63)/SUM($C$46:$C$73)</f>
        <v>0.10933044527308622</v>
      </c>
    </row>
    <row r="64" spans="1:4" ht="15.5" thickTop="1" thickBot="1">
      <c r="A64" s="16">
        <v>2007</v>
      </c>
      <c r="B64" s="16">
        <v>7988</v>
      </c>
      <c r="C64" s="16">
        <f t="array" ref="C64">SUM((T_Publish_Info[Global_Sales])*(T_Publish_Info[Year_of_Release]=Dashboard_NoPvT!A64))</f>
        <v>80.649999999999991</v>
      </c>
      <c r="D64" s="17" cm="1">
        <f t="array" ref="D64">_xlfn.ANCHORARRAY(C64)/SUM($C$46:$C$73)</f>
        <v>5.5282134239964906E-2</v>
      </c>
    </row>
    <row r="65" spans="1:4" ht="15.5" thickTop="1" thickBot="1">
      <c r="A65" s="16">
        <v>2008</v>
      </c>
      <c r="B65" s="16">
        <v>8358</v>
      </c>
      <c r="C65" s="16">
        <f t="array" ref="C65">SUM((T_Publish_Info[Global_Sales])*(T_Publish_Info[Year_of_Release]=Dashboard_NoPvT!A65))</f>
        <v>77.59</v>
      </c>
      <c r="D65" s="17" cm="1">
        <f t="array" ref="D65">_xlfn.ANCHORARRAY(C65)/SUM($C$46:$C$73)</f>
        <v>5.3184634788330784E-2</v>
      </c>
    </row>
    <row r="66" spans="1:4" ht="15.5" thickTop="1" thickBot="1">
      <c r="A66" s="16">
        <v>2009</v>
      </c>
      <c r="B66" s="16">
        <v>6495</v>
      </c>
      <c r="C66" s="16">
        <f t="array" ref="C66">SUM((T_Publish_Info[Global_Sales])*(T_Publish_Info[Year_of_Release]=Dashboard_NoPvT!A66))</f>
        <v>126.72999999999999</v>
      </c>
      <c r="D66" s="17" cm="1">
        <f t="array" ref="D66">_xlfn.ANCHORARRAY(C66)/SUM($C$46:$C$73)</f>
        <v>8.6868008335161215E-2</v>
      </c>
    </row>
    <row r="67" spans="1:4" ht="15.5" thickTop="1" thickBot="1">
      <c r="A67" s="16">
        <v>2010</v>
      </c>
      <c r="B67" s="16">
        <v>7743</v>
      </c>
      <c r="C67" s="16">
        <f t="array" ref="C67">SUM((T_Publish_Info[Global_Sales])*(T_Publish_Info[Year_of_Release]=Dashboard_NoPvT!A67))</f>
        <v>110.08</v>
      </c>
      <c r="D67" s="17" cm="1">
        <f t="array" ref="D67">_xlfn.ANCHORARRAY(C67)/SUM($C$46:$C$73)</f>
        <v>7.5455143671857863E-2</v>
      </c>
    </row>
    <row r="68" spans="1:4" ht="15.5" thickTop="1" thickBot="1">
      <c r="A68" s="16">
        <v>2011</v>
      </c>
      <c r="B68" s="16">
        <v>19105</v>
      </c>
      <c r="C68" s="16">
        <f t="array" ref="C68">SUM((T_Publish_Info[Global_Sales])*(T_Publish_Info[Year_of_Release]=Dashboard_NoPvT!A68))</f>
        <v>70.430000000000007</v>
      </c>
      <c r="D68" s="17" cm="1">
        <f t="array" ref="D68">_xlfn.ANCHORARRAY(C68)/SUM($C$46:$C$73)</f>
        <v>4.8276760254441775E-2</v>
      </c>
    </row>
    <row r="69" spans="1:4" ht="15.5" thickTop="1" thickBot="1">
      <c r="A69" s="16">
        <v>2012</v>
      </c>
      <c r="B69" s="16">
        <v>7836</v>
      </c>
      <c r="C69" s="16">
        <f t="array" ref="C69">SUM((T_Publish_Info[Global_Sales])*(T_Publish_Info[Year_of_Release]=Dashboard_NoPvT!A69))</f>
        <v>72.460000000000008</v>
      </c>
      <c r="D69" s="17" cm="1">
        <f t="array" ref="D69">_xlfn.ANCHORARRAY(C69)/SUM($C$46:$C$73)</f>
        <v>4.966823864882651E-2</v>
      </c>
    </row>
    <row r="70" spans="1:4" ht="15.5" thickTop="1" thickBot="1">
      <c r="A70" s="16">
        <v>2013</v>
      </c>
      <c r="B70" s="16">
        <v>10869</v>
      </c>
      <c r="C70" s="16">
        <f t="array" ref="C70">SUM((T_Publish_Info[Global_Sales])*(T_Publish_Info[Year_of_Release]=Dashboard_NoPvT!A70))</f>
        <v>80.700000000000017</v>
      </c>
      <c r="D70" s="17" cm="1">
        <f t="array" ref="D70">_xlfn.ANCHORARRAY(C70)/SUM($C$46:$C$73)</f>
        <v>5.5316407106821688E-2</v>
      </c>
    </row>
    <row r="71" spans="1:4" ht="15.5" thickTop="1" thickBot="1">
      <c r="A71" s="16">
        <v>2014</v>
      </c>
      <c r="B71" s="16">
        <v>4342</v>
      </c>
      <c r="C71" s="16">
        <f t="array" ref="C71">SUM((T_Publish_Info[Global_Sales])*(T_Publish_Info[Year_of_Release]=Dashboard_NoPvT!A71))</f>
        <v>39.5</v>
      </c>
      <c r="D71" s="17" cm="1">
        <f t="array" ref="D71">_xlfn.ANCHORARRAY(C71)/SUM($C$46:$C$73)</f>
        <v>2.7075564816845803E-2</v>
      </c>
    </row>
    <row r="72" spans="1:4" ht="15.5" thickTop="1" thickBot="1">
      <c r="A72" s="16">
        <v>2015</v>
      </c>
      <c r="B72" s="16">
        <v>896</v>
      </c>
      <c r="C72" s="16">
        <f t="array" ref="C72">SUM((T_Publish_Info[Global_Sales])*(T_Publish_Info[Year_of_Release]=Dashboard_NoPvT!A72))</f>
        <v>38.57</v>
      </c>
      <c r="D72" s="17" cm="1">
        <f t="array" ref="D72">_xlfn.ANCHORARRAY(C72)/SUM($C$46:$C$73)</f>
        <v>2.6438089493309939E-2</v>
      </c>
    </row>
    <row r="73" spans="1:4" ht="15.5" thickTop="1" thickBot="1">
      <c r="A73" s="16">
        <v>2016</v>
      </c>
      <c r="B73" s="16">
        <v>398</v>
      </c>
      <c r="C73" s="16">
        <f t="array" ref="C73">SUM((T_Publish_Info[Global_Sales])*(T_Publish_Info[Year_of_Release]=Dashboard_NoPvT!A73))</f>
        <v>7.59</v>
      </c>
      <c r="D73" s="17" cm="1">
        <f t="array" ref="D73">_xlfn.ANCHORARRAY(C73)/SUM($C$46:$C$73)</f>
        <v>5.2026211888572061E-3</v>
      </c>
    </row>
    <row r="74" spans="1:4" ht="15" thickTop="1">
      <c r="A74" s="13"/>
      <c r="B74" s="13"/>
      <c r="C74" s="13"/>
      <c r="D74" s="13"/>
    </row>
  </sheetData>
  <phoneticPr fontId="18" type="noConversion"/>
  <conditionalFormatting sqref="D32:D42">
    <cfRule type="dataBar" priority="3">
      <dataBar>
        <cfvo type="min"/>
        <cfvo type="max"/>
        <color rgb="FFFFB628"/>
      </dataBar>
      <extLst>
        <ext xmlns:x14="http://schemas.microsoft.com/office/spreadsheetml/2009/9/main" uri="{B025F937-C7B1-47D3-B67F-A62EFF666E3E}">
          <x14:id>{8EE42F96-D924-4F95-A6DF-AB6C1E6A50FC}</x14:id>
        </ext>
      </extLst>
    </cfRule>
  </conditionalFormatting>
  <conditionalFormatting sqref="D46:D73">
    <cfRule type="dataBar" priority="2">
      <dataBar>
        <cfvo type="min"/>
        <cfvo type="max"/>
        <color rgb="FFFFB628"/>
      </dataBar>
      <extLst>
        <ext xmlns:x14="http://schemas.microsoft.com/office/spreadsheetml/2009/9/main" uri="{B025F937-C7B1-47D3-B67F-A62EFF666E3E}">
          <x14:id>{25980CAF-AD8B-4FF9-B8D9-975B1BF7A92B}</x14:id>
        </ext>
      </extLst>
    </cfRule>
  </conditionalFormatting>
  <conditionalFormatting sqref="H15:K15">
    <cfRule type="dataBar" priority="1">
      <dataBar>
        <cfvo type="min"/>
        <cfvo type="max"/>
        <color rgb="FFFFB628"/>
      </dataBar>
      <extLst>
        <ext xmlns:x14="http://schemas.microsoft.com/office/spreadsheetml/2009/9/main" uri="{B025F937-C7B1-47D3-B67F-A62EFF666E3E}">
          <x14:id>{9254F984-87A7-4825-8118-E4F44F8C029A}</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8EE42F96-D924-4F95-A6DF-AB6C1E6A50FC}">
            <x14:dataBar minLength="0" maxLength="100" border="1" negativeBarBorderColorSameAsPositive="0">
              <x14:cfvo type="autoMin"/>
              <x14:cfvo type="autoMax"/>
              <x14:borderColor rgb="FFFFB628"/>
              <x14:negativeFillColor rgb="FFFF0000"/>
              <x14:negativeBorderColor rgb="FFFF0000"/>
              <x14:axisColor rgb="FF000000"/>
            </x14:dataBar>
          </x14:cfRule>
          <xm:sqref>D32:D42</xm:sqref>
        </x14:conditionalFormatting>
        <x14:conditionalFormatting xmlns:xm="http://schemas.microsoft.com/office/excel/2006/main">
          <x14:cfRule type="dataBar" id="{25980CAF-AD8B-4FF9-B8D9-975B1BF7A92B}">
            <x14:dataBar minLength="0" maxLength="100" border="1" negativeBarBorderColorSameAsPositive="0">
              <x14:cfvo type="autoMin"/>
              <x14:cfvo type="autoMax"/>
              <x14:borderColor rgb="FFFFB628"/>
              <x14:negativeFillColor rgb="FFFF0000"/>
              <x14:negativeBorderColor rgb="FFFF0000"/>
              <x14:axisColor rgb="FF000000"/>
            </x14:dataBar>
          </x14:cfRule>
          <xm:sqref>D46:D73</xm:sqref>
        </x14:conditionalFormatting>
        <x14:conditionalFormatting xmlns:xm="http://schemas.microsoft.com/office/excel/2006/main">
          <x14:cfRule type="dataBar" id="{9254F984-87A7-4825-8118-E4F44F8C029A}">
            <x14:dataBar minLength="0" maxLength="100" border="1" negativeBarBorderColorSameAsPositive="0">
              <x14:cfvo type="autoMin"/>
              <x14:cfvo type="autoMax"/>
              <x14:borderColor rgb="FFFFB628"/>
              <x14:negativeFillColor rgb="FFFF0000"/>
              <x14:negativeBorderColor rgb="FFFF0000"/>
              <x14:axisColor rgb="FF000000"/>
            </x14:dataBar>
          </x14:cfRule>
          <xm:sqref>H15:K15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C8481-529F-4BBA-B771-B5714F505C51}">
  <sheetPr codeName="Sheet14"/>
  <dimension ref="A1:G17"/>
  <sheetViews>
    <sheetView workbookViewId="0">
      <selection activeCell="G9" sqref="G9"/>
    </sheetView>
  </sheetViews>
  <sheetFormatPr defaultRowHeight="14.5"/>
  <cols>
    <col min="1" max="1" width="12.54296875" customWidth="1"/>
    <col min="2" max="2" width="15.453125" customWidth="1"/>
    <col min="3" max="3" width="10.453125" bestFit="1" customWidth="1"/>
    <col min="5" max="5" width="13.26953125" customWidth="1"/>
  </cols>
  <sheetData>
    <row r="1" spans="1:7">
      <c r="A1" s="13" t="s">
        <v>216</v>
      </c>
      <c r="B1" s="13" t="s">
        <v>217</v>
      </c>
      <c r="C1" s="13" t="s">
        <v>218</v>
      </c>
      <c r="D1" s="13" t="s">
        <v>219</v>
      </c>
      <c r="E1" s="13" t="s">
        <v>220</v>
      </c>
      <c r="F1" s="13"/>
      <c r="G1" s="13"/>
    </row>
    <row r="2" spans="1:7">
      <c r="A2" s="13">
        <v>1</v>
      </c>
      <c r="B2" s="13" t="s">
        <v>221</v>
      </c>
      <c r="C2" s="14">
        <v>36503</v>
      </c>
      <c r="D2" s="11">
        <f ca="1">YEARFRAC(TODAY(),C2)</f>
        <v>21.147222222222222</v>
      </c>
      <c r="E2" s="13" t="str">
        <f ca="1">VLOOKUP(D2,T_Score_age[],2,TRUE)</f>
        <v>M</v>
      </c>
      <c r="F2" s="13"/>
      <c r="G2" s="12"/>
    </row>
    <row r="3" spans="1:7">
      <c r="A3" s="13">
        <v>2</v>
      </c>
      <c r="B3" s="13" t="s">
        <v>222</v>
      </c>
      <c r="C3" s="14">
        <v>36869</v>
      </c>
      <c r="D3" s="11">
        <f t="shared" ref="D3:D17" ca="1" si="0">YEARFRAC(TODAY(),C3)</f>
        <v>20.147222222222222</v>
      </c>
      <c r="E3" s="13" t="str">
        <f ca="1">VLOOKUP(D3,T_Score_age[],2,TRUE)</f>
        <v>M</v>
      </c>
      <c r="F3" s="13"/>
      <c r="G3" s="12"/>
    </row>
    <row r="4" spans="1:7">
      <c r="A4" s="13">
        <v>3</v>
      </c>
      <c r="B4" s="13" t="s">
        <v>223</v>
      </c>
      <c r="C4" s="14">
        <v>37234</v>
      </c>
      <c r="D4" s="11">
        <f t="shared" ca="1" si="0"/>
        <v>19.147222222222222</v>
      </c>
      <c r="E4" s="13" t="str">
        <f ca="1">VLOOKUP(D4,T_Score_age[],2,TRUE)</f>
        <v>M</v>
      </c>
      <c r="F4" s="13"/>
      <c r="G4" s="12"/>
    </row>
    <row r="5" spans="1:7">
      <c r="A5" s="13">
        <v>4</v>
      </c>
      <c r="B5" s="13" t="s">
        <v>224</v>
      </c>
      <c r="C5" s="14">
        <v>37599</v>
      </c>
      <c r="D5" s="11">
        <f t="shared" ca="1" si="0"/>
        <v>18.147222222222222</v>
      </c>
      <c r="E5" s="13" t="str">
        <f ca="1">VLOOKUP(D5,T_Score_age[],2,TRUE)</f>
        <v>M</v>
      </c>
      <c r="F5" s="13"/>
      <c r="G5" s="13"/>
    </row>
    <row r="6" spans="1:7">
      <c r="A6" s="13">
        <v>5</v>
      </c>
      <c r="B6" s="13" t="s">
        <v>225</v>
      </c>
      <c r="C6" s="14">
        <v>37964</v>
      </c>
      <c r="D6" s="11">
        <f t="shared" ca="1" si="0"/>
        <v>17.147222222222222</v>
      </c>
      <c r="E6" s="13" t="str">
        <f ca="1">VLOOKUP(D6,T_Score_age[],2,TRUE)</f>
        <v>M</v>
      </c>
      <c r="F6" s="13"/>
      <c r="G6" s="13"/>
    </row>
    <row r="7" spans="1:7">
      <c r="A7" s="13">
        <v>6</v>
      </c>
      <c r="B7" s="13" t="s">
        <v>226</v>
      </c>
      <c r="C7" s="14">
        <v>38330</v>
      </c>
      <c r="D7" s="11">
        <f t="shared" ca="1" si="0"/>
        <v>16.147222222222222</v>
      </c>
      <c r="E7" s="13" t="str">
        <f ca="1">VLOOKUP(D7,T_Score_age[],2,TRUE)</f>
        <v>T</v>
      </c>
      <c r="F7" s="13"/>
      <c r="G7" s="13"/>
    </row>
    <row r="8" spans="1:7">
      <c r="A8" s="13">
        <v>7</v>
      </c>
      <c r="B8" s="13" t="s">
        <v>227</v>
      </c>
      <c r="C8" s="14">
        <v>38695</v>
      </c>
      <c r="D8" s="11">
        <f t="shared" ca="1" si="0"/>
        <v>15.147222222222222</v>
      </c>
      <c r="E8" s="13" t="str">
        <f ca="1">VLOOKUP(D8,T_Score_age[],2,TRUE)</f>
        <v>T</v>
      </c>
      <c r="F8" s="13"/>
      <c r="G8" s="13"/>
    </row>
    <row r="9" spans="1:7">
      <c r="A9" s="13">
        <v>8</v>
      </c>
      <c r="B9" s="13" t="s">
        <v>228</v>
      </c>
      <c r="C9" s="14">
        <v>39060</v>
      </c>
      <c r="D9" s="11">
        <f t="shared" ca="1" si="0"/>
        <v>14.147222222222222</v>
      </c>
      <c r="E9" s="13" t="str">
        <f ca="1">VLOOKUP(D9,T_Score_age[],2,TRUE)</f>
        <v>T</v>
      </c>
      <c r="F9" s="13"/>
      <c r="G9" s="13"/>
    </row>
    <row r="10" spans="1:7">
      <c r="A10" s="13">
        <v>9</v>
      </c>
      <c r="B10" s="13" t="s">
        <v>229</v>
      </c>
      <c r="C10" s="14">
        <v>39425</v>
      </c>
      <c r="D10" s="11">
        <f t="shared" ca="1" si="0"/>
        <v>13.147222222222222</v>
      </c>
      <c r="E10" s="13" t="str">
        <f ca="1">INDEX(T_Score_age[Rating],MATCH(T_Customer[[#This Row],[Age]],T_Score_age[Lower age limit],1))</f>
        <v>T</v>
      </c>
      <c r="F10" s="13"/>
      <c r="G10" s="13"/>
    </row>
    <row r="11" spans="1:7">
      <c r="A11" s="13">
        <v>10</v>
      </c>
      <c r="B11" s="13" t="s">
        <v>230</v>
      </c>
      <c r="C11" s="14">
        <v>39791</v>
      </c>
      <c r="D11" s="11">
        <f t="shared" ca="1" si="0"/>
        <v>12.147222222222222</v>
      </c>
      <c r="E11" s="13" t="str">
        <f ca="1">INDEX(T_Score_age[Rating],MATCH(T_Customer[[#This Row],[Age]],T_Score_age[Lower age limit],1))</f>
        <v>E10+</v>
      </c>
      <c r="F11" s="13"/>
      <c r="G11" s="13"/>
    </row>
    <row r="12" spans="1:7">
      <c r="A12" s="13">
        <v>11</v>
      </c>
      <c r="B12" s="13" t="s">
        <v>231</v>
      </c>
      <c r="C12" s="14">
        <v>40156</v>
      </c>
      <c r="D12" s="11">
        <f t="shared" ca="1" si="0"/>
        <v>11.147222222222222</v>
      </c>
      <c r="E12" s="13" t="str">
        <f ca="1">INDEX(T_Score_age[Rating],MATCH(T_Customer[[#This Row],[Age]],T_Score_age[Lower age limit],1))</f>
        <v>E10+</v>
      </c>
      <c r="F12" s="13"/>
      <c r="G12" s="13"/>
    </row>
    <row r="13" spans="1:7">
      <c r="A13" s="13">
        <v>12</v>
      </c>
      <c r="B13" s="13" t="s">
        <v>232</v>
      </c>
      <c r="C13" s="14">
        <v>40521</v>
      </c>
      <c r="D13" s="11">
        <f t="shared" ca="1" si="0"/>
        <v>10.147222222222222</v>
      </c>
      <c r="E13" s="13" t="str">
        <f ca="1">INDEX(T_Score_age[Rating],MATCH(T_Customer[[#This Row],[Age]],T_Score_age[Lower age limit],1))</f>
        <v>E10+</v>
      </c>
      <c r="F13" s="13"/>
      <c r="G13" s="13"/>
    </row>
    <row r="14" spans="1:7">
      <c r="A14" s="13">
        <v>13</v>
      </c>
      <c r="B14" s="13" t="s">
        <v>233</v>
      </c>
      <c r="C14" s="14">
        <v>40886</v>
      </c>
      <c r="D14" s="11">
        <f t="shared" ca="1" si="0"/>
        <v>9.1472222222222221</v>
      </c>
      <c r="E14" s="13" t="str">
        <f ca="1">INDEX(T_Score_age[Rating],MATCH(T_Customer[[#This Row],[Age]],T_Score_age[Lower age limit],1))</f>
        <v>E</v>
      </c>
      <c r="F14" s="13"/>
      <c r="G14" s="13"/>
    </row>
    <row r="15" spans="1:7">
      <c r="A15" s="13">
        <v>14</v>
      </c>
      <c r="B15" s="13" t="s">
        <v>234</v>
      </c>
      <c r="C15" s="14">
        <v>41252</v>
      </c>
      <c r="D15" s="11">
        <f t="shared" ca="1" si="0"/>
        <v>8.1472222222222221</v>
      </c>
      <c r="E15" s="13" t="str">
        <f ca="1">INDEX(T_Score_age[Rating],MATCH(T_Customer[[#This Row],[Age]],T_Score_age[Lower age limit],1))</f>
        <v>E</v>
      </c>
      <c r="F15" s="13"/>
      <c r="G15" s="13"/>
    </row>
    <row r="16" spans="1:7">
      <c r="A16" s="13">
        <v>15</v>
      </c>
      <c r="B16" s="13" t="s">
        <v>235</v>
      </c>
      <c r="C16" s="14">
        <v>41617</v>
      </c>
      <c r="D16" s="11">
        <f t="shared" ca="1" si="0"/>
        <v>7.1472222222222221</v>
      </c>
      <c r="E16" s="13" t="str">
        <f ca="1">INDEX(T_Score_age[Rating],MATCH(T_Customer[[#This Row],[Age]],T_Score_age[Lower age limit],1))</f>
        <v>E</v>
      </c>
      <c r="F16" s="13"/>
      <c r="G16" s="13"/>
    </row>
    <row r="17" spans="1:5">
      <c r="A17" s="13">
        <v>16</v>
      </c>
      <c r="B17" s="13" t="s">
        <v>236</v>
      </c>
      <c r="C17" s="14">
        <v>41982</v>
      </c>
      <c r="D17" s="11">
        <f t="shared" ca="1" si="0"/>
        <v>6.1472222222222221</v>
      </c>
      <c r="E17" s="13" t="str">
        <f ca="1">INDEX(T_Score_age[Rating],MATCH(T_Customer[[#This Row],[Age]],T_Score_age[Lower age limit],1))</f>
        <v>E</v>
      </c>
    </row>
  </sheetData>
  <phoneticPr fontId="18"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11EDC-BC22-4934-802A-72AEEE43C068}">
  <sheetPr codeName="Sheet15"/>
  <dimension ref="A1:P101"/>
  <sheetViews>
    <sheetView workbookViewId="0">
      <selection activeCell="B6" sqref="B6"/>
    </sheetView>
  </sheetViews>
  <sheetFormatPr defaultRowHeight="14.5"/>
  <cols>
    <col min="1" max="1" width="10.453125" bestFit="1" customWidth="1"/>
    <col min="2" max="2" width="42.54296875" bestFit="1" customWidth="1"/>
    <col min="3" max="3" width="10.453125" bestFit="1" customWidth="1"/>
    <col min="4" max="4" width="16.81640625" bestFit="1" customWidth="1"/>
    <col min="5" max="5" width="17.1796875" bestFit="1" customWidth="1"/>
    <col min="6" max="6" width="11.26953125" bestFit="1" customWidth="1"/>
    <col min="7" max="7" width="26.1796875" bestFit="1" customWidth="1"/>
    <col min="8" max="8" width="52.81640625" bestFit="1" customWidth="1"/>
    <col min="9" max="9" width="13.54296875" bestFit="1" customWidth="1"/>
    <col min="11" max="11" width="27.54296875" style="34" bestFit="1" customWidth="1"/>
    <col min="12" max="12" width="12.7265625" bestFit="1" customWidth="1"/>
    <col min="13" max="13" width="10.7265625" bestFit="1" customWidth="1"/>
    <col min="14" max="14" width="10.26953125" bestFit="1" customWidth="1"/>
    <col min="15" max="15" width="10" bestFit="1" customWidth="1"/>
    <col min="16" max="16" width="13" style="13" customWidth="1"/>
  </cols>
  <sheetData>
    <row r="1" spans="1:16">
      <c r="A1" s="13" t="s">
        <v>0</v>
      </c>
      <c r="B1" s="13" t="s">
        <v>1</v>
      </c>
      <c r="C1" s="13" t="s">
        <v>2</v>
      </c>
      <c r="D1" s="13" t="s">
        <v>3</v>
      </c>
      <c r="E1" s="13" t="s">
        <v>237</v>
      </c>
      <c r="F1" s="13" t="s">
        <v>4</v>
      </c>
      <c r="G1" s="13" t="s">
        <v>5</v>
      </c>
      <c r="H1" s="13" t="s">
        <v>15</v>
      </c>
      <c r="I1" s="13" t="s">
        <v>10</v>
      </c>
      <c r="J1" s="13" t="s">
        <v>16</v>
      </c>
      <c r="K1" s="34" t="s">
        <v>238</v>
      </c>
      <c r="L1" s="13" t="s">
        <v>14</v>
      </c>
      <c r="M1" s="13" t="s">
        <v>6</v>
      </c>
      <c r="N1" s="13" t="s">
        <v>7</v>
      </c>
      <c r="O1" s="13" t="s">
        <v>8</v>
      </c>
      <c r="P1" s="13" t="s">
        <v>9</v>
      </c>
    </row>
    <row r="2" spans="1:16">
      <c r="A2" s="13">
        <v>1</v>
      </c>
      <c r="B2" s="6" t="s">
        <v>17</v>
      </c>
      <c r="C2" s="13" t="s">
        <v>18</v>
      </c>
      <c r="D2" s="13">
        <v>2006</v>
      </c>
      <c r="E2" s="14">
        <v>38718</v>
      </c>
      <c r="F2" s="6" t="s">
        <v>19</v>
      </c>
      <c r="G2" s="6" t="s">
        <v>20</v>
      </c>
      <c r="H2" s="6" t="s">
        <v>20</v>
      </c>
      <c r="I2" s="13">
        <v>82.53</v>
      </c>
      <c r="J2" s="13" t="s">
        <v>21</v>
      </c>
      <c r="K2" s="34">
        <v>6</v>
      </c>
      <c r="L2" s="13">
        <v>322</v>
      </c>
      <c r="M2" s="13">
        <v>41.36</v>
      </c>
      <c r="N2" s="13">
        <v>28.96</v>
      </c>
      <c r="O2" s="13">
        <v>3.77</v>
      </c>
      <c r="P2" s="13">
        <v>8.4499999999999993</v>
      </c>
    </row>
    <row r="3" spans="1:16">
      <c r="A3" s="13">
        <v>3</v>
      </c>
      <c r="B3" s="6" t="s">
        <v>24</v>
      </c>
      <c r="C3" s="13" t="s">
        <v>18</v>
      </c>
      <c r="D3" s="13">
        <v>2008</v>
      </c>
      <c r="E3" s="14">
        <v>39448</v>
      </c>
      <c r="F3" s="6" t="s">
        <v>25</v>
      </c>
      <c r="G3" s="6" t="s">
        <v>20</v>
      </c>
      <c r="H3" s="6" t="s">
        <v>20</v>
      </c>
      <c r="I3" s="13">
        <v>35.520000000000003</v>
      </c>
      <c r="J3" s="13" t="s">
        <v>21</v>
      </c>
      <c r="K3" s="34">
        <v>6</v>
      </c>
      <c r="L3" s="13">
        <v>709</v>
      </c>
      <c r="M3" s="13">
        <v>15.68</v>
      </c>
      <c r="N3" s="13">
        <v>12.76</v>
      </c>
      <c r="O3" s="13">
        <v>3.79</v>
      </c>
      <c r="P3" s="13">
        <v>3.29</v>
      </c>
    </row>
    <row r="4" spans="1:16">
      <c r="A4" s="13">
        <v>4</v>
      </c>
      <c r="B4" s="6" t="s">
        <v>26</v>
      </c>
      <c r="C4" s="13" t="s">
        <v>18</v>
      </c>
      <c r="D4" s="13">
        <v>2009</v>
      </c>
      <c r="E4" s="14">
        <v>39814</v>
      </c>
      <c r="F4" s="6" t="s">
        <v>19</v>
      </c>
      <c r="G4" s="6" t="s">
        <v>20</v>
      </c>
      <c r="H4" s="6" t="s">
        <v>20</v>
      </c>
      <c r="I4" s="13">
        <v>32.770000000000003</v>
      </c>
      <c r="J4" s="13" t="s">
        <v>21</v>
      </c>
      <c r="K4" s="34">
        <v>6</v>
      </c>
      <c r="L4" s="13">
        <v>192</v>
      </c>
      <c r="M4" s="13">
        <v>15.61</v>
      </c>
      <c r="N4" s="13">
        <v>10.93</v>
      </c>
      <c r="O4" s="13">
        <v>3.28</v>
      </c>
      <c r="P4" s="13">
        <v>2.95</v>
      </c>
    </row>
    <row r="5" spans="1:16">
      <c r="A5" s="13">
        <v>2</v>
      </c>
      <c r="B5" s="6" t="s">
        <v>22</v>
      </c>
      <c r="C5" s="13" t="s">
        <v>23</v>
      </c>
      <c r="D5" s="13">
        <v>1985</v>
      </c>
      <c r="E5" s="14">
        <v>31048</v>
      </c>
      <c r="F5" s="6" t="s">
        <v>2</v>
      </c>
      <c r="G5" s="6" t="s">
        <v>20</v>
      </c>
      <c r="H5" s="6"/>
      <c r="I5" s="13">
        <v>40.24</v>
      </c>
      <c r="J5" s="13">
        <v>0</v>
      </c>
      <c r="L5" s="13">
        <v>0</v>
      </c>
      <c r="M5" s="13">
        <v>29.08</v>
      </c>
      <c r="N5" s="13">
        <v>3.58</v>
      </c>
      <c r="O5" s="13">
        <v>6.81</v>
      </c>
      <c r="P5" s="13">
        <v>0.77</v>
      </c>
    </row>
    <row r="6" spans="1:16">
      <c r="A6" s="13">
        <v>5</v>
      </c>
      <c r="B6" s="6" t="s">
        <v>27</v>
      </c>
      <c r="C6" s="13" t="s">
        <v>28</v>
      </c>
      <c r="D6" s="13">
        <v>1996</v>
      </c>
      <c r="E6" s="14">
        <v>35065</v>
      </c>
      <c r="F6" s="6" t="s">
        <v>29</v>
      </c>
      <c r="G6" s="6" t="s">
        <v>20</v>
      </c>
      <c r="H6" s="6"/>
      <c r="I6" s="13">
        <v>31.37</v>
      </c>
      <c r="J6" s="13">
        <v>0</v>
      </c>
      <c r="L6" s="13">
        <v>0</v>
      </c>
      <c r="M6" s="13">
        <v>11.27</v>
      </c>
      <c r="N6" s="13">
        <v>8.89</v>
      </c>
      <c r="O6" s="13">
        <v>10.220000000000001</v>
      </c>
      <c r="P6" s="13">
        <v>1</v>
      </c>
    </row>
    <row r="7" spans="1:16">
      <c r="A7" s="13">
        <v>6</v>
      </c>
      <c r="B7" s="6" t="s">
        <v>30</v>
      </c>
      <c r="C7" s="13" t="s">
        <v>28</v>
      </c>
      <c r="D7" s="13">
        <v>1989</v>
      </c>
      <c r="E7" s="14">
        <v>32509</v>
      </c>
      <c r="F7" s="6" t="s">
        <v>31</v>
      </c>
      <c r="G7" s="6" t="s">
        <v>20</v>
      </c>
      <c r="H7" s="6"/>
      <c r="I7" s="13">
        <v>30.26</v>
      </c>
      <c r="J7" s="13">
        <v>0</v>
      </c>
      <c r="L7" s="13">
        <v>0</v>
      </c>
      <c r="M7" s="13">
        <v>23.2</v>
      </c>
      <c r="N7" s="13">
        <v>2.2599999999999998</v>
      </c>
      <c r="O7" s="13">
        <v>4.22</v>
      </c>
      <c r="P7" s="13">
        <v>0.57999999999999996</v>
      </c>
    </row>
    <row r="8" spans="1:16">
      <c r="A8" s="13">
        <v>7</v>
      </c>
      <c r="B8" s="6" t="s">
        <v>32</v>
      </c>
      <c r="C8" s="13" t="s">
        <v>33</v>
      </c>
      <c r="D8" s="13">
        <v>2006</v>
      </c>
      <c r="E8" s="14">
        <v>38718</v>
      </c>
      <c r="F8" s="6" t="s">
        <v>2</v>
      </c>
      <c r="G8" s="6" t="s">
        <v>20</v>
      </c>
      <c r="H8" s="6" t="s">
        <v>20</v>
      </c>
      <c r="I8" s="13">
        <v>29.8</v>
      </c>
      <c r="J8" s="13" t="s">
        <v>21</v>
      </c>
      <c r="K8" s="34">
        <v>6</v>
      </c>
      <c r="L8" s="13">
        <v>431</v>
      </c>
      <c r="M8" s="13">
        <v>11.28</v>
      </c>
      <c r="N8" s="13">
        <v>9.14</v>
      </c>
      <c r="O8" s="13">
        <v>6.5</v>
      </c>
      <c r="P8" s="13">
        <v>2.88</v>
      </c>
    </row>
    <row r="9" spans="1:16">
      <c r="A9" s="13">
        <v>8</v>
      </c>
      <c r="B9" s="6" t="s">
        <v>34</v>
      </c>
      <c r="C9" s="13" t="s">
        <v>18</v>
      </c>
      <c r="D9" s="13">
        <v>2006</v>
      </c>
      <c r="E9" s="14">
        <v>38718</v>
      </c>
      <c r="F9" s="6" t="s">
        <v>35</v>
      </c>
      <c r="G9" s="6" t="s">
        <v>20</v>
      </c>
      <c r="H9" s="6" t="s">
        <v>20</v>
      </c>
      <c r="I9" s="13">
        <v>28.92</v>
      </c>
      <c r="J9" s="13" t="s">
        <v>21</v>
      </c>
      <c r="K9" s="34">
        <v>6</v>
      </c>
      <c r="L9" s="13">
        <v>129</v>
      </c>
      <c r="M9" s="13">
        <v>13.96</v>
      </c>
      <c r="N9" s="13">
        <v>9.18</v>
      </c>
      <c r="O9" s="13">
        <v>2.93</v>
      </c>
      <c r="P9" s="13">
        <v>2.84</v>
      </c>
    </row>
    <row r="10" spans="1:16">
      <c r="A10" s="13">
        <v>9</v>
      </c>
      <c r="B10" s="6" t="s">
        <v>36</v>
      </c>
      <c r="C10" s="13" t="s">
        <v>18</v>
      </c>
      <c r="D10" s="13">
        <v>2009</v>
      </c>
      <c r="E10" s="14">
        <v>39814</v>
      </c>
      <c r="F10" s="6" t="s">
        <v>2</v>
      </c>
      <c r="G10" s="6" t="s">
        <v>20</v>
      </c>
      <c r="H10" s="6" t="s">
        <v>20</v>
      </c>
      <c r="I10" s="13">
        <v>28.32</v>
      </c>
      <c r="J10" s="13" t="s">
        <v>21</v>
      </c>
      <c r="K10" s="34">
        <v>6</v>
      </c>
      <c r="L10" s="13">
        <v>594</v>
      </c>
      <c r="M10" s="13">
        <v>14.44</v>
      </c>
      <c r="N10" s="13">
        <v>6.94</v>
      </c>
      <c r="O10" s="13">
        <v>4.7</v>
      </c>
      <c r="P10" s="13">
        <v>2.2400000000000002</v>
      </c>
    </row>
    <row r="11" spans="1:16">
      <c r="A11" s="13">
        <v>10</v>
      </c>
      <c r="B11" s="6" t="s">
        <v>37</v>
      </c>
      <c r="C11" s="13" t="s">
        <v>23</v>
      </c>
      <c r="D11" s="13">
        <v>1984</v>
      </c>
      <c r="E11" s="14">
        <v>30682</v>
      </c>
      <c r="F11" s="6" t="s">
        <v>38</v>
      </c>
      <c r="G11" s="6" t="s">
        <v>20</v>
      </c>
      <c r="H11" s="6"/>
      <c r="I11" s="13">
        <v>28.31</v>
      </c>
      <c r="J11" s="13">
        <v>0</v>
      </c>
      <c r="L11" s="13">
        <v>0</v>
      </c>
      <c r="M11" s="13">
        <v>26.93</v>
      </c>
      <c r="N11" s="13">
        <v>0.63</v>
      </c>
      <c r="O11" s="13">
        <v>0.28000000000000003</v>
      </c>
      <c r="P11" s="13">
        <v>0.47</v>
      </c>
    </row>
    <row r="12" spans="1:16">
      <c r="A12" s="13">
        <v>11</v>
      </c>
      <c r="B12" s="6" t="s">
        <v>39</v>
      </c>
      <c r="C12" s="13" t="s">
        <v>33</v>
      </c>
      <c r="D12" s="13">
        <v>2005</v>
      </c>
      <c r="E12" s="14">
        <v>38353</v>
      </c>
      <c r="F12" s="6" t="s">
        <v>40</v>
      </c>
      <c r="G12" s="6" t="s">
        <v>20</v>
      </c>
      <c r="H12" s="6"/>
      <c r="I12" s="13">
        <v>24.67</v>
      </c>
      <c r="J12" s="13">
        <v>0</v>
      </c>
      <c r="L12" s="13">
        <v>0</v>
      </c>
      <c r="M12" s="13">
        <v>9.0500000000000007</v>
      </c>
      <c r="N12" s="13">
        <v>10.95</v>
      </c>
      <c r="O12" s="13">
        <v>1.93</v>
      </c>
      <c r="P12" s="13">
        <v>2.74</v>
      </c>
    </row>
    <row r="13" spans="1:16">
      <c r="A13" s="13">
        <v>12</v>
      </c>
      <c r="B13" s="6" t="s">
        <v>41</v>
      </c>
      <c r="C13" s="13" t="s">
        <v>33</v>
      </c>
      <c r="D13" s="13">
        <v>2005</v>
      </c>
      <c r="E13" s="14">
        <v>38353</v>
      </c>
      <c r="F13" s="6" t="s">
        <v>25</v>
      </c>
      <c r="G13" s="6" t="s">
        <v>20</v>
      </c>
      <c r="H13" s="6" t="s">
        <v>20</v>
      </c>
      <c r="I13" s="13">
        <v>23.21</v>
      </c>
      <c r="J13" s="13" t="s">
        <v>21</v>
      </c>
      <c r="K13" s="34">
        <v>6</v>
      </c>
      <c r="L13" s="13">
        <v>464</v>
      </c>
      <c r="M13" s="13">
        <v>9.7100000000000009</v>
      </c>
      <c r="N13" s="13">
        <v>7.47</v>
      </c>
      <c r="O13" s="13">
        <v>4.13</v>
      </c>
      <c r="P13" s="13">
        <v>1.9</v>
      </c>
    </row>
    <row r="14" spans="1:16">
      <c r="A14" s="13">
        <v>13</v>
      </c>
      <c r="B14" s="6" t="s">
        <v>42</v>
      </c>
      <c r="C14" s="13" t="s">
        <v>28</v>
      </c>
      <c r="D14" s="13">
        <v>1999</v>
      </c>
      <c r="E14" s="14">
        <v>36161</v>
      </c>
      <c r="F14" s="6" t="s">
        <v>29</v>
      </c>
      <c r="G14" s="6" t="s">
        <v>20</v>
      </c>
      <c r="H14" s="6"/>
      <c r="I14" s="13">
        <v>23.1</v>
      </c>
      <c r="J14" s="13">
        <v>0</v>
      </c>
      <c r="L14" s="13">
        <v>0</v>
      </c>
      <c r="M14" s="13">
        <v>9</v>
      </c>
      <c r="N14" s="13">
        <v>6.18</v>
      </c>
      <c r="O14" s="13">
        <v>7.2</v>
      </c>
      <c r="P14" s="13">
        <v>0.71</v>
      </c>
    </row>
    <row r="15" spans="1:16">
      <c r="A15" s="13">
        <v>14</v>
      </c>
      <c r="B15" s="6" t="s">
        <v>43</v>
      </c>
      <c r="C15" s="13" t="s">
        <v>18</v>
      </c>
      <c r="D15" s="13">
        <v>2007</v>
      </c>
      <c r="E15" s="14">
        <v>39083</v>
      </c>
      <c r="F15" s="6" t="s">
        <v>19</v>
      </c>
      <c r="G15" s="6" t="s">
        <v>20</v>
      </c>
      <c r="H15" s="6" t="s">
        <v>20</v>
      </c>
      <c r="I15" s="13">
        <v>22.7</v>
      </c>
      <c r="J15" s="13" t="s">
        <v>21</v>
      </c>
      <c r="K15" s="34">
        <v>6</v>
      </c>
      <c r="L15" s="13">
        <v>146</v>
      </c>
      <c r="M15" s="13">
        <v>8.92</v>
      </c>
      <c r="N15" s="13">
        <v>8.0299999999999994</v>
      </c>
      <c r="O15" s="13">
        <v>3.6</v>
      </c>
      <c r="P15" s="13">
        <v>2.15</v>
      </c>
    </row>
    <row r="16" spans="1:16">
      <c r="A16" s="13">
        <v>15</v>
      </c>
      <c r="B16" s="6" t="s">
        <v>44</v>
      </c>
      <c r="C16" s="13" t="s">
        <v>45</v>
      </c>
      <c r="D16" s="13">
        <v>2010</v>
      </c>
      <c r="E16" s="14">
        <v>40179</v>
      </c>
      <c r="F16" s="6" t="s">
        <v>35</v>
      </c>
      <c r="G16" s="6" t="s">
        <v>46</v>
      </c>
      <c r="H16" s="6" t="s">
        <v>47</v>
      </c>
      <c r="I16" s="13">
        <v>21.81</v>
      </c>
      <c r="J16" s="13" t="s">
        <v>21</v>
      </c>
      <c r="K16" s="34">
        <v>6</v>
      </c>
      <c r="L16" s="13">
        <v>106</v>
      </c>
      <c r="M16" s="13">
        <v>15</v>
      </c>
      <c r="N16" s="13">
        <v>4.8899999999999997</v>
      </c>
      <c r="O16" s="13">
        <v>0.24</v>
      </c>
      <c r="P16" s="13">
        <v>1.69</v>
      </c>
    </row>
    <row r="17" spans="1:16">
      <c r="A17" s="13">
        <v>16</v>
      </c>
      <c r="B17" s="6" t="s">
        <v>48</v>
      </c>
      <c r="C17" s="13" t="s">
        <v>18</v>
      </c>
      <c r="D17" s="13">
        <v>2009</v>
      </c>
      <c r="E17" s="14">
        <v>39814</v>
      </c>
      <c r="F17" s="6" t="s">
        <v>19</v>
      </c>
      <c r="G17" s="6" t="s">
        <v>20</v>
      </c>
      <c r="H17" s="6" t="s">
        <v>20</v>
      </c>
      <c r="I17" s="13">
        <v>21.79</v>
      </c>
      <c r="J17" s="13" t="s">
        <v>21</v>
      </c>
      <c r="K17" s="34">
        <v>6</v>
      </c>
      <c r="L17" s="13">
        <v>52</v>
      </c>
      <c r="M17" s="13">
        <v>9.01</v>
      </c>
      <c r="N17" s="13">
        <v>8.49</v>
      </c>
      <c r="O17" s="13">
        <v>2.5299999999999998</v>
      </c>
      <c r="P17" s="13">
        <v>1.77</v>
      </c>
    </row>
    <row r="18" spans="1:16">
      <c r="A18" s="13">
        <v>17</v>
      </c>
      <c r="B18" s="6" t="s">
        <v>49</v>
      </c>
      <c r="C18" s="13" t="s">
        <v>50</v>
      </c>
      <c r="D18" s="13">
        <v>2013</v>
      </c>
      <c r="E18" s="14">
        <v>41275</v>
      </c>
      <c r="F18" s="6" t="s">
        <v>51</v>
      </c>
      <c r="G18" s="6" t="s">
        <v>52</v>
      </c>
      <c r="H18" s="6" t="s">
        <v>53</v>
      </c>
      <c r="I18" s="13">
        <v>21.04</v>
      </c>
      <c r="J18" s="13" t="s">
        <v>54</v>
      </c>
      <c r="K18" s="34">
        <v>17</v>
      </c>
      <c r="L18" s="13">
        <v>3994</v>
      </c>
      <c r="M18" s="13">
        <v>7.02</v>
      </c>
      <c r="N18" s="13">
        <v>9.09</v>
      </c>
      <c r="O18" s="13">
        <v>0.98</v>
      </c>
      <c r="P18" s="13">
        <v>3.96</v>
      </c>
    </row>
    <row r="19" spans="1:16">
      <c r="A19" s="13">
        <v>18</v>
      </c>
      <c r="B19" s="6" t="s">
        <v>55</v>
      </c>
      <c r="C19" s="13" t="s">
        <v>56</v>
      </c>
      <c r="D19" s="13">
        <v>2004</v>
      </c>
      <c r="E19" s="14">
        <v>37987</v>
      </c>
      <c r="F19" s="6" t="s">
        <v>51</v>
      </c>
      <c r="G19" s="6" t="s">
        <v>52</v>
      </c>
      <c r="H19" s="6" t="s">
        <v>53</v>
      </c>
      <c r="I19" s="13">
        <v>20.81</v>
      </c>
      <c r="J19" s="13" t="s">
        <v>54</v>
      </c>
      <c r="K19" s="34">
        <v>17</v>
      </c>
      <c r="L19" s="13">
        <v>1588</v>
      </c>
      <c r="M19" s="13">
        <v>9.43</v>
      </c>
      <c r="N19" s="13">
        <v>0.4</v>
      </c>
      <c r="O19" s="13">
        <v>0.41</v>
      </c>
      <c r="P19" s="13">
        <v>10.57</v>
      </c>
    </row>
    <row r="20" spans="1:16">
      <c r="A20" s="13">
        <v>19</v>
      </c>
      <c r="B20" s="6" t="s">
        <v>57</v>
      </c>
      <c r="C20" s="13" t="s">
        <v>58</v>
      </c>
      <c r="D20" s="13">
        <v>1990</v>
      </c>
      <c r="E20" s="14">
        <v>32874</v>
      </c>
      <c r="F20" s="6" t="s">
        <v>2</v>
      </c>
      <c r="G20" s="6" t="s">
        <v>20</v>
      </c>
      <c r="H20" s="6"/>
      <c r="I20" s="13">
        <v>20.61</v>
      </c>
      <c r="J20" s="13">
        <v>0</v>
      </c>
      <c r="L20" s="13">
        <v>0</v>
      </c>
      <c r="M20" s="13">
        <v>12.78</v>
      </c>
      <c r="N20" s="13">
        <v>3.75</v>
      </c>
      <c r="O20" s="13">
        <v>3.54</v>
      </c>
      <c r="P20" s="13">
        <v>0.55000000000000004</v>
      </c>
    </row>
    <row r="21" spans="1:16">
      <c r="A21" s="13">
        <v>20</v>
      </c>
      <c r="B21" s="6" t="s">
        <v>59</v>
      </c>
      <c r="C21" s="13" t="s">
        <v>33</v>
      </c>
      <c r="D21" s="13">
        <v>2005</v>
      </c>
      <c r="E21" s="14">
        <v>38353</v>
      </c>
      <c r="F21" s="6" t="s">
        <v>35</v>
      </c>
      <c r="G21" s="6" t="s">
        <v>20</v>
      </c>
      <c r="H21" s="6" t="s">
        <v>20</v>
      </c>
      <c r="I21" s="13">
        <v>20.149999999999999</v>
      </c>
      <c r="J21" s="13" t="s">
        <v>21</v>
      </c>
      <c r="K21" s="34">
        <v>6</v>
      </c>
      <c r="L21" s="13">
        <v>50</v>
      </c>
      <c r="M21" s="13">
        <v>4.74</v>
      </c>
      <c r="N21" s="13">
        <v>9.1999999999999993</v>
      </c>
      <c r="O21" s="13">
        <v>4.16</v>
      </c>
      <c r="P21" s="13">
        <v>2.04</v>
      </c>
    </row>
    <row r="22" spans="1:16">
      <c r="A22" s="13">
        <v>21</v>
      </c>
      <c r="B22" s="6" t="s">
        <v>60</v>
      </c>
      <c r="C22" s="13" t="s">
        <v>33</v>
      </c>
      <c r="D22" s="13">
        <v>2006</v>
      </c>
      <c r="E22" s="14">
        <v>38718</v>
      </c>
      <c r="F22" s="6" t="s">
        <v>29</v>
      </c>
      <c r="G22" s="6" t="s">
        <v>20</v>
      </c>
      <c r="H22" s="6"/>
      <c r="I22" s="13">
        <v>18.25</v>
      </c>
      <c r="J22" s="13">
        <v>0</v>
      </c>
      <c r="L22" s="13">
        <v>0</v>
      </c>
      <c r="M22" s="13">
        <v>6.38</v>
      </c>
      <c r="N22" s="13">
        <v>4.46</v>
      </c>
      <c r="O22" s="13">
        <v>6.04</v>
      </c>
      <c r="P22" s="13">
        <v>1.36</v>
      </c>
    </row>
    <row r="23" spans="1:16">
      <c r="A23" s="13">
        <v>22</v>
      </c>
      <c r="B23" s="6" t="s">
        <v>61</v>
      </c>
      <c r="C23" s="13" t="s">
        <v>28</v>
      </c>
      <c r="D23" s="13">
        <v>1989</v>
      </c>
      <c r="E23" s="14">
        <v>32509</v>
      </c>
      <c r="F23" s="6" t="s">
        <v>2</v>
      </c>
      <c r="G23" s="6" t="s">
        <v>20</v>
      </c>
      <c r="H23" s="6"/>
      <c r="I23" s="13">
        <v>18.14</v>
      </c>
      <c r="J23" s="13">
        <v>0</v>
      </c>
      <c r="L23" s="13">
        <v>0</v>
      </c>
      <c r="M23" s="13">
        <v>10.83</v>
      </c>
      <c r="N23" s="13">
        <v>2.71</v>
      </c>
      <c r="O23" s="13">
        <v>4.18</v>
      </c>
      <c r="P23" s="13">
        <v>0.42</v>
      </c>
    </row>
    <row r="24" spans="1:16">
      <c r="A24" s="13">
        <v>23</v>
      </c>
      <c r="B24" s="6" t="s">
        <v>62</v>
      </c>
      <c r="C24" s="13" t="s">
        <v>23</v>
      </c>
      <c r="D24" s="13">
        <v>1988</v>
      </c>
      <c r="E24" s="14">
        <v>32143</v>
      </c>
      <c r="F24" s="6" t="s">
        <v>2</v>
      </c>
      <c r="G24" s="6" t="s">
        <v>20</v>
      </c>
      <c r="H24" s="6"/>
      <c r="I24" s="13">
        <v>17.28</v>
      </c>
      <c r="J24" s="13">
        <v>0</v>
      </c>
      <c r="L24" s="13">
        <v>0</v>
      </c>
      <c r="M24" s="13">
        <v>9.5399999999999991</v>
      </c>
      <c r="N24" s="13">
        <v>3.44</v>
      </c>
      <c r="O24" s="13">
        <v>3.84</v>
      </c>
      <c r="P24" s="13">
        <v>0.46</v>
      </c>
    </row>
    <row r="25" spans="1:16">
      <c r="A25" s="13">
        <v>24</v>
      </c>
      <c r="B25" s="6" t="s">
        <v>49</v>
      </c>
      <c r="C25" s="13" t="s">
        <v>45</v>
      </c>
      <c r="D25" s="13">
        <v>2013</v>
      </c>
      <c r="E25" s="14">
        <v>41275</v>
      </c>
      <c r="F25" s="6" t="s">
        <v>51</v>
      </c>
      <c r="G25" s="6" t="s">
        <v>52</v>
      </c>
      <c r="H25" s="6" t="s">
        <v>53</v>
      </c>
      <c r="I25" s="13">
        <v>16.27</v>
      </c>
      <c r="J25" s="13" t="s">
        <v>54</v>
      </c>
      <c r="K25" s="34">
        <v>17</v>
      </c>
      <c r="L25" s="13">
        <v>3711</v>
      </c>
      <c r="M25" s="13">
        <v>9.66</v>
      </c>
      <c r="N25" s="13">
        <v>5.14</v>
      </c>
      <c r="O25" s="13">
        <v>0.06</v>
      </c>
      <c r="P25" s="13">
        <v>1.41</v>
      </c>
    </row>
    <row r="26" spans="1:16">
      <c r="A26" s="13">
        <v>25</v>
      </c>
      <c r="B26" s="6" t="s">
        <v>63</v>
      </c>
      <c r="C26" s="13" t="s">
        <v>56</v>
      </c>
      <c r="D26" s="13">
        <v>2002</v>
      </c>
      <c r="E26" s="14">
        <v>37257</v>
      </c>
      <c r="F26" s="6" t="s">
        <v>51</v>
      </c>
      <c r="G26" s="6" t="s">
        <v>52</v>
      </c>
      <c r="H26" s="6" t="s">
        <v>53</v>
      </c>
      <c r="I26" s="13">
        <v>16.149999999999999</v>
      </c>
      <c r="J26" s="13" t="s">
        <v>54</v>
      </c>
      <c r="K26" s="34">
        <v>17</v>
      </c>
      <c r="L26" s="13">
        <v>730</v>
      </c>
      <c r="M26" s="13">
        <v>8.41</v>
      </c>
      <c r="N26" s="13">
        <v>5.49</v>
      </c>
      <c r="O26" s="13">
        <v>0.47</v>
      </c>
      <c r="P26" s="13">
        <v>1.78</v>
      </c>
    </row>
    <row r="27" spans="1:16">
      <c r="A27" s="13">
        <v>26</v>
      </c>
      <c r="B27" s="6" t="s">
        <v>64</v>
      </c>
      <c r="C27" s="13" t="s">
        <v>65</v>
      </c>
      <c r="D27" s="13">
        <v>2002</v>
      </c>
      <c r="E27" s="14">
        <v>37257</v>
      </c>
      <c r="F27" s="6" t="s">
        <v>29</v>
      </c>
      <c r="G27" s="6" t="s">
        <v>20</v>
      </c>
      <c r="H27" s="6"/>
      <c r="I27" s="13">
        <v>15.85</v>
      </c>
      <c r="J27" s="13">
        <v>0</v>
      </c>
      <c r="L27" s="13">
        <v>0</v>
      </c>
      <c r="M27" s="13">
        <v>6.06</v>
      </c>
      <c r="N27" s="13">
        <v>3.9</v>
      </c>
      <c r="O27" s="13">
        <v>5.38</v>
      </c>
      <c r="P27" s="13">
        <v>0.5</v>
      </c>
    </row>
    <row r="28" spans="1:16">
      <c r="A28" s="13">
        <v>27</v>
      </c>
      <c r="B28" s="6" t="s">
        <v>66</v>
      </c>
      <c r="C28" s="13" t="s">
        <v>33</v>
      </c>
      <c r="D28" s="13">
        <v>2005</v>
      </c>
      <c r="E28" s="14">
        <v>38353</v>
      </c>
      <c r="F28" s="6" t="s">
        <v>31</v>
      </c>
      <c r="G28" s="6" t="s">
        <v>20</v>
      </c>
      <c r="H28" s="6" t="s">
        <v>20</v>
      </c>
      <c r="I28" s="13">
        <v>15.29</v>
      </c>
      <c r="J28" s="13" t="s">
        <v>21</v>
      </c>
      <c r="K28" s="34">
        <v>6</v>
      </c>
      <c r="L28" s="13">
        <v>19</v>
      </c>
      <c r="M28" s="13">
        <v>3.43</v>
      </c>
      <c r="N28" s="13">
        <v>5.35</v>
      </c>
      <c r="O28" s="13">
        <v>5.32</v>
      </c>
      <c r="P28" s="13">
        <v>1.18</v>
      </c>
    </row>
    <row r="29" spans="1:16">
      <c r="A29" s="13">
        <v>28</v>
      </c>
      <c r="B29" s="6" t="s">
        <v>67</v>
      </c>
      <c r="C29" s="13" t="s">
        <v>33</v>
      </c>
      <c r="D29" s="13">
        <v>2010</v>
      </c>
      <c r="E29" s="14">
        <v>40179</v>
      </c>
      <c r="F29" s="6" t="s">
        <v>29</v>
      </c>
      <c r="G29" s="6" t="s">
        <v>20</v>
      </c>
      <c r="H29" s="6"/>
      <c r="I29" s="13">
        <v>15.14</v>
      </c>
      <c r="J29" s="13">
        <v>0</v>
      </c>
      <c r="L29" s="13">
        <v>0</v>
      </c>
      <c r="M29" s="13">
        <v>5.51</v>
      </c>
      <c r="N29" s="13">
        <v>3.17</v>
      </c>
      <c r="O29" s="13">
        <v>5.65</v>
      </c>
      <c r="P29" s="13">
        <v>0.8</v>
      </c>
    </row>
    <row r="30" spans="1:16">
      <c r="A30" s="13">
        <v>29</v>
      </c>
      <c r="B30" s="6" t="s">
        <v>68</v>
      </c>
      <c r="C30" s="13" t="s">
        <v>56</v>
      </c>
      <c r="D30" s="13">
        <v>2001</v>
      </c>
      <c r="E30" s="14">
        <v>36892</v>
      </c>
      <c r="F30" s="6" t="s">
        <v>25</v>
      </c>
      <c r="G30" s="6" t="s">
        <v>69</v>
      </c>
      <c r="H30" s="6" t="s">
        <v>70</v>
      </c>
      <c r="I30" s="13">
        <v>14.98</v>
      </c>
      <c r="J30" s="13" t="s">
        <v>21</v>
      </c>
      <c r="K30" s="34">
        <v>6</v>
      </c>
      <c r="L30" s="13">
        <v>314</v>
      </c>
      <c r="M30" s="13">
        <v>6.85</v>
      </c>
      <c r="N30" s="13">
        <v>5.09</v>
      </c>
      <c r="O30" s="13">
        <v>1.87</v>
      </c>
      <c r="P30" s="13">
        <v>1.1599999999999999</v>
      </c>
    </row>
    <row r="31" spans="1:16">
      <c r="A31" s="13">
        <v>30</v>
      </c>
      <c r="B31" s="6" t="s">
        <v>71</v>
      </c>
      <c r="C31" s="13" t="s">
        <v>45</v>
      </c>
      <c r="D31" s="13">
        <v>2011</v>
      </c>
      <c r="E31" s="14">
        <v>40544</v>
      </c>
      <c r="F31" s="6" t="s">
        <v>38</v>
      </c>
      <c r="G31" s="6" t="s">
        <v>72</v>
      </c>
      <c r="H31" s="6" t="s">
        <v>73</v>
      </c>
      <c r="I31" s="13">
        <v>14.73</v>
      </c>
      <c r="J31" s="13" t="s">
        <v>54</v>
      </c>
      <c r="K31" s="34">
        <v>17</v>
      </c>
      <c r="L31" s="13">
        <v>8713</v>
      </c>
      <c r="M31" s="13">
        <v>9.0399999999999991</v>
      </c>
      <c r="N31" s="13">
        <v>4.24</v>
      </c>
      <c r="O31" s="13">
        <v>0.13</v>
      </c>
      <c r="P31" s="13">
        <v>1.32</v>
      </c>
    </row>
    <row r="32" spans="1:16">
      <c r="A32" s="13">
        <v>31</v>
      </c>
      <c r="B32" s="6" t="s">
        <v>74</v>
      </c>
      <c r="C32" s="13" t="s">
        <v>28</v>
      </c>
      <c r="D32" s="13">
        <v>1998</v>
      </c>
      <c r="E32" s="14">
        <v>35796</v>
      </c>
      <c r="F32" s="6" t="s">
        <v>29</v>
      </c>
      <c r="G32" s="6" t="s">
        <v>20</v>
      </c>
      <c r="H32" s="6"/>
      <c r="I32" s="13">
        <v>14.64</v>
      </c>
      <c r="J32" s="13">
        <v>0</v>
      </c>
      <c r="L32" s="13">
        <v>0</v>
      </c>
      <c r="M32" s="13">
        <v>5.89</v>
      </c>
      <c r="N32" s="13">
        <v>5.04</v>
      </c>
      <c r="O32" s="13">
        <v>3.12</v>
      </c>
      <c r="P32" s="13">
        <v>0.59</v>
      </c>
    </row>
    <row r="33" spans="1:16">
      <c r="A33" s="13">
        <v>32</v>
      </c>
      <c r="B33" s="6" t="s">
        <v>75</v>
      </c>
      <c r="C33" s="13" t="s">
        <v>76</v>
      </c>
      <c r="D33" s="13">
        <v>2015</v>
      </c>
      <c r="E33" s="14">
        <v>42005</v>
      </c>
      <c r="F33" s="6" t="s">
        <v>38</v>
      </c>
      <c r="G33" s="6" t="s">
        <v>72</v>
      </c>
      <c r="H33" s="6"/>
      <c r="I33" s="13">
        <v>14.63</v>
      </c>
      <c r="J33" s="13">
        <v>0</v>
      </c>
      <c r="L33" s="13">
        <v>0</v>
      </c>
      <c r="M33" s="13">
        <v>6.03</v>
      </c>
      <c r="N33" s="13">
        <v>5.86</v>
      </c>
      <c r="O33" s="13">
        <v>0.36</v>
      </c>
      <c r="P33" s="13">
        <v>2.38</v>
      </c>
    </row>
    <row r="34" spans="1:16">
      <c r="A34" s="13">
        <v>33</v>
      </c>
      <c r="B34" s="6" t="s">
        <v>77</v>
      </c>
      <c r="C34" s="13" t="s">
        <v>45</v>
      </c>
      <c r="D34" s="13">
        <v>2010</v>
      </c>
      <c r="E34" s="14">
        <v>40179</v>
      </c>
      <c r="F34" s="6" t="s">
        <v>38</v>
      </c>
      <c r="G34" s="6" t="s">
        <v>72</v>
      </c>
      <c r="H34" s="6" t="s">
        <v>78</v>
      </c>
      <c r="I34" s="13">
        <v>14.61</v>
      </c>
      <c r="J34" s="13" t="s">
        <v>54</v>
      </c>
      <c r="K34" s="34">
        <v>17</v>
      </c>
      <c r="L34" s="13">
        <v>1454</v>
      </c>
      <c r="M34" s="13">
        <v>9.6999999999999993</v>
      </c>
      <c r="N34" s="13">
        <v>3.68</v>
      </c>
      <c r="O34" s="13">
        <v>0.11</v>
      </c>
      <c r="P34" s="13">
        <v>1.1299999999999999</v>
      </c>
    </row>
    <row r="35" spans="1:16">
      <c r="A35" s="13">
        <v>34</v>
      </c>
      <c r="B35" s="6" t="s">
        <v>79</v>
      </c>
      <c r="C35" s="13" t="s">
        <v>80</v>
      </c>
      <c r="D35" s="13">
        <v>2013</v>
      </c>
      <c r="E35" s="14">
        <v>41275</v>
      </c>
      <c r="F35" s="6" t="s">
        <v>29</v>
      </c>
      <c r="G35" s="6" t="s">
        <v>20</v>
      </c>
      <c r="H35" s="6"/>
      <c r="I35" s="13">
        <v>14.6</v>
      </c>
      <c r="J35" s="13">
        <v>0</v>
      </c>
      <c r="L35" s="13">
        <v>0</v>
      </c>
      <c r="M35" s="13">
        <v>5.28</v>
      </c>
      <c r="N35" s="13">
        <v>4.1900000000000004</v>
      </c>
      <c r="O35" s="13">
        <v>4.3499999999999996</v>
      </c>
      <c r="P35" s="13">
        <v>0.78</v>
      </c>
    </row>
    <row r="36" spans="1:16">
      <c r="A36" s="13">
        <v>35</v>
      </c>
      <c r="B36" s="6" t="s">
        <v>81</v>
      </c>
      <c r="C36" s="13" t="s">
        <v>50</v>
      </c>
      <c r="D36" s="13">
        <v>2012</v>
      </c>
      <c r="E36" s="14">
        <v>40909</v>
      </c>
      <c r="F36" s="6" t="s">
        <v>38</v>
      </c>
      <c r="G36" s="6" t="s">
        <v>72</v>
      </c>
      <c r="H36" s="6" t="s">
        <v>78</v>
      </c>
      <c r="I36" s="13">
        <v>13.79</v>
      </c>
      <c r="J36" s="13" t="s">
        <v>54</v>
      </c>
      <c r="K36" s="34">
        <v>17</v>
      </c>
      <c r="L36" s="13">
        <v>922</v>
      </c>
      <c r="M36" s="13">
        <v>4.99</v>
      </c>
      <c r="N36" s="13">
        <v>5.73</v>
      </c>
      <c r="O36" s="13">
        <v>0.65</v>
      </c>
      <c r="P36" s="13">
        <v>2.42</v>
      </c>
    </row>
    <row r="37" spans="1:16">
      <c r="A37" s="13">
        <v>36</v>
      </c>
      <c r="B37" s="6" t="s">
        <v>81</v>
      </c>
      <c r="C37" s="13" t="s">
        <v>45</v>
      </c>
      <c r="D37" s="13">
        <v>2012</v>
      </c>
      <c r="E37" s="14">
        <v>40909</v>
      </c>
      <c r="F37" s="6" t="s">
        <v>38</v>
      </c>
      <c r="G37" s="6" t="s">
        <v>72</v>
      </c>
      <c r="H37" s="6" t="s">
        <v>78</v>
      </c>
      <c r="I37" s="13">
        <v>13.67</v>
      </c>
      <c r="J37" s="13" t="s">
        <v>54</v>
      </c>
      <c r="K37" s="34">
        <v>17</v>
      </c>
      <c r="L37" s="13">
        <v>2256</v>
      </c>
      <c r="M37" s="13">
        <v>8.25</v>
      </c>
      <c r="N37" s="13">
        <v>4.24</v>
      </c>
      <c r="O37" s="13">
        <v>7.0000000000000007E-2</v>
      </c>
      <c r="P37" s="13">
        <v>1.1200000000000001</v>
      </c>
    </row>
    <row r="38" spans="1:16">
      <c r="A38" s="13">
        <v>37</v>
      </c>
      <c r="B38" s="6" t="s">
        <v>82</v>
      </c>
      <c r="C38" s="13" t="s">
        <v>45</v>
      </c>
      <c r="D38" s="13">
        <v>2009</v>
      </c>
      <c r="E38" s="14">
        <v>39814</v>
      </c>
      <c r="F38" s="6" t="s">
        <v>38</v>
      </c>
      <c r="G38" s="6" t="s">
        <v>72</v>
      </c>
      <c r="H38" s="6" t="s">
        <v>83</v>
      </c>
      <c r="I38" s="13">
        <v>13.47</v>
      </c>
      <c r="J38" s="13" t="s">
        <v>54</v>
      </c>
      <c r="K38" s="34">
        <v>17</v>
      </c>
      <c r="L38" s="13">
        <v>2698</v>
      </c>
      <c r="M38" s="13">
        <v>8.52</v>
      </c>
      <c r="N38" s="13">
        <v>3.59</v>
      </c>
      <c r="O38" s="13">
        <v>0.08</v>
      </c>
      <c r="P38" s="13">
        <v>1.28</v>
      </c>
    </row>
    <row r="39" spans="1:16">
      <c r="A39" s="13">
        <v>38</v>
      </c>
      <c r="B39" s="6" t="s">
        <v>71</v>
      </c>
      <c r="C39" s="13" t="s">
        <v>50</v>
      </c>
      <c r="D39" s="13">
        <v>2011</v>
      </c>
      <c r="E39" s="14">
        <v>40544</v>
      </c>
      <c r="F39" s="6" t="s">
        <v>38</v>
      </c>
      <c r="G39" s="6" t="s">
        <v>72</v>
      </c>
      <c r="H39" s="6" t="s">
        <v>73</v>
      </c>
      <c r="I39" s="13">
        <v>13.32</v>
      </c>
      <c r="J39" s="13" t="s">
        <v>54</v>
      </c>
      <c r="K39" s="34">
        <v>17</v>
      </c>
      <c r="L39" s="13">
        <v>5234</v>
      </c>
      <c r="M39" s="13">
        <v>5.54</v>
      </c>
      <c r="N39" s="13">
        <v>5.73</v>
      </c>
      <c r="O39" s="13">
        <v>0.49</v>
      </c>
      <c r="P39" s="13">
        <v>1.57</v>
      </c>
    </row>
    <row r="40" spans="1:16">
      <c r="A40" s="13">
        <v>39</v>
      </c>
      <c r="B40" s="6" t="s">
        <v>84</v>
      </c>
      <c r="C40" s="13" t="s">
        <v>56</v>
      </c>
      <c r="D40" s="13">
        <v>2001</v>
      </c>
      <c r="E40" s="14">
        <v>36892</v>
      </c>
      <c r="F40" s="6" t="s">
        <v>51</v>
      </c>
      <c r="G40" s="6" t="s">
        <v>52</v>
      </c>
      <c r="H40" s="6" t="s">
        <v>85</v>
      </c>
      <c r="I40" s="13">
        <v>13.1</v>
      </c>
      <c r="J40" s="13" t="s">
        <v>54</v>
      </c>
      <c r="K40" s="34">
        <v>17</v>
      </c>
      <c r="L40" s="13">
        <v>664</v>
      </c>
      <c r="M40" s="13">
        <v>6.99</v>
      </c>
      <c r="N40" s="13">
        <v>4.51</v>
      </c>
      <c r="O40" s="13">
        <v>0.3</v>
      </c>
      <c r="P40" s="13">
        <v>1.3</v>
      </c>
    </row>
    <row r="41" spans="1:16">
      <c r="A41" s="13">
        <v>40</v>
      </c>
      <c r="B41" s="6" t="s">
        <v>86</v>
      </c>
      <c r="C41" s="13" t="s">
        <v>18</v>
      </c>
      <c r="D41" s="13">
        <v>2008</v>
      </c>
      <c r="E41" s="14">
        <v>39448</v>
      </c>
      <c r="F41" s="6" t="s">
        <v>87</v>
      </c>
      <c r="G41" s="6" t="s">
        <v>20</v>
      </c>
      <c r="H41" s="6" t="s">
        <v>88</v>
      </c>
      <c r="I41" s="13">
        <v>12.84</v>
      </c>
      <c r="J41" s="13" t="s">
        <v>89</v>
      </c>
      <c r="K41" s="34">
        <v>13</v>
      </c>
      <c r="L41" s="13">
        <v>1662</v>
      </c>
      <c r="M41" s="13">
        <v>6.62</v>
      </c>
      <c r="N41" s="13">
        <v>2.5499999999999998</v>
      </c>
      <c r="O41" s="13">
        <v>2.66</v>
      </c>
      <c r="P41" s="13">
        <v>1.01</v>
      </c>
    </row>
    <row r="42" spans="1:16">
      <c r="A42" s="13">
        <v>41</v>
      </c>
      <c r="B42" s="6" t="s">
        <v>90</v>
      </c>
      <c r="C42" s="13" t="s">
        <v>80</v>
      </c>
      <c r="D42" s="13">
        <v>2011</v>
      </c>
      <c r="E42" s="14">
        <v>40544</v>
      </c>
      <c r="F42" s="6" t="s">
        <v>25</v>
      </c>
      <c r="G42" s="6" t="s">
        <v>20</v>
      </c>
      <c r="H42" s="6" t="s">
        <v>91</v>
      </c>
      <c r="I42" s="13">
        <v>12.66</v>
      </c>
      <c r="J42" s="13" t="s">
        <v>21</v>
      </c>
      <c r="K42" s="34">
        <v>6</v>
      </c>
      <c r="L42" s="13">
        <v>632</v>
      </c>
      <c r="M42" s="13">
        <v>5.03</v>
      </c>
      <c r="N42" s="13">
        <v>4.0199999999999996</v>
      </c>
      <c r="O42" s="13">
        <v>2.69</v>
      </c>
      <c r="P42" s="13">
        <v>0.91</v>
      </c>
    </row>
    <row r="43" spans="1:16">
      <c r="A43" s="13">
        <v>42</v>
      </c>
      <c r="B43" s="6" t="s">
        <v>77</v>
      </c>
      <c r="C43" s="13" t="s">
        <v>50</v>
      </c>
      <c r="D43" s="13">
        <v>2010</v>
      </c>
      <c r="E43" s="14">
        <v>40179</v>
      </c>
      <c r="F43" s="6" t="s">
        <v>38</v>
      </c>
      <c r="G43" s="6" t="s">
        <v>72</v>
      </c>
      <c r="H43" s="6" t="s">
        <v>78</v>
      </c>
      <c r="I43" s="13">
        <v>12.63</v>
      </c>
      <c r="J43" s="13" t="s">
        <v>54</v>
      </c>
      <c r="K43" s="34">
        <v>17</v>
      </c>
      <c r="L43" s="13">
        <v>1094</v>
      </c>
      <c r="M43" s="13">
        <v>5.99</v>
      </c>
      <c r="N43" s="13">
        <v>4.37</v>
      </c>
      <c r="O43" s="13">
        <v>0.48</v>
      </c>
      <c r="P43" s="13">
        <v>1.79</v>
      </c>
    </row>
    <row r="44" spans="1:16">
      <c r="A44" s="13">
        <v>43</v>
      </c>
      <c r="B44" s="6" t="s">
        <v>49</v>
      </c>
      <c r="C44" s="13" t="s">
        <v>76</v>
      </c>
      <c r="D44" s="13">
        <v>2014</v>
      </c>
      <c r="E44" s="14">
        <v>41640</v>
      </c>
      <c r="F44" s="6" t="s">
        <v>51</v>
      </c>
      <c r="G44" s="6" t="s">
        <v>52</v>
      </c>
      <c r="H44" s="6" t="s">
        <v>53</v>
      </c>
      <c r="I44" s="13">
        <v>12.61</v>
      </c>
      <c r="J44" s="13" t="s">
        <v>54</v>
      </c>
      <c r="K44" s="34">
        <v>17</v>
      </c>
      <c r="L44" s="13">
        <v>2899</v>
      </c>
      <c r="M44" s="13">
        <v>3.96</v>
      </c>
      <c r="N44" s="13">
        <v>6.31</v>
      </c>
      <c r="O44" s="13">
        <v>0.38</v>
      </c>
      <c r="P44" s="13">
        <v>1.97</v>
      </c>
    </row>
    <row r="45" spans="1:16">
      <c r="A45" s="13">
        <v>44</v>
      </c>
      <c r="B45" s="6" t="s">
        <v>92</v>
      </c>
      <c r="C45" s="13" t="s">
        <v>33</v>
      </c>
      <c r="D45" s="13">
        <v>2005</v>
      </c>
      <c r="E45" s="14">
        <v>38353</v>
      </c>
      <c r="F45" s="6" t="s">
        <v>40</v>
      </c>
      <c r="G45" s="6" t="s">
        <v>20</v>
      </c>
      <c r="H45" s="6" t="s">
        <v>20</v>
      </c>
      <c r="I45" s="13">
        <v>12.13</v>
      </c>
      <c r="J45" s="13" t="s">
        <v>21</v>
      </c>
      <c r="K45" s="34">
        <v>6</v>
      </c>
      <c r="L45" s="13">
        <v>242</v>
      </c>
      <c r="M45" s="13">
        <v>2.5</v>
      </c>
      <c r="N45" s="13">
        <v>3.45</v>
      </c>
      <c r="O45" s="13">
        <v>5.33</v>
      </c>
      <c r="P45" s="13">
        <v>0.86</v>
      </c>
    </row>
    <row r="46" spans="1:16">
      <c r="A46" s="13">
        <v>45</v>
      </c>
      <c r="B46" s="6" t="s">
        <v>93</v>
      </c>
      <c r="C46" s="13" t="s">
        <v>45</v>
      </c>
      <c r="D46" s="13">
        <v>2007</v>
      </c>
      <c r="E46" s="14">
        <v>39083</v>
      </c>
      <c r="F46" s="6" t="s">
        <v>38</v>
      </c>
      <c r="G46" s="6" t="s">
        <v>46</v>
      </c>
      <c r="H46" s="6" t="s">
        <v>94</v>
      </c>
      <c r="I46" s="13">
        <v>12.12</v>
      </c>
      <c r="J46" s="13" t="s">
        <v>54</v>
      </c>
      <c r="K46" s="34">
        <v>17</v>
      </c>
      <c r="L46" s="13">
        <v>4100</v>
      </c>
      <c r="M46" s="13">
        <v>7.97</v>
      </c>
      <c r="N46" s="13">
        <v>2.81</v>
      </c>
      <c r="O46" s="13">
        <v>0.13</v>
      </c>
      <c r="P46" s="13">
        <v>1.21</v>
      </c>
    </row>
    <row r="47" spans="1:16">
      <c r="A47" s="13">
        <v>46</v>
      </c>
      <c r="B47" s="6" t="s">
        <v>95</v>
      </c>
      <c r="C47" s="13" t="s">
        <v>96</v>
      </c>
      <c r="D47" s="13">
        <v>1996</v>
      </c>
      <c r="E47" s="14">
        <v>35065</v>
      </c>
      <c r="F47" s="6" t="s">
        <v>2</v>
      </c>
      <c r="G47" s="6" t="s">
        <v>20</v>
      </c>
      <c r="H47" s="6"/>
      <c r="I47" s="13">
        <v>11.89</v>
      </c>
      <c r="J47" s="13">
        <v>0</v>
      </c>
      <c r="L47" s="13">
        <v>0</v>
      </c>
      <c r="M47" s="13">
        <v>6.91</v>
      </c>
      <c r="N47" s="13">
        <v>2.85</v>
      </c>
      <c r="O47" s="13">
        <v>1.91</v>
      </c>
      <c r="P47" s="13">
        <v>0.23</v>
      </c>
    </row>
    <row r="48" spans="1:16">
      <c r="A48" s="13">
        <v>47</v>
      </c>
      <c r="B48" s="6" t="s">
        <v>97</v>
      </c>
      <c r="C48" s="13" t="s">
        <v>33</v>
      </c>
      <c r="D48" s="13">
        <v>2009</v>
      </c>
      <c r="E48" s="14">
        <v>39814</v>
      </c>
      <c r="F48" s="6" t="s">
        <v>51</v>
      </c>
      <c r="G48" s="6" t="s">
        <v>20</v>
      </c>
      <c r="H48" s="6"/>
      <c r="I48" s="13">
        <v>11.77</v>
      </c>
      <c r="J48" s="13">
        <v>0</v>
      </c>
      <c r="L48" s="13">
        <v>0</v>
      </c>
      <c r="M48" s="13">
        <v>4.34</v>
      </c>
      <c r="N48" s="13">
        <v>2.71</v>
      </c>
      <c r="O48" s="13">
        <v>3.96</v>
      </c>
      <c r="P48" s="13">
        <v>0.76</v>
      </c>
    </row>
    <row r="49" spans="1:16">
      <c r="A49" s="13">
        <v>48</v>
      </c>
      <c r="B49" s="6" t="s">
        <v>98</v>
      </c>
      <c r="C49" s="13" t="s">
        <v>80</v>
      </c>
      <c r="D49" s="13">
        <v>2014</v>
      </c>
      <c r="E49" s="14">
        <v>41640</v>
      </c>
      <c r="F49" s="6" t="s">
        <v>29</v>
      </c>
      <c r="G49" s="6" t="s">
        <v>20</v>
      </c>
      <c r="H49" s="6"/>
      <c r="I49" s="13">
        <v>11.68</v>
      </c>
      <c r="J49" s="13">
        <v>0</v>
      </c>
      <c r="L49" s="13">
        <v>0</v>
      </c>
      <c r="M49" s="13">
        <v>4.3499999999999996</v>
      </c>
      <c r="N49" s="13">
        <v>3.49</v>
      </c>
      <c r="O49" s="13">
        <v>3.1</v>
      </c>
      <c r="P49" s="13">
        <v>0.74</v>
      </c>
    </row>
    <row r="50" spans="1:16">
      <c r="A50" s="13">
        <v>49</v>
      </c>
      <c r="B50" s="6" t="s">
        <v>99</v>
      </c>
      <c r="C50" s="13" t="s">
        <v>56</v>
      </c>
      <c r="D50" s="13">
        <v>2004</v>
      </c>
      <c r="E50" s="14">
        <v>37987</v>
      </c>
      <c r="F50" s="6" t="s">
        <v>25</v>
      </c>
      <c r="G50" s="6" t="s">
        <v>69</v>
      </c>
      <c r="H50" s="6" t="s">
        <v>70</v>
      </c>
      <c r="I50" s="13">
        <v>11.66</v>
      </c>
      <c r="J50" s="13" t="s">
        <v>21</v>
      </c>
      <c r="K50" s="34">
        <v>6</v>
      </c>
      <c r="L50" s="13">
        <v>272</v>
      </c>
      <c r="M50" s="13">
        <v>3.01</v>
      </c>
      <c r="N50" s="13">
        <v>0.01</v>
      </c>
      <c r="O50" s="13">
        <v>1.1000000000000001</v>
      </c>
      <c r="P50" s="13">
        <v>7.53</v>
      </c>
    </row>
    <row r="51" spans="1:16">
      <c r="A51" s="13">
        <v>50</v>
      </c>
      <c r="B51" s="6" t="s">
        <v>100</v>
      </c>
      <c r="C51" s="13" t="s">
        <v>18</v>
      </c>
      <c r="D51" s="13">
        <v>2007</v>
      </c>
      <c r="E51" s="14">
        <v>39083</v>
      </c>
      <c r="F51" s="6" t="s">
        <v>2</v>
      </c>
      <c r="G51" s="6" t="s">
        <v>20</v>
      </c>
      <c r="H51" s="6" t="s">
        <v>20</v>
      </c>
      <c r="I51" s="13">
        <v>11.35</v>
      </c>
      <c r="J51" s="13" t="s">
        <v>21</v>
      </c>
      <c r="K51" s="34">
        <v>6</v>
      </c>
      <c r="L51" s="13">
        <v>2147</v>
      </c>
      <c r="M51" s="13">
        <v>6.06</v>
      </c>
      <c r="N51" s="13">
        <v>3.35</v>
      </c>
      <c r="O51" s="13">
        <v>1.2</v>
      </c>
      <c r="P51" s="13">
        <v>0.74</v>
      </c>
    </row>
    <row r="52" spans="1:16">
      <c r="A52" s="13">
        <v>51</v>
      </c>
      <c r="B52" s="6" t="s">
        <v>101</v>
      </c>
      <c r="C52" s="13" t="s">
        <v>28</v>
      </c>
      <c r="D52" s="13">
        <v>1992</v>
      </c>
      <c r="E52" s="14">
        <v>33604</v>
      </c>
      <c r="F52" s="6" t="s">
        <v>102</v>
      </c>
      <c r="G52" s="6" t="s">
        <v>20</v>
      </c>
      <c r="H52" s="6"/>
      <c r="I52" s="13">
        <v>11.18</v>
      </c>
      <c r="J52" s="13">
        <v>0</v>
      </c>
      <c r="L52" s="13">
        <v>0</v>
      </c>
      <c r="M52" s="13">
        <v>6.16</v>
      </c>
      <c r="N52" s="13">
        <v>2.04</v>
      </c>
      <c r="O52" s="13">
        <v>2.69</v>
      </c>
      <c r="P52" s="13">
        <v>0.28999999999999998</v>
      </c>
    </row>
    <row r="53" spans="1:16">
      <c r="A53" s="13">
        <v>52</v>
      </c>
      <c r="B53" s="6" t="s">
        <v>103</v>
      </c>
      <c r="C53" s="13" t="s">
        <v>45</v>
      </c>
      <c r="D53" s="13">
        <v>2008</v>
      </c>
      <c r="E53" s="14">
        <v>39448</v>
      </c>
      <c r="F53" s="6" t="s">
        <v>51</v>
      </c>
      <c r="G53" s="6" t="s">
        <v>52</v>
      </c>
      <c r="H53" s="6" t="s">
        <v>53</v>
      </c>
      <c r="I53" s="13">
        <v>11.01</v>
      </c>
      <c r="J53" s="13" t="s">
        <v>54</v>
      </c>
      <c r="K53" s="34">
        <v>17</v>
      </c>
      <c r="L53" s="13">
        <v>2951</v>
      </c>
      <c r="M53" s="13">
        <v>6.76</v>
      </c>
      <c r="N53" s="13">
        <v>3.07</v>
      </c>
      <c r="O53" s="13">
        <v>0.14000000000000001</v>
      </c>
      <c r="P53" s="13">
        <v>1.03</v>
      </c>
    </row>
    <row r="54" spans="1:16">
      <c r="A54" s="13">
        <v>53</v>
      </c>
      <c r="B54" s="6" t="s">
        <v>104</v>
      </c>
      <c r="C54" s="13" t="s">
        <v>105</v>
      </c>
      <c r="D54" s="13">
        <v>1997</v>
      </c>
      <c r="E54" s="14">
        <v>35431</v>
      </c>
      <c r="F54" s="6" t="s">
        <v>25</v>
      </c>
      <c r="G54" s="6" t="s">
        <v>69</v>
      </c>
      <c r="H54" s="6" t="s">
        <v>70</v>
      </c>
      <c r="I54" s="13">
        <v>10.95</v>
      </c>
      <c r="J54" s="13" t="s">
        <v>21</v>
      </c>
      <c r="K54" s="34">
        <v>6</v>
      </c>
      <c r="L54" s="13">
        <v>138</v>
      </c>
      <c r="M54" s="13">
        <v>4.0199999999999996</v>
      </c>
      <c r="N54" s="13">
        <v>3.87</v>
      </c>
      <c r="O54" s="13">
        <v>2.54</v>
      </c>
      <c r="P54" s="13">
        <v>0.52</v>
      </c>
    </row>
    <row r="55" spans="1:16">
      <c r="A55" s="13">
        <v>54</v>
      </c>
      <c r="B55" s="6" t="s">
        <v>106</v>
      </c>
      <c r="C55" s="13" t="s">
        <v>80</v>
      </c>
      <c r="D55" s="13">
        <v>2011</v>
      </c>
      <c r="E55" s="14">
        <v>40544</v>
      </c>
      <c r="F55" s="6" t="s">
        <v>2</v>
      </c>
      <c r="G55" s="6" t="s">
        <v>20</v>
      </c>
      <c r="H55" s="6" t="s">
        <v>20</v>
      </c>
      <c r="I55" s="13">
        <v>10.81</v>
      </c>
      <c r="J55" s="13" t="s">
        <v>21</v>
      </c>
      <c r="K55" s="34">
        <v>6</v>
      </c>
      <c r="L55" s="13">
        <v>921</v>
      </c>
      <c r="M55" s="13">
        <v>4.8899999999999997</v>
      </c>
      <c r="N55" s="13">
        <v>3</v>
      </c>
      <c r="O55" s="13">
        <v>2.14</v>
      </c>
      <c r="P55" s="13">
        <v>0.78</v>
      </c>
    </row>
    <row r="56" spans="1:16">
      <c r="A56" s="13">
        <v>55</v>
      </c>
      <c r="B56" s="6" t="s">
        <v>107</v>
      </c>
      <c r="C56" s="13" t="s">
        <v>50</v>
      </c>
      <c r="D56" s="13">
        <v>2010</v>
      </c>
      <c r="E56" s="14">
        <v>40179</v>
      </c>
      <c r="F56" s="6" t="s">
        <v>25</v>
      </c>
      <c r="G56" s="6" t="s">
        <v>69</v>
      </c>
      <c r="H56" s="6" t="s">
        <v>70</v>
      </c>
      <c r="I56" s="13">
        <v>10.7</v>
      </c>
      <c r="J56" s="13" t="s">
        <v>21</v>
      </c>
      <c r="K56" s="34">
        <v>6</v>
      </c>
      <c r="L56" s="13">
        <v>1112</v>
      </c>
      <c r="M56" s="13">
        <v>2.96</v>
      </c>
      <c r="N56" s="13">
        <v>4.82</v>
      </c>
      <c r="O56" s="13">
        <v>0.81</v>
      </c>
      <c r="P56" s="13">
        <v>2.11</v>
      </c>
    </row>
    <row r="57" spans="1:16">
      <c r="A57" s="13">
        <v>56</v>
      </c>
      <c r="B57" s="6" t="s">
        <v>82</v>
      </c>
      <c r="C57" s="13" t="s">
        <v>50</v>
      </c>
      <c r="D57" s="13">
        <v>2009</v>
      </c>
      <c r="E57" s="14">
        <v>39814</v>
      </c>
      <c r="F57" s="6" t="s">
        <v>38</v>
      </c>
      <c r="G57" s="6" t="s">
        <v>72</v>
      </c>
      <c r="H57" s="6" t="s">
        <v>83</v>
      </c>
      <c r="I57" s="13">
        <v>10.6</v>
      </c>
      <c r="J57" s="13" t="s">
        <v>54</v>
      </c>
      <c r="K57" s="34">
        <v>17</v>
      </c>
      <c r="L57" s="13">
        <v>2073</v>
      </c>
      <c r="M57" s="13">
        <v>4.99</v>
      </c>
      <c r="N57" s="13">
        <v>3.64</v>
      </c>
      <c r="O57" s="13">
        <v>0.38</v>
      </c>
      <c r="P57" s="13">
        <v>1.6</v>
      </c>
    </row>
    <row r="58" spans="1:16">
      <c r="A58" s="13">
        <v>57</v>
      </c>
      <c r="B58" s="6" t="s">
        <v>108</v>
      </c>
      <c r="C58" s="13" t="s">
        <v>58</v>
      </c>
      <c r="D58" s="13">
        <v>1993</v>
      </c>
      <c r="E58" s="14">
        <v>33970</v>
      </c>
      <c r="F58" s="6" t="s">
        <v>2</v>
      </c>
      <c r="G58" s="6" t="s">
        <v>20</v>
      </c>
      <c r="H58" s="6"/>
      <c r="I58" s="13">
        <v>10.55</v>
      </c>
      <c r="J58" s="13">
        <v>0</v>
      </c>
      <c r="L58" s="13">
        <v>0</v>
      </c>
      <c r="M58" s="13">
        <v>5.99</v>
      </c>
      <c r="N58" s="13">
        <v>2.15</v>
      </c>
      <c r="O58" s="13">
        <v>2.12</v>
      </c>
      <c r="P58" s="13">
        <v>0.28999999999999998</v>
      </c>
    </row>
    <row r="59" spans="1:16">
      <c r="A59" s="13">
        <v>58</v>
      </c>
      <c r="B59" s="6" t="s">
        <v>103</v>
      </c>
      <c r="C59" s="13" t="s">
        <v>50</v>
      </c>
      <c r="D59" s="13">
        <v>2008</v>
      </c>
      <c r="E59" s="14">
        <v>39448</v>
      </c>
      <c r="F59" s="6" t="s">
        <v>51</v>
      </c>
      <c r="G59" s="6" t="s">
        <v>52</v>
      </c>
      <c r="H59" s="6" t="s">
        <v>53</v>
      </c>
      <c r="I59" s="13">
        <v>10.5</v>
      </c>
      <c r="J59" s="13" t="s">
        <v>54</v>
      </c>
      <c r="K59" s="34">
        <v>17</v>
      </c>
      <c r="L59" s="13">
        <v>2833</v>
      </c>
      <c r="M59" s="13">
        <v>4.76</v>
      </c>
      <c r="N59" s="13">
        <v>3.69</v>
      </c>
      <c r="O59" s="13">
        <v>0.44</v>
      </c>
      <c r="P59" s="13">
        <v>1.61</v>
      </c>
    </row>
    <row r="60" spans="1:16">
      <c r="A60" s="13">
        <v>59</v>
      </c>
      <c r="B60" s="6" t="s">
        <v>109</v>
      </c>
      <c r="C60" s="13" t="s">
        <v>65</v>
      </c>
      <c r="D60" s="13">
        <v>2004</v>
      </c>
      <c r="E60" s="14">
        <v>37987</v>
      </c>
      <c r="F60" s="6" t="s">
        <v>29</v>
      </c>
      <c r="G60" s="6" t="s">
        <v>20</v>
      </c>
      <c r="H60" s="6"/>
      <c r="I60" s="13">
        <v>10.49</v>
      </c>
      <c r="J60" s="13">
        <v>0</v>
      </c>
      <c r="L60" s="13">
        <v>0</v>
      </c>
      <c r="M60" s="13">
        <v>4.34</v>
      </c>
      <c r="N60" s="13">
        <v>2.65</v>
      </c>
      <c r="O60" s="13">
        <v>3.15</v>
      </c>
      <c r="P60" s="13">
        <v>0.35</v>
      </c>
    </row>
    <row r="61" spans="1:16">
      <c r="A61" s="13">
        <v>60</v>
      </c>
      <c r="B61" s="6" t="s">
        <v>95</v>
      </c>
      <c r="C61" s="13" t="s">
        <v>33</v>
      </c>
      <c r="D61" s="13">
        <v>2004</v>
      </c>
      <c r="E61" s="14">
        <v>37987</v>
      </c>
      <c r="F61" s="6" t="s">
        <v>2</v>
      </c>
      <c r="G61" s="6" t="s">
        <v>20</v>
      </c>
      <c r="H61" s="6"/>
      <c r="I61" s="13">
        <v>10.3</v>
      </c>
      <c r="J61" s="13">
        <v>0</v>
      </c>
      <c r="L61" s="13">
        <v>0</v>
      </c>
      <c r="M61" s="13">
        <v>5.01</v>
      </c>
      <c r="N61" s="13">
        <v>3.07</v>
      </c>
      <c r="O61" s="13">
        <v>1.25</v>
      </c>
      <c r="P61" s="13">
        <v>0.97</v>
      </c>
    </row>
    <row r="62" spans="1:16">
      <c r="A62" s="13">
        <v>61</v>
      </c>
      <c r="B62" s="6" t="s">
        <v>110</v>
      </c>
      <c r="C62" s="13" t="s">
        <v>45</v>
      </c>
      <c r="D62" s="13">
        <v>2013</v>
      </c>
      <c r="E62" s="14">
        <v>41275</v>
      </c>
      <c r="F62" s="6" t="s">
        <v>38</v>
      </c>
      <c r="G62" s="6" t="s">
        <v>72</v>
      </c>
      <c r="H62" s="6" t="s">
        <v>83</v>
      </c>
      <c r="I62" s="13">
        <v>10.25</v>
      </c>
      <c r="J62" s="13" t="s">
        <v>54</v>
      </c>
      <c r="K62" s="34">
        <v>17</v>
      </c>
      <c r="L62" s="13">
        <v>2117</v>
      </c>
      <c r="M62" s="13">
        <v>6.73</v>
      </c>
      <c r="N62" s="13">
        <v>2.56</v>
      </c>
      <c r="O62" s="13">
        <v>0.04</v>
      </c>
      <c r="P62" s="13">
        <v>0.91</v>
      </c>
    </row>
    <row r="63" spans="1:16">
      <c r="A63" s="13">
        <v>62</v>
      </c>
      <c r="B63" s="6" t="s">
        <v>111</v>
      </c>
      <c r="C63" s="13" t="s">
        <v>18</v>
      </c>
      <c r="D63" s="13">
        <v>2011</v>
      </c>
      <c r="E63" s="14">
        <v>40544</v>
      </c>
      <c r="F63" s="6" t="s">
        <v>35</v>
      </c>
      <c r="G63" s="6" t="s">
        <v>112</v>
      </c>
      <c r="H63" s="6" t="s">
        <v>112</v>
      </c>
      <c r="I63" s="13">
        <v>10.119999999999999</v>
      </c>
      <c r="J63" s="13" t="s">
        <v>113</v>
      </c>
      <c r="K63" s="34">
        <v>10</v>
      </c>
      <c r="L63" s="13">
        <v>16</v>
      </c>
      <c r="M63" s="13">
        <v>5.95</v>
      </c>
      <c r="N63" s="13">
        <v>3.11</v>
      </c>
      <c r="O63" s="13">
        <v>0</v>
      </c>
      <c r="P63" s="13">
        <v>1.06</v>
      </c>
    </row>
    <row r="64" spans="1:16">
      <c r="A64" s="13">
        <v>63</v>
      </c>
      <c r="B64" s="6" t="s">
        <v>114</v>
      </c>
      <c r="C64" s="13" t="s">
        <v>80</v>
      </c>
      <c r="D64" s="13">
        <v>2012</v>
      </c>
      <c r="E64" s="14">
        <v>40909</v>
      </c>
      <c r="F64" s="6" t="s">
        <v>2</v>
      </c>
      <c r="G64" s="6" t="s">
        <v>20</v>
      </c>
      <c r="H64" s="6" t="s">
        <v>20</v>
      </c>
      <c r="I64" s="13">
        <v>9.9</v>
      </c>
      <c r="J64" s="13" t="s">
        <v>21</v>
      </c>
      <c r="K64" s="34">
        <v>6</v>
      </c>
      <c r="L64" s="13">
        <v>424</v>
      </c>
      <c r="M64" s="13">
        <v>3.66</v>
      </c>
      <c r="N64" s="13">
        <v>3.14</v>
      </c>
      <c r="O64" s="13">
        <v>2.4700000000000002</v>
      </c>
      <c r="P64" s="13">
        <v>0.63</v>
      </c>
    </row>
    <row r="65" spans="1:16">
      <c r="A65" s="13">
        <v>64</v>
      </c>
      <c r="B65" s="6" t="s">
        <v>115</v>
      </c>
      <c r="C65" s="13" t="s">
        <v>96</v>
      </c>
      <c r="D65" s="13">
        <v>1996</v>
      </c>
      <c r="E65" s="14">
        <v>35065</v>
      </c>
      <c r="F65" s="6" t="s">
        <v>25</v>
      </c>
      <c r="G65" s="6" t="s">
        <v>20</v>
      </c>
      <c r="H65" s="6"/>
      <c r="I65" s="13">
        <v>9.8699999999999992</v>
      </c>
      <c r="J65" s="13">
        <v>0</v>
      </c>
      <c r="L65" s="13">
        <v>0</v>
      </c>
      <c r="M65" s="13">
        <v>5.55</v>
      </c>
      <c r="N65" s="13">
        <v>1.94</v>
      </c>
      <c r="O65" s="13">
        <v>2.23</v>
      </c>
      <c r="P65" s="13">
        <v>0.15</v>
      </c>
    </row>
    <row r="66" spans="1:16">
      <c r="A66" s="13">
        <v>65</v>
      </c>
      <c r="B66" s="6" t="s">
        <v>116</v>
      </c>
      <c r="C66" s="13" t="s">
        <v>45</v>
      </c>
      <c r="D66" s="13">
        <v>2010</v>
      </c>
      <c r="E66" s="14">
        <v>40179</v>
      </c>
      <c r="F66" s="6" t="s">
        <v>38</v>
      </c>
      <c r="G66" s="6" t="s">
        <v>46</v>
      </c>
      <c r="H66" s="6" t="s">
        <v>117</v>
      </c>
      <c r="I66" s="13">
        <v>9.86</v>
      </c>
      <c r="J66" s="13" t="s">
        <v>54</v>
      </c>
      <c r="K66" s="34">
        <v>17</v>
      </c>
      <c r="L66" s="13">
        <v>2045</v>
      </c>
      <c r="M66" s="13">
        <v>7.04</v>
      </c>
      <c r="N66" s="13">
        <v>1.95</v>
      </c>
      <c r="O66" s="13">
        <v>0.08</v>
      </c>
      <c r="P66" s="13">
        <v>0.79</v>
      </c>
    </row>
    <row r="67" spans="1:16">
      <c r="A67" s="13">
        <v>66</v>
      </c>
      <c r="B67" s="6" t="s">
        <v>118</v>
      </c>
      <c r="C67" s="13" t="s">
        <v>105</v>
      </c>
      <c r="D67" s="13">
        <v>1997</v>
      </c>
      <c r="E67" s="14">
        <v>35431</v>
      </c>
      <c r="F67" s="6" t="s">
        <v>29</v>
      </c>
      <c r="G67" s="6" t="s">
        <v>69</v>
      </c>
      <c r="H67" s="6" t="s">
        <v>119</v>
      </c>
      <c r="I67" s="13">
        <v>9.7200000000000006</v>
      </c>
      <c r="J67" s="13" t="s">
        <v>89</v>
      </c>
      <c r="K67" s="34">
        <v>13</v>
      </c>
      <c r="L67" s="13">
        <v>1282</v>
      </c>
      <c r="M67" s="13">
        <v>3.01</v>
      </c>
      <c r="N67" s="13">
        <v>2.4700000000000002</v>
      </c>
      <c r="O67" s="13">
        <v>3.28</v>
      </c>
      <c r="P67" s="13">
        <v>0.96</v>
      </c>
    </row>
    <row r="68" spans="1:16">
      <c r="A68" s="13">
        <v>67</v>
      </c>
      <c r="B68" s="6" t="s">
        <v>120</v>
      </c>
      <c r="C68" s="13" t="s">
        <v>45</v>
      </c>
      <c r="D68" s="13">
        <v>2012</v>
      </c>
      <c r="E68" s="14">
        <v>40909</v>
      </c>
      <c r="F68" s="6" t="s">
        <v>38</v>
      </c>
      <c r="G68" s="6" t="s">
        <v>46</v>
      </c>
      <c r="H68" s="6" t="s">
        <v>121</v>
      </c>
      <c r="I68" s="13">
        <v>9.7100000000000009</v>
      </c>
      <c r="J68" s="13" t="s">
        <v>54</v>
      </c>
      <c r="K68" s="34">
        <v>17</v>
      </c>
      <c r="L68" s="13">
        <v>3260</v>
      </c>
      <c r="M68" s="13">
        <v>6.65</v>
      </c>
      <c r="N68" s="13">
        <v>2.2799999999999998</v>
      </c>
      <c r="O68" s="13">
        <v>0.04</v>
      </c>
      <c r="P68" s="13">
        <v>0.74</v>
      </c>
    </row>
    <row r="69" spans="1:16">
      <c r="A69" s="13">
        <v>68</v>
      </c>
      <c r="B69" s="6" t="s">
        <v>122</v>
      </c>
      <c r="C69" s="13" t="s">
        <v>105</v>
      </c>
      <c r="D69" s="13">
        <v>1999</v>
      </c>
      <c r="E69" s="14">
        <v>36161</v>
      </c>
      <c r="F69" s="6" t="s">
        <v>25</v>
      </c>
      <c r="G69" s="6" t="s">
        <v>69</v>
      </c>
      <c r="H69" s="6" t="s">
        <v>70</v>
      </c>
      <c r="I69" s="13">
        <v>9.49</v>
      </c>
      <c r="J69" s="13" t="s">
        <v>89</v>
      </c>
      <c r="K69" s="34">
        <v>13</v>
      </c>
      <c r="L69" s="13">
        <v>135</v>
      </c>
      <c r="M69" s="13">
        <v>3.88</v>
      </c>
      <c r="N69" s="13">
        <v>3.42</v>
      </c>
      <c r="O69" s="13">
        <v>1.69</v>
      </c>
      <c r="P69" s="13">
        <v>0.5</v>
      </c>
    </row>
    <row r="70" spans="1:16">
      <c r="A70" s="13">
        <v>69</v>
      </c>
      <c r="B70" s="6" t="s">
        <v>123</v>
      </c>
      <c r="C70" s="13" t="s">
        <v>18</v>
      </c>
      <c r="D70" s="13">
        <v>2010</v>
      </c>
      <c r="E70" s="14">
        <v>40179</v>
      </c>
      <c r="F70" s="6" t="s">
        <v>35</v>
      </c>
      <c r="G70" s="6" t="s">
        <v>112</v>
      </c>
      <c r="H70" s="6" t="s">
        <v>112</v>
      </c>
      <c r="I70" s="13">
        <v>9.44</v>
      </c>
      <c r="J70" s="13" t="s">
        <v>113</v>
      </c>
      <c r="K70" s="34">
        <v>10</v>
      </c>
      <c r="L70" s="13">
        <v>24</v>
      </c>
      <c r="M70" s="13">
        <v>5.8</v>
      </c>
      <c r="N70" s="13">
        <v>2.85</v>
      </c>
      <c r="O70" s="13">
        <v>0.01</v>
      </c>
      <c r="P70" s="13">
        <v>0.78</v>
      </c>
    </row>
    <row r="71" spans="1:16">
      <c r="A71" s="13">
        <v>70</v>
      </c>
      <c r="B71" s="6" t="s">
        <v>110</v>
      </c>
      <c r="C71" s="13" t="s">
        <v>50</v>
      </c>
      <c r="D71" s="13">
        <v>2013</v>
      </c>
      <c r="E71" s="14">
        <v>41275</v>
      </c>
      <c r="F71" s="6" t="s">
        <v>38</v>
      </c>
      <c r="G71" s="6" t="s">
        <v>72</v>
      </c>
      <c r="H71" s="6" t="s">
        <v>83</v>
      </c>
      <c r="I71" s="13">
        <v>9.36</v>
      </c>
      <c r="J71" s="13" t="s">
        <v>54</v>
      </c>
      <c r="K71" s="34">
        <v>17</v>
      </c>
      <c r="L71" s="13">
        <v>1047</v>
      </c>
      <c r="M71" s="13">
        <v>4.0999999999999996</v>
      </c>
      <c r="N71" s="13">
        <v>3.63</v>
      </c>
      <c r="O71" s="13">
        <v>0.38</v>
      </c>
      <c r="P71" s="13">
        <v>1.25</v>
      </c>
    </row>
    <row r="72" spans="1:16">
      <c r="A72" s="13">
        <v>71</v>
      </c>
      <c r="B72" s="6" t="s">
        <v>124</v>
      </c>
      <c r="C72" s="13" t="s">
        <v>45</v>
      </c>
      <c r="D72" s="13">
        <v>2007</v>
      </c>
      <c r="E72" s="14">
        <v>39083</v>
      </c>
      <c r="F72" s="6" t="s">
        <v>38</v>
      </c>
      <c r="G72" s="6" t="s">
        <v>72</v>
      </c>
      <c r="H72" s="6" t="s">
        <v>83</v>
      </c>
      <c r="I72" s="13">
        <v>9.31</v>
      </c>
      <c r="J72" s="13" t="s">
        <v>54</v>
      </c>
      <c r="K72" s="34">
        <v>17</v>
      </c>
      <c r="L72" s="13">
        <v>1320</v>
      </c>
      <c r="M72" s="13">
        <v>5.93</v>
      </c>
      <c r="N72" s="13">
        <v>2.36</v>
      </c>
      <c r="O72" s="13">
        <v>0.13</v>
      </c>
      <c r="P72" s="13">
        <v>0.9</v>
      </c>
    </row>
    <row r="73" spans="1:16">
      <c r="A73" s="13">
        <v>72</v>
      </c>
      <c r="B73" s="6" t="s">
        <v>125</v>
      </c>
      <c r="C73" s="13" t="s">
        <v>58</v>
      </c>
      <c r="D73" s="13">
        <v>1994</v>
      </c>
      <c r="E73" s="14">
        <v>34335</v>
      </c>
      <c r="F73" s="6" t="s">
        <v>2</v>
      </c>
      <c r="G73" s="6" t="s">
        <v>20</v>
      </c>
      <c r="H73" s="6"/>
      <c r="I73" s="13">
        <v>9.3000000000000007</v>
      </c>
      <c r="J73" s="13">
        <v>0</v>
      </c>
      <c r="L73" s="13">
        <v>0</v>
      </c>
      <c r="M73" s="13">
        <v>4.3600000000000003</v>
      </c>
      <c r="N73" s="13">
        <v>1.71</v>
      </c>
      <c r="O73" s="13">
        <v>3</v>
      </c>
      <c r="P73" s="13">
        <v>0.23</v>
      </c>
    </row>
    <row r="74" spans="1:16">
      <c r="A74" s="13">
        <v>73</v>
      </c>
      <c r="B74" s="6" t="s">
        <v>126</v>
      </c>
      <c r="C74" s="13" t="s">
        <v>45</v>
      </c>
      <c r="D74" s="13">
        <v>2013</v>
      </c>
      <c r="E74" s="14">
        <v>41275</v>
      </c>
      <c r="F74" s="6" t="s">
        <v>35</v>
      </c>
      <c r="G74" s="6" t="s">
        <v>46</v>
      </c>
      <c r="H74" s="6"/>
      <c r="I74" s="13">
        <v>9.18</v>
      </c>
      <c r="J74" s="13">
        <v>0</v>
      </c>
      <c r="L74" s="13">
        <v>0</v>
      </c>
      <c r="M74" s="13">
        <v>5.7</v>
      </c>
      <c r="N74" s="13">
        <v>2.65</v>
      </c>
      <c r="O74" s="13">
        <v>0.02</v>
      </c>
      <c r="P74" s="13">
        <v>0.81</v>
      </c>
    </row>
    <row r="75" spans="1:16">
      <c r="A75" s="13">
        <v>74</v>
      </c>
      <c r="B75" s="6" t="s">
        <v>127</v>
      </c>
      <c r="C75" s="13" t="s">
        <v>80</v>
      </c>
      <c r="D75" s="13">
        <v>2012</v>
      </c>
      <c r="E75" s="14">
        <v>40909</v>
      </c>
      <c r="F75" s="6" t="s">
        <v>40</v>
      </c>
      <c r="G75" s="6" t="s">
        <v>20</v>
      </c>
      <c r="H75" s="6" t="s">
        <v>20</v>
      </c>
      <c r="I75" s="13">
        <v>9.16</v>
      </c>
      <c r="J75" s="13" t="s">
        <v>21</v>
      </c>
      <c r="K75" s="34">
        <v>6</v>
      </c>
      <c r="L75" s="13">
        <v>626</v>
      </c>
      <c r="M75" s="13">
        <v>2.0299999999999998</v>
      </c>
      <c r="N75" s="13">
        <v>2.36</v>
      </c>
      <c r="O75" s="13">
        <v>4.3899999999999997</v>
      </c>
      <c r="P75" s="13">
        <v>0.39</v>
      </c>
    </row>
    <row r="76" spans="1:16">
      <c r="A76" s="13">
        <v>75</v>
      </c>
      <c r="B76" s="6" t="s">
        <v>128</v>
      </c>
      <c r="C76" s="13" t="s">
        <v>33</v>
      </c>
      <c r="D76" s="13">
        <v>2007</v>
      </c>
      <c r="E76" s="14">
        <v>39083</v>
      </c>
      <c r="F76" s="6" t="s">
        <v>35</v>
      </c>
      <c r="G76" s="6" t="s">
        <v>20</v>
      </c>
      <c r="H76" s="6" t="s">
        <v>129</v>
      </c>
      <c r="I76" s="13">
        <v>8.91</v>
      </c>
      <c r="J76" s="13" t="s">
        <v>21</v>
      </c>
      <c r="K76" s="34">
        <v>6</v>
      </c>
      <c r="L76" s="13">
        <v>85</v>
      </c>
      <c r="M76" s="13">
        <v>4.4000000000000004</v>
      </c>
      <c r="N76" s="13">
        <v>1.85</v>
      </c>
      <c r="O76" s="13">
        <v>1.98</v>
      </c>
      <c r="P76" s="13">
        <v>0.68</v>
      </c>
    </row>
    <row r="77" spans="1:16">
      <c r="A77" s="13">
        <v>76</v>
      </c>
      <c r="B77" s="6" t="s">
        <v>130</v>
      </c>
      <c r="C77" s="13" t="s">
        <v>45</v>
      </c>
      <c r="D77" s="13">
        <v>2011</v>
      </c>
      <c r="E77" s="14">
        <v>40544</v>
      </c>
      <c r="F77" s="6" t="s">
        <v>29</v>
      </c>
      <c r="G77" s="6" t="s">
        <v>131</v>
      </c>
      <c r="H77" s="6" t="s">
        <v>132</v>
      </c>
      <c r="I77" s="13">
        <v>8.7899999999999991</v>
      </c>
      <c r="J77" s="13" t="s">
        <v>54</v>
      </c>
      <c r="K77" s="34">
        <v>17</v>
      </c>
      <c r="L77" s="13">
        <v>3589</v>
      </c>
      <c r="M77" s="13">
        <v>5.05</v>
      </c>
      <c r="N77" s="13">
        <v>2.79</v>
      </c>
      <c r="O77" s="13">
        <v>0.1</v>
      </c>
      <c r="P77" s="13">
        <v>0.85</v>
      </c>
    </row>
    <row r="78" spans="1:16">
      <c r="A78" s="13">
        <v>77</v>
      </c>
      <c r="B78" s="6" t="s">
        <v>133</v>
      </c>
      <c r="C78" s="13" t="s">
        <v>58</v>
      </c>
      <c r="D78" s="13">
        <v>1992</v>
      </c>
      <c r="E78" s="14">
        <v>33604</v>
      </c>
      <c r="F78" s="6" t="s">
        <v>25</v>
      </c>
      <c r="G78" s="6" t="s">
        <v>20</v>
      </c>
      <c r="H78" s="6"/>
      <c r="I78" s="13">
        <v>8.76</v>
      </c>
      <c r="J78" s="13">
        <v>0</v>
      </c>
      <c r="L78" s="13">
        <v>0</v>
      </c>
      <c r="M78" s="13">
        <v>3.54</v>
      </c>
      <c r="N78" s="13">
        <v>1.24</v>
      </c>
      <c r="O78" s="13">
        <v>3.81</v>
      </c>
      <c r="P78" s="13">
        <v>0.18</v>
      </c>
    </row>
    <row r="79" spans="1:16">
      <c r="A79" s="13">
        <v>78</v>
      </c>
      <c r="B79" s="6" t="s">
        <v>134</v>
      </c>
      <c r="C79" s="13" t="s">
        <v>76</v>
      </c>
      <c r="D79" s="13">
        <v>2015</v>
      </c>
      <c r="E79" s="14">
        <v>42005</v>
      </c>
      <c r="F79" s="6" t="s">
        <v>19</v>
      </c>
      <c r="G79" s="6" t="s">
        <v>135</v>
      </c>
      <c r="H79" s="6" t="s">
        <v>136</v>
      </c>
      <c r="I79" s="13">
        <v>8.57</v>
      </c>
      <c r="J79" s="13" t="s">
        <v>21</v>
      </c>
      <c r="K79" s="34">
        <v>6</v>
      </c>
      <c r="L79" s="13">
        <v>896</v>
      </c>
      <c r="M79" s="13">
        <v>1.1200000000000001</v>
      </c>
      <c r="N79" s="13">
        <v>6.12</v>
      </c>
      <c r="O79" s="13">
        <v>0.06</v>
      </c>
      <c r="P79" s="13">
        <v>1.28</v>
      </c>
    </row>
    <row r="80" spans="1:16">
      <c r="A80" s="13">
        <v>79</v>
      </c>
      <c r="B80" s="6" t="s">
        <v>137</v>
      </c>
      <c r="C80" s="13" t="s">
        <v>138</v>
      </c>
      <c r="D80" s="13">
        <v>2004</v>
      </c>
      <c r="E80" s="14">
        <v>37987</v>
      </c>
      <c r="F80" s="6" t="s">
        <v>38</v>
      </c>
      <c r="G80" s="6" t="s">
        <v>46</v>
      </c>
      <c r="H80" s="6" t="s">
        <v>139</v>
      </c>
      <c r="I80" s="13">
        <v>8.49</v>
      </c>
      <c r="J80" s="13" t="s">
        <v>54</v>
      </c>
      <c r="K80" s="34">
        <v>17</v>
      </c>
      <c r="L80" s="13">
        <v>1218</v>
      </c>
      <c r="M80" s="13">
        <v>6.82</v>
      </c>
      <c r="N80" s="13">
        <v>1.53</v>
      </c>
      <c r="O80" s="13">
        <v>0.05</v>
      </c>
      <c r="P80" s="13">
        <v>0.08</v>
      </c>
    </row>
    <row r="81" spans="1:16">
      <c r="A81" s="13">
        <v>80</v>
      </c>
      <c r="B81" s="6" t="s">
        <v>140</v>
      </c>
      <c r="C81" s="13" t="s">
        <v>18</v>
      </c>
      <c r="D81" s="13">
        <v>2010</v>
      </c>
      <c r="E81" s="14">
        <v>40179</v>
      </c>
      <c r="F81" s="6" t="s">
        <v>35</v>
      </c>
      <c r="G81" s="6" t="s">
        <v>20</v>
      </c>
      <c r="H81" s="6" t="s">
        <v>141</v>
      </c>
      <c r="I81" s="13">
        <v>8.3800000000000008</v>
      </c>
      <c r="J81" s="13" t="s">
        <v>21</v>
      </c>
      <c r="K81" s="34">
        <v>6</v>
      </c>
      <c r="L81" s="13">
        <v>54</v>
      </c>
      <c r="M81" s="13">
        <v>1.75</v>
      </c>
      <c r="N81" s="13">
        <v>3.47</v>
      </c>
      <c r="O81" s="13">
        <v>2.4900000000000002</v>
      </c>
      <c r="P81" s="13">
        <v>0.67</v>
      </c>
    </row>
    <row r="82" spans="1:16">
      <c r="A82" s="13">
        <v>81</v>
      </c>
      <c r="B82" s="6" t="s">
        <v>142</v>
      </c>
      <c r="C82" s="13" t="s">
        <v>18</v>
      </c>
      <c r="D82" s="13">
        <v>2007</v>
      </c>
      <c r="E82" s="14">
        <v>39083</v>
      </c>
      <c r="F82" s="6" t="s">
        <v>35</v>
      </c>
      <c r="G82" s="6" t="s">
        <v>20</v>
      </c>
      <c r="H82" s="6" t="s">
        <v>143</v>
      </c>
      <c r="I82" s="13">
        <v>8.27</v>
      </c>
      <c r="J82" s="13" t="s">
        <v>21</v>
      </c>
      <c r="K82" s="34">
        <v>6</v>
      </c>
      <c r="L82" s="13">
        <v>190</v>
      </c>
      <c r="M82" s="13">
        <v>3.74</v>
      </c>
      <c r="N82" s="13">
        <v>2.2400000000000002</v>
      </c>
      <c r="O82" s="13">
        <v>1.58</v>
      </c>
      <c r="P82" s="13">
        <v>0.7</v>
      </c>
    </row>
    <row r="83" spans="1:16">
      <c r="A83" s="13">
        <v>82</v>
      </c>
      <c r="B83" s="6" t="s">
        <v>144</v>
      </c>
      <c r="C83" s="13" t="s">
        <v>50</v>
      </c>
      <c r="D83" s="13">
        <v>2012</v>
      </c>
      <c r="E83" s="14">
        <v>40909</v>
      </c>
      <c r="F83" s="6" t="s">
        <v>51</v>
      </c>
      <c r="G83" s="6" t="s">
        <v>135</v>
      </c>
      <c r="H83" s="6" t="s">
        <v>135</v>
      </c>
      <c r="I83" s="13">
        <v>8.16</v>
      </c>
      <c r="J83" s="13" t="s">
        <v>21</v>
      </c>
      <c r="K83" s="34">
        <v>6</v>
      </c>
      <c r="L83" s="13">
        <v>348</v>
      </c>
      <c r="M83" s="13">
        <v>1.06</v>
      </c>
      <c r="N83" s="13">
        <v>5.01</v>
      </c>
      <c r="O83" s="13">
        <v>0.13</v>
      </c>
      <c r="P83" s="13">
        <v>1.97</v>
      </c>
    </row>
    <row r="84" spans="1:16">
      <c r="A84" s="13">
        <v>83</v>
      </c>
      <c r="B84" s="6" t="s">
        <v>145</v>
      </c>
      <c r="C84" s="13" t="s">
        <v>96</v>
      </c>
      <c r="D84" s="13">
        <v>1997</v>
      </c>
      <c r="E84" s="14">
        <v>35431</v>
      </c>
      <c r="F84" s="6" t="s">
        <v>38</v>
      </c>
      <c r="G84" s="6" t="s">
        <v>20</v>
      </c>
      <c r="H84" s="6"/>
      <c r="I84" s="13">
        <v>8.09</v>
      </c>
      <c r="J84" s="13">
        <v>0</v>
      </c>
      <c r="L84" s="13">
        <v>0</v>
      </c>
      <c r="M84" s="13">
        <v>5.8</v>
      </c>
      <c r="N84" s="13">
        <v>2.0099999999999998</v>
      </c>
      <c r="O84" s="13">
        <v>0.13</v>
      </c>
      <c r="P84" s="13">
        <v>0.15</v>
      </c>
    </row>
    <row r="85" spans="1:16">
      <c r="A85" s="13">
        <v>84</v>
      </c>
      <c r="B85" s="6" t="s">
        <v>146</v>
      </c>
      <c r="C85" s="13" t="s">
        <v>33</v>
      </c>
      <c r="D85" s="13">
        <v>2012</v>
      </c>
      <c r="E85" s="14">
        <v>40909</v>
      </c>
      <c r="F85" s="6" t="s">
        <v>29</v>
      </c>
      <c r="G85" s="6" t="s">
        <v>20</v>
      </c>
      <c r="H85" s="6"/>
      <c r="I85" s="13">
        <v>8.07</v>
      </c>
      <c r="J85" s="13">
        <v>0</v>
      </c>
      <c r="L85" s="13">
        <v>0</v>
      </c>
      <c r="M85" s="13">
        <v>2.79</v>
      </c>
      <c r="N85" s="13">
        <v>1.72</v>
      </c>
      <c r="O85" s="13">
        <v>3.14</v>
      </c>
      <c r="P85" s="13">
        <v>0.41</v>
      </c>
    </row>
    <row r="86" spans="1:16">
      <c r="A86" s="13">
        <v>85</v>
      </c>
      <c r="B86" s="6" t="s">
        <v>147</v>
      </c>
      <c r="C86" s="13" t="s">
        <v>56</v>
      </c>
      <c r="D86" s="13">
        <v>2001</v>
      </c>
      <c r="E86" s="14">
        <v>36892</v>
      </c>
      <c r="F86" s="6" t="s">
        <v>29</v>
      </c>
      <c r="G86" s="6" t="s">
        <v>69</v>
      </c>
      <c r="H86" s="6" t="s">
        <v>119</v>
      </c>
      <c r="I86" s="13">
        <v>8.0500000000000007</v>
      </c>
      <c r="J86" s="13" t="s">
        <v>89</v>
      </c>
      <c r="K86" s="34">
        <v>13</v>
      </c>
      <c r="L86" s="13">
        <v>1056</v>
      </c>
      <c r="M86" s="13">
        <v>2.91</v>
      </c>
      <c r="N86" s="13">
        <v>2.0699999999999998</v>
      </c>
      <c r="O86" s="13">
        <v>2.73</v>
      </c>
      <c r="P86" s="13">
        <v>0.33</v>
      </c>
    </row>
    <row r="87" spans="1:16">
      <c r="A87" s="13">
        <v>86</v>
      </c>
      <c r="B87" s="6" t="s">
        <v>148</v>
      </c>
      <c r="C87" s="13" t="s">
        <v>149</v>
      </c>
      <c r="D87" s="13">
        <v>2009</v>
      </c>
      <c r="E87" s="14">
        <v>39814</v>
      </c>
      <c r="F87" s="6" t="s">
        <v>40</v>
      </c>
      <c r="G87" s="6" t="s">
        <v>135</v>
      </c>
      <c r="H87" s="6" t="s">
        <v>150</v>
      </c>
      <c r="I87" s="13">
        <v>8.01</v>
      </c>
      <c r="J87" s="13" t="s">
        <v>89</v>
      </c>
      <c r="K87" s="34">
        <v>13</v>
      </c>
      <c r="L87" s="13">
        <v>886</v>
      </c>
      <c r="M87" s="13">
        <v>0.99</v>
      </c>
      <c r="N87" s="13">
        <v>6.42</v>
      </c>
      <c r="O87" s="13">
        <v>0</v>
      </c>
      <c r="P87" s="13">
        <v>0.6</v>
      </c>
    </row>
    <row r="88" spans="1:16">
      <c r="A88" s="13">
        <v>87</v>
      </c>
      <c r="B88" s="6" t="s">
        <v>151</v>
      </c>
      <c r="C88" s="13" t="s">
        <v>18</v>
      </c>
      <c r="D88" s="13">
        <v>2007</v>
      </c>
      <c r="E88" s="14">
        <v>39083</v>
      </c>
      <c r="F88" s="6" t="s">
        <v>19</v>
      </c>
      <c r="G88" s="6" t="s">
        <v>152</v>
      </c>
      <c r="H88" s="6"/>
      <c r="I88" s="13">
        <v>7.99</v>
      </c>
      <c r="J88" s="13">
        <v>0</v>
      </c>
      <c r="L88" s="13">
        <v>0</v>
      </c>
      <c r="M88" s="13">
        <v>2.57</v>
      </c>
      <c r="N88" s="13">
        <v>3.86</v>
      </c>
      <c r="O88" s="13">
        <v>0.66</v>
      </c>
      <c r="P88" s="13">
        <v>0.91</v>
      </c>
    </row>
    <row r="89" spans="1:16">
      <c r="A89" s="13">
        <v>88</v>
      </c>
      <c r="B89" s="6" t="s">
        <v>153</v>
      </c>
      <c r="C89" s="13" t="s">
        <v>76</v>
      </c>
      <c r="D89" s="13">
        <v>2015</v>
      </c>
      <c r="E89" s="14">
        <v>42005</v>
      </c>
      <c r="F89" s="6" t="s">
        <v>38</v>
      </c>
      <c r="G89" s="6" t="s">
        <v>135</v>
      </c>
      <c r="H89" s="6"/>
      <c r="I89" s="13">
        <v>7.98</v>
      </c>
      <c r="J89" s="13">
        <v>0</v>
      </c>
      <c r="L89" s="13">
        <v>0</v>
      </c>
      <c r="M89" s="13">
        <v>2.99</v>
      </c>
      <c r="N89" s="13">
        <v>3.49</v>
      </c>
      <c r="O89" s="13">
        <v>0.22</v>
      </c>
      <c r="P89" s="13">
        <v>1.28</v>
      </c>
    </row>
    <row r="90" spans="1:16">
      <c r="A90" s="13">
        <v>89</v>
      </c>
      <c r="B90" s="6" t="s">
        <v>154</v>
      </c>
      <c r="C90" s="13" t="s">
        <v>105</v>
      </c>
      <c r="D90" s="13">
        <v>1999</v>
      </c>
      <c r="E90" s="14">
        <v>36161</v>
      </c>
      <c r="F90" s="6" t="s">
        <v>29</v>
      </c>
      <c r="G90" s="6" t="s">
        <v>119</v>
      </c>
      <c r="H90" s="6" t="s">
        <v>119</v>
      </c>
      <c r="I90" s="13">
        <v>7.86</v>
      </c>
      <c r="J90" s="13" t="s">
        <v>89</v>
      </c>
      <c r="K90" s="34">
        <v>13</v>
      </c>
      <c r="L90" s="13">
        <v>644</v>
      </c>
      <c r="M90" s="13">
        <v>2.2799999999999998</v>
      </c>
      <c r="N90" s="13">
        <v>1.72</v>
      </c>
      <c r="O90" s="13">
        <v>3.63</v>
      </c>
      <c r="P90" s="13">
        <v>0.23</v>
      </c>
    </row>
    <row r="91" spans="1:16">
      <c r="A91" s="13">
        <v>90</v>
      </c>
      <c r="B91" s="6" t="s">
        <v>155</v>
      </c>
      <c r="C91" s="13">
        <v>2600</v>
      </c>
      <c r="D91" s="13">
        <v>1982</v>
      </c>
      <c r="E91" s="14">
        <v>29952</v>
      </c>
      <c r="F91" s="6" t="s">
        <v>31</v>
      </c>
      <c r="G91" s="6" t="s">
        <v>156</v>
      </c>
      <c r="H91" s="6"/>
      <c r="I91" s="13">
        <v>7.81</v>
      </c>
      <c r="J91" s="13">
        <v>0</v>
      </c>
      <c r="L91" s="13">
        <v>0</v>
      </c>
      <c r="M91" s="13">
        <v>7.28</v>
      </c>
      <c r="N91" s="13">
        <v>0.45</v>
      </c>
      <c r="O91" s="13">
        <v>0</v>
      </c>
      <c r="P91" s="13">
        <v>0.08</v>
      </c>
    </row>
    <row r="92" spans="1:16">
      <c r="A92" s="13">
        <v>91</v>
      </c>
      <c r="B92" s="6" t="s">
        <v>157</v>
      </c>
      <c r="C92" s="13" t="s">
        <v>33</v>
      </c>
      <c r="D92" s="13">
        <v>2008</v>
      </c>
      <c r="E92" s="14">
        <v>39448</v>
      </c>
      <c r="F92" s="6" t="s">
        <v>29</v>
      </c>
      <c r="G92" s="6" t="s">
        <v>20</v>
      </c>
      <c r="H92" s="6" t="s">
        <v>158</v>
      </c>
      <c r="I92" s="13">
        <v>7.72</v>
      </c>
      <c r="J92" s="13" t="s">
        <v>21</v>
      </c>
      <c r="K92" s="34">
        <v>6</v>
      </c>
      <c r="L92" s="13">
        <v>203</v>
      </c>
      <c r="M92" s="13">
        <v>2.76</v>
      </c>
      <c r="N92" s="13">
        <v>1.72</v>
      </c>
      <c r="O92" s="13">
        <v>2.69</v>
      </c>
      <c r="P92" s="13">
        <v>0.54</v>
      </c>
    </row>
    <row r="93" spans="1:16">
      <c r="A93" s="13">
        <v>92</v>
      </c>
      <c r="B93" s="6" t="s">
        <v>159</v>
      </c>
      <c r="C93" s="13" t="s">
        <v>160</v>
      </c>
      <c r="D93" s="13">
        <v>2005</v>
      </c>
      <c r="E93" s="14">
        <v>38353</v>
      </c>
      <c r="F93" s="6" t="s">
        <v>51</v>
      </c>
      <c r="G93" s="6" t="s">
        <v>52</v>
      </c>
      <c r="H93" s="6" t="s">
        <v>161</v>
      </c>
      <c r="I93" s="13">
        <v>7.69</v>
      </c>
      <c r="J93" s="13" t="s">
        <v>54</v>
      </c>
      <c r="K93" s="34">
        <v>17</v>
      </c>
      <c r="L93" s="13">
        <v>451</v>
      </c>
      <c r="M93" s="13">
        <v>2.9</v>
      </c>
      <c r="N93" s="13">
        <v>2.81</v>
      </c>
      <c r="O93" s="13">
        <v>0.24</v>
      </c>
      <c r="P93" s="13">
        <v>1.73</v>
      </c>
    </row>
    <row r="94" spans="1:16">
      <c r="A94" s="13">
        <v>93</v>
      </c>
      <c r="B94" s="6" t="s">
        <v>162</v>
      </c>
      <c r="C94" s="13" t="s">
        <v>76</v>
      </c>
      <c r="D94" s="13">
        <v>2014</v>
      </c>
      <c r="E94" s="14">
        <v>41640</v>
      </c>
      <c r="F94" s="6" t="s">
        <v>38</v>
      </c>
      <c r="G94" s="6" t="s">
        <v>72</v>
      </c>
      <c r="H94" s="6" t="s">
        <v>163</v>
      </c>
      <c r="I94" s="13">
        <v>7.66</v>
      </c>
      <c r="J94" s="13" t="s">
        <v>54</v>
      </c>
      <c r="K94" s="34">
        <v>17</v>
      </c>
      <c r="L94" s="13">
        <v>1443</v>
      </c>
      <c r="M94" s="13">
        <v>2.81</v>
      </c>
      <c r="N94" s="13">
        <v>3.48</v>
      </c>
      <c r="O94" s="13">
        <v>0.14000000000000001</v>
      </c>
      <c r="P94" s="13">
        <v>1.23</v>
      </c>
    </row>
    <row r="95" spans="1:16">
      <c r="A95" s="13">
        <v>94</v>
      </c>
      <c r="B95" s="6" t="s">
        <v>164</v>
      </c>
      <c r="C95" s="13" t="s">
        <v>96</v>
      </c>
      <c r="D95" s="13">
        <v>1998</v>
      </c>
      <c r="E95" s="14">
        <v>35796</v>
      </c>
      <c r="F95" s="6" t="s">
        <v>51</v>
      </c>
      <c r="G95" s="6" t="s">
        <v>20</v>
      </c>
      <c r="H95" s="6"/>
      <c r="I95" s="13">
        <v>7.6</v>
      </c>
      <c r="J95" s="13">
        <v>0</v>
      </c>
      <c r="L95" s="13">
        <v>0</v>
      </c>
      <c r="M95" s="13">
        <v>4.0999999999999996</v>
      </c>
      <c r="N95" s="13">
        <v>1.89</v>
      </c>
      <c r="O95" s="13">
        <v>1.45</v>
      </c>
      <c r="P95" s="13">
        <v>0.16</v>
      </c>
    </row>
    <row r="96" spans="1:16">
      <c r="A96" s="13">
        <v>95</v>
      </c>
      <c r="B96" s="6" t="s">
        <v>165</v>
      </c>
      <c r="C96" s="13" t="s">
        <v>76</v>
      </c>
      <c r="D96" s="13">
        <v>2016</v>
      </c>
      <c r="E96" s="14">
        <v>42370</v>
      </c>
      <c r="F96" s="6" t="s">
        <v>19</v>
      </c>
      <c r="G96" s="6" t="s">
        <v>135</v>
      </c>
      <c r="H96" s="6" t="s">
        <v>166</v>
      </c>
      <c r="I96" s="13">
        <v>7.59</v>
      </c>
      <c r="J96" s="13" t="s">
        <v>21</v>
      </c>
      <c r="K96" s="34">
        <v>6</v>
      </c>
      <c r="L96" s="13">
        <v>398</v>
      </c>
      <c r="M96" s="13">
        <v>0.66</v>
      </c>
      <c r="N96" s="13">
        <v>5.75</v>
      </c>
      <c r="O96" s="13">
        <v>0.08</v>
      </c>
      <c r="P96" s="13">
        <v>1.1100000000000001</v>
      </c>
    </row>
    <row r="97" spans="1:16">
      <c r="A97" s="13">
        <v>96</v>
      </c>
      <c r="B97" s="6" t="s">
        <v>167</v>
      </c>
      <c r="C97" s="13" t="s">
        <v>105</v>
      </c>
      <c r="D97" s="13">
        <v>1997</v>
      </c>
      <c r="E97" s="14">
        <v>35431</v>
      </c>
      <c r="F97" s="6" t="s">
        <v>2</v>
      </c>
      <c r="G97" s="6" t="s">
        <v>69</v>
      </c>
      <c r="H97" s="6"/>
      <c r="I97" s="13">
        <v>7.58</v>
      </c>
      <c r="J97" s="13">
        <v>0</v>
      </c>
      <c r="L97" s="13">
        <v>0</v>
      </c>
      <c r="M97" s="13">
        <v>3.78</v>
      </c>
      <c r="N97" s="13">
        <v>2.17</v>
      </c>
      <c r="O97" s="13">
        <v>1.31</v>
      </c>
      <c r="P97" s="13">
        <v>0.31</v>
      </c>
    </row>
    <row r="98" spans="1:16">
      <c r="A98" s="13">
        <v>97</v>
      </c>
      <c r="B98" s="6" t="s">
        <v>168</v>
      </c>
      <c r="C98" s="13" t="s">
        <v>80</v>
      </c>
      <c r="D98" s="13">
        <v>2014</v>
      </c>
      <c r="E98" s="14">
        <v>41640</v>
      </c>
      <c r="F98" s="6" t="s">
        <v>87</v>
      </c>
      <c r="G98" s="6" t="s">
        <v>20</v>
      </c>
      <c r="H98" s="6"/>
      <c r="I98" s="13">
        <v>7.55</v>
      </c>
      <c r="J98" s="13">
        <v>0</v>
      </c>
      <c r="L98" s="13">
        <v>0</v>
      </c>
      <c r="M98" s="13">
        <v>3.27</v>
      </c>
      <c r="N98" s="13">
        <v>1.37</v>
      </c>
      <c r="O98" s="13">
        <v>2.4300000000000002</v>
      </c>
      <c r="P98" s="13">
        <v>0.48</v>
      </c>
    </row>
    <row r="99" spans="1:16">
      <c r="A99" s="13">
        <v>98</v>
      </c>
      <c r="B99" s="6" t="s">
        <v>169</v>
      </c>
      <c r="C99" s="13" t="s">
        <v>18</v>
      </c>
      <c r="D99" s="13">
        <v>2010</v>
      </c>
      <c r="E99" s="14">
        <v>40179</v>
      </c>
      <c r="F99" s="6" t="s">
        <v>2</v>
      </c>
      <c r="G99" s="6" t="s">
        <v>20</v>
      </c>
      <c r="H99" s="6" t="s">
        <v>170</v>
      </c>
      <c r="I99" s="13">
        <v>7.51</v>
      </c>
      <c r="J99" s="13" t="s">
        <v>21</v>
      </c>
      <c r="K99" s="34">
        <v>6</v>
      </c>
      <c r="L99" s="13">
        <v>1854</v>
      </c>
      <c r="M99" s="13">
        <v>3.56</v>
      </c>
      <c r="N99" s="13">
        <v>2.35</v>
      </c>
      <c r="O99" s="13">
        <v>0.98</v>
      </c>
      <c r="P99" s="13">
        <v>0.62</v>
      </c>
    </row>
    <row r="100" spans="1:16">
      <c r="A100" s="13">
        <v>99</v>
      </c>
      <c r="B100" s="6" t="s">
        <v>171</v>
      </c>
      <c r="C100" s="13" t="s">
        <v>23</v>
      </c>
      <c r="D100" s="13">
        <v>1988</v>
      </c>
      <c r="E100" s="14">
        <v>32143</v>
      </c>
      <c r="F100" s="6" t="s">
        <v>2</v>
      </c>
      <c r="G100" s="6" t="s">
        <v>20</v>
      </c>
      <c r="H100" s="6"/>
      <c r="I100" s="13">
        <v>7.46</v>
      </c>
      <c r="J100" s="13">
        <v>0</v>
      </c>
      <c r="L100" s="13">
        <v>0</v>
      </c>
      <c r="M100" s="13">
        <v>5.39</v>
      </c>
      <c r="N100" s="13">
        <v>1.18</v>
      </c>
      <c r="O100" s="13">
        <v>0.7</v>
      </c>
      <c r="P100" s="13">
        <v>0.19</v>
      </c>
    </row>
    <row r="101" spans="1:16">
      <c r="A101" s="13">
        <v>100</v>
      </c>
      <c r="B101" s="6" t="s">
        <v>75</v>
      </c>
      <c r="C101" s="13" t="s">
        <v>172</v>
      </c>
      <c r="D101" s="13">
        <v>2015</v>
      </c>
      <c r="E101" s="14">
        <v>42005</v>
      </c>
      <c r="F101" s="6" t="s">
        <v>38</v>
      </c>
      <c r="G101" s="6" t="s">
        <v>72</v>
      </c>
      <c r="H101" s="6"/>
      <c r="I101" s="13">
        <v>7.39</v>
      </c>
      <c r="J101" s="13">
        <v>0</v>
      </c>
      <c r="L101" s="13">
        <v>0</v>
      </c>
      <c r="M101" s="13">
        <v>4.59</v>
      </c>
      <c r="N101" s="13">
        <v>2.11</v>
      </c>
      <c r="O101" s="13">
        <v>0.01</v>
      </c>
      <c r="P101" s="13">
        <v>0.68</v>
      </c>
    </row>
  </sheetData>
  <phoneticPr fontId="18"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88D81-4D6B-4E49-BA93-F4B88EAC9F2D}">
  <sheetPr codeName="Sheet16"/>
  <dimension ref="A1:O101"/>
  <sheetViews>
    <sheetView workbookViewId="0">
      <selection activeCell="J2" sqref="J2"/>
    </sheetView>
  </sheetViews>
  <sheetFormatPr defaultRowHeight="14.5"/>
  <cols>
    <col min="1" max="1" width="10.453125" bestFit="1" customWidth="1"/>
    <col min="2" max="2" width="42.54296875" bestFit="1" customWidth="1"/>
    <col min="3" max="3" width="10.453125" bestFit="1" customWidth="1"/>
    <col min="4" max="4" width="16.81640625" bestFit="1" customWidth="1"/>
    <col min="5" max="5" width="17.1796875" bestFit="1" customWidth="1"/>
    <col min="6" max="6" width="11.26953125" bestFit="1" customWidth="1"/>
    <col min="7" max="7" width="26.1796875" bestFit="1" customWidth="1"/>
    <col min="8" max="8" width="23.26953125" customWidth="1"/>
    <col min="9" max="9" width="13.54296875" bestFit="1" customWidth="1"/>
    <col min="11" max="11" width="12.7265625" bestFit="1" customWidth="1"/>
    <col min="12" max="12" width="10.7265625" bestFit="1" customWidth="1"/>
    <col min="13" max="13" width="10.26953125" bestFit="1" customWidth="1"/>
    <col min="14" max="14" width="10" bestFit="1" customWidth="1"/>
    <col min="15" max="15" width="13" bestFit="1" customWidth="1"/>
  </cols>
  <sheetData>
    <row r="1" spans="1:15">
      <c r="A1" s="13" t="s">
        <v>0</v>
      </c>
      <c r="B1" s="13" t="s">
        <v>1</v>
      </c>
      <c r="C1" s="13" t="s">
        <v>2</v>
      </c>
      <c r="D1" s="13" t="s">
        <v>3</v>
      </c>
      <c r="E1" s="13" t="s">
        <v>237</v>
      </c>
      <c r="F1" s="13" t="s">
        <v>4</v>
      </c>
      <c r="G1" s="13" t="s">
        <v>5</v>
      </c>
      <c r="H1" s="13" t="s">
        <v>15</v>
      </c>
      <c r="I1" s="13" t="s">
        <v>10</v>
      </c>
      <c r="J1" s="13" t="s">
        <v>16</v>
      </c>
      <c r="K1" s="13" t="s">
        <v>14</v>
      </c>
      <c r="L1" s="13" t="s">
        <v>6</v>
      </c>
      <c r="M1" s="13" t="s">
        <v>7</v>
      </c>
      <c r="N1" s="13" t="s">
        <v>8</v>
      </c>
      <c r="O1" s="13" t="s">
        <v>9</v>
      </c>
    </row>
    <row r="2" spans="1:15">
      <c r="A2" s="13">
        <v>1</v>
      </c>
      <c r="B2" s="6" t="s">
        <v>17</v>
      </c>
      <c r="C2" s="13" t="s">
        <v>18</v>
      </c>
      <c r="D2" s="13">
        <v>2006</v>
      </c>
      <c r="E2" s="14">
        <v>38718</v>
      </c>
      <c r="F2" s="6" t="s">
        <v>19</v>
      </c>
      <c r="G2" s="6" t="s">
        <v>20</v>
      </c>
      <c r="H2" s="6" t="s">
        <v>20</v>
      </c>
      <c r="I2" s="13">
        <v>82.53</v>
      </c>
      <c r="J2" s="13" t="s">
        <v>21</v>
      </c>
      <c r="K2" s="13">
        <v>322</v>
      </c>
      <c r="L2" s="13">
        <v>41.36</v>
      </c>
      <c r="M2" s="13">
        <v>28.96</v>
      </c>
      <c r="N2" s="13">
        <v>3.77</v>
      </c>
      <c r="O2" s="13">
        <v>8.4499999999999993</v>
      </c>
    </row>
    <row r="3" spans="1:15">
      <c r="A3" s="13">
        <v>2</v>
      </c>
      <c r="B3" s="6" t="s">
        <v>22</v>
      </c>
      <c r="C3" s="13" t="s">
        <v>23</v>
      </c>
      <c r="D3" s="13">
        <v>1985</v>
      </c>
      <c r="E3" s="14">
        <v>31048</v>
      </c>
      <c r="F3" s="6" t="s">
        <v>2</v>
      </c>
      <c r="G3" s="6" t="s">
        <v>20</v>
      </c>
      <c r="H3" s="6"/>
      <c r="I3" s="13">
        <v>40.24</v>
      </c>
      <c r="J3" s="13">
        <v>0</v>
      </c>
      <c r="K3" s="13">
        <v>0</v>
      </c>
      <c r="L3" s="13">
        <v>29.08</v>
      </c>
      <c r="M3" s="13">
        <v>3.58</v>
      </c>
      <c r="N3" s="13">
        <v>6.81</v>
      </c>
      <c r="O3" s="13">
        <v>0.77</v>
      </c>
    </row>
    <row r="4" spans="1:15">
      <c r="A4" s="13">
        <v>3</v>
      </c>
      <c r="B4" s="6" t="s">
        <v>24</v>
      </c>
      <c r="C4" s="13" t="s">
        <v>18</v>
      </c>
      <c r="D4" s="13">
        <v>2008</v>
      </c>
      <c r="E4" s="14">
        <v>39448</v>
      </c>
      <c r="F4" s="6" t="s">
        <v>25</v>
      </c>
      <c r="G4" s="6" t="s">
        <v>20</v>
      </c>
      <c r="H4" s="6" t="s">
        <v>20</v>
      </c>
      <c r="I4" s="13">
        <v>35.520000000000003</v>
      </c>
      <c r="J4" s="13" t="s">
        <v>21</v>
      </c>
      <c r="K4" s="13">
        <v>709</v>
      </c>
      <c r="L4" s="13">
        <v>15.68</v>
      </c>
      <c r="M4" s="13">
        <v>12.76</v>
      </c>
      <c r="N4" s="13">
        <v>3.79</v>
      </c>
      <c r="O4" s="13">
        <v>3.29</v>
      </c>
    </row>
    <row r="5" spans="1:15">
      <c r="A5" s="13">
        <v>4</v>
      </c>
      <c r="B5" s="6" t="s">
        <v>26</v>
      </c>
      <c r="C5" s="13" t="s">
        <v>18</v>
      </c>
      <c r="D5" s="13">
        <v>2009</v>
      </c>
      <c r="E5" s="14">
        <v>39814</v>
      </c>
      <c r="F5" s="6" t="s">
        <v>19</v>
      </c>
      <c r="G5" s="6" t="s">
        <v>20</v>
      </c>
      <c r="H5" s="6" t="s">
        <v>20</v>
      </c>
      <c r="I5" s="13">
        <v>32.770000000000003</v>
      </c>
      <c r="J5" s="13" t="s">
        <v>21</v>
      </c>
      <c r="K5" s="13">
        <v>192</v>
      </c>
      <c r="L5" s="13">
        <v>15.61</v>
      </c>
      <c r="M5" s="13">
        <v>10.93</v>
      </c>
      <c r="N5" s="13">
        <v>3.28</v>
      </c>
      <c r="O5" s="13">
        <v>2.95</v>
      </c>
    </row>
    <row r="6" spans="1:15">
      <c r="A6" s="13">
        <v>5</v>
      </c>
      <c r="B6" s="6" t="s">
        <v>27</v>
      </c>
      <c r="C6" s="13" t="s">
        <v>28</v>
      </c>
      <c r="D6" s="13">
        <v>1996</v>
      </c>
      <c r="E6" s="14">
        <v>35065</v>
      </c>
      <c r="F6" s="6" t="s">
        <v>29</v>
      </c>
      <c r="G6" s="6" t="s">
        <v>20</v>
      </c>
      <c r="H6" s="6"/>
      <c r="I6" s="13">
        <v>31.37</v>
      </c>
      <c r="J6" s="13">
        <v>0</v>
      </c>
      <c r="K6" s="13">
        <v>0</v>
      </c>
      <c r="L6" s="13">
        <v>11.27</v>
      </c>
      <c r="M6" s="13">
        <v>8.89</v>
      </c>
      <c r="N6" s="13">
        <v>10.220000000000001</v>
      </c>
      <c r="O6" s="13">
        <v>1</v>
      </c>
    </row>
    <row r="7" spans="1:15">
      <c r="A7" s="13">
        <v>6</v>
      </c>
      <c r="B7" s="6" t="s">
        <v>30</v>
      </c>
      <c r="C7" s="13" t="s">
        <v>28</v>
      </c>
      <c r="D7" s="13">
        <v>1989</v>
      </c>
      <c r="E7" s="14">
        <v>32509</v>
      </c>
      <c r="F7" s="6" t="s">
        <v>31</v>
      </c>
      <c r="G7" s="6" t="s">
        <v>20</v>
      </c>
      <c r="H7" s="6"/>
      <c r="I7" s="13">
        <v>30.26</v>
      </c>
      <c r="J7" s="13">
        <v>0</v>
      </c>
      <c r="K7" s="13">
        <v>0</v>
      </c>
      <c r="L7" s="13">
        <v>23.2</v>
      </c>
      <c r="M7" s="13">
        <v>2.2599999999999998</v>
      </c>
      <c r="N7" s="13">
        <v>4.22</v>
      </c>
      <c r="O7" s="13">
        <v>0.57999999999999996</v>
      </c>
    </row>
    <row r="8" spans="1:15">
      <c r="A8" s="13">
        <v>7</v>
      </c>
      <c r="B8" s="6" t="s">
        <v>32</v>
      </c>
      <c r="C8" s="13" t="s">
        <v>33</v>
      </c>
      <c r="D8" s="13">
        <v>2006</v>
      </c>
      <c r="E8" s="14">
        <v>38718</v>
      </c>
      <c r="F8" s="6" t="s">
        <v>2</v>
      </c>
      <c r="G8" s="6" t="s">
        <v>20</v>
      </c>
      <c r="H8" s="6" t="s">
        <v>20</v>
      </c>
      <c r="I8" s="13">
        <v>29.8</v>
      </c>
      <c r="J8" s="13" t="s">
        <v>21</v>
      </c>
      <c r="K8" s="13">
        <v>431</v>
      </c>
      <c r="L8" s="13">
        <v>11.28</v>
      </c>
      <c r="M8" s="13">
        <v>9.14</v>
      </c>
      <c r="N8" s="13">
        <v>6.5</v>
      </c>
      <c r="O8" s="13">
        <v>2.88</v>
      </c>
    </row>
    <row r="9" spans="1:15">
      <c r="A9" s="13">
        <v>8</v>
      </c>
      <c r="B9" s="6" t="s">
        <v>34</v>
      </c>
      <c r="C9" s="13" t="s">
        <v>18</v>
      </c>
      <c r="D9" s="13">
        <v>2006</v>
      </c>
      <c r="E9" s="14">
        <v>38718</v>
      </c>
      <c r="F9" s="6" t="s">
        <v>35</v>
      </c>
      <c r="G9" s="6" t="s">
        <v>20</v>
      </c>
      <c r="H9" s="6" t="s">
        <v>20</v>
      </c>
      <c r="I9" s="13">
        <v>28.92</v>
      </c>
      <c r="J9" s="13" t="s">
        <v>21</v>
      </c>
      <c r="K9" s="13">
        <v>129</v>
      </c>
      <c r="L9" s="13">
        <v>13.96</v>
      </c>
      <c r="M9" s="13">
        <v>9.18</v>
      </c>
      <c r="N9" s="13">
        <v>2.93</v>
      </c>
      <c r="O9" s="13">
        <v>2.84</v>
      </c>
    </row>
    <row r="10" spans="1:15">
      <c r="A10" s="13">
        <v>9</v>
      </c>
      <c r="B10" s="6" t="s">
        <v>36</v>
      </c>
      <c r="C10" s="13" t="s">
        <v>18</v>
      </c>
      <c r="D10" s="13">
        <v>2009</v>
      </c>
      <c r="E10" s="14">
        <v>39814</v>
      </c>
      <c r="F10" s="6" t="s">
        <v>2</v>
      </c>
      <c r="G10" s="6" t="s">
        <v>20</v>
      </c>
      <c r="H10" s="6" t="s">
        <v>20</v>
      </c>
      <c r="I10" s="13">
        <v>28.32</v>
      </c>
      <c r="J10" s="13" t="s">
        <v>21</v>
      </c>
      <c r="K10" s="13">
        <v>594</v>
      </c>
      <c r="L10" s="13">
        <v>14.44</v>
      </c>
      <c r="M10" s="13">
        <v>6.94</v>
      </c>
      <c r="N10" s="13">
        <v>4.7</v>
      </c>
      <c r="O10" s="13">
        <v>2.2400000000000002</v>
      </c>
    </row>
    <row r="11" spans="1:15">
      <c r="A11" s="13">
        <v>10</v>
      </c>
      <c r="B11" s="6" t="s">
        <v>37</v>
      </c>
      <c r="C11" s="13" t="s">
        <v>23</v>
      </c>
      <c r="D11" s="13">
        <v>1984</v>
      </c>
      <c r="E11" s="14">
        <v>30682</v>
      </c>
      <c r="F11" s="6" t="s">
        <v>38</v>
      </c>
      <c r="G11" s="6" t="s">
        <v>20</v>
      </c>
      <c r="H11" s="6"/>
      <c r="I11" s="13">
        <v>28.31</v>
      </c>
      <c r="J11" s="13">
        <v>0</v>
      </c>
      <c r="K11" s="13">
        <v>0</v>
      </c>
      <c r="L11" s="13">
        <v>26.93</v>
      </c>
      <c r="M11" s="13">
        <v>0.63</v>
      </c>
      <c r="N11" s="13">
        <v>0.28000000000000003</v>
      </c>
      <c r="O11" s="13">
        <v>0.47</v>
      </c>
    </row>
    <row r="12" spans="1:15">
      <c r="A12" s="13">
        <v>11</v>
      </c>
      <c r="B12" s="6" t="s">
        <v>39</v>
      </c>
      <c r="C12" s="13" t="s">
        <v>33</v>
      </c>
      <c r="D12" s="13">
        <v>2005</v>
      </c>
      <c r="E12" s="14">
        <v>38353</v>
      </c>
      <c r="F12" s="6" t="s">
        <v>40</v>
      </c>
      <c r="G12" s="6" t="s">
        <v>20</v>
      </c>
      <c r="H12" s="6"/>
      <c r="I12" s="13">
        <v>24.67</v>
      </c>
      <c r="J12" s="13">
        <v>0</v>
      </c>
      <c r="K12" s="13">
        <v>0</v>
      </c>
      <c r="L12" s="13">
        <v>9.0500000000000007</v>
      </c>
      <c r="M12" s="13">
        <v>10.95</v>
      </c>
      <c r="N12" s="13">
        <v>1.93</v>
      </c>
      <c r="O12" s="13">
        <v>2.74</v>
      </c>
    </row>
    <row r="13" spans="1:15">
      <c r="A13" s="13">
        <v>12</v>
      </c>
      <c r="B13" s="6" t="s">
        <v>41</v>
      </c>
      <c r="C13" s="13" t="s">
        <v>33</v>
      </c>
      <c r="D13" s="13">
        <v>2005</v>
      </c>
      <c r="E13" s="14">
        <v>38353</v>
      </c>
      <c r="F13" s="6" t="s">
        <v>25</v>
      </c>
      <c r="G13" s="6" t="s">
        <v>20</v>
      </c>
      <c r="H13" s="6" t="s">
        <v>20</v>
      </c>
      <c r="I13" s="13">
        <v>23.21</v>
      </c>
      <c r="J13" s="13" t="s">
        <v>21</v>
      </c>
      <c r="K13" s="13">
        <v>464</v>
      </c>
      <c r="L13" s="13">
        <v>9.7100000000000009</v>
      </c>
      <c r="M13" s="13">
        <v>7.47</v>
      </c>
      <c r="N13" s="13">
        <v>4.13</v>
      </c>
      <c r="O13" s="13">
        <v>1.9</v>
      </c>
    </row>
    <row r="14" spans="1:15">
      <c r="A14" s="13">
        <v>13</v>
      </c>
      <c r="B14" s="6" t="s">
        <v>42</v>
      </c>
      <c r="C14" s="13" t="s">
        <v>28</v>
      </c>
      <c r="D14" s="13">
        <v>1999</v>
      </c>
      <c r="E14" s="14">
        <v>36161</v>
      </c>
      <c r="F14" s="6" t="s">
        <v>29</v>
      </c>
      <c r="G14" s="6" t="s">
        <v>20</v>
      </c>
      <c r="H14" s="6"/>
      <c r="I14" s="13">
        <v>23.1</v>
      </c>
      <c r="J14" s="13">
        <v>0</v>
      </c>
      <c r="K14" s="13">
        <v>0</v>
      </c>
      <c r="L14" s="13">
        <v>9</v>
      </c>
      <c r="M14" s="13">
        <v>6.18</v>
      </c>
      <c r="N14" s="13">
        <v>7.2</v>
      </c>
      <c r="O14" s="13">
        <v>0.71</v>
      </c>
    </row>
    <row r="15" spans="1:15">
      <c r="A15" s="13">
        <v>14</v>
      </c>
      <c r="B15" s="6" t="s">
        <v>43</v>
      </c>
      <c r="C15" s="13" t="s">
        <v>18</v>
      </c>
      <c r="D15" s="13">
        <v>2007</v>
      </c>
      <c r="E15" s="14">
        <v>39083</v>
      </c>
      <c r="F15" s="6" t="s">
        <v>19</v>
      </c>
      <c r="G15" s="6" t="s">
        <v>20</v>
      </c>
      <c r="H15" s="6" t="s">
        <v>20</v>
      </c>
      <c r="I15" s="13">
        <v>22.7</v>
      </c>
      <c r="J15" s="13" t="s">
        <v>21</v>
      </c>
      <c r="K15" s="13">
        <v>146</v>
      </c>
      <c r="L15" s="13">
        <v>8.92</v>
      </c>
      <c r="M15" s="13">
        <v>8.0299999999999994</v>
      </c>
      <c r="N15" s="13">
        <v>3.6</v>
      </c>
      <c r="O15" s="13">
        <v>2.15</v>
      </c>
    </row>
    <row r="16" spans="1:15">
      <c r="A16" s="13">
        <v>15</v>
      </c>
      <c r="B16" s="6" t="s">
        <v>44</v>
      </c>
      <c r="C16" s="13" t="s">
        <v>45</v>
      </c>
      <c r="D16" s="13">
        <v>2010</v>
      </c>
      <c r="E16" s="14">
        <v>40179</v>
      </c>
      <c r="F16" s="6" t="s">
        <v>35</v>
      </c>
      <c r="G16" s="6" t="s">
        <v>46</v>
      </c>
      <c r="H16" s="6" t="s">
        <v>47</v>
      </c>
      <c r="I16" s="13">
        <v>21.81</v>
      </c>
      <c r="J16" s="13" t="s">
        <v>21</v>
      </c>
      <c r="K16" s="13">
        <v>106</v>
      </c>
      <c r="L16" s="13">
        <v>15</v>
      </c>
      <c r="M16" s="13">
        <v>4.8899999999999997</v>
      </c>
      <c r="N16" s="13">
        <v>0.24</v>
      </c>
      <c r="O16" s="13">
        <v>1.69</v>
      </c>
    </row>
    <row r="17" spans="1:15">
      <c r="A17" s="13">
        <v>16</v>
      </c>
      <c r="B17" s="6" t="s">
        <v>48</v>
      </c>
      <c r="C17" s="13" t="s">
        <v>18</v>
      </c>
      <c r="D17" s="13">
        <v>2009</v>
      </c>
      <c r="E17" s="14">
        <v>39814</v>
      </c>
      <c r="F17" s="6" t="s">
        <v>19</v>
      </c>
      <c r="G17" s="6" t="s">
        <v>20</v>
      </c>
      <c r="H17" s="6" t="s">
        <v>20</v>
      </c>
      <c r="I17" s="13">
        <v>21.79</v>
      </c>
      <c r="J17" s="13" t="s">
        <v>21</v>
      </c>
      <c r="K17" s="13">
        <v>52</v>
      </c>
      <c r="L17" s="13">
        <v>9.01</v>
      </c>
      <c r="M17" s="13">
        <v>8.49</v>
      </c>
      <c r="N17" s="13">
        <v>2.5299999999999998</v>
      </c>
      <c r="O17" s="13">
        <v>1.77</v>
      </c>
    </row>
    <row r="18" spans="1:15">
      <c r="A18" s="13">
        <v>17</v>
      </c>
      <c r="B18" s="6" t="s">
        <v>49</v>
      </c>
      <c r="C18" s="13" t="s">
        <v>50</v>
      </c>
      <c r="D18" s="13">
        <v>2013</v>
      </c>
      <c r="E18" s="14">
        <v>41275</v>
      </c>
      <c r="F18" s="6" t="s">
        <v>51</v>
      </c>
      <c r="G18" s="6" t="s">
        <v>52</v>
      </c>
      <c r="H18" s="6" t="s">
        <v>53</v>
      </c>
      <c r="I18" s="13">
        <v>21.04</v>
      </c>
      <c r="J18" s="13" t="s">
        <v>54</v>
      </c>
      <c r="K18" s="13">
        <v>3994</v>
      </c>
      <c r="L18" s="13">
        <v>7.02</v>
      </c>
      <c r="M18" s="13">
        <v>9.09</v>
      </c>
      <c r="N18" s="13">
        <v>0.98</v>
      </c>
      <c r="O18" s="13">
        <v>3.96</v>
      </c>
    </row>
    <row r="19" spans="1:15">
      <c r="A19" s="13">
        <v>18</v>
      </c>
      <c r="B19" s="6" t="s">
        <v>55</v>
      </c>
      <c r="C19" s="13" t="s">
        <v>56</v>
      </c>
      <c r="D19" s="13">
        <v>2004</v>
      </c>
      <c r="E19" s="14">
        <v>37987</v>
      </c>
      <c r="F19" s="6" t="s">
        <v>51</v>
      </c>
      <c r="G19" s="6" t="s">
        <v>52</v>
      </c>
      <c r="H19" s="6" t="s">
        <v>53</v>
      </c>
      <c r="I19" s="13">
        <v>20.81</v>
      </c>
      <c r="J19" s="13" t="s">
        <v>54</v>
      </c>
      <c r="K19" s="13">
        <v>1588</v>
      </c>
      <c r="L19" s="13">
        <v>9.43</v>
      </c>
      <c r="M19" s="13">
        <v>0.4</v>
      </c>
      <c r="N19" s="13">
        <v>0.41</v>
      </c>
      <c r="O19" s="13">
        <v>10.57</v>
      </c>
    </row>
    <row r="20" spans="1:15">
      <c r="A20" s="13">
        <v>19</v>
      </c>
      <c r="B20" s="6" t="s">
        <v>57</v>
      </c>
      <c r="C20" s="13" t="s">
        <v>58</v>
      </c>
      <c r="D20" s="13">
        <v>1990</v>
      </c>
      <c r="E20" s="14">
        <v>32874</v>
      </c>
      <c r="F20" s="6" t="s">
        <v>2</v>
      </c>
      <c r="G20" s="6" t="s">
        <v>20</v>
      </c>
      <c r="H20" s="6"/>
      <c r="I20" s="13">
        <v>20.61</v>
      </c>
      <c r="J20" s="13">
        <v>0</v>
      </c>
      <c r="K20" s="13">
        <v>0</v>
      </c>
      <c r="L20" s="13">
        <v>12.78</v>
      </c>
      <c r="M20" s="13">
        <v>3.75</v>
      </c>
      <c r="N20" s="13">
        <v>3.54</v>
      </c>
      <c r="O20" s="13">
        <v>0.55000000000000004</v>
      </c>
    </row>
    <row r="21" spans="1:15">
      <c r="A21" s="13">
        <v>20</v>
      </c>
      <c r="B21" s="6" t="s">
        <v>59</v>
      </c>
      <c r="C21" s="13" t="s">
        <v>33</v>
      </c>
      <c r="D21" s="13">
        <v>2005</v>
      </c>
      <c r="E21" s="14">
        <v>38353</v>
      </c>
      <c r="F21" s="6" t="s">
        <v>35</v>
      </c>
      <c r="G21" s="6" t="s">
        <v>20</v>
      </c>
      <c r="H21" s="6" t="s">
        <v>20</v>
      </c>
      <c r="I21" s="13">
        <v>20.149999999999999</v>
      </c>
      <c r="J21" s="13" t="s">
        <v>21</v>
      </c>
      <c r="K21" s="13">
        <v>50</v>
      </c>
      <c r="L21" s="13">
        <v>4.74</v>
      </c>
      <c r="M21" s="13">
        <v>9.1999999999999993</v>
      </c>
      <c r="N21" s="13">
        <v>4.16</v>
      </c>
      <c r="O21" s="13">
        <v>2.04</v>
      </c>
    </row>
    <row r="22" spans="1:15">
      <c r="A22" s="13">
        <v>21</v>
      </c>
      <c r="B22" s="6" t="s">
        <v>60</v>
      </c>
      <c r="C22" s="13" t="s">
        <v>33</v>
      </c>
      <c r="D22" s="13">
        <v>2006</v>
      </c>
      <c r="E22" s="14">
        <v>38718</v>
      </c>
      <c r="F22" s="6" t="s">
        <v>29</v>
      </c>
      <c r="G22" s="6" t="s">
        <v>20</v>
      </c>
      <c r="H22" s="6"/>
      <c r="I22" s="13">
        <v>18.25</v>
      </c>
      <c r="J22" s="13">
        <v>0</v>
      </c>
      <c r="K22" s="13">
        <v>0</v>
      </c>
      <c r="L22" s="13">
        <v>6.38</v>
      </c>
      <c r="M22" s="13">
        <v>4.46</v>
      </c>
      <c r="N22" s="13">
        <v>6.04</v>
      </c>
      <c r="O22" s="13">
        <v>1.36</v>
      </c>
    </row>
    <row r="23" spans="1:15">
      <c r="A23" s="13">
        <v>22</v>
      </c>
      <c r="B23" s="6" t="s">
        <v>61</v>
      </c>
      <c r="C23" s="13" t="s">
        <v>28</v>
      </c>
      <c r="D23" s="13">
        <v>1989</v>
      </c>
      <c r="E23" s="14">
        <v>32509</v>
      </c>
      <c r="F23" s="6" t="s">
        <v>2</v>
      </c>
      <c r="G23" s="6" t="s">
        <v>20</v>
      </c>
      <c r="H23" s="6"/>
      <c r="I23" s="13">
        <v>18.14</v>
      </c>
      <c r="J23" s="13">
        <v>0</v>
      </c>
      <c r="K23" s="13">
        <v>0</v>
      </c>
      <c r="L23" s="13">
        <v>10.83</v>
      </c>
      <c r="M23" s="13">
        <v>2.71</v>
      </c>
      <c r="N23" s="13">
        <v>4.18</v>
      </c>
      <c r="O23" s="13">
        <v>0.42</v>
      </c>
    </row>
    <row r="24" spans="1:15">
      <c r="A24" s="13">
        <v>23</v>
      </c>
      <c r="B24" s="6" t="s">
        <v>62</v>
      </c>
      <c r="C24" s="13" t="s">
        <v>23</v>
      </c>
      <c r="D24" s="13">
        <v>1988</v>
      </c>
      <c r="E24" s="14">
        <v>32143</v>
      </c>
      <c r="F24" s="6" t="s">
        <v>2</v>
      </c>
      <c r="G24" s="6" t="s">
        <v>20</v>
      </c>
      <c r="H24" s="6"/>
      <c r="I24" s="13">
        <v>17.28</v>
      </c>
      <c r="J24" s="13">
        <v>0</v>
      </c>
      <c r="K24" s="13">
        <v>0</v>
      </c>
      <c r="L24" s="13">
        <v>9.5399999999999991</v>
      </c>
      <c r="M24" s="13">
        <v>3.44</v>
      </c>
      <c r="N24" s="13">
        <v>3.84</v>
      </c>
      <c r="O24" s="13">
        <v>0.46</v>
      </c>
    </row>
    <row r="25" spans="1:15">
      <c r="A25" s="13">
        <v>24</v>
      </c>
      <c r="B25" s="6" t="s">
        <v>49</v>
      </c>
      <c r="C25" s="13" t="s">
        <v>45</v>
      </c>
      <c r="D25" s="13">
        <v>2013</v>
      </c>
      <c r="E25" s="14">
        <v>41275</v>
      </c>
      <c r="F25" s="6" t="s">
        <v>51</v>
      </c>
      <c r="G25" s="6" t="s">
        <v>52</v>
      </c>
      <c r="H25" s="6" t="s">
        <v>53</v>
      </c>
      <c r="I25" s="13">
        <v>16.27</v>
      </c>
      <c r="J25" s="13" t="s">
        <v>54</v>
      </c>
      <c r="K25" s="13">
        <v>3711</v>
      </c>
      <c r="L25" s="13">
        <v>9.66</v>
      </c>
      <c r="M25" s="13">
        <v>5.14</v>
      </c>
      <c r="N25" s="13">
        <v>0.06</v>
      </c>
      <c r="O25" s="13">
        <v>1.41</v>
      </c>
    </row>
    <row r="26" spans="1:15">
      <c r="A26" s="13">
        <v>25</v>
      </c>
      <c r="B26" s="6" t="s">
        <v>63</v>
      </c>
      <c r="C26" s="13" t="s">
        <v>56</v>
      </c>
      <c r="D26" s="13">
        <v>2002</v>
      </c>
      <c r="E26" s="14">
        <v>37257</v>
      </c>
      <c r="F26" s="6" t="s">
        <v>51</v>
      </c>
      <c r="G26" s="6" t="s">
        <v>52</v>
      </c>
      <c r="H26" s="6" t="s">
        <v>53</v>
      </c>
      <c r="I26" s="13">
        <v>16.149999999999999</v>
      </c>
      <c r="J26" s="13" t="s">
        <v>54</v>
      </c>
      <c r="K26" s="13">
        <v>730</v>
      </c>
      <c r="L26" s="13">
        <v>8.41</v>
      </c>
      <c r="M26" s="13">
        <v>5.49</v>
      </c>
      <c r="N26" s="13">
        <v>0.47</v>
      </c>
      <c r="O26" s="13">
        <v>1.78</v>
      </c>
    </row>
    <row r="27" spans="1:15">
      <c r="A27" s="13">
        <v>26</v>
      </c>
      <c r="B27" s="6" t="s">
        <v>64</v>
      </c>
      <c r="C27" s="13" t="s">
        <v>65</v>
      </c>
      <c r="D27" s="13">
        <v>2002</v>
      </c>
      <c r="E27" s="14">
        <v>37257</v>
      </c>
      <c r="F27" s="6" t="s">
        <v>29</v>
      </c>
      <c r="G27" s="6" t="s">
        <v>20</v>
      </c>
      <c r="H27" s="6"/>
      <c r="I27" s="13">
        <v>15.85</v>
      </c>
      <c r="J27" s="13">
        <v>0</v>
      </c>
      <c r="K27" s="13">
        <v>0</v>
      </c>
      <c r="L27" s="13">
        <v>6.06</v>
      </c>
      <c r="M27" s="13">
        <v>3.9</v>
      </c>
      <c r="N27" s="13">
        <v>5.38</v>
      </c>
      <c r="O27" s="13">
        <v>0.5</v>
      </c>
    </row>
    <row r="28" spans="1:15">
      <c r="A28" s="13">
        <v>27</v>
      </c>
      <c r="B28" s="6" t="s">
        <v>66</v>
      </c>
      <c r="C28" s="13" t="s">
        <v>33</v>
      </c>
      <c r="D28" s="13">
        <v>2005</v>
      </c>
      <c r="E28" s="14">
        <v>38353</v>
      </c>
      <c r="F28" s="6" t="s">
        <v>31</v>
      </c>
      <c r="G28" s="6" t="s">
        <v>20</v>
      </c>
      <c r="H28" s="6" t="s">
        <v>20</v>
      </c>
      <c r="I28" s="13">
        <v>15.29</v>
      </c>
      <c r="J28" s="13" t="s">
        <v>21</v>
      </c>
      <c r="K28" s="13">
        <v>19</v>
      </c>
      <c r="L28" s="13">
        <v>3.43</v>
      </c>
      <c r="M28" s="13">
        <v>5.35</v>
      </c>
      <c r="N28" s="13">
        <v>5.32</v>
      </c>
      <c r="O28" s="13">
        <v>1.18</v>
      </c>
    </row>
    <row r="29" spans="1:15">
      <c r="A29" s="13">
        <v>28</v>
      </c>
      <c r="B29" s="6" t="s">
        <v>67</v>
      </c>
      <c r="C29" s="13" t="s">
        <v>33</v>
      </c>
      <c r="D29" s="13">
        <v>2010</v>
      </c>
      <c r="E29" s="14">
        <v>40179</v>
      </c>
      <c r="F29" s="6" t="s">
        <v>29</v>
      </c>
      <c r="G29" s="6" t="s">
        <v>20</v>
      </c>
      <c r="H29" s="6"/>
      <c r="I29" s="13">
        <v>15.14</v>
      </c>
      <c r="J29" s="13">
        <v>0</v>
      </c>
      <c r="K29" s="13">
        <v>0</v>
      </c>
      <c r="L29" s="13">
        <v>5.51</v>
      </c>
      <c r="M29" s="13">
        <v>3.17</v>
      </c>
      <c r="N29" s="13">
        <v>5.65</v>
      </c>
      <c r="O29" s="13">
        <v>0.8</v>
      </c>
    </row>
    <row r="30" spans="1:15">
      <c r="A30" s="13">
        <v>29</v>
      </c>
      <c r="B30" s="6" t="s">
        <v>68</v>
      </c>
      <c r="C30" s="13" t="s">
        <v>56</v>
      </c>
      <c r="D30" s="13">
        <v>2001</v>
      </c>
      <c r="E30" s="14">
        <v>36892</v>
      </c>
      <c r="F30" s="6" t="s">
        <v>25</v>
      </c>
      <c r="G30" s="6" t="s">
        <v>69</v>
      </c>
      <c r="H30" s="6" t="s">
        <v>70</v>
      </c>
      <c r="I30" s="13">
        <v>14.98</v>
      </c>
      <c r="J30" s="13" t="s">
        <v>21</v>
      </c>
      <c r="K30" s="13">
        <v>314</v>
      </c>
      <c r="L30" s="13">
        <v>6.85</v>
      </c>
      <c r="M30" s="13">
        <v>5.09</v>
      </c>
      <c r="N30" s="13">
        <v>1.87</v>
      </c>
      <c r="O30" s="13">
        <v>1.1599999999999999</v>
      </c>
    </row>
    <row r="31" spans="1:15">
      <c r="A31" s="13">
        <v>30</v>
      </c>
      <c r="B31" s="6" t="s">
        <v>71</v>
      </c>
      <c r="C31" s="13" t="s">
        <v>45</v>
      </c>
      <c r="D31" s="13">
        <v>2011</v>
      </c>
      <c r="E31" s="14">
        <v>40544</v>
      </c>
      <c r="F31" s="6" t="s">
        <v>38</v>
      </c>
      <c r="G31" s="6" t="s">
        <v>72</v>
      </c>
      <c r="H31" s="6" t="s">
        <v>73</v>
      </c>
      <c r="I31" s="13">
        <v>14.73</v>
      </c>
      <c r="J31" s="13" t="s">
        <v>54</v>
      </c>
      <c r="K31" s="13">
        <v>8713</v>
      </c>
      <c r="L31" s="13">
        <v>9.0399999999999991</v>
      </c>
      <c r="M31" s="13">
        <v>4.24</v>
      </c>
      <c r="N31" s="13">
        <v>0.13</v>
      </c>
      <c r="O31" s="13">
        <v>1.32</v>
      </c>
    </row>
    <row r="32" spans="1:15">
      <c r="A32" s="13">
        <v>31</v>
      </c>
      <c r="B32" s="6" t="s">
        <v>74</v>
      </c>
      <c r="C32" s="13" t="s">
        <v>28</v>
      </c>
      <c r="D32" s="13">
        <v>1998</v>
      </c>
      <c r="E32" s="14">
        <v>35796</v>
      </c>
      <c r="F32" s="6" t="s">
        <v>29</v>
      </c>
      <c r="G32" s="6" t="s">
        <v>20</v>
      </c>
      <c r="H32" s="6"/>
      <c r="I32" s="13">
        <v>14.64</v>
      </c>
      <c r="J32" s="13">
        <v>0</v>
      </c>
      <c r="K32" s="13">
        <v>0</v>
      </c>
      <c r="L32" s="13">
        <v>5.89</v>
      </c>
      <c r="M32" s="13">
        <v>5.04</v>
      </c>
      <c r="N32" s="13">
        <v>3.12</v>
      </c>
      <c r="O32" s="13">
        <v>0.59</v>
      </c>
    </row>
    <row r="33" spans="1:15">
      <c r="A33" s="13">
        <v>32</v>
      </c>
      <c r="B33" s="6" t="s">
        <v>75</v>
      </c>
      <c r="C33" s="13" t="s">
        <v>76</v>
      </c>
      <c r="D33" s="13">
        <v>2015</v>
      </c>
      <c r="E33" s="14">
        <v>42005</v>
      </c>
      <c r="F33" s="6" t="s">
        <v>38</v>
      </c>
      <c r="G33" s="6" t="s">
        <v>72</v>
      </c>
      <c r="H33" s="6"/>
      <c r="I33" s="13">
        <v>14.63</v>
      </c>
      <c r="J33" s="13">
        <v>0</v>
      </c>
      <c r="K33" s="13">
        <v>0</v>
      </c>
      <c r="L33" s="13">
        <v>6.03</v>
      </c>
      <c r="M33" s="13">
        <v>5.86</v>
      </c>
      <c r="N33" s="13">
        <v>0.36</v>
      </c>
      <c r="O33" s="13">
        <v>2.38</v>
      </c>
    </row>
    <row r="34" spans="1:15">
      <c r="A34" s="13">
        <v>33</v>
      </c>
      <c r="B34" s="6" t="s">
        <v>77</v>
      </c>
      <c r="C34" s="13" t="s">
        <v>45</v>
      </c>
      <c r="D34" s="13">
        <v>2010</v>
      </c>
      <c r="E34" s="14">
        <v>40179</v>
      </c>
      <c r="F34" s="6" t="s">
        <v>38</v>
      </c>
      <c r="G34" s="6" t="s">
        <v>72</v>
      </c>
      <c r="H34" s="6" t="s">
        <v>78</v>
      </c>
      <c r="I34" s="13">
        <v>14.61</v>
      </c>
      <c r="J34" s="13" t="s">
        <v>54</v>
      </c>
      <c r="K34" s="13">
        <v>1454</v>
      </c>
      <c r="L34" s="13">
        <v>9.6999999999999993</v>
      </c>
      <c r="M34" s="13">
        <v>3.68</v>
      </c>
      <c r="N34" s="13">
        <v>0.11</v>
      </c>
      <c r="O34" s="13">
        <v>1.1299999999999999</v>
      </c>
    </row>
    <row r="35" spans="1:15">
      <c r="A35" s="13">
        <v>34</v>
      </c>
      <c r="B35" s="6" t="s">
        <v>79</v>
      </c>
      <c r="C35" s="13" t="s">
        <v>80</v>
      </c>
      <c r="D35" s="13">
        <v>2013</v>
      </c>
      <c r="E35" s="14">
        <v>41275</v>
      </c>
      <c r="F35" s="6" t="s">
        <v>29</v>
      </c>
      <c r="G35" s="6" t="s">
        <v>20</v>
      </c>
      <c r="H35" s="6"/>
      <c r="I35" s="13">
        <v>14.6</v>
      </c>
      <c r="J35" s="13">
        <v>0</v>
      </c>
      <c r="K35" s="13">
        <v>0</v>
      </c>
      <c r="L35" s="13">
        <v>5.28</v>
      </c>
      <c r="M35" s="13">
        <v>4.1900000000000004</v>
      </c>
      <c r="N35" s="13">
        <v>4.3499999999999996</v>
      </c>
      <c r="O35" s="13">
        <v>0.78</v>
      </c>
    </row>
    <row r="36" spans="1:15">
      <c r="A36" s="13">
        <v>35</v>
      </c>
      <c r="B36" s="6" t="s">
        <v>81</v>
      </c>
      <c r="C36" s="13" t="s">
        <v>50</v>
      </c>
      <c r="D36" s="13">
        <v>2012</v>
      </c>
      <c r="E36" s="14">
        <v>40909</v>
      </c>
      <c r="F36" s="6" t="s">
        <v>38</v>
      </c>
      <c r="G36" s="6" t="s">
        <v>72</v>
      </c>
      <c r="H36" s="6" t="s">
        <v>78</v>
      </c>
      <c r="I36" s="13">
        <v>13.79</v>
      </c>
      <c r="J36" s="13" t="s">
        <v>54</v>
      </c>
      <c r="K36" s="13">
        <v>922</v>
      </c>
      <c r="L36" s="13">
        <v>4.99</v>
      </c>
      <c r="M36" s="13">
        <v>5.73</v>
      </c>
      <c r="N36" s="13">
        <v>0.65</v>
      </c>
      <c r="O36" s="13">
        <v>2.42</v>
      </c>
    </row>
    <row r="37" spans="1:15">
      <c r="A37" s="13">
        <v>36</v>
      </c>
      <c r="B37" s="6" t="s">
        <v>81</v>
      </c>
      <c r="C37" s="13" t="s">
        <v>45</v>
      </c>
      <c r="D37" s="13">
        <v>2012</v>
      </c>
      <c r="E37" s="14">
        <v>40909</v>
      </c>
      <c r="F37" s="6" t="s">
        <v>38</v>
      </c>
      <c r="G37" s="6" t="s">
        <v>72</v>
      </c>
      <c r="H37" s="6" t="s">
        <v>78</v>
      </c>
      <c r="I37" s="13">
        <v>13.67</v>
      </c>
      <c r="J37" s="13" t="s">
        <v>54</v>
      </c>
      <c r="K37" s="13">
        <v>2256</v>
      </c>
      <c r="L37" s="13">
        <v>8.25</v>
      </c>
      <c r="M37" s="13">
        <v>4.24</v>
      </c>
      <c r="N37" s="13">
        <v>7.0000000000000007E-2</v>
      </c>
      <c r="O37" s="13">
        <v>1.1200000000000001</v>
      </c>
    </row>
    <row r="38" spans="1:15">
      <c r="A38" s="13">
        <v>37</v>
      </c>
      <c r="B38" s="6" t="s">
        <v>82</v>
      </c>
      <c r="C38" s="13" t="s">
        <v>45</v>
      </c>
      <c r="D38" s="13">
        <v>2009</v>
      </c>
      <c r="E38" s="14">
        <v>39814</v>
      </c>
      <c r="F38" s="6" t="s">
        <v>38</v>
      </c>
      <c r="G38" s="6" t="s">
        <v>72</v>
      </c>
      <c r="H38" s="6" t="s">
        <v>83</v>
      </c>
      <c r="I38" s="13">
        <v>13.47</v>
      </c>
      <c r="J38" s="13" t="s">
        <v>54</v>
      </c>
      <c r="K38" s="13">
        <v>2698</v>
      </c>
      <c r="L38" s="13">
        <v>8.52</v>
      </c>
      <c r="M38" s="13">
        <v>3.59</v>
      </c>
      <c r="N38" s="13">
        <v>0.08</v>
      </c>
      <c r="O38" s="13">
        <v>1.28</v>
      </c>
    </row>
    <row r="39" spans="1:15">
      <c r="A39" s="13">
        <v>38</v>
      </c>
      <c r="B39" s="6" t="s">
        <v>71</v>
      </c>
      <c r="C39" s="13" t="s">
        <v>50</v>
      </c>
      <c r="D39" s="13">
        <v>2011</v>
      </c>
      <c r="E39" s="14">
        <v>40544</v>
      </c>
      <c r="F39" s="6" t="s">
        <v>38</v>
      </c>
      <c r="G39" s="6" t="s">
        <v>72</v>
      </c>
      <c r="H39" s="6" t="s">
        <v>73</v>
      </c>
      <c r="I39" s="13">
        <v>13.32</v>
      </c>
      <c r="J39" s="13" t="s">
        <v>54</v>
      </c>
      <c r="K39" s="13">
        <v>5234</v>
      </c>
      <c r="L39" s="13">
        <v>5.54</v>
      </c>
      <c r="M39" s="13">
        <v>5.73</v>
      </c>
      <c r="N39" s="13">
        <v>0.49</v>
      </c>
      <c r="O39" s="13">
        <v>1.57</v>
      </c>
    </row>
    <row r="40" spans="1:15">
      <c r="A40" s="13">
        <v>39</v>
      </c>
      <c r="B40" s="6" t="s">
        <v>84</v>
      </c>
      <c r="C40" s="13" t="s">
        <v>56</v>
      </c>
      <c r="D40" s="13">
        <v>2001</v>
      </c>
      <c r="E40" s="14">
        <v>36892</v>
      </c>
      <c r="F40" s="6" t="s">
        <v>51</v>
      </c>
      <c r="G40" s="6" t="s">
        <v>52</v>
      </c>
      <c r="H40" s="6" t="s">
        <v>85</v>
      </c>
      <c r="I40" s="13">
        <v>13.1</v>
      </c>
      <c r="J40" s="13" t="s">
        <v>54</v>
      </c>
      <c r="K40" s="13">
        <v>664</v>
      </c>
      <c r="L40" s="13">
        <v>6.99</v>
      </c>
      <c r="M40" s="13">
        <v>4.51</v>
      </c>
      <c r="N40" s="13">
        <v>0.3</v>
      </c>
      <c r="O40" s="13">
        <v>1.3</v>
      </c>
    </row>
    <row r="41" spans="1:15">
      <c r="A41" s="13">
        <v>40</v>
      </c>
      <c r="B41" s="6" t="s">
        <v>86</v>
      </c>
      <c r="C41" s="13" t="s">
        <v>18</v>
      </c>
      <c r="D41" s="13">
        <v>2008</v>
      </c>
      <c r="E41" s="14">
        <v>39448</v>
      </c>
      <c r="F41" s="6" t="s">
        <v>87</v>
      </c>
      <c r="G41" s="6" t="s">
        <v>20</v>
      </c>
      <c r="H41" s="6" t="s">
        <v>88</v>
      </c>
      <c r="I41" s="13">
        <v>12.84</v>
      </c>
      <c r="J41" s="13" t="s">
        <v>89</v>
      </c>
      <c r="K41" s="13">
        <v>1662</v>
      </c>
      <c r="L41" s="13">
        <v>6.62</v>
      </c>
      <c r="M41" s="13">
        <v>2.5499999999999998</v>
      </c>
      <c r="N41" s="13">
        <v>2.66</v>
      </c>
      <c r="O41" s="13">
        <v>1.01</v>
      </c>
    </row>
    <row r="42" spans="1:15">
      <c r="A42" s="13">
        <v>41</v>
      </c>
      <c r="B42" s="6" t="s">
        <v>90</v>
      </c>
      <c r="C42" s="13" t="s">
        <v>80</v>
      </c>
      <c r="D42" s="13">
        <v>2011</v>
      </c>
      <c r="E42" s="14">
        <v>40544</v>
      </c>
      <c r="F42" s="6" t="s">
        <v>25</v>
      </c>
      <c r="G42" s="6" t="s">
        <v>20</v>
      </c>
      <c r="H42" s="6" t="s">
        <v>91</v>
      </c>
      <c r="I42" s="13">
        <v>12.66</v>
      </c>
      <c r="J42" s="13" t="s">
        <v>21</v>
      </c>
      <c r="K42" s="13">
        <v>632</v>
      </c>
      <c r="L42" s="13">
        <v>5.03</v>
      </c>
      <c r="M42" s="13">
        <v>4.0199999999999996</v>
      </c>
      <c r="N42" s="13">
        <v>2.69</v>
      </c>
      <c r="O42" s="13">
        <v>0.91</v>
      </c>
    </row>
    <row r="43" spans="1:15">
      <c r="A43" s="13">
        <v>42</v>
      </c>
      <c r="B43" s="6" t="s">
        <v>77</v>
      </c>
      <c r="C43" s="13" t="s">
        <v>50</v>
      </c>
      <c r="D43" s="13">
        <v>2010</v>
      </c>
      <c r="E43" s="14">
        <v>40179</v>
      </c>
      <c r="F43" s="6" t="s">
        <v>38</v>
      </c>
      <c r="G43" s="6" t="s">
        <v>72</v>
      </c>
      <c r="H43" s="6" t="s">
        <v>78</v>
      </c>
      <c r="I43" s="13">
        <v>12.63</v>
      </c>
      <c r="J43" s="13" t="s">
        <v>54</v>
      </c>
      <c r="K43" s="13">
        <v>1094</v>
      </c>
      <c r="L43" s="13">
        <v>5.99</v>
      </c>
      <c r="M43" s="13">
        <v>4.37</v>
      </c>
      <c r="N43" s="13">
        <v>0.48</v>
      </c>
      <c r="O43" s="13">
        <v>1.79</v>
      </c>
    </row>
    <row r="44" spans="1:15">
      <c r="A44" s="13">
        <v>43</v>
      </c>
      <c r="B44" s="6" t="s">
        <v>49</v>
      </c>
      <c r="C44" s="13" t="s">
        <v>76</v>
      </c>
      <c r="D44" s="13">
        <v>2014</v>
      </c>
      <c r="E44" s="14">
        <v>41640</v>
      </c>
      <c r="F44" s="6" t="s">
        <v>51</v>
      </c>
      <c r="G44" s="6" t="s">
        <v>52</v>
      </c>
      <c r="H44" s="6" t="s">
        <v>53</v>
      </c>
      <c r="I44" s="13">
        <v>12.61</v>
      </c>
      <c r="J44" s="13" t="s">
        <v>54</v>
      </c>
      <c r="K44" s="13">
        <v>2899</v>
      </c>
      <c r="L44" s="13">
        <v>3.96</v>
      </c>
      <c r="M44" s="13">
        <v>6.31</v>
      </c>
      <c r="N44" s="13">
        <v>0.38</v>
      </c>
      <c r="O44" s="13">
        <v>1.97</v>
      </c>
    </row>
    <row r="45" spans="1:15">
      <c r="A45" s="13">
        <v>44</v>
      </c>
      <c r="B45" s="6" t="s">
        <v>92</v>
      </c>
      <c r="C45" s="13" t="s">
        <v>33</v>
      </c>
      <c r="D45" s="13">
        <v>2005</v>
      </c>
      <c r="E45" s="14">
        <v>38353</v>
      </c>
      <c r="F45" s="6" t="s">
        <v>40</v>
      </c>
      <c r="G45" s="6" t="s">
        <v>20</v>
      </c>
      <c r="H45" s="6" t="s">
        <v>20</v>
      </c>
      <c r="I45" s="13">
        <v>12.13</v>
      </c>
      <c r="J45" s="13" t="s">
        <v>21</v>
      </c>
      <c r="K45" s="13">
        <v>242</v>
      </c>
      <c r="L45" s="13">
        <v>2.5</v>
      </c>
      <c r="M45" s="13">
        <v>3.45</v>
      </c>
      <c r="N45" s="13">
        <v>5.33</v>
      </c>
      <c r="O45" s="13">
        <v>0.86</v>
      </c>
    </row>
    <row r="46" spans="1:15">
      <c r="A46" s="13">
        <v>45</v>
      </c>
      <c r="B46" s="6" t="s">
        <v>93</v>
      </c>
      <c r="C46" s="13" t="s">
        <v>45</v>
      </c>
      <c r="D46" s="13">
        <v>2007</v>
      </c>
      <c r="E46" s="14">
        <v>39083</v>
      </c>
      <c r="F46" s="6" t="s">
        <v>38</v>
      </c>
      <c r="G46" s="6" t="s">
        <v>46</v>
      </c>
      <c r="H46" s="6" t="s">
        <v>94</v>
      </c>
      <c r="I46" s="13">
        <v>12.12</v>
      </c>
      <c r="J46" s="13" t="s">
        <v>54</v>
      </c>
      <c r="K46" s="13">
        <v>4100</v>
      </c>
      <c r="L46" s="13">
        <v>7.97</v>
      </c>
      <c r="M46" s="13">
        <v>2.81</v>
      </c>
      <c r="N46" s="13">
        <v>0.13</v>
      </c>
      <c r="O46" s="13">
        <v>1.21</v>
      </c>
    </row>
    <row r="47" spans="1:15">
      <c r="A47" s="13">
        <v>46</v>
      </c>
      <c r="B47" s="6" t="s">
        <v>95</v>
      </c>
      <c r="C47" s="13" t="s">
        <v>96</v>
      </c>
      <c r="D47" s="13">
        <v>1996</v>
      </c>
      <c r="E47" s="14">
        <v>35065</v>
      </c>
      <c r="F47" s="6" t="s">
        <v>2</v>
      </c>
      <c r="G47" s="6" t="s">
        <v>20</v>
      </c>
      <c r="H47" s="6"/>
      <c r="I47" s="13">
        <v>11.89</v>
      </c>
      <c r="J47" s="13">
        <v>0</v>
      </c>
      <c r="K47" s="13">
        <v>0</v>
      </c>
      <c r="L47" s="13">
        <v>6.91</v>
      </c>
      <c r="M47" s="13">
        <v>2.85</v>
      </c>
      <c r="N47" s="13">
        <v>1.91</v>
      </c>
      <c r="O47" s="13">
        <v>0.23</v>
      </c>
    </row>
    <row r="48" spans="1:15">
      <c r="A48" s="13">
        <v>47</v>
      </c>
      <c r="B48" s="6" t="s">
        <v>97</v>
      </c>
      <c r="C48" s="13" t="s">
        <v>33</v>
      </c>
      <c r="D48" s="13">
        <v>2009</v>
      </c>
      <c r="E48" s="14">
        <v>39814</v>
      </c>
      <c r="F48" s="6" t="s">
        <v>51</v>
      </c>
      <c r="G48" s="6" t="s">
        <v>20</v>
      </c>
      <c r="H48" s="6"/>
      <c r="I48" s="13">
        <v>11.77</v>
      </c>
      <c r="J48" s="13">
        <v>0</v>
      </c>
      <c r="K48" s="13">
        <v>0</v>
      </c>
      <c r="L48" s="13">
        <v>4.34</v>
      </c>
      <c r="M48" s="13">
        <v>2.71</v>
      </c>
      <c r="N48" s="13">
        <v>3.96</v>
      </c>
      <c r="O48" s="13">
        <v>0.76</v>
      </c>
    </row>
    <row r="49" spans="1:15">
      <c r="A49" s="13">
        <v>48</v>
      </c>
      <c r="B49" s="6" t="s">
        <v>98</v>
      </c>
      <c r="C49" s="13" t="s">
        <v>80</v>
      </c>
      <c r="D49" s="13">
        <v>2014</v>
      </c>
      <c r="E49" s="14">
        <v>41640</v>
      </c>
      <c r="F49" s="6" t="s">
        <v>29</v>
      </c>
      <c r="G49" s="6" t="s">
        <v>20</v>
      </c>
      <c r="H49" s="6"/>
      <c r="I49" s="13">
        <v>11.68</v>
      </c>
      <c r="J49" s="13">
        <v>0</v>
      </c>
      <c r="K49" s="13">
        <v>0</v>
      </c>
      <c r="L49" s="13">
        <v>4.3499999999999996</v>
      </c>
      <c r="M49" s="13">
        <v>3.49</v>
      </c>
      <c r="N49" s="13">
        <v>3.1</v>
      </c>
      <c r="O49" s="13">
        <v>0.74</v>
      </c>
    </row>
    <row r="50" spans="1:15">
      <c r="A50" s="13">
        <v>49</v>
      </c>
      <c r="B50" s="6" t="s">
        <v>99</v>
      </c>
      <c r="C50" s="13" t="s">
        <v>56</v>
      </c>
      <c r="D50" s="13">
        <v>2004</v>
      </c>
      <c r="E50" s="14">
        <v>37987</v>
      </c>
      <c r="F50" s="6" t="s">
        <v>25</v>
      </c>
      <c r="G50" s="6" t="s">
        <v>69</v>
      </c>
      <c r="H50" s="6" t="s">
        <v>70</v>
      </c>
      <c r="I50" s="13">
        <v>11.66</v>
      </c>
      <c r="J50" s="13" t="s">
        <v>21</v>
      </c>
      <c r="K50" s="13">
        <v>272</v>
      </c>
      <c r="L50" s="13">
        <v>3.01</v>
      </c>
      <c r="M50" s="13">
        <v>0.01</v>
      </c>
      <c r="N50" s="13">
        <v>1.1000000000000001</v>
      </c>
      <c r="O50" s="13">
        <v>7.53</v>
      </c>
    </row>
    <row r="51" spans="1:15">
      <c r="A51" s="13">
        <v>50</v>
      </c>
      <c r="B51" s="6" t="s">
        <v>100</v>
      </c>
      <c r="C51" s="13" t="s">
        <v>18</v>
      </c>
      <c r="D51" s="13">
        <v>2007</v>
      </c>
      <c r="E51" s="14">
        <v>39083</v>
      </c>
      <c r="F51" s="6" t="s">
        <v>2</v>
      </c>
      <c r="G51" s="6" t="s">
        <v>20</v>
      </c>
      <c r="H51" s="6" t="s">
        <v>20</v>
      </c>
      <c r="I51" s="13">
        <v>11.35</v>
      </c>
      <c r="J51" s="13" t="s">
        <v>21</v>
      </c>
      <c r="K51" s="13">
        <v>2147</v>
      </c>
      <c r="L51" s="13">
        <v>6.06</v>
      </c>
      <c r="M51" s="13">
        <v>3.35</v>
      </c>
      <c r="N51" s="13">
        <v>1.2</v>
      </c>
      <c r="O51" s="13">
        <v>0.74</v>
      </c>
    </row>
    <row r="52" spans="1:15">
      <c r="A52" s="13">
        <v>51</v>
      </c>
      <c r="B52" s="6" t="s">
        <v>101</v>
      </c>
      <c r="C52" s="13" t="s">
        <v>28</v>
      </c>
      <c r="D52" s="13">
        <v>1992</v>
      </c>
      <c r="E52" s="14">
        <v>33604</v>
      </c>
      <c r="F52" s="6" t="s">
        <v>102</v>
      </c>
      <c r="G52" s="6" t="s">
        <v>20</v>
      </c>
      <c r="H52" s="6"/>
      <c r="I52" s="13">
        <v>11.18</v>
      </c>
      <c r="J52" s="13">
        <v>0</v>
      </c>
      <c r="K52" s="13">
        <v>0</v>
      </c>
      <c r="L52" s="13">
        <v>6.16</v>
      </c>
      <c r="M52" s="13">
        <v>2.04</v>
      </c>
      <c r="N52" s="13">
        <v>2.69</v>
      </c>
      <c r="O52" s="13">
        <v>0.28999999999999998</v>
      </c>
    </row>
    <row r="53" spans="1:15">
      <c r="A53" s="13">
        <v>52</v>
      </c>
      <c r="B53" s="6" t="s">
        <v>103</v>
      </c>
      <c r="C53" s="13" t="s">
        <v>45</v>
      </c>
      <c r="D53" s="13">
        <v>2008</v>
      </c>
      <c r="E53" s="14">
        <v>39448</v>
      </c>
      <c r="F53" s="6" t="s">
        <v>51</v>
      </c>
      <c r="G53" s="6" t="s">
        <v>52</v>
      </c>
      <c r="H53" s="6" t="s">
        <v>53</v>
      </c>
      <c r="I53" s="13">
        <v>11.01</v>
      </c>
      <c r="J53" s="13" t="s">
        <v>54</v>
      </c>
      <c r="K53" s="13">
        <v>2951</v>
      </c>
      <c r="L53" s="13">
        <v>6.76</v>
      </c>
      <c r="M53" s="13">
        <v>3.07</v>
      </c>
      <c r="N53" s="13">
        <v>0.14000000000000001</v>
      </c>
      <c r="O53" s="13">
        <v>1.03</v>
      </c>
    </row>
    <row r="54" spans="1:15">
      <c r="A54" s="13">
        <v>53</v>
      </c>
      <c r="B54" s="6" t="s">
        <v>104</v>
      </c>
      <c r="C54" s="13" t="s">
        <v>105</v>
      </c>
      <c r="D54" s="13">
        <v>1997</v>
      </c>
      <c r="E54" s="14">
        <v>35431</v>
      </c>
      <c r="F54" s="6" t="s">
        <v>25</v>
      </c>
      <c r="G54" s="6" t="s">
        <v>69</v>
      </c>
      <c r="H54" s="6" t="s">
        <v>70</v>
      </c>
      <c r="I54" s="13">
        <v>10.95</v>
      </c>
      <c r="J54" s="13" t="s">
        <v>21</v>
      </c>
      <c r="K54" s="13">
        <v>138</v>
      </c>
      <c r="L54" s="13">
        <v>4.0199999999999996</v>
      </c>
      <c r="M54" s="13">
        <v>3.87</v>
      </c>
      <c r="N54" s="13">
        <v>2.54</v>
      </c>
      <c r="O54" s="13">
        <v>0.52</v>
      </c>
    </row>
    <row r="55" spans="1:15">
      <c r="A55" s="13">
        <v>54</v>
      </c>
      <c r="B55" s="6" t="s">
        <v>106</v>
      </c>
      <c r="C55" s="13" t="s">
        <v>80</v>
      </c>
      <c r="D55" s="13">
        <v>2011</v>
      </c>
      <c r="E55" s="14">
        <v>40544</v>
      </c>
      <c r="F55" s="6" t="s">
        <v>2</v>
      </c>
      <c r="G55" s="6" t="s">
        <v>20</v>
      </c>
      <c r="H55" s="6" t="s">
        <v>20</v>
      </c>
      <c r="I55" s="13">
        <v>10.81</v>
      </c>
      <c r="J55" s="13" t="s">
        <v>21</v>
      </c>
      <c r="K55" s="13">
        <v>921</v>
      </c>
      <c r="L55" s="13">
        <v>4.8899999999999997</v>
      </c>
      <c r="M55" s="13">
        <v>3</v>
      </c>
      <c r="N55" s="13">
        <v>2.14</v>
      </c>
      <c r="O55" s="13">
        <v>0.78</v>
      </c>
    </row>
    <row r="56" spans="1:15">
      <c r="A56" s="13">
        <v>55</v>
      </c>
      <c r="B56" s="6" t="s">
        <v>107</v>
      </c>
      <c r="C56" s="13" t="s">
        <v>50</v>
      </c>
      <c r="D56" s="13">
        <v>2010</v>
      </c>
      <c r="E56" s="14">
        <v>40179</v>
      </c>
      <c r="F56" s="6" t="s">
        <v>25</v>
      </c>
      <c r="G56" s="6" t="s">
        <v>69</v>
      </c>
      <c r="H56" s="6" t="s">
        <v>70</v>
      </c>
      <c r="I56" s="13">
        <v>10.7</v>
      </c>
      <c r="J56" s="13" t="s">
        <v>21</v>
      </c>
      <c r="K56" s="13">
        <v>1112</v>
      </c>
      <c r="L56" s="13">
        <v>2.96</v>
      </c>
      <c r="M56" s="13">
        <v>4.82</v>
      </c>
      <c r="N56" s="13">
        <v>0.81</v>
      </c>
      <c r="O56" s="13">
        <v>2.11</v>
      </c>
    </row>
    <row r="57" spans="1:15">
      <c r="A57" s="13">
        <v>56</v>
      </c>
      <c r="B57" s="6" t="s">
        <v>82</v>
      </c>
      <c r="C57" s="13" t="s">
        <v>50</v>
      </c>
      <c r="D57" s="13">
        <v>2009</v>
      </c>
      <c r="E57" s="14">
        <v>39814</v>
      </c>
      <c r="F57" s="6" t="s">
        <v>38</v>
      </c>
      <c r="G57" s="6" t="s">
        <v>72</v>
      </c>
      <c r="H57" s="6" t="s">
        <v>83</v>
      </c>
      <c r="I57" s="13">
        <v>10.6</v>
      </c>
      <c r="J57" s="13" t="s">
        <v>54</v>
      </c>
      <c r="K57" s="13">
        <v>2073</v>
      </c>
      <c r="L57" s="13">
        <v>4.99</v>
      </c>
      <c r="M57" s="13">
        <v>3.64</v>
      </c>
      <c r="N57" s="13">
        <v>0.38</v>
      </c>
      <c r="O57" s="13">
        <v>1.6</v>
      </c>
    </row>
    <row r="58" spans="1:15">
      <c r="A58" s="13">
        <v>57</v>
      </c>
      <c r="B58" s="6" t="s">
        <v>108</v>
      </c>
      <c r="C58" s="13" t="s">
        <v>58</v>
      </c>
      <c r="D58" s="13">
        <v>1993</v>
      </c>
      <c r="E58" s="14">
        <v>33970</v>
      </c>
      <c r="F58" s="6" t="s">
        <v>2</v>
      </c>
      <c r="G58" s="6" t="s">
        <v>20</v>
      </c>
      <c r="H58" s="6"/>
      <c r="I58" s="13">
        <v>10.55</v>
      </c>
      <c r="J58" s="13">
        <v>0</v>
      </c>
      <c r="K58" s="13">
        <v>0</v>
      </c>
      <c r="L58" s="13">
        <v>5.99</v>
      </c>
      <c r="M58" s="13">
        <v>2.15</v>
      </c>
      <c r="N58" s="13">
        <v>2.12</v>
      </c>
      <c r="O58" s="13">
        <v>0.28999999999999998</v>
      </c>
    </row>
    <row r="59" spans="1:15">
      <c r="A59" s="13">
        <v>58</v>
      </c>
      <c r="B59" s="6" t="s">
        <v>103</v>
      </c>
      <c r="C59" s="13" t="s">
        <v>50</v>
      </c>
      <c r="D59" s="13">
        <v>2008</v>
      </c>
      <c r="E59" s="14">
        <v>39448</v>
      </c>
      <c r="F59" s="6" t="s">
        <v>51</v>
      </c>
      <c r="G59" s="6" t="s">
        <v>52</v>
      </c>
      <c r="H59" s="6" t="s">
        <v>53</v>
      </c>
      <c r="I59" s="13">
        <v>10.5</v>
      </c>
      <c r="J59" s="13" t="s">
        <v>54</v>
      </c>
      <c r="K59" s="13">
        <v>2833</v>
      </c>
      <c r="L59" s="13">
        <v>4.76</v>
      </c>
      <c r="M59" s="13">
        <v>3.69</v>
      </c>
      <c r="N59" s="13">
        <v>0.44</v>
      </c>
      <c r="O59" s="13">
        <v>1.61</v>
      </c>
    </row>
    <row r="60" spans="1:15">
      <c r="A60" s="13">
        <v>59</v>
      </c>
      <c r="B60" s="6" t="s">
        <v>109</v>
      </c>
      <c r="C60" s="13" t="s">
        <v>65</v>
      </c>
      <c r="D60" s="13">
        <v>2004</v>
      </c>
      <c r="E60" s="14">
        <v>37987</v>
      </c>
      <c r="F60" s="6" t="s">
        <v>29</v>
      </c>
      <c r="G60" s="6" t="s">
        <v>20</v>
      </c>
      <c r="H60" s="6"/>
      <c r="I60" s="13">
        <v>10.49</v>
      </c>
      <c r="J60" s="13">
        <v>0</v>
      </c>
      <c r="K60" s="13">
        <v>0</v>
      </c>
      <c r="L60" s="13">
        <v>4.34</v>
      </c>
      <c r="M60" s="13">
        <v>2.65</v>
      </c>
      <c r="N60" s="13">
        <v>3.15</v>
      </c>
      <c r="O60" s="13">
        <v>0.35</v>
      </c>
    </row>
    <row r="61" spans="1:15">
      <c r="A61" s="13">
        <v>60</v>
      </c>
      <c r="B61" s="6" t="s">
        <v>95</v>
      </c>
      <c r="C61" s="13" t="s">
        <v>33</v>
      </c>
      <c r="D61" s="13">
        <v>2004</v>
      </c>
      <c r="E61" s="14">
        <v>37987</v>
      </c>
      <c r="F61" s="6" t="s">
        <v>2</v>
      </c>
      <c r="G61" s="6" t="s">
        <v>20</v>
      </c>
      <c r="H61" s="6"/>
      <c r="I61" s="13">
        <v>10.3</v>
      </c>
      <c r="J61" s="13">
        <v>0</v>
      </c>
      <c r="K61" s="13">
        <v>0</v>
      </c>
      <c r="L61" s="13">
        <v>5.01</v>
      </c>
      <c r="M61" s="13">
        <v>3.07</v>
      </c>
      <c r="N61" s="13">
        <v>1.25</v>
      </c>
      <c r="O61" s="13">
        <v>0.97</v>
      </c>
    </row>
    <row r="62" spans="1:15">
      <c r="A62" s="13">
        <v>61</v>
      </c>
      <c r="B62" s="6" t="s">
        <v>110</v>
      </c>
      <c r="C62" s="13" t="s">
        <v>45</v>
      </c>
      <c r="D62" s="13">
        <v>2013</v>
      </c>
      <c r="E62" s="14">
        <v>41275</v>
      </c>
      <c r="F62" s="6" t="s">
        <v>38</v>
      </c>
      <c r="G62" s="6" t="s">
        <v>72</v>
      </c>
      <c r="H62" s="6" t="s">
        <v>83</v>
      </c>
      <c r="I62" s="13">
        <v>10.25</v>
      </c>
      <c r="J62" s="13" t="s">
        <v>54</v>
      </c>
      <c r="K62" s="13">
        <v>2117</v>
      </c>
      <c r="L62" s="13">
        <v>6.73</v>
      </c>
      <c r="M62" s="13">
        <v>2.56</v>
      </c>
      <c r="N62" s="13">
        <v>0.04</v>
      </c>
      <c r="O62" s="13">
        <v>0.91</v>
      </c>
    </row>
    <row r="63" spans="1:15">
      <c r="A63" s="13">
        <v>62</v>
      </c>
      <c r="B63" s="6" t="s">
        <v>111</v>
      </c>
      <c r="C63" s="13" t="s">
        <v>18</v>
      </c>
      <c r="D63" s="13">
        <v>2011</v>
      </c>
      <c r="E63" s="14">
        <v>40544</v>
      </c>
      <c r="F63" s="6" t="s">
        <v>35</v>
      </c>
      <c r="G63" s="6" t="s">
        <v>112</v>
      </c>
      <c r="H63" s="6" t="s">
        <v>112</v>
      </c>
      <c r="I63" s="13">
        <v>10.119999999999999</v>
      </c>
      <c r="J63" s="13" t="s">
        <v>113</v>
      </c>
      <c r="K63" s="13">
        <v>16</v>
      </c>
      <c r="L63" s="13">
        <v>5.95</v>
      </c>
      <c r="M63" s="13">
        <v>3.11</v>
      </c>
      <c r="N63" s="13">
        <v>0</v>
      </c>
      <c r="O63" s="13">
        <v>1.06</v>
      </c>
    </row>
    <row r="64" spans="1:15">
      <c r="A64" s="13">
        <v>63</v>
      </c>
      <c r="B64" s="6" t="s">
        <v>114</v>
      </c>
      <c r="C64" s="13" t="s">
        <v>80</v>
      </c>
      <c r="D64" s="13">
        <v>2012</v>
      </c>
      <c r="E64" s="14">
        <v>40909</v>
      </c>
      <c r="F64" s="6" t="s">
        <v>2</v>
      </c>
      <c r="G64" s="6" t="s">
        <v>20</v>
      </c>
      <c r="H64" s="6" t="s">
        <v>20</v>
      </c>
      <c r="I64" s="13">
        <v>9.9</v>
      </c>
      <c r="J64" s="13" t="s">
        <v>21</v>
      </c>
      <c r="K64" s="13">
        <v>424</v>
      </c>
      <c r="L64" s="13">
        <v>3.66</v>
      </c>
      <c r="M64" s="13">
        <v>3.14</v>
      </c>
      <c r="N64" s="13">
        <v>2.4700000000000002</v>
      </c>
      <c r="O64" s="13">
        <v>0.63</v>
      </c>
    </row>
    <row r="65" spans="1:15">
      <c r="A65" s="13">
        <v>64</v>
      </c>
      <c r="B65" s="6" t="s">
        <v>115</v>
      </c>
      <c r="C65" s="13" t="s">
        <v>96</v>
      </c>
      <c r="D65" s="13">
        <v>1996</v>
      </c>
      <c r="E65" s="14">
        <v>35065</v>
      </c>
      <c r="F65" s="6" t="s">
        <v>25</v>
      </c>
      <c r="G65" s="6" t="s">
        <v>20</v>
      </c>
      <c r="H65" s="6"/>
      <c r="I65" s="13">
        <v>9.8699999999999992</v>
      </c>
      <c r="J65" s="13">
        <v>0</v>
      </c>
      <c r="K65" s="13">
        <v>0</v>
      </c>
      <c r="L65" s="13">
        <v>5.55</v>
      </c>
      <c r="M65" s="13">
        <v>1.94</v>
      </c>
      <c r="N65" s="13">
        <v>2.23</v>
      </c>
      <c r="O65" s="13">
        <v>0.15</v>
      </c>
    </row>
    <row r="66" spans="1:15">
      <c r="A66" s="13">
        <v>65</v>
      </c>
      <c r="B66" s="6" t="s">
        <v>116</v>
      </c>
      <c r="C66" s="13" t="s">
        <v>45</v>
      </c>
      <c r="D66" s="13">
        <v>2010</v>
      </c>
      <c r="E66" s="14">
        <v>40179</v>
      </c>
      <c r="F66" s="6" t="s">
        <v>38</v>
      </c>
      <c r="G66" s="6" t="s">
        <v>46</v>
      </c>
      <c r="H66" s="6" t="s">
        <v>117</v>
      </c>
      <c r="I66" s="13">
        <v>9.86</v>
      </c>
      <c r="J66" s="13" t="s">
        <v>54</v>
      </c>
      <c r="K66" s="13">
        <v>2045</v>
      </c>
      <c r="L66" s="13">
        <v>7.04</v>
      </c>
      <c r="M66" s="13">
        <v>1.95</v>
      </c>
      <c r="N66" s="13">
        <v>0.08</v>
      </c>
      <c r="O66" s="13">
        <v>0.79</v>
      </c>
    </row>
    <row r="67" spans="1:15">
      <c r="A67" s="13">
        <v>66</v>
      </c>
      <c r="B67" s="6" t="s">
        <v>118</v>
      </c>
      <c r="C67" s="13" t="s">
        <v>105</v>
      </c>
      <c r="D67" s="13">
        <v>1997</v>
      </c>
      <c r="E67" s="14">
        <v>35431</v>
      </c>
      <c r="F67" s="6" t="s">
        <v>29</v>
      </c>
      <c r="G67" s="6" t="s">
        <v>69</v>
      </c>
      <c r="H67" s="6" t="s">
        <v>119</v>
      </c>
      <c r="I67" s="13">
        <v>9.7200000000000006</v>
      </c>
      <c r="J67" s="13" t="s">
        <v>89</v>
      </c>
      <c r="K67" s="13">
        <v>1282</v>
      </c>
      <c r="L67" s="13">
        <v>3.01</v>
      </c>
      <c r="M67" s="13">
        <v>2.4700000000000002</v>
      </c>
      <c r="N67" s="13">
        <v>3.28</v>
      </c>
      <c r="O67" s="13">
        <v>0.96</v>
      </c>
    </row>
    <row r="68" spans="1:15">
      <c r="A68" s="13">
        <v>67</v>
      </c>
      <c r="B68" s="6" t="s">
        <v>120</v>
      </c>
      <c r="C68" s="13" t="s">
        <v>45</v>
      </c>
      <c r="D68" s="13">
        <v>2012</v>
      </c>
      <c r="E68" s="14">
        <v>40909</v>
      </c>
      <c r="F68" s="6" t="s">
        <v>38</v>
      </c>
      <c r="G68" s="6" t="s">
        <v>46</v>
      </c>
      <c r="H68" s="6" t="s">
        <v>121</v>
      </c>
      <c r="I68" s="13">
        <v>9.7100000000000009</v>
      </c>
      <c r="J68" s="13" t="s">
        <v>54</v>
      </c>
      <c r="K68" s="13">
        <v>3260</v>
      </c>
      <c r="L68" s="13">
        <v>6.65</v>
      </c>
      <c r="M68" s="13">
        <v>2.2799999999999998</v>
      </c>
      <c r="N68" s="13">
        <v>0.04</v>
      </c>
      <c r="O68" s="13">
        <v>0.74</v>
      </c>
    </row>
    <row r="69" spans="1:15">
      <c r="A69" s="13">
        <v>68</v>
      </c>
      <c r="B69" s="6" t="s">
        <v>122</v>
      </c>
      <c r="C69" s="13" t="s">
        <v>105</v>
      </c>
      <c r="D69" s="13">
        <v>1999</v>
      </c>
      <c r="E69" s="14">
        <v>36161</v>
      </c>
      <c r="F69" s="6" t="s">
        <v>25</v>
      </c>
      <c r="G69" s="6" t="s">
        <v>69</v>
      </c>
      <c r="H69" s="6" t="s">
        <v>70</v>
      </c>
      <c r="I69" s="13">
        <v>9.49</v>
      </c>
      <c r="J69" s="13" t="s">
        <v>89</v>
      </c>
      <c r="K69" s="13">
        <v>135</v>
      </c>
      <c r="L69" s="13">
        <v>3.88</v>
      </c>
      <c r="M69" s="13">
        <v>3.42</v>
      </c>
      <c r="N69" s="13">
        <v>1.69</v>
      </c>
      <c r="O69" s="13">
        <v>0.5</v>
      </c>
    </row>
    <row r="70" spans="1:15">
      <c r="A70" s="13">
        <v>69</v>
      </c>
      <c r="B70" s="6" t="s">
        <v>123</v>
      </c>
      <c r="C70" s="13" t="s">
        <v>18</v>
      </c>
      <c r="D70" s="13">
        <v>2010</v>
      </c>
      <c r="E70" s="14">
        <v>40179</v>
      </c>
      <c r="F70" s="6" t="s">
        <v>35</v>
      </c>
      <c r="G70" s="6" t="s">
        <v>112</v>
      </c>
      <c r="H70" s="6" t="s">
        <v>112</v>
      </c>
      <c r="I70" s="13">
        <v>9.44</v>
      </c>
      <c r="J70" s="13" t="s">
        <v>113</v>
      </c>
      <c r="K70" s="13">
        <v>24</v>
      </c>
      <c r="L70" s="13">
        <v>5.8</v>
      </c>
      <c r="M70" s="13">
        <v>2.85</v>
      </c>
      <c r="N70" s="13">
        <v>0.01</v>
      </c>
      <c r="O70" s="13">
        <v>0.78</v>
      </c>
    </row>
    <row r="71" spans="1:15">
      <c r="A71" s="13">
        <v>70</v>
      </c>
      <c r="B71" s="6" t="s">
        <v>110</v>
      </c>
      <c r="C71" s="13" t="s">
        <v>50</v>
      </c>
      <c r="D71" s="13">
        <v>2013</v>
      </c>
      <c r="E71" s="14">
        <v>41275</v>
      </c>
      <c r="F71" s="6" t="s">
        <v>38</v>
      </c>
      <c r="G71" s="6" t="s">
        <v>72</v>
      </c>
      <c r="H71" s="6" t="s">
        <v>83</v>
      </c>
      <c r="I71" s="13">
        <v>9.36</v>
      </c>
      <c r="J71" s="13" t="s">
        <v>54</v>
      </c>
      <c r="K71" s="13">
        <v>1047</v>
      </c>
      <c r="L71" s="13">
        <v>4.0999999999999996</v>
      </c>
      <c r="M71" s="13">
        <v>3.63</v>
      </c>
      <c r="N71" s="13">
        <v>0.38</v>
      </c>
      <c r="O71" s="13">
        <v>1.25</v>
      </c>
    </row>
    <row r="72" spans="1:15">
      <c r="A72" s="13">
        <v>71</v>
      </c>
      <c r="B72" s="6" t="s">
        <v>124</v>
      </c>
      <c r="C72" s="13" t="s">
        <v>45</v>
      </c>
      <c r="D72" s="13">
        <v>2007</v>
      </c>
      <c r="E72" s="14">
        <v>39083</v>
      </c>
      <c r="F72" s="6" t="s">
        <v>38</v>
      </c>
      <c r="G72" s="6" t="s">
        <v>72</v>
      </c>
      <c r="H72" s="6" t="s">
        <v>83</v>
      </c>
      <c r="I72" s="13">
        <v>9.31</v>
      </c>
      <c r="J72" s="13" t="s">
        <v>54</v>
      </c>
      <c r="K72" s="13">
        <v>1320</v>
      </c>
      <c r="L72" s="13">
        <v>5.93</v>
      </c>
      <c r="M72" s="13">
        <v>2.36</v>
      </c>
      <c r="N72" s="13">
        <v>0.13</v>
      </c>
      <c r="O72" s="13">
        <v>0.9</v>
      </c>
    </row>
    <row r="73" spans="1:15">
      <c r="A73" s="13">
        <v>72</v>
      </c>
      <c r="B73" s="6" t="s">
        <v>125</v>
      </c>
      <c r="C73" s="13" t="s">
        <v>58</v>
      </c>
      <c r="D73" s="13">
        <v>1994</v>
      </c>
      <c r="E73" s="14">
        <v>34335</v>
      </c>
      <c r="F73" s="6" t="s">
        <v>2</v>
      </c>
      <c r="G73" s="6" t="s">
        <v>20</v>
      </c>
      <c r="H73" s="6"/>
      <c r="I73" s="13">
        <v>9.3000000000000007</v>
      </c>
      <c r="J73" s="13">
        <v>0</v>
      </c>
      <c r="K73" s="13">
        <v>0</v>
      </c>
      <c r="L73" s="13">
        <v>4.3600000000000003</v>
      </c>
      <c r="M73" s="13">
        <v>1.71</v>
      </c>
      <c r="N73" s="13">
        <v>3</v>
      </c>
      <c r="O73" s="13">
        <v>0.23</v>
      </c>
    </row>
    <row r="74" spans="1:15">
      <c r="A74" s="13">
        <v>73</v>
      </c>
      <c r="B74" s="6" t="s">
        <v>126</v>
      </c>
      <c r="C74" s="13" t="s">
        <v>45</v>
      </c>
      <c r="D74" s="13">
        <v>2013</v>
      </c>
      <c r="E74" s="14">
        <v>41275</v>
      </c>
      <c r="F74" s="6" t="s">
        <v>35</v>
      </c>
      <c r="G74" s="6" t="s">
        <v>46</v>
      </c>
      <c r="H74" s="6"/>
      <c r="I74" s="13">
        <v>9.18</v>
      </c>
      <c r="J74" s="13">
        <v>0</v>
      </c>
      <c r="K74" s="13">
        <v>0</v>
      </c>
      <c r="L74" s="13">
        <v>5.7</v>
      </c>
      <c r="M74" s="13">
        <v>2.65</v>
      </c>
      <c r="N74" s="13">
        <v>0.02</v>
      </c>
      <c r="O74" s="13">
        <v>0.81</v>
      </c>
    </row>
    <row r="75" spans="1:15">
      <c r="A75" s="13">
        <v>74</v>
      </c>
      <c r="B75" s="6" t="s">
        <v>127</v>
      </c>
      <c r="C75" s="13" t="s">
        <v>80</v>
      </c>
      <c r="D75" s="13">
        <v>2012</v>
      </c>
      <c r="E75" s="14">
        <v>40909</v>
      </c>
      <c r="F75" s="6" t="s">
        <v>40</v>
      </c>
      <c r="G75" s="6" t="s">
        <v>20</v>
      </c>
      <c r="H75" s="6" t="s">
        <v>20</v>
      </c>
      <c r="I75" s="13">
        <v>9.16</v>
      </c>
      <c r="J75" s="13" t="s">
        <v>21</v>
      </c>
      <c r="K75" s="13">
        <v>626</v>
      </c>
      <c r="L75" s="13">
        <v>2.0299999999999998</v>
      </c>
      <c r="M75" s="13">
        <v>2.36</v>
      </c>
      <c r="N75" s="13">
        <v>4.3899999999999997</v>
      </c>
      <c r="O75" s="13">
        <v>0.39</v>
      </c>
    </row>
    <row r="76" spans="1:15">
      <c r="A76" s="13">
        <v>75</v>
      </c>
      <c r="B76" s="6" t="s">
        <v>128</v>
      </c>
      <c r="C76" s="13" t="s">
        <v>33</v>
      </c>
      <c r="D76" s="13">
        <v>2007</v>
      </c>
      <c r="E76" s="14">
        <v>39083</v>
      </c>
      <c r="F76" s="6" t="s">
        <v>35</v>
      </c>
      <c r="G76" s="6" t="s">
        <v>20</v>
      </c>
      <c r="H76" s="6" t="s">
        <v>129</v>
      </c>
      <c r="I76" s="13">
        <v>8.91</v>
      </c>
      <c r="J76" s="13" t="s">
        <v>21</v>
      </c>
      <c r="K76" s="13">
        <v>85</v>
      </c>
      <c r="L76" s="13">
        <v>4.4000000000000004</v>
      </c>
      <c r="M76" s="13">
        <v>1.85</v>
      </c>
      <c r="N76" s="13">
        <v>1.98</v>
      </c>
      <c r="O76" s="13">
        <v>0.68</v>
      </c>
    </row>
    <row r="77" spans="1:15">
      <c r="A77" s="13">
        <v>76</v>
      </c>
      <c r="B77" s="6" t="s">
        <v>130</v>
      </c>
      <c r="C77" s="13" t="s">
        <v>45</v>
      </c>
      <c r="D77" s="13">
        <v>2011</v>
      </c>
      <c r="E77" s="14">
        <v>40544</v>
      </c>
      <c r="F77" s="6" t="s">
        <v>29</v>
      </c>
      <c r="G77" s="6" t="s">
        <v>131</v>
      </c>
      <c r="H77" s="6" t="s">
        <v>132</v>
      </c>
      <c r="I77" s="13">
        <v>8.7899999999999991</v>
      </c>
      <c r="J77" s="13" t="s">
        <v>54</v>
      </c>
      <c r="K77" s="13">
        <v>3589</v>
      </c>
      <c r="L77" s="13">
        <v>5.05</v>
      </c>
      <c r="M77" s="13">
        <v>2.79</v>
      </c>
      <c r="N77" s="13">
        <v>0.1</v>
      </c>
      <c r="O77" s="13">
        <v>0.85</v>
      </c>
    </row>
    <row r="78" spans="1:15">
      <c r="A78" s="13">
        <v>77</v>
      </c>
      <c r="B78" s="6" t="s">
        <v>133</v>
      </c>
      <c r="C78" s="13" t="s">
        <v>58</v>
      </c>
      <c r="D78" s="13">
        <v>1992</v>
      </c>
      <c r="E78" s="14">
        <v>33604</v>
      </c>
      <c r="F78" s="6" t="s">
        <v>25</v>
      </c>
      <c r="G78" s="6" t="s">
        <v>20</v>
      </c>
      <c r="H78" s="6"/>
      <c r="I78" s="13">
        <v>8.76</v>
      </c>
      <c r="J78" s="13">
        <v>0</v>
      </c>
      <c r="K78" s="13">
        <v>0</v>
      </c>
      <c r="L78" s="13">
        <v>3.54</v>
      </c>
      <c r="M78" s="13">
        <v>1.24</v>
      </c>
      <c r="N78" s="13">
        <v>3.81</v>
      </c>
      <c r="O78" s="13">
        <v>0.18</v>
      </c>
    </row>
    <row r="79" spans="1:15">
      <c r="A79" s="13">
        <v>78</v>
      </c>
      <c r="B79" s="6" t="s">
        <v>134</v>
      </c>
      <c r="C79" s="13" t="s">
        <v>76</v>
      </c>
      <c r="D79" s="13">
        <v>2015</v>
      </c>
      <c r="E79" s="14">
        <v>42005</v>
      </c>
      <c r="F79" s="6" t="s">
        <v>19</v>
      </c>
      <c r="G79" s="6" t="s">
        <v>135</v>
      </c>
      <c r="H79" s="6" t="s">
        <v>136</v>
      </c>
      <c r="I79" s="13">
        <v>8.57</v>
      </c>
      <c r="J79" s="13" t="s">
        <v>21</v>
      </c>
      <c r="K79" s="13">
        <v>896</v>
      </c>
      <c r="L79" s="13">
        <v>1.1200000000000001</v>
      </c>
      <c r="M79" s="13">
        <v>6.12</v>
      </c>
      <c r="N79" s="13">
        <v>0.06</v>
      </c>
      <c r="O79" s="13">
        <v>1.28</v>
      </c>
    </row>
    <row r="80" spans="1:15">
      <c r="A80" s="13">
        <v>79</v>
      </c>
      <c r="B80" s="6" t="s">
        <v>137</v>
      </c>
      <c r="C80" s="13" t="s">
        <v>138</v>
      </c>
      <c r="D80" s="13">
        <v>2004</v>
      </c>
      <c r="E80" s="14">
        <v>37987</v>
      </c>
      <c r="F80" s="6" t="s">
        <v>38</v>
      </c>
      <c r="G80" s="6" t="s">
        <v>46</v>
      </c>
      <c r="H80" s="6" t="s">
        <v>139</v>
      </c>
      <c r="I80" s="13">
        <v>8.49</v>
      </c>
      <c r="J80" s="13" t="s">
        <v>54</v>
      </c>
      <c r="K80" s="13">
        <v>1218</v>
      </c>
      <c r="L80" s="13">
        <v>6.82</v>
      </c>
      <c r="M80" s="13">
        <v>1.53</v>
      </c>
      <c r="N80" s="13">
        <v>0.05</v>
      </c>
      <c r="O80" s="13">
        <v>0.08</v>
      </c>
    </row>
    <row r="81" spans="1:15">
      <c r="A81" s="13">
        <v>80</v>
      </c>
      <c r="B81" s="6" t="s">
        <v>140</v>
      </c>
      <c r="C81" s="13" t="s">
        <v>18</v>
      </c>
      <c r="D81" s="13">
        <v>2010</v>
      </c>
      <c r="E81" s="14">
        <v>40179</v>
      </c>
      <c r="F81" s="6" t="s">
        <v>35</v>
      </c>
      <c r="G81" s="6" t="s">
        <v>20</v>
      </c>
      <c r="H81" s="6" t="s">
        <v>141</v>
      </c>
      <c r="I81" s="13">
        <v>8.3800000000000008</v>
      </c>
      <c r="J81" s="13" t="s">
        <v>21</v>
      </c>
      <c r="K81" s="13">
        <v>54</v>
      </c>
      <c r="L81" s="13">
        <v>1.75</v>
      </c>
      <c r="M81" s="13">
        <v>3.47</v>
      </c>
      <c r="N81" s="13">
        <v>2.4900000000000002</v>
      </c>
      <c r="O81" s="13">
        <v>0.67</v>
      </c>
    </row>
    <row r="82" spans="1:15">
      <c r="A82" s="13">
        <v>81</v>
      </c>
      <c r="B82" s="6" t="s">
        <v>142</v>
      </c>
      <c r="C82" s="13" t="s">
        <v>18</v>
      </c>
      <c r="D82" s="13">
        <v>2007</v>
      </c>
      <c r="E82" s="14">
        <v>39083</v>
      </c>
      <c r="F82" s="6" t="s">
        <v>35</v>
      </c>
      <c r="G82" s="6" t="s">
        <v>20</v>
      </c>
      <c r="H82" s="6" t="s">
        <v>143</v>
      </c>
      <c r="I82" s="13">
        <v>8.27</v>
      </c>
      <c r="J82" s="13" t="s">
        <v>21</v>
      </c>
      <c r="K82" s="13">
        <v>190</v>
      </c>
      <c r="L82" s="13">
        <v>3.74</v>
      </c>
      <c r="M82" s="13">
        <v>2.2400000000000002</v>
      </c>
      <c r="N82" s="13">
        <v>1.58</v>
      </c>
      <c r="O82" s="13">
        <v>0.7</v>
      </c>
    </row>
    <row r="83" spans="1:15">
      <c r="A83" s="13">
        <v>82</v>
      </c>
      <c r="B83" s="6" t="s">
        <v>144</v>
      </c>
      <c r="C83" s="13" t="s">
        <v>50</v>
      </c>
      <c r="D83" s="13">
        <v>2012</v>
      </c>
      <c r="E83" s="14">
        <v>40909</v>
      </c>
      <c r="F83" s="6" t="s">
        <v>51</v>
      </c>
      <c r="G83" s="6" t="s">
        <v>135</v>
      </c>
      <c r="H83" s="6" t="s">
        <v>135</v>
      </c>
      <c r="I83" s="13">
        <v>8.16</v>
      </c>
      <c r="J83" s="13" t="s">
        <v>21</v>
      </c>
      <c r="K83" s="13">
        <v>348</v>
      </c>
      <c r="L83" s="13">
        <v>1.06</v>
      </c>
      <c r="M83" s="13">
        <v>5.01</v>
      </c>
      <c r="N83" s="13">
        <v>0.13</v>
      </c>
      <c r="O83" s="13">
        <v>1.97</v>
      </c>
    </row>
    <row r="84" spans="1:15">
      <c r="A84" s="13">
        <v>83</v>
      </c>
      <c r="B84" s="6" t="s">
        <v>145</v>
      </c>
      <c r="C84" s="13" t="s">
        <v>96</v>
      </c>
      <c r="D84" s="13">
        <v>1997</v>
      </c>
      <c r="E84" s="14">
        <v>35431</v>
      </c>
      <c r="F84" s="6" t="s">
        <v>38</v>
      </c>
      <c r="G84" s="6" t="s">
        <v>20</v>
      </c>
      <c r="H84" s="6"/>
      <c r="I84" s="13">
        <v>8.09</v>
      </c>
      <c r="J84" s="13">
        <v>0</v>
      </c>
      <c r="K84" s="13">
        <v>0</v>
      </c>
      <c r="L84" s="13">
        <v>5.8</v>
      </c>
      <c r="M84" s="13">
        <v>2.0099999999999998</v>
      </c>
      <c r="N84" s="13">
        <v>0.13</v>
      </c>
      <c r="O84" s="13">
        <v>0.15</v>
      </c>
    </row>
    <row r="85" spans="1:15">
      <c r="A85" s="13">
        <v>84</v>
      </c>
      <c r="B85" s="6" t="s">
        <v>146</v>
      </c>
      <c r="C85" s="13" t="s">
        <v>33</v>
      </c>
      <c r="D85" s="13">
        <v>2012</v>
      </c>
      <c r="E85" s="14">
        <v>40909</v>
      </c>
      <c r="F85" s="6" t="s">
        <v>29</v>
      </c>
      <c r="G85" s="6" t="s">
        <v>20</v>
      </c>
      <c r="H85" s="6"/>
      <c r="I85" s="13">
        <v>8.07</v>
      </c>
      <c r="J85" s="13">
        <v>0</v>
      </c>
      <c r="K85" s="13">
        <v>0</v>
      </c>
      <c r="L85" s="13">
        <v>2.79</v>
      </c>
      <c r="M85" s="13">
        <v>1.72</v>
      </c>
      <c r="N85" s="13">
        <v>3.14</v>
      </c>
      <c r="O85" s="13">
        <v>0.41</v>
      </c>
    </row>
    <row r="86" spans="1:15">
      <c r="A86" s="13">
        <v>85</v>
      </c>
      <c r="B86" s="6" t="s">
        <v>147</v>
      </c>
      <c r="C86" s="13" t="s">
        <v>56</v>
      </c>
      <c r="D86" s="13">
        <v>2001</v>
      </c>
      <c r="E86" s="14">
        <v>36892</v>
      </c>
      <c r="F86" s="6" t="s">
        <v>29</v>
      </c>
      <c r="G86" s="6" t="s">
        <v>69</v>
      </c>
      <c r="H86" s="6" t="s">
        <v>119</v>
      </c>
      <c r="I86" s="13">
        <v>8.0500000000000007</v>
      </c>
      <c r="J86" s="13" t="s">
        <v>89</v>
      </c>
      <c r="K86" s="13">
        <v>1056</v>
      </c>
      <c r="L86" s="13">
        <v>2.91</v>
      </c>
      <c r="M86" s="13">
        <v>2.0699999999999998</v>
      </c>
      <c r="N86" s="13">
        <v>2.73</v>
      </c>
      <c r="O86" s="13">
        <v>0.33</v>
      </c>
    </row>
    <row r="87" spans="1:15">
      <c r="A87" s="13">
        <v>86</v>
      </c>
      <c r="B87" s="6" t="s">
        <v>148</v>
      </c>
      <c r="C87" s="13" t="s">
        <v>149</v>
      </c>
      <c r="D87" s="13">
        <v>2009</v>
      </c>
      <c r="E87" s="14">
        <v>39814</v>
      </c>
      <c r="F87" s="6" t="s">
        <v>40</v>
      </c>
      <c r="G87" s="6" t="s">
        <v>135</v>
      </c>
      <c r="H87" s="6" t="s">
        <v>150</v>
      </c>
      <c r="I87" s="13">
        <v>8.01</v>
      </c>
      <c r="J87" s="13" t="s">
        <v>89</v>
      </c>
      <c r="K87" s="13">
        <v>886</v>
      </c>
      <c r="L87" s="13">
        <v>0.99</v>
      </c>
      <c r="M87" s="13">
        <v>6.42</v>
      </c>
      <c r="N87" s="13">
        <v>0</v>
      </c>
      <c r="O87" s="13">
        <v>0.6</v>
      </c>
    </row>
    <row r="88" spans="1:15">
      <c r="A88" s="13">
        <v>87</v>
      </c>
      <c r="B88" s="6" t="s">
        <v>151</v>
      </c>
      <c r="C88" s="13" t="s">
        <v>18</v>
      </c>
      <c r="D88" s="13">
        <v>2007</v>
      </c>
      <c r="E88" s="14">
        <v>39083</v>
      </c>
      <c r="F88" s="6" t="s">
        <v>19</v>
      </c>
      <c r="G88" s="6" t="s">
        <v>152</v>
      </c>
      <c r="H88" s="6"/>
      <c r="I88" s="13">
        <v>7.99</v>
      </c>
      <c r="J88" s="13">
        <v>0</v>
      </c>
      <c r="K88" s="13">
        <v>0</v>
      </c>
      <c r="L88" s="13">
        <v>2.57</v>
      </c>
      <c r="M88" s="13">
        <v>3.86</v>
      </c>
      <c r="N88" s="13">
        <v>0.66</v>
      </c>
      <c r="O88" s="13">
        <v>0.91</v>
      </c>
    </row>
    <row r="89" spans="1:15">
      <c r="A89" s="13">
        <v>88</v>
      </c>
      <c r="B89" s="6" t="s">
        <v>153</v>
      </c>
      <c r="C89" s="13" t="s">
        <v>76</v>
      </c>
      <c r="D89" s="13">
        <v>2015</v>
      </c>
      <c r="E89" s="14">
        <v>42005</v>
      </c>
      <c r="F89" s="6" t="s">
        <v>38</v>
      </c>
      <c r="G89" s="6" t="s">
        <v>135</v>
      </c>
      <c r="H89" s="6"/>
      <c r="I89" s="13">
        <v>7.98</v>
      </c>
      <c r="J89" s="13">
        <v>0</v>
      </c>
      <c r="K89" s="13">
        <v>0</v>
      </c>
      <c r="L89" s="13">
        <v>2.99</v>
      </c>
      <c r="M89" s="13">
        <v>3.49</v>
      </c>
      <c r="N89" s="13">
        <v>0.22</v>
      </c>
      <c r="O89" s="13">
        <v>1.28</v>
      </c>
    </row>
    <row r="90" spans="1:15">
      <c r="A90" s="13">
        <v>89</v>
      </c>
      <c r="B90" s="6" t="s">
        <v>154</v>
      </c>
      <c r="C90" s="13" t="s">
        <v>105</v>
      </c>
      <c r="D90" s="13">
        <v>1999</v>
      </c>
      <c r="E90" s="14">
        <v>36161</v>
      </c>
      <c r="F90" s="6" t="s">
        <v>29</v>
      </c>
      <c r="G90" s="6" t="s">
        <v>119</v>
      </c>
      <c r="H90" s="6" t="s">
        <v>119</v>
      </c>
      <c r="I90" s="13">
        <v>7.86</v>
      </c>
      <c r="J90" s="13" t="s">
        <v>89</v>
      </c>
      <c r="K90" s="13">
        <v>644</v>
      </c>
      <c r="L90" s="13">
        <v>2.2799999999999998</v>
      </c>
      <c r="M90" s="13">
        <v>1.72</v>
      </c>
      <c r="N90" s="13">
        <v>3.63</v>
      </c>
      <c r="O90" s="13">
        <v>0.23</v>
      </c>
    </row>
    <row r="91" spans="1:15">
      <c r="A91" s="13">
        <v>90</v>
      </c>
      <c r="B91" s="6" t="s">
        <v>155</v>
      </c>
      <c r="C91" s="13">
        <v>2600</v>
      </c>
      <c r="D91" s="13">
        <v>1982</v>
      </c>
      <c r="E91" s="14">
        <v>29952</v>
      </c>
      <c r="F91" s="6" t="s">
        <v>31</v>
      </c>
      <c r="G91" s="6" t="s">
        <v>156</v>
      </c>
      <c r="H91" s="6"/>
      <c r="I91" s="13">
        <v>7.81</v>
      </c>
      <c r="J91" s="13">
        <v>0</v>
      </c>
      <c r="K91" s="13">
        <v>0</v>
      </c>
      <c r="L91" s="13">
        <v>7.28</v>
      </c>
      <c r="M91" s="13">
        <v>0.45</v>
      </c>
      <c r="N91" s="13">
        <v>0</v>
      </c>
      <c r="O91" s="13">
        <v>0.08</v>
      </c>
    </row>
    <row r="92" spans="1:15">
      <c r="A92" s="13">
        <v>91</v>
      </c>
      <c r="B92" s="6" t="s">
        <v>157</v>
      </c>
      <c r="C92" s="13" t="s">
        <v>33</v>
      </c>
      <c r="D92" s="13">
        <v>2008</v>
      </c>
      <c r="E92" s="14">
        <v>39448</v>
      </c>
      <c r="F92" s="6" t="s">
        <v>29</v>
      </c>
      <c r="G92" s="6" t="s">
        <v>20</v>
      </c>
      <c r="H92" s="6" t="s">
        <v>158</v>
      </c>
      <c r="I92" s="13">
        <v>7.72</v>
      </c>
      <c r="J92" s="13" t="s">
        <v>21</v>
      </c>
      <c r="K92" s="13">
        <v>203</v>
      </c>
      <c r="L92" s="13">
        <v>2.76</v>
      </c>
      <c r="M92" s="13">
        <v>1.72</v>
      </c>
      <c r="N92" s="13">
        <v>2.69</v>
      </c>
      <c r="O92" s="13">
        <v>0.54</v>
      </c>
    </row>
    <row r="93" spans="1:15">
      <c r="A93" s="13">
        <v>92</v>
      </c>
      <c r="B93" s="6" t="s">
        <v>159</v>
      </c>
      <c r="C93" s="13" t="s">
        <v>160</v>
      </c>
      <c r="D93" s="13">
        <v>2005</v>
      </c>
      <c r="E93" s="14">
        <v>38353</v>
      </c>
      <c r="F93" s="6" t="s">
        <v>51</v>
      </c>
      <c r="G93" s="6" t="s">
        <v>52</v>
      </c>
      <c r="H93" s="6" t="s">
        <v>161</v>
      </c>
      <c r="I93" s="13">
        <v>7.69</v>
      </c>
      <c r="J93" s="13" t="s">
        <v>54</v>
      </c>
      <c r="K93" s="13">
        <v>451</v>
      </c>
      <c r="L93" s="13">
        <v>2.9</v>
      </c>
      <c r="M93" s="13">
        <v>2.81</v>
      </c>
      <c r="N93" s="13">
        <v>0.24</v>
      </c>
      <c r="O93" s="13">
        <v>1.73</v>
      </c>
    </row>
    <row r="94" spans="1:15">
      <c r="A94" s="13">
        <v>93</v>
      </c>
      <c r="B94" s="6" t="s">
        <v>162</v>
      </c>
      <c r="C94" s="13" t="s">
        <v>76</v>
      </c>
      <c r="D94" s="13">
        <v>2014</v>
      </c>
      <c r="E94" s="14">
        <v>41640</v>
      </c>
      <c r="F94" s="6" t="s">
        <v>38</v>
      </c>
      <c r="G94" s="6" t="s">
        <v>72</v>
      </c>
      <c r="H94" s="6" t="s">
        <v>163</v>
      </c>
      <c r="I94" s="13">
        <v>7.66</v>
      </c>
      <c r="J94" s="13" t="s">
        <v>54</v>
      </c>
      <c r="K94" s="13">
        <v>1443</v>
      </c>
      <c r="L94" s="13">
        <v>2.81</v>
      </c>
      <c r="M94" s="13">
        <v>3.48</v>
      </c>
      <c r="N94" s="13">
        <v>0.14000000000000001</v>
      </c>
      <c r="O94" s="13">
        <v>1.23</v>
      </c>
    </row>
    <row r="95" spans="1:15">
      <c r="A95" s="13">
        <v>94</v>
      </c>
      <c r="B95" s="6" t="s">
        <v>164</v>
      </c>
      <c r="C95" s="13" t="s">
        <v>96</v>
      </c>
      <c r="D95" s="13">
        <v>1998</v>
      </c>
      <c r="E95" s="14">
        <v>35796</v>
      </c>
      <c r="F95" s="6" t="s">
        <v>51</v>
      </c>
      <c r="G95" s="6" t="s">
        <v>20</v>
      </c>
      <c r="H95" s="6"/>
      <c r="I95" s="13">
        <v>7.6</v>
      </c>
      <c r="J95" s="13">
        <v>0</v>
      </c>
      <c r="K95" s="13">
        <v>0</v>
      </c>
      <c r="L95" s="13">
        <v>4.0999999999999996</v>
      </c>
      <c r="M95" s="13">
        <v>1.89</v>
      </c>
      <c r="N95" s="13">
        <v>1.45</v>
      </c>
      <c r="O95" s="13">
        <v>0.16</v>
      </c>
    </row>
    <row r="96" spans="1:15">
      <c r="A96" s="13">
        <v>95</v>
      </c>
      <c r="B96" s="6" t="s">
        <v>165</v>
      </c>
      <c r="C96" s="13" t="s">
        <v>76</v>
      </c>
      <c r="D96" s="13">
        <v>2016</v>
      </c>
      <c r="E96" s="14">
        <v>42370</v>
      </c>
      <c r="F96" s="6" t="s">
        <v>19</v>
      </c>
      <c r="G96" s="6" t="s">
        <v>135</v>
      </c>
      <c r="H96" s="6" t="s">
        <v>166</v>
      </c>
      <c r="I96" s="13">
        <v>7.59</v>
      </c>
      <c r="J96" s="13" t="s">
        <v>21</v>
      </c>
      <c r="K96" s="13">
        <v>398</v>
      </c>
      <c r="L96" s="13">
        <v>0.66</v>
      </c>
      <c r="M96" s="13">
        <v>5.75</v>
      </c>
      <c r="N96" s="13">
        <v>0.08</v>
      </c>
      <c r="O96" s="13">
        <v>1.1100000000000001</v>
      </c>
    </row>
    <row r="97" spans="1:15">
      <c r="A97" s="13">
        <v>96</v>
      </c>
      <c r="B97" s="6" t="s">
        <v>167</v>
      </c>
      <c r="C97" s="13" t="s">
        <v>105</v>
      </c>
      <c r="D97" s="13">
        <v>1997</v>
      </c>
      <c r="E97" s="14">
        <v>35431</v>
      </c>
      <c r="F97" s="6" t="s">
        <v>2</v>
      </c>
      <c r="G97" s="6" t="s">
        <v>69</v>
      </c>
      <c r="H97" s="6"/>
      <c r="I97" s="13">
        <v>7.58</v>
      </c>
      <c r="J97" s="13">
        <v>0</v>
      </c>
      <c r="K97" s="13">
        <v>0</v>
      </c>
      <c r="L97" s="13">
        <v>3.78</v>
      </c>
      <c r="M97" s="13">
        <v>2.17</v>
      </c>
      <c r="N97" s="13">
        <v>1.31</v>
      </c>
      <c r="O97" s="13">
        <v>0.31</v>
      </c>
    </row>
    <row r="98" spans="1:15">
      <c r="A98" s="13">
        <v>97</v>
      </c>
      <c r="B98" s="6" t="s">
        <v>168</v>
      </c>
      <c r="C98" s="13" t="s">
        <v>80</v>
      </c>
      <c r="D98" s="13">
        <v>2014</v>
      </c>
      <c r="E98" s="14">
        <v>41640</v>
      </c>
      <c r="F98" s="6" t="s">
        <v>87</v>
      </c>
      <c r="G98" s="6" t="s">
        <v>20</v>
      </c>
      <c r="H98" s="6"/>
      <c r="I98" s="13">
        <v>7.55</v>
      </c>
      <c r="J98" s="13">
        <v>0</v>
      </c>
      <c r="K98" s="13">
        <v>0</v>
      </c>
      <c r="L98" s="13">
        <v>3.27</v>
      </c>
      <c r="M98" s="13">
        <v>1.37</v>
      </c>
      <c r="N98" s="13">
        <v>2.4300000000000002</v>
      </c>
      <c r="O98" s="13">
        <v>0.48</v>
      </c>
    </row>
    <row r="99" spans="1:15">
      <c r="A99" s="13">
        <v>98</v>
      </c>
      <c r="B99" s="6" t="s">
        <v>169</v>
      </c>
      <c r="C99" s="13" t="s">
        <v>18</v>
      </c>
      <c r="D99" s="13">
        <v>2010</v>
      </c>
      <c r="E99" s="14">
        <v>40179</v>
      </c>
      <c r="F99" s="6" t="s">
        <v>2</v>
      </c>
      <c r="G99" s="6" t="s">
        <v>20</v>
      </c>
      <c r="H99" s="6" t="s">
        <v>170</v>
      </c>
      <c r="I99" s="13">
        <v>7.51</v>
      </c>
      <c r="J99" s="13" t="s">
        <v>21</v>
      </c>
      <c r="K99" s="13">
        <v>1854</v>
      </c>
      <c r="L99" s="13">
        <v>3.56</v>
      </c>
      <c r="M99" s="13">
        <v>2.35</v>
      </c>
      <c r="N99" s="13">
        <v>0.98</v>
      </c>
      <c r="O99" s="13">
        <v>0.62</v>
      </c>
    </row>
    <row r="100" spans="1:15">
      <c r="A100" s="13">
        <v>99</v>
      </c>
      <c r="B100" s="6" t="s">
        <v>171</v>
      </c>
      <c r="C100" s="13" t="s">
        <v>23</v>
      </c>
      <c r="D100" s="13">
        <v>1988</v>
      </c>
      <c r="E100" s="14">
        <v>32143</v>
      </c>
      <c r="F100" s="6" t="s">
        <v>2</v>
      </c>
      <c r="G100" s="6" t="s">
        <v>20</v>
      </c>
      <c r="H100" s="6"/>
      <c r="I100" s="13">
        <v>7.46</v>
      </c>
      <c r="J100" s="13">
        <v>0</v>
      </c>
      <c r="K100" s="13">
        <v>0</v>
      </c>
      <c r="L100" s="13">
        <v>5.39</v>
      </c>
      <c r="M100" s="13">
        <v>1.18</v>
      </c>
      <c r="N100" s="13">
        <v>0.7</v>
      </c>
      <c r="O100" s="13">
        <v>0.19</v>
      </c>
    </row>
    <row r="101" spans="1:15">
      <c r="A101" s="13">
        <v>100</v>
      </c>
      <c r="B101" s="6" t="s">
        <v>75</v>
      </c>
      <c r="C101" s="13" t="s">
        <v>172</v>
      </c>
      <c r="D101" s="13">
        <v>2015</v>
      </c>
      <c r="E101" s="14">
        <v>42005</v>
      </c>
      <c r="F101" s="6" t="s">
        <v>38</v>
      </c>
      <c r="G101" s="6" t="s">
        <v>72</v>
      </c>
      <c r="H101" s="6"/>
      <c r="I101" s="13">
        <v>7.39</v>
      </c>
      <c r="J101" s="13">
        <v>0</v>
      </c>
      <c r="K101" s="13">
        <v>0</v>
      </c>
      <c r="L101" s="13">
        <v>4.59</v>
      </c>
      <c r="M101" s="13">
        <v>2.11</v>
      </c>
      <c r="N101" s="13">
        <v>0.01</v>
      </c>
      <c r="O101" s="13">
        <v>0.68</v>
      </c>
    </row>
  </sheetData>
  <phoneticPr fontId="18"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BE3E3-C6E2-45F2-A74F-37753D6FE7B6}">
  <sheetPr codeName="Sheet17"/>
  <dimension ref="A1:B5"/>
  <sheetViews>
    <sheetView workbookViewId="0">
      <selection activeCell="G16" sqref="G16"/>
    </sheetView>
  </sheetViews>
  <sheetFormatPr defaultRowHeight="14.5"/>
  <cols>
    <col min="1" max="1" width="16.453125" bestFit="1" customWidth="1"/>
  </cols>
  <sheetData>
    <row r="1" spans="1:2">
      <c r="A1" s="13" t="s">
        <v>239</v>
      </c>
      <c r="B1" s="13" t="s">
        <v>16</v>
      </c>
    </row>
    <row r="2" spans="1:2">
      <c r="A2" s="13">
        <v>6</v>
      </c>
      <c r="B2" s="6" t="s">
        <v>21</v>
      </c>
    </row>
    <row r="3" spans="1:2">
      <c r="A3" s="13">
        <v>10</v>
      </c>
      <c r="B3" s="6" t="s">
        <v>113</v>
      </c>
    </row>
    <row r="4" spans="1:2">
      <c r="A4" s="13">
        <v>13</v>
      </c>
      <c r="B4" s="6" t="s">
        <v>89</v>
      </c>
    </row>
    <row r="5" spans="1:2">
      <c r="A5" s="13">
        <v>17</v>
      </c>
      <c r="B5" s="6" t="s">
        <v>54</v>
      </c>
    </row>
  </sheetData>
  <phoneticPr fontId="18"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FB119-D985-43EE-9B3F-4D2CC049B979}">
  <sheetPr codeName="Sheet18"/>
  <dimension ref="A1:F9"/>
  <sheetViews>
    <sheetView workbookViewId="0">
      <selection activeCell="C13" sqref="C13"/>
    </sheetView>
  </sheetViews>
  <sheetFormatPr defaultRowHeight="14.5"/>
  <cols>
    <col min="1" max="1" width="16.26953125" bestFit="1" customWidth="1"/>
    <col min="2" max="2" width="13.453125" bestFit="1" customWidth="1"/>
    <col min="3" max="3" width="15" bestFit="1" customWidth="1"/>
  </cols>
  <sheetData>
    <row r="1" spans="1:6">
      <c r="A1" s="13" t="s">
        <v>240</v>
      </c>
      <c r="B1" s="13" t="s">
        <v>241</v>
      </c>
      <c r="C1" s="13" t="s">
        <v>242</v>
      </c>
      <c r="D1" s="13" t="s">
        <v>243</v>
      </c>
      <c r="E1" s="13" t="s">
        <v>244</v>
      </c>
      <c r="F1" s="13" t="s">
        <v>245</v>
      </c>
    </row>
    <row r="2" spans="1:6">
      <c r="A2" s="13" t="e" vm="1">
        <v>#VALUE!</v>
      </c>
      <c r="B2" s="13" t="str">
        <f t="shared" ref="B2:B7" si="0">_FV(A2,"Capital/Major City",TRUE)</f>
        <v>London</v>
      </c>
      <c r="C2" s="20">
        <f t="shared" ref="C2:C8" si="1">_FV(A2,"Urban population",TRUE)</f>
        <v>55908316</v>
      </c>
      <c r="D2" s="21">
        <f t="shared" ref="D2:D8" si="2">_FV(A2,"Population: Income share highest 10%",TRUE)</f>
        <v>0.26800000000000002</v>
      </c>
      <c r="E2" s="21">
        <f t="shared" ref="E2:E8" si="3">_FV(A2,"Total tax rate",TRUE)</f>
        <v>0.30599999999999999</v>
      </c>
      <c r="F2" s="13">
        <v>112.45</v>
      </c>
    </row>
    <row r="3" spans="1:6">
      <c r="A3" s="13" t="e" vm="2">
        <v>#VALUE!</v>
      </c>
      <c r="B3" s="13" t="str">
        <f t="shared" si="0"/>
        <v>Paris</v>
      </c>
      <c r="C3" s="20">
        <f t="shared" si="1"/>
        <v>54123364</v>
      </c>
      <c r="D3" s="21">
        <f t="shared" si="2"/>
        <v>0.25800000000000001</v>
      </c>
      <c r="E3" s="21">
        <f t="shared" si="3"/>
        <v>0.60699999999999998</v>
      </c>
      <c r="F3" s="13">
        <v>95</v>
      </c>
    </row>
    <row r="4" spans="1:6">
      <c r="A4" s="13" t="e" vm="3">
        <v>#VALUE!</v>
      </c>
      <c r="B4" s="13" t="str">
        <f t="shared" si="0"/>
        <v>Berlin</v>
      </c>
      <c r="C4" s="20">
        <f t="shared" si="1"/>
        <v>64324835</v>
      </c>
      <c r="D4" s="21">
        <f t="shared" si="2"/>
        <v>0.24600000000000002</v>
      </c>
      <c r="E4" s="21">
        <f t="shared" si="3"/>
        <v>0.48799999999999999</v>
      </c>
      <c r="F4" s="13">
        <v>82</v>
      </c>
    </row>
    <row r="5" spans="1:6">
      <c r="A5" s="13" t="e" vm="4">
        <v>#VALUE!</v>
      </c>
      <c r="B5" s="13" t="str">
        <f t="shared" si="0"/>
        <v>Madrid</v>
      </c>
      <c r="C5" s="20">
        <f t="shared" si="1"/>
        <v>37927409</v>
      </c>
      <c r="D5" s="21">
        <f t="shared" si="2"/>
        <v>0.254</v>
      </c>
      <c r="E5" s="21">
        <f t="shared" si="3"/>
        <v>0.47</v>
      </c>
      <c r="F5" s="13">
        <v>57</v>
      </c>
    </row>
    <row r="6" spans="1:6">
      <c r="A6" s="13" t="e" vm="5">
        <v>#VALUE!</v>
      </c>
      <c r="B6" s="13" t="str">
        <f t="shared" si="0"/>
        <v>Rome</v>
      </c>
      <c r="C6" s="20">
        <f t="shared" si="1"/>
        <v>42651966</v>
      </c>
      <c r="D6" s="21">
        <f t="shared" si="2"/>
        <v>0.26700000000000002</v>
      </c>
      <c r="E6" s="21">
        <f t="shared" si="3"/>
        <v>0.59099999999999997</v>
      </c>
      <c r="F6" s="13">
        <v>39</v>
      </c>
    </row>
    <row r="7" spans="1:6">
      <c r="A7" s="13" t="e" vm="6">
        <v>#VALUE!</v>
      </c>
      <c r="B7" s="13" t="str">
        <f t="shared" si="0"/>
        <v>Vienna</v>
      </c>
      <c r="C7" s="20">
        <f t="shared" si="1"/>
        <v>5194416</v>
      </c>
      <c r="D7" s="21">
        <f t="shared" si="2"/>
        <v>0.23</v>
      </c>
      <c r="E7" s="21">
        <f t="shared" si="3"/>
        <v>0.51400000000000001</v>
      </c>
      <c r="F7" s="13">
        <v>21</v>
      </c>
    </row>
    <row r="8" spans="1:6">
      <c r="A8" s="13" t="e" vm="7">
        <v>#VALUE!</v>
      </c>
      <c r="B8" s="13" t="str" cm="1">
        <f t="array" ref="B8">_FV(A8,"Capital/Major City",TRUE)</f>
        <v>City of Brussels</v>
      </c>
      <c r="C8" s="20">
        <f t="shared" si="1"/>
        <v>11259082</v>
      </c>
      <c r="D8" s="21">
        <f t="shared" si="2"/>
        <v>0.21899999999999997</v>
      </c>
      <c r="E8" s="21">
        <f t="shared" si="3"/>
        <v>0.55399999999999994</v>
      </c>
      <c r="F8" s="13">
        <v>16</v>
      </c>
    </row>
    <row r="9" spans="1:6">
      <c r="A9" s="13" t="s">
        <v>199</v>
      </c>
      <c r="B9" s="13"/>
      <c r="C9" s="13"/>
      <c r="D9" s="13"/>
      <c r="E9" s="13"/>
      <c r="F9" s="13">
        <f>SUM(F2:F8)</f>
        <v>422.45</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F8E3A-44D7-124A-B864-9B17D45E1175}">
  <sheetPr codeName="Sheet19"/>
  <dimension ref="A1:W122"/>
  <sheetViews>
    <sheetView topLeftCell="J1" zoomScaleNormal="60" zoomScaleSheetLayoutView="100" workbookViewId="0">
      <selection activeCell="N9" sqref="N9"/>
    </sheetView>
  </sheetViews>
  <sheetFormatPr defaultRowHeight="14.5"/>
  <cols>
    <col min="1" max="1" width="11.7265625" bestFit="1" customWidth="1"/>
    <col min="2" max="2" width="11.7265625" style="13" customWidth="1"/>
    <col min="3" max="3" width="42.54296875" style="13" bestFit="1" customWidth="1"/>
    <col min="4" max="4" width="11" bestFit="1" customWidth="1"/>
    <col min="5" max="5" width="13.81640625" bestFit="1" customWidth="1"/>
    <col min="6" max="6" width="14.7265625" bestFit="1" customWidth="1"/>
    <col min="7" max="7" width="8.81640625" bestFit="1" customWidth="1"/>
    <col min="8" max="8" width="13.81640625" bestFit="1" customWidth="1"/>
    <col min="9" max="9" width="11.7265625" bestFit="1" customWidth="1"/>
    <col min="10" max="10" width="11.453125" bestFit="1" customWidth="1"/>
    <col min="11" max="11" width="10.81640625" bestFit="1" customWidth="1"/>
    <col min="12" max="12" width="14" bestFit="1" customWidth="1"/>
    <col min="13" max="13" width="23.453125" bestFit="1" customWidth="1"/>
    <col min="14" max="14" width="10.81640625" bestFit="1" customWidth="1"/>
    <col min="15" max="15" width="11.81640625" bestFit="1" customWidth="1"/>
    <col min="16" max="16" width="8.7265625" bestFit="1" customWidth="1"/>
    <col min="17" max="17" width="8.453125" bestFit="1" customWidth="1"/>
    <col min="18" max="18" width="8" bestFit="1" customWidth="1"/>
    <col min="19" max="19" width="11" bestFit="1" customWidth="1"/>
    <col min="23" max="23" width="42.453125" bestFit="1" customWidth="1"/>
  </cols>
  <sheetData>
    <row r="1" spans="1:23">
      <c r="A1" s="2" t="s">
        <v>0</v>
      </c>
      <c r="B1" s="2" t="s">
        <v>2</v>
      </c>
      <c r="C1" s="2" t="s">
        <v>1</v>
      </c>
      <c r="D1" s="13" t="s">
        <v>188</v>
      </c>
      <c r="E1" s="13" t="s">
        <v>14</v>
      </c>
      <c r="F1" s="13" t="s">
        <v>6</v>
      </c>
      <c r="G1" s="13" t="s">
        <v>7</v>
      </c>
      <c r="H1" s="13" t="s">
        <v>8</v>
      </c>
      <c r="I1" s="13" t="s">
        <v>190</v>
      </c>
      <c r="J1" s="13"/>
      <c r="K1" s="13"/>
      <c r="L1" s="28" t="s">
        <v>2</v>
      </c>
      <c r="M1" s="28" t="s">
        <v>1</v>
      </c>
      <c r="N1" s="28" t="s">
        <v>14</v>
      </c>
      <c r="O1" s="28" t="s">
        <v>188</v>
      </c>
      <c r="P1" s="28" t="s">
        <v>6</v>
      </c>
      <c r="Q1" s="28" t="s">
        <v>7</v>
      </c>
      <c r="R1" s="28" t="s">
        <v>8</v>
      </c>
      <c r="S1" s="29" t="s">
        <v>190</v>
      </c>
      <c r="T1" s="13"/>
      <c r="U1" s="13"/>
      <c r="V1" s="13" t="s">
        <v>2</v>
      </c>
      <c r="W1" s="13" t="s">
        <v>1</v>
      </c>
    </row>
    <row r="2" spans="1:23">
      <c r="A2" s="2">
        <v>74</v>
      </c>
      <c r="B2" s="13" t="s">
        <v>80</v>
      </c>
      <c r="C2" s="13" t="s">
        <v>127</v>
      </c>
      <c r="D2" s="13">
        <f>VLOOKUP(T_Publish_Info11[[#This Row],[Game_ID]],T_Sales[],MATCH(T_Publish_Info11[[#Headers],[Global_Sales]],T_Sales[#Headers],0),0)</f>
        <v>9.16</v>
      </c>
      <c r="E2" s="13">
        <f>VLOOKUP(T_Publish_Info11[[#This Row],[Game_ID]],T_Score[],MATCH(T_Publish_Info11[[#Headers],[User_Count]],T_Score[#Headers],0),0)</f>
        <v>626</v>
      </c>
      <c r="F2" s="6">
        <f>VLOOKUP(T_Publish_Info11[[#This Row],[Game_ID]],T_Sales[],MATCH(T_Publish_Info11[[#Headers],[NA_Sales]],T_Sales[#Headers],0),0)</f>
        <v>2.0299999999999998</v>
      </c>
      <c r="G2" s="6">
        <f>VLOOKUP(T_Publish_Info11[[#This Row],[Game_ID]],T_Sales[],MATCH(T_Publish_Info11[[#Headers],[EU_Sales]],T_Sales[#Headers],0),0)</f>
        <v>2.36</v>
      </c>
      <c r="H2" s="6">
        <f>VLOOKUP(T_Publish_Info11[[#This Row],[Game_ID]],T_Sales[],MATCH(T_Publish_Info11[[#Headers],[JP_Sales]],T_Sales[#Headers],0),0)</f>
        <v>4.3899999999999997</v>
      </c>
      <c r="I2" s="6">
        <f>VLOOKUP(T_Publish_Info11[[#This Row],[Game_ID]],T_Sales[],MATCH(T_Publish_Info11[[#Headers],[Other_Sales]],T_Sales[#Headers],0),0)</f>
        <v>0.39</v>
      </c>
      <c r="J2" s="13"/>
      <c r="K2" s="13"/>
      <c r="L2" s="32" t="s">
        <v>76</v>
      </c>
      <c r="M2" s="32" t="s">
        <v>75</v>
      </c>
      <c r="N2" s="13">
        <f>DGET(T_Publish_Info11[#All],N$1,$L$1:$M$2)</f>
        <v>0</v>
      </c>
      <c r="O2" s="13">
        <f>DGET(T_Publish_Info11[#All],O$1,$L$1:$M$2)</f>
        <v>14.63</v>
      </c>
      <c r="P2" s="13">
        <f>DGET(T_Publish_Info11[#All],P$1,$L$1:$M$2)</f>
        <v>6.03</v>
      </c>
      <c r="Q2" s="13">
        <f>DGET(T_Publish_Info11[#All],Q$1,$L$1:$M$2)</f>
        <v>5.86</v>
      </c>
      <c r="R2" s="13">
        <f>DGET(T_Publish_Info11[#All],R$1,$L$1:$M$2)</f>
        <v>0.36</v>
      </c>
      <c r="S2" s="13">
        <f>DGET(T_Publish_Info11[#All],S$1,$L$1:$M$2)</f>
        <v>2.38</v>
      </c>
      <c r="T2" s="13"/>
      <c r="U2" s="13"/>
      <c r="V2" s="30" t="s">
        <v>18</v>
      </c>
      <c r="W2" s="13" t="s">
        <v>17</v>
      </c>
    </row>
    <row r="3" spans="1:23">
      <c r="A3" s="2">
        <v>44</v>
      </c>
      <c r="B3" s="13" t="s">
        <v>33</v>
      </c>
      <c r="C3" s="13" t="s">
        <v>92</v>
      </c>
      <c r="D3" s="13">
        <f>VLOOKUP(T_Publish_Info11[[#This Row],[Game_ID]],T_Sales[],MATCH(T_Publish_Info11[[#Headers],[Global_Sales]],T_Sales[#Headers],0),0)</f>
        <v>12.13</v>
      </c>
      <c r="E3" s="13">
        <f>VLOOKUP(T_Publish_Info11[[#This Row],[Game_ID]],T_Score[],MATCH(T_Publish_Info11[[#Headers],[User_Count]],T_Score[#Headers],0),0)</f>
        <v>242</v>
      </c>
      <c r="F3" s="6">
        <f>VLOOKUP(T_Publish_Info11[[#This Row],[Game_ID]],T_Sales[],MATCH(T_Publish_Info11[[#Headers],[NA_Sales]],T_Sales[#Headers],0),0)</f>
        <v>2.5</v>
      </c>
      <c r="G3" s="6">
        <f>VLOOKUP(T_Publish_Info11[[#This Row],[Game_ID]],T_Sales[],MATCH(T_Publish_Info11[[#Headers],[EU_Sales]],T_Sales[#Headers],0),0)</f>
        <v>3.45</v>
      </c>
      <c r="H3" s="6">
        <f>VLOOKUP(T_Publish_Info11[[#This Row],[Game_ID]],T_Sales[],MATCH(T_Publish_Info11[[#Headers],[JP_Sales]],T_Sales[#Headers],0),0)</f>
        <v>5.33</v>
      </c>
      <c r="I3" s="6">
        <f>VLOOKUP(T_Publish_Info11[[#This Row],[Game_ID]],T_Sales[],MATCH(T_Publish_Info11[[#Headers],[Other_Sales]],T_Sales[#Headers],0),0)</f>
        <v>0.86</v>
      </c>
      <c r="J3" s="13"/>
      <c r="K3" s="13"/>
      <c r="L3" s="13"/>
      <c r="M3" s="13"/>
      <c r="N3" s="13"/>
      <c r="O3" s="13"/>
      <c r="P3" s="13"/>
      <c r="Q3" s="13"/>
      <c r="R3" s="13"/>
      <c r="S3" s="13"/>
      <c r="T3" s="13"/>
      <c r="U3" s="13"/>
      <c r="V3" s="30" t="s">
        <v>23</v>
      </c>
      <c r="W3" s="13" t="s">
        <v>22</v>
      </c>
    </row>
    <row r="4" spans="1:23">
      <c r="A4" s="2">
        <v>27</v>
      </c>
      <c r="B4" s="13" t="s">
        <v>33</v>
      </c>
      <c r="C4" s="13" t="s">
        <v>66</v>
      </c>
      <c r="D4" s="13">
        <f>VLOOKUP(T_Publish_Info11[[#This Row],[Game_ID]],T_Sales[],MATCH(T_Publish_Info11[[#Headers],[Global_Sales]],T_Sales[#Headers],0),0)</f>
        <v>15.29</v>
      </c>
      <c r="E4" s="13">
        <f>VLOOKUP(T_Publish_Info11[[#This Row],[Game_ID]],T_Score[],MATCH(T_Publish_Info11[[#Headers],[User_Count]],T_Score[#Headers],0),0)</f>
        <v>19</v>
      </c>
      <c r="F4" s="6">
        <f>VLOOKUP(T_Publish_Info11[[#This Row],[Game_ID]],T_Sales[],MATCH(T_Publish_Info11[[#Headers],[NA_Sales]],T_Sales[#Headers],0),0)</f>
        <v>3.43</v>
      </c>
      <c r="G4" s="6">
        <f>VLOOKUP(T_Publish_Info11[[#This Row],[Game_ID]],T_Sales[],MATCH(T_Publish_Info11[[#Headers],[EU_Sales]],T_Sales[#Headers],0),0)</f>
        <v>5.35</v>
      </c>
      <c r="H4" s="6">
        <f>VLOOKUP(T_Publish_Info11[[#This Row],[Game_ID]],T_Sales[],MATCH(T_Publish_Info11[[#Headers],[JP_Sales]],T_Sales[#Headers],0),0)</f>
        <v>5.32</v>
      </c>
      <c r="I4" s="6">
        <f>VLOOKUP(T_Publish_Info11[[#This Row],[Game_ID]],T_Sales[],MATCH(T_Publish_Info11[[#Headers],[Other_Sales]],T_Sales[#Headers],0),0)</f>
        <v>1.18</v>
      </c>
      <c r="J4" s="13"/>
      <c r="K4" s="13"/>
      <c r="L4" s="13"/>
      <c r="M4" s="13"/>
      <c r="N4" s="13"/>
      <c r="O4" s="13"/>
      <c r="P4" s="13"/>
      <c r="Q4" s="13"/>
      <c r="R4" s="13"/>
      <c r="S4" s="13"/>
      <c r="T4" s="13"/>
      <c r="U4" s="13"/>
      <c r="V4" s="30" t="s">
        <v>18</v>
      </c>
      <c r="W4" s="13" t="s">
        <v>24</v>
      </c>
    </row>
    <row r="5" spans="1:23">
      <c r="A5" s="2">
        <v>20</v>
      </c>
      <c r="B5" s="13" t="s">
        <v>33</v>
      </c>
      <c r="C5" s="13" t="s">
        <v>59</v>
      </c>
      <c r="D5" s="13">
        <f>VLOOKUP(T_Publish_Info11[[#This Row],[Game_ID]],T_Sales[],MATCH(T_Publish_Info11[[#Headers],[Global_Sales]],T_Sales[#Headers],0),0)</f>
        <v>20.149999999999999</v>
      </c>
      <c r="E5" s="13">
        <f>VLOOKUP(T_Publish_Info11[[#This Row],[Game_ID]],T_Score[],MATCH(T_Publish_Info11[[#Headers],[User_Count]],T_Score[#Headers],0),0)</f>
        <v>50</v>
      </c>
      <c r="F5" s="6">
        <f>VLOOKUP(T_Publish_Info11[[#This Row],[Game_ID]],T_Sales[],MATCH(T_Publish_Info11[[#Headers],[NA_Sales]],T_Sales[#Headers],0),0)</f>
        <v>4.74</v>
      </c>
      <c r="G5" s="6">
        <f>VLOOKUP(T_Publish_Info11[[#This Row],[Game_ID]],T_Sales[],MATCH(T_Publish_Info11[[#Headers],[EU_Sales]],T_Sales[#Headers],0),0)</f>
        <v>9.1999999999999993</v>
      </c>
      <c r="H5" s="6">
        <f>VLOOKUP(T_Publish_Info11[[#This Row],[Game_ID]],T_Sales[],MATCH(T_Publish_Info11[[#Headers],[JP_Sales]],T_Sales[#Headers],0),0)</f>
        <v>4.16</v>
      </c>
      <c r="I5" s="6">
        <f>VLOOKUP(T_Publish_Info11[[#This Row],[Game_ID]],T_Sales[],MATCH(T_Publish_Info11[[#Headers],[Other_Sales]],T_Sales[#Headers],0),0)</f>
        <v>2.04</v>
      </c>
      <c r="J5" s="13"/>
      <c r="K5" s="13"/>
      <c r="L5" s="13"/>
      <c r="M5" s="13"/>
      <c r="N5" s="13"/>
      <c r="O5" s="13"/>
      <c r="P5" s="13"/>
      <c r="Q5" s="13"/>
      <c r="R5" s="13"/>
      <c r="S5" s="13"/>
      <c r="T5" s="13"/>
      <c r="U5" s="13"/>
      <c r="V5" s="30" t="s">
        <v>18</v>
      </c>
      <c r="W5" s="13" t="s">
        <v>26</v>
      </c>
    </row>
    <row r="6" spans="1:23">
      <c r="A6" s="2">
        <v>71</v>
      </c>
      <c r="B6" s="13" t="s">
        <v>45</v>
      </c>
      <c r="C6" s="13" t="s">
        <v>124</v>
      </c>
      <c r="D6" s="13">
        <f>VLOOKUP(T_Publish_Info11[[#This Row],[Game_ID]],T_Sales[],MATCH(T_Publish_Info11[[#Headers],[Global_Sales]],T_Sales[#Headers],0),0)</f>
        <v>9.31</v>
      </c>
      <c r="E6" s="13">
        <f>VLOOKUP(T_Publish_Info11[[#This Row],[Game_ID]],T_Score[],MATCH(T_Publish_Info11[[#Headers],[User_Count]],T_Score[#Headers],0),0)</f>
        <v>1320</v>
      </c>
      <c r="F6" s="6">
        <f>VLOOKUP(T_Publish_Info11[[#This Row],[Game_ID]],T_Sales[],MATCH(T_Publish_Info11[[#Headers],[NA_Sales]],T_Sales[#Headers],0),0)</f>
        <v>5.93</v>
      </c>
      <c r="G6" s="6">
        <f>VLOOKUP(T_Publish_Info11[[#This Row],[Game_ID]],T_Sales[],MATCH(T_Publish_Info11[[#Headers],[EU_Sales]],T_Sales[#Headers],0),0)</f>
        <v>2.36</v>
      </c>
      <c r="H6" s="6">
        <f>VLOOKUP(T_Publish_Info11[[#This Row],[Game_ID]],T_Sales[],MATCH(T_Publish_Info11[[#Headers],[JP_Sales]],T_Sales[#Headers],0),0)</f>
        <v>0.13</v>
      </c>
      <c r="I6" s="6">
        <f>VLOOKUP(T_Publish_Info11[[#This Row],[Game_ID]],T_Sales[],MATCH(T_Publish_Info11[[#Headers],[Other_Sales]],T_Sales[#Headers],0),0)</f>
        <v>0.9</v>
      </c>
      <c r="J6" s="13"/>
      <c r="K6" s="13"/>
      <c r="L6" s="13"/>
      <c r="M6" s="13"/>
      <c r="N6" s="13"/>
      <c r="O6" s="13"/>
      <c r="P6" s="13"/>
      <c r="Q6" s="13"/>
      <c r="R6" s="13"/>
      <c r="S6" s="13"/>
      <c r="T6" s="13"/>
      <c r="U6" s="13"/>
      <c r="V6" s="30" t="s">
        <v>28</v>
      </c>
      <c r="W6" s="13" t="s">
        <v>27</v>
      </c>
    </row>
    <row r="7" spans="1:23">
      <c r="A7" s="2">
        <v>93</v>
      </c>
      <c r="B7" s="13" t="s">
        <v>76</v>
      </c>
      <c r="C7" s="13" t="s">
        <v>162</v>
      </c>
      <c r="D7" s="13">
        <f>VLOOKUP(T_Publish_Info11[[#This Row],[Game_ID]],T_Sales[],MATCH(T_Publish_Info11[[#Headers],[Global_Sales]],T_Sales[#Headers],0),0)</f>
        <v>7.66</v>
      </c>
      <c r="E7" s="13">
        <f>VLOOKUP(T_Publish_Info11[[#This Row],[Game_ID]],T_Score[],MATCH(T_Publish_Info11[[#Headers],[User_Count]],T_Score[#Headers],0),0)</f>
        <v>1443</v>
      </c>
      <c r="F7" s="6">
        <f>VLOOKUP(T_Publish_Info11[[#This Row],[Game_ID]],T_Sales[],MATCH(T_Publish_Info11[[#Headers],[NA_Sales]],T_Sales[#Headers],0),0)</f>
        <v>2.81</v>
      </c>
      <c r="G7" s="6">
        <f>VLOOKUP(T_Publish_Info11[[#This Row],[Game_ID]],T_Sales[],MATCH(T_Publish_Info11[[#Headers],[EU_Sales]],T_Sales[#Headers],0),0)</f>
        <v>3.48</v>
      </c>
      <c r="H7" s="6">
        <f>VLOOKUP(T_Publish_Info11[[#This Row],[Game_ID]],T_Sales[],MATCH(T_Publish_Info11[[#Headers],[JP_Sales]],T_Sales[#Headers],0),0)</f>
        <v>0.14000000000000001</v>
      </c>
      <c r="I7" s="6">
        <f>VLOOKUP(T_Publish_Info11[[#This Row],[Game_ID]],T_Sales[],MATCH(T_Publish_Info11[[#Headers],[Other_Sales]],T_Sales[#Headers],0),0)</f>
        <v>1.23</v>
      </c>
      <c r="J7" s="13"/>
      <c r="K7" s="13"/>
      <c r="L7" s="13"/>
      <c r="M7" s="13"/>
      <c r="N7" s="13"/>
      <c r="O7" s="13"/>
      <c r="P7" s="13"/>
      <c r="Q7" s="13"/>
      <c r="R7" s="13"/>
      <c r="S7" s="13"/>
      <c r="T7" s="13"/>
      <c r="U7" s="13"/>
      <c r="V7" s="30" t="s">
        <v>28</v>
      </c>
      <c r="W7" s="13" t="s">
        <v>30</v>
      </c>
    </row>
    <row r="8" spans="1:23">
      <c r="A8" s="2">
        <v>33</v>
      </c>
      <c r="B8" s="13" t="s">
        <v>45</v>
      </c>
      <c r="C8" s="13" t="s">
        <v>77</v>
      </c>
      <c r="D8" s="13">
        <f>VLOOKUP(T_Publish_Info11[[#This Row],[Game_ID]],T_Sales[],MATCH(T_Publish_Info11[[#Headers],[Global_Sales]],T_Sales[#Headers],0),0)</f>
        <v>14.61</v>
      </c>
      <c r="E8" s="13">
        <f>VLOOKUP(T_Publish_Info11[[#This Row],[Game_ID]],T_Score[],MATCH(T_Publish_Info11[[#Headers],[User_Count]],T_Score[#Headers],0),0)</f>
        <v>1454</v>
      </c>
      <c r="F8" s="6">
        <f>VLOOKUP(T_Publish_Info11[[#This Row],[Game_ID]],T_Sales[],MATCH(T_Publish_Info11[[#Headers],[NA_Sales]],T_Sales[#Headers],0),0)</f>
        <v>9.6999999999999993</v>
      </c>
      <c r="G8" s="6">
        <f>VLOOKUP(T_Publish_Info11[[#This Row],[Game_ID]],T_Sales[],MATCH(T_Publish_Info11[[#Headers],[EU_Sales]],T_Sales[#Headers],0),0)</f>
        <v>3.68</v>
      </c>
      <c r="H8" s="6">
        <f>VLOOKUP(T_Publish_Info11[[#This Row],[Game_ID]],T_Sales[],MATCH(T_Publish_Info11[[#Headers],[JP_Sales]],T_Sales[#Headers],0),0)</f>
        <v>0.11</v>
      </c>
      <c r="I8" s="6">
        <f>VLOOKUP(T_Publish_Info11[[#This Row],[Game_ID]],T_Sales[],MATCH(T_Publish_Info11[[#Headers],[Other_Sales]],T_Sales[#Headers],0),0)</f>
        <v>1.1299999999999999</v>
      </c>
      <c r="J8" s="13"/>
      <c r="K8" s="13"/>
      <c r="L8" s="13"/>
      <c r="M8" s="13"/>
      <c r="N8" s="13"/>
      <c r="O8" s="13"/>
      <c r="P8" s="13"/>
      <c r="Q8" s="13"/>
      <c r="R8" s="13"/>
      <c r="S8" s="13"/>
      <c r="T8" s="13"/>
      <c r="U8" s="13"/>
      <c r="V8" s="30" t="s">
        <v>33</v>
      </c>
      <c r="W8" s="13" t="s">
        <v>32</v>
      </c>
    </row>
    <row r="9" spans="1:23">
      <c r="A9" s="2">
        <v>42</v>
      </c>
      <c r="B9" s="13" t="s">
        <v>50</v>
      </c>
      <c r="C9" s="13" t="s">
        <v>77</v>
      </c>
      <c r="D9" s="13">
        <f>VLOOKUP(T_Publish_Info11[[#This Row],[Game_ID]],T_Sales[],MATCH(T_Publish_Info11[[#Headers],[Global_Sales]],T_Sales[#Headers],0),0)</f>
        <v>12.63</v>
      </c>
      <c r="E9" s="13">
        <f>VLOOKUP(T_Publish_Info11[[#This Row],[Game_ID]],T_Score[],MATCH(T_Publish_Info11[[#Headers],[User_Count]],T_Score[#Headers],0),0)</f>
        <v>1094</v>
      </c>
      <c r="F9" s="6">
        <f>VLOOKUP(T_Publish_Info11[[#This Row],[Game_ID]],T_Sales[],MATCH(T_Publish_Info11[[#Headers],[NA_Sales]],T_Sales[#Headers],0),0)</f>
        <v>5.99</v>
      </c>
      <c r="G9" s="6">
        <f>VLOOKUP(T_Publish_Info11[[#This Row],[Game_ID]],T_Sales[],MATCH(T_Publish_Info11[[#Headers],[EU_Sales]],T_Sales[#Headers],0),0)</f>
        <v>4.37</v>
      </c>
      <c r="H9" s="6">
        <f>VLOOKUP(T_Publish_Info11[[#This Row],[Game_ID]],T_Sales[],MATCH(T_Publish_Info11[[#Headers],[JP_Sales]],T_Sales[#Headers],0),0)</f>
        <v>0.48</v>
      </c>
      <c r="I9" s="6">
        <f>VLOOKUP(T_Publish_Info11[[#This Row],[Game_ID]],T_Sales[],MATCH(T_Publish_Info11[[#Headers],[Other_Sales]],T_Sales[#Headers],0),0)</f>
        <v>1.79</v>
      </c>
      <c r="J9" s="13"/>
      <c r="K9" s="13"/>
      <c r="L9" s="13"/>
      <c r="M9" s="13"/>
      <c r="N9" s="13"/>
      <c r="O9" s="13"/>
      <c r="P9" s="13"/>
      <c r="Q9" s="13"/>
      <c r="R9" s="13"/>
      <c r="S9" s="13"/>
      <c r="T9" s="13"/>
      <c r="U9" s="13"/>
      <c r="V9" s="30" t="s">
        <v>18</v>
      </c>
      <c r="W9" s="13" t="s">
        <v>34</v>
      </c>
    </row>
    <row r="10" spans="1:23">
      <c r="A10" s="2">
        <v>32</v>
      </c>
      <c r="B10" s="13" t="s">
        <v>76</v>
      </c>
      <c r="C10" s="13" t="s">
        <v>75</v>
      </c>
      <c r="D10" s="13">
        <f>VLOOKUP(T_Publish_Info11[[#This Row],[Game_ID]],T_Sales[],MATCH(T_Publish_Info11[[#Headers],[Global_Sales]],T_Sales[#Headers],0),0)</f>
        <v>14.63</v>
      </c>
      <c r="E10" s="13">
        <f>VLOOKUP(T_Publish_Info11[[#This Row],[Game_ID]],T_Score[],MATCH(T_Publish_Info11[[#Headers],[User_Count]],T_Score[#Headers],0),0)</f>
        <v>0</v>
      </c>
      <c r="F10" s="6">
        <f>VLOOKUP(T_Publish_Info11[[#This Row],[Game_ID]],T_Sales[],MATCH(T_Publish_Info11[[#Headers],[NA_Sales]],T_Sales[#Headers],0),0)</f>
        <v>6.03</v>
      </c>
      <c r="G10" s="6">
        <f>VLOOKUP(T_Publish_Info11[[#This Row],[Game_ID]],T_Sales[],MATCH(T_Publish_Info11[[#Headers],[EU_Sales]],T_Sales[#Headers],0),0)</f>
        <v>5.86</v>
      </c>
      <c r="H10" s="6">
        <f>VLOOKUP(T_Publish_Info11[[#This Row],[Game_ID]],T_Sales[],MATCH(T_Publish_Info11[[#Headers],[JP_Sales]],T_Sales[#Headers],0),0)</f>
        <v>0.36</v>
      </c>
      <c r="I10" s="6">
        <f>VLOOKUP(T_Publish_Info11[[#This Row],[Game_ID]],T_Sales[],MATCH(T_Publish_Info11[[#Headers],[Other_Sales]],T_Sales[#Headers],0),0)</f>
        <v>2.38</v>
      </c>
      <c r="J10" s="13"/>
      <c r="K10" s="13"/>
      <c r="L10" s="13"/>
      <c r="M10" s="13"/>
      <c r="N10" s="13"/>
      <c r="O10" s="13"/>
      <c r="P10" s="13"/>
      <c r="Q10" s="13"/>
      <c r="R10" s="13"/>
      <c r="S10" s="13"/>
      <c r="T10" s="13"/>
      <c r="U10" s="13"/>
      <c r="V10" s="30" t="s">
        <v>18</v>
      </c>
      <c r="W10" s="13" t="s">
        <v>36</v>
      </c>
    </row>
    <row r="11" spans="1:23">
      <c r="A11" s="2">
        <v>100</v>
      </c>
      <c r="B11" s="13" t="s">
        <v>172</v>
      </c>
      <c r="C11" s="13" t="s">
        <v>75</v>
      </c>
      <c r="D11" s="13">
        <f>VLOOKUP(T_Publish_Info11[[#This Row],[Game_ID]],T_Sales[],MATCH(T_Publish_Info11[[#Headers],[Global_Sales]],T_Sales[#Headers],0),0)</f>
        <v>7.39</v>
      </c>
      <c r="E11" s="13">
        <f>VLOOKUP(T_Publish_Info11[[#This Row],[Game_ID]],T_Score[],MATCH(T_Publish_Info11[[#Headers],[User_Count]],T_Score[#Headers],0),0)</f>
        <v>0</v>
      </c>
      <c r="F11" s="6">
        <f>VLOOKUP(T_Publish_Info11[[#This Row],[Game_ID]],T_Sales[],MATCH(T_Publish_Info11[[#Headers],[NA_Sales]],T_Sales[#Headers],0),0)</f>
        <v>4.59</v>
      </c>
      <c r="G11" s="6">
        <f>VLOOKUP(T_Publish_Info11[[#This Row],[Game_ID]],T_Sales[],MATCH(T_Publish_Info11[[#Headers],[EU_Sales]],T_Sales[#Headers],0),0)</f>
        <v>2.11</v>
      </c>
      <c r="H11" s="6">
        <f>VLOOKUP(T_Publish_Info11[[#This Row],[Game_ID]],T_Sales[],MATCH(T_Publish_Info11[[#Headers],[JP_Sales]],T_Sales[#Headers],0),0)</f>
        <v>0.01</v>
      </c>
      <c r="I11" s="6">
        <f>VLOOKUP(T_Publish_Info11[[#This Row],[Game_ID]],T_Sales[],MATCH(T_Publish_Info11[[#Headers],[Other_Sales]],T_Sales[#Headers],0),0)</f>
        <v>0.68</v>
      </c>
      <c r="J11" s="13"/>
      <c r="K11" s="13"/>
      <c r="L11" s="13"/>
      <c r="M11" s="13"/>
      <c r="N11" s="13"/>
      <c r="O11" s="13"/>
      <c r="P11" s="13"/>
      <c r="Q11" s="13"/>
      <c r="R11" s="13"/>
      <c r="S11" s="13"/>
      <c r="T11" s="13"/>
      <c r="U11" s="13"/>
      <c r="V11" s="30" t="s">
        <v>23</v>
      </c>
      <c r="W11" s="13" t="s">
        <v>37</v>
      </c>
    </row>
    <row r="12" spans="1:23">
      <c r="A12" s="2">
        <v>35</v>
      </c>
      <c r="B12" s="13" t="s">
        <v>50</v>
      </c>
      <c r="C12" s="13" t="s">
        <v>81</v>
      </c>
      <c r="D12" s="13">
        <f>VLOOKUP(T_Publish_Info11[[#This Row],[Game_ID]],T_Sales[],MATCH(T_Publish_Info11[[#Headers],[Global_Sales]],T_Sales[#Headers],0),0)</f>
        <v>13.79</v>
      </c>
      <c r="E12" s="13">
        <f>VLOOKUP(T_Publish_Info11[[#This Row],[Game_ID]],T_Score[],MATCH(T_Publish_Info11[[#Headers],[User_Count]],T_Score[#Headers],0),0)</f>
        <v>922</v>
      </c>
      <c r="F12" s="6">
        <f>VLOOKUP(T_Publish_Info11[[#This Row],[Game_ID]],T_Sales[],MATCH(T_Publish_Info11[[#Headers],[NA_Sales]],T_Sales[#Headers],0),0)</f>
        <v>4.99</v>
      </c>
      <c r="G12" s="6">
        <f>VLOOKUP(T_Publish_Info11[[#This Row],[Game_ID]],T_Sales[],MATCH(T_Publish_Info11[[#Headers],[EU_Sales]],T_Sales[#Headers],0),0)</f>
        <v>5.73</v>
      </c>
      <c r="H12" s="6">
        <f>VLOOKUP(T_Publish_Info11[[#This Row],[Game_ID]],T_Sales[],MATCH(T_Publish_Info11[[#Headers],[JP_Sales]],T_Sales[#Headers],0),0)</f>
        <v>0.65</v>
      </c>
      <c r="I12" s="6">
        <f>VLOOKUP(T_Publish_Info11[[#This Row],[Game_ID]],T_Sales[],MATCH(T_Publish_Info11[[#Headers],[Other_Sales]],T_Sales[#Headers],0),0)</f>
        <v>2.42</v>
      </c>
      <c r="J12" s="13"/>
      <c r="K12" s="13"/>
      <c r="L12" s="13"/>
      <c r="M12" s="13"/>
      <c r="N12" s="13"/>
      <c r="O12" s="13"/>
      <c r="P12" s="13"/>
      <c r="Q12" s="13"/>
      <c r="R12" s="13"/>
      <c r="S12" s="13"/>
      <c r="T12" s="13"/>
      <c r="U12" s="13"/>
      <c r="V12" s="30" t="s">
        <v>33</v>
      </c>
      <c r="W12" s="13" t="s">
        <v>39</v>
      </c>
    </row>
    <row r="13" spans="1:23">
      <c r="A13" s="2">
        <v>36</v>
      </c>
      <c r="B13" s="13" t="s">
        <v>45</v>
      </c>
      <c r="C13" s="13" t="s">
        <v>81</v>
      </c>
      <c r="D13" s="13">
        <f>VLOOKUP(T_Publish_Info11[[#This Row],[Game_ID]],T_Sales[],MATCH(T_Publish_Info11[[#Headers],[Global_Sales]],T_Sales[#Headers],0),0)</f>
        <v>13.67</v>
      </c>
      <c r="E13" s="13">
        <f>VLOOKUP(T_Publish_Info11[[#This Row],[Game_ID]],T_Score[],MATCH(T_Publish_Info11[[#Headers],[User_Count]],T_Score[#Headers],0),0)</f>
        <v>2256</v>
      </c>
      <c r="F13" s="6">
        <f>VLOOKUP(T_Publish_Info11[[#This Row],[Game_ID]],T_Sales[],MATCH(T_Publish_Info11[[#Headers],[NA_Sales]],T_Sales[#Headers],0),0)</f>
        <v>8.25</v>
      </c>
      <c r="G13" s="6">
        <f>VLOOKUP(T_Publish_Info11[[#This Row],[Game_ID]],T_Sales[],MATCH(T_Publish_Info11[[#Headers],[EU_Sales]],T_Sales[#Headers],0),0)</f>
        <v>4.24</v>
      </c>
      <c r="H13" s="6">
        <f>VLOOKUP(T_Publish_Info11[[#This Row],[Game_ID]],T_Sales[],MATCH(T_Publish_Info11[[#Headers],[JP_Sales]],T_Sales[#Headers],0),0)</f>
        <v>7.0000000000000007E-2</v>
      </c>
      <c r="I13" s="6">
        <f>VLOOKUP(T_Publish_Info11[[#This Row],[Game_ID]],T_Sales[],MATCH(T_Publish_Info11[[#Headers],[Other_Sales]],T_Sales[#Headers],0),0)</f>
        <v>1.1200000000000001</v>
      </c>
      <c r="J13" s="13"/>
      <c r="K13" s="13"/>
      <c r="L13" s="13"/>
      <c r="M13" s="13"/>
      <c r="N13" s="13"/>
      <c r="O13" s="13"/>
      <c r="P13" s="13"/>
      <c r="Q13" s="13"/>
      <c r="R13" s="13"/>
      <c r="S13" s="13"/>
      <c r="T13" s="13"/>
      <c r="U13" s="13"/>
      <c r="V13" s="30" t="s">
        <v>33</v>
      </c>
      <c r="W13" s="13" t="s">
        <v>41</v>
      </c>
    </row>
    <row r="14" spans="1:23">
      <c r="A14" s="2">
        <v>61</v>
      </c>
      <c r="B14" s="13" t="s">
        <v>45</v>
      </c>
      <c r="C14" s="13" t="s">
        <v>110</v>
      </c>
      <c r="D14" s="13">
        <f>VLOOKUP(T_Publish_Info11[[#This Row],[Game_ID]],T_Sales[],MATCH(T_Publish_Info11[[#Headers],[Global_Sales]],T_Sales[#Headers],0),0)</f>
        <v>10.25</v>
      </c>
      <c r="E14" s="13">
        <f>VLOOKUP(T_Publish_Info11[[#This Row],[Game_ID]],T_Score[],MATCH(T_Publish_Info11[[#Headers],[User_Count]],T_Score[#Headers],0),0)</f>
        <v>2117</v>
      </c>
      <c r="F14" s="6">
        <f>VLOOKUP(T_Publish_Info11[[#This Row],[Game_ID]],T_Sales[],MATCH(T_Publish_Info11[[#Headers],[NA_Sales]],T_Sales[#Headers],0),0)</f>
        <v>6.73</v>
      </c>
      <c r="G14" s="6">
        <f>VLOOKUP(T_Publish_Info11[[#This Row],[Game_ID]],T_Sales[],MATCH(T_Publish_Info11[[#Headers],[EU_Sales]],T_Sales[#Headers],0),0)</f>
        <v>2.56</v>
      </c>
      <c r="H14" s="6">
        <f>VLOOKUP(T_Publish_Info11[[#This Row],[Game_ID]],T_Sales[],MATCH(T_Publish_Info11[[#Headers],[JP_Sales]],T_Sales[#Headers],0),0)</f>
        <v>0.04</v>
      </c>
      <c r="I14" s="6">
        <f>VLOOKUP(T_Publish_Info11[[#This Row],[Game_ID]],T_Sales[],MATCH(T_Publish_Info11[[#Headers],[Other_Sales]],T_Sales[#Headers],0),0)</f>
        <v>0.91</v>
      </c>
      <c r="J14" s="13"/>
      <c r="K14" s="13"/>
      <c r="L14" s="13"/>
      <c r="M14" s="13"/>
      <c r="N14" s="13"/>
      <c r="O14" s="13"/>
      <c r="P14" s="13"/>
      <c r="Q14" s="13"/>
      <c r="R14" s="13"/>
      <c r="S14" s="13"/>
      <c r="T14" s="13"/>
      <c r="U14" s="13"/>
      <c r="V14" s="30" t="s">
        <v>28</v>
      </c>
      <c r="W14" s="13" t="s">
        <v>42</v>
      </c>
    </row>
    <row r="15" spans="1:23">
      <c r="A15" s="2">
        <v>70</v>
      </c>
      <c r="B15" s="13" t="s">
        <v>50</v>
      </c>
      <c r="C15" s="13" t="s">
        <v>110</v>
      </c>
      <c r="D15" s="13">
        <f>VLOOKUP(T_Publish_Info11[[#This Row],[Game_ID]],T_Sales[],MATCH(T_Publish_Info11[[#Headers],[Global_Sales]],T_Sales[#Headers],0),0)</f>
        <v>9.36</v>
      </c>
      <c r="E15" s="13">
        <f>VLOOKUP(T_Publish_Info11[[#This Row],[Game_ID]],T_Score[],MATCH(T_Publish_Info11[[#Headers],[User_Count]],T_Score[#Headers],0),0)</f>
        <v>1047</v>
      </c>
      <c r="F15" s="6">
        <f>VLOOKUP(T_Publish_Info11[[#This Row],[Game_ID]],T_Sales[],MATCH(T_Publish_Info11[[#Headers],[NA_Sales]],T_Sales[#Headers],0),0)</f>
        <v>4.0999999999999996</v>
      </c>
      <c r="G15" s="6">
        <f>VLOOKUP(T_Publish_Info11[[#This Row],[Game_ID]],T_Sales[],MATCH(T_Publish_Info11[[#Headers],[EU_Sales]],T_Sales[#Headers],0),0)</f>
        <v>3.63</v>
      </c>
      <c r="H15" s="6">
        <f>VLOOKUP(T_Publish_Info11[[#This Row],[Game_ID]],T_Sales[],MATCH(T_Publish_Info11[[#Headers],[JP_Sales]],T_Sales[#Headers],0),0)</f>
        <v>0.38</v>
      </c>
      <c r="I15" s="6">
        <f>VLOOKUP(T_Publish_Info11[[#This Row],[Game_ID]],T_Sales[],MATCH(T_Publish_Info11[[#Headers],[Other_Sales]],T_Sales[#Headers],0),0)</f>
        <v>1.25</v>
      </c>
      <c r="J15" s="13"/>
      <c r="K15" s="13"/>
      <c r="L15" s="13"/>
      <c r="M15" s="13"/>
      <c r="N15" s="13"/>
      <c r="O15" s="13"/>
      <c r="P15" s="13"/>
      <c r="Q15" s="13"/>
      <c r="R15" s="13"/>
      <c r="S15" s="13"/>
      <c r="T15" s="13"/>
      <c r="U15" s="13"/>
      <c r="V15" s="30" t="s">
        <v>18</v>
      </c>
      <c r="W15" s="13" t="s">
        <v>43</v>
      </c>
    </row>
    <row r="16" spans="1:23">
      <c r="A16" s="2">
        <v>37</v>
      </c>
      <c r="B16" s="13" t="s">
        <v>45</v>
      </c>
      <c r="C16" s="13" t="s">
        <v>82</v>
      </c>
      <c r="D16" s="13">
        <f>VLOOKUP(T_Publish_Info11[[#This Row],[Game_ID]],T_Sales[],MATCH(T_Publish_Info11[[#Headers],[Global_Sales]],T_Sales[#Headers],0),0)</f>
        <v>13.47</v>
      </c>
      <c r="E16" s="13">
        <f>VLOOKUP(T_Publish_Info11[[#This Row],[Game_ID]],T_Score[],MATCH(T_Publish_Info11[[#Headers],[User_Count]],T_Score[#Headers],0),0)</f>
        <v>2698</v>
      </c>
      <c r="F16" s="6">
        <f>VLOOKUP(T_Publish_Info11[[#This Row],[Game_ID]],T_Sales[],MATCH(T_Publish_Info11[[#Headers],[NA_Sales]],T_Sales[#Headers],0),0)</f>
        <v>8.52</v>
      </c>
      <c r="G16" s="6">
        <f>VLOOKUP(T_Publish_Info11[[#This Row],[Game_ID]],T_Sales[],MATCH(T_Publish_Info11[[#Headers],[EU_Sales]],T_Sales[#Headers],0),0)</f>
        <v>3.59</v>
      </c>
      <c r="H16" s="6">
        <f>VLOOKUP(T_Publish_Info11[[#This Row],[Game_ID]],T_Sales[],MATCH(T_Publish_Info11[[#Headers],[JP_Sales]],T_Sales[#Headers],0),0)</f>
        <v>0.08</v>
      </c>
      <c r="I16" s="6">
        <f>VLOOKUP(T_Publish_Info11[[#This Row],[Game_ID]],T_Sales[],MATCH(T_Publish_Info11[[#Headers],[Other_Sales]],T_Sales[#Headers],0),0)</f>
        <v>1.28</v>
      </c>
      <c r="J16" s="13"/>
      <c r="K16" s="13"/>
      <c r="L16" s="13"/>
      <c r="M16" s="13"/>
      <c r="N16" s="13"/>
      <c r="O16" s="13"/>
      <c r="P16" s="13"/>
      <c r="Q16" s="13"/>
      <c r="R16" s="13"/>
      <c r="S16" s="13"/>
      <c r="T16" s="13"/>
      <c r="U16" s="13"/>
      <c r="V16" s="30" t="s">
        <v>45</v>
      </c>
      <c r="W16" s="13" t="s">
        <v>44</v>
      </c>
    </row>
    <row r="17" spans="1:23">
      <c r="A17" s="2">
        <v>56</v>
      </c>
      <c r="B17" s="13" t="s">
        <v>50</v>
      </c>
      <c r="C17" s="13" t="s">
        <v>82</v>
      </c>
      <c r="D17" s="13">
        <f>VLOOKUP(T_Publish_Info11[[#This Row],[Game_ID]],T_Sales[],MATCH(T_Publish_Info11[[#Headers],[Global_Sales]],T_Sales[#Headers],0),0)</f>
        <v>10.6</v>
      </c>
      <c r="E17" s="13">
        <f>VLOOKUP(T_Publish_Info11[[#This Row],[Game_ID]],T_Score[],MATCH(T_Publish_Info11[[#Headers],[User_Count]],T_Score[#Headers],0),0)</f>
        <v>2073</v>
      </c>
      <c r="F17" s="6">
        <f>VLOOKUP(T_Publish_Info11[[#This Row],[Game_ID]],T_Sales[],MATCH(T_Publish_Info11[[#Headers],[NA_Sales]],T_Sales[#Headers],0),0)</f>
        <v>4.99</v>
      </c>
      <c r="G17" s="6">
        <f>VLOOKUP(T_Publish_Info11[[#This Row],[Game_ID]],T_Sales[],MATCH(T_Publish_Info11[[#Headers],[EU_Sales]],T_Sales[#Headers],0),0)</f>
        <v>3.64</v>
      </c>
      <c r="H17" s="6">
        <f>VLOOKUP(T_Publish_Info11[[#This Row],[Game_ID]],T_Sales[],MATCH(T_Publish_Info11[[#Headers],[JP_Sales]],T_Sales[#Headers],0),0)</f>
        <v>0.38</v>
      </c>
      <c r="I17" s="6">
        <f>VLOOKUP(T_Publish_Info11[[#This Row],[Game_ID]],T_Sales[],MATCH(T_Publish_Info11[[#Headers],[Other_Sales]],T_Sales[#Headers],0),0)</f>
        <v>1.6</v>
      </c>
      <c r="J17" s="13"/>
      <c r="K17" s="13"/>
      <c r="L17" s="13"/>
      <c r="M17" s="13"/>
      <c r="N17" s="13"/>
      <c r="O17" s="13"/>
      <c r="P17" s="13"/>
      <c r="Q17" s="13"/>
      <c r="R17" s="13"/>
      <c r="S17" s="13"/>
      <c r="T17" s="13"/>
      <c r="U17" s="13"/>
      <c r="V17" s="30" t="s">
        <v>18</v>
      </c>
      <c r="W17" s="13" t="s">
        <v>48</v>
      </c>
    </row>
    <row r="18" spans="1:23">
      <c r="A18" s="2">
        <v>30</v>
      </c>
      <c r="B18" s="13" t="s">
        <v>45</v>
      </c>
      <c r="C18" s="13" t="s">
        <v>71</v>
      </c>
      <c r="D18" s="13">
        <f>VLOOKUP(T_Publish_Info11[[#This Row],[Game_ID]],T_Sales[],MATCH(T_Publish_Info11[[#Headers],[Global_Sales]],T_Sales[#Headers],0),0)</f>
        <v>14.73</v>
      </c>
      <c r="E18" s="13">
        <f>VLOOKUP(T_Publish_Info11[[#This Row],[Game_ID]],T_Score[],MATCH(T_Publish_Info11[[#Headers],[User_Count]],T_Score[#Headers],0),0)</f>
        <v>8713</v>
      </c>
      <c r="F18" s="6">
        <f>VLOOKUP(T_Publish_Info11[[#This Row],[Game_ID]],T_Sales[],MATCH(T_Publish_Info11[[#Headers],[NA_Sales]],T_Sales[#Headers],0),0)</f>
        <v>9.0399999999999991</v>
      </c>
      <c r="G18" s="6">
        <f>VLOOKUP(T_Publish_Info11[[#This Row],[Game_ID]],T_Sales[],MATCH(T_Publish_Info11[[#Headers],[EU_Sales]],T_Sales[#Headers],0),0)</f>
        <v>4.24</v>
      </c>
      <c r="H18" s="6">
        <f>VLOOKUP(T_Publish_Info11[[#This Row],[Game_ID]],T_Sales[],MATCH(T_Publish_Info11[[#Headers],[JP_Sales]],T_Sales[#Headers],0),0)</f>
        <v>0.13</v>
      </c>
      <c r="I18" s="6">
        <f>VLOOKUP(T_Publish_Info11[[#This Row],[Game_ID]],T_Sales[],MATCH(T_Publish_Info11[[#Headers],[Other_Sales]],T_Sales[#Headers],0),0)</f>
        <v>1.32</v>
      </c>
      <c r="J18" s="13"/>
      <c r="K18" s="13"/>
      <c r="L18" s="13"/>
      <c r="M18" s="13"/>
      <c r="N18" s="13"/>
      <c r="O18" s="13"/>
      <c r="P18" s="13"/>
      <c r="Q18" s="13"/>
      <c r="R18" s="13"/>
      <c r="S18" s="13"/>
      <c r="T18" s="13"/>
      <c r="U18" s="13"/>
      <c r="V18" s="30" t="s">
        <v>50</v>
      </c>
      <c r="W18" s="13" t="s">
        <v>49</v>
      </c>
    </row>
    <row r="19" spans="1:23">
      <c r="A19" s="2">
        <v>38</v>
      </c>
      <c r="B19" s="13" t="s">
        <v>50</v>
      </c>
      <c r="C19" s="13" t="s">
        <v>71</v>
      </c>
      <c r="D19" s="13">
        <f>VLOOKUP(T_Publish_Info11[[#This Row],[Game_ID]],T_Sales[],MATCH(T_Publish_Info11[[#Headers],[Global_Sales]],T_Sales[#Headers],0),0)</f>
        <v>13.32</v>
      </c>
      <c r="E19" s="13">
        <f>VLOOKUP(T_Publish_Info11[[#This Row],[Game_ID]],T_Score[],MATCH(T_Publish_Info11[[#Headers],[User_Count]],T_Score[#Headers],0),0)</f>
        <v>5234</v>
      </c>
      <c r="F19" s="6">
        <f>VLOOKUP(T_Publish_Info11[[#This Row],[Game_ID]],T_Sales[],MATCH(T_Publish_Info11[[#Headers],[NA_Sales]],T_Sales[#Headers],0),0)</f>
        <v>5.54</v>
      </c>
      <c r="G19" s="6">
        <f>VLOOKUP(T_Publish_Info11[[#This Row],[Game_ID]],T_Sales[],MATCH(T_Publish_Info11[[#Headers],[EU_Sales]],T_Sales[#Headers],0),0)</f>
        <v>5.73</v>
      </c>
      <c r="H19" s="6">
        <f>VLOOKUP(T_Publish_Info11[[#This Row],[Game_ID]],T_Sales[],MATCH(T_Publish_Info11[[#Headers],[JP_Sales]],T_Sales[#Headers],0),0)</f>
        <v>0.49</v>
      </c>
      <c r="I19" s="6">
        <f>VLOOKUP(T_Publish_Info11[[#This Row],[Game_ID]],T_Sales[],MATCH(T_Publish_Info11[[#Headers],[Other_Sales]],T_Sales[#Headers],0),0)</f>
        <v>1.57</v>
      </c>
      <c r="J19" s="13"/>
      <c r="K19" s="13"/>
      <c r="L19" s="13"/>
      <c r="M19" s="13"/>
      <c r="N19" s="13"/>
      <c r="O19" s="13"/>
      <c r="P19" s="13"/>
      <c r="Q19" s="13"/>
      <c r="R19" s="13"/>
      <c r="S19" s="13"/>
      <c r="T19" s="13"/>
      <c r="U19" s="13"/>
      <c r="V19" s="30" t="s">
        <v>56</v>
      </c>
      <c r="W19" s="13" t="s">
        <v>55</v>
      </c>
    </row>
    <row r="20" spans="1:23">
      <c r="A20" s="2">
        <v>96</v>
      </c>
      <c r="B20" s="13" t="s">
        <v>105</v>
      </c>
      <c r="C20" s="13" t="s">
        <v>167</v>
      </c>
      <c r="D20" s="13">
        <f>VLOOKUP(T_Publish_Info11[[#This Row],[Game_ID]],T_Sales[],MATCH(T_Publish_Info11[[#Headers],[Global_Sales]],T_Sales[#Headers],0),0)</f>
        <v>7.58</v>
      </c>
      <c r="E20" s="13">
        <f>VLOOKUP(T_Publish_Info11[[#This Row],[Game_ID]],T_Score[],MATCH(T_Publish_Info11[[#Headers],[User_Count]],T_Score[#Headers],0),0)</f>
        <v>0</v>
      </c>
      <c r="F20" s="6">
        <f>VLOOKUP(T_Publish_Info11[[#This Row],[Game_ID]],T_Sales[],MATCH(T_Publish_Info11[[#Headers],[NA_Sales]],T_Sales[#Headers],0),0)</f>
        <v>3.78</v>
      </c>
      <c r="G20" s="6">
        <f>VLOOKUP(T_Publish_Info11[[#This Row],[Game_ID]],T_Sales[],MATCH(T_Publish_Info11[[#Headers],[EU_Sales]],T_Sales[#Headers],0),0)</f>
        <v>2.17</v>
      </c>
      <c r="H20" s="6">
        <f>VLOOKUP(T_Publish_Info11[[#This Row],[Game_ID]],T_Sales[],MATCH(T_Publish_Info11[[#Headers],[JP_Sales]],T_Sales[#Headers],0),0)</f>
        <v>1.31</v>
      </c>
      <c r="I20" s="6">
        <f>VLOOKUP(T_Publish_Info11[[#This Row],[Game_ID]],T_Sales[],MATCH(T_Publish_Info11[[#Headers],[Other_Sales]],T_Sales[#Headers],0),0)</f>
        <v>0.31</v>
      </c>
      <c r="J20" s="13"/>
      <c r="K20" s="13"/>
      <c r="L20" s="13"/>
      <c r="M20" s="13"/>
      <c r="N20" s="13"/>
      <c r="O20" s="13"/>
      <c r="P20" s="13"/>
      <c r="Q20" s="13"/>
      <c r="R20" s="13"/>
      <c r="S20" s="13"/>
      <c r="T20" s="13"/>
      <c r="U20" s="13"/>
      <c r="V20" s="30" t="s">
        <v>58</v>
      </c>
      <c r="W20" s="13" t="s">
        <v>57</v>
      </c>
    </row>
    <row r="21" spans="1:23">
      <c r="A21" s="2">
        <v>72</v>
      </c>
      <c r="B21" s="13" t="s">
        <v>58</v>
      </c>
      <c r="C21" s="13" t="s">
        <v>125</v>
      </c>
      <c r="D21" s="13">
        <f>VLOOKUP(T_Publish_Info11[[#This Row],[Game_ID]],T_Sales[],MATCH(T_Publish_Info11[[#Headers],[Global_Sales]],T_Sales[#Headers],0),0)</f>
        <v>9.3000000000000007</v>
      </c>
      <c r="E21" s="13">
        <f>VLOOKUP(T_Publish_Info11[[#This Row],[Game_ID]],T_Score[],MATCH(T_Publish_Info11[[#Headers],[User_Count]],T_Score[#Headers],0),0)</f>
        <v>0</v>
      </c>
      <c r="F21" s="6">
        <f>VLOOKUP(T_Publish_Info11[[#This Row],[Game_ID]],T_Sales[],MATCH(T_Publish_Info11[[#Headers],[NA_Sales]],T_Sales[#Headers],0),0)</f>
        <v>4.3600000000000003</v>
      </c>
      <c r="G21" s="6">
        <f>VLOOKUP(T_Publish_Info11[[#This Row],[Game_ID]],T_Sales[],MATCH(T_Publish_Info11[[#Headers],[EU_Sales]],T_Sales[#Headers],0),0)</f>
        <v>1.71</v>
      </c>
      <c r="H21" s="6">
        <f>VLOOKUP(T_Publish_Info11[[#This Row],[Game_ID]],T_Sales[],MATCH(T_Publish_Info11[[#Headers],[JP_Sales]],T_Sales[#Headers],0),0)</f>
        <v>3</v>
      </c>
      <c r="I21" s="6">
        <f>VLOOKUP(T_Publish_Info11[[#This Row],[Game_ID]],T_Sales[],MATCH(T_Publish_Info11[[#Headers],[Other_Sales]],T_Sales[#Headers],0),0)</f>
        <v>0.23</v>
      </c>
      <c r="J21" s="13"/>
      <c r="K21" s="13"/>
      <c r="L21" s="13"/>
      <c r="M21" s="13"/>
      <c r="N21" s="13"/>
      <c r="O21" s="13"/>
      <c r="P21" s="13"/>
      <c r="Q21" s="13"/>
      <c r="R21" s="13"/>
      <c r="S21" s="13"/>
      <c r="T21" s="13"/>
      <c r="U21" s="13"/>
      <c r="V21" s="30" t="s">
        <v>33</v>
      </c>
      <c r="W21" s="13" t="s">
        <v>59</v>
      </c>
    </row>
    <row r="22" spans="1:23">
      <c r="A22" s="2">
        <v>10</v>
      </c>
      <c r="B22" s="13" t="s">
        <v>23</v>
      </c>
      <c r="C22" s="13" t="s">
        <v>37</v>
      </c>
      <c r="D22" s="13">
        <f>VLOOKUP(T_Publish_Info11[[#This Row],[Game_ID]],T_Sales[],MATCH(T_Publish_Info11[[#Headers],[Global_Sales]],T_Sales[#Headers],0),0)</f>
        <v>28.31</v>
      </c>
      <c r="E22" s="13">
        <f>VLOOKUP(T_Publish_Info11[[#This Row],[Game_ID]],T_Score[],MATCH(T_Publish_Info11[[#Headers],[User_Count]],T_Score[#Headers],0),0)</f>
        <v>0</v>
      </c>
      <c r="F22" s="6">
        <f>VLOOKUP(T_Publish_Info11[[#This Row],[Game_ID]],T_Sales[],MATCH(T_Publish_Info11[[#Headers],[NA_Sales]],T_Sales[#Headers],0),0)</f>
        <v>26.93</v>
      </c>
      <c r="G22" s="6">
        <f>VLOOKUP(T_Publish_Info11[[#This Row],[Game_ID]],T_Sales[],MATCH(T_Publish_Info11[[#Headers],[EU_Sales]],T_Sales[#Headers],0),0)</f>
        <v>0.63</v>
      </c>
      <c r="H22" s="6">
        <f>VLOOKUP(T_Publish_Info11[[#This Row],[Game_ID]],T_Sales[],MATCH(T_Publish_Info11[[#Headers],[JP_Sales]],T_Sales[#Headers],0),0)</f>
        <v>0.28000000000000003</v>
      </c>
      <c r="I22" s="6">
        <f>VLOOKUP(T_Publish_Info11[[#This Row],[Game_ID]],T_Sales[],MATCH(T_Publish_Info11[[#Headers],[Other_Sales]],T_Sales[#Headers],0),0)</f>
        <v>0.47</v>
      </c>
      <c r="J22" s="13"/>
      <c r="K22" s="13"/>
      <c r="L22" s="13"/>
      <c r="M22" s="13"/>
      <c r="N22" s="13"/>
      <c r="O22" s="13"/>
      <c r="P22" s="13"/>
      <c r="Q22" s="13"/>
      <c r="R22" s="13"/>
      <c r="S22" s="13"/>
      <c r="T22" s="13"/>
      <c r="U22" s="13"/>
      <c r="V22" s="30" t="s">
        <v>33</v>
      </c>
      <c r="W22" s="13" t="s">
        <v>60</v>
      </c>
    </row>
    <row r="23" spans="1:23">
      <c r="A23" s="2">
        <v>78</v>
      </c>
      <c r="B23" s="13" t="s">
        <v>76</v>
      </c>
      <c r="C23" s="13" t="s">
        <v>134</v>
      </c>
      <c r="D23" s="13">
        <f>VLOOKUP(T_Publish_Info11[[#This Row],[Game_ID]],T_Sales[],MATCH(T_Publish_Info11[[#Headers],[Global_Sales]],T_Sales[#Headers],0),0)</f>
        <v>8.57</v>
      </c>
      <c r="E23" s="13">
        <f>VLOOKUP(T_Publish_Info11[[#This Row],[Game_ID]],T_Score[],MATCH(T_Publish_Info11[[#Headers],[User_Count]],T_Score[#Headers],0),0)</f>
        <v>896</v>
      </c>
      <c r="F23" s="6">
        <f>VLOOKUP(T_Publish_Info11[[#This Row],[Game_ID]],T_Sales[],MATCH(T_Publish_Info11[[#Headers],[NA_Sales]],T_Sales[#Headers],0),0)</f>
        <v>1.1200000000000001</v>
      </c>
      <c r="G23" s="6">
        <f>VLOOKUP(T_Publish_Info11[[#This Row],[Game_ID]],T_Sales[],MATCH(T_Publish_Info11[[#Headers],[EU_Sales]],T_Sales[#Headers],0),0)</f>
        <v>6.12</v>
      </c>
      <c r="H23" s="6">
        <f>VLOOKUP(T_Publish_Info11[[#This Row],[Game_ID]],T_Sales[],MATCH(T_Publish_Info11[[#Headers],[JP_Sales]],T_Sales[#Headers],0),0)</f>
        <v>0.06</v>
      </c>
      <c r="I23" s="6">
        <f>VLOOKUP(T_Publish_Info11[[#This Row],[Game_ID]],T_Sales[],MATCH(T_Publish_Info11[[#Headers],[Other_Sales]],T_Sales[#Headers],0),0)</f>
        <v>1.28</v>
      </c>
      <c r="J23" s="13"/>
      <c r="K23" s="13"/>
      <c r="L23" s="13"/>
      <c r="M23" s="13"/>
      <c r="N23" s="13"/>
      <c r="O23" s="13"/>
      <c r="P23" s="13"/>
      <c r="Q23" s="13"/>
      <c r="R23" s="13"/>
      <c r="S23" s="13"/>
      <c r="T23" s="13"/>
      <c r="U23" s="13"/>
      <c r="V23" s="30" t="s">
        <v>28</v>
      </c>
      <c r="W23" s="13" t="s">
        <v>61</v>
      </c>
    </row>
    <row r="24" spans="1:23">
      <c r="A24" s="2">
        <v>95</v>
      </c>
      <c r="B24" s="13" t="s">
        <v>76</v>
      </c>
      <c r="C24" s="13" t="s">
        <v>165</v>
      </c>
      <c r="D24" s="13">
        <f>VLOOKUP(T_Publish_Info11[[#This Row],[Game_ID]],T_Sales[],MATCH(T_Publish_Info11[[#Headers],[Global_Sales]],T_Sales[#Headers],0),0)</f>
        <v>7.59</v>
      </c>
      <c r="E24" s="13">
        <f>VLOOKUP(T_Publish_Info11[[#This Row],[Game_ID]],T_Score[],MATCH(T_Publish_Info11[[#Headers],[User_Count]],T_Score[#Headers],0),0)</f>
        <v>398</v>
      </c>
      <c r="F24" s="6">
        <f>VLOOKUP(T_Publish_Info11[[#This Row],[Game_ID]],T_Sales[],MATCH(T_Publish_Info11[[#Headers],[NA_Sales]],T_Sales[#Headers],0),0)</f>
        <v>0.66</v>
      </c>
      <c r="G24" s="6">
        <f>VLOOKUP(T_Publish_Info11[[#This Row],[Game_ID]],T_Sales[],MATCH(T_Publish_Info11[[#Headers],[EU_Sales]],T_Sales[#Headers],0),0)</f>
        <v>5.75</v>
      </c>
      <c r="H24" s="6">
        <f>VLOOKUP(T_Publish_Info11[[#This Row],[Game_ID]],T_Sales[],MATCH(T_Publish_Info11[[#Headers],[JP_Sales]],T_Sales[#Headers],0),0)</f>
        <v>0.08</v>
      </c>
      <c r="I24" s="6">
        <f>VLOOKUP(T_Publish_Info11[[#This Row],[Game_ID]],T_Sales[],MATCH(T_Publish_Info11[[#Headers],[Other_Sales]],T_Sales[#Headers],0),0)</f>
        <v>1.1100000000000001</v>
      </c>
      <c r="J24" s="13"/>
      <c r="K24" s="13"/>
      <c r="L24" s="13"/>
      <c r="M24" s="13"/>
      <c r="N24" s="13"/>
      <c r="O24" s="13"/>
      <c r="P24" s="13"/>
      <c r="Q24" s="13"/>
      <c r="R24" s="13"/>
      <c r="S24" s="13"/>
      <c r="T24" s="13"/>
      <c r="U24" s="13"/>
      <c r="V24" s="30" t="s">
        <v>23</v>
      </c>
      <c r="W24" s="13" t="s">
        <v>62</v>
      </c>
    </row>
    <row r="25" spans="1:23">
      <c r="A25" s="2">
        <v>82</v>
      </c>
      <c r="B25" s="13" t="s">
        <v>50</v>
      </c>
      <c r="C25" s="13" t="s">
        <v>144</v>
      </c>
      <c r="D25" s="13">
        <f>VLOOKUP(T_Publish_Info11[[#This Row],[Game_ID]],T_Sales[],MATCH(T_Publish_Info11[[#Headers],[Global_Sales]],T_Sales[#Headers],0),0)</f>
        <v>8.16</v>
      </c>
      <c r="E25" s="13">
        <f>VLOOKUP(T_Publish_Info11[[#This Row],[Game_ID]],T_Score[],MATCH(T_Publish_Info11[[#Headers],[User_Count]],T_Score[#Headers],0),0)</f>
        <v>348</v>
      </c>
      <c r="F25" s="6">
        <f>VLOOKUP(T_Publish_Info11[[#This Row],[Game_ID]],T_Sales[],MATCH(T_Publish_Info11[[#Headers],[NA_Sales]],T_Sales[#Headers],0),0)</f>
        <v>1.06</v>
      </c>
      <c r="G25" s="6">
        <f>VLOOKUP(T_Publish_Info11[[#This Row],[Game_ID]],T_Sales[],MATCH(T_Publish_Info11[[#Headers],[EU_Sales]],T_Sales[#Headers],0),0)</f>
        <v>5.01</v>
      </c>
      <c r="H25" s="6">
        <f>VLOOKUP(T_Publish_Info11[[#This Row],[Game_ID]],T_Sales[],MATCH(T_Publish_Info11[[#Headers],[JP_Sales]],T_Sales[#Headers],0),0)</f>
        <v>0.13</v>
      </c>
      <c r="I25" s="6">
        <f>VLOOKUP(T_Publish_Info11[[#This Row],[Game_ID]],T_Sales[],MATCH(T_Publish_Info11[[#Headers],[Other_Sales]],T_Sales[#Headers],0),0)</f>
        <v>1.97</v>
      </c>
      <c r="J25" s="13"/>
      <c r="K25" s="13"/>
      <c r="L25" s="13"/>
      <c r="M25" s="13"/>
      <c r="N25" s="13"/>
      <c r="O25" s="13"/>
      <c r="P25" s="13"/>
      <c r="Q25" s="13"/>
      <c r="R25" s="13"/>
      <c r="S25" s="13"/>
      <c r="T25" s="13"/>
      <c r="U25" s="13"/>
      <c r="V25" s="30" t="s">
        <v>45</v>
      </c>
      <c r="W25" s="13" t="s">
        <v>49</v>
      </c>
    </row>
    <row r="26" spans="1:23">
      <c r="A26" s="2">
        <v>66</v>
      </c>
      <c r="B26" s="13" t="s">
        <v>105</v>
      </c>
      <c r="C26" s="13" t="s">
        <v>118</v>
      </c>
      <c r="D26" s="13">
        <f>VLOOKUP(T_Publish_Info11[[#This Row],[Game_ID]],T_Sales[],MATCH(T_Publish_Info11[[#Headers],[Global_Sales]],T_Sales[#Headers],0),0)</f>
        <v>9.7200000000000006</v>
      </c>
      <c r="E26" s="13">
        <f>VLOOKUP(T_Publish_Info11[[#This Row],[Game_ID]],T_Score[],MATCH(T_Publish_Info11[[#Headers],[User_Count]],T_Score[#Headers],0),0)</f>
        <v>1282</v>
      </c>
      <c r="F26" s="6">
        <f>VLOOKUP(T_Publish_Info11[[#This Row],[Game_ID]],T_Sales[],MATCH(T_Publish_Info11[[#Headers],[NA_Sales]],T_Sales[#Headers],0),0)</f>
        <v>3.01</v>
      </c>
      <c r="G26" s="6">
        <f>VLOOKUP(T_Publish_Info11[[#This Row],[Game_ID]],T_Sales[],MATCH(T_Publish_Info11[[#Headers],[EU_Sales]],T_Sales[#Headers],0),0)</f>
        <v>2.4700000000000002</v>
      </c>
      <c r="H26" s="6">
        <f>VLOOKUP(T_Publish_Info11[[#This Row],[Game_ID]],T_Sales[],MATCH(T_Publish_Info11[[#Headers],[JP_Sales]],T_Sales[#Headers],0),0)</f>
        <v>3.28</v>
      </c>
      <c r="I26" s="6">
        <f>VLOOKUP(T_Publish_Info11[[#This Row],[Game_ID]],T_Sales[],MATCH(T_Publish_Info11[[#Headers],[Other_Sales]],T_Sales[#Headers],0),0)</f>
        <v>0.96</v>
      </c>
      <c r="J26" s="13"/>
      <c r="K26" s="13"/>
      <c r="L26" s="13"/>
      <c r="M26" s="13"/>
      <c r="N26" s="13"/>
      <c r="O26" s="13"/>
      <c r="P26" s="13"/>
      <c r="Q26" s="13"/>
      <c r="R26" s="13"/>
      <c r="S26" s="13"/>
      <c r="T26" s="13"/>
      <c r="U26" s="13"/>
      <c r="V26" s="30" t="s">
        <v>56</v>
      </c>
      <c r="W26" s="13" t="s">
        <v>63</v>
      </c>
    </row>
    <row r="27" spans="1:23">
      <c r="A27" s="2">
        <v>89</v>
      </c>
      <c r="B27" s="13" t="s">
        <v>105</v>
      </c>
      <c r="C27" s="13" t="s">
        <v>154</v>
      </c>
      <c r="D27" s="13">
        <f>VLOOKUP(T_Publish_Info11[[#This Row],[Game_ID]],T_Sales[],MATCH(T_Publish_Info11[[#Headers],[Global_Sales]],T_Sales[#Headers],0),0)</f>
        <v>7.86</v>
      </c>
      <c r="E27" s="13">
        <f>VLOOKUP(T_Publish_Info11[[#This Row],[Game_ID]],T_Score[],MATCH(T_Publish_Info11[[#Headers],[User_Count]],T_Score[#Headers],0),0)</f>
        <v>644</v>
      </c>
      <c r="F27" s="6">
        <f>VLOOKUP(T_Publish_Info11[[#This Row],[Game_ID]],T_Sales[],MATCH(T_Publish_Info11[[#Headers],[NA_Sales]],T_Sales[#Headers],0),0)</f>
        <v>2.2799999999999998</v>
      </c>
      <c r="G27" s="6">
        <f>VLOOKUP(T_Publish_Info11[[#This Row],[Game_ID]],T_Sales[],MATCH(T_Publish_Info11[[#Headers],[EU_Sales]],T_Sales[#Headers],0),0)</f>
        <v>1.72</v>
      </c>
      <c r="H27" s="6">
        <f>VLOOKUP(T_Publish_Info11[[#This Row],[Game_ID]],T_Sales[],MATCH(T_Publish_Info11[[#Headers],[JP_Sales]],T_Sales[#Headers],0),0)</f>
        <v>3.63</v>
      </c>
      <c r="I27" s="6">
        <f>VLOOKUP(T_Publish_Info11[[#This Row],[Game_ID]],T_Sales[],MATCH(T_Publish_Info11[[#Headers],[Other_Sales]],T_Sales[#Headers],0),0)</f>
        <v>0.23</v>
      </c>
      <c r="J27" s="13"/>
      <c r="K27" s="13"/>
      <c r="L27" s="13"/>
      <c r="M27" s="13"/>
      <c r="N27" s="13"/>
      <c r="O27" s="13"/>
      <c r="P27" s="13"/>
      <c r="Q27" s="13"/>
      <c r="R27" s="13"/>
      <c r="S27" s="13"/>
      <c r="T27" s="13"/>
      <c r="U27" s="13"/>
      <c r="V27" s="30" t="s">
        <v>65</v>
      </c>
      <c r="W27" s="13" t="s">
        <v>64</v>
      </c>
    </row>
    <row r="28" spans="1:23">
      <c r="A28" s="2">
        <v>85</v>
      </c>
      <c r="B28" s="13" t="s">
        <v>56</v>
      </c>
      <c r="C28" s="13" t="s">
        <v>147</v>
      </c>
      <c r="D28" s="13">
        <f>VLOOKUP(T_Publish_Info11[[#This Row],[Game_ID]],T_Sales[],MATCH(T_Publish_Info11[[#Headers],[Global_Sales]],T_Sales[#Headers],0),0)</f>
        <v>8.0500000000000007</v>
      </c>
      <c r="E28" s="13">
        <f>VLOOKUP(T_Publish_Info11[[#This Row],[Game_ID]],T_Score[],MATCH(T_Publish_Info11[[#Headers],[User_Count]],T_Score[#Headers],0),0)</f>
        <v>1056</v>
      </c>
      <c r="F28" s="6">
        <f>VLOOKUP(T_Publish_Info11[[#This Row],[Game_ID]],T_Sales[],MATCH(T_Publish_Info11[[#Headers],[NA_Sales]],T_Sales[#Headers],0),0)</f>
        <v>2.91</v>
      </c>
      <c r="G28" s="6">
        <f>VLOOKUP(T_Publish_Info11[[#This Row],[Game_ID]],T_Sales[],MATCH(T_Publish_Info11[[#Headers],[EU_Sales]],T_Sales[#Headers],0),0)</f>
        <v>2.0699999999999998</v>
      </c>
      <c r="H28" s="6">
        <f>VLOOKUP(T_Publish_Info11[[#This Row],[Game_ID]],T_Sales[],MATCH(T_Publish_Info11[[#Headers],[JP_Sales]],T_Sales[#Headers],0),0)</f>
        <v>2.73</v>
      </c>
      <c r="I28" s="6">
        <f>VLOOKUP(T_Publish_Info11[[#This Row],[Game_ID]],T_Sales[],MATCH(T_Publish_Info11[[#Headers],[Other_Sales]],T_Sales[#Headers],0),0)</f>
        <v>0.33</v>
      </c>
      <c r="J28" s="13"/>
      <c r="K28" s="13"/>
      <c r="L28" s="13"/>
      <c r="M28" s="13"/>
      <c r="N28" s="13"/>
      <c r="O28" s="13"/>
      <c r="P28" s="13"/>
      <c r="Q28" s="13"/>
      <c r="R28" s="13"/>
      <c r="S28" s="13"/>
      <c r="T28" s="13"/>
      <c r="U28" s="13"/>
      <c r="V28" s="30" t="s">
        <v>33</v>
      </c>
      <c r="W28" s="13" t="s">
        <v>66</v>
      </c>
    </row>
    <row r="29" spans="1:23">
      <c r="A29" s="2">
        <v>83</v>
      </c>
      <c r="B29" s="13" t="s">
        <v>96</v>
      </c>
      <c r="C29" s="13" t="s">
        <v>145</v>
      </c>
      <c r="D29" s="13">
        <f>VLOOKUP(T_Publish_Info11[[#This Row],[Game_ID]],T_Sales[],MATCH(T_Publish_Info11[[#Headers],[Global_Sales]],T_Sales[#Headers],0),0)</f>
        <v>8.09</v>
      </c>
      <c r="E29" s="13">
        <f>VLOOKUP(T_Publish_Info11[[#This Row],[Game_ID]],T_Score[],MATCH(T_Publish_Info11[[#Headers],[User_Count]],T_Score[#Headers],0),0)</f>
        <v>0</v>
      </c>
      <c r="F29" s="6">
        <f>VLOOKUP(T_Publish_Info11[[#This Row],[Game_ID]],T_Sales[],MATCH(T_Publish_Info11[[#Headers],[NA_Sales]],T_Sales[#Headers],0),0)</f>
        <v>5.8</v>
      </c>
      <c r="G29" s="6">
        <f>VLOOKUP(T_Publish_Info11[[#This Row],[Game_ID]],T_Sales[],MATCH(T_Publish_Info11[[#Headers],[EU_Sales]],T_Sales[#Headers],0),0)</f>
        <v>2.0099999999999998</v>
      </c>
      <c r="H29" s="6">
        <f>VLOOKUP(T_Publish_Info11[[#This Row],[Game_ID]],T_Sales[],MATCH(T_Publish_Info11[[#Headers],[JP_Sales]],T_Sales[#Headers],0),0)</f>
        <v>0.13</v>
      </c>
      <c r="I29" s="6">
        <f>VLOOKUP(T_Publish_Info11[[#This Row],[Game_ID]],T_Sales[],MATCH(T_Publish_Info11[[#Headers],[Other_Sales]],T_Sales[#Headers],0),0)</f>
        <v>0.15</v>
      </c>
      <c r="J29" s="13"/>
      <c r="K29" s="13"/>
      <c r="L29" s="13"/>
      <c r="M29" s="13"/>
      <c r="N29" s="13"/>
      <c r="O29" s="13"/>
      <c r="P29" s="13"/>
      <c r="Q29" s="13"/>
      <c r="R29" s="13"/>
      <c r="S29" s="13"/>
      <c r="T29" s="13"/>
      <c r="U29" s="13"/>
      <c r="V29" s="30" t="s">
        <v>33</v>
      </c>
      <c r="W29" s="13" t="s">
        <v>67</v>
      </c>
    </row>
    <row r="30" spans="1:23">
      <c r="A30" s="2">
        <v>53</v>
      </c>
      <c r="B30" s="13" t="s">
        <v>105</v>
      </c>
      <c r="C30" s="13" t="s">
        <v>104</v>
      </c>
      <c r="D30" s="13">
        <f>VLOOKUP(T_Publish_Info11[[#This Row],[Game_ID]],T_Sales[],MATCH(T_Publish_Info11[[#Headers],[Global_Sales]],T_Sales[#Headers],0),0)</f>
        <v>10.95</v>
      </c>
      <c r="E30" s="13">
        <f>VLOOKUP(T_Publish_Info11[[#This Row],[Game_ID]],T_Score[],MATCH(T_Publish_Info11[[#Headers],[User_Count]],T_Score[#Headers],0),0)</f>
        <v>138</v>
      </c>
      <c r="F30" s="6">
        <f>VLOOKUP(T_Publish_Info11[[#This Row],[Game_ID]],T_Sales[],MATCH(T_Publish_Info11[[#Headers],[NA_Sales]],T_Sales[#Headers],0),0)</f>
        <v>4.0199999999999996</v>
      </c>
      <c r="G30" s="6">
        <f>VLOOKUP(T_Publish_Info11[[#This Row],[Game_ID]],T_Sales[],MATCH(T_Publish_Info11[[#Headers],[EU_Sales]],T_Sales[#Headers],0),0)</f>
        <v>3.87</v>
      </c>
      <c r="H30" s="6">
        <f>VLOOKUP(T_Publish_Info11[[#This Row],[Game_ID]],T_Sales[],MATCH(T_Publish_Info11[[#Headers],[JP_Sales]],T_Sales[#Headers],0),0)</f>
        <v>2.54</v>
      </c>
      <c r="I30" s="6">
        <f>VLOOKUP(T_Publish_Info11[[#This Row],[Game_ID]],T_Sales[],MATCH(T_Publish_Info11[[#Headers],[Other_Sales]],T_Sales[#Headers],0),0)</f>
        <v>0.52</v>
      </c>
      <c r="J30" s="13"/>
      <c r="K30" s="13"/>
      <c r="L30" s="13"/>
      <c r="M30" s="13"/>
      <c r="N30" s="13"/>
      <c r="O30" s="13"/>
      <c r="P30" s="13"/>
      <c r="Q30" s="13"/>
      <c r="R30" s="13"/>
      <c r="S30" s="13"/>
      <c r="T30" s="13"/>
      <c r="U30" s="13"/>
      <c r="V30" s="30" t="s">
        <v>56</v>
      </c>
      <c r="W30" s="13" t="s">
        <v>68</v>
      </c>
    </row>
    <row r="31" spans="1:23">
      <c r="A31" s="2">
        <v>68</v>
      </c>
      <c r="B31" s="13" t="s">
        <v>105</v>
      </c>
      <c r="C31" s="13" t="s">
        <v>122</v>
      </c>
      <c r="D31" s="13">
        <f>VLOOKUP(T_Publish_Info11[[#This Row],[Game_ID]],T_Sales[],MATCH(T_Publish_Info11[[#Headers],[Global_Sales]],T_Sales[#Headers],0),0)</f>
        <v>9.49</v>
      </c>
      <c r="E31" s="13">
        <f>VLOOKUP(T_Publish_Info11[[#This Row],[Game_ID]],T_Score[],MATCH(T_Publish_Info11[[#Headers],[User_Count]],T_Score[#Headers],0),0)</f>
        <v>135</v>
      </c>
      <c r="F31" s="6">
        <f>VLOOKUP(T_Publish_Info11[[#This Row],[Game_ID]],T_Sales[],MATCH(T_Publish_Info11[[#Headers],[NA_Sales]],T_Sales[#Headers],0),0)</f>
        <v>3.88</v>
      </c>
      <c r="G31" s="6">
        <f>VLOOKUP(T_Publish_Info11[[#This Row],[Game_ID]],T_Sales[],MATCH(T_Publish_Info11[[#Headers],[EU_Sales]],T_Sales[#Headers],0),0)</f>
        <v>3.42</v>
      </c>
      <c r="H31" s="6">
        <f>VLOOKUP(T_Publish_Info11[[#This Row],[Game_ID]],T_Sales[],MATCH(T_Publish_Info11[[#Headers],[JP_Sales]],T_Sales[#Headers],0),0)</f>
        <v>1.69</v>
      </c>
      <c r="I31" s="6">
        <f>VLOOKUP(T_Publish_Info11[[#This Row],[Game_ID]],T_Sales[],MATCH(T_Publish_Info11[[#Headers],[Other_Sales]],T_Sales[#Headers],0),0)</f>
        <v>0.5</v>
      </c>
      <c r="J31" s="13"/>
      <c r="K31" s="13"/>
      <c r="L31" s="13"/>
      <c r="M31" s="13"/>
      <c r="N31" s="13"/>
      <c r="O31" s="13"/>
      <c r="P31" s="13"/>
      <c r="Q31" s="13"/>
      <c r="R31" s="13"/>
      <c r="S31" s="13"/>
      <c r="T31" s="13"/>
      <c r="U31" s="13"/>
      <c r="V31" s="30" t="s">
        <v>45</v>
      </c>
      <c r="W31" s="13" t="s">
        <v>71</v>
      </c>
    </row>
    <row r="32" spans="1:23">
      <c r="A32" s="2">
        <v>29</v>
      </c>
      <c r="B32" s="13" t="s">
        <v>56</v>
      </c>
      <c r="C32" s="13" t="s">
        <v>68</v>
      </c>
      <c r="D32" s="13">
        <f>VLOOKUP(T_Publish_Info11[[#This Row],[Game_ID]],T_Sales[],MATCH(T_Publish_Info11[[#Headers],[Global_Sales]],T_Sales[#Headers],0),0)</f>
        <v>14.98</v>
      </c>
      <c r="E32" s="13">
        <f>VLOOKUP(T_Publish_Info11[[#This Row],[Game_ID]],T_Score[],MATCH(T_Publish_Info11[[#Headers],[User_Count]],T_Score[#Headers],0),0)</f>
        <v>314</v>
      </c>
      <c r="F32" s="6">
        <f>VLOOKUP(T_Publish_Info11[[#This Row],[Game_ID]],T_Sales[],MATCH(T_Publish_Info11[[#Headers],[NA_Sales]],T_Sales[#Headers],0),0)</f>
        <v>6.85</v>
      </c>
      <c r="G32" s="6">
        <f>VLOOKUP(T_Publish_Info11[[#This Row],[Game_ID]],T_Sales[],MATCH(T_Publish_Info11[[#Headers],[EU_Sales]],T_Sales[#Headers],0),0)</f>
        <v>5.09</v>
      </c>
      <c r="H32" s="6">
        <f>VLOOKUP(T_Publish_Info11[[#This Row],[Game_ID]],T_Sales[],MATCH(T_Publish_Info11[[#Headers],[JP_Sales]],T_Sales[#Headers],0),0)</f>
        <v>1.87</v>
      </c>
      <c r="I32" s="6">
        <f>VLOOKUP(T_Publish_Info11[[#This Row],[Game_ID]],T_Sales[],MATCH(T_Publish_Info11[[#Headers],[Other_Sales]],T_Sales[#Headers],0),0)</f>
        <v>1.1599999999999999</v>
      </c>
      <c r="J32" s="13"/>
      <c r="K32" s="13"/>
      <c r="L32" s="13"/>
      <c r="M32" s="13"/>
      <c r="N32" s="13"/>
      <c r="O32" s="13"/>
      <c r="P32" s="13"/>
      <c r="Q32" s="13"/>
      <c r="R32" s="13"/>
      <c r="S32" s="13"/>
      <c r="T32" s="13"/>
      <c r="U32" s="13"/>
      <c r="V32" s="30" t="s">
        <v>28</v>
      </c>
      <c r="W32" s="13" t="s">
        <v>74</v>
      </c>
    </row>
    <row r="33" spans="1:23">
      <c r="A33" s="2">
        <v>49</v>
      </c>
      <c r="B33" s="13" t="s">
        <v>56</v>
      </c>
      <c r="C33" s="13" t="s">
        <v>99</v>
      </c>
      <c r="D33" s="13">
        <f>VLOOKUP(T_Publish_Info11[[#This Row],[Game_ID]],T_Sales[],MATCH(T_Publish_Info11[[#Headers],[Global_Sales]],T_Sales[#Headers],0),0)</f>
        <v>11.66</v>
      </c>
      <c r="E33" s="13">
        <f>VLOOKUP(T_Publish_Info11[[#This Row],[Game_ID]],T_Score[],MATCH(T_Publish_Info11[[#Headers],[User_Count]],T_Score[#Headers],0),0)</f>
        <v>272</v>
      </c>
      <c r="F33" s="6">
        <f>VLOOKUP(T_Publish_Info11[[#This Row],[Game_ID]],T_Sales[],MATCH(T_Publish_Info11[[#Headers],[NA_Sales]],T_Sales[#Headers],0),0)</f>
        <v>3.01</v>
      </c>
      <c r="G33" s="6">
        <f>VLOOKUP(T_Publish_Info11[[#This Row],[Game_ID]],T_Sales[],MATCH(T_Publish_Info11[[#Headers],[EU_Sales]],T_Sales[#Headers],0),0)</f>
        <v>0.01</v>
      </c>
      <c r="H33" s="6">
        <f>VLOOKUP(T_Publish_Info11[[#This Row],[Game_ID]],T_Sales[],MATCH(T_Publish_Info11[[#Headers],[JP_Sales]],T_Sales[#Headers],0),0)</f>
        <v>1.1000000000000001</v>
      </c>
      <c r="I33" s="6">
        <f>VLOOKUP(T_Publish_Info11[[#This Row],[Game_ID]],T_Sales[],MATCH(T_Publish_Info11[[#Headers],[Other_Sales]],T_Sales[#Headers],0),0)</f>
        <v>7.53</v>
      </c>
      <c r="J33" s="13"/>
      <c r="K33" s="13"/>
      <c r="L33" s="13"/>
      <c r="M33" s="13"/>
      <c r="N33" s="13"/>
      <c r="O33" s="13"/>
      <c r="P33" s="13"/>
      <c r="Q33" s="13"/>
      <c r="R33" s="13"/>
      <c r="S33" s="13"/>
      <c r="T33" s="13"/>
      <c r="U33" s="13"/>
      <c r="V33" s="30" t="s">
        <v>76</v>
      </c>
      <c r="W33" s="13" t="s">
        <v>75</v>
      </c>
    </row>
    <row r="34" spans="1:23">
      <c r="A34" s="2">
        <v>55</v>
      </c>
      <c r="B34" s="13" t="s">
        <v>50</v>
      </c>
      <c r="C34" s="13" t="s">
        <v>107</v>
      </c>
      <c r="D34" s="13">
        <f>VLOOKUP(T_Publish_Info11[[#This Row],[Game_ID]],T_Sales[],MATCH(T_Publish_Info11[[#Headers],[Global_Sales]],T_Sales[#Headers],0),0)</f>
        <v>10.7</v>
      </c>
      <c r="E34" s="13">
        <f>VLOOKUP(T_Publish_Info11[[#This Row],[Game_ID]],T_Score[],MATCH(T_Publish_Info11[[#Headers],[User_Count]],T_Score[#Headers],0),0)</f>
        <v>1112</v>
      </c>
      <c r="F34" s="6">
        <f>VLOOKUP(T_Publish_Info11[[#This Row],[Game_ID]],T_Sales[],MATCH(T_Publish_Info11[[#Headers],[NA_Sales]],T_Sales[#Headers],0),0)</f>
        <v>2.96</v>
      </c>
      <c r="G34" s="6">
        <f>VLOOKUP(T_Publish_Info11[[#This Row],[Game_ID]],T_Sales[],MATCH(T_Publish_Info11[[#Headers],[EU_Sales]],T_Sales[#Headers],0),0)</f>
        <v>4.82</v>
      </c>
      <c r="H34" s="6">
        <f>VLOOKUP(T_Publish_Info11[[#This Row],[Game_ID]],T_Sales[],MATCH(T_Publish_Info11[[#Headers],[JP_Sales]],T_Sales[#Headers],0),0)</f>
        <v>0.81</v>
      </c>
      <c r="I34" s="6">
        <f>VLOOKUP(T_Publish_Info11[[#This Row],[Game_ID]],T_Sales[],MATCH(T_Publish_Info11[[#Headers],[Other_Sales]],T_Sales[#Headers],0),0)</f>
        <v>2.11</v>
      </c>
      <c r="J34" s="13"/>
      <c r="K34" s="13"/>
      <c r="L34" s="13"/>
      <c r="M34" s="13"/>
      <c r="N34" s="13"/>
      <c r="O34" s="13"/>
      <c r="P34" s="13"/>
      <c r="Q34" s="13"/>
      <c r="R34" s="13"/>
      <c r="S34" s="13"/>
      <c r="T34" s="13"/>
      <c r="U34" s="13"/>
      <c r="V34" s="30" t="s">
        <v>45</v>
      </c>
      <c r="W34" s="13" t="s">
        <v>77</v>
      </c>
    </row>
    <row r="35" spans="1:23">
      <c r="A35" s="2">
        <v>39</v>
      </c>
      <c r="B35" s="13" t="s">
        <v>56</v>
      </c>
      <c r="C35" s="13" t="s">
        <v>84</v>
      </c>
      <c r="D35" s="13">
        <f>VLOOKUP(T_Publish_Info11[[#This Row],[Game_ID]],T_Sales[],MATCH(T_Publish_Info11[[#Headers],[Global_Sales]],T_Sales[#Headers],0),0)</f>
        <v>13.1</v>
      </c>
      <c r="E35" s="13">
        <f>VLOOKUP(T_Publish_Info11[[#This Row],[Game_ID]],T_Score[],MATCH(T_Publish_Info11[[#Headers],[User_Count]],T_Score[#Headers],0),0)</f>
        <v>664</v>
      </c>
      <c r="F35" s="6">
        <f>VLOOKUP(T_Publish_Info11[[#This Row],[Game_ID]],T_Sales[],MATCH(T_Publish_Info11[[#Headers],[NA_Sales]],T_Sales[#Headers],0),0)</f>
        <v>6.99</v>
      </c>
      <c r="G35" s="6">
        <f>VLOOKUP(T_Publish_Info11[[#This Row],[Game_ID]],T_Sales[],MATCH(T_Publish_Info11[[#Headers],[EU_Sales]],T_Sales[#Headers],0),0)</f>
        <v>4.51</v>
      </c>
      <c r="H35" s="6">
        <f>VLOOKUP(T_Publish_Info11[[#This Row],[Game_ID]],T_Sales[],MATCH(T_Publish_Info11[[#Headers],[JP_Sales]],T_Sales[#Headers],0),0)</f>
        <v>0.3</v>
      </c>
      <c r="I35" s="6">
        <f>VLOOKUP(T_Publish_Info11[[#This Row],[Game_ID]],T_Sales[],MATCH(T_Publish_Info11[[#Headers],[Other_Sales]],T_Sales[#Headers],0),0)</f>
        <v>1.3</v>
      </c>
      <c r="J35" s="13"/>
      <c r="K35" s="13"/>
      <c r="L35" s="13"/>
      <c r="M35" s="13"/>
      <c r="N35" s="13"/>
      <c r="O35" s="13"/>
      <c r="P35" s="13"/>
      <c r="Q35" s="13"/>
      <c r="R35" s="13"/>
      <c r="S35" s="13"/>
      <c r="T35" s="13"/>
      <c r="U35" s="13"/>
      <c r="V35" s="30" t="s">
        <v>80</v>
      </c>
      <c r="W35" s="13" t="s">
        <v>79</v>
      </c>
    </row>
    <row r="36" spans="1:23">
      <c r="A36" s="2">
        <v>52</v>
      </c>
      <c r="B36" s="13" t="s">
        <v>45</v>
      </c>
      <c r="C36" s="13" t="s">
        <v>103</v>
      </c>
      <c r="D36" s="13">
        <f>VLOOKUP(T_Publish_Info11[[#This Row],[Game_ID]],T_Sales[],MATCH(T_Publish_Info11[[#Headers],[Global_Sales]],T_Sales[#Headers],0),0)</f>
        <v>11.01</v>
      </c>
      <c r="E36" s="13">
        <f>VLOOKUP(T_Publish_Info11[[#This Row],[Game_ID]],T_Score[],MATCH(T_Publish_Info11[[#Headers],[User_Count]],T_Score[#Headers],0),0)</f>
        <v>2951</v>
      </c>
      <c r="F36" s="6">
        <f>VLOOKUP(T_Publish_Info11[[#This Row],[Game_ID]],T_Sales[],MATCH(T_Publish_Info11[[#Headers],[NA_Sales]],T_Sales[#Headers],0),0)</f>
        <v>6.76</v>
      </c>
      <c r="G36" s="6">
        <f>VLOOKUP(T_Publish_Info11[[#This Row],[Game_ID]],T_Sales[],MATCH(T_Publish_Info11[[#Headers],[EU_Sales]],T_Sales[#Headers],0),0)</f>
        <v>3.07</v>
      </c>
      <c r="H36" s="6">
        <f>VLOOKUP(T_Publish_Info11[[#This Row],[Game_ID]],T_Sales[],MATCH(T_Publish_Info11[[#Headers],[JP_Sales]],T_Sales[#Headers],0),0)</f>
        <v>0.14000000000000001</v>
      </c>
      <c r="I36" s="6">
        <f>VLOOKUP(T_Publish_Info11[[#This Row],[Game_ID]],T_Sales[],MATCH(T_Publish_Info11[[#Headers],[Other_Sales]],T_Sales[#Headers],0),0)</f>
        <v>1.03</v>
      </c>
      <c r="J36" s="13"/>
      <c r="K36" s="13"/>
      <c r="L36" s="13"/>
      <c r="M36" s="13"/>
      <c r="N36" s="13"/>
      <c r="O36" s="13"/>
      <c r="P36" s="13"/>
      <c r="Q36" s="13"/>
      <c r="R36" s="13"/>
      <c r="S36" s="13"/>
      <c r="T36" s="13"/>
      <c r="U36" s="13"/>
      <c r="V36" s="30" t="s">
        <v>50</v>
      </c>
      <c r="W36" s="13" t="s">
        <v>81</v>
      </c>
    </row>
    <row r="37" spans="1:23">
      <c r="A37" s="2">
        <v>58</v>
      </c>
      <c r="B37" s="13" t="s">
        <v>50</v>
      </c>
      <c r="C37" s="13" t="s">
        <v>103</v>
      </c>
      <c r="D37" s="13">
        <f>VLOOKUP(T_Publish_Info11[[#This Row],[Game_ID]],T_Sales[],MATCH(T_Publish_Info11[[#Headers],[Global_Sales]],T_Sales[#Headers],0),0)</f>
        <v>10.5</v>
      </c>
      <c r="E37" s="13">
        <f>VLOOKUP(T_Publish_Info11[[#This Row],[Game_ID]],T_Score[],MATCH(T_Publish_Info11[[#Headers],[User_Count]],T_Score[#Headers],0),0)</f>
        <v>2833</v>
      </c>
      <c r="F37" s="6">
        <f>VLOOKUP(T_Publish_Info11[[#This Row],[Game_ID]],T_Sales[],MATCH(T_Publish_Info11[[#Headers],[NA_Sales]],T_Sales[#Headers],0),0)</f>
        <v>4.76</v>
      </c>
      <c r="G37" s="6">
        <f>VLOOKUP(T_Publish_Info11[[#This Row],[Game_ID]],T_Sales[],MATCH(T_Publish_Info11[[#Headers],[EU_Sales]],T_Sales[#Headers],0),0)</f>
        <v>3.69</v>
      </c>
      <c r="H37" s="6">
        <f>VLOOKUP(T_Publish_Info11[[#This Row],[Game_ID]],T_Sales[],MATCH(T_Publish_Info11[[#Headers],[JP_Sales]],T_Sales[#Headers],0),0)</f>
        <v>0.44</v>
      </c>
      <c r="I37" s="6">
        <f>VLOOKUP(T_Publish_Info11[[#This Row],[Game_ID]],T_Sales[],MATCH(T_Publish_Info11[[#Headers],[Other_Sales]],T_Sales[#Headers],0),0)</f>
        <v>1.61</v>
      </c>
      <c r="J37" s="13"/>
      <c r="K37" s="13"/>
      <c r="L37" s="13"/>
      <c r="M37" s="13"/>
      <c r="N37" s="13"/>
      <c r="O37" s="13"/>
      <c r="P37" s="13"/>
      <c r="Q37" s="13"/>
      <c r="R37" s="13"/>
      <c r="S37" s="13"/>
      <c r="T37" s="13"/>
      <c r="U37" s="13"/>
      <c r="V37" s="30" t="s">
        <v>45</v>
      </c>
      <c r="W37" s="13" t="s">
        <v>81</v>
      </c>
    </row>
    <row r="38" spans="1:23">
      <c r="A38" s="2">
        <v>17</v>
      </c>
      <c r="B38" s="13" t="s">
        <v>50</v>
      </c>
      <c r="C38" s="13" t="s">
        <v>49</v>
      </c>
      <c r="D38" s="13">
        <f>VLOOKUP(T_Publish_Info11[[#This Row],[Game_ID]],T_Sales[],MATCH(T_Publish_Info11[[#Headers],[Global_Sales]],T_Sales[#Headers],0),0)</f>
        <v>21.04</v>
      </c>
      <c r="E38" s="13">
        <f>VLOOKUP(T_Publish_Info11[[#This Row],[Game_ID]],T_Score[],MATCH(T_Publish_Info11[[#Headers],[User_Count]],T_Score[#Headers],0),0)</f>
        <v>3994</v>
      </c>
      <c r="F38" s="6">
        <f>VLOOKUP(T_Publish_Info11[[#This Row],[Game_ID]],T_Sales[],MATCH(T_Publish_Info11[[#Headers],[NA_Sales]],T_Sales[#Headers],0),0)</f>
        <v>7.02</v>
      </c>
      <c r="G38" s="6">
        <f>VLOOKUP(T_Publish_Info11[[#This Row],[Game_ID]],T_Sales[],MATCH(T_Publish_Info11[[#Headers],[EU_Sales]],T_Sales[#Headers],0),0)</f>
        <v>9.09</v>
      </c>
      <c r="H38" s="6">
        <f>VLOOKUP(T_Publish_Info11[[#This Row],[Game_ID]],T_Sales[],MATCH(T_Publish_Info11[[#Headers],[JP_Sales]],T_Sales[#Headers],0),0)</f>
        <v>0.98</v>
      </c>
      <c r="I38" s="6">
        <f>VLOOKUP(T_Publish_Info11[[#This Row],[Game_ID]],T_Sales[],MATCH(T_Publish_Info11[[#Headers],[Other_Sales]],T_Sales[#Headers],0),0)</f>
        <v>3.96</v>
      </c>
      <c r="J38" s="13"/>
      <c r="K38" s="13"/>
      <c r="L38" s="13"/>
      <c r="M38" s="13"/>
      <c r="N38" s="13"/>
      <c r="O38" s="13"/>
      <c r="P38" s="13"/>
      <c r="Q38" s="13"/>
      <c r="R38" s="13"/>
      <c r="S38" s="13"/>
      <c r="T38" s="13"/>
      <c r="U38" s="13"/>
      <c r="V38" s="30" t="s">
        <v>45</v>
      </c>
      <c r="W38" s="13" t="s">
        <v>82</v>
      </c>
    </row>
    <row r="39" spans="1:23">
      <c r="A39" s="2">
        <v>24</v>
      </c>
      <c r="B39" s="13" t="s">
        <v>45</v>
      </c>
      <c r="C39" s="13" t="s">
        <v>49</v>
      </c>
      <c r="D39" s="13">
        <f>VLOOKUP(T_Publish_Info11[[#This Row],[Game_ID]],T_Sales[],MATCH(T_Publish_Info11[[#Headers],[Global_Sales]],T_Sales[#Headers],0),0)</f>
        <v>16.27</v>
      </c>
      <c r="E39" s="13">
        <f>VLOOKUP(T_Publish_Info11[[#This Row],[Game_ID]],T_Score[],MATCH(T_Publish_Info11[[#Headers],[User_Count]],T_Score[#Headers],0),0)</f>
        <v>3711</v>
      </c>
      <c r="F39" s="6">
        <f>VLOOKUP(T_Publish_Info11[[#This Row],[Game_ID]],T_Sales[],MATCH(T_Publish_Info11[[#Headers],[NA_Sales]],T_Sales[#Headers],0),0)</f>
        <v>9.66</v>
      </c>
      <c r="G39" s="6">
        <f>VLOOKUP(T_Publish_Info11[[#This Row],[Game_ID]],T_Sales[],MATCH(T_Publish_Info11[[#Headers],[EU_Sales]],T_Sales[#Headers],0),0)</f>
        <v>5.14</v>
      </c>
      <c r="H39" s="6">
        <f>VLOOKUP(T_Publish_Info11[[#This Row],[Game_ID]],T_Sales[],MATCH(T_Publish_Info11[[#Headers],[JP_Sales]],T_Sales[#Headers],0),0)</f>
        <v>0.06</v>
      </c>
      <c r="I39" s="6">
        <f>VLOOKUP(T_Publish_Info11[[#This Row],[Game_ID]],T_Sales[],MATCH(T_Publish_Info11[[#Headers],[Other_Sales]],T_Sales[#Headers],0),0)</f>
        <v>1.41</v>
      </c>
      <c r="J39" s="13"/>
      <c r="K39" s="13"/>
      <c r="L39" s="13"/>
      <c r="M39" s="13"/>
      <c r="N39" s="13"/>
      <c r="O39" s="13"/>
      <c r="P39" s="13"/>
      <c r="Q39" s="13"/>
      <c r="R39" s="13"/>
      <c r="S39" s="13"/>
      <c r="T39" s="13"/>
      <c r="U39" s="13"/>
      <c r="V39" s="30" t="s">
        <v>50</v>
      </c>
      <c r="W39" s="13" t="s">
        <v>71</v>
      </c>
    </row>
    <row r="40" spans="1:23">
      <c r="A40" s="2">
        <v>43</v>
      </c>
      <c r="B40" s="13" t="s">
        <v>76</v>
      </c>
      <c r="C40" s="13" t="s">
        <v>49</v>
      </c>
      <c r="D40" s="13">
        <f>VLOOKUP(T_Publish_Info11[[#This Row],[Game_ID]],T_Sales[],MATCH(T_Publish_Info11[[#Headers],[Global_Sales]],T_Sales[#Headers],0),0)</f>
        <v>12.61</v>
      </c>
      <c r="E40" s="13">
        <f>VLOOKUP(T_Publish_Info11[[#This Row],[Game_ID]],T_Score[],MATCH(T_Publish_Info11[[#Headers],[User_Count]],T_Score[#Headers],0),0)</f>
        <v>2899</v>
      </c>
      <c r="F40" s="6">
        <f>VLOOKUP(T_Publish_Info11[[#This Row],[Game_ID]],T_Sales[],MATCH(T_Publish_Info11[[#Headers],[NA_Sales]],T_Sales[#Headers],0),0)</f>
        <v>3.96</v>
      </c>
      <c r="G40" s="6">
        <f>VLOOKUP(T_Publish_Info11[[#This Row],[Game_ID]],T_Sales[],MATCH(T_Publish_Info11[[#Headers],[EU_Sales]],T_Sales[#Headers],0),0)</f>
        <v>6.31</v>
      </c>
      <c r="H40" s="6">
        <f>VLOOKUP(T_Publish_Info11[[#This Row],[Game_ID]],T_Sales[],MATCH(T_Publish_Info11[[#Headers],[JP_Sales]],T_Sales[#Headers],0),0)</f>
        <v>0.38</v>
      </c>
      <c r="I40" s="6">
        <f>VLOOKUP(T_Publish_Info11[[#This Row],[Game_ID]],T_Sales[],MATCH(T_Publish_Info11[[#Headers],[Other_Sales]],T_Sales[#Headers],0),0)</f>
        <v>1.97</v>
      </c>
      <c r="J40" s="13"/>
      <c r="K40" s="13"/>
      <c r="L40" s="13"/>
      <c r="M40" s="13"/>
      <c r="N40" s="13"/>
      <c r="O40" s="13"/>
      <c r="P40" s="13"/>
      <c r="Q40" s="13"/>
      <c r="R40" s="13"/>
      <c r="S40" s="13"/>
      <c r="T40" s="13"/>
      <c r="U40" s="13"/>
      <c r="V40" s="30" t="s">
        <v>56</v>
      </c>
      <c r="W40" s="13" t="s">
        <v>84</v>
      </c>
    </row>
    <row r="41" spans="1:23">
      <c r="A41" s="2">
        <v>92</v>
      </c>
      <c r="B41" s="13" t="s">
        <v>160</v>
      </c>
      <c r="C41" s="13" t="s">
        <v>159</v>
      </c>
      <c r="D41" s="13">
        <f>VLOOKUP(T_Publish_Info11[[#This Row],[Game_ID]],T_Sales[],MATCH(T_Publish_Info11[[#Headers],[Global_Sales]],T_Sales[#Headers],0),0)</f>
        <v>7.69</v>
      </c>
      <c r="E41" s="13">
        <f>VLOOKUP(T_Publish_Info11[[#This Row],[Game_ID]],T_Score[],MATCH(T_Publish_Info11[[#Headers],[User_Count]],T_Score[#Headers],0),0)</f>
        <v>451</v>
      </c>
      <c r="F41" s="6">
        <f>VLOOKUP(T_Publish_Info11[[#This Row],[Game_ID]],T_Sales[],MATCH(T_Publish_Info11[[#Headers],[NA_Sales]],T_Sales[#Headers],0),0)</f>
        <v>2.9</v>
      </c>
      <c r="G41" s="6">
        <f>VLOOKUP(T_Publish_Info11[[#This Row],[Game_ID]],T_Sales[],MATCH(T_Publish_Info11[[#Headers],[EU_Sales]],T_Sales[#Headers],0),0)</f>
        <v>2.81</v>
      </c>
      <c r="H41" s="6">
        <f>VLOOKUP(T_Publish_Info11[[#This Row],[Game_ID]],T_Sales[],MATCH(T_Publish_Info11[[#Headers],[JP_Sales]],T_Sales[#Headers],0),0)</f>
        <v>0.24</v>
      </c>
      <c r="I41" s="6">
        <f>VLOOKUP(T_Publish_Info11[[#This Row],[Game_ID]],T_Sales[],MATCH(T_Publish_Info11[[#Headers],[Other_Sales]],T_Sales[#Headers],0),0)</f>
        <v>1.73</v>
      </c>
      <c r="J41" s="13"/>
      <c r="K41" s="13"/>
      <c r="L41" s="13"/>
      <c r="M41" s="13"/>
      <c r="N41" s="13"/>
      <c r="O41" s="13"/>
      <c r="P41" s="13"/>
      <c r="Q41" s="13"/>
      <c r="R41" s="13"/>
      <c r="S41" s="13"/>
      <c r="T41" s="13"/>
      <c r="U41" s="13"/>
      <c r="V41" s="30" t="s">
        <v>18</v>
      </c>
      <c r="W41" s="13" t="s">
        <v>86</v>
      </c>
    </row>
    <row r="42" spans="1:23">
      <c r="A42" s="2">
        <v>18</v>
      </c>
      <c r="B42" s="13" t="s">
        <v>56</v>
      </c>
      <c r="C42" s="13" t="s">
        <v>55</v>
      </c>
      <c r="D42" s="13">
        <f>VLOOKUP(T_Publish_Info11[[#This Row],[Game_ID]],T_Sales[],MATCH(T_Publish_Info11[[#Headers],[Global_Sales]],T_Sales[#Headers],0),0)</f>
        <v>20.81</v>
      </c>
      <c r="E42" s="13">
        <f>VLOOKUP(T_Publish_Info11[[#This Row],[Game_ID]],T_Score[],MATCH(T_Publish_Info11[[#Headers],[User_Count]],T_Score[#Headers],0),0)</f>
        <v>1588</v>
      </c>
      <c r="F42" s="6">
        <f>VLOOKUP(T_Publish_Info11[[#This Row],[Game_ID]],T_Sales[],MATCH(T_Publish_Info11[[#Headers],[NA_Sales]],T_Sales[#Headers],0),0)</f>
        <v>9.43</v>
      </c>
      <c r="G42" s="6">
        <f>VLOOKUP(T_Publish_Info11[[#This Row],[Game_ID]],T_Sales[],MATCH(T_Publish_Info11[[#Headers],[EU_Sales]],T_Sales[#Headers],0),0)</f>
        <v>0.4</v>
      </c>
      <c r="H42" s="6">
        <f>VLOOKUP(T_Publish_Info11[[#This Row],[Game_ID]],T_Sales[],MATCH(T_Publish_Info11[[#Headers],[JP_Sales]],T_Sales[#Headers],0),0)</f>
        <v>0.41</v>
      </c>
      <c r="I42" s="6">
        <f>VLOOKUP(T_Publish_Info11[[#This Row],[Game_ID]],T_Sales[],MATCH(T_Publish_Info11[[#Headers],[Other_Sales]],T_Sales[#Headers],0),0)</f>
        <v>10.57</v>
      </c>
      <c r="J42" s="13"/>
      <c r="K42" s="13"/>
      <c r="L42" s="13"/>
      <c r="M42" s="13"/>
      <c r="N42" s="13"/>
      <c r="O42" s="13"/>
      <c r="P42" s="13"/>
      <c r="Q42" s="13"/>
      <c r="R42" s="13"/>
      <c r="S42" s="13"/>
      <c r="T42" s="13"/>
      <c r="U42" s="13"/>
      <c r="V42" s="30" t="s">
        <v>80</v>
      </c>
      <c r="W42" s="13" t="s">
        <v>90</v>
      </c>
    </row>
    <row r="43" spans="1:23">
      <c r="A43" s="2">
        <v>25</v>
      </c>
      <c r="B43" s="13" t="s">
        <v>56</v>
      </c>
      <c r="C43" s="13" t="s">
        <v>63</v>
      </c>
      <c r="D43" s="13">
        <f>VLOOKUP(T_Publish_Info11[[#This Row],[Game_ID]],T_Sales[],MATCH(T_Publish_Info11[[#Headers],[Global_Sales]],T_Sales[#Headers],0),0)</f>
        <v>16.149999999999999</v>
      </c>
      <c r="E43" s="13">
        <f>VLOOKUP(T_Publish_Info11[[#This Row],[Game_ID]],T_Score[],MATCH(T_Publish_Info11[[#Headers],[User_Count]],T_Score[#Headers],0),0)</f>
        <v>730</v>
      </c>
      <c r="F43" s="6">
        <f>VLOOKUP(T_Publish_Info11[[#This Row],[Game_ID]],T_Sales[],MATCH(T_Publish_Info11[[#Headers],[NA_Sales]],T_Sales[#Headers],0),0)</f>
        <v>8.41</v>
      </c>
      <c r="G43" s="6">
        <f>VLOOKUP(T_Publish_Info11[[#This Row],[Game_ID]],T_Sales[],MATCH(T_Publish_Info11[[#Headers],[EU_Sales]],T_Sales[#Headers],0),0)</f>
        <v>5.49</v>
      </c>
      <c r="H43" s="6">
        <f>VLOOKUP(T_Publish_Info11[[#This Row],[Game_ID]],T_Sales[],MATCH(T_Publish_Info11[[#Headers],[JP_Sales]],T_Sales[#Headers],0),0)</f>
        <v>0.47</v>
      </c>
      <c r="I43" s="6">
        <f>VLOOKUP(T_Publish_Info11[[#This Row],[Game_ID]],T_Sales[],MATCH(T_Publish_Info11[[#Headers],[Other_Sales]],T_Sales[#Headers],0),0)</f>
        <v>1.78</v>
      </c>
      <c r="J43" s="13"/>
      <c r="K43" s="13"/>
      <c r="L43" s="13"/>
      <c r="M43" s="13"/>
      <c r="N43" s="13"/>
      <c r="O43" s="13"/>
      <c r="P43" s="13"/>
      <c r="Q43" s="13"/>
      <c r="R43" s="13"/>
      <c r="S43" s="13"/>
      <c r="T43" s="13"/>
      <c r="U43" s="13"/>
      <c r="V43" s="30" t="s">
        <v>50</v>
      </c>
      <c r="W43" s="13" t="s">
        <v>77</v>
      </c>
    </row>
    <row r="44" spans="1:23">
      <c r="A44" s="2">
        <v>79</v>
      </c>
      <c r="B44" s="13" t="s">
        <v>138</v>
      </c>
      <c r="C44" s="13" t="s">
        <v>137</v>
      </c>
      <c r="D44" s="13">
        <f>VLOOKUP(T_Publish_Info11[[#This Row],[Game_ID]],T_Sales[],MATCH(T_Publish_Info11[[#Headers],[Global_Sales]],T_Sales[#Headers],0),0)</f>
        <v>8.49</v>
      </c>
      <c r="E44" s="13">
        <f>VLOOKUP(T_Publish_Info11[[#This Row],[Game_ID]],T_Score[],MATCH(T_Publish_Info11[[#Headers],[User_Count]],T_Score[#Headers],0),0)</f>
        <v>1218</v>
      </c>
      <c r="F44" s="6">
        <f>VLOOKUP(T_Publish_Info11[[#This Row],[Game_ID]],T_Sales[],MATCH(T_Publish_Info11[[#Headers],[NA_Sales]],T_Sales[#Headers],0),0)</f>
        <v>6.82</v>
      </c>
      <c r="G44" s="6">
        <f>VLOOKUP(T_Publish_Info11[[#This Row],[Game_ID]],T_Sales[],MATCH(T_Publish_Info11[[#Headers],[EU_Sales]],T_Sales[#Headers],0),0)</f>
        <v>1.53</v>
      </c>
      <c r="H44" s="6">
        <f>VLOOKUP(T_Publish_Info11[[#This Row],[Game_ID]],T_Sales[],MATCH(T_Publish_Info11[[#Headers],[JP_Sales]],T_Sales[#Headers],0),0)</f>
        <v>0.05</v>
      </c>
      <c r="I44" s="6">
        <f>VLOOKUP(T_Publish_Info11[[#This Row],[Game_ID]],T_Sales[],MATCH(T_Publish_Info11[[#Headers],[Other_Sales]],T_Sales[#Headers],0),0)</f>
        <v>0.08</v>
      </c>
      <c r="J44" s="13"/>
      <c r="K44" s="13"/>
      <c r="L44" s="13"/>
      <c r="M44" s="13"/>
      <c r="N44" s="13"/>
      <c r="O44" s="13"/>
      <c r="P44" s="13"/>
      <c r="Q44" s="13"/>
      <c r="R44" s="13"/>
      <c r="S44" s="13"/>
      <c r="T44" s="13"/>
      <c r="U44" s="13"/>
      <c r="V44" s="30" t="s">
        <v>76</v>
      </c>
      <c r="W44" s="13" t="s">
        <v>49</v>
      </c>
    </row>
    <row r="45" spans="1:23">
      <c r="A45" s="2">
        <v>45</v>
      </c>
      <c r="B45" s="13" t="s">
        <v>45</v>
      </c>
      <c r="C45" s="13" t="s">
        <v>93</v>
      </c>
      <c r="D45" s="13">
        <f>VLOOKUP(T_Publish_Info11[[#This Row],[Game_ID]],T_Sales[],MATCH(T_Publish_Info11[[#Headers],[Global_Sales]],T_Sales[#Headers],0),0)</f>
        <v>12.12</v>
      </c>
      <c r="E45" s="13">
        <f>VLOOKUP(T_Publish_Info11[[#This Row],[Game_ID]],T_Score[],MATCH(T_Publish_Info11[[#Headers],[User_Count]],T_Score[#Headers],0),0)</f>
        <v>4100</v>
      </c>
      <c r="F45" s="6">
        <f>VLOOKUP(T_Publish_Info11[[#This Row],[Game_ID]],T_Sales[],MATCH(T_Publish_Info11[[#Headers],[NA_Sales]],T_Sales[#Headers],0),0)</f>
        <v>7.97</v>
      </c>
      <c r="G45" s="6">
        <f>VLOOKUP(T_Publish_Info11[[#This Row],[Game_ID]],T_Sales[],MATCH(T_Publish_Info11[[#Headers],[EU_Sales]],T_Sales[#Headers],0),0)</f>
        <v>2.81</v>
      </c>
      <c r="H45" s="6">
        <f>VLOOKUP(T_Publish_Info11[[#This Row],[Game_ID]],T_Sales[],MATCH(T_Publish_Info11[[#Headers],[JP_Sales]],T_Sales[#Headers],0),0)</f>
        <v>0.13</v>
      </c>
      <c r="I45" s="6">
        <f>VLOOKUP(T_Publish_Info11[[#This Row],[Game_ID]],T_Sales[],MATCH(T_Publish_Info11[[#Headers],[Other_Sales]],T_Sales[#Headers],0),0)</f>
        <v>1.21</v>
      </c>
      <c r="J45" s="13"/>
      <c r="K45" s="13"/>
      <c r="L45" s="13"/>
      <c r="M45" s="13"/>
      <c r="N45" s="13"/>
      <c r="O45" s="13"/>
      <c r="P45" s="13"/>
      <c r="Q45" s="13"/>
      <c r="R45" s="13"/>
      <c r="S45" s="13"/>
      <c r="T45" s="13"/>
      <c r="U45" s="13"/>
      <c r="V45" s="30" t="s">
        <v>33</v>
      </c>
      <c r="W45" s="13" t="s">
        <v>92</v>
      </c>
    </row>
    <row r="46" spans="1:23">
      <c r="A46" s="2">
        <v>67</v>
      </c>
      <c r="B46" s="13" t="s">
        <v>45</v>
      </c>
      <c r="C46" s="13" t="s">
        <v>120</v>
      </c>
      <c r="D46" s="13">
        <f>VLOOKUP(T_Publish_Info11[[#This Row],[Game_ID]],T_Sales[],MATCH(T_Publish_Info11[[#Headers],[Global_Sales]],T_Sales[#Headers],0),0)</f>
        <v>9.7100000000000009</v>
      </c>
      <c r="E46" s="13">
        <f>VLOOKUP(T_Publish_Info11[[#This Row],[Game_ID]],T_Score[],MATCH(T_Publish_Info11[[#Headers],[User_Count]],T_Score[#Headers],0),0)</f>
        <v>3260</v>
      </c>
      <c r="F46" s="6">
        <f>VLOOKUP(T_Publish_Info11[[#This Row],[Game_ID]],T_Sales[],MATCH(T_Publish_Info11[[#Headers],[NA_Sales]],T_Sales[#Headers],0),0)</f>
        <v>6.65</v>
      </c>
      <c r="G46" s="6">
        <f>VLOOKUP(T_Publish_Info11[[#This Row],[Game_ID]],T_Sales[],MATCH(T_Publish_Info11[[#Headers],[EU_Sales]],T_Sales[#Headers],0),0)</f>
        <v>2.2799999999999998</v>
      </c>
      <c r="H46" s="6">
        <f>VLOOKUP(T_Publish_Info11[[#This Row],[Game_ID]],T_Sales[],MATCH(T_Publish_Info11[[#Headers],[JP_Sales]],T_Sales[#Headers],0),0)</f>
        <v>0.04</v>
      </c>
      <c r="I46" s="6">
        <f>VLOOKUP(T_Publish_Info11[[#This Row],[Game_ID]],T_Sales[],MATCH(T_Publish_Info11[[#Headers],[Other_Sales]],T_Sales[#Headers],0),0)</f>
        <v>0.74</v>
      </c>
      <c r="J46" s="13"/>
      <c r="K46" s="13"/>
      <c r="L46" s="13"/>
      <c r="M46" s="13"/>
      <c r="N46" s="13"/>
      <c r="O46" s="13"/>
      <c r="P46" s="13"/>
      <c r="Q46" s="13"/>
      <c r="R46" s="13"/>
      <c r="S46" s="13"/>
      <c r="T46" s="13"/>
      <c r="U46" s="13"/>
      <c r="V46" s="30" t="s">
        <v>45</v>
      </c>
      <c r="W46" s="13" t="s">
        <v>93</v>
      </c>
    </row>
    <row r="47" spans="1:23">
      <c r="A47" s="2">
        <v>65</v>
      </c>
      <c r="B47" s="13" t="s">
        <v>45</v>
      </c>
      <c r="C47" s="13" t="s">
        <v>116</v>
      </c>
      <c r="D47" s="13">
        <f>VLOOKUP(T_Publish_Info11[[#This Row],[Game_ID]],T_Sales[],MATCH(T_Publish_Info11[[#Headers],[Global_Sales]],T_Sales[#Headers],0),0)</f>
        <v>9.86</v>
      </c>
      <c r="E47" s="13">
        <f>VLOOKUP(T_Publish_Info11[[#This Row],[Game_ID]],T_Score[],MATCH(T_Publish_Info11[[#Headers],[User_Count]],T_Score[#Headers],0),0)</f>
        <v>2045</v>
      </c>
      <c r="F47" s="6">
        <f>VLOOKUP(T_Publish_Info11[[#This Row],[Game_ID]],T_Sales[],MATCH(T_Publish_Info11[[#Headers],[NA_Sales]],T_Sales[#Headers],0),0)</f>
        <v>7.04</v>
      </c>
      <c r="G47" s="6">
        <f>VLOOKUP(T_Publish_Info11[[#This Row],[Game_ID]],T_Sales[],MATCH(T_Publish_Info11[[#Headers],[EU_Sales]],T_Sales[#Headers],0),0)</f>
        <v>1.95</v>
      </c>
      <c r="H47" s="6">
        <f>VLOOKUP(T_Publish_Info11[[#This Row],[Game_ID]],T_Sales[],MATCH(T_Publish_Info11[[#Headers],[JP_Sales]],T_Sales[#Headers],0),0)</f>
        <v>0.08</v>
      </c>
      <c r="I47" s="6">
        <f>VLOOKUP(T_Publish_Info11[[#This Row],[Game_ID]],T_Sales[],MATCH(T_Publish_Info11[[#Headers],[Other_Sales]],T_Sales[#Headers],0),0)</f>
        <v>0.79</v>
      </c>
      <c r="J47" s="13"/>
      <c r="K47" s="13"/>
      <c r="L47" s="13"/>
      <c r="M47" s="13"/>
      <c r="N47" s="13"/>
      <c r="O47" s="13"/>
      <c r="P47" s="13"/>
      <c r="Q47" s="13"/>
      <c r="R47" s="13"/>
      <c r="S47" s="13"/>
      <c r="T47" s="13"/>
      <c r="U47" s="13"/>
      <c r="V47" s="30" t="s">
        <v>96</v>
      </c>
      <c r="W47" s="13" t="s">
        <v>95</v>
      </c>
    </row>
    <row r="48" spans="1:23">
      <c r="A48" s="2">
        <v>69</v>
      </c>
      <c r="B48" s="13" t="s">
        <v>18</v>
      </c>
      <c r="C48" s="13" t="s">
        <v>123</v>
      </c>
      <c r="D48" s="13">
        <f>VLOOKUP(T_Publish_Info11[[#This Row],[Game_ID]],T_Sales[],MATCH(T_Publish_Info11[[#Headers],[Global_Sales]],T_Sales[#Headers],0),0)</f>
        <v>9.44</v>
      </c>
      <c r="E48" s="13">
        <f>VLOOKUP(T_Publish_Info11[[#This Row],[Game_ID]],T_Score[],MATCH(T_Publish_Info11[[#Headers],[User_Count]],T_Score[#Headers],0),0)</f>
        <v>24</v>
      </c>
      <c r="F48" s="6">
        <f>VLOOKUP(T_Publish_Info11[[#This Row],[Game_ID]],T_Sales[],MATCH(T_Publish_Info11[[#Headers],[NA_Sales]],T_Sales[#Headers],0),0)</f>
        <v>5.8</v>
      </c>
      <c r="G48" s="6">
        <f>VLOOKUP(T_Publish_Info11[[#This Row],[Game_ID]],T_Sales[],MATCH(T_Publish_Info11[[#Headers],[EU_Sales]],T_Sales[#Headers],0),0)</f>
        <v>2.85</v>
      </c>
      <c r="H48" s="6">
        <f>VLOOKUP(T_Publish_Info11[[#This Row],[Game_ID]],T_Sales[],MATCH(T_Publish_Info11[[#Headers],[JP_Sales]],T_Sales[#Headers],0),0)</f>
        <v>0.01</v>
      </c>
      <c r="I48" s="6">
        <f>VLOOKUP(T_Publish_Info11[[#This Row],[Game_ID]],T_Sales[],MATCH(T_Publish_Info11[[#Headers],[Other_Sales]],T_Sales[#Headers],0),0)</f>
        <v>0.78</v>
      </c>
      <c r="J48" s="13"/>
      <c r="K48" s="13"/>
      <c r="L48" s="13"/>
      <c r="M48" s="13"/>
      <c r="N48" s="13"/>
      <c r="O48" s="13"/>
      <c r="P48" s="13"/>
      <c r="Q48" s="13"/>
      <c r="R48" s="13"/>
      <c r="S48" s="13"/>
      <c r="T48" s="13"/>
      <c r="U48" s="13"/>
      <c r="V48" s="30" t="s">
        <v>33</v>
      </c>
      <c r="W48" s="13" t="s">
        <v>97</v>
      </c>
    </row>
    <row r="49" spans="1:23">
      <c r="A49" s="2">
        <v>62</v>
      </c>
      <c r="B49" s="13" t="s">
        <v>18</v>
      </c>
      <c r="C49" s="13" t="s">
        <v>111</v>
      </c>
      <c r="D49" s="13">
        <f>VLOOKUP(T_Publish_Info11[[#This Row],[Game_ID]],T_Sales[],MATCH(T_Publish_Info11[[#Headers],[Global_Sales]],T_Sales[#Headers],0),0)</f>
        <v>10.119999999999999</v>
      </c>
      <c r="E49" s="13">
        <f>VLOOKUP(T_Publish_Info11[[#This Row],[Game_ID]],T_Score[],MATCH(T_Publish_Info11[[#Headers],[User_Count]],T_Score[#Headers],0),0)</f>
        <v>16</v>
      </c>
      <c r="F49" s="6">
        <f>VLOOKUP(T_Publish_Info11[[#This Row],[Game_ID]],T_Sales[],MATCH(T_Publish_Info11[[#Headers],[NA_Sales]],T_Sales[#Headers],0),0)</f>
        <v>5.95</v>
      </c>
      <c r="G49" s="6">
        <f>VLOOKUP(T_Publish_Info11[[#This Row],[Game_ID]],T_Sales[],MATCH(T_Publish_Info11[[#Headers],[EU_Sales]],T_Sales[#Headers],0),0)</f>
        <v>3.11</v>
      </c>
      <c r="H49" s="6">
        <f>VLOOKUP(T_Publish_Info11[[#This Row],[Game_ID]],T_Sales[],MATCH(T_Publish_Info11[[#Headers],[JP_Sales]],T_Sales[#Headers],0),0)</f>
        <v>0</v>
      </c>
      <c r="I49" s="6">
        <f>VLOOKUP(T_Publish_Info11[[#This Row],[Game_ID]],T_Sales[],MATCH(T_Publish_Info11[[#Headers],[Other_Sales]],T_Sales[#Headers],0),0)</f>
        <v>1.06</v>
      </c>
      <c r="J49" s="13"/>
      <c r="K49" s="13"/>
      <c r="L49" s="13"/>
      <c r="M49" s="13"/>
      <c r="N49" s="13"/>
      <c r="O49" s="13"/>
      <c r="P49" s="13"/>
      <c r="Q49" s="13"/>
      <c r="R49" s="13"/>
      <c r="S49" s="13"/>
      <c r="T49" s="13"/>
      <c r="U49" s="13"/>
      <c r="V49" s="30" t="s">
        <v>80</v>
      </c>
      <c r="W49" s="13" t="s">
        <v>98</v>
      </c>
    </row>
    <row r="50" spans="1:23">
      <c r="A50" s="2">
        <v>15</v>
      </c>
      <c r="B50" s="13" t="s">
        <v>45</v>
      </c>
      <c r="C50" s="13" t="s">
        <v>44</v>
      </c>
      <c r="D50" s="13">
        <f>VLOOKUP(T_Publish_Info11[[#This Row],[Game_ID]],T_Sales[],MATCH(T_Publish_Info11[[#Headers],[Global_Sales]],T_Sales[#Headers],0),0)</f>
        <v>21.81</v>
      </c>
      <c r="E50" s="13">
        <f>VLOOKUP(T_Publish_Info11[[#This Row],[Game_ID]],T_Score[],MATCH(T_Publish_Info11[[#Headers],[User_Count]],T_Score[#Headers],0),0)</f>
        <v>106</v>
      </c>
      <c r="F50" s="6">
        <f>VLOOKUP(T_Publish_Info11[[#This Row],[Game_ID]],T_Sales[],MATCH(T_Publish_Info11[[#Headers],[NA_Sales]],T_Sales[#Headers],0),0)</f>
        <v>15</v>
      </c>
      <c r="G50" s="6">
        <f>VLOOKUP(T_Publish_Info11[[#This Row],[Game_ID]],T_Sales[],MATCH(T_Publish_Info11[[#Headers],[EU_Sales]],T_Sales[#Headers],0),0)</f>
        <v>4.8899999999999997</v>
      </c>
      <c r="H50" s="6">
        <f>VLOOKUP(T_Publish_Info11[[#This Row],[Game_ID]],T_Sales[],MATCH(T_Publish_Info11[[#Headers],[JP_Sales]],T_Sales[#Headers],0),0)</f>
        <v>0.24</v>
      </c>
      <c r="I50" s="6">
        <f>VLOOKUP(T_Publish_Info11[[#This Row],[Game_ID]],T_Sales[],MATCH(T_Publish_Info11[[#Headers],[Other_Sales]],T_Sales[#Headers],0),0)</f>
        <v>1.69</v>
      </c>
      <c r="J50" s="13"/>
      <c r="K50" s="13"/>
      <c r="L50" s="13"/>
      <c r="M50" s="13"/>
      <c r="N50" s="13"/>
      <c r="O50" s="13"/>
      <c r="P50" s="13"/>
      <c r="Q50" s="13"/>
      <c r="R50" s="13"/>
      <c r="S50" s="13"/>
      <c r="T50" s="13"/>
      <c r="U50" s="13"/>
      <c r="V50" s="30" t="s">
        <v>56</v>
      </c>
      <c r="W50" s="13" t="s">
        <v>99</v>
      </c>
    </row>
    <row r="51" spans="1:23">
      <c r="A51" s="2">
        <v>87</v>
      </c>
      <c r="B51" s="13" t="s">
        <v>18</v>
      </c>
      <c r="C51" s="13" t="s">
        <v>151</v>
      </c>
      <c r="D51" s="13">
        <f>VLOOKUP(T_Publish_Info11[[#This Row],[Game_ID]],T_Sales[],MATCH(T_Publish_Info11[[#Headers],[Global_Sales]],T_Sales[#Headers],0),0)</f>
        <v>7.99</v>
      </c>
      <c r="E51" s="13">
        <f>VLOOKUP(T_Publish_Info11[[#This Row],[Game_ID]],T_Score[],MATCH(T_Publish_Info11[[#Headers],[User_Count]],T_Score[#Headers],0),0)</f>
        <v>0</v>
      </c>
      <c r="F51" s="6">
        <f>VLOOKUP(T_Publish_Info11[[#This Row],[Game_ID]],T_Sales[],MATCH(T_Publish_Info11[[#Headers],[NA_Sales]],T_Sales[#Headers],0),0)</f>
        <v>2.57</v>
      </c>
      <c r="G51" s="6">
        <f>VLOOKUP(T_Publish_Info11[[#This Row],[Game_ID]],T_Sales[],MATCH(T_Publish_Info11[[#Headers],[EU_Sales]],T_Sales[#Headers],0),0)</f>
        <v>3.86</v>
      </c>
      <c r="H51" s="6">
        <f>VLOOKUP(T_Publish_Info11[[#This Row],[Game_ID]],T_Sales[],MATCH(T_Publish_Info11[[#Headers],[JP_Sales]],T_Sales[#Headers],0),0)</f>
        <v>0.66</v>
      </c>
      <c r="I51" s="6">
        <f>VLOOKUP(T_Publish_Info11[[#This Row],[Game_ID]],T_Sales[],MATCH(T_Publish_Info11[[#Headers],[Other_Sales]],T_Sales[#Headers],0),0)</f>
        <v>0.91</v>
      </c>
      <c r="J51" s="13"/>
      <c r="K51" s="13"/>
      <c r="L51" s="13"/>
      <c r="M51" s="13"/>
      <c r="N51" s="13"/>
      <c r="O51" s="13"/>
      <c r="P51" s="13"/>
      <c r="Q51" s="13"/>
      <c r="R51" s="13"/>
      <c r="S51" s="13"/>
      <c r="T51" s="13"/>
      <c r="U51" s="13"/>
      <c r="V51" s="30" t="s">
        <v>18</v>
      </c>
      <c r="W51" s="13" t="s">
        <v>100</v>
      </c>
    </row>
    <row r="52" spans="1:23">
      <c r="A52" s="2">
        <v>64</v>
      </c>
      <c r="B52" s="13" t="s">
        <v>96</v>
      </c>
      <c r="C52" s="13" t="s">
        <v>115</v>
      </c>
      <c r="D52" s="13">
        <f>VLOOKUP(T_Publish_Info11[[#This Row],[Game_ID]],T_Sales[],MATCH(T_Publish_Info11[[#Headers],[Global_Sales]],T_Sales[#Headers],0),0)</f>
        <v>9.8699999999999992</v>
      </c>
      <c r="E52" s="13">
        <f>VLOOKUP(T_Publish_Info11[[#This Row],[Game_ID]],T_Score[],MATCH(T_Publish_Info11[[#Headers],[User_Count]],T_Score[#Headers],0),0)</f>
        <v>0</v>
      </c>
      <c r="F52" s="6">
        <f>VLOOKUP(T_Publish_Info11[[#This Row],[Game_ID]],T_Sales[],MATCH(T_Publish_Info11[[#Headers],[NA_Sales]],T_Sales[#Headers],0),0)</f>
        <v>5.55</v>
      </c>
      <c r="G52" s="6">
        <f>VLOOKUP(T_Publish_Info11[[#This Row],[Game_ID]],T_Sales[],MATCH(T_Publish_Info11[[#Headers],[EU_Sales]],T_Sales[#Headers],0),0)</f>
        <v>1.94</v>
      </c>
      <c r="H52" s="6">
        <f>VLOOKUP(T_Publish_Info11[[#This Row],[Game_ID]],T_Sales[],MATCH(T_Publish_Info11[[#Headers],[JP_Sales]],T_Sales[#Headers],0),0)</f>
        <v>2.23</v>
      </c>
      <c r="I52" s="6">
        <f>VLOOKUP(T_Publish_Info11[[#This Row],[Game_ID]],T_Sales[],MATCH(T_Publish_Info11[[#Headers],[Other_Sales]],T_Sales[#Headers],0),0)</f>
        <v>0.15</v>
      </c>
      <c r="J52" s="13"/>
      <c r="K52" s="13"/>
      <c r="L52" s="13"/>
      <c r="M52" s="13"/>
      <c r="N52" s="13"/>
      <c r="O52" s="13"/>
      <c r="P52" s="13"/>
      <c r="Q52" s="13"/>
      <c r="R52" s="13"/>
      <c r="S52" s="13"/>
      <c r="T52" s="13"/>
      <c r="U52" s="13"/>
      <c r="V52" s="30" t="s">
        <v>28</v>
      </c>
      <c r="W52" s="13" t="s">
        <v>101</v>
      </c>
    </row>
    <row r="53" spans="1:23">
      <c r="A53" s="2">
        <v>41</v>
      </c>
      <c r="B53" s="13" t="s">
        <v>80</v>
      </c>
      <c r="C53" s="13" t="s">
        <v>90</v>
      </c>
      <c r="D53" s="13">
        <f>VLOOKUP(T_Publish_Info11[[#This Row],[Game_ID]],T_Sales[],MATCH(T_Publish_Info11[[#Headers],[Global_Sales]],T_Sales[#Headers],0),0)</f>
        <v>12.66</v>
      </c>
      <c r="E53" s="13">
        <f>VLOOKUP(T_Publish_Info11[[#This Row],[Game_ID]],T_Score[],MATCH(T_Publish_Info11[[#Headers],[User_Count]],T_Score[#Headers],0),0)</f>
        <v>632</v>
      </c>
      <c r="F53" s="6">
        <f>VLOOKUP(T_Publish_Info11[[#This Row],[Game_ID]],T_Sales[],MATCH(T_Publish_Info11[[#Headers],[NA_Sales]],T_Sales[#Headers],0),0)</f>
        <v>5.03</v>
      </c>
      <c r="G53" s="6">
        <f>VLOOKUP(T_Publish_Info11[[#This Row],[Game_ID]],T_Sales[],MATCH(T_Publish_Info11[[#Headers],[EU_Sales]],T_Sales[#Headers],0),0)</f>
        <v>4.0199999999999996</v>
      </c>
      <c r="H53" s="6">
        <f>VLOOKUP(T_Publish_Info11[[#This Row],[Game_ID]],T_Sales[],MATCH(T_Publish_Info11[[#Headers],[JP_Sales]],T_Sales[#Headers],0),0)</f>
        <v>2.69</v>
      </c>
      <c r="I53" s="6">
        <f>VLOOKUP(T_Publish_Info11[[#This Row],[Game_ID]],T_Sales[],MATCH(T_Publish_Info11[[#Headers],[Other_Sales]],T_Sales[#Headers],0),0)</f>
        <v>0.91</v>
      </c>
      <c r="J53" s="13"/>
      <c r="K53" s="13"/>
      <c r="L53" s="13"/>
      <c r="M53" s="13"/>
      <c r="N53" s="13"/>
      <c r="O53" s="13"/>
      <c r="P53" s="13"/>
      <c r="Q53" s="13"/>
      <c r="R53" s="13"/>
      <c r="S53" s="13"/>
      <c r="T53" s="13"/>
      <c r="U53" s="13"/>
      <c r="V53" s="30" t="s">
        <v>45</v>
      </c>
      <c r="W53" s="13" t="s">
        <v>103</v>
      </c>
    </row>
    <row r="54" spans="1:23">
      <c r="A54" s="2">
        <v>12</v>
      </c>
      <c r="B54" s="13" t="s">
        <v>33</v>
      </c>
      <c r="C54" s="13" t="s">
        <v>41</v>
      </c>
      <c r="D54" s="13">
        <f>VLOOKUP(T_Publish_Info11[[#This Row],[Game_ID]],T_Sales[],MATCH(T_Publish_Info11[[#Headers],[Global_Sales]],T_Sales[#Headers],0),0)</f>
        <v>23.21</v>
      </c>
      <c r="E54" s="13">
        <f>VLOOKUP(T_Publish_Info11[[#This Row],[Game_ID]],T_Score[],MATCH(T_Publish_Info11[[#Headers],[User_Count]],T_Score[#Headers],0),0)</f>
        <v>464</v>
      </c>
      <c r="F54" s="6">
        <f>VLOOKUP(T_Publish_Info11[[#This Row],[Game_ID]],T_Sales[],MATCH(T_Publish_Info11[[#Headers],[NA_Sales]],T_Sales[#Headers],0),0)</f>
        <v>9.7100000000000009</v>
      </c>
      <c r="G54" s="6">
        <f>VLOOKUP(T_Publish_Info11[[#This Row],[Game_ID]],T_Sales[],MATCH(T_Publish_Info11[[#Headers],[EU_Sales]],T_Sales[#Headers],0),0)</f>
        <v>7.47</v>
      </c>
      <c r="H54" s="6">
        <f>VLOOKUP(T_Publish_Info11[[#This Row],[Game_ID]],T_Sales[],MATCH(T_Publish_Info11[[#Headers],[JP_Sales]],T_Sales[#Headers],0),0)</f>
        <v>4.13</v>
      </c>
      <c r="I54" s="6">
        <f>VLOOKUP(T_Publish_Info11[[#This Row],[Game_ID]],T_Sales[],MATCH(T_Publish_Info11[[#Headers],[Other_Sales]],T_Sales[#Headers],0),0)</f>
        <v>1.9</v>
      </c>
      <c r="J54" s="13"/>
      <c r="K54" s="13"/>
      <c r="L54" s="13"/>
      <c r="M54" s="13"/>
      <c r="N54" s="13"/>
      <c r="O54" s="13"/>
      <c r="P54" s="13"/>
      <c r="Q54" s="13"/>
      <c r="R54" s="13"/>
      <c r="S54" s="13"/>
      <c r="T54" s="13"/>
      <c r="U54" s="13"/>
      <c r="V54" s="30" t="s">
        <v>105</v>
      </c>
      <c r="W54" s="13" t="s">
        <v>104</v>
      </c>
    </row>
    <row r="55" spans="1:23">
      <c r="A55" s="2">
        <v>3</v>
      </c>
      <c r="B55" s="13" t="s">
        <v>18</v>
      </c>
      <c r="C55" s="13" t="s">
        <v>24</v>
      </c>
      <c r="D55" s="13">
        <f>VLOOKUP(T_Publish_Info11[[#This Row],[Game_ID]],T_Sales[],MATCH(T_Publish_Info11[[#Headers],[Global_Sales]],T_Sales[#Headers],0),0)</f>
        <v>35.520000000000003</v>
      </c>
      <c r="E55" s="13">
        <f>VLOOKUP(T_Publish_Info11[[#This Row],[Game_ID]],T_Score[],MATCH(T_Publish_Info11[[#Headers],[User_Count]],T_Score[#Headers],0),0)</f>
        <v>709</v>
      </c>
      <c r="F55" s="6">
        <f>VLOOKUP(T_Publish_Info11[[#This Row],[Game_ID]],T_Sales[],MATCH(T_Publish_Info11[[#Headers],[NA_Sales]],T_Sales[#Headers],0),0)</f>
        <v>15.68</v>
      </c>
      <c r="G55" s="6">
        <f>VLOOKUP(T_Publish_Info11[[#This Row],[Game_ID]],T_Sales[],MATCH(T_Publish_Info11[[#Headers],[EU_Sales]],T_Sales[#Headers],0),0)</f>
        <v>12.76</v>
      </c>
      <c r="H55" s="6">
        <f>VLOOKUP(T_Publish_Info11[[#This Row],[Game_ID]],T_Sales[],MATCH(T_Publish_Info11[[#Headers],[JP_Sales]],T_Sales[#Headers],0),0)</f>
        <v>3.79</v>
      </c>
      <c r="I55" s="6">
        <f>VLOOKUP(T_Publish_Info11[[#This Row],[Game_ID]],T_Sales[],MATCH(T_Publish_Info11[[#Headers],[Other_Sales]],T_Sales[#Headers],0),0)</f>
        <v>3.29</v>
      </c>
      <c r="J55" s="13"/>
      <c r="K55" s="13"/>
      <c r="L55" s="13"/>
      <c r="M55" s="13"/>
      <c r="N55" s="13"/>
      <c r="O55" s="13"/>
      <c r="P55" s="13"/>
      <c r="Q55" s="13"/>
      <c r="R55" s="13"/>
      <c r="S55" s="13"/>
      <c r="T55" s="13"/>
      <c r="U55" s="13"/>
      <c r="V55" s="30" t="s">
        <v>80</v>
      </c>
      <c r="W55" s="13" t="s">
        <v>106</v>
      </c>
    </row>
    <row r="56" spans="1:23">
      <c r="A56" s="2">
        <v>81</v>
      </c>
      <c r="B56" s="13" t="s">
        <v>18</v>
      </c>
      <c r="C56" s="13" t="s">
        <v>142</v>
      </c>
      <c r="D56" s="13">
        <f>VLOOKUP(T_Publish_Info11[[#This Row],[Game_ID]],T_Sales[],MATCH(T_Publish_Info11[[#Headers],[Global_Sales]],T_Sales[#Headers],0),0)</f>
        <v>8.27</v>
      </c>
      <c r="E56" s="13">
        <f>VLOOKUP(T_Publish_Info11[[#This Row],[Game_ID]],T_Score[],MATCH(T_Publish_Info11[[#Headers],[User_Count]],T_Score[#Headers],0),0)</f>
        <v>190</v>
      </c>
      <c r="F56" s="6">
        <f>VLOOKUP(T_Publish_Info11[[#This Row],[Game_ID]],T_Sales[],MATCH(T_Publish_Info11[[#Headers],[NA_Sales]],T_Sales[#Headers],0),0)</f>
        <v>3.74</v>
      </c>
      <c r="G56" s="6">
        <f>VLOOKUP(T_Publish_Info11[[#This Row],[Game_ID]],T_Sales[],MATCH(T_Publish_Info11[[#Headers],[EU_Sales]],T_Sales[#Headers],0),0)</f>
        <v>2.2400000000000002</v>
      </c>
      <c r="H56" s="6">
        <f>VLOOKUP(T_Publish_Info11[[#This Row],[Game_ID]],T_Sales[],MATCH(T_Publish_Info11[[#Headers],[JP_Sales]],T_Sales[#Headers],0),0)</f>
        <v>1.58</v>
      </c>
      <c r="I56" s="6">
        <f>VLOOKUP(T_Publish_Info11[[#This Row],[Game_ID]],T_Sales[],MATCH(T_Publish_Info11[[#Headers],[Other_Sales]],T_Sales[#Headers],0),0)</f>
        <v>0.7</v>
      </c>
      <c r="J56" s="13"/>
      <c r="K56" s="13"/>
      <c r="L56" s="13"/>
      <c r="M56" s="13"/>
      <c r="N56" s="13"/>
      <c r="O56" s="13"/>
      <c r="P56" s="13"/>
      <c r="Q56" s="13"/>
      <c r="R56" s="13"/>
      <c r="S56" s="13"/>
      <c r="T56" s="13"/>
      <c r="U56" s="13"/>
      <c r="V56" s="30" t="s">
        <v>50</v>
      </c>
      <c r="W56" s="13" t="s">
        <v>107</v>
      </c>
    </row>
    <row r="57" spans="1:23">
      <c r="A57" s="2">
        <v>75</v>
      </c>
      <c r="B57" s="13" t="s">
        <v>33</v>
      </c>
      <c r="C57" s="13" t="s">
        <v>128</v>
      </c>
      <c r="D57" s="13">
        <f>VLOOKUP(T_Publish_Info11[[#This Row],[Game_ID]],T_Sales[],MATCH(T_Publish_Info11[[#Headers],[Global_Sales]],T_Sales[#Headers],0),0)</f>
        <v>8.91</v>
      </c>
      <c r="E57" s="13">
        <f>VLOOKUP(T_Publish_Info11[[#This Row],[Game_ID]],T_Score[],MATCH(T_Publish_Info11[[#Headers],[User_Count]],T_Score[#Headers],0),0)</f>
        <v>85</v>
      </c>
      <c r="F57" s="6">
        <f>VLOOKUP(T_Publish_Info11[[#This Row],[Game_ID]],T_Sales[],MATCH(T_Publish_Info11[[#Headers],[NA_Sales]],T_Sales[#Headers],0),0)</f>
        <v>4.4000000000000004</v>
      </c>
      <c r="G57" s="6">
        <f>VLOOKUP(T_Publish_Info11[[#This Row],[Game_ID]],T_Sales[],MATCH(T_Publish_Info11[[#Headers],[EU_Sales]],T_Sales[#Headers],0),0)</f>
        <v>1.85</v>
      </c>
      <c r="H57" s="6">
        <f>VLOOKUP(T_Publish_Info11[[#This Row],[Game_ID]],T_Sales[],MATCH(T_Publish_Info11[[#Headers],[JP_Sales]],T_Sales[#Headers],0),0)</f>
        <v>1.98</v>
      </c>
      <c r="I57" s="6">
        <f>VLOOKUP(T_Publish_Info11[[#This Row],[Game_ID]],T_Sales[],MATCH(T_Publish_Info11[[#Headers],[Other_Sales]],T_Sales[#Headers],0),0)</f>
        <v>0.68</v>
      </c>
      <c r="J57" s="13"/>
      <c r="K57" s="13"/>
      <c r="L57" s="13"/>
      <c r="M57" s="13"/>
      <c r="N57" s="13"/>
      <c r="O57" s="13"/>
      <c r="P57" s="13"/>
      <c r="Q57" s="13"/>
      <c r="R57" s="13"/>
      <c r="S57" s="13"/>
      <c r="T57" s="13"/>
      <c r="U57" s="13"/>
      <c r="V57" s="30" t="s">
        <v>50</v>
      </c>
      <c r="W57" s="13" t="s">
        <v>82</v>
      </c>
    </row>
    <row r="58" spans="1:23">
      <c r="A58" s="2">
        <v>73</v>
      </c>
      <c r="B58" s="13" t="s">
        <v>45</v>
      </c>
      <c r="C58" s="13" t="s">
        <v>126</v>
      </c>
      <c r="D58" s="13">
        <f>VLOOKUP(T_Publish_Info11[[#This Row],[Game_ID]],T_Sales[],MATCH(T_Publish_Info11[[#Headers],[Global_Sales]],T_Sales[#Headers],0),0)</f>
        <v>9.18</v>
      </c>
      <c r="E58" s="13">
        <f>VLOOKUP(T_Publish_Info11[[#This Row],[Game_ID]],T_Score[],MATCH(T_Publish_Info11[[#Headers],[User_Count]],T_Score[#Headers],0),0)</f>
        <v>0</v>
      </c>
      <c r="F58" s="6">
        <f>VLOOKUP(T_Publish_Info11[[#This Row],[Game_ID]],T_Sales[],MATCH(T_Publish_Info11[[#Headers],[NA_Sales]],T_Sales[#Headers],0),0)</f>
        <v>5.7</v>
      </c>
      <c r="G58" s="6">
        <f>VLOOKUP(T_Publish_Info11[[#This Row],[Game_ID]],T_Sales[],MATCH(T_Publish_Info11[[#Headers],[EU_Sales]],T_Sales[#Headers],0),0)</f>
        <v>2.65</v>
      </c>
      <c r="H58" s="6">
        <f>VLOOKUP(T_Publish_Info11[[#This Row],[Game_ID]],T_Sales[],MATCH(T_Publish_Info11[[#Headers],[JP_Sales]],T_Sales[#Headers],0),0)</f>
        <v>0.02</v>
      </c>
      <c r="I58" s="6">
        <f>VLOOKUP(T_Publish_Info11[[#This Row],[Game_ID]],T_Sales[],MATCH(T_Publish_Info11[[#Headers],[Other_Sales]],T_Sales[#Headers],0),0)</f>
        <v>0.81</v>
      </c>
      <c r="J58" s="13"/>
      <c r="K58" s="13"/>
      <c r="L58" s="13"/>
      <c r="M58" s="13"/>
      <c r="N58" s="13"/>
      <c r="O58" s="13"/>
      <c r="P58" s="13"/>
      <c r="Q58" s="13"/>
      <c r="R58" s="13"/>
      <c r="S58" s="13"/>
      <c r="T58" s="13"/>
      <c r="U58" s="13"/>
      <c r="V58" s="30" t="s">
        <v>58</v>
      </c>
      <c r="W58" s="13" t="s">
        <v>108</v>
      </c>
    </row>
    <row r="59" spans="1:23">
      <c r="A59" s="2">
        <v>7</v>
      </c>
      <c r="B59" s="13" t="s">
        <v>33</v>
      </c>
      <c r="C59" s="13" t="s">
        <v>32</v>
      </c>
      <c r="D59" s="13">
        <f>VLOOKUP(T_Publish_Info11[[#This Row],[Game_ID]],T_Sales[],MATCH(T_Publish_Info11[[#Headers],[Global_Sales]],T_Sales[#Headers],0),0)</f>
        <v>29.8</v>
      </c>
      <c r="E59" s="13">
        <f>VLOOKUP(T_Publish_Info11[[#This Row],[Game_ID]],T_Score[],MATCH(T_Publish_Info11[[#Headers],[User_Count]],T_Score[#Headers],0),0)</f>
        <v>431</v>
      </c>
      <c r="F59" s="6">
        <f>VLOOKUP(T_Publish_Info11[[#This Row],[Game_ID]],T_Sales[],MATCH(T_Publish_Info11[[#Headers],[NA_Sales]],T_Sales[#Headers],0),0)</f>
        <v>11.28</v>
      </c>
      <c r="G59" s="6">
        <f>VLOOKUP(T_Publish_Info11[[#This Row],[Game_ID]],T_Sales[],MATCH(T_Publish_Info11[[#Headers],[EU_Sales]],T_Sales[#Headers],0),0)</f>
        <v>9.14</v>
      </c>
      <c r="H59" s="6">
        <f>VLOOKUP(T_Publish_Info11[[#This Row],[Game_ID]],T_Sales[],MATCH(T_Publish_Info11[[#Headers],[JP_Sales]],T_Sales[#Headers],0),0)</f>
        <v>6.5</v>
      </c>
      <c r="I59" s="6">
        <f>VLOOKUP(T_Publish_Info11[[#This Row],[Game_ID]],T_Sales[],MATCH(T_Publish_Info11[[#Headers],[Other_Sales]],T_Sales[#Headers],0),0)</f>
        <v>2.88</v>
      </c>
      <c r="J59" s="13"/>
      <c r="K59" s="13"/>
      <c r="L59" s="13"/>
      <c r="M59" s="13"/>
      <c r="N59" s="13"/>
      <c r="O59" s="13"/>
      <c r="P59" s="13"/>
      <c r="Q59" s="13"/>
      <c r="R59" s="13"/>
      <c r="S59" s="13"/>
      <c r="T59" s="13"/>
      <c r="U59" s="13"/>
      <c r="V59" s="30" t="s">
        <v>50</v>
      </c>
      <c r="W59" s="13" t="s">
        <v>103</v>
      </c>
    </row>
    <row r="60" spans="1:23">
      <c r="A60" s="2">
        <v>63</v>
      </c>
      <c r="B60" s="13" t="s">
        <v>80</v>
      </c>
      <c r="C60" s="13" t="s">
        <v>114</v>
      </c>
      <c r="D60" s="13">
        <f>VLOOKUP(T_Publish_Info11[[#This Row],[Game_ID]],T_Sales[],MATCH(T_Publish_Info11[[#Headers],[Global_Sales]],T_Sales[#Headers],0),0)</f>
        <v>9.9</v>
      </c>
      <c r="E60" s="13">
        <f>VLOOKUP(T_Publish_Info11[[#This Row],[Game_ID]],T_Score[],MATCH(T_Publish_Info11[[#Headers],[User_Count]],T_Score[#Headers],0),0)</f>
        <v>424</v>
      </c>
      <c r="F60" s="6">
        <f>VLOOKUP(T_Publish_Info11[[#This Row],[Game_ID]],T_Sales[],MATCH(T_Publish_Info11[[#Headers],[NA_Sales]],T_Sales[#Headers],0),0)</f>
        <v>3.66</v>
      </c>
      <c r="G60" s="6">
        <f>VLOOKUP(T_Publish_Info11[[#This Row],[Game_ID]],T_Sales[],MATCH(T_Publish_Info11[[#Headers],[EU_Sales]],T_Sales[#Headers],0),0)</f>
        <v>3.14</v>
      </c>
      <c r="H60" s="6">
        <f>VLOOKUP(T_Publish_Info11[[#This Row],[Game_ID]],T_Sales[],MATCH(T_Publish_Info11[[#Headers],[JP_Sales]],T_Sales[#Headers],0),0)</f>
        <v>2.4700000000000002</v>
      </c>
      <c r="I60" s="6">
        <f>VLOOKUP(T_Publish_Info11[[#This Row],[Game_ID]],T_Sales[],MATCH(T_Publish_Info11[[#Headers],[Other_Sales]],T_Sales[#Headers],0),0)</f>
        <v>0.63</v>
      </c>
      <c r="J60" s="13"/>
      <c r="K60" s="13"/>
      <c r="L60" s="13"/>
      <c r="M60" s="13"/>
      <c r="N60" s="13"/>
      <c r="O60" s="13"/>
      <c r="P60" s="13"/>
      <c r="Q60" s="13"/>
      <c r="R60" s="13"/>
      <c r="S60" s="13"/>
      <c r="T60" s="13"/>
      <c r="U60" s="13"/>
      <c r="V60" s="30" t="s">
        <v>65</v>
      </c>
      <c r="W60" s="13" t="s">
        <v>109</v>
      </c>
    </row>
    <row r="61" spans="1:23">
      <c r="A61" s="2">
        <v>9</v>
      </c>
      <c r="B61" s="13" t="s">
        <v>18</v>
      </c>
      <c r="C61" s="13" t="s">
        <v>36</v>
      </c>
      <c r="D61" s="13">
        <f>VLOOKUP(T_Publish_Info11[[#This Row],[Game_ID]],T_Sales[],MATCH(T_Publish_Info11[[#Headers],[Global_Sales]],T_Sales[#Headers],0),0)</f>
        <v>28.32</v>
      </c>
      <c r="E61" s="13">
        <f>VLOOKUP(T_Publish_Info11[[#This Row],[Game_ID]],T_Score[],MATCH(T_Publish_Info11[[#Headers],[User_Count]],T_Score[#Headers],0),0)</f>
        <v>594</v>
      </c>
      <c r="F61" s="6">
        <f>VLOOKUP(T_Publish_Info11[[#This Row],[Game_ID]],T_Sales[],MATCH(T_Publish_Info11[[#Headers],[NA_Sales]],T_Sales[#Headers],0),0)</f>
        <v>14.44</v>
      </c>
      <c r="G61" s="6">
        <f>VLOOKUP(T_Publish_Info11[[#This Row],[Game_ID]],T_Sales[],MATCH(T_Publish_Info11[[#Headers],[EU_Sales]],T_Sales[#Headers],0),0)</f>
        <v>6.94</v>
      </c>
      <c r="H61" s="6">
        <f>VLOOKUP(T_Publish_Info11[[#This Row],[Game_ID]],T_Sales[],MATCH(T_Publish_Info11[[#Headers],[JP_Sales]],T_Sales[#Headers],0),0)</f>
        <v>4.7</v>
      </c>
      <c r="I61" s="6">
        <f>VLOOKUP(T_Publish_Info11[[#This Row],[Game_ID]],T_Sales[],MATCH(T_Publish_Info11[[#Headers],[Other_Sales]],T_Sales[#Headers],0),0)</f>
        <v>2.2400000000000002</v>
      </c>
      <c r="J61" s="13"/>
      <c r="K61" s="13"/>
      <c r="L61" s="13"/>
      <c r="M61" s="13"/>
      <c r="N61" s="13"/>
      <c r="O61" s="13"/>
      <c r="P61" s="13"/>
      <c r="Q61" s="13"/>
      <c r="R61" s="13"/>
      <c r="S61" s="13"/>
      <c r="T61" s="13"/>
      <c r="U61" s="13"/>
      <c r="V61" s="30" t="s">
        <v>33</v>
      </c>
      <c r="W61" s="13" t="s">
        <v>95</v>
      </c>
    </row>
    <row r="62" spans="1:23">
      <c r="A62" s="2">
        <v>11</v>
      </c>
      <c r="B62" s="13" t="s">
        <v>33</v>
      </c>
      <c r="C62" s="13" t="s">
        <v>39</v>
      </c>
      <c r="D62" s="13">
        <f>VLOOKUP(T_Publish_Info11[[#This Row],[Game_ID]],T_Sales[],MATCH(T_Publish_Info11[[#Headers],[Global_Sales]],T_Sales[#Headers],0),0)</f>
        <v>24.67</v>
      </c>
      <c r="E62" s="13">
        <f>VLOOKUP(T_Publish_Info11[[#This Row],[Game_ID]],T_Score[],MATCH(T_Publish_Info11[[#Headers],[User_Count]],T_Score[#Headers],0),0)</f>
        <v>0</v>
      </c>
      <c r="F62" s="6">
        <f>VLOOKUP(T_Publish_Info11[[#This Row],[Game_ID]],T_Sales[],MATCH(T_Publish_Info11[[#Headers],[NA_Sales]],T_Sales[#Headers],0),0)</f>
        <v>9.0500000000000007</v>
      </c>
      <c r="G62" s="6">
        <f>VLOOKUP(T_Publish_Info11[[#This Row],[Game_ID]],T_Sales[],MATCH(T_Publish_Info11[[#Headers],[EU_Sales]],T_Sales[#Headers],0),0)</f>
        <v>10.95</v>
      </c>
      <c r="H62" s="6">
        <f>VLOOKUP(T_Publish_Info11[[#This Row],[Game_ID]],T_Sales[],MATCH(T_Publish_Info11[[#Headers],[JP_Sales]],T_Sales[#Headers],0),0)</f>
        <v>1.93</v>
      </c>
      <c r="I62" s="6">
        <f>VLOOKUP(T_Publish_Info11[[#This Row],[Game_ID]],T_Sales[],MATCH(T_Publish_Info11[[#Headers],[Other_Sales]],T_Sales[#Headers],0),0)</f>
        <v>2.74</v>
      </c>
      <c r="J62" s="13"/>
      <c r="K62" s="13"/>
      <c r="L62" s="13"/>
      <c r="M62" s="13"/>
      <c r="N62" s="13"/>
      <c r="O62" s="13"/>
      <c r="P62" s="13"/>
      <c r="Q62" s="13"/>
      <c r="R62" s="13"/>
      <c r="S62" s="13"/>
      <c r="T62" s="13"/>
      <c r="U62" s="13"/>
      <c r="V62" s="30" t="s">
        <v>45</v>
      </c>
      <c r="W62" s="13" t="s">
        <v>110</v>
      </c>
    </row>
    <row r="63" spans="1:23">
      <c r="A63" s="2">
        <v>90</v>
      </c>
      <c r="B63" s="13">
        <v>2600</v>
      </c>
      <c r="C63" s="13" t="s">
        <v>155</v>
      </c>
      <c r="D63" s="13">
        <f>VLOOKUP(T_Publish_Info11[[#This Row],[Game_ID]],T_Sales[],MATCH(T_Publish_Info11[[#Headers],[Global_Sales]],T_Sales[#Headers],0),0)</f>
        <v>7.81</v>
      </c>
      <c r="E63" s="13">
        <f>VLOOKUP(T_Publish_Info11[[#This Row],[Game_ID]],T_Score[],MATCH(T_Publish_Info11[[#Headers],[User_Count]],T_Score[#Headers],0),0)</f>
        <v>0</v>
      </c>
      <c r="F63" s="6">
        <f>VLOOKUP(T_Publish_Info11[[#This Row],[Game_ID]],T_Sales[],MATCH(T_Publish_Info11[[#Headers],[NA_Sales]],T_Sales[#Headers],0),0)</f>
        <v>7.28</v>
      </c>
      <c r="G63" s="6">
        <f>VLOOKUP(T_Publish_Info11[[#This Row],[Game_ID]],T_Sales[],MATCH(T_Publish_Info11[[#Headers],[EU_Sales]],T_Sales[#Headers],0),0)</f>
        <v>0.45</v>
      </c>
      <c r="H63" s="6">
        <f>VLOOKUP(T_Publish_Info11[[#This Row],[Game_ID]],T_Sales[],MATCH(T_Publish_Info11[[#Headers],[JP_Sales]],T_Sales[#Headers],0),0)</f>
        <v>0</v>
      </c>
      <c r="I63" s="6">
        <f>VLOOKUP(T_Publish_Info11[[#This Row],[Game_ID]],T_Sales[],MATCH(T_Publish_Info11[[#Headers],[Other_Sales]],T_Sales[#Headers],0),0)</f>
        <v>0.08</v>
      </c>
      <c r="J63" s="13"/>
      <c r="K63" s="13"/>
      <c r="L63" s="13"/>
      <c r="M63" s="13"/>
      <c r="N63" s="13"/>
      <c r="O63" s="13"/>
      <c r="P63" s="13"/>
      <c r="Q63" s="13"/>
      <c r="R63" s="13"/>
      <c r="S63" s="13"/>
      <c r="T63" s="13"/>
      <c r="U63" s="13"/>
      <c r="V63" s="30" t="s">
        <v>18</v>
      </c>
      <c r="W63" s="13" t="s">
        <v>111</v>
      </c>
    </row>
    <row r="64" spans="1:23">
      <c r="A64" s="2">
        <v>91</v>
      </c>
      <c r="B64" s="13" t="s">
        <v>33</v>
      </c>
      <c r="C64" s="13" t="s">
        <v>157</v>
      </c>
      <c r="D64" s="13">
        <f>VLOOKUP(T_Publish_Info11[[#This Row],[Game_ID]],T_Sales[],MATCH(T_Publish_Info11[[#Headers],[Global_Sales]],T_Sales[#Headers],0),0)</f>
        <v>7.72</v>
      </c>
      <c r="E64" s="13">
        <f>VLOOKUP(T_Publish_Info11[[#This Row],[Game_ID]],T_Score[],MATCH(T_Publish_Info11[[#Headers],[User_Count]],T_Score[#Headers],0),0)</f>
        <v>203</v>
      </c>
      <c r="F64" s="6">
        <f>VLOOKUP(T_Publish_Info11[[#This Row],[Game_ID]],T_Sales[],MATCH(T_Publish_Info11[[#Headers],[NA_Sales]],T_Sales[#Headers],0),0)</f>
        <v>2.76</v>
      </c>
      <c r="G64" s="6">
        <f>VLOOKUP(T_Publish_Info11[[#This Row],[Game_ID]],T_Sales[],MATCH(T_Publish_Info11[[#Headers],[EU_Sales]],T_Sales[#Headers],0),0)</f>
        <v>1.72</v>
      </c>
      <c r="H64" s="6">
        <f>VLOOKUP(T_Publish_Info11[[#This Row],[Game_ID]],T_Sales[],MATCH(T_Publish_Info11[[#Headers],[JP_Sales]],T_Sales[#Headers],0),0)</f>
        <v>2.69</v>
      </c>
      <c r="I64" s="6">
        <f>VLOOKUP(T_Publish_Info11[[#This Row],[Game_ID]],T_Sales[],MATCH(T_Publish_Info11[[#Headers],[Other_Sales]],T_Sales[#Headers],0),0)</f>
        <v>0.54</v>
      </c>
      <c r="J64" s="13"/>
      <c r="K64" s="13"/>
      <c r="L64" s="13"/>
      <c r="M64" s="13"/>
      <c r="N64" s="13"/>
      <c r="O64" s="13"/>
      <c r="P64" s="13"/>
      <c r="Q64" s="13"/>
      <c r="R64" s="13"/>
      <c r="S64" s="13"/>
      <c r="T64" s="13"/>
      <c r="U64" s="13"/>
      <c r="V64" s="30" t="s">
        <v>80</v>
      </c>
      <c r="W64" s="13" t="s">
        <v>114</v>
      </c>
    </row>
    <row r="65" spans="1:23">
      <c r="A65" s="2">
        <v>31</v>
      </c>
      <c r="B65" s="13" t="s">
        <v>28</v>
      </c>
      <c r="C65" s="13" t="s">
        <v>74</v>
      </c>
      <c r="D65" s="13">
        <f>VLOOKUP(T_Publish_Info11[[#This Row],[Game_ID]],T_Sales[],MATCH(T_Publish_Info11[[#Headers],[Global_Sales]],T_Sales[#Headers],0),0)</f>
        <v>14.64</v>
      </c>
      <c r="E65" s="13">
        <f>VLOOKUP(T_Publish_Info11[[#This Row],[Game_ID]],T_Score[],MATCH(T_Publish_Info11[[#Headers],[User_Count]],T_Score[#Headers],0),0)</f>
        <v>0</v>
      </c>
      <c r="F65" s="6">
        <f>VLOOKUP(T_Publish_Info11[[#This Row],[Game_ID]],T_Sales[],MATCH(T_Publish_Info11[[#Headers],[NA_Sales]],T_Sales[#Headers],0),0)</f>
        <v>5.89</v>
      </c>
      <c r="G65" s="6">
        <f>VLOOKUP(T_Publish_Info11[[#This Row],[Game_ID]],T_Sales[],MATCH(T_Publish_Info11[[#Headers],[EU_Sales]],T_Sales[#Headers],0),0)</f>
        <v>5.04</v>
      </c>
      <c r="H65" s="6">
        <f>VLOOKUP(T_Publish_Info11[[#This Row],[Game_ID]],T_Sales[],MATCH(T_Publish_Info11[[#Headers],[JP_Sales]],T_Sales[#Headers],0),0)</f>
        <v>3.12</v>
      </c>
      <c r="I65" s="6">
        <f>VLOOKUP(T_Publish_Info11[[#This Row],[Game_ID]],T_Sales[],MATCH(T_Publish_Info11[[#Headers],[Other_Sales]],T_Sales[#Headers],0),0)</f>
        <v>0.59</v>
      </c>
      <c r="J65" s="13"/>
      <c r="K65" s="13"/>
      <c r="L65" s="13"/>
      <c r="M65" s="13"/>
      <c r="N65" s="13"/>
      <c r="O65" s="13"/>
      <c r="P65" s="13"/>
      <c r="Q65" s="13"/>
      <c r="R65" s="13"/>
      <c r="S65" s="13"/>
      <c r="T65" s="13"/>
      <c r="U65" s="13"/>
      <c r="V65" s="30" t="s">
        <v>96</v>
      </c>
      <c r="W65" s="13" t="s">
        <v>115</v>
      </c>
    </row>
    <row r="66" spans="1:23">
      <c r="A66" s="2">
        <v>84</v>
      </c>
      <c r="B66" s="13" t="s">
        <v>33</v>
      </c>
      <c r="C66" s="13" t="s">
        <v>146</v>
      </c>
      <c r="D66" s="13">
        <f>VLOOKUP(T_Publish_Info11[[#This Row],[Game_ID]],T_Sales[],MATCH(T_Publish_Info11[[#Headers],[Global_Sales]],T_Sales[#Headers],0),0)</f>
        <v>8.07</v>
      </c>
      <c r="E66" s="13">
        <f>VLOOKUP(T_Publish_Info11[[#This Row],[Game_ID]],T_Score[],MATCH(T_Publish_Info11[[#Headers],[User_Count]],T_Score[#Headers],0),0)</f>
        <v>0</v>
      </c>
      <c r="F66" s="6">
        <f>VLOOKUP(T_Publish_Info11[[#This Row],[Game_ID]],T_Sales[],MATCH(T_Publish_Info11[[#Headers],[NA_Sales]],T_Sales[#Headers],0),0)</f>
        <v>2.79</v>
      </c>
      <c r="G66" s="6">
        <f>VLOOKUP(T_Publish_Info11[[#This Row],[Game_ID]],T_Sales[],MATCH(T_Publish_Info11[[#Headers],[EU_Sales]],T_Sales[#Headers],0),0)</f>
        <v>1.72</v>
      </c>
      <c r="H66" s="6">
        <f>VLOOKUP(T_Publish_Info11[[#This Row],[Game_ID]],T_Sales[],MATCH(T_Publish_Info11[[#Headers],[JP_Sales]],T_Sales[#Headers],0),0)</f>
        <v>3.14</v>
      </c>
      <c r="I66" s="6">
        <f>VLOOKUP(T_Publish_Info11[[#This Row],[Game_ID]],T_Sales[],MATCH(T_Publish_Info11[[#Headers],[Other_Sales]],T_Sales[#Headers],0),0)</f>
        <v>0.41</v>
      </c>
      <c r="J66" s="13"/>
      <c r="K66" s="13"/>
      <c r="L66" s="13"/>
      <c r="M66" s="13"/>
      <c r="N66" s="13"/>
      <c r="O66" s="13"/>
      <c r="P66" s="13"/>
      <c r="Q66" s="13"/>
      <c r="R66" s="13"/>
      <c r="S66" s="13"/>
      <c r="T66" s="13"/>
      <c r="U66" s="13"/>
      <c r="V66" s="30" t="s">
        <v>45</v>
      </c>
      <c r="W66" s="13" t="s">
        <v>116</v>
      </c>
    </row>
    <row r="67" spans="1:23">
      <c r="A67" s="2">
        <v>28</v>
      </c>
      <c r="B67" s="13" t="s">
        <v>33</v>
      </c>
      <c r="C67" s="13" t="s">
        <v>67</v>
      </c>
      <c r="D67" s="13">
        <f>VLOOKUP(T_Publish_Info11[[#This Row],[Game_ID]],T_Sales[],MATCH(T_Publish_Info11[[#Headers],[Global_Sales]],T_Sales[#Headers],0),0)</f>
        <v>15.14</v>
      </c>
      <c r="E67" s="13">
        <f>VLOOKUP(T_Publish_Info11[[#This Row],[Game_ID]],T_Score[],MATCH(T_Publish_Info11[[#Headers],[User_Count]],T_Score[#Headers],0),0)</f>
        <v>0</v>
      </c>
      <c r="F67" s="6">
        <f>VLOOKUP(T_Publish_Info11[[#This Row],[Game_ID]],T_Sales[],MATCH(T_Publish_Info11[[#Headers],[NA_Sales]],T_Sales[#Headers],0),0)</f>
        <v>5.51</v>
      </c>
      <c r="G67" s="6">
        <f>VLOOKUP(T_Publish_Info11[[#This Row],[Game_ID]],T_Sales[],MATCH(T_Publish_Info11[[#Headers],[EU_Sales]],T_Sales[#Headers],0),0)</f>
        <v>3.17</v>
      </c>
      <c r="H67" s="6">
        <f>VLOOKUP(T_Publish_Info11[[#This Row],[Game_ID]],T_Sales[],MATCH(T_Publish_Info11[[#Headers],[JP_Sales]],T_Sales[#Headers],0),0)</f>
        <v>5.65</v>
      </c>
      <c r="I67" s="6">
        <f>VLOOKUP(T_Publish_Info11[[#This Row],[Game_ID]],T_Sales[],MATCH(T_Publish_Info11[[#Headers],[Other_Sales]],T_Sales[#Headers],0),0)</f>
        <v>0.8</v>
      </c>
      <c r="J67" s="13"/>
      <c r="K67" s="13"/>
      <c r="L67" s="13"/>
      <c r="M67" s="13"/>
      <c r="N67" s="13"/>
      <c r="O67" s="13"/>
      <c r="P67" s="13"/>
      <c r="Q67" s="13"/>
      <c r="R67" s="13"/>
      <c r="S67" s="13"/>
      <c r="T67" s="13"/>
      <c r="U67" s="13"/>
      <c r="V67" s="30" t="s">
        <v>105</v>
      </c>
      <c r="W67" s="13" t="s">
        <v>118</v>
      </c>
    </row>
    <row r="68" spans="1:23">
      <c r="A68" s="2">
        <v>21</v>
      </c>
      <c r="B68" s="13" t="s">
        <v>33</v>
      </c>
      <c r="C68" s="13" t="s">
        <v>60</v>
      </c>
      <c r="D68" s="13">
        <f>VLOOKUP(T_Publish_Info11[[#This Row],[Game_ID]],T_Sales[],MATCH(T_Publish_Info11[[#Headers],[Global_Sales]],T_Sales[#Headers],0),0)</f>
        <v>18.25</v>
      </c>
      <c r="E68" s="13">
        <f>VLOOKUP(T_Publish_Info11[[#This Row],[Game_ID]],T_Score[],MATCH(T_Publish_Info11[[#Headers],[User_Count]],T_Score[#Headers],0),0)</f>
        <v>0</v>
      </c>
      <c r="F68" s="6">
        <f>VLOOKUP(T_Publish_Info11[[#This Row],[Game_ID]],T_Sales[],MATCH(T_Publish_Info11[[#Headers],[NA_Sales]],T_Sales[#Headers],0),0)</f>
        <v>6.38</v>
      </c>
      <c r="G68" s="6">
        <f>VLOOKUP(T_Publish_Info11[[#This Row],[Game_ID]],T_Sales[],MATCH(T_Publish_Info11[[#Headers],[EU_Sales]],T_Sales[#Headers],0),0)</f>
        <v>4.46</v>
      </c>
      <c r="H68" s="6">
        <f>VLOOKUP(T_Publish_Info11[[#This Row],[Game_ID]],T_Sales[],MATCH(T_Publish_Info11[[#Headers],[JP_Sales]],T_Sales[#Headers],0),0)</f>
        <v>6.04</v>
      </c>
      <c r="I68" s="6">
        <f>VLOOKUP(T_Publish_Info11[[#This Row],[Game_ID]],T_Sales[],MATCH(T_Publish_Info11[[#Headers],[Other_Sales]],T_Sales[#Headers],0),0)</f>
        <v>1.36</v>
      </c>
      <c r="J68" s="13"/>
      <c r="K68" s="13"/>
      <c r="L68" s="13"/>
      <c r="M68" s="13"/>
      <c r="N68" s="13"/>
      <c r="O68" s="13"/>
      <c r="P68" s="13"/>
      <c r="Q68" s="13"/>
      <c r="R68" s="13"/>
      <c r="S68" s="13"/>
      <c r="T68" s="13"/>
      <c r="U68" s="13"/>
      <c r="V68" s="30" t="s">
        <v>45</v>
      </c>
      <c r="W68" s="13" t="s">
        <v>120</v>
      </c>
    </row>
    <row r="69" spans="1:23">
      <c r="A69" s="2">
        <v>59</v>
      </c>
      <c r="B69" s="13" t="s">
        <v>65</v>
      </c>
      <c r="C69" s="13" t="s">
        <v>109</v>
      </c>
      <c r="D69" s="13">
        <f>VLOOKUP(T_Publish_Info11[[#This Row],[Game_ID]],T_Sales[],MATCH(T_Publish_Info11[[#Headers],[Global_Sales]],T_Sales[#Headers],0),0)</f>
        <v>10.49</v>
      </c>
      <c r="E69" s="13">
        <f>VLOOKUP(T_Publish_Info11[[#This Row],[Game_ID]],T_Score[],MATCH(T_Publish_Info11[[#Headers],[User_Count]],T_Score[#Headers],0),0)</f>
        <v>0</v>
      </c>
      <c r="F69" s="6">
        <f>VLOOKUP(T_Publish_Info11[[#This Row],[Game_ID]],T_Sales[],MATCH(T_Publish_Info11[[#Headers],[NA_Sales]],T_Sales[#Headers],0),0)</f>
        <v>4.34</v>
      </c>
      <c r="G69" s="6">
        <f>VLOOKUP(T_Publish_Info11[[#This Row],[Game_ID]],T_Sales[],MATCH(T_Publish_Info11[[#Headers],[EU_Sales]],T_Sales[#Headers],0),0)</f>
        <v>2.65</v>
      </c>
      <c r="H69" s="6">
        <f>VLOOKUP(T_Publish_Info11[[#This Row],[Game_ID]],T_Sales[],MATCH(T_Publish_Info11[[#Headers],[JP_Sales]],T_Sales[#Headers],0),0)</f>
        <v>3.15</v>
      </c>
      <c r="I69" s="6">
        <f>VLOOKUP(T_Publish_Info11[[#This Row],[Game_ID]],T_Sales[],MATCH(T_Publish_Info11[[#Headers],[Other_Sales]],T_Sales[#Headers],0),0)</f>
        <v>0.35</v>
      </c>
      <c r="J69" s="13"/>
      <c r="K69" s="13"/>
      <c r="L69" s="13"/>
      <c r="M69" s="13"/>
      <c r="N69" s="13"/>
      <c r="O69" s="13"/>
      <c r="P69" s="13"/>
      <c r="Q69" s="13"/>
      <c r="R69" s="13"/>
      <c r="S69" s="13"/>
      <c r="T69" s="13"/>
      <c r="U69" s="13"/>
      <c r="V69" s="30" t="s">
        <v>105</v>
      </c>
      <c r="W69" s="13" t="s">
        <v>122</v>
      </c>
    </row>
    <row r="70" spans="1:23">
      <c r="A70" s="2">
        <v>13</v>
      </c>
      <c r="B70" s="13" t="s">
        <v>28</v>
      </c>
      <c r="C70" s="13" t="s">
        <v>42</v>
      </c>
      <c r="D70" s="13">
        <f>VLOOKUP(T_Publish_Info11[[#This Row],[Game_ID]],T_Sales[],MATCH(T_Publish_Info11[[#Headers],[Global_Sales]],T_Sales[#Headers],0),0)</f>
        <v>23.1</v>
      </c>
      <c r="E70" s="13">
        <f>VLOOKUP(T_Publish_Info11[[#This Row],[Game_ID]],T_Score[],MATCH(T_Publish_Info11[[#Headers],[User_Count]],T_Score[#Headers],0),0)</f>
        <v>0</v>
      </c>
      <c r="F70" s="6">
        <f>VLOOKUP(T_Publish_Info11[[#This Row],[Game_ID]],T_Sales[],MATCH(T_Publish_Info11[[#Headers],[NA_Sales]],T_Sales[#Headers],0),0)</f>
        <v>9</v>
      </c>
      <c r="G70" s="6">
        <f>VLOOKUP(T_Publish_Info11[[#This Row],[Game_ID]],T_Sales[],MATCH(T_Publish_Info11[[#Headers],[EU_Sales]],T_Sales[#Headers],0),0)</f>
        <v>6.18</v>
      </c>
      <c r="H70" s="6">
        <f>VLOOKUP(T_Publish_Info11[[#This Row],[Game_ID]],T_Sales[],MATCH(T_Publish_Info11[[#Headers],[JP_Sales]],T_Sales[#Headers],0),0)</f>
        <v>7.2</v>
      </c>
      <c r="I70" s="6">
        <f>VLOOKUP(T_Publish_Info11[[#This Row],[Game_ID]],T_Sales[],MATCH(T_Publish_Info11[[#Headers],[Other_Sales]],T_Sales[#Headers],0),0)</f>
        <v>0.71</v>
      </c>
      <c r="J70" s="13"/>
      <c r="K70" s="13"/>
      <c r="L70" s="13"/>
      <c r="M70" s="13"/>
      <c r="N70" s="13"/>
      <c r="O70" s="13"/>
      <c r="P70" s="13"/>
      <c r="Q70" s="13"/>
      <c r="R70" s="13"/>
      <c r="S70" s="13"/>
      <c r="T70" s="13"/>
      <c r="U70" s="13"/>
      <c r="V70" s="30" t="s">
        <v>18</v>
      </c>
      <c r="W70" s="13" t="s">
        <v>123</v>
      </c>
    </row>
    <row r="71" spans="1:23">
      <c r="A71" s="2">
        <v>47</v>
      </c>
      <c r="B71" s="13" t="s">
        <v>33</v>
      </c>
      <c r="C71" s="13" t="s">
        <v>97</v>
      </c>
      <c r="D71" s="13">
        <f>VLOOKUP(T_Publish_Info11[[#This Row],[Game_ID]],T_Sales[],MATCH(T_Publish_Info11[[#Headers],[Global_Sales]],T_Sales[#Headers],0),0)</f>
        <v>11.77</v>
      </c>
      <c r="E71" s="13">
        <f>VLOOKUP(T_Publish_Info11[[#This Row],[Game_ID]],T_Score[],MATCH(T_Publish_Info11[[#Headers],[User_Count]],T_Score[#Headers],0),0)</f>
        <v>0</v>
      </c>
      <c r="F71" s="6">
        <f>VLOOKUP(T_Publish_Info11[[#This Row],[Game_ID]],T_Sales[],MATCH(T_Publish_Info11[[#Headers],[NA_Sales]],T_Sales[#Headers],0),0)</f>
        <v>4.34</v>
      </c>
      <c r="G71" s="6">
        <f>VLOOKUP(T_Publish_Info11[[#This Row],[Game_ID]],T_Sales[],MATCH(T_Publish_Info11[[#Headers],[EU_Sales]],T_Sales[#Headers],0),0)</f>
        <v>2.71</v>
      </c>
      <c r="H71" s="6">
        <f>VLOOKUP(T_Publish_Info11[[#This Row],[Game_ID]],T_Sales[],MATCH(T_Publish_Info11[[#Headers],[JP_Sales]],T_Sales[#Headers],0),0)</f>
        <v>3.96</v>
      </c>
      <c r="I71" s="6">
        <f>VLOOKUP(T_Publish_Info11[[#This Row],[Game_ID]],T_Sales[],MATCH(T_Publish_Info11[[#Headers],[Other_Sales]],T_Sales[#Headers],0),0)</f>
        <v>0.76</v>
      </c>
      <c r="J71" s="13"/>
      <c r="K71" s="13"/>
      <c r="L71" s="13"/>
      <c r="M71" s="13"/>
      <c r="N71" s="13"/>
      <c r="O71" s="13"/>
      <c r="P71" s="13"/>
      <c r="Q71" s="13"/>
      <c r="R71" s="13"/>
      <c r="S71" s="13"/>
      <c r="T71" s="13"/>
      <c r="U71" s="13"/>
      <c r="V71" s="30" t="s">
        <v>50</v>
      </c>
      <c r="W71" s="13" t="s">
        <v>110</v>
      </c>
    </row>
    <row r="72" spans="1:23">
      <c r="A72" s="2">
        <v>48</v>
      </c>
      <c r="B72" s="13" t="s">
        <v>80</v>
      </c>
      <c r="C72" s="13" t="s">
        <v>98</v>
      </c>
      <c r="D72" s="13">
        <f>VLOOKUP(T_Publish_Info11[[#This Row],[Game_ID]],T_Sales[],MATCH(T_Publish_Info11[[#Headers],[Global_Sales]],T_Sales[#Headers],0),0)</f>
        <v>11.68</v>
      </c>
      <c r="E72" s="13">
        <f>VLOOKUP(T_Publish_Info11[[#This Row],[Game_ID]],T_Score[],MATCH(T_Publish_Info11[[#Headers],[User_Count]],T_Score[#Headers],0),0)</f>
        <v>0</v>
      </c>
      <c r="F72" s="6">
        <f>VLOOKUP(T_Publish_Info11[[#This Row],[Game_ID]],T_Sales[],MATCH(T_Publish_Info11[[#Headers],[NA_Sales]],T_Sales[#Headers],0),0)</f>
        <v>4.3499999999999996</v>
      </c>
      <c r="G72" s="6">
        <f>VLOOKUP(T_Publish_Info11[[#This Row],[Game_ID]],T_Sales[],MATCH(T_Publish_Info11[[#Headers],[EU_Sales]],T_Sales[#Headers],0),0)</f>
        <v>3.49</v>
      </c>
      <c r="H72" s="6">
        <f>VLOOKUP(T_Publish_Info11[[#This Row],[Game_ID]],T_Sales[],MATCH(T_Publish_Info11[[#Headers],[JP_Sales]],T_Sales[#Headers],0),0)</f>
        <v>3.1</v>
      </c>
      <c r="I72" s="6">
        <f>VLOOKUP(T_Publish_Info11[[#This Row],[Game_ID]],T_Sales[],MATCH(T_Publish_Info11[[#Headers],[Other_Sales]],T_Sales[#Headers],0),0)</f>
        <v>0.74</v>
      </c>
      <c r="J72" s="13"/>
      <c r="K72" s="13"/>
      <c r="L72" s="13"/>
      <c r="M72" s="13"/>
      <c r="N72" s="13"/>
      <c r="O72" s="13"/>
      <c r="P72" s="13"/>
      <c r="Q72" s="13"/>
      <c r="R72" s="13"/>
      <c r="S72" s="13"/>
      <c r="T72" s="13"/>
      <c r="U72" s="13"/>
      <c r="V72" s="30" t="s">
        <v>45</v>
      </c>
      <c r="W72" s="13" t="s">
        <v>124</v>
      </c>
    </row>
    <row r="73" spans="1:23">
      <c r="A73" s="2">
        <v>5</v>
      </c>
      <c r="B73" s="13" t="s">
        <v>28</v>
      </c>
      <c r="C73" s="13" t="s">
        <v>27</v>
      </c>
      <c r="D73" s="13">
        <f>VLOOKUP(T_Publish_Info11[[#This Row],[Game_ID]],T_Sales[],MATCH(T_Publish_Info11[[#Headers],[Global_Sales]],T_Sales[#Headers],0),0)</f>
        <v>31.37</v>
      </c>
      <c r="E73" s="13">
        <f>VLOOKUP(T_Publish_Info11[[#This Row],[Game_ID]],T_Score[],MATCH(T_Publish_Info11[[#Headers],[User_Count]],T_Score[#Headers],0),0)</f>
        <v>0</v>
      </c>
      <c r="F73" s="6">
        <f>VLOOKUP(T_Publish_Info11[[#This Row],[Game_ID]],T_Sales[],MATCH(T_Publish_Info11[[#Headers],[NA_Sales]],T_Sales[#Headers],0),0)</f>
        <v>11.27</v>
      </c>
      <c r="G73" s="6">
        <f>VLOOKUP(T_Publish_Info11[[#This Row],[Game_ID]],T_Sales[],MATCH(T_Publish_Info11[[#Headers],[EU_Sales]],T_Sales[#Headers],0),0)</f>
        <v>8.89</v>
      </c>
      <c r="H73" s="6">
        <f>VLOOKUP(T_Publish_Info11[[#This Row],[Game_ID]],T_Sales[],MATCH(T_Publish_Info11[[#Headers],[JP_Sales]],T_Sales[#Headers],0),0)</f>
        <v>10.220000000000001</v>
      </c>
      <c r="I73" s="6">
        <f>VLOOKUP(T_Publish_Info11[[#This Row],[Game_ID]],T_Sales[],MATCH(T_Publish_Info11[[#Headers],[Other_Sales]],T_Sales[#Headers],0),0)</f>
        <v>1</v>
      </c>
      <c r="J73" s="13"/>
      <c r="K73" s="13"/>
      <c r="L73" s="13"/>
      <c r="M73" s="13"/>
      <c r="N73" s="13"/>
      <c r="O73" s="13"/>
      <c r="P73" s="13"/>
      <c r="Q73" s="13"/>
      <c r="R73" s="13"/>
      <c r="S73" s="13"/>
      <c r="T73" s="13"/>
      <c r="U73" s="13"/>
      <c r="V73" s="30" t="s">
        <v>58</v>
      </c>
      <c r="W73" s="13" t="s">
        <v>125</v>
      </c>
    </row>
    <row r="74" spans="1:23">
      <c r="A74" s="2">
        <v>26</v>
      </c>
      <c r="B74" s="13" t="s">
        <v>65</v>
      </c>
      <c r="C74" s="13" t="s">
        <v>64</v>
      </c>
      <c r="D74" s="13">
        <f>VLOOKUP(T_Publish_Info11[[#This Row],[Game_ID]],T_Sales[],MATCH(T_Publish_Info11[[#Headers],[Global_Sales]],T_Sales[#Headers],0),0)</f>
        <v>15.85</v>
      </c>
      <c r="E74" s="13">
        <f>VLOOKUP(T_Publish_Info11[[#This Row],[Game_ID]],T_Score[],MATCH(T_Publish_Info11[[#Headers],[User_Count]],T_Score[#Headers],0),0)</f>
        <v>0</v>
      </c>
      <c r="F74" s="6">
        <f>VLOOKUP(T_Publish_Info11[[#This Row],[Game_ID]],T_Sales[],MATCH(T_Publish_Info11[[#Headers],[NA_Sales]],T_Sales[#Headers],0),0)</f>
        <v>6.06</v>
      </c>
      <c r="G74" s="6">
        <f>VLOOKUP(T_Publish_Info11[[#This Row],[Game_ID]],T_Sales[],MATCH(T_Publish_Info11[[#Headers],[EU_Sales]],T_Sales[#Headers],0),0)</f>
        <v>3.9</v>
      </c>
      <c r="H74" s="6">
        <f>VLOOKUP(T_Publish_Info11[[#This Row],[Game_ID]],T_Sales[],MATCH(T_Publish_Info11[[#Headers],[JP_Sales]],T_Sales[#Headers],0),0)</f>
        <v>5.38</v>
      </c>
      <c r="I74" s="6">
        <f>VLOOKUP(T_Publish_Info11[[#This Row],[Game_ID]],T_Sales[],MATCH(T_Publish_Info11[[#Headers],[Other_Sales]],T_Sales[#Headers],0),0)</f>
        <v>0.5</v>
      </c>
      <c r="J74" s="13"/>
      <c r="K74" s="13"/>
      <c r="L74" s="13"/>
      <c r="M74" s="13"/>
      <c r="N74" s="13"/>
      <c r="O74" s="13"/>
      <c r="P74" s="13"/>
      <c r="Q74" s="13"/>
      <c r="R74" s="13"/>
      <c r="S74" s="13"/>
      <c r="T74" s="13"/>
      <c r="U74" s="13"/>
      <c r="V74" s="30" t="s">
        <v>45</v>
      </c>
      <c r="W74" s="13" t="s">
        <v>126</v>
      </c>
    </row>
    <row r="75" spans="1:23">
      <c r="A75" s="2">
        <v>34</v>
      </c>
      <c r="B75" s="13" t="s">
        <v>80</v>
      </c>
      <c r="C75" s="13" t="s">
        <v>79</v>
      </c>
      <c r="D75" s="13">
        <f>VLOOKUP(T_Publish_Info11[[#This Row],[Game_ID]],T_Sales[],MATCH(T_Publish_Info11[[#Headers],[Global_Sales]],T_Sales[#Headers],0),0)</f>
        <v>14.6</v>
      </c>
      <c r="E75" s="13">
        <f>VLOOKUP(T_Publish_Info11[[#This Row],[Game_ID]],T_Score[],MATCH(T_Publish_Info11[[#Headers],[User_Count]],T_Score[#Headers],0),0)</f>
        <v>0</v>
      </c>
      <c r="F75" s="6">
        <f>VLOOKUP(T_Publish_Info11[[#This Row],[Game_ID]],T_Sales[],MATCH(T_Publish_Info11[[#Headers],[NA_Sales]],T_Sales[#Headers],0),0)</f>
        <v>5.28</v>
      </c>
      <c r="G75" s="6">
        <f>VLOOKUP(T_Publish_Info11[[#This Row],[Game_ID]],T_Sales[],MATCH(T_Publish_Info11[[#Headers],[EU_Sales]],T_Sales[#Headers],0),0)</f>
        <v>4.1900000000000004</v>
      </c>
      <c r="H75" s="6">
        <f>VLOOKUP(T_Publish_Info11[[#This Row],[Game_ID]],T_Sales[],MATCH(T_Publish_Info11[[#Headers],[JP_Sales]],T_Sales[#Headers],0),0)</f>
        <v>4.3499999999999996</v>
      </c>
      <c r="I75" s="6">
        <f>VLOOKUP(T_Publish_Info11[[#This Row],[Game_ID]],T_Sales[],MATCH(T_Publish_Info11[[#Headers],[Other_Sales]],T_Sales[#Headers],0),0)</f>
        <v>0.78</v>
      </c>
      <c r="J75" s="13"/>
      <c r="K75" s="13"/>
      <c r="L75" s="13"/>
      <c r="M75" s="13"/>
      <c r="N75" s="13"/>
      <c r="O75" s="13"/>
      <c r="P75" s="13"/>
      <c r="Q75" s="13"/>
      <c r="R75" s="13"/>
      <c r="S75" s="13"/>
      <c r="T75" s="13"/>
      <c r="U75" s="13"/>
      <c r="V75" s="30" t="s">
        <v>80</v>
      </c>
      <c r="W75" s="13" t="s">
        <v>127</v>
      </c>
    </row>
    <row r="76" spans="1:23">
      <c r="A76" s="2">
        <v>88</v>
      </c>
      <c r="B76" s="13" t="s">
        <v>76</v>
      </c>
      <c r="C76" s="13" t="s">
        <v>153</v>
      </c>
      <c r="D76" s="13">
        <f>VLOOKUP(T_Publish_Info11[[#This Row],[Game_ID]],T_Sales[],MATCH(T_Publish_Info11[[#Headers],[Global_Sales]],T_Sales[#Headers],0),0)</f>
        <v>7.98</v>
      </c>
      <c r="E76" s="13">
        <f>VLOOKUP(T_Publish_Info11[[#This Row],[Game_ID]],T_Score[],MATCH(T_Publish_Info11[[#Headers],[User_Count]],T_Score[#Headers],0),0)</f>
        <v>0</v>
      </c>
      <c r="F76" s="6">
        <f>VLOOKUP(T_Publish_Info11[[#This Row],[Game_ID]],T_Sales[],MATCH(T_Publish_Info11[[#Headers],[NA_Sales]],T_Sales[#Headers],0),0)</f>
        <v>2.99</v>
      </c>
      <c r="G76" s="6">
        <f>VLOOKUP(T_Publish_Info11[[#This Row],[Game_ID]],T_Sales[],MATCH(T_Publish_Info11[[#Headers],[EU_Sales]],T_Sales[#Headers],0),0)</f>
        <v>3.49</v>
      </c>
      <c r="H76" s="6">
        <f>VLOOKUP(T_Publish_Info11[[#This Row],[Game_ID]],T_Sales[],MATCH(T_Publish_Info11[[#Headers],[JP_Sales]],T_Sales[#Headers],0),0)</f>
        <v>0.22</v>
      </c>
      <c r="I76" s="6">
        <f>VLOOKUP(T_Publish_Info11[[#This Row],[Game_ID]],T_Sales[],MATCH(T_Publish_Info11[[#Headers],[Other_Sales]],T_Sales[#Headers],0),0)</f>
        <v>1.28</v>
      </c>
      <c r="J76" s="13"/>
      <c r="K76" s="13"/>
      <c r="L76" s="13"/>
      <c r="M76" s="13"/>
      <c r="N76" s="13"/>
      <c r="O76" s="13"/>
      <c r="P76" s="13"/>
      <c r="Q76" s="13"/>
      <c r="R76" s="13"/>
      <c r="S76" s="13"/>
      <c r="T76" s="13"/>
      <c r="U76" s="13"/>
      <c r="V76" s="30" t="s">
        <v>33</v>
      </c>
      <c r="W76" s="13" t="s">
        <v>128</v>
      </c>
    </row>
    <row r="77" spans="1:23">
      <c r="A77" s="2">
        <v>54</v>
      </c>
      <c r="B77" s="13" t="s">
        <v>80</v>
      </c>
      <c r="C77" s="13" t="s">
        <v>106</v>
      </c>
      <c r="D77" s="13">
        <f>VLOOKUP(T_Publish_Info11[[#This Row],[Game_ID]],T_Sales[],MATCH(T_Publish_Info11[[#Headers],[Global_Sales]],T_Sales[#Headers],0),0)</f>
        <v>10.81</v>
      </c>
      <c r="E77" s="13">
        <f>VLOOKUP(T_Publish_Info11[[#This Row],[Game_ID]],T_Score[],MATCH(T_Publish_Info11[[#Headers],[User_Count]],T_Score[#Headers],0),0)</f>
        <v>921</v>
      </c>
      <c r="F77" s="6">
        <f>VLOOKUP(T_Publish_Info11[[#This Row],[Game_ID]],T_Sales[],MATCH(T_Publish_Info11[[#Headers],[NA_Sales]],T_Sales[#Headers],0),0)</f>
        <v>4.8899999999999997</v>
      </c>
      <c r="G77" s="6">
        <f>VLOOKUP(T_Publish_Info11[[#This Row],[Game_ID]],T_Sales[],MATCH(T_Publish_Info11[[#Headers],[EU_Sales]],T_Sales[#Headers],0),0)</f>
        <v>3</v>
      </c>
      <c r="H77" s="6">
        <f>VLOOKUP(T_Publish_Info11[[#This Row],[Game_ID]],T_Sales[],MATCH(T_Publish_Info11[[#Headers],[JP_Sales]],T_Sales[#Headers],0),0)</f>
        <v>2.14</v>
      </c>
      <c r="I77" s="6">
        <f>VLOOKUP(T_Publish_Info11[[#This Row],[Game_ID]],T_Sales[],MATCH(T_Publish_Info11[[#Headers],[Other_Sales]],T_Sales[#Headers],0),0)</f>
        <v>0.78</v>
      </c>
      <c r="J77" s="13"/>
      <c r="K77" s="13"/>
      <c r="L77" s="13"/>
      <c r="M77" s="13"/>
      <c r="N77" s="13"/>
      <c r="O77" s="13"/>
      <c r="P77" s="13"/>
      <c r="Q77" s="13"/>
      <c r="R77" s="13"/>
      <c r="S77" s="13"/>
      <c r="T77" s="13"/>
      <c r="U77" s="13"/>
      <c r="V77" s="30" t="s">
        <v>45</v>
      </c>
      <c r="W77" s="13" t="s">
        <v>130</v>
      </c>
    </row>
    <row r="78" spans="1:23">
      <c r="A78" s="2">
        <v>46</v>
      </c>
      <c r="B78" s="13" t="s">
        <v>96</v>
      </c>
      <c r="C78" s="13" t="s">
        <v>95</v>
      </c>
      <c r="D78" s="13">
        <f>VLOOKUP(T_Publish_Info11[[#This Row],[Game_ID]],T_Sales[],MATCH(T_Publish_Info11[[#Headers],[Global_Sales]],T_Sales[#Headers],0),0)</f>
        <v>11.89</v>
      </c>
      <c r="E78" s="13">
        <f>VLOOKUP(T_Publish_Info11[[#This Row],[Game_ID]],T_Score[],MATCH(T_Publish_Info11[[#Headers],[User_Count]],T_Score[#Headers],0),0)</f>
        <v>0</v>
      </c>
      <c r="F78" s="6">
        <f>VLOOKUP(T_Publish_Info11[[#This Row],[Game_ID]],T_Sales[],MATCH(T_Publish_Info11[[#Headers],[NA_Sales]],T_Sales[#Headers],0),0)</f>
        <v>6.91</v>
      </c>
      <c r="G78" s="6">
        <f>VLOOKUP(T_Publish_Info11[[#This Row],[Game_ID]],T_Sales[],MATCH(T_Publish_Info11[[#Headers],[EU_Sales]],T_Sales[#Headers],0),0)</f>
        <v>2.85</v>
      </c>
      <c r="H78" s="6">
        <f>VLOOKUP(T_Publish_Info11[[#This Row],[Game_ID]],T_Sales[],MATCH(T_Publish_Info11[[#Headers],[JP_Sales]],T_Sales[#Headers],0),0)</f>
        <v>1.91</v>
      </c>
      <c r="I78" s="6">
        <f>VLOOKUP(T_Publish_Info11[[#This Row],[Game_ID]],T_Sales[],MATCH(T_Publish_Info11[[#Headers],[Other_Sales]],T_Sales[#Headers],0),0)</f>
        <v>0.23</v>
      </c>
      <c r="J78" s="13"/>
      <c r="K78" s="13"/>
      <c r="L78" s="13"/>
      <c r="M78" s="13"/>
      <c r="N78" s="13"/>
      <c r="O78" s="13"/>
      <c r="P78" s="13"/>
      <c r="Q78" s="13"/>
      <c r="R78" s="13"/>
      <c r="S78" s="13"/>
      <c r="T78" s="13"/>
      <c r="U78" s="13"/>
      <c r="V78" s="30" t="s">
        <v>58</v>
      </c>
      <c r="W78" s="13" t="s">
        <v>133</v>
      </c>
    </row>
    <row r="79" spans="1:23">
      <c r="A79" s="2">
        <v>60</v>
      </c>
      <c r="B79" s="13" t="s">
        <v>33</v>
      </c>
      <c r="C79" s="13" t="s">
        <v>95</v>
      </c>
      <c r="D79" s="13">
        <f>VLOOKUP(T_Publish_Info11[[#This Row],[Game_ID]],T_Sales[],MATCH(T_Publish_Info11[[#Headers],[Global_Sales]],T_Sales[#Headers],0),0)</f>
        <v>10.3</v>
      </c>
      <c r="E79" s="13">
        <f>VLOOKUP(T_Publish_Info11[[#This Row],[Game_ID]],T_Score[],MATCH(T_Publish_Info11[[#Headers],[User_Count]],T_Score[#Headers],0),0)</f>
        <v>0</v>
      </c>
      <c r="F79" s="6">
        <f>VLOOKUP(T_Publish_Info11[[#This Row],[Game_ID]],T_Sales[],MATCH(T_Publish_Info11[[#Headers],[NA_Sales]],T_Sales[#Headers],0),0)</f>
        <v>5.01</v>
      </c>
      <c r="G79" s="6">
        <f>VLOOKUP(T_Publish_Info11[[#This Row],[Game_ID]],T_Sales[],MATCH(T_Publish_Info11[[#Headers],[EU_Sales]],T_Sales[#Headers],0),0)</f>
        <v>3.07</v>
      </c>
      <c r="H79" s="6">
        <f>VLOOKUP(T_Publish_Info11[[#This Row],[Game_ID]],T_Sales[],MATCH(T_Publish_Info11[[#Headers],[JP_Sales]],T_Sales[#Headers],0),0)</f>
        <v>1.25</v>
      </c>
      <c r="I79" s="6">
        <f>VLOOKUP(T_Publish_Info11[[#This Row],[Game_ID]],T_Sales[],MATCH(T_Publish_Info11[[#Headers],[Other_Sales]],T_Sales[#Headers],0),0)</f>
        <v>0.97</v>
      </c>
      <c r="J79" s="13"/>
      <c r="K79" s="13"/>
      <c r="L79" s="13"/>
      <c r="M79" s="13"/>
      <c r="N79" s="13"/>
      <c r="O79" s="13"/>
      <c r="P79" s="13"/>
      <c r="Q79" s="13"/>
      <c r="R79" s="13"/>
      <c r="S79" s="13"/>
      <c r="T79" s="13"/>
      <c r="U79" s="13"/>
      <c r="V79" s="30" t="s">
        <v>76</v>
      </c>
      <c r="W79" s="13" t="s">
        <v>134</v>
      </c>
    </row>
    <row r="80" spans="1:23">
      <c r="A80" s="2">
        <v>57</v>
      </c>
      <c r="B80" s="13" t="s">
        <v>58</v>
      </c>
      <c r="C80" s="13" t="s">
        <v>108</v>
      </c>
      <c r="D80" s="13">
        <f>VLOOKUP(T_Publish_Info11[[#This Row],[Game_ID]],T_Sales[],MATCH(T_Publish_Info11[[#Headers],[Global_Sales]],T_Sales[#Headers],0),0)</f>
        <v>10.55</v>
      </c>
      <c r="E80" s="13">
        <f>VLOOKUP(T_Publish_Info11[[#This Row],[Game_ID]],T_Score[],MATCH(T_Publish_Info11[[#Headers],[User_Count]],T_Score[#Headers],0),0)</f>
        <v>0</v>
      </c>
      <c r="F80" s="6">
        <f>VLOOKUP(T_Publish_Info11[[#This Row],[Game_ID]],T_Sales[],MATCH(T_Publish_Info11[[#Headers],[NA_Sales]],T_Sales[#Headers],0),0)</f>
        <v>5.99</v>
      </c>
      <c r="G80" s="6">
        <f>VLOOKUP(T_Publish_Info11[[#This Row],[Game_ID]],T_Sales[],MATCH(T_Publish_Info11[[#Headers],[EU_Sales]],T_Sales[#Headers],0),0)</f>
        <v>2.15</v>
      </c>
      <c r="H80" s="6">
        <f>VLOOKUP(T_Publish_Info11[[#This Row],[Game_ID]],T_Sales[],MATCH(T_Publish_Info11[[#Headers],[JP_Sales]],T_Sales[#Headers],0),0)</f>
        <v>2.12</v>
      </c>
      <c r="I80" s="6">
        <f>VLOOKUP(T_Publish_Info11[[#This Row],[Game_ID]],T_Sales[],MATCH(T_Publish_Info11[[#Headers],[Other_Sales]],T_Sales[#Headers],0),0)</f>
        <v>0.28999999999999998</v>
      </c>
      <c r="J80" s="13"/>
      <c r="K80" s="13"/>
      <c r="L80" s="13"/>
      <c r="M80" s="13"/>
      <c r="N80" s="13"/>
      <c r="O80" s="13"/>
      <c r="P80" s="13"/>
      <c r="Q80" s="13"/>
      <c r="R80" s="13"/>
      <c r="S80" s="13"/>
      <c r="T80" s="13"/>
      <c r="U80" s="13"/>
      <c r="V80" s="30" t="s">
        <v>138</v>
      </c>
      <c r="W80" s="13" t="s">
        <v>137</v>
      </c>
    </row>
    <row r="81" spans="1:23">
      <c r="A81" s="2">
        <v>2</v>
      </c>
      <c r="B81" s="13" t="s">
        <v>23</v>
      </c>
      <c r="C81" s="13" t="s">
        <v>22</v>
      </c>
      <c r="D81" s="13">
        <f>VLOOKUP(T_Publish_Info11[[#This Row],[Game_ID]],T_Sales[],MATCH(T_Publish_Info11[[#Headers],[Global_Sales]],T_Sales[#Headers],0),0)</f>
        <v>40.24</v>
      </c>
      <c r="E81" s="13">
        <f>VLOOKUP(T_Publish_Info11[[#This Row],[Game_ID]],T_Score[],MATCH(T_Publish_Info11[[#Headers],[User_Count]],T_Score[#Headers],0),0)</f>
        <v>0</v>
      </c>
      <c r="F81" s="6">
        <f>VLOOKUP(T_Publish_Info11[[#This Row],[Game_ID]],T_Sales[],MATCH(T_Publish_Info11[[#Headers],[NA_Sales]],T_Sales[#Headers],0),0)</f>
        <v>29.08</v>
      </c>
      <c r="G81" s="6">
        <f>VLOOKUP(T_Publish_Info11[[#This Row],[Game_ID]],T_Sales[],MATCH(T_Publish_Info11[[#Headers],[EU_Sales]],T_Sales[#Headers],0),0)</f>
        <v>3.58</v>
      </c>
      <c r="H81" s="6">
        <f>VLOOKUP(T_Publish_Info11[[#This Row],[Game_ID]],T_Sales[],MATCH(T_Publish_Info11[[#Headers],[JP_Sales]],T_Sales[#Headers],0),0)</f>
        <v>6.81</v>
      </c>
      <c r="I81" s="6">
        <f>VLOOKUP(T_Publish_Info11[[#This Row],[Game_ID]],T_Sales[],MATCH(T_Publish_Info11[[#Headers],[Other_Sales]],T_Sales[#Headers],0),0)</f>
        <v>0.77</v>
      </c>
      <c r="J81" s="13"/>
      <c r="K81" s="13"/>
      <c r="L81" s="13"/>
      <c r="M81" s="13"/>
      <c r="N81" s="13"/>
      <c r="O81" s="13"/>
      <c r="P81" s="13"/>
      <c r="Q81" s="13"/>
      <c r="R81" s="13"/>
      <c r="S81" s="13"/>
      <c r="T81" s="13"/>
      <c r="U81" s="13"/>
      <c r="V81" s="30" t="s">
        <v>18</v>
      </c>
      <c r="W81" s="13" t="s">
        <v>140</v>
      </c>
    </row>
    <row r="82" spans="1:23">
      <c r="A82" s="2">
        <v>99</v>
      </c>
      <c r="B82" s="13" t="s">
        <v>23</v>
      </c>
      <c r="C82" s="13" t="s">
        <v>171</v>
      </c>
      <c r="D82" s="13">
        <f>VLOOKUP(T_Publish_Info11[[#This Row],[Game_ID]],T_Sales[],MATCH(T_Publish_Info11[[#Headers],[Global_Sales]],T_Sales[#Headers],0),0)</f>
        <v>7.46</v>
      </c>
      <c r="E82" s="13">
        <f>VLOOKUP(T_Publish_Info11[[#This Row],[Game_ID]],T_Score[],MATCH(T_Publish_Info11[[#Headers],[User_Count]],T_Score[#Headers],0),0)</f>
        <v>0</v>
      </c>
      <c r="F82" s="6">
        <f>VLOOKUP(T_Publish_Info11[[#This Row],[Game_ID]],T_Sales[],MATCH(T_Publish_Info11[[#Headers],[NA_Sales]],T_Sales[#Headers],0),0)</f>
        <v>5.39</v>
      </c>
      <c r="G82" s="6">
        <f>VLOOKUP(T_Publish_Info11[[#This Row],[Game_ID]],T_Sales[],MATCH(T_Publish_Info11[[#Headers],[EU_Sales]],T_Sales[#Headers],0),0)</f>
        <v>1.18</v>
      </c>
      <c r="H82" s="6">
        <f>VLOOKUP(T_Publish_Info11[[#This Row],[Game_ID]],T_Sales[],MATCH(T_Publish_Info11[[#Headers],[JP_Sales]],T_Sales[#Headers],0),0)</f>
        <v>0.7</v>
      </c>
      <c r="I82" s="6">
        <f>VLOOKUP(T_Publish_Info11[[#This Row],[Game_ID]],T_Sales[],MATCH(T_Publish_Info11[[#Headers],[Other_Sales]],T_Sales[#Headers],0),0)</f>
        <v>0.19</v>
      </c>
      <c r="J82" s="13"/>
      <c r="K82" s="13"/>
      <c r="L82" s="13"/>
      <c r="M82" s="13"/>
      <c r="N82" s="13"/>
      <c r="O82" s="13"/>
      <c r="P82" s="13"/>
      <c r="Q82" s="13"/>
      <c r="R82" s="13"/>
      <c r="S82" s="13"/>
      <c r="T82" s="13"/>
      <c r="U82" s="13"/>
      <c r="V82" s="30" t="s">
        <v>18</v>
      </c>
      <c r="W82" s="13" t="s">
        <v>142</v>
      </c>
    </row>
    <row r="83" spans="1:23">
      <c r="A83" s="2">
        <v>23</v>
      </c>
      <c r="B83" s="13" t="s">
        <v>23</v>
      </c>
      <c r="C83" s="13" t="s">
        <v>62</v>
      </c>
      <c r="D83" s="13">
        <f>VLOOKUP(T_Publish_Info11[[#This Row],[Game_ID]],T_Sales[],MATCH(T_Publish_Info11[[#Headers],[Global_Sales]],T_Sales[#Headers],0),0)</f>
        <v>17.28</v>
      </c>
      <c r="E83" s="13">
        <f>VLOOKUP(T_Publish_Info11[[#This Row],[Game_ID]],T_Score[],MATCH(T_Publish_Info11[[#Headers],[User_Count]],T_Score[#Headers],0),0)</f>
        <v>0</v>
      </c>
      <c r="F83" s="6">
        <f>VLOOKUP(T_Publish_Info11[[#This Row],[Game_ID]],T_Sales[],MATCH(T_Publish_Info11[[#Headers],[NA_Sales]],T_Sales[#Headers],0),0)</f>
        <v>9.5399999999999991</v>
      </c>
      <c r="G83" s="6">
        <f>VLOOKUP(T_Publish_Info11[[#This Row],[Game_ID]],T_Sales[],MATCH(T_Publish_Info11[[#Headers],[EU_Sales]],T_Sales[#Headers],0),0)</f>
        <v>3.44</v>
      </c>
      <c r="H83" s="6">
        <f>VLOOKUP(T_Publish_Info11[[#This Row],[Game_ID]],T_Sales[],MATCH(T_Publish_Info11[[#Headers],[JP_Sales]],T_Sales[#Headers],0),0)</f>
        <v>3.84</v>
      </c>
      <c r="I83" s="6">
        <f>VLOOKUP(T_Publish_Info11[[#This Row],[Game_ID]],T_Sales[],MATCH(T_Publish_Info11[[#Headers],[Other_Sales]],T_Sales[#Headers],0),0)</f>
        <v>0.46</v>
      </c>
      <c r="J83" s="13"/>
      <c r="K83" s="13"/>
      <c r="L83" s="13"/>
      <c r="M83" s="13"/>
      <c r="N83" s="13"/>
      <c r="O83" s="13"/>
      <c r="P83" s="13"/>
      <c r="Q83" s="13"/>
      <c r="R83" s="13"/>
      <c r="S83" s="13"/>
      <c r="T83" s="13"/>
      <c r="U83" s="13"/>
      <c r="V83" s="30" t="s">
        <v>50</v>
      </c>
      <c r="W83" s="13" t="s">
        <v>144</v>
      </c>
    </row>
    <row r="84" spans="1:23">
      <c r="A84" s="2">
        <v>50</v>
      </c>
      <c r="B84" s="13" t="s">
        <v>18</v>
      </c>
      <c r="C84" s="13" t="s">
        <v>100</v>
      </c>
      <c r="D84" s="13">
        <f>VLOOKUP(T_Publish_Info11[[#This Row],[Game_ID]],T_Sales[],MATCH(T_Publish_Info11[[#Headers],[Global_Sales]],T_Sales[#Headers],0),0)</f>
        <v>11.35</v>
      </c>
      <c r="E84" s="13">
        <f>VLOOKUP(T_Publish_Info11[[#This Row],[Game_ID]],T_Score[],MATCH(T_Publish_Info11[[#Headers],[User_Count]],T_Score[#Headers],0),0)</f>
        <v>2147</v>
      </c>
      <c r="F84" s="6">
        <f>VLOOKUP(T_Publish_Info11[[#This Row],[Game_ID]],T_Sales[],MATCH(T_Publish_Info11[[#Headers],[NA_Sales]],T_Sales[#Headers],0),0)</f>
        <v>6.06</v>
      </c>
      <c r="G84" s="6">
        <f>VLOOKUP(T_Publish_Info11[[#This Row],[Game_ID]],T_Sales[],MATCH(T_Publish_Info11[[#Headers],[EU_Sales]],T_Sales[#Headers],0),0)</f>
        <v>3.35</v>
      </c>
      <c r="H84" s="6">
        <f>VLOOKUP(T_Publish_Info11[[#This Row],[Game_ID]],T_Sales[],MATCH(T_Publish_Info11[[#Headers],[JP_Sales]],T_Sales[#Headers],0),0)</f>
        <v>1.2</v>
      </c>
      <c r="I84" s="6">
        <f>VLOOKUP(T_Publish_Info11[[#This Row],[Game_ID]],T_Sales[],MATCH(T_Publish_Info11[[#Headers],[Other_Sales]],T_Sales[#Headers],0),0)</f>
        <v>0.74</v>
      </c>
      <c r="J84" s="13"/>
      <c r="K84" s="13"/>
      <c r="L84" s="13"/>
      <c r="M84" s="13"/>
      <c r="N84" s="13"/>
      <c r="O84" s="13"/>
      <c r="P84" s="13"/>
      <c r="Q84" s="13"/>
      <c r="R84" s="13"/>
      <c r="S84" s="13"/>
      <c r="T84" s="13"/>
      <c r="U84" s="13"/>
      <c r="V84" s="30" t="s">
        <v>96</v>
      </c>
      <c r="W84" s="13" t="s">
        <v>145</v>
      </c>
    </row>
    <row r="85" spans="1:23">
      <c r="A85" s="2">
        <v>98</v>
      </c>
      <c r="B85" s="13" t="s">
        <v>18</v>
      </c>
      <c r="C85" s="13" t="s">
        <v>169</v>
      </c>
      <c r="D85" s="13">
        <f>VLOOKUP(T_Publish_Info11[[#This Row],[Game_ID]],T_Sales[],MATCH(T_Publish_Info11[[#Headers],[Global_Sales]],T_Sales[#Headers],0),0)</f>
        <v>7.51</v>
      </c>
      <c r="E85" s="13">
        <f>VLOOKUP(T_Publish_Info11[[#This Row],[Game_ID]],T_Score[],MATCH(T_Publish_Info11[[#Headers],[User_Count]],T_Score[#Headers],0),0)</f>
        <v>1854</v>
      </c>
      <c r="F85" s="6">
        <f>VLOOKUP(T_Publish_Info11[[#This Row],[Game_ID]],T_Sales[],MATCH(T_Publish_Info11[[#Headers],[NA_Sales]],T_Sales[#Headers],0),0)</f>
        <v>3.56</v>
      </c>
      <c r="G85" s="6">
        <f>VLOOKUP(T_Publish_Info11[[#This Row],[Game_ID]],T_Sales[],MATCH(T_Publish_Info11[[#Headers],[EU_Sales]],T_Sales[#Headers],0),0)</f>
        <v>2.35</v>
      </c>
      <c r="H85" s="6">
        <f>VLOOKUP(T_Publish_Info11[[#This Row],[Game_ID]],T_Sales[],MATCH(T_Publish_Info11[[#Headers],[JP_Sales]],T_Sales[#Headers],0),0)</f>
        <v>0.98</v>
      </c>
      <c r="I85" s="6">
        <f>VLOOKUP(T_Publish_Info11[[#This Row],[Game_ID]],T_Sales[],MATCH(T_Publish_Info11[[#Headers],[Other_Sales]],T_Sales[#Headers],0),0)</f>
        <v>0.62</v>
      </c>
      <c r="J85" s="13"/>
      <c r="K85" s="13"/>
      <c r="L85" s="13"/>
      <c r="M85" s="13"/>
      <c r="N85" s="13"/>
      <c r="O85" s="13"/>
      <c r="P85" s="13"/>
      <c r="Q85" s="13"/>
      <c r="R85" s="13"/>
      <c r="S85" s="13"/>
      <c r="T85" s="13"/>
      <c r="U85" s="13"/>
      <c r="V85" s="30" t="s">
        <v>33</v>
      </c>
      <c r="W85" s="13" t="s">
        <v>146</v>
      </c>
    </row>
    <row r="86" spans="1:23">
      <c r="A86" s="2">
        <v>77</v>
      </c>
      <c r="B86" s="13" t="s">
        <v>58</v>
      </c>
      <c r="C86" s="13" t="s">
        <v>133</v>
      </c>
      <c r="D86" s="13">
        <f>VLOOKUP(T_Publish_Info11[[#This Row],[Game_ID]],T_Sales[],MATCH(T_Publish_Info11[[#Headers],[Global_Sales]],T_Sales[#Headers],0),0)</f>
        <v>8.76</v>
      </c>
      <c r="E86" s="13">
        <f>VLOOKUP(T_Publish_Info11[[#This Row],[Game_ID]],T_Score[],MATCH(T_Publish_Info11[[#Headers],[User_Count]],T_Score[#Headers],0),0)</f>
        <v>0</v>
      </c>
      <c r="F86" s="6">
        <f>VLOOKUP(T_Publish_Info11[[#This Row],[Game_ID]],T_Sales[],MATCH(T_Publish_Info11[[#Headers],[NA_Sales]],T_Sales[#Headers],0),0)</f>
        <v>3.54</v>
      </c>
      <c r="G86" s="6">
        <f>VLOOKUP(T_Publish_Info11[[#This Row],[Game_ID]],T_Sales[],MATCH(T_Publish_Info11[[#Headers],[EU_Sales]],T_Sales[#Headers],0),0)</f>
        <v>1.24</v>
      </c>
      <c r="H86" s="6">
        <f>VLOOKUP(T_Publish_Info11[[#This Row],[Game_ID]],T_Sales[],MATCH(T_Publish_Info11[[#Headers],[JP_Sales]],T_Sales[#Headers],0),0)</f>
        <v>3.81</v>
      </c>
      <c r="I86" s="6">
        <f>VLOOKUP(T_Publish_Info11[[#This Row],[Game_ID]],T_Sales[],MATCH(T_Publish_Info11[[#Headers],[Other_Sales]],T_Sales[#Headers],0),0)</f>
        <v>0.18</v>
      </c>
      <c r="J86" s="13"/>
      <c r="K86" s="13"/>
      <c r="L86" s="13"/>
      <c r="M86" s="13"/>
      <c r="N86" s="13"/>
      <c r="O86" s="13"/>
      <c r="P86" s="13"/>
      <c r="Q86" s="13"/>
      <c r="R86" s="13"/>
      <c r="S86" s="13"/>
      <c r="T86" s="13"/>
      <c r="U86" s="13"/>
      <c r="V86" s="30" t="s">
        <v>56</v>
      </c>
      <c r="W86" s="13" t="s">
        <v>147</v>
      </c>
    </row>
    <row r="87" spans="1:23">
      <c r="A87" s="2">
        <v>22</v>
      </c>
      <c r="B87" s="13" t="s">
        <v>28</v>
      </c>
      <c r="C87" s="13" t="s">
        <v>61</v>
      </c>
      <c r="D87" s="13">
        <f>VLOOKUP(T_Publish_Info11[[#This Row],[Game_ID]],T_Sales[],MATCH(T_Publish_Info11[[#Headers],[Global_Sales]],T_Sales[#Headers],0),0)</f>
        <v>18.14</v>
      </c>
      <c r="E87" s="13">
        <f>VLOOKUP(T_Publish_Info11[[#This Row],[Game_ID]],T_Score[],MATCH(T_Publish_Info11[[#Headers],[User_Count]],T_Score[#Headers],0),0)</f>
        <v>0</v>
      </c>
      <c r="F87" s="6">
        <f>VLOOKUP(T_Publish_Info11[[#This Row],[Game_ID]],T_Sales[],MATCH(T_Publish_Info11[[#Headers],[NA_Sales]],T_Sales[#Headers],0),0)</f>
        <v>10.83</v>
      </c>
      <c r="G87" s="6">
        <f>VLOOKUP(T_Publish_Info11[[#This Row],[Game_ID]],T_Sales[],MATCH(T_Publish_Info11[[#Headers],[EU_Sales]],T_Sales[#Headers],0),0)</f>
        <v>2.71</v>
      </c>
      <c r="H87" s="6">
        <f>VLOOKUP(T_Publish_Info11[[#This Row],[Game_ID]],T_Sales[],MATCH(T_Publish_Info11[[#Headers],[JP_Sales]],T_Sales[#Headers],0),0)</f>
        <v>4.18</v>
      </c>
      <c r="I87" s="6">
        <f>VLOOKUP(T_Publish_Info11[[#This Row],[Game_ID]],T_Sales[],MATCH(T_Publish_Info11[[#Headers],[Other_Sales]],T_Sales[#Headers],0),0)</f>
        <v>0.42</v>
      </c>
      <c r="J87" s="13"/>
      <c r="K87" s="13"/>
      <c r="L87" s="13"/>
      <c r="M87" s="13"/>
      <c r="N87" s="13"/>
      <c r="O87" s="13"/>
      <c r="P87" s="13"/>
      <c r="Q87" s="13"/>
      <c r="R87" s="13"/>
      <c r="S87" s="13"/>
      <c r="T87" s="13"/>
      <c r="U87" s="13"/>
      <c r="V87" s="30" t="s">
        <v>149</v>
      </c>
      <c r="W87" s="13" t="s">
        <v>148</v>
      </c>
    </row>
    <row r="88" spans="1:23">
      <c r="A88" s="2">
        <v>51</v>
      </c>
      <c r="B88" s="13" t="s">
        <v>28</v>
      </c>
      <c r="C88" s="13" t="s">
        <v>101</v>
      </c>
      <c r="D88" s="13">
        <f>VLOOKUP(T_Publish_Info11[[#This Row],[Game_ID]],T_Sales[],MATCH(T_Publish_Info11[[#Headers],[Global_Sales]],T_Sales[#Headers],0),0)</f>
        <v>11.18</v>
      </c>
      <c r="E88" s="13">
        <f>VLOOKUP(T_Publish_Info11[[#This Row],[Game_ID]],T_Score[],MATCH(T_Publish_Info11[[#Headers],[User_Count]],T_Score[#Headers],0),0)</f>
        <v>0</v>
      </c>
      <c r="F88" s="6">
        <f>VLOOKUP(T_Publish_Info11[[#This Row],[Game_ID]],T_Sales[],MATCH(T_Publish_Info11[[#Headers],[NA_Sales]],T_Sales[#Headers],0),0)</f>
        <v>6.16</v>
      </c>
      <c r="G88" s="6">
        <f>VLOOKUP(T_Publish_Info11[[#This Row],[Game_ID]],T_Sales[],MATCH(T_Publish_Info11[[#Headers],[EU_Sales]],T_Sales[#Headers],0),0)</f>
        <v>2.04</v>
      </c>
      <c r="H88" s="6">
        <f>VLOOKUP(T_Publish_Info11[[#This Row],[Game_ID]],T_Sales[],MATCH(T_Publish_Info11[[#Headers],[JP_Sales]],T_Sales[#Headers],0),0)</f>
        <v>2.69</v>
      </c>
      <c r="I88" s="6">
        <f>VLOOKUP(T_Publish_Info11[[#This Row],[Game_ID]],T_Sales[],MATCH(T_Publish_Info11[[#Headers],[Other_Sales]],T_Sales[#Headers],0),0)</f>
        <v>0.28999999999999998</v>
      </c>
      <c r="J88" s="13"/>
      <c r="K88" s="13"/>
      <c r="L88" s="13"/>
      <c r="M88" s="13"/>
      <c r="N88" s="13"/>
      <c r="O88" s="13"/>
      <c r="P88" s="13"/>
      <c r="Q88" s="13"/>
      <c r="R88" s="13"/>
      <c r="S88" s="13"/>
      <c r="T88" s="13"/>
      <c r="U88" s="13"/>
      <c r="V88" s="30" t="s">
        <v>18</v>
      </c>
      <c r="W88" s="13" t="s">
        <v>151</v>
      </c>
    </row>
    <row r="89" spans="1:23">
      <c r="A89" s="2">
        <v>19</v>
      </c>
      <c r="B89" s="13" t="s">
        <v>58</v>
      </c>
      <c r="C89" s="13" t="s">
        <v>57</v>
      </c>
      <c r="D89" s="13">
        <f>VLOOKUP(T_Publish_Info11[[#This Row],[Game_ID]],T_Sales[],MATCH(T_Publish_Info11[[#Headers],[Global_Sales]],T_Sales[#Headers],0),0)</f>
        <v>20.61</v>
      </c>
      <c r="E89" s="13">
        <f>VLOOKUP(T_Publish_Info11[[#This Row],[Game_ID]],T_Score[],MATCH(T_Publish_Info11[[#Headers],[User_Count]],T_Score[#Headers],0),0)</f>
        <v>0</v>
      </c>
      <c r="F89" s="6">
        <f>VLOOKUP(T_Publish_Info11[[#This Row],[Game_ID]],T_Sales[],MATCH(T_Publish_Info11[[#Headers],[NA_Sales]],T_Sales[#Headers],0),0)</f>
        <v>12.78</v>
      </c>
      <c r="G89" s="6">
        <f>VLOOKUP(T_Publish_Info11[[#This Row],[Game_ID]],T_Sales[],MATCH(T_Publish_Info11[[#Headers],[EU_Sales]],T_Sales[#Headers],0),0)</f>
        <v>3.75</v>
      </c>
      <c r="H89" s="6">
        <f>VLOOKUP(T_Publish_Info11[[#This Row],[Game_ID]],T_Sales[],MATCH(T_Publish_Info11[[#Headers],[JP_Sales]],T_Sales[#Headers],0),0)</f>
        <v>3.54</v>
      </c>
      <c r="I89" s="6">
        <f>VLOOKUP(T_Publish_Info11[[#This Row],[Game_ID]],T_Sales[],MATCH(T_Publish_Info11[[#Headers],[Other_Sales]],T_Sales[#Headers],0),0)</f>
        <v>0.55000000000000004</v>
      </c>
      <c r="J89" s="13"/>
      <c r="K89" s="13"/>
      <c r="L89" s="13"/>
      <c r="M89" s="13"/>
      <c r="N89" s="13"/>
      <c r="O89" s="13"/>
      <c r="P89" s="13"/>
      <c r="Q89" s="13"/>
      <c r="R89" s="13"/>
      <c r="S89" s="13"/>
      <c r="T89" s="13"/>
      <c r="U89" s="13"/>
      <c r="V89" s="30" t="s">
        <v>76</v>
      </c>
      <c r="W89" s="13" t="s">
        <v>153</v>
      </c>
    </row>
    <row r="90" spans="1:23">
      <c r="A90" s="2">
        <v>40</v>
      </c>
      <c r="B90" s="13" t="s">
        <v>18</v>
      </c>
      <c r="C90" s="13" t="s">
        <v>86</v>
      </c>
      <c r="D90" s="13">
        <f>VLOOKUP(T_Publish_Info11[[#This Row],[Game_ID]],T_Sales[],MATCH(T_Publish_Info11[[#Headers],[Global_Sales]],T_Sales[#Headers],0),0)</f>
        <v>12.84</v>
      </c>
      <c r="E90" s="13">
        <f>VLOOKUP(T_Publish_Info11[[#This Row],[Game_ID]],T_Score[],MATCH(T_Publish_Info11[[#Headers],[User_Count]],T_Score[#Headers],0),0)</f>
        <v>1662</v>
      </c>
      <c r="F90" s="6">
        <f>VLOOKUP(T_Publish_Info11[[#This Row],[Game_ID]],T_Sales[],MATCH(T_Publish_Info11[[#Headers],[NA_Sales]],T_Sales[#Headers],0),0)</f>
        <v>6.62</v>
      </c>
      <c r="G90" s="6">
        <f>VLOOKUP(T_Publish_Info11[[#This Row],[Game_ID]],T_Sales[],MATCH(T_Publish_Info11[[#Headers],[EU_Sales]],T_Sales[#Headers],0),0)</f>
        <v>2.5499999999999998</v>
      </c>
      <c r="H90" s="6">
        <f>VLOOKUP(T_Publish_Info11[[#This Row],[Game_ID]],T_Sales[],MATCH(T_Publish_Info11[[#Headers],[JP_Sales]],T_Sales[#Headers],0),0)</f>
        <v>2.66</v>
      </c>
      <c r="I90" s="6">
        <f>VLOOKUP(T_Publish_Info11[[#This Row],[Game_ID]],T_Sales[],MATCH(T_Publish_Info11[[#Headers],[Other_Sales]],T_Sales[#Headers],0),0)</f>
        <v>1.01</v>
      </c>
      <c r="J90" s="13"/>
      <c r="K90" s="13"/>
      <c r="L90" s="13"/>
      <c r="M90" s="13"/>
      <c r="N90" s="13"/>
      <c r="O90" s="13"/>
      <c r="P90" s="13"/>
      <c r="Q90" s="13"/>
      <c r="R90" s="13"/>
      <c r="S90" s="13"/>
      <c r="T90" s="13"/>
      <c r="U90" s="13"/>
      <c r="V90" s="30" t="s">
        <v>105</v>
      </c>
      <c r="W90" s="13" t="s">
        <v>154</v>
      </c>
    </row>
    <row r="91" spans="1:23">
      <c r="A91" s="2">
        <v>97</v>
      </c>
      <c r="B91" s="13" t="s">
        <v>80</v>
      </c>
      <c r="C91" s="13" t="s">
        <v>168</v>
      </c>
      <c r="D91" s="13">
        <f>VLOOKUP(T_Publish_Info11[[#This Row],[Game_ID]],T_Sales[],MATCH(T_Publish_Info11[[#Headers],[Global_Sales]],T_Sales[#Headers],0),0)</f>
        <v>7.55</v>
      </c>
      <c r="E91" s="13">
        <f>VLOOKUP(T_Publish_Info11[[#This Row],[Game_ID]],T_Score[],MATCH(T_Publish_Info11[[#Headers],[User_Count]],T_Score[#Headers],0),0)</f>
        <v>0</v>
      </c>
      <c r="F91" s="6">
        <f>VLOOKUP(T_Publish_Info11[[#This Row],[Game_ID]],T_Sales[],MATCH(T_Publish_Info11[[#Headers],[NA_Sales]],T_Sales[#Headers],0),0)</f>
        <v>3.27</v>
      </c>
      <c r="G91" s="6">
        <f>VLOOKUP(T_Publish_Info11[[#This Row],[Game_ID]],T_Sales[],MATCH(T_Publish_Info11[[#Headers],[EU_Sales]],T_Sales[#Headers],0),0)</f>
        <v>1.37</v>
      </c>
      <c r="H91" s="6">
        <f>VLOOKUP(T_Publish_Info11[[#This Row],[Game_ID]],T_Sales[],MATCH(T_Publish_Info11[[#Headers],[JP_Sales]],T_Sales[#Headers],0),0)</f>
        <v>2.4300000000000002</v>
      </c>
      <c r="I91" s="6">
        <f>VLOOKUP(T_Publish_Info11[[#This Row],[Game_ID]],T_Sales[],MATCH(T_Publish_Info11[[#Headers],[Other_Sales]],T_Sales[#Headers],0),0)</f>
        <v>0.48</v>
      </c>
      <c r="J91" s="13"/>
      <c r="K91" s="13"/>
      <c r="L91" s="13"/>
      <c r="M91" s="13"/>
      <c r="N91" s="13"/>
      <c r="O91" s="13"/>
      <c r="P91" s="13"/>
      <c r="Q91" s="13"/>
      <c r="R91" s="13"/>
      <c r="S91" s="13"/>
      <c r="T91" s="13"/>
      <c r="U91" s="13"/>
      <c r="V91" s="30">
        <v>2600</v>
      </c>
      <c r="W91" s="13" t="s">
        <v>155</v>
      </c>
    </row>
    <row r="92" spans="1:23">
      <c r="A92" s="2">
        <v>6</v>
      </c>
      <c r="B92" s="13" t="s">
        <v>28</v>
      </c>
      <c r="C92" s="13" t="s">
        <v>30</v>
      </c>
      <c r="D92" s="13">
        <f>VLOOKUP(T_Publish_Info11[[#This Row],[Game_ID]],T_Sales[],MATCH(T_Publish_Info11[[#Headers],[Global_Sales]],T_Sales[#Headers],0),0)</f>
        <v>30.26</v>
      </c>
      <c r="E92" s="13">
        <f>VLOOKUP(T_Publish_Info11[[#This Row],[Game_ID]],T_Score[],MATCH(T_Publish_Info11[[#Headers],[User_Count]],T_Score[#Headers],0),0)</f>
        <v>0</v>
      </c>
      <c r="F92" s="6">
        <f>VLOOKUP(T_Publish_Info11[[#This Row],[Game_ID]],T_Sales[],MATCH(T_Publish_Info11[[#Headers],[NA_Sales]],T_Sales[#Headers],0),0)</f>
        <v>23.2</v>
      </c>
      <c r="G92" s="6">
        <f>VLOOKUP(T_Publish_Info11[[#This Row],[Game_ID]],T_Sales[],MATCH(T_Publish_Info11[[#Headers],[EU_Sales]],T_Sales[#Headers],0),0)</f>
        <v>2.2599999999999998</v>
      </c>
      <c r="H92" s="6">
        <f>VLOOKUP(T_Publish_Info11[[#This Row],[Game_ID]],T_Sales[],MATCH(T_Publish_Info11[[#Headers],[JP_Sales]],T_Sales[#Headers],0),0)</f>
        <v>4.22</v>
      </c>
      <c r="I92" s="6">
        <f>VLOOKUP(T_Publish_Info11[[#This Row],[Game_ID]],T_Sales[],MATCH(T_Publish_Info11[[#Headers],[Other_Sales]],T_Sales[#Headers],0),0)</f>
        <v>0.57999999999999996</v>
      </c>
      <c r="J92" s="13"/>
      <c r="K92" s="13"/>
      <c r="L92" s="13"/>
      <c r="M92" s="13"/>
      <c r="N92" s="13"/>
      <c r="O92" s="13"/>
      <c r="P92" s="13"/>
      <c r="Q92" s="13"/>
      <c r="R92" s="13"/>
      <c r="S92" s="13"/>
      <c r="T92" s="13"/>
      <c r="U92" s="13"/>
      <c r="V92" s="30" t="s">
        <v>33</v>
      </c>
      <c r="W92" s="13" t="s">
        <v>157</v>
      </c>
    </row>
    <row r="93" spans="1:23">
      <c r="A93" s="2">
        <v>76</v>
      </c>
      <c r="B93" s="13" t="s">
        <v>45</v>
      </c>
      <c r="C93" s="13" t="s">
        <v>130</v>
      </c>
      <c r="D93" s="13">
        <f>VLOOKUP(T_Publish_Info11[[#This Row],[Game_ID]],T_Sales[],MATCH(T_Publish_Info11[[#Headers],[Global_Sales]],T_Sales[#Headers],0),0)</f>
        <v>8.7899999999999991</v>
      </c>
      <c r="E93" s="13">
        <f>VLOOKUP(T_Publish_Info11[[#This Row],[Game_ID]],T_Score[],MATCH(T_Publish_Info11[[#Headers],[User_Count]],T_Score[#Headers],0),0)</f>
        <v>3589</v>
      </c>
      <c r="F93" s="6">
        <f>VLOOKUP(T_Publish_Info11[[#This Row],[Game_ID]],T_Sales[],MATCH(T_Publish_Info11[[#Headers],[NA_Sales]],T_Sales[#Headers],0),0)</f>
        <v>5.05</v>
      </c>
      <c r="G93" s="6">
        <f>VLOOKUP(T_Publish_Info11[[#This Row],[Game_ID]],T_Sales[],MATCH(T_Publish_Info11[[#Headers],[EU_Sales]],T_Sales[#Headers],0),0)</f>
        <v>2.79</v>
      </c>
      <c r="H93" s="6">
        <f>VLOOKUP(T_Publish_Info11[[#This Row],[Game_ID]],T_Sales[],MATCH(T_Publish_Info11[[#Headers],[JP_Sales]],T_Sales[#Headers],0),0)</f>
        <v>0.1</v>
      </c>
      <c r="I93" s="6">
        <f>VLOOKUP(T_Publish_Info11[[#This Row],[Game_ID]],T_Sales[],MATCH(T_Publish_Info11[[#Headers],[Other_Sales]],T_Sales[#Headers],0),0)</f>
        <v>0.85</v>
      </c>
      <c r="J93" s="13"/>
      <c r="K93" s="13"/>
      <c r="L93" s="13"/>
      <c r="M93" s="13"/>
      <c r="N93" s="13"/>
      <c r="O93" s="13"/>
      <c r="P93" s="13"/>
      <c r="Q93" s="13"/>
      <c r="R93" s="13"/>
      <c r="S93" s="13"/>
      <c r="T93" s="13"/>
      <c r="U93" s="13"/>
      <c r="V93" s="30" t="s">
        <v>160</v>
      </c>
      <c r="W93" s="13" t="s">
        <v>159</v>
      </c>
    </row>
    <row r="94" spans="1:23">
      <c r="A94" s="2">
        <v>94</v>
      </c>
      <c r="B94" s="13" t="s">
        <v>96</v>
      </c>
      <c r="C94" s="13" t="s">
        <v>164</v>
      </c>
      <c r="D94" s="13">
        <f>VLOOKUP(T_Publish_Info11[[#This Row],[Game_ID]],T_Sales[],MATCH(T_Publish_Info11[[#Headers],[Global_Sales]],T_Sales[#Headers],0),0)</f>
        <v>7.6</v>
      </c>
      <c r="E94" s="13">
        <f>VLOOKUP(T_Publish_Info11[[#This Row],[Game_ID]],T_Score[],MATCH(T_Publish_Info11[[#Headers],[User_Count]],T_Score[#Headers],0),0)</f>
        <v>0</v>
      </c>
      <c r="F94" s="6">
        <f>VLOOKUP(T_Publish_Info11[[#This Row],[Game_ID]],T_Sales[],MATCH(T_Publish_Info11[[#Headers],[NA_Sales]],T_Sales[#Headers],0),0)</f>
        <v>4.0999999999999996</v>
      </c>
      <c r="G94" s="6">
        <f>VLOOKUP(T_Publish_Info11[[#This Row],[Game_ID]],T_Sales[],MATCH(T_Publish_Info11[[#Headers],[EU_Sales]],T_Sales[#Headers],0),0)</f>
        <v>1.89</v>
      </c>
      <c r="H94" s="6">
        <f>VLOOKUP(T_Publish_Info11[[#This Row],[Game_ID]],T_Sales[],MATCH(T_Publish_Info11[[#Headers],[JP_Sales]],T_Sales[#Headers],0),0)</f>
        <v>1.45</v>
      </c>
      <c r="I94" s="6">
        <f>VLOOKUP(T_Publish_Info11[[#This Row],[Game_ID]],T_Sales[],MATCH(T_Publish_Info11[[#Headers],[Other_Sales]],T_Sales[#Headers],0),0)</f>
        <v>0.16</v>
      </c>
      <c r="J94" s="13"/>
      <c r="K94" s="13"/>
      <c r="L94" s="13"/>
      <c r="M94" s="13"/>
      <c r="N94" s="13"/>
      <c r="O94" s="13"/>
      <c r="P94" s="13"/>
      <c r="Q94" s="13"/>
      <c r="R94" s="13"/>
      <c r="S94" s="13"/>
      <c r="T94" s="13"/>
      <c r="U94" s="13"/>
      <c r="V94" s="30" t="s">
        <v>76</v>
      </c>
      <c r="W94" s="13" t="s">
        <v>162</v>
      </c>
    </row>
    <row r="95" spans="1:23">
      <c r="A95" s="2">
        <v>86</v>
      </c>
      <c r="B95" s="13" t="s">
        <v>149</v>
      </c>
      <c r="C95" s="13" t="s">
        <v>148</v>
      </c>
      <c r="D95" s="13">
        <f>VLOOKUP(T_Publish_Info11[[#This Row],[Game_ID]],T_Sales[],MATCH(T_Publish_Info11[[#Headers],[Global_Sales]],T_Sales[#Headers],0),0)</f>
        <v>8.01</v>
      </c>
      <c r="E95" s="13">
        <f>VLOOKUP(T_Publish_Info11[[#This Row],[Game_ID]],T_Score[],MATCH(T_Publish_Info11[[#Headers],[User_Count]],T_Score[#Headers],0),0)</f>
        <v>886</v>
      </c>
      <c r="F95" s="6">
        <f>VLOOKUP(T_Publish_Info11[[#This Row],[Game_ID]],T_Sales[],MATCH(T_Publish_Info11[[#Headers],[NA_Sales]],T_Sales[#Headers],0),0)</f>
        <v>0.99</v>
      </c>
      <c r="G95" s="6">
        <f>VLOOKUP(T_Publish_Info11[[#This Row],[Game_ID]],T_Sales[],MATCH(T_Publish_Info11[[#Headers],[EU_Sales]],T_Sales[#Headers],0),0)</f>
        <v>6.42</v>
      </c>
      <c r="H95" s="6">
        <f>VLOOKUP(T_Publish_Info11[[#This Row],[Game_ID]],T_Sales[],MATCH(T_Publish_Info11[[#Headers],[JP_Sales]],T_Sales[#Headers],0),0)</f>
        <v>0</v>
      </c>
      <c r="I95" s="6">
        <f>VLOOKUP(T_Publish_Info11[[#This Row],[Game_ID]],T_Sales[],MATCH(T_Publish_Info11[[#Headers],[Other_Sales]],T_Sales[#Headers],0),0)</f>
        <v>0.6</v>
      </c>
      <c r="J95" s="13"/>
      <c r="K95" s="13"/>
      <c r="L95" s="13"/>
      <c r="M95" s="13"/>
      <c r="N95" s="13"/>
      <c r="O95" s="13"/>
      <c r="P95" s="13"/>
      <c r="Q95" s="13"/>
      <c r="R95" s="13"/>
      <c r="S95" s="13"/>
      <c r="T95" s="13"/>
      <c r="U95" s="13"/>
      <c r="V95" s="30" t="s">
        <v>96</v>
      </c>
      <c r="W95" s="13" t="s">
        <v>164</v>
      </c>
    </row>
    <row r="96" spans="1:23">
      <c r="A96" s="2">
        <v>14</v>
      </c>
      <c r="B96" s="13" t="s">
        <v>18</v>
      </c>
      <c r="C96" s="13" t="s">
        <v>43</v>
      </c>
      <c r="D96" s="13">
        <f>VLOOKUP(T_Publish_Info11[[#This Row],[Game_ID]],T_Sales[],MATCH(T_Publish_Info11[[#Headers],[Global_Sales]],T_Sales[#Headers],0),0)</f>
        <v>22.7</v>
      </c>
      <c r="E96" s="13">
        <f>VLOOKUP(T_Publish_Info11[[#This Row],[Game_ID]],T_Score[],MATCH(T_Publish_Info11[[#Headers],[User_Count]],T_Score[#Headers],0),0)</f>
        <v>146</v>
      </c>
      <c r="F96" s="6">
        <f>VLOOKUP(T_Publish_Info11[[#This Row],[Game_ID]],T_Sales[],MATCH(T_Publish_Info11[[#Headers],[NA_Sales]],T_Sales[#Headers],0),0)</f>
        <v>8.92</v>
      </c>
      <c r="G96" s="6">
        <f>VLOOKUP(T_Publish_Info11[[#This Row],[Game_ID]],T_Sales[],MATCH(T_Publish_Info11[[#Headers],[EU_Sales]],T_Sales[#Headers],0),0)</f>
        <v>8.0299999999999994</v>
      </c>
      <c r="H96" s="6">
        <f>VLOOKUP(T_Publish_Info11[[#This Row],[Game_ID]],T_Sales[],MATCH(T_Publish_Info11[[#Headers],[JP_Sales]],T_Sales[#Headers],0),0)</f>
        <v>3.6</v>
      </c>
      <c r="I96" s="6">
        <f>VLOOKUP(T_Publish_Info11[[#This Row],[Game_ID]],T_Sales[],MATCH(T_Publish_Info11[[#Headers],[Other_Sales]],T_Sales[#Headers],0),0)</f>
        <v>2.15</v>
      </c>
      <c r="J96" s="13"/>
      <c r="K96" s="13"/>
      <c r="L96" s="13"/>
      <c r="M96" s="13"/>
      <c r="N96" s="13"/>
      <c r="O96" s="13"/>
      <c r="P96" s="13"/>
      <c r="Q96" s="13"/>
      <c r="R96" s="13"/>
      <c r="S96" s="13"/>
      <c r="T96" s="13"/>
      <c r="U96" s="13"/>
      <c r="V96" s="30" t="s">
        <v>76</v>
      </c>
      <c r="W96" s="13" t="s">
        <v>165</v>
      </c>
    </row>
    <row r="97" spans="1:23">
      <c r="A97" s="2">
        <v>16</v>
      </c>
      <c r="B97" s="13" t="s">
        <v>18</v>
      </c>
      <c r="C97" s="13" t="s">
        <v>48</v>
      </c>
      <c r="D97" s="13">
        <f>VLOOKUP(T_Publish_Info11[[#This Row],[Game_ID]],T_Sales[],MATCH(T_Publish_Info11[[#Headers],[Global_Sales]],T_Sales[#Headers],0),0)</f>
        <v>21.79</v>
      </c>
      <c r="E97" s="13">
        <f>VLOOKUP(T_Publish_Info11[[#This Row],[Game_ID]],T_Score[],MATCH(T_Publish_Info11[[#Headers],[User_Count]],T_Score[#Headers],0),0)</f>
        <v>52</v>
      </c>
      <c r="F97" s="6">
        <f>VLOOKUP(T_Publish_Info11[[#This Row],[Game_ID]],T_Sales[],MATCH(T_Publish_Info11[[#Headers],[NA_Sales]],T_Sales[#Headers],0),0)</f>
        <v>9.01</v>
      </c>
      <c r="G97" s="6">
        <f>VLOOKUP(T_Publish_Info11[[#This Row],[Game_ID]],T_Sales[],MATCH(T_Publish_Info11[[#Headers],[EU_Sales]],T_Sales[#Headers],0),0)</f>
        <v>8.49</v>
      </c>
      <c r="H97" s="6">
        <f>VLOOKUP(T_Publish_Info11[[#This Row],[Game_ID]],T_Sales[],MATCH(T_Publish_Info11[[#Headers],[JP_Sales]],T_Sales[#Headers],0),0)</f>
        <v>2.5299999999999998</v>
      </c>
      <c r="I97" s="6">
        <f>VLOOKUP(T_Publish_Info11[[#This Row],[Game_ID]],T_Sales[],MATCH(T_Publish_Info11[[#Headers],[Other_Sales]],T_Sales[#Headers],0),0)</f>
        <v>1.77</v>
      </c>
      <c r="J97" s="13"/>
      <c r="K97" s="13"/>
      <c r="L97" s="13"/>
      <c r="M97" s="13"/>
      <c r="N97" s="13"/>
      <c r="O97" s="13"/>
      <c r="P97" s="13"/>
      <c r="Q97" s="13"/>
      <c r="R97" s="13"/>
      <c r="S97" s="13"/>
      <c r="T97" s="13"/>
      <c r="U97" s="13"/>
      <c r="V97" s="30" t="s">
        <v>105</v>
      </c>
      <c r="W97" s="13" t="s">
        <v>167</v>
      </c>
    </row>
    <row r="98" spans="1:23">
      <c r="A98" s="2">
        <v>80</v>
      </c>
      <c r="B98" s="13" t="s">
        <v>18</v>
      </c>
      <c r="C98" s="13" t="s">
        <v>140</v>
      </c>
      <c r="D98" s="13">
        <f>VLOOKUP(T_Publish_Info11[[#This Row],[Game_ID]],T_Sales[],MATCH(T_Publish_Info11[[#Headers],[Global_Sales]],T_Sales[#Headers],0),0)</f>
        <v>8.3800000000000008</v>
      </c>
      <c r="E98" s="13">
        <f>VLOOKUP(T_Publish_Info11[[#This Row],[Game_ID]],T_Score[],MATCH(T_Publish_Info11[[#Headers],[User_Count]],T_Score[#Headers],0),0)</f>
        <v>54</v>
      </c>
      <c r="F98" s="6">
        <f>VLOOKUP(T_Publish_Info11[[#This Row],[Game_ID]],T_Sales[],MATCH(T_Publish_Info11[[#Headers],[NA_Sales]],T_Sales[#Headers],0),0)</f>
        <v>1.75</v>
      </c>
      <c r="G98" s="6">
        <f>VLOOKUP(T_Publish_Info11[[#This Row],[Game_ID]],T_Sales[],MATCH(T_Publish_Info11[[#Headers],[EU_Sales]],T_Sales[#Headers],0),0)</f>
        <v>3.47</v>
      </c>
      <c r="H98" s="6">
        <f>VLOOKUP(T_Publish_Info11[[#This Row],[Game_ID]],T_Sales[],MATCH(T_Publish_Info11[[#Headers],[JP_Sales]],T_Sales[#Headers],0),0)</f>
        <v>2.4900000000000002</v>
      </c>
      <c r="I98" s="6">
        <f>VLOOKUP(T_Publish_Info11[[#This Row],[Game_ID]],T_Sales[],MATCH(T_Publish_Info11[[#Headers],[Other_Sales]],T_Sales[#Headers],0),0)</f>
        <v>0.67</v>
      </c>
      <c r="J98" s="13"/>
      <c r="K98" s="13"/>
      <c r="L98" s="13"/>
      <c r="M98" s="13"/>
      <c r="N98" s="13"/>
      <c r="O98" s="13"/>
      <c r="P98" s="13"/>
      <c r="Q98" s="13"/>
      <c r="R98" s="13"/>
      <c r="S98" s="13"/>
      <c r="T98" s="13"/>
      <c r="U98" s="13"/>
      <c r="V98" s="30" t="s">
        <v>80</v>
      </c>
      <c r="W98" s="13" t="s">
        <v>168</v>
      </c>
    </row>
    <row r="99" spans="1:23">
      <c r="A99" s="2">
        <v>8</v>
      </c>
      <c r="B99" s="13" t="s">
        <v>18</v>
      </c>
      <c r="C99" s="13" t="s">
        <v>34</v>
      </c>
      <c r="D99" s="13">
        <f>VLOOKUP(T_Publish_Info11[[#This Row],[Game_ID]],T_Sales[],MATCH(T_Publish_Info11[[#Headers],[Global_Sales]],T_Sales[#Headers],0),0)</f>
        <v>28.92</v>
      </c>
      <c r="E99" s="13">
        <f>VLOOKUP(T_Publish_Info11[[#This Row],[Game_ID]],T_Score[],MATCH(T_Publish_Info11[[#Headers],[User_Count]],T_Score[#Headers],0),0)</f>
        <v>129</v>
      </c>
      <c r="F99" s="6">
        <f>VLOOKUP(T_Publish_Info11[[#This Row],[Game_ID]],T_Sales[],MATCH(T_Publish_Info11[[#Headers],[NA_Sales]],T_Sales[#Headers],0),0)</f>
        <v>13.96</v>
      </c>
      <c r="G99" s="6">
        <f>VLOOKUP(T_Publish_Info11[[#This Row],[Game_ID]],T_Sales[],MATCH(T_Publish_Info11[[#Headers],[EU_Sales]],T_Sales[#Headers],0),0)</f>
        <v>9.18</v>
      </c>
      <c r="H99" s="6">
        <f>VLOOKUP(T_Publish_Info11[[#This Row],[Game_ID]],T_Sales[],MATCH(T_Publish_Info11[[#Headers],[JP_Sales]],T_Sales[#Headers],0),0)</f>
        <v>2.93</v>
      </c>
      <c r="I99" s="6">
        <f>VLOOKUP(T_Publish_Info11[[#This Row],[Game_ID]],T_Sales[],MATCH(T_Publish_Info11[[#Headers],[Other_Sales]],T_Sales[#Headers],0),0)</f>
        <v>2.84</v>
      </c>
      <c r="J99" s="13"/>
      <c r="K99" s="13"/>
      <c r="L99" s="13"/>
      <c r="M99" s="13"/>
      <c r="N99" s="13"/>
      <c r="O99" s="13"/>
      <c r="P99" s="13"/>
      <c r="Q99" s="13"/>
      <c r="R99" s="13"/>
      <c r="S99" s="13"/>
      <c r="T99" s="13"/>
      <c r="U99" s="13"/>
      <c r="V99" s="30" t="s">
        <v>18</v>
      </c>
      <c r="W99" s="13" t="s">
        <v>169</v>
      </c>
    </row>
    <row r="100" spans="1:23">
      <c r="A100" s="2">
        <v>1</v>
      </c>
      <c r="B100" s="13" t="s">
        <v>18</v>
      </c>
      <c r="C100" s="13" t="s">
        <v>17</v>
      </c>
      <c r="D100" s="13">
        <f>VLOOKUP(T_Publish_Info11[[#This Row],[Game_ID]],T_Sales[],MATCH(T_Publish_Info11[[#Headers],[Global_Sales]],T_Sales[#Headers],0),0)</f>
        <v>82.53</v>
      </c>
      <c r="E100" s="13">
        <f>VLOOKUP(T_Publish_Info11[[#This Row],[Game_ID]],T_Score[],MATCH(T_Publish_Info11[[#Headers],[User_Count]],T_Score[#Headers],0),0)</f>
        <v>322</v>
      </c>
      <c r="F100" s="6">
        <f>VLOOKUP(T_Publish_Info11[[#This Row],[Game_ID]],T_Sales[],MATCH(T_Publish_Info11[[#Headers],[NA_Sales]],T_Sales[#Headers],0),0)</f>
        <v>41.36</v>
      </c>
      <c r="G100" s="6">
        <f>VLOOKUP(T_Publish_Info11[[#This Row],[Game_ID]],T_Sales[],MATCH(T_Publish_Info11[[#Headers],[EU_Sales]],T_Sales[#Headers],0),0)</f>
        <v>28.96</v>
      </c>
      <c r="H100" s="6">
        <f>VLOOKUP(T_Publish_Info11[[#This Row],[Game_ID]],T_Sales[],MATCH(T_Publish_Info11[[#Headers],[JP_Sales]],T_Sales[#Headers],0),0)</f>
        <v>3.77</v>
      </c>
      <c r="I100" s="6">
        <f>VLOOKUP(T_Publish_Info11[[#This Row],[Game_ID]],T_Sales[],MATCH(T_Publish_Info11[[#Headers],[Other_Sales]],T_Sales[#Headers],0),0)</f>
        <v>8.4499999999999993</v>
      </c>
      <c r="J100" s="13"/>
      <c r="K100" s="13"/>
      <c r="L100" s="13"/>
      <c r="M100" s="13"/>
      <c r="N100" s="13"/>
      <c r="O100" s="13"/>
      <c r="P100" s="13"/>
      <c r="Q100" s="13"/>
      <c r="R100" s="13"/>
      <c r="S100" s="13"/>
      <c r="T100" s="13"/>
      <c r="U100" s="13"/>
      <c r="V100" s="30" t="s">
        <v>23</v>
      </c>
      <c r="W100" s="13" t="s">
        <v>171</v>
      </c>
    </row>
    <row r="101" spans="1:23">
      <c r="A101" s="2">
        <v>4</v>
      </c>
      <c r="B101" s="13" t="s">
        <v>18</v>
      </c>
      <c r="C101" s="13" t="s">
        <v>26</v>
      </c>
      <c r="D101" s="13">
        <f>VLOOKUP(T_Publish_Info11[[#This Row],[Game_ID]],T_Sales[],MATCH(T_Publish_Info11[[#Headers],[Global_Sales]],T_Sales[#Headers],0),0)</f>
        <v>32.770000000000003</v>
      </c>
      <c r="E101" s="13">
        <f>VLOOKUP(T_Publish_Info11[[#This Row],[Game_ID]],T_Score[],MATCH(T_Publish_Info11[[#Headers],[User_Count]],T_Score[#Headers],0),0)</f>
        <v>192</v>
      </c>
      <c r="F101" s="6">
        <f>VLOOKUP(T_Publish_Info11[[#This Row],[Game_ID]],T_Sales[],MATCH(T_Publish_Info11[[#Headers],[NA_Sales]],T_Sales[#Headers],0),0)</f>
        <v>15.61</v>
      </c>
      <c r="G101" s="6">
        <f>VLOOKUP(T_Publish_Info11[[#This Row],[Game_ID]],T_Sales[],MATCH(T_Publish_Info11[[#Headers],[EU_Sales]],T_Sales[#Headers],0),0)</f>
        <v>10.93</v>
      </c>
      <c r="H101" s="6">
        <f>VLOOKUP(T_Publish_Info11[[#This Row],[Game_ID]],T_Sales[],MATCH(T_Publish_Info11[[#Headers],[JP_Sales]],T_Sales[#Headers],0),0)</f>
        <v>3.28</v>
      </c>
      <c r="I101" s="6">
        <f>VLOOKUP(T_Publish_Info11[[#This Row],[Game_ID]],T_Sales[],MATCH(T_Publish_Info11[[#Headers],[Other_Sales]],T_Sales[#Headers],0),0)</f>
        <v>2.95</v>
      </c>
      <c r="J101" s="13"/>
      <c r="K101" s="13"/>
      <c r="L101" s="13"/>
      <c r="M101" s="13"/>
      <c r="N101" s="13"/>
      <c r="O101" s="13"/>
      <c r="P101" s="13"/>
      <c r="Q101" s="13"/>
      <c r="R101" s="13"/>
      <c r="S101" s="13"/>
      <c r="T101" s="13"/>
      <c r="U101" s="13"/>
      <c r="V101" s="31" t="s">
        <v>172</v>
      </c>
      <c r="W101" s="13" t="s">
        <v>75</v>
      </c>
    </row>
    <row r="102" spans="1:23">
      <c r="A102" s="2"/>
      <c r="B102" s="2"/>
      <c r="C102" s="2"/>
      <c r="D102" s="13"/>
      <c r="E102" s="13"/>
      <c r="F102" s="13"/>
      <c r="G102" s="13"/>
      <c r="H102" s="13"/>
      <c r="I102" s="13"/>
      <c r="J102" s="13"/>
      <c r="K102" s="13"/>
      <c r="L102" s="13"/>
      <c r="M102" s="13"/>
      <c r="N102" s="13"/>
      <c r="O102" s="13"/>
      <c r="P102" s="13"/>
      <c r="Q102" s="13"/>
      <c r="R102" s="13"/>
      <c r="S102" s="13"/>
      <c r="T102" s="13"/>
      <c r="U102" s="13"/>
      <c r="V102" s="13"/>
      <c r="W102" s="13"/>
    </row>
    <row r="103" spans="1:23">
      <c r="A103" s="2"/>
      <c r="B103" s="2"/>
      <c r="C103" s="2"/>
      <c r="D103" s="13"/>
      <c r="E103" s="13"/>
      <c r="F103" s="13"/>
      <c r="G103" s="13"/>
      <c r="H103" s="13"/>
      <c r="I103" s="13"/>
      <c r="J103" s="13"/>
      <c r="K103" s="13"/>
      <c r="L103" s="13"/>
      <c r="M103" s="13"/>
      <c r="N103" s="13"/>
      <c r="O103" s="13"/>
      <c r="P103" s="13"/>
      <c r="Q103" s="13"/>
      <c r="R103" s="13"/>
      <c r="S103" s="13"/>
      <c r="T103" s="13"/>
      <c r="U103" s="13"/>
      <c r="V103" s="13"/>
      <c r="W103" s="13"/>
    </row>
    <row r="104" spans="1:23">
      <c r="A104" s="2"/>
      <c r="B104" s="2"/>
      <c r="C104" s="2"/>
      <c r="D104" s="13"/>
      <c r="E104" s="13"/>
      <c r="F104" s="13"/>
      <c r="G104" s="13"/>
      <c r="H104" s="13"/>
      <c r="I104" s="13"/>
      <c r="J104" s="13"/>
      <c r="K104" s="13"/>
      <c r="L104" s="13"/>
      <c r="M104" s="13"/>
      <c r="N104" s="13"/>
      <c r="O104" s="13"/>
      <c r="P104" s="13"/>
      <c r="Q104" s="13"/>
      <c r="R104" s="13"/>
      <c r="S104" s="13"/>
      <c r="T104" s="13"/>
      <c r="U104" s="13"/>
      <c r="V104" s="13"/>
      <c r="W104" s="13"/>
    </row>
    <row r="105" spans="1:23">
      <c r="A105" s="2"/>
      <c r="B105" s="2"/>
      <c r="C105" s="2"/>
      <c r="D105" s="13"/>
      <c r="E105" s="13"/>
      <c r="F105" s="13"/>
      <c r="G105" s="13"/>
      <c r="H105" s="13"/>
      <c r="I105" s="13"/>
      <c r="J105" s="13"/>
      <c r="K105" s="13"/>
      <c r="L105" s="13"/>
      <c r="M105" s="13"/>
      <c r="N105" s="13"/>
      <c r="O105" s="13"/>
      <c r="P105" s="13"/>
      <c r="Q105" s="13"/>
      <c r="R105" s="13"/>
      <c r="S105" s="13"/>
      <c r="T105" s="13"/>
      <c r="U105" s="13"/>
      <c r="V105" s="13"/>
      <c r="W105" s="13"/>
    </row>
    <row r="106" spans="1:23">
      <c r="A106" s="2"/>
      <c r="B106" s="2"/>
      <c r="C106" s="2"/>
      <c r="D106" s="13"/>
      <c r="E106" s="13"/>
      <c r="F106" s="13"/>
      <c r="G106" s="13"/>
      <c r="H106" s="13"/>
      <c r="I106" s="13"/>
      <c r="J106" s="13"/>
      <c r="K106" s="13"/>
      <c r="L106" s="13"/>
      <c r="M106" s="13"/>
      <c r="N106" s="13"/>
      <c r="O106" s="13"/>
      <c r="P106" s="13"/>
      <c r="Q106" s="13"/>
      <c r="R106" s="13"/>
      <c r="S106" s="13"/>
      <c r="T106" s="13"/>
      <c r="U106" s="13"/>
      <c r="V106" s="13"/>
      <c r="W106" s="13"/>
    </row>
    <row r="107" spans="1:23">
      <c r="A107" s="2"/>
      <c r="B107" s="2"/>
      <c r="C107" s="2"/>
      <c r="D107" s="13"/>
      <c r="E107" s="13"/>
      <c r="F107" s="13"/>
      <c r="G107" s="13"/>
      <c r="H107" s="13"/>
      <c r="I107" s="13"/>
      <c r="J107" s="13"/>
      <c r="K107" s="13"/>
      <c r="L107" s="13"/>
      <c r="M107" s="13"/>
      <c r="N107" s="13"/>
      <c r="O107" s="13"/>
      <c r="P107" s="13"/>
      <c r="Q107" s="13"/>
      <c r="R107" s="13"/>
      <c r="S107" s="13"/>
      <c r="T107" s="13"/>
      <c r="U107" s="13"/>
      <c r="V107" s="13"/>
      <c r="W107" s="13"/>
    </row>
    <row r="108" spans="1:23">
      <c r="A108" s="2"/>
      <c r="B108" s="2"/>
      <c r="C108" s="2"/>
      <c r="D108" s="13"/>
      <c r="E108" s="13"/>
      <c r="F108" s="13"/>
      <c r="G108" s="13"/>
      <c r="H108" s="13"/>
      <c r="I108" s="13"/>
      <c r="J108" s="13"/>
      <c r="K108" s="13"/>
      <c r="L108" s="13"/>
      <c r="M108" s="13"/>
      <c r="N108" s="13"/>
      <c r="O108" s="13"/>
      <c r="P108" s="13"/>
      <c r="Q108" s="13"/>
      <c r="R108" s="13"/>
      <c r="S108" s="13"/>
      <c r="T108" s="13"/>
      <c r="U108" s="13"/>
      <c r="V108" s="13"/>
      <c r="W108" s="13"/>
    </row>
    <row r="109" spans="1:23">
      <c r="A109" s="2"/>
      <c r="B109" s="2"/>
      <c r="C109" s="2"/>
      <c r="D109" s="13"/>
      <c r="E109" s="13"/>
      <c r="F109" s="13"/>
      <c r="G109" s="13"/>
      <c r="H109" s="13"/>
      <c r="I109" s="13"/>
      <c r="J109" s="13"/>
      <c r="K109" s="13"/>
      <c r="L109" s="13"/>
      <c r="M109" s="13"/>
      <c r="N109" s="13"/>
      <c r="O109" s="13"/>
      <c r="P109" s="13"/>
      <c r="Q109" s="13"/>
      <c r="R109" s="13"/>
      <c r="S109" s="13"/>
      <c r="T109" s="13"/>
      <c r="U109" s="13"/>
      <c r="V109" s="13"/>
      <c r="W109" s="13"/>
    </row>
    <row r="110" spans="1:23">
      <c r="A110" s="2"/>
      <c r="B110" s="2"/>
      <c r="C110" s="2"/>
      <c r="D110" s="13"/>
      <c r="E110" s="13"/>
      <c r="F110" s="13"/>
      <c r="G110" s="13"/>
      <c r="H110" s="13"/>
      <c r="I110" s="13"/>
      <c r="J110" s="13"/>
      <c r="K110" s="13"/>
      <c r="L110" s="13"/>
      <c r="M110" s="13"/>
      <c r="N110" s="13"/>
      <c r="O110" s="13"/>
      <c r="P110" s="13"/>
      <c r="Q110" s="13"/>
      <c r="R110" s="13"/>
      <c r="S110" s="13"/>
      <c r="T110" s="13"/>
      <c r="U110" s="13"/>
      <c r="V110" s="13"/>
      <c r="W110" s="13"/>
    </row>
    <row r="111" spans="1:23">
      <c r="A111" s="2"/>
      <c r="B111" s="2"/>
      <c r="C111" s="2"/>
      <c r="D111" s="13"/>
      <c r="E111" s="13"/>
      <c r="F111" s="13"/>
      <c r="G111" s="13"/>
      <c r="H111" s="13"/>
      <c r="I111" s="13"/>
      <c r="J111" s="13"/>
      <c r="K111" s="13"/>
      <c r="L111" s="13"/>
      <c r="M111" s="13"/>
      <c r="N111" s="13"/>
      <c r="O111" s="13"/>
      <c r="P111" s="13"/>
      <c r="Q111" s="13"/>
      <c r="R111" s="13"/>
      <c r="S111" s="13"/>
      <c r="T111" s="13"/>
      <c r="U111" s="13"/>
      <c r="V111" s="13"/>
      <c r="W111" s="13"/>
    </row>
    <row r="112" spans="1:23">
      <c r="A112" s="2"/>
      <c r="B112" s="2"/>
      <c r="C112" s="2"/>
      <c r="D112" s="13"/>
      <c r="E112" s="13"/>
      <c r="F112" s="13"/>
      <c r="G112" s="13"/>
      <c r="H112" s="13"/>
      <c r="I112" s="13"/>
      <c r="J112" s="13"/>
      <c r="K112" s="13"/>
      <c r="L112" s="13"/>
      <c r="M112" s="13"/>
      <c r="N112" s="13"/>
      <c r="O112" s="13"/>
      <c r="P112" s="13"/>
      <c r="Q112" s="13"/>
      <c r="R112" s="13"/>
      <c r="S112" s="13"/>
      <c r="T112" s="13"/>
      <c r="U112" s="13"/>
      <c r="V112" s="13"/>
      <c r="W112" s="13"/>
    </row>
    <row r="113" spans="1:23">
      <c r="A113" s="2"/>
      <c r="B113" s="2"/>
      <c r="C113" s="2"/>
      <c r="D113" s="13"/>
      <c r="E113" s="13"/>
      <c r="F113" s="13"/>
      <c r="G113" s="13"/>
      <c r="H113" s="13"/>
      <c r="I113" s="13"/>
      <c r="J113" s="13"/>
      <c r="K113" s="13"/>
      <c r="L113" s="13"/>
      <c r="M113" s="13"/>
      <c r="N113" s="13"/>
      <c r="O113" s="13"/>
      <c r="P113" s="13"/>
      <c r="Q113" s="13"/>
      <c r="R113" s="13"/>
      <c r="S113" s="13"/>
      <c r="T113" s="13"/>
      <c r="U113" s="13"/>
      <c r="V113" s="13"/>
      <c r="W113" s="13"/>
    </row>
    <row r="114" spans="1:23">
      <c r="A114" s="2"/>
      <c r="B114" s="2"/>
      <c r="C114" s="2"/>
      <c r="D114" s="13"/>
      <c r="E114" s="13"/>
      <c r="F114" s="13"/>
      <c r="G114" s="13"/>
      <c r="H114" s="13"/>
      <c r="I114" s="13"/>
      <c r="J114" s="13"/>
      <c r="K114" s="13"/>
      <c r="L114" s="13"/>
      <c r="M114" s="13"/>
      <c r="N114" s="13"/>
      <c r="O114" s="13"/>
      <c r="P114" s="13"/>
      <c r="Q114" s="13"/>
      <c r="R114" s="13"/>
      <c r="S114" s="13"/>
      <c r="T114" s="13"/>
      <c r="U114" s="13"/>
      <c r="V114" s="13"/>
      <c r="W114" s="13"/>
    </row>
    <row r="115" spans="1:23">
      <c r="A115" s="2"/>
      <c r="B115" s="2"/>
      <c r="C115" s="2"/>
      <c r="D115" s="13"/>
      <c r="E115" s="13"/>
      <c r="F115" s="13"/>
      <c r="G115" s="13"/>
      <c r="H115" s="13"/>
      <c r="I115" s="13"/>
      <c r="J115" s="13"/>
      <c r="K115" s="13"/>
      <c r="L115" s="13"/>
      <c r="M115" s="13"/>
      <c r="N115" s="13"/>
      <c r="O115" s="13"/>
      <c r="P115" s="13"/>
      <c r="Q115" s="13"/>
      <c r="R115" s="13"/>
      <c r="S115" s="13"/>
      <c r="T115" s="13"/>
      <c r="U115" s="13"/>
      <c r="V115" s="13"/>
      <c r="W115" s="13"/>
    </row>
    <row r="116" spans="1:23">
      <c r="A116" s="2"/>
      <c r="B116" s="2"/>
      <c r="C116" s="2"/>
      <c r="D116" s="13"/>
      <c r="E116" s="13"/>
      <c r="F116" s="13"/>
      <c r="G116" s="13"/>
      <c r="H116" s="13"/>
      <c r="I116" s="13"/>
      <c r="J116" s="13"/>
      <c r="K116" s="13"/>
      <c r="L116" s="13"/>
      <c r="M116" s="13"/>
      <c r="N116" s="13"/>
      <c r="O116" s="13"/>
      <c r="P116" s="13"/>
      <c r="Q116" s="13"/>
      <c r="R116" s="13"/>
      <c r="S116" s="13"/>
      <c r="T116" s="13"/>
      <c r="U116" s="13"/>
      <c r="V116" s="13"/>
      <c r="W116" s="13"/>
    </row>
    <row r="117" spans="1:23">
      <c r="A117" s="2"/>
      <c r="B117" s="2"/>
      <c r="C117" s="2"/>
      <c r="D117" s="13"/>
      <c r="E117" s="13"/>
      <c r="F117" s="13"/>
      <c r="G117" s="13"/>
      <c r="H117" s="13"/>
      <c r="I117" s="13"/>
      <c r="J117" s="13"/>
      <c r="K117" s="13"/>
      <c r="L117" s="13"/>
      <c r="M117" s="13"/>
      <c r="N117" s="13"/>
      <c r="O117" s="13"/>
      <c r="P117" s="13"/>
      <c r="Q117" s="13"/>
      <c r="R117" s="13"/>
      <c r="S117" s="13"/>
      <c r="T117" s="13"/>
      <c r="U117" s="13"/>
      <c r="V117" s="13"/>
      <c r="W117" s="13"/>
    </row>
    <row r="118" spans="1:23">
      <c r="A118" s="2"/>
      <c r="B118" s="2"/>
      <c r="C118" s="2"/>
      <c r="D118" s="13"/>
      <c r="E118" s="13"/>
      <c r="F118" s="13"/>
      <c r="G118" s="13"/>
      <c r="H118" s="13"/>
      <c r="I118" s="13"/>
      <c r="J118" s="13"/>
      <c r="K118" s="13"/>
      <c r="L118" s="13"/>
      <c r="M118" s="13"/>
      <c r="N118" s="13"/>
      <c r="O118" s="13"/>
      <c r="P118" s="13"/>
      <c r="Q118" s="13"/>
      <c r="R118" s="13"/>
      <c r="S118" s="13"/>
      <c r="T118" s="13"/>
      <c r="U118" s="13"/>
      <c r="V118" s="13"/>
      <c r="W118" s="13"/>
    </row>
    <row r="119" spans="1:23">
      <c r="A119" s="2"/>
      <c r="B119" s="2"/>
      <c r="C119" s="2"/>
      <c r="D119" s="13"/>
      <c r="E119" s="13"/>
      <c r="F119" s="13"/>
      <c r="G119" s="13"/>
      <c r="H119" s="13"/>
      <c r="I119" s="13"/>
      <c r="J119" s="13"/>
      <c r="K119" s="13"/>
      <c r="L119" s="13"/>
      <c r="M119" s="13"/>
      <c r="N119" s="13"/>
      <c r="O119" s="13"/>
      <c r="P119" s="13"/>
      <c r="Q119" s="13"/>
      <c r="R119" s="13"/>
      <c r="S119" s="13"/>
      <c r="T119" s="13"/>
      <c r="U119" s="13"/>
      <c r="V119" s="13"/>
      <c r="W119" s="13"/>
    </row>
    <row r="120" spans="1:23">
      <c r="A120" s="2"/>
      <c r="B120" s="2"/>
      <c r="C120" s="2"/>
      <c r="D120" s="13"/>
      <c r="E120" s="13"/>
      <c r="F120" s="13"/>
      <c r="G120" s="13"/>
      <c r="H120" s="13"/>
      <c r="I120" s="13"/>
      <c r="J120" s="13"/>
      <c r="K120" s="13"/>
      <c r="L120" s="13"/>
      <c r="M120" s="13"/>
      <c r="N120" s="13"/>
      <c r="O120" s="13"/>
      <c r="P120" s="13"/>
      <c r="Q120" s="13"/>
      <c r="R120" s="13"/>
      <c r="S120" s="13"/>
      <c r="T120" s="13"/>
      <c r="U120" s="13"/>
      <c r="V120" s="13"/>
      <c r="W120" s="13"/>
    </row>
    <row r="121" spans="1:23">
      <c r="A121" s="2"/>
      <c r="B121" s="2"/>
      <c r="C121" s="2"/>
      <c r="D121" s="13"/>
      <c r="E121" s="13"/>
      <c r="F121" s="13"/>
      <c r="G121" s="13"/>
      <c r="H121" s="13"/>
      <c r="I121" s="13"/>
      <c r="J121" s="13"/>
      <c r="K121" s="13"/>
      <c r="L121" s="13"/>
      <c r="M121" s="13"/>
      <c r="N121" s="13"/>
      <c r="O121" s="13"/>
      <c r="P121" s="13"/>
      <c r="Q121" s="13"/>
      <c r="R121" s="13"/>
      <c r="S121" s="13"/>
      <c r="T121" s="13"/>
      <c r="U121" s="13"/>
      <c r="V121" s="13"/>
      <c r="W121" s="13"/>
    </row>
    <row r="122" spans="1:23">
      <c r="A122" s="2"/>
      <c r="B122" s="2"/>
      <c r="C122" s="2"/>
      <c r="D122" s="13"/>
      <c r="E122" s="13"/>
      <c r="F122" s="13"/>
      <c r="G122" s="13"/>
      <c r="H122" s="13"/>
      <c r="I122" s="13"/>
      <c r="J122" s="13"/>
      <c r="K122" s="13"/>
      <c r="L122" s="13"/>
      <c r="M122" s="13"/>
      <c r="N122" s="13"/>
      <c r="O122" s="13"/>
      <c r="P122" s="13"/>
      <c r="Q122" s="13"/>
      <c r="R122" s="13"/>
      <c r="S122" s="13"/>
      <c r="T122" s="13"/>
      <c r="U122" s="13"/>
      <c r="V122" s="13"/>
      <c r="W122" s="13"/>
    </row>
  </sheetData>
  <dataValidations count="2">
    <dataValidation type="list" allowBlank="1" showInputMessage="1" sqref="L2" xr:uid="{D3F60C1E-2F24-49F2-AD18-2F00311485C4}">
      <formula1>$V$2:$V$101</formula1>
    </dataValidation>
    <dataValidation type="list" allowBlank="1" showInputMessage="1" sqref="M2" xr:uid="{717E603C-003F-41A6-8E40-778329567A93}">
      <formula1>$W$2:$W$101</formula1>
    </dataValidation>
  </dataValidations>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009B2-F8CC-49EE-876D-B7BDAC09C304}">
  <sheetPr codeName="Sheet1"/>
  <dimension ref="A1:A12"/>
  <sheetViews>
    <sheetView workbookViewId="0">
      <selection activeCell="G9" sqref="G9"/>
    </sheetView>
  </sheetViews>
  <sheetFormatPr defaultRowHeight="14.5"/>
  <cols>
    <col min="1" max="1" width="52.453125" style="13" customWidth="1"/>
    <col min="2" max="2" width="14.81640625" style="13" customWidth="1"/>
    <col min="3" max="16384" width="8.7265625" style="13"/>
  </cols>
  <sheetData>
    <row r="1" spans="1:1" ht="64.5" customHeight="1">
      <c r="A1" s="33" t="s">
        <v>247</v>
      </c>
    </row>
    <row r="10" spans="1:1" ht="13.5" hidden="1" customHeight="1"/>
    <row r="11" spans="1:1" ht="22.5" hidden="1" customHeight="1">
      <c r="A11" s="13" t="s">
        <v>246</v>
      </c>
    </row>
    <row r="12" spans="1:1" hidden="1"/>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1]!S">
                <anchor moveWithCells="1" sizeWithCells="1">
                  <from>
                    <xdr:col>2</xdr:col>
                    <xdr:colOff>12700</xdr:colOff>
                    <xdr:row>0</xdr:row>
                    <xdr:rowOff>69850</xdr:rowOff>
                  </from>
                  <to>
                    <xdr:col>3</xdr:col>
                    <xdr:colOff>241300</xdr:colOff>
                    <xdr:row>0</xdr:row>
                    <xdr:rowOff>419100</xdr:rowOff>
                  </to>
                </anchor>
              </controlPr>
            </control>
          </mc:Choice>
        </mc:AlternateContent>
        <mc:AlternateContent xmlns:mc="http://schemas.openxmlformats.org/markup-compatibility/2006">
          <mc:Choice Requires="x14">
            <control shapeId="19458" r:id="rId5" name="Button 2">
              <controlPr defaultSize="0" print="0" autoFill="0" autoPict="0" macro="[1]!E">
                <anchor moveWithCells="1" sizeWithCells="1">
                  <from>
                    <xdr:col>2</xdr:col>
                    <xdr:colOff>12700</xdr:colOff>
                    <xdr:row>0</xdr:row>
                    <xdr:rowOff>527050</xdr:rowOff>
                  </from>
                  <to>
                    <xdr:col>3</xdr:col>
                    <xdr:colOff>222250</xdr:colOff>
                    <xdr:row>1</xdr:row>
                    <xdr:rowOff>12700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o:y dkY:No:y�v N�N�c�� �VB\ :S�W :S�W :S�W 
</file>

<file path=customXml/item2.xml>�� 
</file>

<file path=customXml/item3.xml>�� o:y dkY:No:y�v N�N�c�� 
</file>

<file path=customXml/itemProps1.xml><?xml version="1.0" encoding="utf-8"?>
<ds:datastoreItem xmlns:ds="http://schemas.openxmlformats.org/officeDocument/2006/customXml" ds:itemID="{92419346-4C1C-4928-9F3B-34436EBB1C6E}">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DBDA9163-5B9E-47EF-BB89-1E1D9459F97D}">
  <ds:schemaRefs>
    <ds:schemaRef ds:uri="http://schemas.microsoft.com/DataMashup"/>
  </ds:schemaRefs>
</ds:datastoreItem>
</file>

<file path=customXml/itemProps3.xml><?xml version="1.0" encoding="utf-8"?>
<ds:datastoreItem xmlns:ds="http://schemas.openxmlformats.org/officeDocument/2006/customXml" ds:itemID="{5DB065F2-5619-42E3-92C1-8531E34E73F5}">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vt:i4>
      </vt:variant>
    </vt:vector>
  </HeadingPairs>
  <TitlesOfParts>
    <vt:vector size="25" baseType="lpstr">
      <vt:lpstr>Video_Games_Sales_as_at_22_Dec_</vt:lpstr>
      <vt:lpstr>Documentation</vt:lpstr>
      <vt:lpstr>Publish_Info</vt:lpstr>
      <vt:lpstr>Sales</vt:lpstr>
      <vt:lpstr>Scores</vt:lpstr>
      <vt:lpstr>List_Genre2</vt:lpstr>
      <vt:lpstr>List_Years</vt:lpstr>
      <vt:lpstr>Score_Age Range</vt:lpstr>
      <vt:lpstr>SumProduct</vt:lpstr>
      <vt:lpstr>Formulas</vt:lpstr>
      <vt:lpstr>Dashboard_PvT</vt:lpstr>
      <vt:lpstr>Dashboard_NoPvT</vt:lpstr>
      <vt:lpstr>Customer_Info</vt:lpstr>
      <vt:lpstr>PQ_T_Publish_details</vt:lpstr>
      <vt:lpstr>PQ_T_Publish_Info</vt:lpstr>
      <vt:lpstr>PQ_T_Score_age</vt:lpstr>
      <vt:lpstr>EU_Sales_IntActive_Map</vt:lpstr>
      <vt:lpstr>DGET</vt:lpstr>
      <vt:lpstr>Surprise</vt:lpstr>
      <vt:lpstr>list_GameID</vt:lpstr>
      <vt:lpstr>list_genre</vt:lpstr>
      <vt:lpstr>list_GSales</vt:lpstr>
      <vt:lpstr>Sheet_PInfo</vt:lpstr>
      <vt:lpstr>Sheet_sales</vt:lpstr>
      <vt:lpstr>Title_Global_Sales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SHAH Pooja</dc:creator>
  <cp:keywords/>
  <dc:description/>
  <cp:lastModifiedBy>JAYANARASIMHAN Venkat</cp:lastModifiedBy>
  <cp:revision/>
  <dcterms:created xsi:type="dcterms:W3CDTF">2020-09-29T20:07:02Z</dcterms:created>
  <dcterms:modified xsi:type="dcterms:W3CDTF">2021-02-02T10:28:41Z</dcterms:modified>
  <cp:category/>
  <cp:contentStatus/>
</cp:coreProperties>
</file>