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reliance\OneDrive\Desktop\Excel\"/>
    </mc:Choice>
  </mc:AlternateContent>
  <xr:revisionPtr revIDLastSave="0" documentId="8_{988C6044-2341-437C-92F1-42005B5E5A30}" xr6:coauthVersionLast="47" xr6:coauthVersionMax="47" xr10:uidLastSave="{00000000-0000-0000-0000-000000000000}"/>
  <bookViews>
    <workbookView xWindow="-110" yWindow="-110" windowWidth="19420" windowHeight="10300" firstSheet="2" activeTab="2" xr2:uid="{C75432DF-C9C7-4988-A467-A1B258AB0C93}"/>
  </bookViews>
  <sheets>
    <sheet name="nzstaff" sheetId="1" r:id="rId1"/>
    <sheet name="indstaff" sheetId="2" r:id="rId2"/>
    <sheet name="Sheet4" sheetId="4" r:id="rId3"/>
    <sheet name="Allstaff" sheetId="3" r:id="rId4"/>
    <sheet name="salary spread" sheetId="5" r:id="rId5"/>
    <sheet name="salary vs rating" sheetId="6" r:id="rId6"/>
    <sheet name="Employee Trend" sheetId="7" r:id="rId7"/>
    <sheet name="Sheet8" sheetId="8" r:id="rId8"/>
  </sheets>
  <definedNames>
    <definedName name="_xlchart.v1.0" hidden="1">Allstaff!$G$1</definedName>
    <definedName name="_xlchart.v1.1" hidden="1">Allstaff!$G$2:$G$185</definedName>
    <definedName name="_xlchart.v1.2" hidden="1">Allstaff!$G$1</definedName>
    <definedName name="_xlchart.v1.3" hidden="1">Allstaff!$G$2:$G$185</definedName>
    <definedName name="_xlchart.v1.4" hidden="1">Allstaff!$G$1</definedName>
    <definedName name="_xlchart.v1.5" hidden="1">Allstaff!$G$2:$G$185</definedName>
    <definedName name="_xlchart.v1.6" hidden="1">Allstaff!$G$1</definedName>
    <definedName name="_xlchart.v1.7" hidden="1">Allstaff!$G$2:$G$185</definedName>
    <definedName name="_xlcn.WorksheetConnection_Book2staff1" hidden="1">staff[]</definedName>
    <definedName name="ExternalData_1" localSheetId="3" hidden="1">Allstaff!$A$1:$H$184</definedName>
    <definedName name="Slicer_country">#N/A</definedName>
  </definedNames>
  <calcPr calcId="191029"/>
  <pivotCaches>
    <pivotCache cacheId="128" r:id="rId9"/>
    <pivotCache cacheId="132" r:id="rId10"/>
    <pivotCache cacheId="342" r:id="rId11"/>
  </pivotCaches>
  <extLst>
    <ext xmlns:x14="http://schemas.microsoft.com/office/spreadsheetml/2009/9/main" uri="{876F7934-8845-4945-9796-88D515C7AA90}">
      <x14:pivotCaches>
        <pivotCache cacheId="131"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ook2!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L2" i="8" l="1"/>
  <c r="F2" i="8"/>
  <c r="J2" i="8"/>
  <c r="D2" i="8"/>
  <c r="H2" i="8"/>
  <c r="B2" i="8"/>
  <c r="K183" i="3"/>
  <c r="K184" i="3"/>
  <c r="K181" i="3"/>
  <c r="K182" i="3"/>
  <c r="K179" i="3"/>
  <c r="K180" i="3"/>
  <c r="K177" i="3"/>
  <c r="K178" i="3"/>
  <c r="K175" i="3"/>
  <c r="K176" i="3"/>
  <c r="K173" i="3"/>
  <c r="K174" i="3"/>
  <c r="K171" i="3"/>
  <c r="K172" i="3"/>
  <c r="K169" i="3"/>
  <c r="K170" i="3"/>
  <c r="K167" i="3"/>
  <c r="K168" i="3"/>
  <c r="K165" i="3"/>
  <c r="K166" i="3"/>
  <c r="K162" i="3"/>
  <c r="K163" i="3"/>
  <c r="K164" i="3"/>
  <c r="K160" i="3"/>
  <c r="K161" i="3"/>
  <c r="K158" i="3"/>
  <c r="K159" i="3"/>
  <c r="K156" i="3"/>
  <c r="K157" i="3"/>
  <c r="K154" i="3"/>
  <c r="K155" i="3"/>
  <c r="K152" i="3"/>
  <c r="K153" i="3"/>
  <c r="K150" i="3"/>
  <c r="K151" i="3"/>
  <c r="K148" i="3"/>
  <c r="K149" i="3"/>
  <c r="K146" i="3"/>
  <c r="K147" i="3"/>
  <c r="K144" i="3"/>
  <c r="K145" i="3"/>
  <c r="K142" i="3"/>
  <c r="K143" i="3"/>
  <c r="K140" i="3"/>
  <c r="K141" i="3"/>
  <c r="K138" i="3"/>
  <c r="K139" i="3"/>
  <c r="K136" i="3"/>
  <c r="K137" i="3"/>
  <c r="K134" i="3"/>
  <c r="K135" i="3"/>
  <c r="K132" i="3"/>
  <c r="K133" i="3"/>
  <c r="K130" i="3"/>
  <c r="K131" i="3"/>
  <c r="K128" i="3"/>
  <c r="K129" i="3"/>
  <c r="K126" i="3"/>
  <c r="K127" i="3"/>
  <c r="K124" i="3"/>
  <c r="K125" i="3"/>
  <c r="K122" i="3"/>
  <c r="K123" i="3"/>
  <c r="K120" i="3"/>
  <c r="K121" i="3"/>
  <c r="K118" i="3"/>
  <c r="K119" i="3"/>
  <c r="K116" i="3"/>
  <c r="K117" i="3"/>
  <c r="K114" i="3"/>
  <c r="K115" i="3"/>
  <c r="K112" i="3"/>
  <c r="K113" i="3"/>
  <c r="K110" i="3"/>
  <c r="K111" i="3"/>
  <c r="K108" i="3"/>
  <c r="K109" i="3"/>
  <c r="K106" i="3"/>
  <c r="K107" i="3"/>
  <c r="K104" i="3"/>
  <c r="K105" i="3"/>
  <c r="K102" i="3"/>
  <c r="K103" i="3"/>
  <c r="K100" i="3"/>
  <c r="K101" i="3"/>
  <c r="K98" i="3"/>
  <c r="K99" i="3"/>
  <c r="K96" i="3"/>
  <c r="K97" i="3"/>
  <c r="K94" i="3"/>
  <c r="K95" i="3"/>
  <c r="K92" i="3"/>
  <c r="K93" i="3"/>
  <c r="K90" i="3"/>
  <c r="K91" i="3"/>
  <c r="K88" i="3"/>
  <c r="K89" i="3"/>
  <c r="K86" i="3"/>
  <c r="K87" i="3"/>
  <c r="K84" i="3"/>
  <c r="K85" i="3"/>
  <c r="K82" i="3"/>
  <c r="K83" i="3"/>
  <c r="K80" i="3"/>
  <c r="K81" i="3"/>
  <c r="K78" i="3"/>
  <c r="K79" i="3"/>
  <c r="K76" i="3"/>
  <c r="K77" i="3"/>
  <c r="K74" i="3"/>
  <c r="K75" i="3"/>
  <c r="K72" i="3"/>
  <c r="K73" i="3"/>
  <c r="K70" i="3"/>
  <c r="K71" i="3"/>
  <c r="K68" i="3"/>
  <c r="K69" i="3"/>
  <c r="K66" i="3"/>
  <c r="K67" i="3"/>
  <c r="K64" i="3"/>
  <c r="K65" i="3"/>
  <c r="K62" i="3"/>
  <c r="K63" i="3"/>
  <c r="K60" i="3"/>
  <c r="K61" i="3"/>
  <c r="K58" i="3"/>
  <c r="K59" i="3"/>
  <c r="K56" i="3"/>
  <c r="K57" i="3"/>
  <c r="K54" i="3"/>
  <c r="K55" i="3"/>
  <c r="K52" i="3"/>
  <c r="K53" i="3"/>
  <c r="K50" i="3"/>
  <c r="K51" i="3"/>
  <c r="K48" i="3"/>
  <c r="K49" i="3"/>
  <c r="K46" i="3"/>
  <c r="K47" i="3"/>
  <c r="K44" i="3"/>
  <c r="K45" i="3"/>
  <c r="K42" i="3"/>
  <c r="K43" i="3"/>
  <c r="K38" i="3"/>
  <c r="K39" i="3"/>
  <c r="K40" i="3"/>
  <c r="K41" i="3"/>
  <c r="K36" i="3"/>
  <c r="K37" i="3"/>
  <c r="K34" i="3"/>
  <c r="K35" i="3"/>
  <c r="K32" i="3"/>
  <c r="K33" i="3"/>
  <c r="K30" i="3"/>
  <c r="K31" i="3"/>
  <c r="K28" i="3"/>
  <c r="K29" i="3"/>
  <c r="K26" i="3"/>
  <c r="K27" i="3"/>
  <c r="K24" i="3"/>
  <c r="K25" i="3"/>
  <c r="K22" i="3"/>
  <c r="K23" i="3"/>
  <c r="K20" i="3"/>
  <c r="K21" i="3"/>
  <c r="K18" i="3"/>
  <c r="K19" i="3"/>
  <c r="K16" i="3"/>
  <c r="K17" i="3"/>
  <c r="K14" i="3"/>
  <c r="K15" i="3"/>
  <c r="K12" i="3"/>
  <c r="K13" i="3"/>
  <c r="K10" i="3"/>
  <c r="K11" i="3"/>
  <c r="K8" i="3"/>
  <c r="K9" i="3"/>
  <c r="K6" i="3"/>
  <c r="K7" i="3"/>
  <c r="K4" i="3"/>
  <c r="K5" i="3"/>
  <c r="K2" i="3"/>
  <c r="K3" i="3"/>
  <c r="B1048576" i="4"/>
  <c r="O13" i="3"/>
  <c r="O8" i="3"/>
  <c r="O3" i="3"/>
  <c r="O9" i="3" s="1"/>
  <c r="P6" i="3"/>
  <c r="O6" i="3"/>
  <c r="I20" i="3"/>
  <c r="J20" i="3" s="1"/>
  <c r="I18" i="3"/>
  <c r="J18" i="3" s="1"/>
  <c r="I41" i="3"/>
  <c r="J41" i="3" s="1"/>
  <c r="I85" i="3"/>
  <c r="J85" i="3" s="1"/>
  <c r="I75" i="3"/>
  <c r="J75" i="3" s="1"/>
  <c r="I91" i="3"/>
  <c r="J91" i="3" s="1"/>
  <c r="I95" i="3"/>
  <c r="J95" i="3" s="1"/>
  <c r="I13" i="3"/>
  <c r="J13" i="3" s="1"/>
  <c r="I67" i="3"/>
  <c r="J67" i="3" s="1"/>
  <c r="I57" i="3"/>
  <c r="J57" i="3" s="1"/>
  <c r="I17" i="3"/>
  <c r="J17" i="3" s="1"/>
  <c r="I115" i="3"/>
  <c r="J115" i="3" s="1"/>
  <c r="I135" i="3"/>
  <c r="J135" i="3" s="1"/>
  <c r="I147" i="3"/>
  <c r="J147" i="3" s="1"/>
  <c r="I7" i="3"/>
  <c r="J7" i="3" s="1"/>
  <c r="I127" i="3"/>
  <c r="J127" i="3" s="1"/>
  <c r="I11" i="3"/>
  <c r="J11" i="3" s="1"/>
  <c r="I151" i="3"/>
  <c r="J151" i="3" s="1"/>
  <c r="I3" i="3"/>
  <c r="J3" i="3" s="1"/>
  <c r="I170" i="3"/>
  <c r="J170" i="3" s="1"/>
  <c r="I141" i="3"/>
  <c r="J141" i="3" s="1"/>
  <c r="I121" i="3"/>
  <c r="J121" i="3" s="1"/>
  <c r="I145" i="3"/>
  <c r="J145" i="3" s="1"/>
  <c r="I61" i="3"/>
  <c r="J61" i="3" s="1"/>
  <c r="I23" i="3"/>
  <c r="J23" i="3" s="1"/>
  <c r="I71" i="3"/>
  <c r="J71" i="3" s="1"/>
  <c r="I131" i="3"/>
  <c r="J131" i="3" s="1"/>
  <c r="I47" i="3"/>
  <c r="J47" i="3" s="1"/>
  <c r="I123" i="3"/>
  <c r="J123" i="3" s="1"/>
  <c r="I45" i="3"/>
  <c r="J45" i="3" s="1"/>
  <c r="I149" i="3"/>
  <c r="J149" i="3" s="1"/>
  <c r="I125" i="3"/>
  <c r="J125" i="3" s="1"/>
  <c r="I172" i="3"/>
  <c r="J172" i="3" s="1"/>
  <c r="I103" i="3"/>
  <c r="J103" i="3" s="1"/>
  <c r="I180" i="3"/>
  <c r="J180" i="3" s="1"/>
  <c r="I81" i="3"/>
  <c r="J81" i="3" s="1"/>
  <c r="I168" i="3"/>
  <c r="J168" i="3" s="1"/>
  <c r="I155" i="3"/>
  <c r="J155" i="3" s="1"/>
  <c r="I89" i="3"/>
  <c r="J89" i="3" s="1"/>
  <c r="I83" i="3"/>
  <c r="J83" i="3" s="1"/>
  <c r="I174" i="3"/>
  <c r="J174" i="3" s="1"/>
  <c r="I21" i="3"/>
  <c r="J21" i="3" s="1"/>
  <c r="I25" i="3"/>
  <c r="J25" i="3" s="1"/>
  <c r="I182" i="3"/>
  <c r="J182" i="3" s="1"/>
  <c r="I55" i="3"/>
  <c r="J55" i="3" s="1"/>
  <c r="I111" i="3"/>
  <c r="J111" i="3" s="1"/>
  <c r="I77" i="3"/>
  <c r="J77" i="3" s="1"/>
  <c r="I109" i="3"/>
  <c r="J109" i="3" s="1"/>
  <c r="I164" i="3"/>
  <c r="J164" i="3" s="1"/>
  <c r="I129" i="3"/>
  <c r="J129" i="3" s="1"/>
  <c r="I113" i="3"/>
  <c r="J113" i="3" s="1"/>
  <c r="I117" i="3"/>
  <c r="J117" i="3" s="1"/>
  <c r="I105" i="3"/>
  <c r="J105" i="3" s="1"/>
  <c r="I35" i="3"/>
  <c r="J35" i="3" s="1"/>
  <c r="I29" i="3"/>
  <c r="J29" i="3" s="1"/>
  <c r="I143" i="3"/>
  <c r="J143" i="3" s="1"/>
  <c r="I133" i="3"/>
  <c r="J133" i="3" s="1"/>
  <c r="I139" i="3"/>
  <c r="J139" i="3" s="1"/>
  <c r="I33" i="3"/>
  <c r="J33" i="3" s="1"/>
  <c r="I157" i="3"/>
  <c r="J157" i="3" s="1"/>
  <c r="I107" i="3"/>
  <c r="J107" i="3" s="1"/>
  <c r="I178" i="3"/>
  <c r="J178" i="3" s="1"/>
  <c r="I97" i="3"/>
  <c r="J97" i="3" s="1"/>
  <c r="I59" i="3"/>
  <c r="J59" i="3" s="1"/>
  <c r="I101" i="3"/>
  <c r="J101" i="3" s="1"/>
  <c r="I5" i="3"/>
  <c r="J5" i="3" s="1"/>
  <c r="I119" i="3"/>
  <c r="J119" i="3" s="1"/>
  <c r="I93" i="3"/>
  <c r="J93" i="3" s="1"/>
  <c r="I65" i="3"/>
  <c r="J65" i="3" s="1"/>
  <c r="I31" i="3"/>
  <c r="J31" i="3" s="1"/>
  <c r="I51" i="3"/>
  <c r="J51" i="3" s="1"/>
  <c r="I73" i="3"/>
  <c r="J73" i="3" s="1"/>
  <c r="I53" i="3"/>
  <c r="J53" i="3" s="1"/>
  <c r="I99" i="3"/>
  <c r="J99" i="3" s="1"/>
  <c r="I15" i="3"/>
  <c r="J15" i="3" s="1"/>
  <c r="I49" i="3"/>
  <c r="J49" i="3" s="1"/>
  <c r="I9" i="3"/>
  <c r="J9" i="3" s="1"/>
  <c r="I137" i="3"/>
  <c r="J137" i="3" s="1"/>
  <c r="I19" i="3"/>
  <c r="J19" i="3" s="1"/>
  <c r="I153" i="3"/>
  <c r="J153" i="3" s="1"/>
  <c r="I79" i="3"/>
  <c r="J79" i="3" s="1"/>
  <c r="I69" i="3"/>
  <c r="J69" i="3" s="1"/>
  <c r="I159" i="3"/>
  <c r="J159" i="3" s="1"/>
  <c r="I184" i="3"/>
  <c r="J184" i="3" s="1"/>
  <c r="I43" i="3"/>
  <c r="J43" i="3" s="1"/>
  <c r="I63" i="3"/>
  <c r="J63" i="3" s="1"/>
  <c r="I27" i="3"/>
  <c r="J27" i="3" s="1"/>
  <c r="I161" i="3"/>
  <c r="J161" i="3" s="1"/>
  <c r="I40" i="3"/>
  <c r="J40" i="3" s="1"/>
  <c r="I176" i="3"/>
  <c r="J176" i="3" s="1"/>
  <c r="I37" i="3"/>
  <c r="J37" i="3" s="1"/>
  <c r="I87" i="3"/>
  <c r="J87" i="3" s="1"/>
  <c r="I166" i="3"/>
  <c r="J166" i="3" s="1"/>
  <c r="I132" i="3"/>
  <c r="J132" i="3" s="1"/>
  <c r="I26" i="3"/>
  <c r="J26" i="3" s="1"/>
  <c r="I56" i="3"/>
  <c r="J56" i="3" s="1"/>
  <c r="I86" i="3"/>
  <c r="J86" i="3" s="1"/>
  <c r="I54" i="3"/>
  <c r="J54" i="3" s="1"/>
  <c r="I106" i="3"/>
  <c r="J106" i="3" s="1"/>
  <c r="I42" i="3"/>
  <c r="J42" i="3" s="1"/>
  <c r="I96" i="3"/>
  <c r="J96" i="3" s="1"/>
  <c r="I68" i="3"/>
  <c r="J68" i="3" s="1"/>
  <c r="I152" i="3"/>
  <c r="J152" i="3" s="1"/>
  <c r="I62" i="3"/>
  <c r="J62" i="3" s="1"/>
  <c r="I4" i="3"/>
  <c r="J4" i="3" s="1"/>
  <c r="I74" i="3"/>
  <c r="J74" i="3" s="1"/>
  <c r="I144" i="3"/>
  <c r="J144" i="3" s="1"/>
  <c r="I169" i="3"/>
  <c r="J169" i="3" s="1"/>
  <c r="I104" i="3"/>
  <c r="J104" i="3" s="1"/>
  <c r="I179" i="3"/>
  <c r="J179" i="3" s="1"/>
  <c r="I150" i="3"/>
  <c r="J150" i="3" s="1"/>
  <c r="I58" i="3"/>
  <c r="J58" i="3" s="1"/>
  <c r="I80" i="3"/>
  <c r="J80" i="3" s="1"/>
  <c r="I72" i="3"/>
  <c r="J72" i="3" s="1"/>
  <c r="I78" i="3"/>
  <c r="J78" i="3" s="1"/>
  <c r="I39" i="3"/>
  <c r="J39" i="3" s="1"/>
  <c r="I116" i="3"/>
  <c r="J116" i="3" s="1"/>
  <c r="I167" i="3"/>
  <c r="J167" i="3" s="1"/>
  <c r="I88" i="3"/>
  <c r="J88" i="3" s="1"/>
  <c r="I14" i="3"/>
  <c r="J14" i="3" s="1"/>
  <c r="I136" i="3"/>
  <c r="J136" i="3" s="1"/>
  <c r="I154" i="3"/>
  <c r="J154" i="3" s="1"/>
  <c r="I16" i="3"/>
  <c r="J16" i="3" s="1"/>
  <c r="I38" i="3"/>
  <c r="J38" i="3" s="1"/>
  <c r="I76" i="3"/>
  <c r="J76" i="3" s="1"/>
  <c r="I118" i="3"/>
  <c r="J118" i="3" s="1"/>
  <c r="I112" i="3"/>
  <c r="J112" i="3" s="1"/>
  <c r="I28" i="3"/>
  <c r="J28" i="3" s="1"/>
  <c r="I128" i="3"/>
  <c r="J128" i="3" s="1"/>
  <c r="I64" i="3"/>
  <c r="J64" i="3" s="1"/>
  <c r="I66" i="3"/>
  <c r="J66" i="3" s="1"/>
  <c r="I177" i="3"/>
  <c r="J177" i="3" s="1"/>
  <c r="I60" i="3"/>
  <c r="J60" i="3" s="1"/>
  <c r="I122" i="3"/>
  <c r="J122" i="3" s="1"/>
  <c r="I100" i="3"/>
  <c r="J100" i="3" s="1"/>
  <c r="I84" i="3"/>
  <c r="J84" i="3" s="1"/>
  <c r="I126" i="3"/>
  <c r="J126" i="3" s="1"/>
  <c r="I48" i="3"/>
  <c r="J48" i="3" s="1"/>
  <c r="I148" i="3"/>
  <c r="J148" i="3" s="1"/>
  <c r="I52" i="3"/>
  <c r="J52" i="3" s="1"/>
  <c r="I94" i="3"/>
  <c r="J94" i="3" s="1"/>
  <c r="I2" i="3"/>
  <c r="J2" i="3" s="1"/>
  <c r="I114" i="3"/>
  <c r="J114" i="3" s="1"/>
  <c r="I36" i="3"/>
  <c r="J36" i="3" s="1"/>
  <c r="I98" i="3"/>
  <c r="J98" i="3" s="1"/>
  <c r="I30" i="3"/>
  <c r="J30" i="3" s="1"/>
  <c r="I173" i="3"/>
  <c r="J173" i="3" s="1"/>
  <c r="I165" i="3"/>
  <c r="J165" i="3" s="1"/>
  <c r="I183" i="3"/>
  <c r="J183" i="3" s="1"/>
  <c r="I158" i="3"/>
  <c r="J158" i="3" s="1"/>
  <c r="I34" i="3"/>
  <c r="J34" i="3" s="1"/>
  <c r="I110" i="3"/>
  <c r="J110" i="3" s="1"/>
  <c r="I138" i="3"/>
  <c r="J138" i="3" s="1"/>
  <c r="I70" i="3"/>
  <c r="J70" i="3" s="1"/>
  <c r="I22" i="3"/>
  <c r="J22" i="3" s="1"/>
  <c r="I160" i="3"/>
  <c r="J160" i="3" s="1"/>
  <c r="I12" i="3"/>
  <c r="J12" i="3" s="1"/>
  <c r="I171" i="3"/>
  <c r="J171" i="3" s="1"/>
  <c r="I50" i="3"/>
  <c r="J50" i="3" s="1"/>
  <c r="I140" i="3"/>
  <c r="J140" i="3" s="1"/>
  <c r="I10" i="3"/>
  <c r="J10" i="3" s="1"/>
  <c r="I92" i="3"/>
  <c r="J92" i="3" s="1"/>
  <c r="I6" i="3"/>
  <c r="J6" i="3" s="1"/>
  <c r="I120" i="3"/>
  <c r="J120" i="3" s="1"/>
  <c r="I44" i="3"/>
  <c r="J44" i="3" s="1"/>
  <c r="I102" i="3"/>
  <c r="J102" i="3" s="1"/>
  <c r="I108" i="3"/>
  <c r="J108" i="3" s="1"/>
  <c r="I82" i="3"/>
  <c r="J82" i="3" s="1"/>
  <c r="I181" i="3"/>
  <c r="J181" i="3" s="1"/>
  <c r="I32" i="3"/>
  <c r="J32" i="3" s="1"/>
  <c r="I163" i="3"/>
  <c r="J163" i="3" s="1"/>
  <c r="I8" i="3"/>
  <c r="J8" i="3" s="1"/>
  <c r="I24" i="3"/>
  <c r="J24" i="3" s="1"/>
  <c r="I134" i="3"/>
  <c r="J134" i="3" s="1"/>
  <c r="I146" i="3"/>
  <c r="J146" i="3" s="1"/>
  <c r="I156" i="3"/>
  <c r="J156" i="3" s="1"/>
  <c r="I90" i="3"/>
  <c r="J90" i="3" s="1"/>
  <c r="I124" i="3"/>
  <c r="J124" i="3" s="1"/>
  <c r="I130" i="3"/>
  <c r="J130" i="3" s="1"/>
  <c r="I46" i="3"/>
  <c r="J46" i="3" s="1"/>
  <c r="I175" i="3"/>
  <c r="J175" i="3" s="1"/>
  <c r="I142" i="3"/>
  <c r="J142" i="3" s="1"/>
  <c r="I162" i="3"/>
  <c r="J162" i="3" s="1"/>
  <c r="P4" i="3"/>
  <c r="O4" i="3"/>
  <c r="F102" i="1"/>
  <c r="H102" i="1"/>
  <c r="I102" i="1"/>
  <c r="O7" i="3" l="1"/>
  <c r="O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7CB084-F92B-48B3-8D82-54E8E0FF6F5D}" keepAlive="1" name="Query - indstaff" description="Connection to the 'indstaff' query in the workbook." type="5" refreshedVersion="0" background="1">
    <dbPr connection="Provider=Microsoft.Mashup.OleDb.1;Data Source=$Workbook$;Location=indstaff;Extended Properties=&quot;&quot;" command="SELECT * FROM [indstaff]"/>
  </connection>
  <connection id="2" xr16:uid="{DEF15418-6EB2-4EF5-AA6D-6F61DF36B158}" keepAlive="1" name="Query - nzstaff" description="Connection to the 'nzstaff' query in the workbook." type="5" refreshedVersion="0" background="1">
    <dbPr connection="Provider=Microsoft.Mashup.OleDb.1;Data Source=$Workbook$;Location=nzstaff;Extended Properties=&quot;&quot;" command="SELECT * FROM [nzstaff]"/>
  </connection>
  <connection id="3" xr16:uid="{D04A12F2-BA96-4276-B097-B805BECCDC5E}"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9E2E0510-4C14-4361-B1A2-450CF00C053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D199AF0-6DC1-4B99-8E98-A19BF2598F3D}" name="WorksheetConnection_Book2!staff" type="102" refreshedVersion="8" minRefreshableVersion="5">
    <extLst>
      <ext xmlns:x15="http://schemas.microsoft.com/office/spreadsheetml/2010/11/main" uri="{DE250136-89BD-433C-8126-D09CA5730AF9}">
        <x15:connection id="staff" autoDelete="1">
          <x15:rangePr sourceName="_xlcn.WorksheetConnection_Book2staff1"/>
        </x15:connection>
      </ext>
    </extLst>
  </connection>
</connections>
</file>

<file path=xl/sharedStrings.xml><?xml version="1.0" encoding="utf-8"?>
<sst xmlns="http://schemas.openxmlformats.org/spreadsheetml/2006/main" count="2065" uniqueCount="250">
  <si>
    <t>Name</t>
  </si>
  <si>
    <t>Gender</t>
  </si>
  <si>
    <t>Department</t>
  </si>
  <si>
    <t>Age</t>
  </si>
  <si>
    <t>Date Joined</t>
  </si>
  <si>
    <t>Salary</t>
  </si>
  <si>
    <t>Rating</t>
  </si>
  <si>
    <t>Lindy Guillet</t>
  </si>
  <si>
    <t>Male</t>
  </si>
  <si>
    <t>Sales</t>
  </si>
  <si>
    <t>Above average</t>
  </si>
  <si>
    <t>Ambros Murthwaite</t>
  </si>
  <si>
    <t>Procurement</t>
  </si>
  <si>
    <t>Average</t>
  </si>
  <si>
    <t>Tatum Hush</t>
  </si>
  <si>
    <t>Female</t>
  </si>
  <si>
    <t>Benny Karolovsky</t>
  </si>
  <si>
    <t>Finance</t>
  </si>
  <si>
    <t>Poor</t>
  </si>
  <si>
    <t>Hoyt D'Alesco</t>
  </si>
  <si>
    <t>Halimeda Kuscha</t>
  </si>
  <si>
    <t>Erin Androsik</t>
  </si>
  <si>
    <t>Vic Radolf</t>
  </si>
  <si>
    <t>Website</t>
  </si>
  <si>
    <t>William Reeveley</t>
  </si>
  <si>
    <t>Ewart Laphorn</t>
  </si>
  <si>
    <t>HR</t>
  </si>
  <si>
    <t>Bev Lashley</t>
  </si>
  <si>
    <t>Kath Bletsoe</t>
  </si>
  <si>
    <t>Murry Dryburgh</t>
  </si>
  <si>
    <t>Kaine Padly</t>
  </si>
  <si>
    <t>Kassi Jonson</t>
  </si>
  <si>
    <t>Simon Kembery</t>
  </si>
  <si>
    <t>Orton Livick</t>
  </si>
  <si>
    <t>Kelci Walkden</t>
  </si>
  <si>
    <t>Dotty Strutley</t>
  </si>
  <si>
    <t>Shari McNee</t>
  </si>
  <si>
    <t>Oby Sorrel</t>
  </si>
  <si>
    <t>Husein Augar</t>
  </si>
  <si>
    <t>Brien Boise</t>
  </si>
  <si>
    <t>Esmaria Denecamp</t>
  </si>
  <si>
    <t>Curtice Advani</t>
  </si>
  <si>
    <t>Barr Faughny</t>
  </si>
  <si>
    <t>Exceptional</t>
  </si>
  <si>
    <t>Merrilee Plenty</t>
  </si>
  <si>
    <t>Niall Selesnick</t>
  </si>
  <si>
    <t>Beverie Moffet</t>
  </si>
  <si>
    <t>Jehu Rudeforth</t>
  </si>
  <si>
    <t>Camilla Castle</t>
  </si>
  <si>
    <t>Very poor</t>
  </si>
  <si>
    <t>Roddy Speechley</t>
  </si>
  <si>
    <t>Gray Seamon</t>
  </si>
  <si>
    <t>Madelene Upcott</t>
  </si>
  <si>
    <t>Violante Courtonne</t>
  </si>
  <si>
    <t>Bernie Gorges</t>
  </si>
  <si>
    <t>Torrance Collier</t>
  </si>
  <si>
    <t>Dyna Doucette</t>
  </si>
  <si>
    <t>Gunar Cockshoot</t>
  </si>
  <si>
    <t>Kaye Crocroft</t>
  </si>
  <si>
    <t>Allene Gobbet</t>
  </si>
  <si>
    <t>Sibyl Dunkirk</t>
  </si>
  <si>
    <t>Agnes Collicott</t>
  </si>
  <si>
    <t>Leilah Yesinin</t>
  </si>
  <si>
    <t>Mollie Hanway</t>
  </si>
  <si>
    <t>Kellsie Waby</t>
  </si>
  <si>
    <t>Hyacinthie Braybrooke</t>
  </si>
  <si>
    <t>Van Tuxwell</t>
  </si>
  <si>
    <t>Lilyan Klimpt</t>
  </si>
  <si>
    <t>Tawnya Tickel</t>
  </si>
  <si>
    <t>Jan Morforth</t>
  </si>
  <si>
    <t>Florinda Crace</t>
  </si>
  <si>
    <t>Tracy Renad</t>
  </si>
  <si>
    <t>Myer McCory</t>
  </si>
  <si>
    <t>Bennie Pepis</t>
  </si>
  <si>
    <t>Rafaelita Blaksland</t>
  </si>
  <si>
    <t>Mahalia Larcher</t>
  </si>
  <si>
    <t>Andria Kimpton</t>
  </si>
  <si>
    <t>Valentia Etteridge</t>
  </si>
  <si>
    <t>Virginia McConville</t>
  </si>
  <si>
    <t>Wilone O'Kielt</t>
  </si>
  <si>
    <t>Madge McCloughen</t>
  </si>
  <si>
    <t>Janene Hairsine</t>
  </si>
  <si>
    <t>Alta Kaszper</t>
  </si>
  <si>
    <t>Dennison Crosswaite</t>
  </si>
  <si>
    <t>Oran Buxcy</t>
  </si>
  <si>
    <t>Hinda Label</t>
  </si>
  <si>
    <t>Marney O'Breen</t>
  </si>
  <si>
    <t>Dell Molloy</t>
  </si>
  <si>
    <t>Mallorie Waber</t>
  </si>
  <si>
    <t>Cherlyn Barter</t>
  </si>
  <si>
    <t>Ches Bonnell</t>
  </si>
  <si>
    <t>Collin Jagson</t>
  </si>
  <si>
    <t>Hogan Iles</t>
  </si>
  <si>
    <t>Gretchen Callow</t>
  </si>
  <si>
    <t>Kissiah Maydway</t>
  </si>
  <si>
    <t>Archibald Filliskirk</t>
  </si>
  <si>
    <t>Enoch Dowrey</t>
  </si>
  <si>
    <t>Bili Sizey</t>
  </si>
  <si>
    <t>Caro Chappel</t>
  </si>
  <si>
    <t>Constantino Espley</t>
  </si>
  <si>
    <t>Karlen McCaffrey</t>
  </si>
  <si>
    <t>Drusy MacCombe</t>
  </si>
  <si>
    <t>My Hanscome</t>
  </si>
  <si>
    <t>Teressa Udden</t>
  </si>
  <si>
    <t>Crissie Cordel</t>
  </si>
  <si>
    <t>Elia Cockton</t>
  </si>
  <si>
    <t>Gigi Bohling</t>
  </si>
  <si>
    <t>Ebonee Roxburgh</t>
  </si>
  <si>
    <t>Shayne Stegel</t>
  </si>
  <si>
    <t>Zach Polon</t>
  </si>
  <si>
    <t>Deepali Charan</t>
  </si>
  <si>
    <t>Yagna Sujeev</t>
  </si>
  <si>
    <t>Satyendra Venkatadri</t>
  </si>
  <si>
    <t>Madhavdas Buhpathi</t>
  </si>
  <si>
    <t>Sahila Chandrasekhar</t>
  </si>
  <si>
    <t>Mirium Seemantini Shivakumar</t>
  </si>
  <si>
    <t>Purnendu Vijayarangan</t>
  </si>
  <si>
    <t>Rukma Vinita</t>
  </si>
  <si>
    <t>Yauvani Tarpa</t>
  </si>
  <si>
    <t>Damayanti Thangavadivelu</t>
  </si>
  <si>
    <t>Manjusri Ruchi</t>
  </si>
  <si>
    <t>Mithil Nadkarni</t>
  </si>
  <si>
    <t>Ardhendu Abhichandra Jayakar</t>
  </si>
  <si>
    <t>Akbar Sorabhjee</t>
  </si>
  <si>
    <t>Bandhula Sathyanna</t>
  </si>
  <si>
    <t>Daruka Ghazali</t>
  </si>
  <si>
    <t>Heer Pennathur</t>
  </si>
  <si>
    <t>Shekhar Eswara</t>
  </si>
  <si>
    <t>Udyan Lanka</t>
  </si>
  <si>
    <t>Shreela Ramasubraman</t>
  </si>
  <si>
    <t>Sanchali Shirish</t>
  </si>
  <si>
    <t>Gangadutt Ragha</t>
  </si>
  <si>
    <t>Waheeda Vasuman</t>
  </si>
  <si>
    <t>Nanak Sapna</t>
  </si>
  <si>
    <t>Shobhana Samuel</t>
  </si>
  <si>
    <t>Amlankusum Rajabhushan</t>
  </si>
  <si>
    <t>Pratigya Rema</t>
  </si>
  <si>
    <t>Ramnath Ravuri</t>
  </si>
  <si>
    <t>Prerana Nishita</t>
  </si>
  <si>
    <t>Makshi Vinutha</t>
  </si>
  <si>
    <t>Shiuli Sapna</t>
  </si>
  <si>
    <t>Agrata Rajarama</t>
  </si>
  <si>
    <t>Vasu Nandin</t>
  </si>
  <si>
    <t>Bhuvan Pals</t>
  </si>
  <si>
    <t>Gumwant Veera</t>
  </si>
  <si>
    <t>Narois Motiwala</t>
  </si>
  <si>
    <t>Anjushri Chandiramani</t>
  </si>
  <si>
    <t>Krishnakanta Vellanki</t>
  </si>
  <si>
    <t>Dhruv Manjunath</t>
  </si>
  <si>
    <t>Vanmala Shriharsha</t>
  </si>
  <si>
    <t>Sameer Shashank Sapra</t>
  </si>
  <si>
    <t>Anumati Shyamari Meherhomji</t>
  </si>
  <si>
    <t>Tarala Vishaal</t>
  </si>
  <si>
    <t>Shubhra Potla</t>
  </si>
  <si>
    <t>Hemavati Muthiah</t>
  </si>
  <si>
    <t>Krittika Gaekwad</t>
  </si>
  <si>
    <t>Shevantilal Muppala</t>
  </si>
  <si>
    <t>Shattesh Utpat</t>
  </si>
  <si>
    <t>Kamalakshi Mukundan</t>
  </si>
  <si>
    <t>Chandana Sannidhi Surnilla</t>
  </si>
  <si>
    <t>Indu Varada Sumedh</t>
  </si>
  <si>
    <t>Karuna Pashupathy</t>
  </si>
  <si>
    <t>Mardav Ramaswami</t>
  </si>
  <si>
    <t>Sarayu Ragunathan</t>
  </si>
  <si>
    <t>Kevalkumar Solanki</t>
  </si>
  <si>
    <t>Upendra Swati</t>
  </si>
  <si>
    <t>Deepit Ranjana</t>
  </si>
  <si>
    <t>Amal Nimesh</t>
  </si>
  <si>
    <t>Kunja Prashanta Vibha</t>
  </si>
  <si>
    <t>Godavari Veena</t>
  </si>
  <si>
    <t>Devasree Fullara Saurin</t>
  </si>
  <si>
    <t>Geena Raghavanpillai</t>
  </si>
  <si>
    <t>Rupak Mehra</t>
  </si>
  <si>
    <t>Sawini Chandan</t>
  </si>
  <si>
    <t>Baruna Ogale</t>
  </si>
  <si>
    <t>Jagajeet Viraj</t>
  </si>
  <si>
    <t>Kulbhushan Moorthy</t>
  </si>
  <si>
    <t>Ilesh Dasgupta</t>
  </si>
  <si>
    <t>Madhumati Gazala Soumitra</t>
  </si>
  <si>
    <t>Chitrasen Laul</t>
  </si>
  <si>
    <t>Jaishree Atasi Yavatkar</t>
  </si>
  <si>
    <t>Kantimoy Pritish</t>
  </si>
  <si>
    <t>Rameshwari Chikodi</t>
  </si>
  <si>
    <t>Lalit Kothari</t>
  </si>
  <si>
    <t>Sahas Sanabhi Shrikant</t>
  </si>
  <si>
    <t>Kaishori Harathi Kateel</t>
  </si>
  <si>
    <t>Rushil Kripa</t>
  </si>
  <si>
    <t>Sarojini Naueshwara</t>
  </si>
  <si>
    <t>Sartaj Probal</t>
  </si>
  <si>
    <t>Mahindra Sreedharan</t>
  </si>
  <si>
    <t>Suchira Bhanupriya Tapti</t>
  </si>
  <si>
    <t>Fullara Sushanti Mokate</t>
  </si>
  <si>
    <t>Hridaynath Tendulkar</t>
  </si>
  <si>
    <t>Abhaya Priyavardhan</t>
  </si>
  <si>
    <t>Ayog Chakrabarti</t>
  </si>
  <si>
    <t>Pragya Nilufar</t>
  </si>
  <si>
    <t>Shulabh Qutub Sundaramoorthy</t>
  </si>
  <si>
    <t>Vinanti Choudhari</t>
  </si>
  <si>
    <t>Ranajay Kailashnath Richa</t>
  </si>
  <si>
    <t>Asija Pothireddy</t>
  </si>
  <si>
    <t>Piyali Mahanthapa</t>
  </si>
  <si>
    <t>Sukhdev Nageshwar</t>
  </si>
  <si>
    <t>other</t>
  </si>
  <si>
    <t>Total</t>
  </si>
  <si>
    <t>country</t>
  </si>
  <si>
    <t>IND</t>
  </si>
  <si>
    <t>NZ</t>
  </si>
  <si>
    <t>count of employee</t>
  </si>
  <si>
    <t>Average salary</t>
  </si>
  <si>
    <t>Average tenure</t>
  </si>
  <si>
    <t>Tenure</t>
  </si>
  <si>
    <t>Average age</t>
  </si>
  <si>
    <t>Female Ratio</t>
  </si>
  <si>
    <t>female count</t>
  </si>
  <si>
    <t>salary%&gt;90000</t>
  </si>
  <si>
    <t>INFORMATION FINDER</t>
  </si>
  <si>
    <t>Business Questions</t>
  </si>
  <si>
    <t>Column Labels</t>
  </si>
  <si>
    <t>Grand Total</t>
  </si>
  <si>
    <t>Count of Name</t>
  </si>
  <si>
    <t>Row Labels</t>
  </si>
  <si>
    <t>MALE VS FEMALE COMPARISON BY USING PIVOT TABLE</t>
  </si>
  <si>
    <t>Average of Age</t>
  </si>
  <si>
    <t>Values</t>
  </si>
  <si>
    <t>Average of Salary</t>
  </si>
  <si>
    <t>Average of Tenure</t>
  </si>
  <si>
    <t>Bonus</t>
  </si>
  <si>
    <t>1) The 'X' in the box shows the Average salary</t>
  </si>
  <si>
    <t>2)The line below the 'x' shows the Median of the salary</t>
  </si>
  <si>
    <t>Rating as number</t>
  </si>
  <si>
    <t>2020</t>
  </si>
  <si>
    <t>May</t>
  </si>
  <si>
    <t>Jun</t>
  </si>
  <si>
    <t>Jul</t>
  </si>
  <si>
    <t>Aug</t>
  </si>
  <si>
    <t>Sep</t>
  </si>
  <si>
    <t>Oct</t>
  </si>
  <si>
    <t>Nov</t>
  </si>
  <si>
    <t>Dec</t>
  </si>
  <si>
    <t>2021</t>
  </si>
  <si>
    <t>Jan</t>
  </si>
  <si>
    <t>Feb</t>
  </si>
  <si>
    <t>Mar</t>
  </si>
  <si>
    <t>Apr</t>
  </si>
  <si>
    <t>2022</t>
  </si>
  <si>
    <t>2023</t>
  </si>
  <si>
    <t>Above Graph Shows Employee Trend of Each Month of Every Year</t>
  </si>
  <si>
    <t>HEAD COUNT BY DEPARTMENT</t>
  </si>
  <si>
    <t>New zealand</t>
  </si>
  <si>
    <t>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</si>
</sst>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44" formatCode="_ &quot;₹&quot;\ * #,##0.00_ ;_ &quot;₹&quot;\ * \-#,##0.00_ ;_ &quot;₹&quot;\ * &quot;-&quot;??_ ;_ @_ "/>
    <numFmt numFmtId="168" formatCode="&quot;₹&quot;\ #,##0.00"/>
    <numFmt numFmtId="171" formatCode="&quot;₹&quot;\ #,##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theme="4"/>
      <name val="Calibri"/>
      <family val="2"/>
      <scheme val="minor"/>
    </font>
    <font>
      <b/>
      <sz val="11"/>
      <color theme="8" tint="-0.249977111117893"/>
      <name val="Calibri"/>
      <family val="2"/>
      <scheme val="minor"/>
    </font>
    <font>
      <b/>
      <sz val="18"/>
      <color theme="1"/>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sz val="20"/>
      <color theme="1" tint="4.9989318521683403E-2"/>
      <name val="Calibri"/>
      <family val="2"/>
      <scheme val="minor"/>
    </font>
    <font>
      <b/>
      <sz val="28"/>
      <color theme="1"/>
      <name val="Calibri"/>
      <family val="2"/>
      <scheme val="minor"/>
    </font>
    <font>
      <b/>
      <sz val="26"/>
      <color theme="1"/>
      <name val="Calibri"/>
      <family val="2"/>
      <scheme val="minor"/>
    </font>
  </fonts>
  <fills count="11">
    <fill>
      <patternFill patternType="none"/>
    </fill>
    <fill>
      <patternFill patternType="gray125"/>
    </fill>
    <fill>
      <patternFill patternType="solid">
        <fgColor theme="7"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6" fontId="0" fillId="0" borderId="0" xfId="0" applyNumberFormat="1"/>
    <xf numFmtId="168" fontId="0" fillId="0" borderId="0" xfId="1" applyNumberFormat="1" applyFont="1"/>
    <xf numFmtId="14" fontId="0" fillId="0" borderId="0" xfId="0" applyNumberFormat="1"/>
    <xf numFmtId="168" fontId="0" fillId="0" borderId="0" xfId="0" applyNumberFormat="1"/>
    <xf numFmtId="171" fontId="0" fillId="0" borderId="0" xfId="0" applyNumberFormat="1"/>
    <xf numFmtId="0" fontId="0" fillId="0" borderId="0" xfId="0" applyNumberFormat="1"/>
    <xf numFmtId="2" fontId="0" fillId="0" borderId="0" xfId="0" applyNumberFormat="1"/>
    <xf numFmtId="1" fontId="0" fillId="0" borderId="0" xfId="0" applyNumberFormat="1"/>
    <xf numFmtId="0" fontId="4" fillId="2" borderId="0" xfId="0" applyFont="1" applyFill="1" applyAlignment="1">
      <alignment horizontal="center"/>
    </xf>
    <xf numFmtId="0" fontId="4" fillId="3" borderId="0" xfId="0" applyFont="1" applyFill="1"/>
    <xf numFmtId="9" fontId="4" fillId="3" borderId="0" xfId="0" applyNumberFormat="1" applyFont="1" applyFill="1"/>
    <xf numFmtId="0" fontId="4" fillId="4" borderId="0" xfId="0" applyFont="1" applyFill="1"/>
    <xf numFmtId="9" fontId="5" fillId="3" borderId="0" xfId="2" applyFont="1" applyFill="1"/>
    <xf numFmtId="0" fontId="4" fillId="2" borderId="0" xfId="0" applyFont="1" applyFill="1" applyBorder="1" applyAlignment="1">
      <alignment horizontal="center"/>
    </xf>
    <xf numFmtId="0" fontId="0" fillId="4" borderId="0" xfId="0" applyFill="1"/>
    <xf numFmtId="0" fontId="0" fillId="3" borderId="0" xfId="0" applyFill="1"/>
    <xf numFmtId="0" fontId="0" fillId="0" borderId="0" xfId="0" pivotButton="1"/>
    <xf numFmtId="0" fontId="0" fillId="0" borderId="0" xfId="0" applyAlignment="1">
      <alignment horizontal="left"/>
    </xf>
    <xf numFmtId="0" fontId="0" fillId="0" borderId="1" xfId="0" applyBorder="1"/>
    <xf numFmtId="0" fontId="2" fillId="6" borderId="1" xfId="0" applyFont="1" applyFill="1" applyBorder="1" applyAlignment="1">
      <alignment horizontal="center"/>
    </xf>
    <xf numFmtId="0" fontId="8" fillId="5" borderId="1" xfId="0" applyFont="1" applyFill="1" applyBorder="1" applyAlignment="1">
      <alignment horizontal="center" vertical="center"/>
    </xf>
    <xf numFmtId="0" fontId="8" fillId="0" borderId="1" xfId="0" applyFont="1" applyFill="1" applyBorder="1" applyAlignment="1">
      <alignment horizontal="center" vertical="center"/>
    </xf>
    <xf numFmtId="0" fontId="9" fillId="5" borderId="1" xfId="0" applyFont="1" applyFill="1" applyBorder="1" applyAlignment="1">
      <alignment horizontal="left" vertical="center"/>
    </xf>
    <xf numFmtId="0" fontId="0" fillId="0" borderId="1" xfId="0" pivotButton="1" applyBorder="1"/>
    <xf numFmtId="0" fontId="0" fillId="0" borderId="1" xfId="0" applyNumberFormat="1" applyBorder="1"/>
    <xf numFmtId="0" fontId="0" fillId="0" borderId="1" xfId="0" applyFill="1" applyBorder="1"/>
    <xf numFmtId="0" fontId="0" fillId="0" borderId="2" xfId="0" applyBorder="1"/>
    <xf numFmtId="0" fontId="0" fillId="0" borderId="1" xfId="0" applyBorder="1" applyAlignment="1">
      <alignment horizontal="left"/>
    </xf>
    <xf numFmtId="0" fontId="0" fillId="0" borderId="3" xfId="0" applyBorder="1"/>
    <xf numFmtId="0" fontId="0" fillId="0" borderId="3" xfId="0" applyBorder="1" applyAlignment="1">
      <alignment horizontal="left"/>
    </xf>
    <xf numFmtId="2" fontId="0" fillId="0" borderId="1" xfId="0" applyNumberFormat="1" applyBorder="1"/>
    <xf numFmtId="0" fontId="10" fillId="7" borderId="0" xfId="0" applyFont="1" applyFill="1" applyAlignment="1">
      <alignment horizontal="center" vertical="center"/>
    </xf>
    <xf numFmtId="0" fontId="7" fillId="7" borderId="0" xfId="0" applyFont="1" applyFill="1" applyAlignment="1">
      <alignment horizontal="center" vertical="center"/>
    </xf>
    <xf numFmtId="3" fontId="0" fillId="0" borderId="0" xfId="0" applyNumberFormat="1"/>
    <xf numFmtId="0" fontId="2" fillId="0" borderId="0" xfId="0" applyFont="1" applyAlignment="1">
      <alignment horizontal="center" vertical="center"/>
    </xf>
    <xf numFmtId="0" fontId="0" fillId="0" borderId="0" xfId="0" applyAlignment="1">
      <alignment horizontal="left" indent="1"/>
    </xf>
    <xf numFmtId="0" fontId="2" fillId="8" borderId="0" xfId="0" applyFont="1" applyFill="1" applyAlignment="1">
      <alignment horizontal="center" vertical="center"/>
    </xf>
    <xf numFmtId="0" fontId="11" fillId="9" borderId="0" xfId="0" applyFont="1" applyFill="1" applyAlignment="1">
      <alignment horizontal="center" vertical="center"/>
    </xf>
    <xf numFmtId="9" fontId="11" fillId="9" borderId="0" xfId="0" applyNumberFormat="1" applyFont="1" applyFill="1" applyAlignment="1">
      <alignment horizontal="center" vertical="center"/>
    </xf>
    <xf numFmtId="0" fontId="11" fillId="10" borderId="0" xfId="0" applyFont="1" applyFill="1" applyAlignment="1">
      <alignment horizontal="center" vertical="center"/>
    </xf>
    <xf numFmtId="9" fontId="11" fillId="10" borderId="0" xfId="0" applyNumberFormat="1" applyFont="1" applyFill="1" applyAlignment="1">
      <alignment horizontal="center" vertical="center"/>
    </xf>
    <xf numFmtId="6" fontId="6" fillId="9" borderId="0" xfId="0" applyNumberFormat="1" applyFont="1" applyFill="1"/>
    <xf numFmtId="6" fontId="6" fillId="10" borderId="0" xfId="0" applyNumberFormat="1" applyFont="1" applyFill="1"/>
    <xf numFmtId="0" fontId="7" fillId="4" borderId="0" xfId="0" applyFont="1" applyFill="1" applyAlignment="1">
      <alignment horizontal="center" vertical="center"/>
    </xf>
    <xf numFmtId="0" fontId="0" fillId="4" borderId="0" xfId="0" applyFill="1" applyAlignment="1">
      <alignment horizontal="center" vertical="center"/>
    </xf>
    <xf numFmtId="0" fontId="12" fillId="0" borderId="0" xfId="0" applyFont="1" applyAlignment="1">
      <alignment horizontal="center" vertical="center"/>
    </xf>
  </cellXfs>
  <cellStyles count="3">
    <cellStyle name="Currency" xfId="1" builtinId="4"/>
    <cellStyle name="Normal" xfId="0" builtinId="0"/>
    <cellStyle name="Percent" xfId="2" builtinId="5"/>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2" formatCode="0.00"/>
    </dxf>
    <dxf>
      <numFmt numFmtId="171" formatCode="&quot;₹&quot;\ #,##0"/>
    </dxf>
    <dxf>
      <numFmt numFmtId="171" formatCode="&quot;₹&quot;\ #,##0"/>
    </dxf>
    <dxf>
      <numFmt numFmtId="2" formatCode="0.00"/>
    </dxf>
    <dxf>
      <numFmt numFmtId="2" formatCode="0.00"/>
    </dxf>
    <dxf>
      <numFmt numFmtId="2" formatCode="0.00"/>
    </dxf>
    <dxf>
      <border>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horizontal style="thin">
          <color indexed="64"/>
        </horizontal>
      </border>
    </dxf>
    <dxf>
      <border>
        <left style="thin">
          <color indexed="64"/>
        </left>
        <bottom style="thin">
          <color indexed="64"/>
        </bottom>
        <horizontal style="thin">
          <color indexed="64"/>
        </horizontal>
      </border>
    </dxf>
    <dxf>
      <border>
        <left style="thin">
          <color indexed="64"/>
        </left>
        <bottom style="thin">
          <color indexed="64"/>
        </bottom>
        <horizontal style="thin">
          <color indexed="64"/>
        </horizontal>
      </border>
    </dxf>
    <dxf>
      <border>
        <left style="thin">
          <color indexed="64"/>
        </left>
        <bottom style="thin">
          <color indexed="64"/>
        </bottom>
        <horizontal style="thin">
          <color indexed="64"/>
        </horizontal>
      </border>
    </dxf>
    <dxf>
      <border>
        <left style="thin">
          <color indexed="64"/>
        </left>
        <bottom style="thin">
          <color indexed="64"/>
        </bottom>
        <horizontal style="thin">
          <color indexed="64"/>
        </horizontal>
      </border>
    </dxf>
    <dxf>
      <border>
        <left style="thin">
          <color indexed="64"/>
        </left>
        <bottom style="thin">
          <color indexed="64"/>
        </bottom>
        <horizontal style="thin">
          <color indexed="64"/>
        </horizontal>
      </border>
    </dxf>
    <dxf>
      <border>
        <left style="thin">
          <color indexed="64"/>
        </left>
        <bottom style="thin">
          <color indexed="64"/>
        </bottom>
        <horizontal style="thin">
          <color indexed="64"/>
        </horizontal>
      </border>
    </dxf>
    <dxf>
      <border>
        <left style="thin">
          <color indexed="64"/>
        </left>
        <bottom style="thin">
          <color indexed="64"/>
        </bottom>
        <horizontal style="thin">
          <color indexed="64"/>
        </horizontal>
      </border>
    </dxf>
    <dxf>
      <border>
        <left style="thin">
          <color indexed="64"/>
        </left>
        <bottom style="thin">
          <color indexed="64"/>
        </bottom>
        <horizontal style="thin">
          <color indexed="64"/>
        </horizontal>
      </border>
    </dxf>
    <dxf>
      <numFmt numFmtId="1" formatCode="0"/>
    </dxf>
    <dxf>
      <numFmt numFmtId="0" formatCode="General"/>
    </dxf>
    <dxf>
      <numFmt numFmtId="19" formatCode="dd/mm/yyyy"/>
    </dxf>
    <dxf>
      <numFmt numFmtId="0" formatCode="General"/>
    </dxf>
    <dxf>
      <numFmt numFmtId="0" formatCode="General"/>
    </dxf>
    <dxf>
      <numFmt numFmtId="19" formatCode="dd/mm/yyyy"/>
    </dxf>
    <dxf>
      <numFmt numFmtId="171" formatCode="&quot;₹&quot;\ #,##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a:t>
            </a:r>
            <a:r>
              <a:rPr lang="en-IN" baseline="0"/>
              <a:t> vs.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Allstaff!$G$2:$G$184</c:f>
              <c:numCache>
                <c:formatCode>"₹"\ #,##0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Allstaff!$K$2:$K$184</c:f>
              <c:numCache>
                <c:formatCode>General</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DD1A-494A-A447-56AF995CA342}"/>
            </c:ext>
          </c:extLst>
        </c:ser>
        <c:dLbls>
          <c:showLegendKey val="0"/>
          <c:showVal val="0"/>
          <c:showCatName val="0"/>
          <c:showSerName val="0"/>
          <c:showPercent val="0"/>
          <c:showBubbleSize val="0"/>
        </c:dLbls>
        <c:axId val="48760591"/>
        <c:axId val="48762031"/>
      </c:scatterChart>
      <c:valAx>
        <c:axId val="487605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2031"/>
        <c:crosses val="autoZero"/>
        <c:crossBetween val="midCat"/>
      </c:valAx>
      <c:valAx>
        <c:axId val="4876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0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[Project1.xlsx]Employee Trend!PivotTable3</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Employee</a:t>
            </a:r>
            <a:r>
              <a:rPr lang="en-IN" baseline="0"/>
              <a:t> trend</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2E-2"/>
          <c:y val="0.22624781277340328"/>
          <c:w val="0.74725196850393705"/>
          <c:h val="0.53774387576552929"/>
        </c:manualLayout>
      </c:layout>
      <c:lineChart>
        <c:grouping val="standard"/>
        <c:varyColors val="0"/>
        <c:ser>
          <c:idx val="0"/>
          <c:order val="0"/>
          <c:tx>
            <c:strRef>
              <c:f>'Employee Trend'!$B$1</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multiLvlStrRef>
              <c:f>'Employee Trend'!$A$2:$A$38</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Trend'!$B$2:$B$38</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85B4-4284-81BF-7661BF7D515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326511"/>
        <c:axId val="15326991"/>
      </c:lineChart>
      <c:catAx>
        <c:axId val="153265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326991"/>
        <c:crosses val="autoZero"/>
        <c:auto val="1"/>
        <c:lblAlgn val="ctr"/>
        <c:lblOffset val="100"/>
        <c:noMultiLvlLbl val="0"/>
      </c:catAx>
      <c:valAx>
        <c:axId val="15326991"/>
        <c:scaling>
          <c:orientation val="minMax"/>
        </c:scaling>
        <c:delete val="1"/>
        <c:axPos val="l"/>
        <c:numFmt formatCode="General" sourceLinked="1"/>
        <c:majorTickMark val="none"/>
        <c:minorTickMark val="none"/>
        <c:tickLblPos val="nextTo"/>
        <c:crossAx val="1532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Procurement</c:v>
              </c:pt>
              <c:pt idx="1">
                <c:v>Website</c:v>
              </c:pt>
              <c:pt idx="2">
                <c:v>Finance</c:v>
              </c:pt>
              <c:pt idx="3">
                <c:v>Sales</c:v>
              </c:pt>
              <c:pt idx="4">
                <c:v>HR</c:v>
              </c:pt>
            </c:strLit>
          </c:cat>
          <c:val>
            <c:numLit>
              <c:formatCode>General</c:formatCode>
              <c:ptCount val="5"/>
              <c:pt idx="0">
                <c:v>28</c:v>
              </c:pt>
              <c:pt idx="1">
                <c:v>27</c:v>
              </c:pt>
              <c:pt idx="2">
                <c:v>19</c:v>
              </c:pt>
              <c:pt idx="3">
                <c:v>14</c:v>
              </c:pt>
              <c:pt idx="4">
                <c:v>4</c:v>
              </c:pt>
            </c:numLit>
          </c:val>
          <c:extLst>
            <c:ext xmlns:c16="http://schemas.microsoft.com/office/drawing/2014/chart" uri="{C3380CC4-5D6E-409C-BE32-E72D297353CC}">
              <c16:uniqueId val="{00000000-4789-4368-A4C1-F96B7880DC42}"/>
            </c:ext>
          </c:extLst>
        </c:ser>
        <c:dLbls>
          <c:showLegendKey val="0"/>
          <c:showVal val="0"/>
          <c:showCatName val="0"/>
          <c:showSerName val="0"/>
          <c:showPercent val="0"/>
          <c:showBubbleSize val="0"/>
        </c:dLbls>
        <c:gapWidth val="182"/>
        <c:axId val="125810207"/>
        <c:axId val="125810687"/>
      </c:barChart>
      <c:catAx>
        <c:axId val="125810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0687"/>
        <c:crosses val="autoZero"/>
        <c:auto val="1"/>
        <c:lblAlgn val="ctr"/>
        <c:lblOffset val="100"/>
        <c:noMultiLvlLbl val="0"/>
      </c:catAx>
      <c:valAx>
        <c:axId val="125810687"/>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1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solidFill>
            <a:ln>
              <a:noFill/>
            </a:ln>
            <a:effectLst/>
          </c:spPr>
          <c:invertIfNegative val="0"/>
          <c:cat>
            <c:strLit>
              <c:ptCount val="5"/>
              <c:pt idx="0">
                <c:v>Website</c:v>
              </c:pt>
              <c:pt idx="1">
                <c:v>Procurement</c:v>
              </c:pt>
              <c:pt idx="2">
                <c:v>Finance</c:v>
              </c:pt>
              <c:pt idx="3">
                <c:v>Sales</c:v>
              </c:pt>
              <c:pt idx="4">
                <c:v>HR</c:v>
              </c:pt>
            </c:strLit>
          </c:cat>
          <c:val>
            <c:numLit>
              <c:formatCode>General</c:formatCode>
              <c:ptCount val="5"/>
              <c:pt idx="0">
                <c:v>27</c:v>
              </c:pt>
              <c:pt idx="1">
                <c:v>27</c:v>
              </c:pt>
              <c:pt idx="2">
                <c:v>19</c:v>
              </c:pt>
              <c:pt idx="3">
                <c:v>14</c:v>
              </c:pt>
              <c:pt idx="4">
                <c:v>4</c:v>
              </c:pt>
            </c:numLit>
          </c:val>
          <c:extLst>
            <c:ext xmlns:c16="http://schemas.microsoft.com/office/drawing/2014/chart" uri="{C3380CC4-5D6E-409C-BE32-E72D297353CC}">
              <c16:uniqueId val="{00000000-9BF8-4080-8455-007CCFDA7DD0}"/>
            </c:ext>
          </c:extLst>
        </c:ser>
        <c:dLbls>
          <c:showLegendKey val="0"/>
          <c:showVal val="0"/>
          <c:showCatName val="0"/>
          <c:showSerName val="0"/>
          <c:showPercent val="0"/>
          <c:showBubbleSize val="0"/>
        </c:dLbls>
        <c:gapWidth val="182"/>
        <c:axId val="2144753024"/>
        <c:axId val="2144755424"/>
      </c:barChart>
      <c:catAx>
        <c:axId val="2144753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755424"/>
        <c:crosses val="autoZero"/>
        <c:auto val="1"/>
        <c:lblAlgn val="ctr"/>
        <c:lblOffset val="100"/>
        <c:noMultiLvlLbl val="0"/>
      </c:catAx>
      <c:valAx>
        <c:axId val="214475542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7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BY $10K</cx:v>
        </cx:txData>
      </cx:tx>
      <cx:txPr>
        <a:bodyPr spcFirstLastPara="1" vertOverflow="ellipsis" horzOverflow="overflow" wrap="square" lIns="0" tIns="0" rIns="0" bIns="0" anchor="ctr" anchorCtr="1"/>
        <a:lstStyle/>
        <a:p>
          <a:pPr algn="ctr" rtl="0">
            <a:defRPr b="1">
              <a:ln>
                <a:noFill/>
              </a:ln>
              <a:solidFill>
                <a:srgbClr val="002060"/>
              </a:solidFill>
            </a:defRPr>
          </a:pPr>
          <a:r>
            <a:rPr lang="en-US" sz="1400" b="1" i="0" u="none" strike="noStrike" baseline="0">
              <a:ln>
                <a:noFill/>
              </a:ln>
              <a:solidFill>
                <a:srgbClr val="002060"/>
              </a:solidFill>
              <a:latin typeface="Calibri" panose="020F0502020204030204"/>
            </a:rPr>
            <a:t>SALARY SPREAD BY $10K</a:t>
          </a:r>
        </a:p>
      </cx:txPr>
    </cx:title>
    <cx:plotArea>
      <cx:plotAreaRegion>
        <cx:series layoutId="clusteredColumn" uniqueId="{35D2C63E-0102-4089-937A-595EA30837D4}">
          <cx:tx>
            <cx:txData>
              <cx:f>_xlchart.v1.0</cx:f>
              <cx:v>Salary</cx:v>
            </cx:txData>
          </cx:tx>
          <cx:dataLabels pos="inEnd">
            <cx:visibility seriesName="0" categoryName="0" value="1"/>
          </cx:dataLabels>
          <cx:dataId val="0"/>
          <cx:layoutPr>
            <cx:binning intervalClosed="r" underflow="40000">
              <cx:binSize val="10000"/>
            </cx:binning>
          </cx:layoutPr>
        </cx:series>
      </cx:plotAreaRegion>
      <cx:axis id="0">
        <cx:catScaling gapWidth="0"/>
        <cx:tickLabels/>
        <cx:txPr>
          <a:bodyPr vertOverflow="overflow" horzOverflow="overflow" wrap="square" lIns="0" tIns="0" rIns="0" bIns="0"/>
          <a:lstStyle/>
          <a:p>
            <a:pPr algn="ctr" rtl="0">
              <a:defRPr sz="900" b="0" i="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lumMod val="75000"/>
                  <a:lumOff val="25000"/>
                </a:schemeClr>
              </a:solidFill>
            </a:endParaRPr>
          </a:p>
        </cx:txPr>
      </cx:axis>
      <cx:axis id="1" hidden="1">
        <cx:valScaling/>
        <cx:majorGridlines/>
        <cx:tickLabels/>
        <cx:txPr>
          <a:bodyPr vertOverflow="overflow" horzOverflow="overflow" wrap="square" lIns="0" tIns="0" rIns="0" bIns="0"/>
          <a:lstStyle/>
          <a:p>
            <a:pPr algn="ctr" rtl="0">
              <a:defRPr sz="900" b="0" i="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tx1">
                  <a:lumMod val="75000"/>
                  <a:lumOff val="25000"/>
                </a:schemeClr>
              </a:solidFill>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SALARY SPREAD BY BOX PLOT</cx:v>
        </cx:txData>
      </cx:tx>
      <cx:spPr>
        <a:noFill/>
        <a:ln>
          <a:noFill/>
        </a:ln>
      </cx:spPr>
      <cx:txPr>
        <a:bodyPr spcFirstLastPara="1" vertOverflow="ellipsis" horzOverflow="overflow" wrap="square" lIns="0" tIns="0" rIns="0" bIns="0" anchor="ctr" anchorCtr="1"/>
        <a:lstStyle/>
        <a:p>
          <a:pPr algn="ctr" rtl="0">
            <a:defRPr/>
          </a:pPr>
          <a:r>
            <a:rPr lang="en-US" sz="1400" b="1" i="0" u="none" strike="noStrike" baseline="0">
              <a:solidFill>
                <a:srgbClr val="002060"/>
              </a:solidFill>
              <a:latin typeface="Calibri" panose="020F0502020204030204"/>
            </a:rPr>
            <a:t>SALARY SPREAD BY BOX PLOT</a:t>
          </a:r>
        </a:p>
      </cx:txPr>
    </cx:title>
    <cx:plotArea>
      <cx:plotAreaRegion>
        <cx:series layoutId="boxWhisker" uniqueId="{6E434C03-F809-49AD-9844-15CF02844C8B}">
          <cx:tx>
            <cx:txData>
              <cx:f>_xlchart.v1.2</cx:f>
              <cx:v>Salary</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266700</xdr:colOff>
      <xdr:row>2</xdr:row>
      <xdr:rowOff>88901</xdr:rowOff>
    </xdr:from>
    <xdr:to>
      <xdr:col>6</xdr:col>
      <xdr:colOff>1009650</xdr:colOff>
      <xdr:row>8</xdr:row>
      <xdr:rowOff>171451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12D71BC4-C0B6-4732-7A05-201424905C5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622800" y="457201"/>
              <a:ext cx="1809750" cy="118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362859</xdr:colOff>
      <xdr:row>1</xdr:row>
      <xdr:rowOff>103414</xdr:rowOff>
    </xdr:from>
    <xdr:to>
      <xdr:col>10</xdr:col>
      <xdr:colOff>439059</xdr:colOff>
      <xdr:row>18</xdr:row>
      <xdr:rowOff>39915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D5F2FAB-6F01-4031-8AA4-C08573FD67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2859" y="284843"/>
              <a:ext cx="6154057" cy="30207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517070</xdr:colOff>
      <xdr:row>1</xdr:row>
      <xdr:rowOff>136072</xdr:rowOff>
    </xdr:from>
    <xdr:to>
      <xdr:col>20</xdr:col>
      <xdr:colOff>226785</xdr:colOff>
      <xdr:row>28</xdr:row>
      <xdr:rowOff>136071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406564B-D667-4AB4-B3B8-D1623C246B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10499" y="317501"/>
              <a:ext cx="4572000" cy="48985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57150</xdr:colOff>
      <xdr:row>1</xdr:row>
      <xdr:rowOff>165100</xdr:rowOff>
    </xdr:from>
    <xdr:to>
      <xdr:col>15</xdr:col>
      <xdr:colOff>146050</xdr:colOff>
      <xdr:row>19</xdr:row>
      <xdr:rowOff>19050</xdr:rowOff>
    </xdr:to>
    <xdr:graphicFrame macro="">
      <xdr:nvGraphicFramePr>
        <xdr:cNvPr id="2" name="Chart 1">
          <a:extLst>
            <a:ext uri="{FF2B5EF4-FFF2-40B4-BE49-F238E27FC236}">
              <a16:creationId xmlns:a16="http://schemas.microsoft.com/office/drawing/2014/main" id="{4F0A176B-FCEF-4E9E-B631-CF6167E73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587374</xdr:colOff>
      <xdr:row>2</xdr:row>
      <xdr:rowOff>6350</xdr:rowOff>
    </xdr:from>
    <xdr:to>
      <xdr:col>11</xdr:col>
      <xdr:colOff>44449</xdr:colOff>
      <xdr:row>16</xdr:row>
      <xdr:rowOff>171450</xdr:rowOff>
    </xdr:to>
    <xdr:graphicFrame macro="">
      <xdr:nvGraphicFramePr>
        <xdr:cNvPr id="2" name="Chart 1">
          <a:extLst>
            <a:ext uri="{FF2B5EF4-FFF2-40B4-BE49-F238E27FC236}">
              <a16:creationId xmlns:a16="http://schemas.microsoft.com/office/drawing/2014/main" id="{66861EBE-8843-E3A6-4DC9-EB1184C06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6350</xdr:colOff>
      <xdr:row>6</xdr:row>
      <xdr:rowOff>19050</xdr:rowOff>
    </xdr:from>
    <xdr:to>
      <xdr:col>12</xdr:col>
      <xdr:colOff>0</xdr:colOff>
      <xdr:row>18</xdr:row>
      <xdr:rowOff>120650</xdr:rowOff>
    </xdr:to>
    <xdr:graphicFrame macro="">
      <xdr:nvGraphicFramePr>
        <xdr:cNvPr id="2" name="Chart 1">
          <a:extLst>
            <a:ext uri="{FF2B5EF4-FFF2-40B4-BE49-F238E27FC236}">
              <a16:creationId xmlns:a16="http://schemas.microsoft.com/office/drawing/2014/main" id="{C6698455-9DC6-4FAA-BE70-849F167C3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xdr:colOff>
      <xdr:row>5</xdr:row>
      <xdr:rowOff>184150</xdr:rowOff>
    </xdr:from>
    <xdr:to>
      <xdr:col>6</xdr:col>
      <xdr:colOff>12700</xdr:colOff>
      <xdr:row>18</xdr:row>
      <xdr:rowOff>158750</xdr:rowOff>
    </xdr:to>
    <xdr:graphicFrame macro="">
      <xdr:nvGraphicFramePr>
        <xdr:cNvPr id="3" name="Chart 2">
          <a:extLst>
            <a:ext uri="{FF2B5EF4-FFF2-40B4-BE49-F238E27FC236}">
              <a16:creationId xmlns:a16="http://schemas.microsoft.com/office/drawing/2014/main" id="{AE53A568-4DFF-48B1-99CD-C26FDDFB1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317500</xdr:colOff>
      <xdr:row>1</xdr:row>
      <xdr:rowOff>6350</xdr:rowOff>
    </xdr:from>
    <xdr:to>
      <xdr:col>6</xdr:col>
      <xdr:colOff>361950</xdr:colOff>
      <xdr:row>22</xdr:row>
      <xdr:rowOff>171450</xdr:rowOff>
    </xdr:to>
    <xdr:cxnSp macro="">
      <xdr:nvCxnSpPr>
        <xdr:cNvPr id="5" name="Straight Connector 4">
          <a:extLst>
            <a:ext uri="{FF2B5EF4-FFF2-40B4-BE49-F238E27FC236}">
              <a16:creationId xmlns:a16="http://schemas.microsoft.com/office/drawing/2014/main" id="{BD52FEC4-AD32-AC03-44D9-D1087BA7A2B1}"/>
            </a:ext>
          </a:extLst>
        </xdr:cNvPr>
        <xdr:cNvCxnSpPr/>
      </xdr:nvCxnSpPr>
      <xdr:spPr>
        <a:xfrm>
          <a:off x="4806950" y="533400"/>
          <a:ext cx="44450" cy="4508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liance" refreshedDate="45645.709126504633" backgroundQuery="1" createdVersion="8" refreshedVersion="8" minRefreshableVersion="3" recordCount="0" supportSubquery="1" supportAdvancedDrill="1" xr:uid="{F06CD696-6539-4876-833B-105555C1CE8B}">
  <cacheSource type="external" connectionId="4"/>
  <cacheFields count="3">
    <cacheField name="[staff].[Rating].[Rating]" caption="Rating" numFmtId="0" hierarchy="3" level="1">
      <sharedItems count="5">
        <s v="Above average"/>
        <s v="Average"/>
        <s v="Exceptional"/>
        <s v="Poor"/>
        <s v="Very poor"/>
      </sharedItems>
    </cacheField>
    <cacheField name="[Measures].[Count of Name]" caption="Count of Name" numFmtId="0" hierarchy="15" level="32767"/>
    <cacheField name="[Measures].[Average of Salary]" caption="Average of Salary" numFmtId="0" hierarchy="19" level="32767"/>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liance" refreshedDate="45645.709128009257" backgroundQuery="1" createdVersion="8" refreshedVersion="8" minRefreshableVersion="3" recordCount="0" supportSubquery="1" supportAdvancedDrill="1" xr:uid="{A7FCDEA8-CBCA-4565-B736-D8CECDC47C94}">
  <cacheSource type="external" connectionId="4"/>
  <cacheFields count="6">
    <cacheField name="[staff].[Gender].[Gender]" caption="Gender" numFmtId="0" hierarchy="1" level="1">
      <sharedItems count="2">
        <s v="Female"/>
        <s v="Male"/>
      </sharedItems>
    </cacheField>
    <cacheField name="[Measures].[Count of Name]" caption="Count of Name" numFmtId="0" hierarchy="15" level="32767"/>
    <cacheField name="[Measures].[Average of Age]" caption="Average of Age" numFmtId="0" hierarchy="17" level="32767"/>
    <cacheField name="[Measures].[Average of Salary]" caption="Average of Salary" numFmtId="0" hierarchy="19" level="32767"/>
    <cacheField name="[Measures].[Average of Tenure]" caption="Average of Tenure" numFmtId="0" hierarchy="21" level="32767"/>
    <cacheField name="[staff].[country].[country]" caption="country" numFmtId="0" hierarchy="7" level="1">
      <sharedItems containsSemiMixedTypes="0" containsNonDate="0" containsString="0"/>
    </cacheField>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liance" refreshedDate="45645.781186111111" backgroundQuery="1" createdVersion="8" refreshedVersion="8" minRefreshableVersion="3" recordCount="0" supportSubquery="1" supportAdvancedDrill="1" xr:uid="{7D76C024-2248-4D4E-AED7-4639296BEA93}">
  <cacheSource type="external" connectionId="4"/>
  <cacheFields count="3">
    <cacheField name="[staff].[Date Joined (Month)].[Date Joined (Month)]" caption="Date Joined (Month)" numFmtId="0" hierarchy="11" level="1">
      <sharedItems count="12">
        <s v="May"/>
        <s v="Jun"/>
        <s v="Jul"/>
        <s v="Aug"/>
        <s v="Sep"/>
        <s v="Oct"/>
        <s v="Nov"/>
        <s v="Dec"/>
        <s v="Jan"/>
        <s v="Feb"/>
        <s v="Mar"/>
        <s v="Apr"/>
      </sharedItems>
    </cacheField>
    <cacheField name="[staff].[Date Joined (Year)].[Date Joined (Year)]" caption="Date Joined (Year)" numFmtId="0" hierarchy="9" level="1">
      <sharedItems count="4">
        <s v="2020"/>
        <s v="2021"/>
        <s v="2022"/>
        <s v="2023"/>
      </sharedItems>
    </cacheField>
    <cacheField name="[Measures].[Count of Name]" caption="Count of Name" numFmtId="0" hierarchy="15" level="32767"/>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liance" refreshedDate="45645.709127083333" backgroundQuery="1" createdVersion="3" refreshedVersion="8" minRefreshableVersion="3" recordCount="0" supportSubquery="1" supportAdvancedDrill="1" xr:uid="{6FEAE4F6-FCFA-4FA8-864F-928DCC966988}">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y uniqueName="[Measures].[Count of Date Joined]" caption="Count of Date Joined" measure="1" displayFolder="" measureGroup="staff"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459200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907B69-3C99-4844-9CE7-101487DA9DD2}" name="PivotTable1" cacheId="132" dataOnRows="1" applyNumberFormats="0" applyBorderFormats="0" applyFontFormats="0" applyPatternFormats="0" applyAlignmentFormats="0" applyWidthHeightFormats="1" dataCaption="Values" tag="1aaedfd3-aea1-4b94-a6e1-dcfd497c279e" updatedVersion="8" minRefreshableVersion="3" useAutoFormatting="1" subtotalHiddenItems="1" itemPrintTitles="1" createdVersion="8" indent="0" outline="1" outlineData="1" multipleFieldFilters="0">
  <location ref="A3:D8"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3">
    <i>
      <x/>
    </i>
    <i>
      <x v="1"/>
    </i>
    <i t="grand">
      <x/>
    </i>
  </colItems>
  <dataFields count="4">
    <dataField name="Count of Name" fld="1" subtotal="count" baseField="0" baseItem="0"/>
    <dataField name="Average of Tenure" fld="4" subtotal="average" baseField="0" baseItem="0" numFmtId="2"/>
    <dataField name="Average of Salary" fld="3" subtotal="average" baseField="0" baseItem="0" numFmtId="2"/>
    <dataField name="Average of Age" fld="2" subtotal="average" baseField="0" baseItem="0" numFmtId="2"/>
  </dataFields>
  <formats count="22">
    <format dxfId="11">
      <pivotArea type="all" dataOnly="0" outline="0" fieldPosition="0"/>
    </format>
    <format dxfId="12">
      <pivotArea outline="0" collapsedLevelsAreSubtotals="1" fieldPosition="0"/>
    </format>
    <format dxfId="13">
      <pivotArea type="origin" dataOnly="0" labelOnly="1" outline="0" fieldPosition="0"/>
    </format>
    <format dxfId="14">
      <pivotArea field="0" type="button" dataOnly="0" labelOnly="1" outline="0" axis="axisCol" fieldPosition="0"/>
    </format>
    <format dxfId="15">
      <pivotArea type="topRight" dataOnly="0" labelOnly="1" outline="0" fieldPosition="0"/>
    </format>
    <format dxfId="16">
      <pivotArea field="-2" type="button" dataOnly="0" labelOnly="1" outline="0" axis="axisRow" fieldPosition="0"/>
    </format>
    <format dxfId="17">
      <pivotArea dataOnly="0" labelOnly="1" outline="0" fieldPosition="0">
        <references count="1">
          <reference field="4294967294" count="2">
            <x v="0"/>
            <x v="3"/>
          </reference>
        </references>
      </pivotArea>
    </format>
    <format dxfId="18">
      <pivotArea dataOnly="0" labelOnly="1" fieldPosition="0">
        <references count="1">
          <reference field="0" count="0"/>
        </references>
      </pivotArea>
    </format>
    <format dxfId="19">
      <pivotArea dataOnly="0" labelOnly="1" grandCol="1" outline="0" fieldPosition="0"/>
    </format>
    <format dxfId="20">
      <pivotArea type="all" dataOnly="0" outline="0" fieldPosition="0"/>
    </format>
    <format dxfId="21">
      <pivotArea outline="0" collapsedLevelsAreSubtotals="1" fieldPosition="0"/>
    </format>
    <format dxfId="22">
      <pivotArea type="origin" dataOnly="0" labelOnly="1" outline="0" fieldPosition="0"/>
    </format>
    <format dxfId="23">
      <pivotArea field="0" type="button" dataOnly="0" labelOnly="1" outline="0" axis="axisCol" fieldPosition="0"/>
    </format>
    <format dxfId="24">
      <pivotArea type="topRight" dataOnly="0" labelOnly="1" outline="0" fieldPosition="0"/>
    </format>
    <format dxfId="25">
      <pivotArea field="-2" type="button" dataOnly="0" labelOnly="1" outline="0" axis="axisRow" fieldPosition="0"/>
    </format>
    <format dxfId="26">
      <pivotArea dataOnly="0" labelOnly="1" outline="0" fieldPosition="0">
        <references count="1">
          <reference field="4294967294" count="2">
            <x v="0"/>
            <x v="3"/>
          </reference>
        </references>
      </pivotArea>
    </format>
    <format dxfId="27">
      <pivotArea dataOnly="0" labelOnly="1" fieldPosition="0">
        <references count="1">
          <reference field="0" count="0"/>
        </references>
      </pivotArea>
    </format>
    <format dxfId="28">
      <pivotArea dataOnly="0" labelOnly="1" grandCol="1" outline="0" fieldPosition="0"/>
    </format>
    <format dxfId="10">
      <pivotArea outline="0" collapsedLevelsAreSubtotals="1" fieldPosition="0"/>
    </format>
    <format dxfId="9">
      <pivotArea outline="0" fieldPosition="0">
        <references count="1">
          <reference field="4294967294" count="1">
            <x v="1"/>
          </reference>
        </references>
      </pivotArea>
    </format>
    <format dxfId="8">
      <pivotArea outline="0" fieldPosition="0">
        <references count="1">
          <reference field="4294967294" count="1">
            <x v="2"/>
          </reference>
        </references>
      </pivotArea>
    </format>
    <format dxfId="7">
      <pivotArea outline="0" fieldPosition="0">
        <references count="1">
          <reference field="4294967294" count="1">
            <x v="3"/>
          </reference>
        </references>
      </pivotArea>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IND]"/>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Salary"/>
    <pivotHierarchy dragToData="1"/>
    <pivotHierarchy dragToData="1" caption="Average of Tenur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BBEE50-91E4-4FC1-84FF-7478B1AD01CD}" name="PivotTable2" cacheId="128" applyNumberFormats="0" applyBorderFormats="0" applyFontFormats="0" applyPatternFormats="0" applyAlignmentFormats="0" applyWidthHeightFormats="1" dataCaption="Values" tag="1ef9f9cc-18dd-41fa-afef-3eafbdfa9959" updatedVersion="8" minRefreshableVersion="3" useAutoFormatting="1" itemPrintTitles="1" createdVersion="8" indent="0" outline="1" outlineData="1" multipleFieldFilters="0">
  <location ref="C4:E10"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dataFields>
  <formats count="1">
    <format dxfId="4">
      <pivotArea dataOnly="0"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C58FB6-DDCD-4756-83C6-429AF871BF1D}" name="PivotTable3" cacheId="342" applyNumberFormats="0" applyBorderFormats="0" applyFontFormats="0" applyPatternFormats="0" applyAlignmentFormats="0" applyWidthHeightFormats="1" dataCaption="Values" tag="f1392ae4-3bf7-4fb2-8bf2-20601288f07f" updatedVersion="8" minRefreshableVersion="3" useAutoFormatting="1" itemPrintTitles="1" createdVersion="8" indent="0" outline="1" outlineData="1" multipleFieldFilters="0" chartFormat="7">
  <location ref="A1:B3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chartFormats count="1">
    <chartFormat chart="1"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5CB5FE5-22F4-4C9D-9B5F-891650317DDA}" autoFormatId="16" applyNumberFormats="0" applyBorderFormats="0" applyFontFormats="0" applyPatternFormats="0" applyAlignmentFormats="0" applyWidthHeightFormats="0">
  <queryTableRefresh nextId="12" unboundColumnsRight="3">
    <queryTableFields count="11">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2AC1B1D-0609-4440-B767-2BD7064566F5}" sourceName="[staff].[country]">
  <pivotTables>
    <pivotTable tabId="4" name="PivotTable1"/>
  </pivotTables>
  <data>
    <olap pivotCacheId="145920063">
      <levels count="2">
        <level uniqueName="[staff].[country].[(All)]" sourceCaption="(All)" count="0"/>
        <level uniqueName="[staff].[country].[country]" sourceCaption="country" count="2">
          <ranges>
            <range startItem="0">
              <i n="[staff].[country].&amp;[IND]" c="IND"/>
              <i n="[staff].[country].&amp;[NZ]" c="NZ"/>
            </range>
          </ranges>
        </level>
      </levels>
      <selections count="1">
        <selection n="[staff].[country].&amp;[I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1882997-09AD-433C-BCC5-A93170F28BBC}" cache="Slicer_country" caption="country"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2BED84-7430-4722-897F-4C16A0B5BE57}" name="Table1" displayName="Table1" ref="C1:I102" totalsRowCount="1">
  <autoFilter ref="C1:I101" xr:uid="{D32BED84-7430-4722-897F-4C16A0B5BE57}"/>
  <tableColumns count="7">
    <tableColumn id="1" xr3:uid="{DBC4872B-0406-41B5-8661-562B5624E1FB}" name="Name" totalsRowLabel="Total"/>
    <tableColumn id="2" xr3:uid="{DBC108DB-7EB7-4F7D-B092-4047E9C6FB2B}" name="Gender"/>
    <tableColumn id="3" xr3:uid="{E4A44C5F-8F54-4B28-AD27-AD0D106EB210}" name="Department"/>
    <tableColumn id="4" xr3:uid="{8437ED5B-D8C0-42B1-8D6A-80EFBE627EF6}" name="Age" totalsRowFunction="average"/>
    <tableColumn id="5" xr3:uid="{08984BC7-8469-4A05-B671-7D8ECFD757A2}" name="Date Joined" dataDxfId="36"/>
    <tableColumn id="6" xr3:uid="{C3026885-DB28-4535-9A9F-5D12CA03326B}" name="Salary" totalsRowFunction="average"/>
    <tableColumn id="7" xr3:uid="{9A264B5D-A0AD-4915-970D-4F489BAE555D}" name="Rating" totalsRowFunction="count"/>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C7BBCC-CF92-4760-B386-9756FF469222}" name="Table2" displayName="Table2" ref="A1:G113" totalsRowShown="0">
  <autoFilter ref="A1:G113" xr:uid="{0EC7BBCC-CF92-4760-B386-9756FF469222}"/>
  <tableColumns count="7">
    <tableColumn id="1" xr3:uid="{DB8AD9AB-EB64-42E0-9D1E-5B35DF1183B3}" name="Name"/>
    <tableColumn id="2" xr3:uid="{411972C1-BB91-4107-8730-8C9E23595A4C}" name="Gender"/>
    <tableColumn id="3" xr3:uid="{70410D3F-A6BE-400B-A4F6-3CC24815379F}" name="Age"/>
    <tableColumn id="4" xr3:uid="{F1385CC9-D26B-48BA-BA02-5436F58B6AAE}" name="Rating"/>
    <tableColumn id="5" xr3:uid="{4BD6356F-217E-40A0-BE12-E8619F503A07}" name="Date Joined" dataDxfId="34"/>
    <tableColumn id="6" xr3:uid="{7D4EF7F6-0433-409E-92DB-46F98DF383F4}" name="Department"/>
    <tableColumn id="7" xr3:uid="{F19A5C13-834F-4AC5-BFA0-94FA05CEA16B}" name="Salary" dataDxfId="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6916AF-240E-43A1-B9B5-87E9EC775FB1}" name="staff" displayName="staff" ref="A1:K184" tableType="queryTable" totalsRowShown="0">
  <autoFilter ref="A1:K184" xr:uid="{4F6916AF-240E-43A1-B9B5-87E9EC775FB1}"/>
  <sortState xmlns:xlrd2="http://schemas.microsoft.com/office/spreadsheetml/2017/richdata2" ref="A2:K184">
    <sortCondition ref="G1:G184"/>
  </sortState>
  <tableColumns count="11">
    <tableColumn id="1" xr3:uid="{821442E9-F3A2-4D33-91FD-FDEAF3A22A66}" uniqueName="1" name="Name" queryTableFieldId="1" dataDxfId="33"/>
    <tableColumn id="2" xr3:uid="{98559EB7-1BFF-4124-975C-B1C9CB8BAE64}" uniqueName="2" name="Gender" queryTableFieldId="2" dataDxfId="32"/>
    <tableColumn id="3" xr3:uid="{8CC8074F-B666-4897-A2E8-928AA9445F74}" uniqueName="3" name="Age" queryTableFieldId="3"/>
    <tableColumn id="4" xr3:uid="{5657AE7A-EAAA-4A35-B959-6E61C925F2B6}" uniqueName="4" name="Rating" queryTableFieldId="4"/>
    <tableColumn id="5" xr3:uid="{5AE8102B-96D5-49D1-8BAD-896DF7F91888}" uniqueName="5" name="Date Joined" queryTableFieldId="5" dataDxfId="31"/>
    <tableColumn id="6" xr3:uid="{B9A00544-6A6C-4E4B-9B96-11BBAE378001}" uniqueName="6" name="Department" queryTableFieldId="6" dataDxfId="30"/>
    <tableColumn id="7" xr3:uid="{DCD1B6C8-A1AB-4AD2-BC18-399CE5769C53}" uniqueName="7" name="Salary" queryTableFieldId="7" dataDxfId="6"/>
    <tableColumn id="8" xr3:uid="{641AF6BE-318D-4ED0-82C4-5B31B77BA542}" uniqueName="8" name="country" queryTableFieldId="8"/>
    <tableColumn id="9" xr3:uid="{B29C9E4E-6CF7-46B3-B50E-817E65E9F430}" uniqueName="9" name="Tenure" queryTableFieldId="9" dataDxfId="29">
      <calculatedColumnFormula>(TODAY()-staff[[#This Row],[Date Joined]])/365</calculatedColumnFormula>
    </tableColumn>
    <tableColumn id="10" xr3:uid="{F34A9E82-BDBC-4DFA-99AD-2D6388BC0432}" uniqueName="10" name="Bonus" queryTableFieldId="10" dataDxfId="5">
      <calculatedColumnFormula>ROUNDUP(IF(staff[[#This Row],[Tenure]]&gt;4,3%,2%)*staff[[#This Row],[Salary]],0)</calculatedColumnFormula>
    </tableColumn>
    <tableColumn id="11" xr3:uid="{0591E32B-79CA-4E8F-8FA3-FBA77A795670}" uniqueName="11" name="Rating as number" queryTableFieldId="11" dataDxfId="3">
      <calculatedColumnFormula>IF(staff[[#This Row],[Rating]]="Exceptional",5,
IF(staff[[#This Row],[Rating]]="Above Average",4,
IF(staff[[#This Row],[Rating]]="Average",3,
IF(staff[[#This Row],[Rating]]="Poor",2,
IF(staff[[#This Row],[Rating]]="Very Poor",1,"")))))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524EE-76E2-45CE-BE94-FED54C3191B2}">
  <dimension ref="A1:I102"/>
  <sheetViews>
    <sheetView topLeftCell="C1" workbookViewId="0">
      <selection activeCell="D7" sqref="D7"/>
    </sheetView>
  </sheetViews>
  <sheetFormatPr defaultRowHeight="14.5" x14ac:dyDescent="0.35"/>
  <cols>
    <col min="1" max="2" width="8.7265625" hidden="1" customWidth="1"/>
    <col min="3" max="3" width="19.81640625" bestFit="1" customWidth="1"/>
    <col min="4" max="4" width="9.26953125" bestFit="1" customWidth="1"/>
    <col min="5" max="5" width="13.36328125" bestFit="1" customWidth="1"/>
    <col min="6" max="6" width="6.1796875" bestFit="1" customWidth="1"/>
    <col min="7" max="7" width="17" style="3" bestFit="1" customWidth="1"/>
    <col min="8" max="8" width="13.7265625" bestFit="1" customWidth="1"/>
    <col min="9" max="9" width="13.1796875" bestFit="1" customWidth="1"/>
  </cols>
  <sheetData>
    <row r="1" spans="1:9" x14ac:dyDescent="0.35">
      <c r="A1" t="s">
        <v>202</v>
      </c>
      <c r="B1" t="s">
        <v>202</v>
      </c>
      <c r="C1" t="s">
        <v>0</v>
      </c>
      <c r="D1" t="s">
        <v>1</v>
      </c>
      <c r="E1" t="s">
        <v>2</v>
      </c>
      <c r="F1" t="s">
        <v>3</v>
      </c>
      <c r="G1" s="3" t="s">
        <v>4</v>
      </c>
      <c r="H1" t="s">
        <v>5</v>
      </c>
      <c r="I1" t="s">
        <v>6</v>
      </c>
    </row>
    <row r="2" spans="1:9" x14ac:dyDescent="0.35">
      <c r="A2" t="s">
        <v>202</v>
      </c>
      <c r="B2" t="s">
        <v>202</v>
      </c>
      <c r="C2" t="s">
        <v>7</v>
      </c>
      <c r="D2" t="s">
        <v>8</v>
      </c>
      <c r="E2" t="s">
        <v>9</v>
      </c>
      <c r="F2">
        <v>22</v>
      </c>
      <c r="G2" s="3">
        <v>44446</v>
      </c>
      <c r="H2" s="1">
        <v>112780</v>
      </c>
      <c r="I2" t="s">
        <v>10</v>
      </c>
    </row>
    <row r="3" spans="1:9" x14ac:dyDescent="0.35">
      <c r="A3" t="s">
        <v>202</v>
      </c>
      <c r="B3" t="s">
        <v>202</v>
      </c>
      <c r="C3" t="s">
        <v>11</v>
      </c>
      <c r="D3" t="s">
        <v>8</v>
      </c>
      <c r="E3" t="s">
        <v>12</v>
      </c>
      <c r="F3">
        <v>46</v>
      </c>
      <c r="G3" s="3">
        <v>44758</v>
      </c>
      <c r="H3" s="2">
        <v>70610</v>
      </c>
      <c r="I3" t="s">
        <v>13</v>
      </c>
    </row>
    <row r="4" spans="1:9" x14ac:dyDescent="0.35">
      <c r="A4" t="s">
        <v>202</v>
      </c>
      <c r="B4" t="s">
        <v>202</v>
      </c>
      <c r="C4" t="s">
        <v>14</v>
      </c>
      <c r="D4" t="s">
        <v>15</v>
      </c>
      <c r="E4" t="s">
        <v>9</v>
      </c>
      <c r="F4">
        <v>28</v>
      </c>
      <c r="G4" s="3">
        <v>44357</v>
      </c>
      <c r="H4" s="2">
        <v>53240</v>
      </c>
      <c r="I4" t="s">
        <v>13</v>
      </c>
    </row>
    <row r="5" spans="1:9" x14ac:dyDescent="0.35">
      <c r="A5" t="s">
        <v>202</v>
      </c>
      <c r="B5" t="s">
        <v>202</v>
      </c>
      <c r="C5" t="s">
        <v>16</v>
      </c>
      <c r="D5" t="s">
        <v>202</v>
      </c>
      <c r="E5" t="s">
        <v>17</v>
      </c>
      <c r="F5">
        <v>37</v>
      </c>
      <c r="G5" s="3">
        <v>44146</v>
      </c>
      <c r="H5" s="2">
        <v>115440</v>
      </c>
      <c r="I5" t="s">
        <v>18</v>
      </c>
    </row>
    <row r="6" spans="1:9" x14ac:dyDescent="0.35">
      <c r="A6" t="s">
        <v>202</v>
      </c>
      <c r="B6" t="s">
        <v>202</v>
      </c>
      <c r="C6" t="s">
        <v>19</v>
      </c>
      <c r="D6" t="s">
        <v>8</v>
      </c>
      <c r="E6" t="s">
        <v>9</v>
      </c>
      <c r="F6">
        <v>32</v>
      </c>
      <c r="G6" s="3">
        <v>44465</v>
      </c>
      <c r="H6" s="2">
        <v>53540</v>
      </c>
      <c r="I6" t="s">
        <v>13</v>
      </c>
    </row>
    <row r="7" spans="1:9" x14ac:dyDescent="0.35">
      <c r="A7" t="s">
        <v>202</v>
      </c>
      <c r="B7" t="s">
        <v>202</v>
      </c>
      <c r="C7" t="s">
        <v>20</v>
      </c>
      <c r="D7" t="s">
        <v>15</v>
      </c>
      <c r="E7" t="s">
        <v>12</v>
      </c>
      <c r="F7">
        <v>30</v>
      </c>
      <c r="G7" s="3">
        <v>44861</v>
      </c>
      <c r="H7" s="2">
        <v>112570</v>
      </c>
      <c r="I7" t="s">
        <v>13</v>
      </c>
    </row>
    <row r="8" spans="1:9" x14ac:dyDescent="0.35">
      <c r="A8" t="s">
        <v>202</v>
      </c>
      <c r="B8" t="s">
        <v>202</v>
      </c>
      <c r="C8" t="s">
        <v>21</v>
      </c>
      <c r="D8" t="s">
        <v>8</v>
      </c>
      <c r="E8" t="s">
        <v>12</v>
      </c>
      <c r="F8">
        <v>33</v>
      </c>
      <c r="G8" s="3">
        <v>44701</v>
      </c>
      <c r="H8" s="2">
        <v>48530</v>
      </c>
      <c r="I8" t="s">
        <v>10</v>
      </c>
    </row>
    <row r="9" spans="1:9" x14ac:dyDescent="0.35">
      <c r="A9" t="s">
        <v>202</v>
      </c>
      <c r="B9" t="s">
        <v>202</v>
      </c>
      <c r="C9" t="s">
        <v>22</v>
      </c>
      <c r="D9" t="s">
        <v>15</v>
      </c>
      <c r="E9" t="s">
        <v>23</v>
      </c>
      <c r="F9">
        <v>24</v>
      </c>
      <c r="G9" s="3">
        <v>44148</v>
      </c>
      <c r="H9" s="2">
        <v>62780</v>
      </c>
      <c r="I9" t="s">
        <v>13</v>
      </c>
    </row>
    <row r="10" spans="1:9" x14ac:dyDescent="0.35">
      <c r="A10" t="s">
        <v>202</v>
      </c>
      <c r="B10" t="s">
        <v>202</v>
      </c>
      <c r="C10" t="s">
        <v>24</v>
      </c>
      <c r="D10" t="s">
        <v>8</v>
      </c>
      <c r="E10" t="s">
        <v>23</v>
      </c>
      <c r="F10">
        <v>33</v>
      </c>
      <c r="G10" s="3">
        <v>44509</v>
      </c>
      <c r="H10" s="2">
        <v>53870</v>
      </c>
      <c r="I10" t="s">
        <v>13</v>
      </c>
    </row>
    <row r="11" spans="1:9" x14ac:dyDescent="0.35">
      <c r="A11" t="s">
        <v>202</v>
      </c>
      <c r="B11" t="s">
        <v>202</v>
      </c>
      <c r="C11" t="s">
        <v>25</v>
      </c>
      <c r="D11" t="s">
        <v>15</v>
      </c>
      <c r="E11" t="s">
        <v>26</v>
      </c>
      <c r="F11">
        <v>27</v>
      </c>
      <c r="G11" s="3">
        <v>44122</v>
      </c>
      <c r="H11" s="2">
        <v>119110</v>
      </c>
      <c r="I11" t="s">
        <v>13</v>
      </c>
    </row>
    <row r="12" spans="1:9" x14ac:dyDescent="0.35">
      <c r="A12" t="s">
        <v>202</v>
      </c>
      <c r="B12" t="s">
        <v>202</v>
      </c>
      <c r="C12" t="s">
        <v>27</v>
      </c>
      <c r="D12" t="s">
        <v>8</v>
      </c>
      <c r="E12" t="s">
        <v>23</v>
      </c>
      <c r="F12">
        <v>29</v>
      </c>
      <c r="G12" s="3">
        <v>44180</v>
      </c>
      <c r="H12" s="2">
        <v>112110</v>
      </c>
      <c r="I12" t="s">
        <v>18</v>
      </c>
    </row>
    <row r="13" spans="1:9" x14ac:dyDescent="0.35">
      <c r="A13" t="s">
        <v>202</v>
      </c>
      <c r="B13" t="s">
        <v>202</v>
      </c>
      <c r="C13" t="s">
        <v>28</v>
      </c>
      <c r="D13" t="s">
        <v>8</v>
      </c>
      <c r="E13" t="s">
        <v>9</v>
      </c>
      <c r="F13">
        <v>25</v>
      </c>
      <c r="G13" s="3">
        <v>44383</v>
      </c>
      <c r="H13" s="2">
        <v>65700</v>
      </c>
      <c r="I13" t="s">
        <v>13</v>
      </c>
    </row>
    <row r="14" spans="1:9" x14ac:dyDescent="0.35">
      <c r="A14" t="s">
        <v>202</v>
      </c>
      <c r="B14" t="s">
        <v>202</v>
      </c>
      <c r="C14" t="s">
        <v>29</v>
      </c>
      <c r="D14" t="s">
        <v>8</v>
      </c>
      <c r="E14" t="s">
        <v>23</v>
      </c>
      <c r="F14">
        <v>37</v>
      </c>
      <c r="G14" s="3">
        <v>44701</v>
      </c>
      <c r="H14" s="2">
        <v>69070</v>
      </c>
      <c r="I14" t="s">
        <v>13</v>
      </c>
    </row>
    <row r="15" spans="1:9" x14ac:dyDescent="0.35">
      <c r="A15" t="s">
        <v>202</v>
      </c>
      <c r="B15" t="s">
        <v>202</v>
      </c>
      <c r="C15" t="s">
        <v>30</v>
      </c>
      <c r="D15" t="s">
        <v>8</v>
      </c>
      <c r="E15" t="s">
        <v>23</v>
      </c>
      <c r="F15">
        <v>20</v>
      </c>
      <c r="G15" s="3">
        <v>44459</v>
      </c>
      <c r="H15" s="2">
        <v>107700</v>
      </c>
      <c r="I15" t="s">
        <v>13</v>
      </c>
    </row>
    <row r="16" spans="1:9" x14ac:dyDescent="0.35">
      <c r="A16" t="s">
        <v>202</v>
      </c>
      <c r="B16" t="s">
        <v>202</v>
      </c>
      <c r="C16" t="s">
        <v>31</v>
      </c>
      <c r="D16" t="s">
        <v>15</v>
      </c>
      <c r="E16" t="s">
        <v>23</v>
      </c>
      <c r="F16">
        <v>32</v>
      </c>
      <c r="G16" s="3">
        <v>44354</v>
      </c>
      <c r="H16" s="2">
        <v>43840</v>
      </c>
      <c r="I16" t="s">
        <v>10</v>
      </c>
    </row>
    <row r="17" spans="1:9" x14ac:dyDescent="0.35">
      <c r="A17" t="s">
        <v>202</v>
      </c>
      <c r="B17" t="s">
        <v>202</v>
      </c>
      <c r="C17" t="s">
        <v>32</v>
      </c>
      <c r="D17" t="s">
        <v>8</v>
      </c>
      <c r="E17" t="s">
        <v>12</v>
      </c>
      <c r="F17">
        <v>40</v>
      </c>
      <c r="G17" s="3">
        <v>44263</v>
      </c>
      <c r="H17" s="2">
        <v>99750</v>
      </c>
      <c r="I17" t="s">
        <v>13</v>
      </c>
    </row>
    <row r="18" spans="1:9" x14ac:dyDescent="0.35">
      <c r="A18" t="s">
        <v>202</v>
      </c>
      <c r="B18" t="s">
        <v>202</v>
      </c>
      <c r="C18" t="s">
        <v>33</v>
      </c>
      <c r="D18" t="s">
        <v>8</v>
      </c>
      <c r="E18" t="s">
        <v>12</v>
      </c>
      <c r="F18">
        <v>21</v>
      </c>
      <c r="G18" s="3">
        <v>44104</v>
      </c>
      <c r="H18" s="2">
        <v>37920</v>
      </c>
      <c r="I18" t="s">
        <v>13</v>
      </c>
    </row>
    <row r="19" spans="1:9" x14ac:dyDescent="0.35">
      <c r="A19" t="s">
        <v>202</v>
      </c>
      <c r="B19" t="s">
        <v>202</v>
      </c>
      <c r="C19" t="s">
        <v>34</v>
      </c>
      <c r="D19" t="s">
        <v>8</v>
      </c>
      <c r="E19" t="s">
        <v>12</v>
      </c>
      <c r="F19">
        <v>21</v>
      </c>
      <c r="G19" s="3">
        <v>44762</v>
      </c>
      <c r="H19" s="2">
        <v>57090</v>
      </c>
      <c r="I19" t="s">
        <v>13</v>
      </c>
    </row>
    <row r="20" spans="1:9" x14ac:dyDescent="0.35">
      <c r="A20" t="s">
        <v>202</v>
      </c>
      <c r="B20" t="s">
        <v>202</v>
      </c>
      <c r="C20" t="s">
        <v>35</v>
      </c>
      <c r="D20" t="s">
        <v>15</v>
      </c>
      <c r="E20" t="s">
        <v>23</v>
      </c>
      <c r="F20">
        <v>31</v>
      </c>
      <c r="G20" s="3">
        <v>44145</v>
      </c>
      <c r="H20" s="2">
        <v>41980</v>
      </c>
      <c r="I20" t="s">
        <v>13</v>
      </c>
    </row>
    <row r="21" spans="1:9" x14ac:dyDescent="0.35">
      <c r="A21" t="s">
        <v>202</v>
      </c>
      <c r="B21" t="s">
        <v>202</v>
      </c>
      <c r="C21" t="s">
        <v>36</v>
      </c>
      <c r="D21" t="s">
        <v>8</v>
      </c>
      <c r="E21" t="s">
        <v>26</v>
      </c>
      <c r="F21">
        <v>21</v>
      </c>
      <c r="G21" s="3">
        <v>44242</v>
      </c>
      <c r="H21" s="2">
        <v>75880</v>
      </c>
      <c r="I21" t="s">
        <v>13</v>
      </c>
    </row>
    <row r="22" spans="1:9" x14ac:dyDescent="0.35">
      <c r="A22" t="s">
        <v>202</v>
      </c>
      <c r="B22" t="s">
        <v>202</v>
      </c>
      <c r="C22" t="s">
        <v>37</v>
      </c>
      <c r="D22" t="s">
        <v>15</v>
      </c>
      <c r="E22" t="s">
        <v>17</v>
      </c>
      <c r="F22">
        <v>34</v>
      </c>
      <c r="G22" s="3">
        <v>44653</v>
      </c>
      <c r="H22" s="2">
        <v>58940</v>
      </c>
      <c r="I22" t="s">
        <v>13</v>
      </c>
    </row>
    <row r="23" spans="1:9" x14ac:dyDescent="0.35">
      <c r="A23" t="s">
        <v>202</v>
      </c>
      <c r="B23" t="s">
        <v>202</v>
      </c>
      <c r="C23" t="s">
        <v>38</v>
      </c>
      <c r="D23" t="s">
        <v>15</v>
      </c>
      <c r="E23" t="s">
        <v>17</v>
      </c>
      <c r="F23">
        <v>30</v>
      </c>
      <c r="G23" s="3">
        <v>44389</v>
      </c>
      <c r="H23" s="2">
        <v>67910</v>
      </c>
      <c r="I23" t="s">
        <v>18</v>
      </c>
    </row>
    <row r="24" spans="1:9" x14ac:dyDescent="0.35">
      <c r="A24" t="s">
        <v>202</v>
      </c>
      <c r="B24" t="s">
        <v>202</v>
      </c>
      <c r="C24" t="s">
        <v>39</v>
      </c>
      <c r="D24" t="s">
        <v>15</v>
      </c>
      <c r="E24" t="s">
        <v>23</v>
      </c>
      <c r="F24">
        <v>31</v>
      </c>
      <c r="G24" s="3">
        <v>44663</v>
      </c>
      <c r="H24" s="2">
        <v>58100</v>
      </c>
      <c r="I24" t="s">
        <v>13</v>
      </c>
    </row>
    <row r="25" spans="1:9" x14ac:dyDescent="0.35">
      <c r="A25" t="s">
        <v>202</v>
      </c>
      <c r="B25" t="s">
        <v>202</v>
      </c>
      <c r="C25" t="s">
        <v>40</v>
      </c>
      <c r="D25" t="s">
        <v>8</v>
      </c>
      <c r="E25" t="s">
        <v>17</v>
      </c>
      <c r="F25">
        <v>27</v>
      </c>
      <c r="G25" s="3">
        <v>44567</v>
      </c>
      <c r="H25" s="2">
        <v>48980</v>
      </c>
      <c r="I25" t="s">
        <v>13</v>
      </c>
    </row>
    <row r="26" spans="1:9" x14ac:dyDescent="0.35">
      <c r="A26" t="s">
        <v>202</v>
      </c>
      <c r="B26" t="s">
        <v>202</v>
      </c>
      <c r="C26" t="s">
        <v>41</v>
      </c>
      <c r="D26" t="s">
        <v>202</v>
      </c>
      <c r="E26" t="s">
        <v>17</v>
      </c>
      <c r="F26">
        <v>30</v>
      </c>
      <c r="G26" s="3">
        <v>44597</v>
      </c>
      <c r="H26" s="2">
        <v>64000</v>
      </c>
      <c r="I26" t="s">
        <v>13</v>
      </c>
    </row>
    <row r="27" spans="1:9" x14ac:dyDescent="0.35">
      <c r="A27" t="s">
        <v>202</v>
      </c>
      <c r="B27" t="s">
        <v>202</v>
      </c>
      <c r="C27" t="s">
        <v>42</v>
      </c>
      <c r="D27" t="s">
        <v>15</v>
      </c>
      <c r="E27" t="s">
        <v>12</v>
      </c>
      <c r="F27">
        <v>42</v>
      </c>
      <c r="G27" s="3">
        <v>44779</v>
      </c>
      <c r="H27" s="2">
        <v>75000</v>
      </c>
      <c r="I27" t="s">
        <v>43</v>
      </c>
    </row>
    <row r="28" spans="1:9" x14ac:dyDescent="0.35">
      <c r="A28" t="s">
        <v>202</v>
      </c>
      <c r="B28" t="s">
        <v>202</v>
      </c>
      <c r="C28" t="s">
        <v>44</v>
      </c>
      <c r="D28" t="s">
        <v>15</v>
      </c>
      <c r="E28" t="s">
        <v>23</v>
      </c>
      <c r="F28">
        <v>40</v>
      </c>
      <c r="G28" s="3">
        <v>44337</v>
      </c>
      <c r="H28" s="2">
        <v>87620</v>
      </c>
      <c r="I28" t="s">
        <v>13</v>
      </c>
    </row>
    <row r="29" spans="1:9" x14ac:dyDescent="0.35">
      <c r="A29" t="s">
        <v>202</v>
      </c>
      <c r="B29" t="s">
        <v>202</v>
      </c>
      <c r="C29" t="s">
        <v>45</v>
      </c>
      <c r="D29" t="s">
        <v>15</v>
      </c>
      <c r="E29" t="s">
        <v>23</v>
      </c>
      <c r="F29">
        <v>29</v>
      </c>
      <c r="G29" s="3">
        <v>44023</v>
      </c>
      <c r="H29" s="2">
        <v>34980</v>
      </c>
      <c r="I29" t="s">
        <v>13</v>
      </c>
    </row>
    <row r="30" spans="1:9" x14ac:dyDescent="0.35">
      <c r="A30" t="s">
        <v>202</v>
      </c>
      <c r="B30" t="s">
        <v>202</v>
      </c>
      <c r="C30" t="s">
        <v>46</v>
      </c>
      <c r="D30" t="s">
        <v>15</v>
      </c>
      <c r="E30" t="s">
        <v>17</v>
      </c>
      <c r="F30">
        <v>28</v>
      </c>
      <c r="G30" s="3">
        <v>44185</v>
      </c>
      <c r="H30" s="2">
        <v>75970</v>
      </c>
      <c r="I30" t="s">
        <v>13</v>
      </c>
    </row>
    <row r="31" spans="1:9" x14ac:dyDescent="0.35">
      <c r="A31" t="s">
        <v>202</v>
      </c>
      <c r="B31" t="s">
        <v>202</v>
      </c>
      <c r="C31" t="s">
        <v>47</v>
      </c>
      <c r="D31" t="s">
        <v>15</v>
      </c>
      <c r="E31" t="s">
        <v>17</v>
      </c>
      <c r="F31">
        <v>34</v>
      </c>
      <c r="G31" s="3">
        <v>44612</v>
      </c>
      <c r="H31" s="2">
        <v>60130</v>
      </c>
      <c r="I31" t="s">
        <v>13</v>
      </c>
    </row>
    <row r="32" spans="1:9" x14ac:dyDescent="0.35">
      <c r="A32" t="s">
        <v>202</v>
      </c>
      <c r="B32" t="s">
        <v>202</v>
      </c>
      <c r="C32" t="s">
        <v>48</v>
      </c>
      <c r="D32" t="s">
        <v>15</v>
      </c>
      <c r="E32" t="s">
        <v>23</v>
      </c>
      <c r="F32">
        <v>33</v>
      </c>
      <c r="G32" s="3">
        <v>44374</v>
      </c>
      <c r="H32" s="2">
        <v>75480</v>
      </c>
      <c r="I32" t="s">
        <v>49</v>
      </c>
    </row>
    <row r="33" spans="1:9" x14ac:dyDescent="0.35">
      <c r="A33" t="s">
        <v>202</v>
      </c>
      <c r="B33" t="s">
        <v>202</v>
      </c>
      <c r="C33" t="s">
        <v>50</v>
      </c>
      <c r="D33" t="s">
        <v>8</v>
      </c>
      <c r="E33" t="s">
        <v>12</v>
      </c>
      <c r="F33">
        <v>33</v>
      </c>
      <c r="G33" s="3">
        <v>44164</v>
      </c>
      <c r="H33" s="2">
        <v>115920</v>
      </c>
      <c r="I33" t="s">
        <v>13</v>
      </c>
    </row>
    <row r="34" spans="1:9" x14ac:dyDescent="0.35">
      <c r="A34" t="s">
        <v>202</v>
      </c>
      <c r="B34" t="s">
        <v>202</v>
      </c>
      <c r="C34" t="s">
        <v>51</v>
      </c>
      <c r="D34" t="s">
        <v>15</v>
      </c>
      <c r="E34" t="s">
        <v>9</v>
      </c>
      <c r="F34">
        <v>36</v>
      </c>
      <c r="G34" s="3">
        <v>44494</v>
      </c>
      <c r="H34" s="2">
        <v>78540</v>
      </c>
      <c r="I34" t="s">
        <v>13</v>
      </c>
    </row>
    <row r="35" spans="1:9" x14ac:dyDescent="0.35">
      <c r="A35" t="s">
        <v>202</v>
      </c>
      <c r="B35" t="s">
        <v>202</v>
      </c>
      <c r="C35" t="s">
        <v>52</v>
      </c>
      <c r="D35" t="s">
        <v>8</v>
      </c>
      <c r="E35" t="s">
        <v>12</v>
      </c>
      <c r="F35">
        <v>25</v>
      </c>
      <c r="G35" s="3">
        <v>44726</v>
      </c>
      <c r="H35" s="2">
        <v>109190</v>
      </c>
      <c r="I35" t="s">
        <v>10</v>
      </c>
    </row>
    <row r="36" spans="1:9" x14ac:dyDescent="0.35">
      <c r="A36" t="s">
        <v>202</v>
      </c>
      <c r="B36" t="s">
        <v>202</v>
      </c>
      <c r="C36" t="s">
        <v>53</v>
      </c>
      <c r="D36" t="s">
        <v>15</v>
      </c>
      <c r="E36" t="s">
        <v>9</v>
      </c>
      <c r="F36">
        <v>34</v>
      </c>
      <c r="G36" s="3">
        <v>44721</v>
      </c>
      <c r="H36" s="2">
        <v>49630</v>
      </c>
      <c r="I36" t="s">
        <v>18</v>
      </c>
    </row>
    <row r="37" spans="1:9" x14ac:dyDescent="0.35">
      <c r="A37" t="s">
        <v>202</v>
      </c>
      <c r="B37" t="s">
        <v>202</v>
      </c>
      <c r="C37" t="s">
        <v>54</v>
      </c>
      <c r="D37" t="s">
        <v>15</v>
      </c>
      <c r="E37" t="s">
        <v>12</v>
      </c>
      <c r="F37">
        <v>28</v>
      </c>
      <c r="G37" s="3">
        <v>44630</v>
      </c>
      <c r="H37" s="2">
        <v>99970</v>
      </c>
      <c r="I37" t="s">
        <v>13</v>
      </c>
    </row>
    <row r="38" spans="1:9" x14ac:dyDescent="0.35">
      <c r="A38" t="s">
        <v>202</v>
      </c>
      <c r="B38" t="s">
        <v>202</v>
      </c>
      <c r="C38" t="s">
        <v>55</v>
      </c>
      <c r="D38" t="s">
        <v>15</v>
      </c>
      <c r="E38" t="s">
        <v>23</v>
      </c>
      <c r="F38">
        <v>33</v>
      </c>
      <c r="G38" s="3">
        <v>44190</v>
      </c>
      <c r="H38" s="2">
        <v>96140</v>
      </c>
      <c r="I38" t="s">
        <v>13</v>
      </c>
    </row>
    <row r="39" spans="1:9" x14ac:dyDescent="0.35">
      <c r="A39" t="s">
        <v>202</v>
      </c>
      <c r="B39" t="s">
        <v>202</v>
      </c>
      <c r="C39" t="s">
        <v>56</v>
      </c>
      <c r="D39" t="s">
        <v>8</v>
      </c>
      <c r="E39" t="s">
        <v>12</v>
      </c>
      <c r="F39">
        <v>31</v>
      </c>
      <c r="G39" s="3">
        <v>44724</v>
      </c>
      <c r="H39" s="2">
        <v>103550</v>
      </c>
      <c r="I39" t="s">
        <v>13</v>
      </c>
    </row>
    <row r="40" spans="1:9" x14ac:dyDescent="0.35">
      <c r="A40" t="s">
        <v>202</v>
      </c>
      <c r="B40" t="s">
        <v>202</v>
      </c>
      <c r="C40" t="s">
        <v>57</v>
      </c>
      <c r="D40" t="s">
        <v>8</v>
      </c>
      <c r="E40" t="s">
        <v>23</v>
      </c>
      <c r="F40">
        <v>31</v>
      </c>
      <c r="G40" s="3">
        <v>44511</v>
      </c>
      <c r="H40" s="2">
        <v>48950</v>
      </c>
      <c r="I40" t="s">
        <v>13</v>
      </c>
    </row>
    <row r="41" spans="1:9" x14ac:dyDescent="0.35">
      <c r="A41" t="s">
        <v>202</v>
      </c>
      <c r="B41" t="s">
        <v>202</v>
      </c>
      <c r="C41" t="s">
        <v>58</v>
      </c>
      <c r="D41" t="s">
        <v>8</v>
      </c>
      <c r="E41" t="s">
        <v>17</v>
      </c>
      <c r="F41">
        <v>24</v>
      </c>
      <c r="G41" s="3">
        <v>44436</v>
      </c>
      <c r="H41" s="2">
        <v>52610</v>
      </c>
      <c r="I41" t="s">
        <v>18</v>
      </c>
    </row>
    <row r="42" spans="1:9" x14ac:dyDescent="0.35">
      <c r="A42" t="s">
        <v>202</v>
      </c>
      <c r="B42" t="s">
        <v>202</v>
      </c>
      <c r="C42" t="s">
        <v>59</v>
      </c>
      <c r="D42" t="s">
        <v>15</v>
      </c>
      <c r="E42" t="s">
        <v>12</v>
      </c>
      <c r="F42">
        <v>36</v>
      </c>
      <c r="G42" s="3">
        <v>44529</v>
      </c>
      <c r="H42" s="2">
        <v>78390</v>
      </c>
      <c r="I42" t="s">
        <v>13</v>
      </c>
    </row>
    <row r="43" spans="1:9" x14ac:dyDescent="0.35">
      <c r="A43" t="s">
        <v>202</v>
      </c>
      <c r="B43" t="s">
        <v>202</v>
      </c>
      <c r="C43" t="s">
        <v>60</v>
      </c>
      <c r="D43" t="s">
        <v>15</v>
      </c>
      <c r="E43" t="s">
        <v>17</v>
      </c>
      <c r="F43">
        <v>33</v>
      </c>
      <c r="G43" s="3">
        <v>44809</v>
      </c>
      <c r="H43" s="2">
        <v>86570</v>
      </c>
      <c r="I43" t="s">
        <v>13</v>
      </c>
    </row>
    <row r="44" spans="1:9" x14ac:dyDescent="0.35">
      <c r="A44" t="s">
        <v>202</v>
      </c>
      <c r="B44" t="s">
        <v>202</v>
      </c>
      <c r="C44" t="s">
        <v>61</v>
      </c>
      <c r="D44" t="s">
        <v>15</v>
      </c>
      <c r="E44" t="s">
        <v>23</v>
      </c>
      <c r="F44">
        <v>27</v>
      </c>
      <c r="G44" s="3">
        <v>44686</v>
      </c>
      <c r="H44" s="2">
        <v>83750</v>
      </c>
      <c r="I44" t="s">
        <v>13</v>
      </c>
    </row>
    <row r="45" spans="1:9" x14ac:dyDescent="0.35">
      <c r="A45" t="s">
        <v>202</v>
      </c>
      <c r="B45" t="s">
        <v>202</v>
      </c>
      <c r="C45" t="s">
        <v>62</v>
      </c>
      <c r="D45" t="s">
        <v>15</v>
      </c>
      <c r="E45" t="s">
        <v>17</v>
      </c>
      <c r="F45">
        <v>34</v>
      </c>
      <c r="G45" s="3">
        <v>44445</v>
      </c>
      <c r="H45" s="2">
        <v>92450</v>
      </c>
      <c r="I45" t="s">
        <v>13</v>
      </c>
    </row>
    <row r="46" spans="1:9" x14ac:dyDescent="0.35">
      <c r="A46" t="s">
        <v>202</v>
      </c>
      <c r="B46" t="s">
        <v>202</v>
      </c>
      <c r="C46" t="s">
        <v>63</v>
      </c>
      <c r="D46" t="s">
        <v>8</v>
      </c>
      <c r="E46" t="s">
        <v>23</v>
      </c>
      <c r="F46">
        <v>20</v>
      </c>
      <c r="G46" s="3">
        <v>44183</v>
      </c>
      <c r="H46" s="2">
        <v>112650</v>
      </c>
      <c r="I46" t="s">
        <v>13</v>
      </c>
    </row>
    <row r="47" spans="1:9" x14ac:dyDescent="0.35">
      <c r="A47" t="s">
        <v>202</v>
      </c>
      <c r="B47" t="s">
        <v>202</v>
      </c>
      <c r="C47" t="s">
        <v>64</v>
      </c>
      <c r="D47" t="s">
        <v>8</v>
      </c>
      <c r="E47" t="s">
        <v>12</v>
      </c>
      <c r="F47">
        <v>20</v>
      </c>
      <c r="G47" s="3">
        <v>44744</v>
      </c>
      <c r="H47" s="2">
        <v>79570</v>
      </c>
      <c r="I47" t="s">
        <v>13</v>
      </c>
    </row>
    <row r="48" spans="1:9" x14ac:dyDescent="0.35">
      <c r="A48" t="s">
        <v>202</v>
      </c>
      <c r="B48" t="s">
        <v>202</v>
      </c>
      <c r="C48" t="s">
        <v>65</v>
      </c>
      <c r="D48" t="s">
        <v>15</v>
      </c>
      <c r="E48" t="s">
        <v>9</v>
      </c>
      <c r="F48">
        <v>20</v>
      </c>
      <c r="G48" s="3">
        <v>44537</v>
      </c>
      <c r="H48" s="2">
        <v>68900</v>
      </c>
      <c r="I48" t="s">
        <v>18</v>
      </c>
    </row>
    <row r="49" spans="1:9" x14ac:dyDescent="0.35">
      <c r="A49" t="s">
        <v>202</v>
      </c>
      <c r="B49" t="s">
        <v>202</v>
      </c>
      <c r="C49" t="s">
        <v>66</v>
      </c>
      <c r="D49" t="s">
        <v>15</v>
      </c>
      <c r="E49" t="s">
        <v>23</v>
      </c>
      <c r="F49">
        <v>25</v>
      </c>
      <c r="G49" s="3">
        <v>44694</v>
      </c>
      <c r="H49" s="2">
        <v>80700</v>
      </c>
      <c r="I49" t="s">
        <v>10</v>
      </c>
    </row>
    <row r="50" spans="1:9" x14ac:dyDescent="0.35">
      <c r="A50" t="s">
        <v>202</v>
      </c>
      <c r="B50" t="s">
        <v>202</v>
      </c>
      <c r="C50" t="s">
        <v>67</v>
      </c>
      <c r="D50" t="s">
        <v>8</v>
      </c>
      <c r="E50" t="s">
        <v>12</v>
      </c>
      <c r="F50">
        <v>19</v>
      </c>
      <c r="G50" s="3">
        <v>44277</v>
      </c>
      <c r="H50" s="2">
        <v>58960</v>
      </c>
      <c r="I50" t="s">
        <v>13</v>
      </c>
    </row>
    <row r="51" spans="1:9" x14ac:dyDescent="0.35">
      <c r="A51" t="s">
        <v>202</v>
      </c>
      <c r="B51" t="s">
        <v>202</v>
      </c>
      <c r="C51" t="s">
        <v>68</v>
      </c>
      <c r="D51" t="s">
        <v>8</v>
      </c>
      <c r="E51" t="s">
        <v>23</v>
      </c>
      <c r="F51">
        <v>36</v>
      </c>
      <c r="G51" s="3">
        <v>44019</v>
      </c>
      <c r="H51" s="2">
        <v>118840</v>
      </c>
      <c r="I51" t="s">
        <v>13</v>
      </c>
    </row>
    <row r="52" spans="1:9" x14ac:dyDescent="0.35">
      <c r="A52" t="s">
        <v>202</v>
      </c>
      <c r="B52" t="s">
        <v>202</v>
      </c>
      <c r="C52" t="s">
        <v>69</v>
      </c>
      <c r="D52" t="s">
        <v>8</v>
      </c>
      <c r="E52" t="s">
        <v>17</v>
      </c>
      <c r="F52">
        <v>28</v>
      </c>
      <c r="G52" s="3">
        <v>44041</v>
      </c>
      <c r="H52" s="2">
        <v>48170</v>
      </c>
      <c r="I52" t="s">
        <v>10</v>
      </c>
    </row>
    <row r="53" spans="1:9" x14ac:dyDescent="0.35">
      <c r="A53" t="s">
        <v>202</v>
      </c>
      <c r="B53" t="s">
        <v>202</v>
      </c>
      <c r="C53" t="s">
        <v>70</v>
      </c>
      <c r="D53" t="s">
        <v>15</v>
      </c>
      <c r="E53" t="s">
        <v>26</v>
      </c>
      <c r="F53">
        <v>32</v>
      </c>
      <c r="G53" s="3">
        <v>44400</v>
      </c>
      <c r="H53" s="2">
        <v>45510</v>
      </c>
      <c r="I53" t="s">
        <v>13</v>
      </c>
    </row>
    <row r="54" spans="1:9" x14ac:dyDescent="0.35">
      <c r="A54" t="s">
        <v>202</v>
      </c>
      <c r="B54" t="s">
        <v>202</v>
      </c>
      <c r="C54" t="s">
        <v>63</v>
      </c>
      <c r="D54" t="s">
        <v>8</v>
      </c>
      <c r="E54" t="s">
        <v>12</v>
      </c>
      <c r="F54">
        <v>34</v>
      </c>
      <c r="G54" s="3">
        <v>44703</v>
      </c>
      <c r="H54" s="2">
        <v>112650</v>
      </c>
      <c r="I54" t="s">
        <v>13</v>
      </c>
    </row>
    <row r="55" spans="1:9" x14ac:dyDescent="0.35">
      <c r="A55" t="s">
        <v>202</v>
      </c>
      <c r="B55" t="s">
        <v>202</v>
      </c>
      <c r="C55" t="s">
        <v>71</v>
      </c>
      <c r="D55" t="s">
        <v>15</v>
      </c>
      <c r="E55" t="s">
        <v>12</v>
      </c>
      <c r="F55">
        <v>36</v>
      </c>
      <c r="G55" s="3">
        <v>44085</v>
      </c>
      <c r="H55" s="2">
        <v>114890</v>
      </c>
      <c r="I55" t="s">
        <v>13</v>
      </c>
    </row>
    <row r="56" spans="1:9" x14ac:dyDescent="0.35">
      <c r="A56" t="s">
        <v>202</v>
      </c>
      <c r="B56" t="s">
        <v>202</v>
      </c>
      <c r="C56" t="s">
        <v>72</v>
      </c>
      <c r="D56" t="s">
        <v>8</v>
      </c>
      <c r="E56" t="s">
        <v>23</v>
      </c>
      <c r="F56">
        <v>30</v>
      </c>
      <c r="G56" s="3">
        <v>44850</v>
      </c>
      <c r="H56" s="2">
        <v>69710</v>
      </c>
      <c r="I56" t="s">
        <v>13</v>
      </c>
    </row>
    <row r="57" spans="1:9" x14ac:dyDescent="0.35">
      <c r="A57" t="s">
        <v>202</v>
      </c>
      <c r="B57" t="s">
        <v>202</v>
      </c>
      <c r="C57" t="s">
        <v>73</v>
      </c>
      <c r="D57" t="s">
        <v>8</v>
      </c>
      <c r="E57" t="s">
        <v>17</v>
      </c>
      <c r="F57">
        <v>36</v>
      </c>
      <c r="G57" s="3">
        <v>44333</v>
      </c>
      <c r="H57" s="2">
        <v>71380</v>
      </c>
      <c r="I57" t="s">
        <v>13</v>
      </c>
    </row>
    <row r="58" spans="1:9" x14ac:dyDescent="0.35">
      <c r="A58" t="s">
        <v>202</v>
      </c>
      <c r="B58" t="s">
        <v>202</v>
      </c>
      <c r="C58" t="s">
        <v>74</v>
      </c>
      <c r="D58" t="s">
        <v>15</v>
      </c>
      <c r="E58" t="s">
        <v>9</v>
      </c>
      <c r="F58">
        <v>38</v>
      </c>
      <c r="G58" s="3">
        <v>44377</v>
      </c>
      <c r="H58" s="2">
        <v>109160</v>
      </c>
      <c r="I58" t="s">
        <v>43</v>
      </c>
    </row>
    <row r="59" spans="1:9" x14ac:dyDescent="0.35">
      <c r="A59" t="s">
        <v>202</v>
      </c>
      <c r="B59" t="s">
        <v>202</v>
      </c>
      <c r="C59" t="s">
        <v>75</v>
      </c>
      <c r="D59" t="s">
        <v>8</v>
      </c>
      <c r="E59" t="s">
        <v>12</v>
      </c>
      <c r="F59">
        <v>27</v>
      </c>
      <c r="G59" s="3">
        <v>44609</v>
      </c>
      <c r="H59" s="2">
        <v>113280</v>
      </c>
      <c r="I59" t="s">
        <v>49</v>
      </c>
    </row>
    <row r="60" spans="1:9" x14ac:dyDescent="0.35">
      <c r="A60" t="s">
        <v>202</v>
      </c>
      <c r="B60" t="s">
        <v>202</v>
      </c>
      <c r="C60" t="s">
        <v>76</v>
      </c>
      <c r="D60" t="s">
        <v>8</v>
      </c>
      <c r="E60" t="s">
        <v>23</v>
      </c>
      <c r="F60">
        <v>30</v>
      </c>
      <c r="G60" s="3">
        <v>44273</v>
      </c>
      <c r="H60" s="2">
        <v>69120</v>
      </c>
      <c r="I60" t="s">
        <v>13</v>
      </c>
    </row>
    <row r="61" spans="1:9" x14ac:dyDescent="0.35">
      <c r="A61" t="s">
        <v>202</v>
      </c>
      <c r="B61" t="s">
        <v>202</v>
      </c>
      <c r="C61" t="s">
        <v>77</v>
      </c>
      <c r="D61" t="s">
        <v>15</v>
      </c>
      <c r="E61" t="s">
        <v>26</v>
      </c>
      <c r="F61">
        <v>37</v>
      </c>
      <c r="G61" s="3">
        <v>44451</v>
      </c>
      <c r="H61" s="2">
        <v>118100</v>
      </c>
      <c r="I61" t="s">
        <v>13</v>
      </c>
    </row>
    <row r="62" spans="1:9" x14ac:dyDescent="0.35">
      <c r="A62" t="s">
        <v>202</v>
      </c>
      <c r="B62" t="s">
        <v>202</v>
      </c>
      <c r="C62" t="s">
        <v>78</v>
      </c>
      <c r="D62" t="s">
        <v>15</v>
      </c>
      <c r="E62" t="s">
        <v>12</v>
      </c>
      <c r="F62">
        <v>22</v>
      </c>
      <c r="G62" s="3">
        <v>44450</v>
      </c>
      <c r="H62" s="2">
        <v>76900</v>
      </c>
      <c r="I62" t="s">
        <v>10</v>
      </c>
    </row>
    <row r="63" spans="1:9" x14ac:dyDescent="0.35">
      <c r="A63" t="s">
        <v>202</v>
      </c>
      <c r="B63" t="s">
        <v>202</v>
      </c>
      <c r="C63" t="s">
        <v>79</v>
      </c>
      <c r="D63" t="s">
        <v>15</v>
      </c>
      <c r="E63" t="s">
        <v>23</v>
      </c>
      <c r="F63">
        <v>43</v>
      </c>
      <c r="G63" s="3">
        <v>45045</v>
      </c>
      <c r="H63" s="2">
        <v>114870</v>
      </c>
      <c r="I63" t="s">
        <v>13</v>
      </c>
    </row>
    <row r="64" spans="1:9" x14ac:dyDescent="0.35">
      <c r="A64" t="s">
        <v>202</v>
      </c>
      <c r="B64" t="s">
        <v>202</v>
      </c>
      <c r="C64" t="s">
        <v>80</v>
      </c>
      <c r="D64" t="s">
        <v>202</v>
      </c>
      <c r="E64" t="s">
        <v>23</v>
      </c>
      <c r="F64">
        <v>32</v>
      </c>
      <c r="G64" s="3">
        <v>44774</v>
      </c>
      <c r="H64" s="2">
        <v>91310</v>
      </c>
      <c r="I64" t="s">
        <v>13</v>
      </c>
    </row>
    <row r="65" spans="1:9" x14ac:dyDescent="0.35">
      <c r="A65" t="s">
        <v>202</v>
      </c>
      <c r="B65" t="s">
        <v>202</v>
      </c>
      <c r="C65" t="s">
        <v>81</v>
      </c>
      <c r="D65" t="s">
        <v>15</v>
      </c>
      <c r="E65" t="s">
        <v>12</v>
      </c>
      <c r="F65">
        <v>28</v>
      </c>
      <c r="G65" s="3">
        <v>44486</v>
      </c>
      <c r="H65" s="2">
        <v>104770</v>
      </c>
      <c r="I65" t="s">
        <v>13</v>
      </c>
    </row>
    <row r="66" spans="1:9" x14ac:dyDescent="0.35">
      <c r="A66" t="s">
        <v>202</v>
      </c>
      <c r="B66" t="s">
        <v>202</v>
      </c>
      <c r="C66" t="s">
        <v>82</v>
      </c>
      <c r="D66" t="s">
        <v>8</v>
      </c>
      <c r="E66" t="s">
        <v>9</v>
      </c>
      <c r="F66">
        <v>27</v>
      </c>
      <c r="G66" s="3">
        <v>44134</v>
      </c>
      <c r="H66" s="2">
        <v>54970</v>
      </c>
      <c r="I66" t="s">
        <v>13</v>
      </c>
    </row>
    <row r="67" spans="1:9" x14ac:dyDescent="0.35">
      <c r="A67" t="s">
        <v>202</v>
      </c>
      <c r="B67" t="s">
        <v>202</v>
      </c>
      <c r="C67" t="s">
        <v>83</v>
      </c>
      <c r="D67" t="s">
        <v>202</v>
      </c>
      <c r="E67" t="s">
        <v>23</v>
      </c>
      <c r="F67">
        <v>26</v>
      </c>
      <c r="G67" s="3">
        <v>44271</v>
      </c>
      <c r="H67" s="2">
        <v>90700</v>
      </c>
      <c r="I67" t="s">
        <v>10</v>
      </c>
    </row>
    <row r="68" spans="1:9" x14ac:dyDescent="0.35">
      <c r="A68" t="s">
        <v>202</v>
      </c>
      <c r="B68" t="s">
        <v>202</v>
      </c>
      <c r="C68" t="s">
        <v>84</v>
      </c>
      <c r="D68" t="s">
        <v>15</v>
      </c>
      <c r="E68" t="s">
        <v>9</v>
      </c>
      <c r="F68">
        <v>38</v>
      </c>
      <c r="G68" s="3">
        <v>44329</v>
      </c>
      <c r="H68" s="2">
        <v>56870</v>
      </c>
      <c r="I68" t="s">
        <v>10</v>
      </c>
    </row>
    <row r="69" spans="1:9" x14ac:dyDescent="0.35">
      <c r="A69" t="s">
        <v>202</v>
      </c>
      <c r="B69" t="s">
        <v>202</v>
      </c>
      <c r="C69" t="s">
        <v>85</v>
      </c>
      <c r="D69" t="s">
        <v>15</v>
      </c>
      <c r="E69" t="s">
        <v>9</v>
      </c>
      <c r="F69">
        <v>25</v>
      </c>
      <c r="G69" s="3">
        <v>44205</v>
      </c>
      <c r="H69" s="2">
        <v>92700</v>
      </c>
      <c r="I69" t="s">
        <v>13</v>
      </c>
    </row>
    <row r="70" spans="1:9" x14ac:dyDescent="0.35">
      <c r="A70" t="s">
        <v>202</v>
      </c>
      <c r="B70" t="s">
        <v>202</v>
      </c>
      <c r="C70" t="s">
        <v>86</v>
      </c>
      <c r="D70" t="s">
        <v>15</v>
      </c>
      <c r="E70" t="s">
        <v>17</v>
      </c>
      <c r="F70">
        <v>21</v>
      </c>
      <c r="G70" s="3">
        <v>44317</v>
      </c>
      <c r="H70" s="2">
        <v>65920</v>
      </c>
      <c r="I70" t="s">
        <v>13</v>
      </c>
    </row>
    <row r="71" spans="1:9" x14ac:dyDescent="0.35">
      <c r="A71" t="s">
        <v>202</v>
      </c>
      <c r="B71" t="s">
        <v>202</v>
      </c>
      <c r="C71" t="s">
        <v>87</v>
      </c>
      <c r="D71" t="s">
        <v>8</v>
      </c>
      <c r="E71" t="s">
        <v>12</v>
      </c>
      <c r="F71">
        <v>26</v>
      </c>
      <c r="G71" s="3">
        <v>44225</v>
      </c>
      <c r="H71" s="2">
        <v>47360</v>
      </c>
      <c r="I71" t="s">
        <v>13</v>
      </c>
    </row>
    <row r="72" spans="1:9" x14ac:dyDescent="0.35">
      <c r="A72" t="s">
        <v>202</v>
      </c>
      <c r="B72" t="s">
        <v>202</v>
      </c>
      <c r="C72" t="s">
        <v>88</v>
      </c>
      <c r="D72" t="s">
        <v>8</v>
      </c>
      <c r="E72" t="s">
        <v>12</v>
      </c>
      <c r="F72">
        <v>30</v>
      </c>
      <c r="G72" s="3">
        <v>44666</v>
      </c>
      <c r="H72" s="2">
        <v>60570</v>
      </c>
      <c r="I72" t="s">
        <v>13</v>
      </c>
    </row>
    <row r="73" spans="1:9" x14ac:dyDescent="0.35">
      <c r="A73" t="s">
        <v>202</v>
      </c>
      <c r="B73" t="s">
        <v>202</v>
      </c>
      <c r="C73" t="s">
        <v>89</v>
      </c>
      <c r="D73" t="s">
        <v>15</v>
      </c>
      <c r="E73" t="s">
        <v>12</v>
      </c>
      <c r="F73">
        <v>28</v>
      </c>
      <c r="G73" s="3">
        <v>44649</v>
      </c>
      <c r="H73" s="2">
        <v>104120</v>
      </c>
      <c r="I73" t="s">
        <v>13</v>
      </c>
    </row>
    <row r="74" spans="1:9" x14ac:dyDescent="0.35">
      <c r="A74" t="s">
        <v>202</v>
      </c>
      <c r="B74" t="s">
        <v>202</v>
      </c>
      <c r="C74" t="s">
        <v>90</v>
      </c>
      <c r="D74" t="s">
        <v>8</v>
      </c>
      <c r="E74" t="s">
        <v>23</v>
      </c>
      <c r="F74">
        <v>37</v>
      </c>
      <c r="G74" s="3">
        <v>44338</v>
      </c>
      <c r="H74" s="2">
        <v>88050</v>
      </c>
      <c r="I74" t="s">
        <v>18</v>
      </c>
    </row>
    <row r="75" spans="1:9" x14ac:dyDescent="0.35">
      <c r="A75" t="s">
        <v>202</v>
      </c>
      <c r="B75" t="s">
        <v>202</v>
      </c>
      <c r="C75" t="s">
        <v>91</v>
      </c>
      <c r="D75" t="s">
        <v>8</v>
      </c>
      <c r="E75" t="s">
        <v>23</v>
      </c>
      <c r="F75">
        <v>24</v>
      </c>
      <c r="G75" s="3">
        <v>44686</v>
      </c>
      <c r="H75" s="2">
        <v>100420</v>
      </c>
      <c r="I75" t="s">
        <v>13</v>
      </c>
    </row>
    <row r="76" spans="1:9" x14ac:dyDescent="0.35">
      <c r="A76" t="s">
        <v>202</v>
      </c>
      <c r="B76" t="s">
        <v>202</v>
      </c>
      <c r="C76" t="s">
        <v>92</v>
      </c>
      <c r="D76" t="s">
        <v>15</v>
      </c>
      <c r="E76" t="s">
        <v>12</v>
      </c>
      <c r="F76">
        <v>30</v>
      </c>
      <c r="G76" s="3">
        <v>44850</v>
      </c>
      <c r="H76" s="2">
        <v>114180</v>
      </c>
      <c r="I76" t="s">
        <v>13</v>
      </c>
    </row>
    <row r="77" spans="1:9" x14ac:dyDescent="0.35">
      <c r="A77" t="s">
        <v>202</v>
      </c>
      <c r="B77" t="s">
        <v>202</v>
      </c>
      <c r="C77" t="s">
        <v>93</v>
      </c>
      <c r="D77" t="s">
        <v>15</v>
      </c>
      <c r="E77" t="s">
        <v>23</v>
      </c>
      <c r="F77">
        <v>21</v>
      </c>
      <c r="G77" s="3">
        <v>44678</v>
      </c>
      <c r="H77" s="2">
        <v>33920</v>
      </c>
      <c r="I77" t="s">
        <v>13</v>
      </c>
    </row>
    <row r="78" spans="1:9" x14ac:dyDescent="0.35">
      <c r="A78" t="s">
        <v>202</v>
      </c>
      <c r="B78" t="s">
        <v>202</v>
      </c>
      <c r="C78" t="s">
        <v>94</v>
      </c>
      <c r="D78" t="s">
        <v>8</v>
      </c>
      <c r="E78" t="s">
        <v>12</v>
      </c>
      <c r="F78">
        <v>23</v>
      </c>
      <c r="G78" s="3">
        <v>44440</v>
      </c>
      <c r="H78" s="2">
        <v>106460</v>
      </c>
      <c r="I78" t="s">
        <v>13</v>
      </c>
    </row>
    <row r="79" spans="1:9" x14ac:dyDescent="0.35">
      <c r="A79" t="s">
        <v>202</v>
      </c>
      <c r="B79" t="s">
        <v>202</v>
      </c>
      <c r="C79" t="s">
        <v>95</v>
      </c>
      <c r="D79" t="s">
        <v>8</v>
      </c>
      <c r="E79" t="s">
        <v>12</v>
      </c>
      <c r="F79">
        <v>35</v>
      </c>
      <c r="G79" s="3">
        <v>44727</v>
      </c>
      <c r="H79" s="2">
        <v>40400</v>
      </c>
      <c r="I79" t="s">
        <v>13</v>
      </c>
    </row>
    <row r="80" spans="1:9" x14ac:dyDescent="0.35">
      <c r="A80" t="s">
        <v>202</v>
      </c>
      <c r="B80" t="s">
        <v>202</v>
      </c>
      <c r="C80" t="s">
        <v>96</v>
      </c>
      <c r="D80" t="s">
        <v>8</v>
      </c>
      <c r="E80" t="s">
        <v>17</v>
      </c>
      <c r="F80">
        <v>27</v>
      </c>
      <c r="G80" s="3">
        <v>44236</v>
      </c>
      <c r="H80" s="2">
        <v>91650</v>
      </c>
      <c r="I80" t="s">
        <v>10</v>
      </c>
    </row>
    <row r="81" spans="1:9" x14ac:dyDescent="0.35">
      <c r="A81" t="s">
        <v>202</v>
      </c>
      <c r="B81" t="s">
        <v>202</v>
      </c>
      <c r="C81" t="s">
        <v>97</v>
      </c>
      <c r="D81" t="s">
        <v>8</v>
      </c>
      <c r="E81" t="s">
        <v>9</v>
      </c>
      <c r="F81">
        <v>43</v>
      </c>
      <c r="G81" s="3">
        <v>44620</v>
      </c>
      <c r="H81" s="2">
        <v>36040</v>
      </c>
      <c r="I81" t="s">
        <v>13</v>
      </c>
    </row>
    <row r="82" spans="1:9" x14ac:dyDescent="0.35">
      <c r="A82" t="s">
        <v>202</v>
      </c>
      <c r="B82" t="s">
        <v>202</v>
      </c>
      <c r="C82" t="s">
        <v>98</v>
      </c>
      <c r="D82" t="s">
        <v>15</v>
      </c>
      <c r="E82" t="s">
        <v>23</v>
      </c>
      <c r="F82">
        <v>40</v>
      </c>
      <c r="G82" s="3">
        <v>44381</v>
      </c>
      <c r="H82" s="2">
        <v>104410</v>
      </c>
      <c r="I82" t="s">
        <v>13</v>
      </c>
    </row>
    <row r="83" spans="1:9" x14ac:dyDescent="0.35">
      <c r="A83" t="s">
        <v>202</v>
      </c>
      <c r="B83" t="s">
        <v>202</v>
      </c>
      <c r="C83" t="s">
        <v>99</v>
      </c>
      <c r="D83" t="s">
        <v>8</v>
      </c>
      <c r="E83" t="s">
        <v>17</v>
      </c>
      <c r="F83">
        <v>30</v>
      </c>
      <c r="G83" s="3">
        <v>44606</v>
      </c>
      <c r="H83" s="2">
        <v>96800</v>
      </c>
      <c r="I83" t="s">
        <v>13</v>
      </c>
    </row>
    <row r="84" spans="1:9" x14ac:dyDescent="0.35">
      <c r="A84" t="s">
        <v>202</v>
      </c>
      <c r="B84" t="s">
        <v>202</v>
      </c>
      <c r="C84" t="s">
        <v>100</v>
      </c>
      <c r="D84" t="s">
        <v>15</v>
      </c>
      <c r="E84" t="s">
        <v>17</v>
      </c>
      <c r="F84">
        <v>34</v>
      </c>
      <c r="G84" s="3">
        <v>44459</v>
      </c>
      <c r="H84" s="2">
        <v>85000</v>
      </c>
      <c r="I84" t="s">
        <v>13</v>
      </c>
    </row>
    <row r="85" spans="1:9" x14ac:dyDescent="0.35">
      <c r="A85" t="s">
        <v>202</v>
      </c>
      <c r="B85" t="s">
        <v>202</v>
      </c>
      <c r="C85" t="s">
        <v>101</v>
      </c>
      <c r="D85" t="s">
        <v>8</v>
      </c>
      <c r="E85" t="s">
        <v>9</v>
      </c>
      <c r="F85">
        <v>28</v>
      </c>
      <c r="G85" s="3">
        <v>44820</v>
      </c>
      <c r="H85" s="2">
        <v>43510</v>
      </c>
      <c r="I85" t="s">
        <v>49</v>
      </c>
    </row>
    <row r="86" spans="1:9" x14ac:dyDescent="0.35">
      <c r="A86" t="s">
        <v>202</v>
      </c>
      <c r="B86" t="s">
        <v>202</v>
      </c>
      <c r="C86" t="s">
        <v>102</v>
      </c>
      <c r="D86" t="s">
        <v>8</v>
      </c>
      <c r="E86" t="s">
        <v>17</v>
      </c>
      <c r="F86">
        <v>33</v>
      </c>
      <c r="G86" s="3">
        <v>44243</v>
      </c>
      <c r="H86" s="2">
        <v>59430</v>
      </c>
      <c r="I86" t="s">
        <v>13</v>
      </c>
    </row>
    <row r="87" spans="1:9" x14ac:dyDescent="0.35">
      <c r="A87" t="s">
        <v>202</v>
      </c>
      <c r="B87" t="s">
        <v>202</v>
      </c>
      <c r="C87" t="s">
        <v>103</v>
      </c>
      <c r="D87" t="s">
        <v>15</v>
      </c>
      <c r="E87" t="s">
        <v>17</v>
      </c>
      <c r="F87">
        <v>33</v>
      </c>
      <c r="G87" s="3">
        <v>44067</v>
      </c>
      <c r="H87" s="2">
        <v>65360</v>
      </c>
      <c r="I87" t="s">
        <v>13</v>
      </c>
    </row>
    <row r="88" spans="1:9" x14ac:dyDescent="0.35">
      <c r="A88" t="s">
        <v>202</v>
      </c>
      <c r="B88" t="s">
        <v>202</v>
      </c>
      <c r="C88" t="s">
        <v>104</v>
      </c>
      <c r="D88" t="s">
        <v>15</v>
      </c>
      <c r="E88" t="s">
        <v>12</v>
      </c>
      <c r="F88">
        <v>32</v>
      </c>
      <c r="G88" s="3">
        <v>44611</v>
      </c>
      <c r="H88" s="2">
        <v>41570</v>
      </c>
      <c r="I88" t="s">
        <v>13</v>
      </c>
    </row>
    <row r="89" spans="1:9" x14ac:dyDescent="0.35">
      <c r="A89" t="s">
        <v>202</v>
      </c>
      <c r="B89" t="s">
        <v>202</v>
      </c>
      <c r="C89" t="s">
        <v>105</v>
      </c>
      <c r="D89" t="s">
        <v>15</v>
      </c>
      <c r="E89" t="s">
        <v>23</v>
      </c>
      <c r="F89">
        <v>33</v>
      </c>
      <c r="G89" s="3">
        <v>44312</v>
      </c>
      <c r="H89" s="2">
        <v>75280</v>
      </c>
      <c r="I89" t="s">
        <v>13</v>
      </c>
    </row>
    <row r="90" spans="1:9" x14ac:dyDescent="0.35">
      <c r="A90" t="s">
        <v>202</v>
      </c>
      <c r="B90" t="s">
        <v>202</v>
      </c>
      <c r="C90" t="s">
        <v>106</v>
      </c>
      <c r="D90" t="s">
        <v>8</v>
      </c>
      <c r="E90" t="s">
        <v>9</v>
      </c>
      <c r="F90">
        <v>33</v>
      </c>
      <c r="G90" s="3">
        <v>44385</v>
      </c>
      <c r="H90" s="2">
        <v>74550</v>
      </c>
      <c r="I90" t="s">
        <v>13</v>
      </c>
    </row>
    <row r="91" spans="1:9" x14ac:dyDescent="0.35">
      <c r="A91" t="s">
        <v>202</v>
      </c>
      <c r="B91" t="s">
        <v>202</v>
      </c>
      <c r="C91" t="s">
        <v>107</v>
      </c>
      <c r="D91" t="s">
        <v>8</v>
      </c>
      <c r="E91" t="s">
        <v>12</v>
      </c>
      <c r="F91">
        <v>30</v>
      </c>
      <c r="G91" s="3">
        <v>44701</v>
      </c>
      <c r="H91" s="2">
        <v>67950</v>
      </c>
      <c r="I91" t="s">
        <v>13</v>
      </c>
    </row>
    <row r="92" spans="1:9" x14ac:dyDescent="0.35">
      <c r="A92" t="s">
        <v>202</v>
      </c>
      <c r="B92" t="s">
        <v>202</v>
      </c>
      <c r="C92" t="s">
        <v>108</v>
      </c>
      <c r="D92" t="s">
        <v>8</v>
      </c>
      <c r="E92" t="s">
        <v>17</v>
      </c>
      <c r="F92">
        <v>42</v>
      </c>
      <c r="G92" s="3">
        <v>44731</v>
      </c>
      <c r="H92" s="2">
        <v>70270</v>
      </c>
      <c r="I92" t="s">
        <v>18</v>
      </c>
    </row>
    <row r="93" spans="1:9" x14ac:dyDescent="0.35">
      <c r="A93" t="s">
        <v>202</v>
      </c>
      <c r="B93" t="s">
        <v>202</v>
      </c>
      <c r="C93" t="s">
        <v>109</v>
      </c>
      <c r="D93" t="s">
        <v>8</v>
      </c>
      <c r="E93" t="s">
        <v>12</v>
      </c>
      <c r="F93">
        <v>26</v>
      </c>
      <c r="G93" s="3">
        <v>44411</v>
      </c>
      <c r="H93" s="2">
        <v>53540</v>
      </c>
      <c r="I93" t="s">
        <v>13</v>
      </c>
    </row>
    <row r="94" spans="1:9" x14ac:dyDescent="0.35">
      <c r="A94" t="s">
        <v>202</v>
      </c>
      <c r="B94" t="s">
        <v>202</v>
      </c>
      <c r="C94" t="s">
        <v>7</v>
      </c>
      <c r="D94" t="s">
        <v>8</v>
      </c>
      <c r="E94" t="s">
        <v>9</v>
      </c>
      <c r="F94">
        <v>22</v>
      </c>
      <c r="G94" s="3">
        <v>44446</v>
      </c>
      <c r="H94" s="2">
        <v>112780</v>
      </c>
      <c r="I94" t="s">
        <v>10</v>
      </c>
    </row>
    <row r="95" spans="1:9" x14ac:dyDescent="0.35">
      <c r="A95" t="s">
        <v>202</v>
      </c>
      <c r="B95" t="s">
        <v>202</v>
      </c>
      <c r="C95" t="s">
        <v>11</v>
      </c>
      <c r="D95" t="s">
        <v>8</v>
      </c>
      <c r="E95" t="s">
        <v>12</v>
      </c>
      <c r="F95">
        <v>46</v>
      </c>
      <c r="G95" s="3">
        <v>44758</v>
      </c>
      <c r="H95" s="2">
        <v>70610</v>
      </c>
      <c r="I95" t="s">
        <v>13</v>
      </c>
    </row>
    <row r="96" spans="1:9" x14ac:dyDescent="0.35">
      <c r="A96" t="s">
        <v>202</v>
      </c>
      <c r="B96" t="s">
        <v>202</v>
      </c>
      <c r="C96" t="s">
        <v>14</v>
      </c>
      <c r="D96" t="s">
        <v>15</v>
      </c>
      <c r="E96" t="s">
        <v>9</v>
      </c>
      <c r="F96">
        <v>28</v>
      </c>
      <c r="G96" s="3">
        <v>44357</v>
      </c>
      <c r="H96" s="2">
        <v>53240</v>
      </c>
      <c r="I96" t="s">
        <v>13</v>
      </c>
    </row>
    <row r="97" spans="1:9" x14ac:dyDescent="0.35">
      <c r="A97" t="s">
        <v>202</v>
      </c>
      <c r="B97" t="s">
        <v>202</v>
      </c>
      <c r="C97" t="s">
        <v>16</v>
      </c>
      <c r="D97" t="s">
        <v>202</v>
      </c>
      <c r="E97" t="s">
        <v>17</v>
      </c>
      <c r="F97">
        <v>37</v>
      </c>
      <c r="G97" s="3">
        <v>44146</v>
      </c>
      <c r="H97" s="2">
        <v>115440</v>
      </c>
      <c r="I97" t="s">
        <v>18</v>
      </c>
    </row>
    <row r="98" spans="1:9" x14ac:dyDescent="0.35">
      <c r="A98" t="s">
        <v>202</v>
      </c>
      <c r="B98" t="s">
        <v>202</v>
      </c>
      <c r="C98" t="s">
        <v>19</v>
      </c>
      <c r="D98" t="s">
        <v>8</v>
      </c>
      <c r="E98" t="s">
        <v>9</v>
      </c>
      <c r="F98">
        <v>32</v>
      </c>
      <c r="G98" s="3">
        <v>44465</v>
      </c>
      <c r="H98" s="2">
        <v>53540</v>
      </c>
      <c r="I98" t="s">
        <v>13</v>
      </c>
    </row>
    <row r="99" spans="1:9" x14ac:dyDescent="0.35">
      <c r="A99" t="s">
        <v>202</v>
      </c>
      <c r="B99" t="s">
        <v>202</v>
      </c>
      <c r="C99" t="s">
        <v>20</v>
      </c>
      <c r="D99" t="s">
        <v>15</v>
      </c>
      <c r="E99" t="s">
        <v>12</v>
      </c>
      <c r="F99">
        <v>30</v>
      </c>
      <c r="G99" s="3">
        <v>44861</v>
      </c>
      <c r="H99" s="2">
        <v>112570</v>
      </c>
      <c r="I99" t="s">
        <v>13</v>
      </c>
    </row>
    <row r="100" spans="1:9" x14ac:dyDescent="0.35">
      <c r="A100" t="s">
        <v>202</v>
      </c>
      <c r="B100" t="s">
        <v>202</v>
      </c>
      <c r="C100" t="s">
        <v>21</v>
      </c>
      <c r="D100" t="s">
        <v>8</v>
      </c>
      <c r="E100" t="s">
        <v>12</v>
      </c>
      <c r="F100">
        <v>33</v>
      </c>
      <c r="G100" s="3">
        <v>44701</v>
      </c>
      <c r="H100" s="2">
        <v>48530</v>
      </c>
      <c r="I100" t="s">
        <v>10</v>
      </c>
    </row>
    <row r="101" spans="1:9" x14ac:dyDescent="0.35">
      <c r="A101" t="s">
        <v>202</v>
      </c>
      <c r="B101" t="s">
        <v>202</v>
      </c>
      <c r="C101" t="s">
        <v>22</v>
      </c>
      <c r="D101" t="s">
        <v>15</v>
      </c>
      <c r="E101" t="s">
        <v>23</v>
      </c>
      <c r="F101">
        <v>24</v>
      </c>
      <c r="G101" s="3">
        <v>44148</v>
      </c>
      <c r="H101" s="2">
        <v>62780</v>
      </c>
      <c r="I101" t="s">
        <v>13</v>
      </c>
    </row>
    <row r="102" spans="1:9" x14ac:dyDescent="0.35">
      <c r="C102" t="s">
        <v>203</v>
      </c>
      <c r="F102">
        <f>SUBTOTAL(101,Table1[Age])</f>
        <v>30.52</v>
      </c>
      <c r="G102"/>
      <c r="H102" s="4">
        <f>SUBTOTAL(101,Table1[Salary])</f>
        <v>77472.100000000006</v>
      </c>
      <c r="I102">
        <f>SUBTOTAL(103,Table1[Rating])</f>
        <v>100</v>
      </c>
    </row>
  </sheetData>
  <conditionalFormatting sqref="C1:C1048576">
    <cfRule type="duplicateValues" dxfId="2"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16C9-6021-46C5-AE5A-9ABED17B2540}">
  <dimension ref="A1:G113"/>
  <sheetViews>
    <sheetView topLeftCell="A19" workbookViewId="0">
      <selection activeCell="K6" sqref="K6"/>
    </sheetView>
  </sheetViews>
  <sheetFormatPr defaultColWidth="8.81640625" defaultRowHeight="14.5" x14ac:dyDescent="0.35"/>
  <cols>
    <col min="1" max="1" width="28.1796875" bestFit="1" customWidth="1"/>
    <col min="2" max="2" width="9.26953125" bestFit="1" customWidth="1"/>
    <col min="3" max="3" width="6.1796875" bestFit="1" customWidth="1"/>
    <col min="4" max="4" width="13.1796875" bestFit="1" customWidth="1"/>
    <col min="5" max="5" width="12.90625" style="3" bestFit="1" customWidth="1"/>
    <col min="6" max="6" width="13.36328125" bestFit="1" customWidth="1"/>
    <col min="7" max="7" width="11.7265625" style="5" bestFit="1" customWidth="1"/>
  </cols>
  <sheetData>
    <row r="1" spans="1:7" x14ac:dyDescent="0.35">
      <c r="A1" t="s">
        <v>0</v>
      </c>
      <c r="B1" t="s">
        <v>1</v>
      </c>
      <c r="C1" t="s">
        <v>3</v>
      </c>
      <c r="D1" t="s">
        <v>6</v>
      </c>
      <c r="E1" s="3" t="s">
        <v>4</v>
      </c>
      <c r="F1" t="s">
        <v>2</v>
      </c>
      <c r="G1" s="5" t="s">
        <v>5</v>
      </c>
    </row>
    <row r="2" spans="1:7" x14ac:dyDescent="0.35">
      <c r="A2" t="s">
        <v>110</v>
      </c>
      <c r="B2" t="s">
        <v>8</v>
      </c>
      <c r="C2">
        <v>20</v>
      </c>
      <c r="D2" t="s">
        <v>13</v>
      </c>
      <c r="E2" s="3">
        <v>44122</v>
      </c>
      <c r="F2" t="s">
        <v>23</v>
      </c>
      <c r="G2" s="5">
        <v>112650</v>
      </c>
    </row>
    <row r="3" spans="1:7" x14ac:dyDescent="0.35">
      <c r="A3" t="s">
        <v>111</v>
      </c>
      <c r="B3" t="s">
        <v>15</v>
      </c>
      <c r="C3">
        <v>32</v>
      </c>
      <c r="D3" t="s">
        <v>10</v>
      </c>
      <c r="E3" s="3">
        <v>44293</v>
      </c>
      <c r="F3" t="s">
        <v>23</v>
      </c>
      <c r="G3" s="5">
        <v>43840</v>
      </c>
    </row>
    <row r="4" spans="1:7" x14ac:dyDescent="0.35">
      <c r="A4" t="s">
        <v>112</v>
      </c>
      <c r="B4" t="s">
        <v>8</v>
      </c>
      <c r="C4">
        <v>31</v>
      </c>
      <c r="D4" t="s">
        <v>13</v>
      </c>
      <c r="E4" s="3">
        <v>44663</v>
      </c>
      <c r="F4" t="s">
        <v>12</v>
      </c>
      <c r="G4" s="5">
        <v>103550</v>
      </c>
    </row>
    <row r="5" spans="1:7" x14ac:dyDescent="0.35">
      <c r="A5" t="s">
        <v>113</v>
      </c>
      <c r="B5" t="s">
        <v>15</v>
      </c>
      <c r="C5">
        <v>32</v>
      </c>
      <c r="D5" t="s">
        <v>13</v>
      </c>
      <c r="E5" s="3">
        <v>44339</v>
      </c>
      <c r="F5" t="s">
        <v>26</v>
      </c>
      <c r="G5" s="5">
        <v>45510</v>
      </c>
    </row>
    <row r="6" spans="1:7" x14ac:dyDescent="0.35">
      <c r="A6" t="s">
        <v>114</v>
      </c>
      <c r="B6" t="s">
        <v>202</v>
      </c>
      <c r="C6">
        <v>37</v>
      </c>
      <c r="D6" t="s">
        <v>18</v>
      </c>
      <c r="E6" s="3">
        <v>44085</v>
      </c>
      <c r="F6" t="s">
        <v>17</v>
      </c>
      <c r="G6" s="5">
        <v>115440</v>
      </c>
    </row>
    <row r="7" spans="1:7" x14ac:dyDescent="0.35">
      <c r="A7" t="s">
        <v>115</v>
      </c>
      <c r="B7" t="s">
        <v>15</v>
      </c>
      <c r="C7">
        <v>38</v>
      </c>
      <c r="D7" t="s">
        <v>10</v>
      </c>
      <c r="E7" s="3">
        <v>44268</v>
      </c>
      <c r="F7" t="s">
        <v>9</v>
      </c>
      <c r="G7" s="5">
        <v>56870</v>
      </c>
    </row>
    <row r="8" spans="1:7" x14ac:dyDescent="0.35">
      <c r="A8" t="s">
        <v>116</v>
      </c>
      <c r="B8" t="s">
        <v>15</v>
      </c>
      <c r="C8">
        <v>25</v>
      </c>
      <c r="D8" t="s">
        <v>13</v>
      </c>
      <c r="E8" s="3">
        <v>44144</v>
      </c>
      <c r="F8" t="s">
        <v>9</v>
      </c>
      <c r="G8" s="5">
        <v>92700</v>
      </c>
    </row>
    <row r="9" spans="1:7" x14ac:dyDescent="0.35">
      <c r="A9" t="s">
        <v>117</v>
      </c>
      <c r="B9" t="s">
        <v>202</v>
      </c>
      <c r="C9">
        <v>32</v>
      </c>
      <c r="D9" t="s">
        <v>13</v>
      </c>
      <c r="E9" s="3">
        <v>44713</v>
      </c>
      <c r="F9" t="s">
        <v>23</v>
      </c>
      <c r="G9" s="5">
        <v>91310</v>
      </c>
    </row>
    <row r="10" spans="1:7" x14ac:dyDescent="0.35">
      <c r="A10" t="s">
        <v>118</v>
      </c>
      <c r="B10" t="s">
        <v>8</v>
      </c>
      <c r="C10">
        <v>33</v>
      </c>
      <c r="D10" t="s">
        <v>13</v>
      </c>
      <c r="E10" s="3">
        <v>44324</v>
      </c>
      <c r="F10" t="s">
        <v>9</v>
      </c>
      <c r="G10" s="5">
        <v>74550</v>
      </c>
    </row>
    <row r="11" spans="1:7" x14ac:dyDescent="0.35">
      <c r="A11" t="s">
        <v>119</v>
      </c>
      <c r="B11" t="s">
        <v>8</v>
      </c>
      <c r="C11">
        <v>25</v>
      </c>
      <c r="D11" t="s">
        <v>10</v>
      </c>
      <c r="E11" s="3">
        <v>44665</v>
      </c>
      <c r="F11" t="s">
        <v>12</v>
      </c>
      <c r="G11" s="5">
        <v>109190</v>
      </c>
    </row>
    <row r="12" spans="1:7" x14ac:dyDescent="0.35">
      <c r="A12" t="s">
        <v>120</v>
      </c>
      <c r="B12" t="s">
        <v>15</v>
      </c>
      <c r="C12">
        <v>40</v>
      </c>
      <c r="D12" t="s">
        <v>13</v>
      </c>
      <c r="E12" s="3">
        <v>44320</v>
      </c>
      <c r="F12" t="s">
        <v>23</v>
      </c>
      <c r="G12" s="5">
        <v>104410</v>
      </c>
    </row>
    <row r="13" spans="1:7" x14ac:dyDescent="0.35">
      <c r="A13" t="s">
        <v>121</v>
      </c>
      <c r="B13" t="s">
        <v>8</v>
      </c>
      <c r="C13">
        <v>30</v>
      </c>
      <c r="D13" t="s">
        <v>13</v>
      </c>
      <c r="E13" s="3">
        <v>44544</v>
      </c>
      <c r="F13" t="s">
        <v>17</v>
      </c>
      <c r="G13" s="5">
        <v>96800</v>
      </c>
    </row>
    <row r="14" spans="1:7" x14ac:dyDescent="0.35">
      <c r="A14" t="s">
        <v>122</v>
      </c>
      <c r="B14" t="s">
        <v>8</v>
      </c>
      <c r="C14">
        <v>28</v>
      </c>
      <c r="D14" t="s">
        <v>10</v>
      </c>
      <c r="E14" s="3">
        <v>43980</v>
      </c>
      <c r="F14" t="s">
        <v>17</v>
      </c>
      <c r="G14" s="5">
        <v>48170</v>
      </c>
    </row>
    <row r="15" spans="1:7" x14ac:dyDescent="0.35">
      <c r="A15" t="s">
        <v>123</v>
      </c>
      <c r="B15" t="s">
        <v>8</v>
      </c>
      <c r="C15">
        <v>21</v>
      </c>
      <c r="D15" t="s">
        <v>13</v>
      </c>
      <c r="E15" s="3">
        <v>44042</v>
      </c>
      <c r="F15" t="s">
        <v>12</v>
      </c>
      <c r="G15" s="5">
        <v>37920</v>
      </c>
    </row>
    <row r="16" spans="1:7" x14ac:dyDescent="0.35">
      <c r="A16" t="s">
        <v>124</v>
      </c>
      <c r="B16" t="s">
        <v>8</v>
      </c>
      <c r="C16">
        <v>34</v>
      </c>
      <c r="D16" t="s">
        <v>13</v>
      </c>
      <c r="E16" s="3">
        <v>44642</v>
      </c>
      <c r="F16" t="s">
        <v>12</v>
      </c>
      <c r="G16" s="5">
        <v>112650</v>
      </c>
    </row>
    <row r="17" spans="1:7" x14ac:dyDescent="0.35">
      <c r="A17" t="s">
        <v>125</v>
      </c>
      <c r="B17" t="s">
        <v>15</v>
      </c>
      <c r="C17">
        <v>34</v>
      </c>
      <c r="D17" t="s">
        <v>18</v>
      </c>
      <c r="E17" s="3">
        <v>44660</v>
      </c>
      <c r="F17" t="s">
        <v>9</v>
      </c>
      <c r="G17" s="5">
        <v>49630</v>
      </c>
    </row>
    <row r="18" spans="1:7" x14ac:dyDescent="0.35">
      <c r="A18" t="s">
        <v>126</v>
      </c>
      <c r="B18" t="s">
        <v>8</v>
      </c>
      <c r="C18">
        <v>36</v>
      </c>
      <c r="D18" t="s">
        <v>13</v>
      </c>
      <c r="E18" s="3">
        <v>43958</v>
      </c>
      <c r="F18" t="s">
        <v>23</v>
      </c>
      <c r="G18" s="5">
        <v>118840</v>
      </c>
    </row>
    <row r="19" spans="1:7" x14ac:dyDescent="0.35">
      <c r="A19" t="s">
        <v>127</v>
      </c>
      <c r="B19" t="s">
        <v>8</v>
      </c>
      <c r="C19">
        <v>30</v>
      </c>
      <c r="D19" t="s">
        <v>13</v>
      </c>
      <c r="E19" s="3">
        <v>44789</v>
      </c>
      <c r="F19" t="s">
        <v>23</v>
      </c>
      <c r="G19" s="5">
        <v>69710</v>
      </c>
    </row>
    <row r="20" spans="1:7" x14ac:dyDescent="0.35">
      <c r="A20" t="s">
        <v>128</v>
      </c>
      <c r="B20" t="s">
        <v>8</v>
      </c>
      <c r="C20">
        <v>20</v>
      </c>
      <c r="D20" t="s">
        <v>13</v>
      </c>
      <c r="E20" s="3">
        <v>44683</v>
      </c>
      <c r="F20" t="s">
        <v>12</v>
      </c>
      <c r="G20" s="5">
        <v>79570</v>
      </c>
    </row>
    <row r="21" spans="1:7" x14ac:dyDescent="0.35">
      <c r="A21" t="s">
        <v>129</v>
      </c>
      <c r="B21" t="s">
        <v>15</v>
      </c>
      <c r="C21">
        <v>22</v>
      </c>
      <c r="D21" t="s">
        <v>10</v>
      </c>
      <c r="E21" s="3">
        <v>44388</v>
      </c>
      <c r="F21" t="s">
        <v>12</v>
      </c>
      <c r="G21" s="5">
        <v>76900</v>
      </c>
    </row>
    <row r="22" spans="1:7" x14ac:dyDescent="0.35">
      <c r="A22" t="s">
        <v>130</v>
      </c>
      <c r="B22" t="s">
        <v>8</v>
      </c>
      <c r="C22">
        <v>27</v>
      </c>
      <c r="D22" t="s">
        <v>13</v>
      </c>
      <c r="E22" s="3">
        <v>44073</v>
      </c>
      <c r="F22" t="s">
        <v>9</v>
      </c>
      <c r="G22" s="5">
        <v>54970</v>
      </c>
    </row>
    <row r="23" spans="1:7" x14ac:dyDescent="0.35">
      <c r="A23" t="s">
        <v>131</v>
      </c>
      <c r="B23" t="s">
        <v>8</v>
      </c>
      <c r="C23">
        <v>37</v>
      </c>
      <c r="D23" t="s">
        <v>18</v>
      </c>
      <c r="E23" s="3">
        <v>44277</v>
      </c>
      <c r="F23" t="s">
        <v>23</v>
      </c>
      <c r="G23" s="5">
        <v>88050</v>
      </c>
    </row>
    <row r="24" spans="1:7" x14ac:dyDescent="0.35">
      <c r="A24" t="s">
        <v>132</v>
      </c>
      <c r="B24" t="s">
        <v>8</v>
      </c>
      <c r="C24">
        <v>43</v>
      </c>
      <c r="D24" t="s">
        <v>13</v>
      </c>
      <c r="E24" s="3">
        <v>44558</v>
      </c>
      <c r="F24" t="s">
        <v>9</v>
      </c>
      <c r="G24" s="5">
        <v>36040</v>
      </c>
    </row>
    <row r="25" spans="1:7" x14ac:dyDescent="0.35">
      <c r="A25" t="s">
        <v>133</v>
      </c>
      <c r="B25" t="s">
        <v>15</v>
      </c>
      <c r="C25">
        <v>42</v>
      </c>
      <c r="D25" t="s">
        <v>43</v>
      </c>
      <c r="E25" s="3">
        <v>44718</v>
      </c>
      <c r="F25" t="s">
        <v>12</v>
      </c>
      <c r="G25" s="5">
        <v>75000</v>
      </c>
    </row>
    <row r="26" spans="1:7" x14ac:dyDescent="0.35">
      <c r="A26" t="s">
        <v>134</v>
      </c>
      <c r="B26" t="s">
        <v>8</v>
      </c>
      <c r="C26">
        <v>35</v>
      </c>
      <c r="D26" t="s">
        <v>13</v>
      </c>
      <c r="E26" s="3">
        <v>44666</v>
      </c>
      <c r="F26" t="s">
        <v>12</v>
      </c>
      <c r="G26" s="5">
        <v>40400</v>
      </c>
    </row>
    <row r="27" spans="1:7" x14ac:dyDescent="0.35">
      <c r="A27" t="s">
        <v>135</v>
      </c>
      <c r="B27" t="s">
        <v>8</v>
      </c>
      <c r="C27">
        <v>24</v>
      </c>
      <c r="D27" t="s">
        <v>13</v>
      </c>
      <c r="E27" s="3">
        <v>44625</v>
      </c>
      <c r="F27" t="s">
        <v>23</v>
      </c>
      <c r="G27" s="5">
        <v>100420</v>
      </c>
    </row>
    <row r="28" spans="1:7" x14ac:dyDescent="0.35">
      <c r="A28" t="s">
        <v>136</v>
      </c>
      <c r="B28" t="s">
        <v>15</v>
      </c>
      <c r="C28">
        <v>31</v>
      </c>
      <c r="D28" t="s">
        <v>13</v>
      </c>
      <c r="E28" s="3">
        <v>44604</v>
      </c>
      <c r="F28" t="s">
        <v>23</v>
      </c>
      <c r="G28" s="5">
        <v>58100</v>
      </c>
    </row>
    <row r="29" spans="1:7" x14ac:dyDescent="0.35">
      <c r="A29" t="s">
        <v>137</v>
      </c>
      <c r="B29" t="s">
        <v>15</v>
      </c>
      <c r="C29">
        <v>44</v>
      </c>
      <c r="D29" t="s">
        <v>13</v>
      </c>
      <c r="E29" s="3">
        <v>44985</v>
      </c>
      <c r="F29" t="s">
        <v>23</v>
      </c>
      <c r="G29" s="5">
        <v>114870</v>
      </c>
    </row>
    <row r="30" spans="1:7" x14ac:dyDescent="0.35">
      <c r="A30" t="s">
        <v>138</v>
      </c>
      <c r="B30" t="s">
        <v>15</v>
      </c>
      <c r="C30">
        <v>32</v>
      </c>
      <c r="D30" t="s">
        <v>13</v>
      </c>
      <c r="E30" s="3">
        <v>44549</v>
      </c>
      <c r="F30" t="s">
        <v>12</v>
      </c>
      <c r="G30" s="5">
        <v>41570</v>
      </c>
    </row>
    <row r="31" spans="1:7" x14ac:dyDescent="0.35">
      <c r="A31" t="s">
        <v>139</v>
      </c>
      <c r="B31" t="s">
        <v>15</v>
      </c>
      <c r="C31">
        <v>30</v>
      </c>
      <c r="D31" t="s">
        <v>13</v>
      </c>
      <c r="E31" s="3">
        <v>44800</v>
      </c>
      <c r="F31" t="s">
        <v>12</v>
      </c>
      <c r="G31" s="5">
        <v>112570</v>
      </c>
    </row>
    <row r="32" spans="1:7" x14ac:dyDescent="0.35">
      <c r="A32" t="s">
        <v>140</v>
      </c>
      <c r="B32" t="s">
        <v>8</v>
      </c>
      <c r="C32">
        <v>26</v>
      </c>
      <c r="D32" t="s">
        <v>13</v>
      </c>
      <c r="E32" s="3">
        <v>44164</v>
      </c>
      <c r="F32" t="s">
        <v>12</v>
      </c>
      <c r="G32" s="5">
        <v>47360</v>
      </c>
    </row>
    <row r="33" spans="1:7" x14ac:dyDescent="0.35">
      <c r="A33" t="s">
        <v>141</v>
      </c>
      <c r="B33" t="s">
        <v>15</v>
      </c>
      <c r="C33">
        <v>21</v>
      </c>
      <c r="D33" t="s">
        <v>13</v>
      </c>
      <c r="E33" s="3">
        <v>44256</v>
      </c>
      <c r="F33" t="s">
        <v>17</v>
      </c>
      <c r="G33" s="5">
        <v>65920</v>
      </c>
    </row>
    <row r="34" spans="1:7" x14ac:dyDescent="0.35">
      <c r="A34" t="s">
        <v>142</v>
      </c>
      <c r="B34" t="s">
        <v>15</v>
      </c>
      <c r="C34">
        <v>28</v>
      </c>
      <c r="D34" t="s">
        <v>13</v>
      </c>
      <c r="E34" s="3">
        <v>44571</v>
      </c>
      <c r="F34" t="s">
        <v>12</v>
      </c>
      <c r="G34" s="5">
        <v>99970</v>
      </c>
    </row>
    <row r="35" spans="1:7" x14ac:dyDescent="0.35">
      <c r="A35" t="s">
        <v>143</v>
      </c>
      <c r="B35" t="s">
        <v>15</v>
      </c>
      <c r="C35">
        <v>25</v>
      </c>
      <c r="D35" t="s">
        <v>10</v>
      </c>
      <c r="E35" s="3">
        <v>44633</v>
      </c>
      <c r="F35" t="s">
        <v>23</v>
      </c>
      <c r="G35" s="5">
        <v>80700</v>
      </c>
    </row>
    <row r="36" spans="1:7" x14ac:dyDescent="0.35">
      <c r="A36" t="s">
        <v>144</v>
      </c>
      <c r="B36" t="s">
        <v>8</v>
      </c>
      <c r="C36">
        <v>24</v>
      </c>
      <c r="D36" t="s">
        <v>18</v>
      </c>
      <c r="E36" s="3">
        <v>44375</v>
      </c>
      <c r="F36" t="s">
        <v>17</v>
      </c>
      <c r="G36" s="5">
        <v>52610</v>
      </c>
    </row>
    <row r="37" spans="1:7" x14ac:dyDescent="0.35">
      <c r="A37" t="s">
        <v>145</v>
      </c>
      <c r="B37" t="s">
        <v>8</v>
      </c>
      <c r="C37">
        <v>29</v>
      </c>
      <c r="D37" t="s">
        <v>18</v>
      </c>
      <c r="E37" s="3">
        <v>44119</v>
      </c>
      <c r="F37" t="s">
        <v>23</v>
      </c>
      <c r="G37" s="5">
        <v>112110</v>
      </c>
    </row>
    <row r="38" spans="1:7" x14ac:dyDescent="0.35">
      <c r="A38" t="s">
        <v>146</v>
      </c>
      <c r="B38" t="s">
        <v>15</v>
      </c>
      <c r="C38">
        <v>27</v>
      </c>
      <c r="D38" t="s">
        <v>13</v>
      </c>
      <c r="E38" s="3">
        <v>44061</v>
      </c>
      <c r="F38" t="s">
        <v>26</v>
      </c>
      <c r="G38" s="5">
        <v>119110</v>
      </c>
    </row>
    <row r="39" spans="1:7" x14ac:dyDescent="0.35">
      <c r="A39" t="s">
        <v>147</v>
      </c>
      <c r="B39" t="s">
        <v>8</v>
      </c>
      <c r="C39">
        <v>22</v>
      </c>
      <c r="D39" t="s">
        <v>10</v>
      </c>
      <c r="E39" s="3">
        <v>44384</v>
      </c>
      <c r="F39" t="s">
        <v>9</v>
      </c>
      <c r="G39" s="5">
        <v>112780</v>
      </c>
    </row>
    <row r="40" spans="1:7" x14ac:dyDescent="0.35">
      <c r="A40" t="s">
        <v>148</v>
      </c>
      <c r="B40" t="s">
        <v>15</v>
      </c>
      <c r="C40">
        <v>36</v>
      </c>
      <c r="D40" t="s">
        <v>13</v>
      </c>
      <c r="E40" s="3">
        <v>44023</v>
      </c>
      <c r="F40" t="s">
        <v>12</v>
      </c>
      <c r="G40" s="5">
        <v>114890</v>
      </c>
    </row>
    <row r="41" spans="1:7" x14ac:dyDescent="0.35">
      <c r="A41" t="s">
        <v>149</v>
      </c>
      <c r="B41" t="s">
        <v>8</v>
      </c>
      <c r="C41">
        <v>27</v>
      </c>
      <c r="D41" t="s">
        <v>13</v>
      </c>
      <c r="E41" s="3">
        <v>44506</v>
      </c>
      <c r="F41" t="s">
        <v>17</v>
      </c>
      <c r="G41" s="5">
        <v>48980</v>
      </c>
    </row>
    <row r="42" spans="1:7" x14ac:dyDescent="0.35">
      <c r="A42" t="s">
        <v>150</v>
      </c>
      <c r="B42" t="s">
        <v>8</v>
      </c>
      <c r="C42">
        <v>21</v>
      </c>
      <c r="D42" t="s">
        <v>13</v>
      </c>
      <c r="E42" s="3">
        <v>44180</v>
      </c>
      <c r="F42" t="s">
        <v>26</v>
      </c>
      <c r="G42" s="5">
        <v>75880</v>
      </c>
    </row>
    <row r="43" spans="1:7" x14ac:dyDescent="0.35">
      <c r="A43" t="s">
        <v>151</v>
      </c>
      <c r="B43" t="s">
        <v>15</v>
      </c>
      <c r="C43">
        <v>28</v>
      </c>
      <c r="D43" t="s">
        <v>13</v>
      </c>
      <c r="E43" s="3">
        <v>44296</v>
      </c>
      <c r="F43" t="s">
        <v>9</v>
      </c>
      <c r="G43" s="5">
        <v>53240</v>
      </c>
    </row>
    <row r="44" spans="1:7" x14ac:dyDescent="0.35">
      <c r="A44" t="s">
        <v>152</v>
      </c>
      <c r="B44" t="s">
        <v>15</v>
      </c>
      <c r="C44">
        <v>34</v>
      </c>
      <c r="D44" t="s">
        <v>13</v>
      </c>
      <c r="E44" s="3">
        <v>44397</v>
      </c>
      <c r="F44" t="s">
        <v>17</v>
      </c>
      <c r="G44" s="5">
        <v>85000</v>
      </c>
    </row>
    <row r="45" spans="1:7" x14ac:dyDescent="0.35">
      <c r="A45" t="s">
        <v>153</v>
      </c>
      <c r="B45" t="s">
        <v>15</v>
      </c>
      <c r="C45">
        <v>21</v>
      </c>
      <c r="D45" t="s">
        <v>13</v>
      </c>
      <c r="E45" s="3">
        <v>44619</v>
      </c>
      <c r="F45" t="s">
        <v>23</v>
      </c>
      <c r="G45" s="5">
        <v>33920</v>
      </c>
    </row>
    <row r="46" spans="1:7" x14ac:dyDescent="0.35">
      <c r="A46" t="s">
        <v>154</v>
      </c>
      <c r="B46" t="s">
        <v>15</v>
      </c>
      <c r="C46">
        <v>33</v>
      </c>
      <c r="D46" t="s">
        <v>13</v>
      </c>
      <c r="E46" s="3">
        <v>44253</v>
      </c>
      <c r="F46" t="s">
        <v>23</v>
      </c>
      <c r="G46" s="5">
        <v>75280</v>
      </c>
    </row>
    <row r="47" spans="1:7" x14ac:dyDescent="0.35">
      <c r="A47" t="s">
        <v>155</v>
      </c>
      <c r="B47" t="s">
        <v>15</v>
      </c>
      <c r="C47">
        <v>34</v>
      </c>
      <c r="D47" t="s">
        <v>13</v>
      </c>
      <c r="E47" s="3">
        <v>44594</v>
      </c>
      <c r="F47" t="s">
        <v>17</v>
      </c>
      <c r="G47" s="5">
        <v>58940</v>
      </c>
    </row>
    <row r="48" spans="1:7" x14ac:dyDescent="0.35">
      <c r="A48" t="s">
        <v>156</v>
      </c>
      <c r="B48" t="s">
        <v>15</v>
      </c>
      <c r="C48">
        <v>28</v>
      </c>
      <c r="D48" t="s">
        <v>13</v>
      </c>
      <c r="E48" s="3">
        <v>44425</v>
      </c>
      <c r="F48" t="s">
        <v>12</v>
      </c>
      <c r="G48" s="5">
        <v>104770</v>
      </c>
    </row>
    <row r="49" spans="1:7" x14ac:dyDescent="0.35">
      <c r="A49" t="s">
        <v>157</v>
      </c>
      <c r="B49" t="s">
        <v>8</v>
      </c>
      <c r="C49">
        <v>21</v>
      </c>
      <c r="D49" t="s">
        <v>13</v>
      </c>
      <c r="E49" s="3">
        <v>44701</v>
      </c>
      <c r="F49" t="s">
        <v>12</v>
      </c>
      <c r="G49" s="5">
        <v>57090</v>
      </c>
    </row>
    <row r="50" spans="1:7" x14ac:dyDescent="0.35">
      <c r="A50" t="s">
        <v>158</v>
      </c>
      <c r="B50" t="s">
        <v>8</v>
      </c>
      <c r="C50">
        <v>27</v>
      </c>
      <c r="D50" t="s">
        <v>10</v>
      </c>
      <c r="E50" s="3">
        <v>44174</v>
      </c>
      <c r="F50" t="s">
        <v>17</v>
      </c>
      <c r="G50" s="5">
        <v>91650</v>
      </c>
    </row>
    <row r="51" spans="1:7" x14ac:dyDescent="0.35">
      <c r="A51" t="s">
        <v>159</v>
      </c>
      <c r="B51" t="s">
        <v>8</v>
      </c>
      <c r="C51">
        <v>42</v>
      </c>
      <c r="D51" t="s">
        <v>18</v>
      </c>
      <c r="E51" s="3">
        <v>44670</v>
      </c>
      <c r="F51" t="s">
        <v>17</v>
      </c>
      <c r="G51" s="5">
        <v>70270</v>
      </c>
    </row>
    <row r="52" spans="1:7" x14ac:dyDescent="0.35">
      <c r="A52" t="s">
        <v>160</v>
      </c>
      <c r="B52" t="s">
        <v>15</v>
      </c>
      <c r="C52">
        <v>28</v>
      </c>
      <c r="D52" t="s">
        <v>13</v>
      </c>
      <c r="E52" s="3">
        <v>44124</v>
      </c>
      <c r="F52" t="s">
        <v>17</v>
      </c>
      <c r="G52" s="5">
        <v>75970</v>
      </c>
    </row>
    <row r="53" spans="1:7" x14ac:dyDescent="0.35">
      <c r="A53" t="s">
        <v>161</v>
      </c>
      <c r="B53" t="s">
        <v>202</v>
      </c>
      <c r="C53">
        <v>27</v>
      </c>
      <c r="D53" t="s">
        <v>10</v>
      </c>
      <c r="E53" s="3">
        <v>44212</v>
      </c>
      <c r="F53" t="s">
        <v>23</v>
      </c>
      <c r="G53" s="5">
        <v>90700</v>
      </c>
    </row>
    <row r="54" spans="1:7" x14ac:dyDescent="0.35">
      <c r="A54" t="s">
        <v>162</v>
      </c>
      <c r="B54" t="s">
        <v>8</v>
      </c>
      <c r="C54">
        <v>30</v>
      </c>
      <c r="D54" t="s">
        <v>13</v>
      </c>
      <c r="E54" s="3">
        <v>44607</v>
      </c>
      <c r="F54" t="s">
        <v>12</v>
      </c>
      <c r="G54" s="5">
        <v>60570</v>
      </c>
    </row>
    <row r="55" spans="1:7" x14ac:dyDescent="0.35">
      <c r="A55" t="s">
        <v>163</v>
      </c>
      <c r="B55" t="s">
        <v>8</v>
      </c>
      <c r="C55">
        <v>33</v>
      </c>
      <c r="D55" t="s">
        <v>13</v>
      </c>
      <c r="E55" s="3">
        <v>44103</v>
      </c>
      <c r="F55" t="s">
        <v>12</v>
      </c>
      <c r="G55" s="5">
        <v>115920</v>
      </c>
    </row>
    <row r="56" spans="1:7" x14ac:dyDescent="0.35">
      <c r="A56" t="s">
        <v>164</v>
      </c>
      <c r="B56" t="s">
        <v>15</v>
      </c>
      <c r="C56">
        <v>33</v>
      </c>
      <c r="D56" t="s">
        <v>13</v>
      </c>
      <c r="E56" s="3">
        <v>44006</v>
      </c>
      <c r="F56" t="s">
        <v>17</v>
      </c>
      <c r="G56" s="5">
        <v>65360</v>
      </c>
    </row>
    <row r="57" spans="1:7" x14ac:dyDescent="0.35">
      <c r="A57" t="s">
        <v>165</v>
      </c>
      <c r="B57" t="s">
        <v>202</v>
      </c>
      <c r="C57">
        <v>30</v>
      </c>
      <c r="D57" t="s">
        <v>13</v>
      </c>
      <c r="E57" s="3">
        <v>44535</v>
      </c>
      <c r="F57" t="s">
        <v>17</v>
      </c>
      <c r="G57" s="5">
        <v>64000</v>
      </c>
    </row>
    <row r="58" spans="1:7" x14ac:dyDescent="0.35">
      <c r="A58" t="s">
        <v>166</v>
      </c>
      <c r="B58" t="s">
        <v>15</v>
      </c>
      <c r="C58">
        <v>34</v>
      </c>
      <c r="D58" t="s">
        <v>13</v>
      </c>
      <c r="E58" s="3">
        <v>44383</v>
      </c>
      <c r="F58" t="s">
        <v>17</v>
      </c>
      <c r="G58" s="5">
        <v>92450</v>
      </c>
    </row>
    <row r="59" spans="1:7" x14ac:dyDescent="0.35">
      <c r="A59" t="s">
        <v>167</v>
      </c>
      <c r="B59" t="s">
        <v>8</v>
      </c>
      <c r="C59">
        <v>31</v>
      </c>
      <c r="D59" t="s">
        <v>13</v>
      </c>
      <c r="E59" s="3">
        <v>44450</v>
      </c>
      <c r="F59" t="s">
        <v>23</v>
      </c>
      <c r="G59" s="5">
        <v>48950</v>
      </c>
    </row>
    <row r="60" spans="1:7" x14ac:dyDescent="0.35">
      <c r="A60" t="s">
        <v>168</v>
      </c>
      <c r="B60" t="s">
        <v>15</v>
      </c>
      <c r="C60">
        <v>27</v>
      </c>
      <c r="D60" t="s">
        <v>13</v>
      </c>
      <c r="E60" s="3">
        <v>44625</v>
      </c>
      <c r="F60" t="s">
        <v>23</v>
      </c>
      <c r="G60" s="5">
        <v>83750</v>
      </c>
    </row>
    <row r="61" spans="1:7" x14ac:dyDescent="0.35">
      <c r="A61" t="s">
        <v>169</v>
      </c>
      <c r="B61" t="s">
        <v>15</v>
      </c>
      <c r="C61">
        <v>40</v>
      </c>
      <c r="D61" t="s">
        <v>13</v>
      </c>
      <c r="E61" s="3">
        <v>44276</v>
      </c>
      <c r="F61" t="s">
        <v>23</v>
      </c>
      <c r="G61" s="5">
        <v>87620</v>
      </c>
    </row>
    <row r="62" spans="1:7" x14ac:dyDescent="0.35">
      <c r="A62" t="s">
        <v>170</v>
      </c>
      <c r="B62" t="s">
        <v>15</v>
      </c>
      <c r="C62">
        <v>20</v>
      </c>
      <c r="D62" t="s">
        <v>18</v>
      </c>
      <c r="E62" s="3">
        <v>44476</v>
      </c>
      <c r="F62" t="s">
        <v>9</v>
      </c>
      <c r="G62" s="5">
        <v>68900</v>
      </c>
    </row>
    <row r="63" spans="1:7" x14ac:dyDescent="0.35">
      <c r="A63" t="s">
        <v>171</v>
      </c>
      <c r="B63" t="s">
        <v>8</v>
      </c>
      <c r="C63">
        <v>32</v>
      </c>
      <c r="D63" t="s">
        <v>13</v>
      </c>
      <c r="E63" s="3">
        <v>44403</v>
      </c>
      <c r="F63" t="s">
        <v>9</v>
      </c>
      <c r="G63" s="5">
        <v>53540</v>
      </c>
    </row>
    <row r="64" spans="1:7" x14ac:dyDescent="0.35">
      <c r="A64" t="s">
        <v>172</v>
      </c>
      <c r="B64" t="s">
        <v>8</v>
      </c>
      <c r="C64">
        <v>28</v>
      </c>
      <c r="D64" t="s">
        <v>49</v>
      </c>
      <c r="E64" s="3">
        <v>44758</v>
      </c>
      <c r="F64" t="s">
        <v>9</v>
      </c>
      <c r="G64" s="5">
        <v>43510</v>
      </c>
    </row>
    <row r="65" spans="1:7" x14ac:dyDescent="0.35">
      <c r="A65" t="s">
        <v>173</v>
      </c>
      <c r="B65" t="s">
        <v>15</v>
      </c>
      <c r="C65">
        <v>38</v>
      </c>
      <c r="D65" t="s">
        <v>43</v>
      </c>
      <c r="E65" s="3">
        <v>44316</v>
      </c>
      <c r="F65" t="s">
        <v>9</v>
      </c>
      <c r="G65" s="5">
        <v>109160</v>
      </c>
    </row>
    <row r="66" spans="1:7" x14ac:dyDescent="0.35">
      <c r="A66" t="s">
        <v>174</v>
      </c>
      <c r="B66" t="s">
        <v>8</v>
      </c>
      <c r="C66">
        <v>40</v>
      </c>
      <c r="D66" t="s">
        <v>13</v>
      </c>
      <c r="E66" s="3">
        <v>44204</v>
      </c>
      <c r="F66" t="s">
        <v>12</v>
      </c>
      <c r="G66" s="5">
        <v>99750</v>
      </c>
    </row>
    <row r="67" spans="1:7" x14ac:dyDescent="0.35">
      <c r="A67" t="s">
        <v>175</v>
      </c>
      <c r="B67" t="s">
        <v>15</v>
      </c>
      <c r="C67">
        <v>31</v>
      </c>
      <c r="D67" t="s">
        <v>13</v>
      </c>
      <c r="E67" s="3">
        <v>44084</v>
      </c>
      <c r="F67" t="s">
        <v>23</v>
      </c>
      <c r="G67" s="5">
        <v>41980</v>
      </c>
    </row>
    <row r="68" spans="1:7" x14ac:dyDescent="0.35">
      <c r="A68" t="s">
        <v>176</v>
      </c>
      <c r="B68" t="s">
        <v>8</v>
      </c>
      <c r="C68">
        <v>36</v>
      </c>
      <c r="D68" t="s">
        <v>13</v>
      </c>
      <c r="E68" s="3">
        <v>44272</v>
      </c>
      <c r="F68" t="s">
        <v>17</v>
      </c>
      <c r="G68" s="5">
        <v>71380</v>
      </c>
    </row>
    <row r="69" spans="1:7" x14ac:dyDescent="0.35">
      <c r="A69" t="s">
        <v>177</v>
      </c>
      <c r="B69" t="s">
        <v>8</v>
      </c>
      <c r="C69">
        <v>27</v>
      </c>
      <c r="D69" t="s">
        <v>49</v>
      </c>
      <c r="E69" s="3">
        <v>44547</v>
      </c>
      <c r="F69" t="s">
        <v>12</v>
      </c>
      <c r="G69" s="5">
        <v>113280</v>
      </c>
    </row>
    <row r="70" spans="1:7" x14ac:dyDescent="0.35">
      <c r="A70" t="s">
        <v>178</v>
      </c>
      <c r="B70" t="s">
        <v>15</v>
      </c>
      <c r="C70">
        <v>33</v>
      </c>
      <c r="D70" t="s">
        <v>13</v>
      </c>
      <c r="E70" s="3">
        <v>44747</v>
      </c>
      <c r="F70" t="s">
        <v>17</v>
      </c>
      <c r="G70" s="5">
        <v>86570</v>
      </c>
    </row>
    <row r="71" spans="1:7" x14ac:dyDescent="0.35">
      <c r="A71" t="s">
        <v>179</v>
      </c>
      <c r="B71" t="s">
        <v>8</v>
      </c>
      <c r="C71">
        <v>26</v>
      </c>
      <c r="D71" t="s">
        <v>13</v>
      </c>
      <c r="E71" s="3">
        <v>44350</v>
      </c>
      <c r="F71" t="s">
        <v>12</v>
      </c>
      <c r="G71" s="5">
        <v>53540</v>
      </c>
    </row>
    <row r="72" spans="1:7" x14ac:dyDescent="0.35">
      <c r="A72" t="s">
        <v>180</v>
      </c>
      <c r="B72" t="s">
        <v>8</v>
      </c>
      <c r="C72">
        <v>37</v>
      </c>
      <c r="D72" t="s">
        <v>13</v>
      </c>
      <c r="E72" s="3">
        <v>44640</v>
      </c>
      <c r="F72" t="s">
        <v>23</v>
      </c>
      <c r="G72" s="5">
        <v>69070</v>
      </c>
    </row>
    <row r="73" spans="1:7" x14ac:dyDescent="0.35">
      <c r="A73" t="s">
        <v>181</v>
      </c>
      <c r="B73" t="s">
        <v>15</v>
      </c>
      <c r="C73">
        <v>30</v>
      </c>
      <c r="D73" t="s">
        <v>18</v>
      </c>
      <c r="E73" s="3">
        <v>44328</v>
      </c>
      <c r="F73" t="s">
        <v>17</v>
      </c>
      <c r="G73" s="5">
        <v>67910</v>
      </c>
    </row>
    <row r="74" spans="1:7" x14ac:dyDescent="0.35">
      <c r="A74" t="s">
        <v>182</v>
      </c>
      <c r="B74" t="s">
        <v>8</v>
      </c>
      <c r="C74">
        <v>30</v>
      </c>
      <c r="D74" t="s">
        <v>13</v>
      </c>
      <c r="E74" s="3">
        <v>44214</v>
      </c>
      <c r="F74" t="s">
        <v>23</v>
      </c>
      <c r="G74" s="5">
        <v>69120</v>
      </c>
    </row>
    <row r="75" spans="1:7" x14ac:dyDescent="0.35">
      <c r="A75" t="s">
        <v>183</v>
      </c>
      <c r="B75" t="s">
        <v>15</v>
      </c>
      <c r="C75">
        <v>34</v>
      </c>
      <c r="D75" t="s">
        <v>13</v>
      </c>
      <c r="E75" s="3">
        <v>44550</v>
      </c>
      <c r="F75" t="s">
        <v>17</v>
      </c>
      <c r="G75" s="5">
        <v>60130</v>
      </c>
    </row>
    <row r="76" spans="1:7" x14ac:dyDescent="0.35">
      <c r="A76" t="s">
        <v>184</v>
      </c>
      <c r="B76" t="s">
        <v>8</v>
      </c>
      <c r="C76">
        <v>23</v>
      </c>
      <c r="D76" t="s">
        <v>13</v>
      </c>
      <c r="E76" s="3">
        <v>44378</v>
      </c>
      <c r="F76" t="s">
        <v>12</v>
      </c>
      <c r="G76" s="5">
        <v>106460</v>
      </c>
    </row>
    <row r="77" spans="1:7" x14ac:dyDescent="0.35">
      <c r="A77" t="s">
        <v>185</v>
      </c>
      <c r="B77" t="s">
        <v>15</v>
      </c>
      <c r="C77">
        <v>37</v>
      </c>
      <c r="D77" t="s">
        <v>13</v>
      </c>
      <c r="E77" s="3">
        <v>44389</v>
      </c>
      <c r="F77" t="s">
        <v>26</v>
      </c>
      <c r="G77" s="5">
        <v>118100</v>
      </c>
    </row>
    <row r="78" spans="1:7" x14ac:dyDescent="0.35">
      <c r="A78" t="s">
        <v>186</v>
      </c>
      <c r="B78" t="s">
        <v>15</v>
      </c>
      <c r="C78">
        <v>36</v>
      </c>
      <c r="D78" t="s">
        <v>13</v>
      </c>
      <c r="E78" s="3">
        <v>44468</v>
      </c>
      <c r="F78" t="s">
        <v>12</v>
      </c>
      <c r="G78" s="5">
        <v>78390</v>
      </c>
    </row>
    <row r="79" spans="1:7" x14ac:dyDescent="0.35">
      <c r="A79" t="s">
        <v>187</v>
      </c>
      <c r="B79" t="s">
        <v>15</v>
      </c>
      <c r="C79">
        <v>30</v>
      </c>
      <c r="D79" t="s">
        <v>13</v>
      </c>
      <c r="E79" s="3">
        <v>44789</v>
      </c>
      <c r="F79" t="s">
        <v>12</v>
      </c>
      <c r="G79" s="5">
        <v>114180</v>
      </c>
    </row>
    <row r="80" spans="1:7" x14ac:dyDescent="0.35">
      <c r="A80" t="s">
        <v>188</v>
      </c>
      <c r="B80" t="s">
        <v>15</v>
      </c>
      <c r="C80">
        <v>28</v>
      </c>
      <c r="D80" t="s">
        <v>13</v>
      </c>
      <c r="E80" s="3">
        <v>44590</v>
      </c>
      <c r="F80" t="s">
        <v>12</v>
      </c>
      <c r="G80" s="5">
        <v>104120</v>
      </c>
    </row>
    <row r="81" spans="1:7" x14ac:dyDescent="0.35">
      <c r="A81" t="s">
        <v>189</v>
      </c>
      <c r="B81" t="s">
        <v>8</v>
      </c>
      <c r="C81">
        <v>30</v>
      </c>
      <c r="D81" t="s">
        <v>13</v>
      </c>
      <c r="E81" s="3">
        <v>44640</v>
      </c>
      <c r="F81" t="s">
        <v>12</v>
      </c>
      <c r="G81" s="5">
        <v>67950</v>
      </c>
    </row>
    <row r="82" spans="1:7" x14ac:dyDescent="0.35">
      <c r="A82" t="s">
        <v>190</v>
      </c>
      <c r="B82" t="s">
        <v>15</v>
      </c>
      <c r="C82">
        <v>29</v>
      </c>
      <c r="D82" t="s">
        <v>13</v>
      </c>
      <c r="E82" s="3">
        <v>43962</v>
      </c>
      <c r="F82" t="s">
        <v>23</v>
      </c>
      <c r="G82" s="5">
        <v>34980</v>
      </c>
    </row>
    <row r="83" spans="1:7" x14ac:dyDescent="0.35">
      <c r="A83" t="s">
        <v>191</v>
      </c>
      <c r="B83" t="s">
        <v>15</v>
      </c>
      <c r="C83">
        <v>24</v>
      </c>
      <c r="D83" t="s">
        <v>13</v>
      </c>
      <c r="E83" s="3">
        <v>44087</v>
      </c>
      <c r="F83" t="s">
        <v>23</v>
      </c>
      <c r="G83" s="5">
        <v>62780</v>
      </c>
    </row>
    <row r="84" spans="1:7" x14ac:dyDescent="0.35">
      <c r="A84" t="s">
        <v>192</v>
      </c>
      <c r="B84" t="s">
        <v>8</v>
      </c>
      <c r="C84">
        <v>20</v>
      </c>
      <c r="D84" t="s">
        <v>13</v>
      </c>
      <c r="E84" s="3">
        <v>44397</v>
      </c>
      <c r="F84" t="s">
        <v>23</v>
      </c>
      <c r="G84" s="5">
        <v>107700</v>
      </c>
    </row>
    <row r="85" spans="1:7" x14ac:dyDescent="0.35">
      <c r="A85" t="s">
        <v>193</v>
      </c>
      <c r="B85" t="s">
        <v>8</v>
      </c>
      <c r="C85">
        <v>25</v>
      </c>
      <c r="D85" t="s">
        <v>13</v>
      </c>
      <c r="E85" s="3">
        <v>44322</v>
      </c>
      <c r="F85" t="s">
        <v>9</v>
      </c>
      <c r="G85" s="5">
        <v>65700</v>
      </c>
    </row>
    <row r="86" spans="1:7" x14ac:dyDescent="0.35">
      <c r="A86" t="s">
        <v>194</v>
      </c>
      <c r="B86" t="s">
        <v>15</v>
      </c>
      <c r="C86">
        <v>33</v>
      </c>
      <c r="D86" t="s">
        <v>49</v>
      </c>
      <c r="E86" s="3">
        <v>44313</v>
      </c>
      <c r="F86" t="s">
        <v>23</v>
      </c>
      <c r="G86" s="5">
        <v>75480</v>
      </c>
    </row>
    <row r="87" spans="1:7" x14ac:dyDescent="0.35">
      <c r="A87" t="s">
        <v>195</v>
      </c>
      <c r="B87" t="s">
        <v>8</v>
      </c>
      <c r="C87">
        <v>33</v>
      </c>
      <c r="D87" t="s">
        <v>13</v>
      </c>
      <c r="E87" s="3">
        <v>44448</v>
      </c>
      <c r="F87" t="s">
        <v>23</v>
      </c>
      <c r="G87" s="5">
        <v>53870</v>
      </c>
    </row>
    <row r="88" spans="1:7" x14ac:dyDescent="0.35">
      <c r="A88" t="s">
        <v>196</v>
      </c>
      <c r="B88" t="s">
        <v>15</v>
      </c>
      <c r="C88">
        <v>36</v>
      </c>
      <c r="D88" t="s">
        <v>13</v>
      </c>
      <c r="E88" s="3">
        <v>44433</v>
      </c>
      <c r="F88" t="s">
        <v>9</v>
      </c>
      <c r="G88" s="5">
        <v>78540</v>
      </c>
    </row>
    <row r="89" spans="1:7" x14ac:dyDescent="0.35">
      <c r="A89" t="s">
        <v>197</v>
      </c>
      <c r="B89" t="s">
        <v>8</v>
      </c>
      <c r="C89">
        <v>19</v>
      </c>
      <c r="D89" t="s">
        <v>13</v>
      </c>
      <c r="E89" s="3">
        <v>44218</v>
      </c>
      <c r="F89" t="s">
        <v>12</v>
      </c>
      <c r="G89" s="5">
        <v>58960</v>
      </c>
    </row>
    <row r="90" spans="1:7" x14ac:dyDescent="0.35">
      <c r="A90" t="s">
        <v>198</v>
      </c>
      <c r="B90" t="s">
        <v>8</v>
      </c>
      <c r="C90">
        <v>46</v>
      </c>
      <c r="D90" t="s">
        <v>13</v>
      </c>
      <c r="E90" s="3">
        <v>44697</v>
      </c>
      <c r="F90" t="s">
        <v>12</v>
      </c>
      <c r="G90" s="5">
        <v>70610</v>
      </c>
    </row>
    <row r="91" spans="1:7" x14ac:dyDescent="0.35">
      <c r="A91" t="s">
        <v>199</v>
      </c>
      <c r="B91" t="s">
        <v>8</v>
      </c>
      <c r="C91">
        <v>33</v>
      </c>
      <c r="D91" t="s">
        <v>13</v>
      </c>
      <c r="E91" s="3">
        <v>44181</v>
      </c>
      <c r="F91" t="s">
        <v>17</v>
      </c>
      <c r="G91" s="5">
        <v>59430</v>
      </c>
    </row>
    <row r="92" spans="1:7" x14ac:dyDescent="0.35">
      <c r="A92" t="s">
        <v>200</v>
      </c>
      <c r="B92" t="s">
        <v>8</v>
      </c>
      <c r="C92">
        <v>33</v>
      </c>
      <c r="D92" t="s">
        <v>10</v>
      </c>
      <c r="E92" s="3">
        <v>44640</v>
      </c>
      <c r="F92" t="s">
        <v>12</v>
      </c>
      <c r="G92" s="5">
        <v>48530</v>
      </c>
    </row>
    <row r="93" spans="1:7" x14ac:dyDescent="0.35">
      <c r="A93" t="s">
        <v>201</v>
      </c>
      <c r="B93" t="s">
        <v>15</v>
      </c>
      <c r="C93">
        <v>33</v>
      </c>
      <c r="D93" t="s">
        <v>13</v>
      </c>
      <c r="E93" s="3">
        <v>44129</v>
      </c>
      <c r="F93" t="s">
        <v>23</v>
      </c>
      <c r="G93" s="5">
        <v>96140</v>
      </c>
    </row>
    <row r="94" spans="1:7" x14ac:dyDescent="0.35">
      <c r="A94" t="s">
        <v>110</v>
      </c>
      <c r="B94" t="s">
        <v>8</v>
      </c>
      <c r="C94">
        <v>20</v>
      </c>
      <c r="D94" t="s">
        <v>13</v>
      </c>
      <c r="E94" s="3">
        <v>44122</v>
      </c>
      <c r="F94" t="s">
        <v>23</v>
      </c>
      <c r="G94" s="5">
        <v>112650</v>
      </c>
    </row>
    <row r="95" spans="1:7" x14ac:dyDescent="0.35">
      <c r="A95" t="s">
        <v>111</v>
      </c>
      <c r="B95" t="s">
        <v>15</v>
      </c>
      <c r="C95">
        <v>32</v>
      </c>
      <c r="D95" t="s">
        <v>10</v>
      </c>
      <c r="E95" s="3">
        <v>44293</v>
      </c>
      <c r="F95" t="s">
        <v>23</v>
      </c>
      <c r="G95" s="5">
        <v>43840</v>
      </c>
    </row>
    <row r="96" spans="1:7" x14ac:dyDescent="0.35">
      <c r="A96" t="s">
        <v>112</v>
      </c>
      <c r="B96" t="s">
        <v>8</v>
      </c>
      <c r="C96">
        <v>31</v>
      </c>
      <c r="D96" t="s">
        <v>13</v>
      </c>
      <c r="E96" s="3">
        <v>44663</v>
      </c>
      <c r="F96" t="s">
        <v>12</v>
      </c>
      <c r="G96" s="5">
        <v>103550</v>
      </c>
    </row>
    <row r="97" spans="1:7" x14ac:dyDescent="0.35">
      <c r="A97" t="s">
        <v>113</v>
      </c>
      <c r="B97" t="s">
        <v>15</v>
      </c>
      <c r="C97">
        <v>32</v>
      </c>
      <c r="D97" t="s">
        <v>13</v>
      </c>
      <c r="E97" s="3">
        <v>44339</v>
      </c>
      <c r="F97" t="s">
        <v>26</v>
      </c>
      <c r="G97" s="5">
        <v>45510</v>
      </c>
    </row>
    <row r="98" spans="1:7" x14ac:dyDescent="0.35">
      <c r="A98" t="s">
        <v>114</v>
      </c>
      <c r="B98" t="s">
        <v>202</v>
      </c>
      <c r="C98">
        <v>37</v>
      </c>
      <c r="D98" t="s">
        <v>18</v>
      </c>
      <c r="E98" s="3">
        <v>44085</v>
      </c>
      <c r="F98" t="s">
        <v>17</v>
      </c>
      <c r="G98" s="5">
        <v>115440</v>
      </c>
    </row>
    <row r="99" spans="1:7" x14ac:dyDescent="0.35">
      <c r="A99" t="s">
        <v>115</v>
      </c>
      <c r="B99" t="s">
        <v>15</v>
      </c>
      <c r="C99">
        <v>38</v>
      </c>
      <c r="D99" t="s">
        <v>10</v>
      </c>
      <c r="E99" s="3">
        <v>44268</v>
      </c>
      <c r="F99" t="s">
        <v>9</v>
      </c>
      <c r="G99" s="5">
        <v>56870</v>
      </c>
    </row>
    <row r="100" spans="1:7" x14ac:dyDescent="0.35">
      <c r="A100" t="s">
        <v>116</v>
      </c>
      <c r="B100" t="s">
        <v>15</v>
      </c>
      <c r="C100">
        <v>25</v>
      </c>
      <c r="D100" t="s">
        <v>13</v>
      </c>
      <c r="E100" s="3">
        <v>44144</v>
      </c>
      <c r="F100" t="s">
        <v>9</v>
      </c>
      <c r="G100" s="5">
        <v>92700</v>
      </c>
    </row>
    <row r="101" spans="1:7" x14ac:dyDescent="0.35">
      <c r="A101" t="s">
        <v>117</v>
      </c>
      <c r="B101" t="s">
        <v>202</v>
      </c>
      <c r="C101">
        <v>32</v>
      </c>
      <c r="D101" t="s">
        <v>13</v>
      </c>
      <c r="E101" s="3">
        <v>44713</v>
      </c>
      <c r="F101" t="s">
        <v>23</v>
      </c>
      <c r="G101" s="5">
        <v>91310</v>
      </c>
    </row>
    <row r="102" spans="1:7" x14ac:dyDescent="0.35">
      <c r="A102" t="s">
        <v>118</v>
      </c>
      <c r="B102" t="s">
        <v>8</v>
      </c>
      <c r="C102">
        <v>33</v>
      </c>
      <c r="D102" t="s">
        <v>13</v>
      </c>
      <c r="E102" s="3">
        <v>44324</v>
      </c>
      <c r="F102" t="s">
        <v>9</v>
      </c>
      <c r="G102" s="5">
        <v>74550</v>
      </c>
    </row>
    <row r="103" spans="1:7" x14ac:dyDescent="0.35">
      <c r="A103" t="s">
        <v>119</v>
      </c>
      <c r="B103" t="s">
        <v>8</v>
      </c>
      <c r="C103">
        <v>25</v>
      </c>
      <c r="D103" t="s">
        <v>10</v>
      </c>
      <c r="E103" s="3">
        <v>44665</v>
      </c>
      <c r="F103" t="s">
        <v>12</v>
      </c>
      <c r="G103" s="5">
        <v>109190</v>
      </c>
    </row>
    <row r="104" spans="1:7" x14ac:dyDescent="0.35">
      <c r="A104" t="s">
        <v>120</v>
      </c>
      <c r="B104" t="s">
        <v>15</v>
      </c>
      <c r="C104">
        <v>40</v>
      </c>
      <c r="D104" t="s">
        <v>13</v>
      </c>
      <c r="E104" s="3">
        <v>44320</v>
      </c>
      <c r="F104" t="s">
        <v>23</v>
      </c>
      <c r="G104" s="5">
        <v>104410</v>
      </c>
    </row>
    <row r="105" spans="1:7" x14ac:dyDescent="0.35">
      <c r="A105" t="s">
        <v>121</v>
      </c>
      <c r="B105" t="s">
        <v>8</v>
      </c>
      <c r="C105">
        <v>30</v>
      </c>
      <c r="D105" t="s">
        <v>13</v>
      </c>
      <c r="E105" s="3">
        <v>44544</v>
      </c>
      <c r="F105" t="s">
        <v>17</v>
      </c>
      <c r="G105" s="5">
        <v>96800</v>
      </c>
    </row>
    <row r="106" spans="1:7" x14ac:dyDescent="0.35">
      <c r="A106" t="s">
        <v>122</v>
      </c>
      <c r="B106" t="s">
        <v>8</v>
      </c>
      <c r="C106">
        <v>28</v>
      </c>
      <c r="D106" t="s">
        <v>10</v>
      </c>
      <c r="E106" s="3">
        <v>43980</v>
      </c>
      <c r="F106" t="s">
        <v>17</v>
      </c>
      <c r="G106" s="5">
        <v>48170</v>
      </c>
    </row>
    <row r="107" spans="1:7" x14ac:dyDescent="0.35">
      <c r="A107" t="s">
        <v>123</v>
      </c>
      <c r="B107" t="s">
        <v>8</v>
      </c>
      <c r="C107">
        <v>21</v>
      </c>
      <c r="D107" t="s">
        <v>13</v>
      </c>
      <c r="E107" s="3">
        <v>44042</v>
      </c>
      <c r="F107" t="s">
        <v>12</v>
      </c>
      <c r="G107" s="5">
        <v>37920</v>
      </c>
    </row>
    <row r="108" spans="1:7" x14ac:dyDescent="0.35">
      <c r="A108" t="s">
        <v>124</v>
      </c>
      <c r="B108" t="s">
        <v>8</v>
      </c>
      <c r="C108">
        <v>34</v>
      </c>
      <c r="D108" t="s">
        <v>13</v>
      </c>
      <c r="E108" s="3">
        <v>44642</v>
      </c>
      <c r="F108" t="s">
        <v>12</v>
      </c>
      <c r="G108" s="5">
        <v>112650</v>
      </c>
    </row>
    <row r="109" spans="1:7" x14ac:dyDescent="0.35">
      <c r="A109" t="s">
        <v>125</v>
      </c>
      <c r="B109" t="s">
        <v>15</v>
      </c>
      <c r="C109">
        <v>34</v>
      </c>
      <c r="D109" t="s">
        <v>18</v>
      </c>
      <c r="E109" s="3">
        <v>44660</v>
      </c>
      <c r="F109" t="s">
        <v>9</v>
      </c>
      <c r="G109" s="5">
        <v>49630</v>
      </c>
    </row>
    <row r="110" spans="1:7" x14ac:dyDescent="0.35">
      <c r="A110" t="s">
        <v>126</v>
      </c>
      <c r="B110" t="s">
        <v>8</v>
      </c>
      <c r="C110">
        <v>36</v>
      </c>
      <c r="D110" t="s">
        <v>13</v>
      </c>
      <c r="E110" s="3">
        <v>43958</v>
      </c>
      <c r="F110" t="s">
        <v>23</v>
      </c>
      <c r="G110" s="5">
        <v>118840</v>
      </c>
    </row>
    <row r="111" spans="1:7" x14ac:dyDescent="0.35">
      <c r="A111" t="s">
        <v>127</v>
      </c>
      <c r="B111" t="s">
        <v>8</v>
      </c>
      <c r="C111">
        <v>30</v>
      </c>
      <c r="D111" t="s">
        <v>13</v>
      </c>
      <c r="E111" s="3">
        <v>44789</v>
      </c>
      <c r="F111" t="s">
        <v>23</v>
      </c>
      <c r="G111" s="5">
        <v>69710</v>
      </c>
    </row>
    <row r="112" spans="1:7" x14ac:dyDescent="0.35">
      <c r="A112" t="s">
        <v>128</v>
      </c>
      <c r="B112" t="s">
        <v>8</v>
      </c>
      <c r="C112">
        <v>20</v>
      </c>
      <c r="D112" t="s">
        <v>13</v>
      </c>
      <c r="E112" s="3">
        <v>44683</v>
      </c>
      <c r="F112" t="s">
        <v>12</v>
      </c>
      <c r="G112" s="5">
        <v>79570</v>
      </c>
    </row>
    <row r="113" spans="1:7" x14ac:dyDescent="0.35">
      <c r="A113" t="s">
        <v>129</v>
      </c>
      <c r="B113" t="s">
        <v>15</v>
      </c>
      <c r="C113">
        <v>22</v>
      </c>
      <c r="D113" t="s">
        <v>10</v>
      </c>
      <c r="E113" s="3">
        <v>44388</v>
      </c>
      <c r="F113" t="s">
        <v>12</v>
      </c>
      <c r="G113" s="5">
        <v>76900</v>
      </c>
    </row>
  </sheetData>
  <conditionalFormatting sqref="A2">
    <cfRule type="duplicateValues" dxfId="1" priority="2"/>
  </conditionalFormatting>
  <conditionalFormatting sqref="A1:A1048576">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0E3E-31B3-4036-A289-A127995D2F14}">
  <dimension ref="A1:N1048576"/>
  <sheetViews>
    <sheetView tabSelected="1" workbookViewId="0">
      <selection activeCell="D6" sqref="D6"/>
    </sheetView>
  </sheetViews>
  <sheetFormatPr defaultRowHeight="14.5" x14ac:dyDescent="0.35"/>
  <cols>
    <col min="1" max="1" width="16.1796875" style="19" bestFit="1" customWidth="1"/>
    <col min="2" max="2" width="15.26953125" style="19" bestFit="1" customWidth="1"/>
    <col min="3" max="3" width="8.36328125" style="19" bestFit="1" customWidth="1"/>
    <col min="4" max="4" width="10.7265625" style="19" bestFit="1" customWidth="1"/>
    <col min="5" max="5" width="11.81640625" style="19" bestFit="1" customWidth="1"/>
    <col min="6" max="6" width="15.26953125" style="19" bestFit="1" customWidth="1"/>
    <col min="7" max="7" width="18.36328125" style="19" bestFit="1" customWidth="1"/>
    <col min="8" max="8" width="18.1796875" style="19" bestFit="1" customWidth="1"/>
    <col min="9" max="16384" width="8.7265625" style="19"/>
  </cols>
  <sheetData>
    <row r="1" spans="1:14" ht="14.5" customHeight="1" x14ac:dyDescent="0.35">
      <c r="C1" s="20" t="s">
        <v>221</v>
      </c>
      <c r="D1" s="20"/>
      <c r="E1" s="20"/>
      <c r="F1" s="20"/>
      <c r="G1" s="21"/>
      <c r="H1" s="22"/>
      <c r="I1" s="21"/>
      <c r="J1" s="21"/>
      <c r="K1" s="21"/>
      <c r="L1" s="21"/>
      <c r="M1" s="21"/>
      <c r="N1" s="21"/>
    </row>
    <row r="2" spans="1:14" ht="14.5" customHeight="1" x14ac:dyDescent="0.35">
      <c r="G2" s="23"/>
      <c r="H2" s="23"/>
      <c r="I2" s="23"/>
      <c r="J2" s="23"/>
      <c r="K2" s="23"/>
      <c r="L2" s="23"/>
      <c r="M2" s="23"/>
      <c r="N2" s="23"/>
    </row>
    <row r="3" spans="1:14" ht="14.5" customHeight="1" x14ac:dyDescent="0.35">
      <c r="B3" s="24" t="s">
        <v>217</v>
      </c>
      <c r="C3" s="29"/>
      <c r="D3" s="27"/>
      <c r="E3"/>
      <c r="I3" s="23"/>
      <c r="J3" s="23"/>
      <c r="K3" s="23"/>
      <c r="L3" s="23"/>
      <c r="M3" s="23"/>
      <c r="N3" s="23"/>
    </row>
    <row r="4" spans="1:14" x14ac:dyDescent="0.35">
      <c r="A4" s="24" t="s">
        <v>223</v>
      </c>
      <c r="B4" s="29" t="s">
        <v>15</v>
      </c>
      <c r="C4" s="27" t="s">
        <v>8</v>
      </c>
      <c r="D4" s="19" t="s">
        <v>218</v>
      </c>
      <c r="E4"/>
    </row>
    <row r="5" spans="1:14" x14ac:dyDescent="0.35">
      <c r="A5" s="28" t="s">
        <v>219</v>
      </c>
      <c r="B5" s="25">
        <v>43</v>
      </c>
      <c r="C5" s="25">
        <v>45</v>
      </c>
      <c r="D5" s="25">
        <v>88</v>
      </c>
      <c r="E5"/>
    </row>
    <row r="6" spans="1:14" x14ac:dyDescent="0.35">
      <c r="A6" s="30" t="s">
        <v>225</v>
      </c>
      <c r="B6" s="31">
        <v>3.4064351704364446</v>
      </c>
      <c r="C6" s="31">
        <v>3.389467275494674</v>
      </c>
      <c r="D6" s="31">
        <v>3.3977584059775841</v>
      </c>
      <c r="E6"/>
    </row>
    <row r="7" spans="1:14" x14ac:dyDescent="0.35">
      <c r="A7" s="30" t="s">
        <v>224</v>
      </c>
      <c r="B7" s="31">
        <v>78284.186046511633</v>
      </c>
      <c r="C7" s="31">
        <v>75334.444444444438</v>
      </c>
      <c r="D7" s="31">
        <v>76775.795454545456</v>
      </c>
      <c r="E7"/>
      <c r="G7" s="26"/>
    </row>
    <row r="8" spans="1:14" x14ac:dyDescent="0.35">
      <c r="A8" s="28" t="s">
        <v>222</v>
      </c>
      <c r="B8" s="31">
        <v>31.418604651162791</v>
      </c>
      <c r="C8" s="31">
        <v>29.444444444444443</v>
      </c>
      <c r="D8" s="31">
        <v>30.40909090909091</v>
      </c>
      <c r="E8"/>
    </row>
    <row r="1048576" spans="2:2" x14ac:dyDescent="0.35">
      <c r="B1048576" s="19">
        <f>AVERAGE(B1:B1048575)</f>
        <v>19590.502771583306</v>
      </c>
    </row>
  </sheetData>
  <mergeCells count="1">
    <mergeCell ref="C1:F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B64C8-CDA3-4112-9C5D-6C0BD01EC3A2}">
  <sheetPr>
    <tabColor theme="8" tint="0.39997558519241921"/>
  </sheetPr>
  <dimension ref="A1:P184"/>
  <sheetViews>
    <sheetView topLeftCell="B1" zoomScaleNormal="100" workbookViewId="0">
      <selection activeCell="K2" activeCellId="1" sqref="G2:G184 K2:K184"/>
    </sheetView>
  </sheetViews>
  <sheetFormatPr defaultRowHeight="14.5" x14ac:dyDescent="0.35"/>
  <cols>
    <col min="1" max="1" width="28.1796875" bestFit="1" customWidth="1"/>
    <col min="2" max="2" width="9.26953125" bestFit="1" customWidth="1"/>
    <col min="3" max="3" width="6.1796875" bestFit="1" customWidth="1"/>
    <col min="4" max="4" width="13.1796875" bestFit="1" customWidth="1"/>
    <col min="5" max="5" width="12.90625" bestFit="1" customWidth="1"/>
    <col min="6" max="6" width="13.36328125" bestFit="1" customWidth="1"/>
    <col min="7" max="7" width="9.1796875" style="34" bestFit="1" customWidth="1"/>
    <col min="8" max="8" width="9.54296875" bestFit="1" customWidth="1"/>
    <col min="9" max="9" width="10.08984375" style="8" bestFit="1" customWidth="1"/>
    <col min="10" max="10" width="8.7265625" style="5"/>
    <col min="11" max="11" width="17.81640625" bestFit="1" customWidth="1"/>
    <col min="14" max="14" width="26.54296875" customWidth="1"/>
    <col min="15" max="15" width="17.7265625" customWidth="1"/>
  </cols>
  <sheetData>
    <row r="1" spans="1:16" x14ac:dyDescent="0.35">
      <c r="A1" t="s">
        <v>0</v>
      </c>
      <c r="B1" t="s">
        <v>1</v>
      </c>
      <c r="C1" t="s">
        <v>3</v>
      </c>
      <c r="D1" t="s">
        <v>6</v>
      </c>
      <c r="E1" t="s">
        <v>4</v>
      </c>
      <c r="F1" t="s">
        <v>2</v>
      </c>
      <c r="G1" s="34" t="s">
        <v>5</v>
      </c>
      <c r="H1" t="s">
        <v>204</v>
      </c>
      <c r="I1" s="8" t="s">
        <v>210</v>
      </c>
      <c r="J1" s="5" t="s">
        <v>226</v>
      </c>
      <c r="K1" t="s">
        <v>229</v>
      </c>
      <c r="N1" s="33" t="s">
        <v>216</v>
      </c>
      <c r="O1" s="33"/>
      <c r="P1" s="33"/>
    </row>
    <row r="2" spans="1:16" x14ac:dyDescent="0.35">
      <c r="A2" s="6" t="s">
        <v>153</v>
      </c>
      <c r="B2" s="6" t="s">
        <v>15</v>
      </c>
      <c r="C2">
        <v>21</v>
      </c>
      <c r="D2" t="s">
        <v>13</v>
      </c>
      <c r="E2" s="3">
        <v>44619</v>
      </c>
      <c r="F2" s="6" t="s">
        <v>23</v>
      </c>
      <c r="G2" s="5">
        <v>33920</v>
      </c>
      <c r="H2" t="s">
        <v>205</v>
      </c>
      <c r="I2" s="8">
        <f ca="1">(TODAY()-staff[[#This Row],[Date Joined]])/365</f>
        <v>2.8109589041095893</v>
      </c>
      <c r="J2" s="5">
        <f ca="1">ROUNDUP(IF(staff[[#This Row],[Tenure]]&gt;4,3%,2%)*staff[[#This Row],[Salary]],0)</f>
        <v>679</v>
      </c>
      <c r="K2">
        <f>IF(staff[[#This Row],[Rating]]="Exceptional",5,
IF(staff[[#This Row],[Rating]]="Above Average",4,
IF(staff[[#This Row],[Rating]]="Average",3,
IF(staff[[#This Row],[Rating]]="Poor",2,
IF(staff[[#This Row],[Rating]]="Very Poor",1,"")))))</f>
        <v>3</v>
      </c>
      <c r="N2" s="33"/>
      <c r="O2" s="33"/>
      <c r="P2" s="33"/>
    </row>
    <row r="3" spans="1:16" x14ac:dyDescent="0.35">
      <c r="A3" s="6" t="s">
        <v>93</v>
      </c>
      <c r="B3" s="6" t="s">
        <v>15</v>
      </c>
      <c r="C3">
        <v>21</v>
      </c>
      <c r="D3" t="s">
        <v>13</v>
      </c>
      <c r="E3" s="3">
        <v>44678</v>
      </c>
      <c r="F3" s="6" t="s">
        <v>23</v>
      </c>
      <c r="G3" s="5">
        <v>33920</v>
      </c>
      <c r="H3" t="s">
        <v>206</v>
      </c>
      <c r="I3" s="8">
        <f ca="1">(TODAY()-staff[[#This Row],[Date Joined]])/365</f>
        <v>2.6493150684931508</v>
      </c>
      <c r="J3" s="5">
        <f ca="1">ROUNDUP(IF(staff[[#This Row],[Tenure]]&gt;4,3%,2%)*staff[[#This Row],[Salary]],0)</f>
        <v>679</v>
      </c>
      <c r="K3">
        <f>IF(staff[[#This Row],[Rating]]="Exceptional",5,
IF(staff[[#This Row],[Rating]]="Above Average",4,
IF(staff[[#This Row],[Rating]]="Average",3,
IF(staff[[#This Row],[Rating]]="Poor",2,
IF(staff[[#This Row],[Rating]]="Very Poor",1,"")))))</f>
        <v>3</v>
      </c>
      <c r="N3" s="9" t="s">
        <v>207</v>
      </c>
      <c r="O3" s="10">
        <f>COUNTA(staff[Name])</f>
        <v>183</v>
      </c>
      <c r="P3" s="12"/>
    </row>
    <row r="4" spans="1:16" x14ac:dyDescent="0.35">
      <c r="A4" s="6" t="s">
        <v>190</v>
      </c>
      <c r="B4" s="6" t="s">
        <v>15</v>
      </c>
      <c r="C4">
        <v>29</v>
      </c>
      <c r="D4" t="s">
        <v>13</v>
      </c>
      <c r="E4" s="3">
        <v>43962</v>
      </c>
      <c r="F4" s="6" t="s">
        <v>23</v>
      </c>
      <c r="G4" s="5">
        <v>34980</v>
      </c>
      <c r="H4" t="s">
        <v>205</v>
      </c>
      <c r="I4" s="8">
        <f ca="1">(TODAY()-staff[[#This Row],[Date Joined]])/365</f>
        <v>4.6109589041095891</v>
      </c>
      <c r="J4" s="5">
        <f ca="1">ROUNDUP(IF(staff[[#This Row],[Tenure]]&gt;4,3%,2%)*staff[[#This Row],[Salary]],0)</f>
        <v>1050</v>
      </c>
      <c r="K4">
        <f>IF(staff[[#This Row],[Rating]]="Exceptional",5,
IF(staff[[#This Row],[Rating]]="Above Average",4,
IF(staff[[#This Row],[Rating]]="Average",3,
IF(staff[[#This Row],[Rating]]="Poor",2,
IF(staff[[#This Row],[Rating]]="Very Poor",1,"")))))</f>
        <v>3</v>
      </c>
      <c r="N4" s="9" t="s">
        <v>208</v>
      </c>
      <c r="O4" s="10">
        <f>AVERAGE(staff[Salary])</f>
        <v>77173.715846994543</v>
      </c>
      <c r="P4" s="12">
        <f>MEDIAN(staff[Salary])</f>
        <v>75000</v>
      </c>
    </row>
    <row r="5" spans="1:16" x14ac:dyDescent="0.35">
      <c r="A5" s="6" t="s">
        <v>45</v>
      </c>
      <c r="B5" s="6" t="s">
        <v>15</v>
      </c>
      <c r="C5">
        <v>29</v>
      </c>
      <c r="D5" t="s">
        <v>13</v>
      </c>
      <c r="E5" s="3">
        <v>44023</v>
      </c>
      <c r="F5" s="6" t="s">
        <v>23</v>
      </c>
      <c r="G5" s="5">
        <v>34980</v>
      </c>
      <c r="H5" t="s">
        <v>206</v>
      </c>
      <c r="I5" s="8">
        <f ca="1">(TODAY()-staff[[#This Row],[Date Joined]])/365</f>
        <v>4.4438356164383563</v>
      </c>
      <c r="J5" s="5">
        <f ca="1">ROUNDUP(IF(staff[[#This Row],[Tenure]]&gt;4,3%,2%)*staff[[#This Row],[Salary]],0)</f>
        <v>1050</v>
      </c>
      <c r="K5">
        <f>IF(staff[[#This Row],[Rating]]="Exceptional",5,
IF(staff[[#This Row],[Rating]]="Above Average",4,
IF(staff[[#This Row],[Rating]]="Average",3,
IF(staff[[#This Row],[Rating]]="Poor",2,
IF(staff[[#This Row],[Rating]]="Very Poor",1,"")))))</f>
        <v>3</v>
      </c>
      <c r="N5" s="9" t="s">
        <v>209</v>
      </c>
      <c r="O5" s="10">
        <f ca="1">AVERAGE(staff[Tenure])</f>
        <v>3.3204581181226129</v>
      </c>
      <c r="P5" s="12"/>
    </row>
    <row r="6" spans="1:16" x14ac:dyDescent="0.35">
      <c r="A6" s="6" t="s">
        <v>132</v>
      </c>
      <c r="B6" s="6" t="s">
        <v>8</v>
      </c>
      <c r="C6">
        <v>43</v>
      </c>
      <c r="D6" t="s">
        <v>13</v>
      </c>
      <c r="E6" s="3">
        <v>44558</v>
      </c>
      <c r="F6" s="6" t="s">
        <v>9</v>
      </c>
      <c r="G6" s="5">
        <v>36040</v>
      </c>
      <c r="H6" t="s">
        <v>205</v>
      </c>
      <c r="I6" s="8">
        <f ca="1">(TODAY()-staff[[#This Row],[Date Joined]])/365</f>
        <v>2.978082191780822</v>
      </c>
      <c r="J6" s="5">
        <f ca="1">ROUNDUP(IF(staff[[#This Row],[Tenure]]&gt;4,3%,2%)*staff[[#This Row],[Salary]],0)</f>
        <v>721</v>
      </c>
      <c r="K6">
        <f>IF(staff[[#This Row],[Rating]]="Exceptional",5,
IF(staff[[#This Row],[Rating]]="Above Average",4,
IF(staff[[#This Row],[Rating]]="Average",3,
IF(staff[[#This Row],[Rating]]="Poor",2,
IF(staff[[#This Row],[Rating]]="Very Poor",1,"")))))</f>
        <v>3</v>
      </c>
      <c r="N6" s="9" t="s">
        <v>211</v>
      </c>
      <c r="O6" s="10">
        <f>AVERAGE(staff[Age])</f>
        <v>30.42622950819672</v>
      </c>
      <c r="P6" s="12">
        <f>MEDIAN(staff[Age])</f>
        <v>30</v>
      </c>
    </row>
    <row r="7" spans="1:16" x14ac:dyDescent="0.35">
      <c r="A7" s="6" t="s">
        <v>97</v>
      </c>
      <c r="B7" s="6" t="s">
        <v>8</v>
      </c>
      <c r="C7">
        <v>43</v>
      </c>
      <c r="D7" t="s">
        <v>13</v>
      </c>
      <c r="E7" s="3">
        <v>44620</v>
      </c>
      <c r="F7" s="6" t="s">
        <v>9</v>
      </c>
      <c r="G7" s="5">
        <v>36040</v>
      </c>
      <c r="H7" t="s">
        <v>206</v>
      </c>
      <c r="I7" s="8">
        <f ca="1">(TODAY()-staff[[#This Row],[Date Joined]])/365</f>
        <v>2.8082191780821919</v>
      </c>
      <c r="J7" s="5">
        <f ca="1">ROUNDUP(IF(staff[[#This Row],[Tenure]]&gt;4,3%,2%)*staff[[#This Row],[Salary]],0)</f>
        <v>721</v>
      </c>
      <c r="K7">
        <f>IF(staff[[#This Row],[Rating]]="Exceptional",5,
IF(staff[[#This Row],[Rating]]="Above Average",4,
IF(staff[[#This Row],[Rating]]="Average",3,
IF(staff[[#This Row],[Rating]]="Poor",2,
IF(staff[[#This Row],[Rating]]="Very Poor",1,"")))))</f>
        <v>3</v>
      </c>
      <c r="N7" s="9" t="s">
        <v>212</v>
      </c>
      <c r="O7" s="11">
        <f>O8/O3</f>
        <v>0.46994535519125685</v>
      </c>
      <c r="P7" s="12"/>
    </row>
    <row r="8" spans="1:16" x14ac:dyDescent="0.35">
      <c r="A8" s="6" t="s">
        <v>123</v>
      </c>
      <c r="B8" s="6" t="s">
        <v>8</v>
      </c>
      <c r="C8">
        <v>21</v>
      </c>
      <c r="D8" t="s">
        <v>13</v>
      </c>
      <c r="E8" s="3">
        <v>44042</v>
      </c>
      <c r="F8" s="6" t="s">
        <v>12</v>
      </c>
      <c r="G8" s="5">
        <v>37920</v>
      </c>
      <c r="H8" t="s">
        <v>205</v>
      </c>
      <c r="I8" s="8">
        <f ca="1">(TODAY()-staff[[#This Row],[Date Joined]])/365</f>
        <v>4.3917808219178083</v>
      </c>
      <c r="J8" s="5">
        <f ca="1">ROUNDUP(IF(staff[[#This Row],[Tenure]]&gt;4,3%,2%)*staff[[#This Row],[Salary]],0)</f>
        <v>1138</v>
      </c>
      <c r="K8">
        <f>IF(staff[[#This Row],[Rating]]="Exceptional",5,
IF(staff[[#This Row],[Rating]]="Above Average",4,
IF(staff[[#This Row],[Rating]]="Average",3,
IF(staff[[#This Row],[Rating]]="Poor",2,
IF(staff[[#This Row],[Rating]]="Very Poor",1,"")))))</f>
        <v>3</v>
      </c>
      <c r="N8" s="9" t="s">
        <v>213</v>
      </c>
      <c r="O8" s="10">
        <f>COUNTIFS(staff[Gender],"female")</f>
        <v>86</v>
      </c>
      <c r="P8" s="12"/>
    </row>
    <row r="9" spans="1:16" x14ac:dyDescent="0.35">
      <c r="A9" s="6" t="s">
        <v>33</v>
      </c>
      <c r="B9" s="6" t="s">
        <v>8</v>
      </c>
      <c r="C9">
        <v>21</v>
      </c>
      <c r="D9" t="s">
        <v>13</v>
      </c>
      <c r="E9" s="3">
        <v>44104</v>
      </c>
      <c r="F9" s="6" t="s">
        <v>12</v>
      </c>
      <c r="G9" s="5">
        <v>37920</v>
      </c>
      <c r="H9" t="s">
        <v>206</v>
      </c>
      <c r="I9" s="8">
        <f ca="1">(TODAY()-staff[[#This Row],[Date Joined]])/365</f>
        <v>4.2219178082191782</v>
      </c>
      <c r="J9" s="5">
        <f ca="1">ROUNDUP(IF(staff[[#This Row],[Tenure]]&gt;4,3%,2%)*staff[[#This Row],[Salary]],0)</f>
        <v>1138</v>
      </c>
      <c r="K9">
        <f>IF(staff[[#This Row],[Rating]]="Exceptional",5,
IF(staff[[#This Row],[Rating]]="Above Average",4,
IF(staff[[#This Row],[Rating]]="Average",3,
IF(staff[[#This Row],[Rating]]="Poor",2,
IF(staff[[#This Row],[Rating]]="Very Poor",1,"")))))</f>
        <v>3</v>
      </c>
      <c r="N9" s="9" t="s">
        <v>214</v>
      </c>
      <c r="O9" s="13">
        <f>COUNTIFS(staff[Salary],"&gt;90000")/O3</f>
        <v>0.34426229508196721</v>
      </c>
      <c r="P9" s="15"/>
    </row>
    <row r="10" spans="1:16" x14ac:dyDescent="0.35">
      <c r="A10" s="6" t="s">
        <v>134</v>
      </c>
      <c r="B10" s="6" t="s">
        <v>8</v>
      </c>
      <c r="C10">
        <v>35</v>
      </c>
      <c r="D10" t="s">
        <v>13</v>
      </c>
      <c r="E10" s="3">
        <v>44666</v>
      </c>
      <c r="F10" s="6" t="s">
        <v>12</v>
      </c>
      <c r="G10" s="5">
        <v>40400</v>
      </c>
      <c r="H10" t="s">
        <v>205</v>
      </c>
      <c r="I10" s="8">
        <f ca="1">(TODAY()-staff[[#This Row],[Date Joined]])/365</f>
        <v>2.6821917808219178</v>
      </c>
      <c r="J10" s="5">
        <f ca="1">ROUNDUP(IF(staff[[#This Row],[Tenure]]&gt;4,3%,2%)*staff[[#This Row],[Salary]],0)</f>
        <v>808</v>
      </c>
      <c r="K10">
        <f>IF(staff[[#This Row],[Rating]]="Exceptional",5,
IF(staff[[#This Row],[Rating]]="Above Average",4,
IF(staff[[#This Row],[Rating]]="Average",3,
IF(staff[[#This Row],[Rating]]="Poor",2,
IF(staff[[#This Row],[Rating]]="Very Poor",1,"")))))</f>
        <v>3</v>
      </c>
    </row>
    <row r="11" spans="1:16" x14ac:dyDescent="0.35">
      <c r="A11" s="6" t="s">
        <v>95</v>
      </c>
      <c r="B11" s="6" t="s">
        <v>8</v>
      </c>
      <c r="C11">
        <v>35</v>
      </c>
      <c r="D11" t="s">
        <v>13</v>
      </c>
      <c r="E11" s="3">
        <v>44727</v>
      </c>
      <c r="F11" s="6" t="s">
        <v>12</v>
      </c>
      <c r="G11" s="5">
        <v>40400</v>
      </c>
      <c r="H11" t="s">
        <v>206</v>
      </c>
      <c r="I11" s="8">
        <f ca="1">(TODAY()-staff[[#This Row],[Date Joined]])/365</f>
        <v>2.515068493150685</v>
      </c>
      <c r="J11" s="5">
        <f ca="1">ROUNDUP(IF(staff[[#This Row],[Tenure]]&gt;4,3%,2%)*staff[[#This Row],[Salary]],0)</f>
        <v>808</v>
      </c>
      <c r="K11">
        <f>IF(staff[[#This Row],[Rating]]="Exceptional",5,
IF(staff[[#This Row],[Rating]]="Above Average",4,
IF(staff[[#This Row],[Rating]]="Average",3,
IF(staff[[#This Row],[Rating]]="Poor",2,
IF(staff[[#This Row],[Rating]]="Very Poor",1,"")))))</f>
        <v>3</v>
      </c>
      <c r="N11" s="32" t="s">
        <v>215</v>
      </c>
      <c r="O11" s="32"/>
      <c r="P11" s="32"/>
    </row>
    <row r="12" spans="1:16" x14ac:dyDescent="0.35">
      <c r="A12" s="6" t="s">
        <v>138</v>
      </c>
      <c r="B12" s="6" t="s">
        <v>15</v>
      </c>
      <c r="C12">
        <v>32</v>
      </c>
      <c r="D12" t="s">
        <v>13</v>
      </c>
      <c r="E12" s="3">
        <v>44549</v>
      </c>
      <c r="F12" s="6" t="s">
        <v>12</v>
      </c>
      <c r="G12" s="5">
        <v>41570</v>
      </c>
      <c r="H12" t="s">
        <v>205</v>
      </c>
      <c r="I12" s="8">
        <f ca="1">(TODAY()-staff[[#This Row],[Date Joined]])/365</f>
        <v>3.0027397260273974</v>
      </c>
      <c r="J12" s="5">
        <f ca="1">ROUNDUP(IF(staff[[#This Row],[Tenure]]&gt;4,3%,2%)*staff[[#This Row],[Salary]],0)</f>
        <v>832</v>
      </c>
      <c r="K12">
        <f>IF(staff[[#This Row],[Rating]]="Exceptional",5,
IF(staff[[#This Row],[Rating]]="Above Average",4,
IF(staff[[#This Row],[Rating]]="Average",3,
IF(staff[[#This Row],[Rating]]="Poor",2,
IF(staff[[#This Row],[Rating]]="Very Poor",1,"")))))</f>
        <v>3</v>
      </c>
      <c r="N12" s="32"/>
      <c r="O12" s="32"/>
      <c r="P12" s="32"/>
    </row>
    <row r="13" spans="1:16" x14ac:dyDescent="0.35">
      <c r="A13" s="6" t="s">
        <v>104</v>
      </c>
      <c r="B13" s="6" t="s">
        <v>15</v>
      </c>
      <c r="C13">
        <v>32</v>
      </c>
      <c r="D13" t="s">
        <v>13</v>
      </c>
      <c r="E13" s="3">
        <v>44611</v>
      </c>
      <c r="F13" s="6" t="s">
        <v>12</v>
      </c>
      <c r="G13" s="5">
        <v>41570</v>
      </c>
      <c r="H13" t="s">
        <v>206</v>
      </c>
      <c r="I13" s="8">
        <f ca="1">(TODAY()-staff[[#This Row],[Date Joined]])/365</f>
        <v>2.8328767123287673</v>
      </c>
      <c r="J13" s="5">
        <f ca="1">ROUNDUP(IF(staff[[#This Row],[Tenure]]&gt;4,3%,2%)*staff[[#This Row],[Salary]],0)</f>
        <v>832</v>
      </c>
      <c r="K13">
        <f>IF(staff[[#This Row],[Rating]]="Exceptional",5,
IF(staff[[#This Row],[Rating]]="Above Average",4,
IF(staff[[#This Row],[Rating]]="Average",3,
IF(staff[[#This Row],[Rating]]="Poor",2,
IF(staff[[#This Row],[Rating]]="Very Poor",1,"")))))</f>
        <v>3</v>
      </c>
      <c r="N13" s="14" t="s">
        <v>111</v>
      </c>
      <c r="O13" s="16" t="str">
        <f>VLOOKUP(N13,staff[],2,0)</f>
        <v>Female</v>
      </c>
    </row>
    <row r="14" spans="1:16" x14ac:dyDescent="0.35">
      <c r="A14" s="6" t="s">
        <v>175</v>
      </c>
      <c r="B14" s="6" t="s">
        <v>15</v>
      </c>
      <c r="C14">
        <v>31</v>
      </c>
      <c r="D14" t="s">
        <v>13</v>
      </c>
      <c r="E14" s="3">
        <v>44084</v>
      </c>
      <c r="F14" s="6" t="s">
        <v>23</v>
      </c>
      <c r="G14" s="5">
        <v>41980</v>
      </c>
      <c r="H14" t="s">
        <v>205</v>
      </c>
      <c r="I14" s="8">
        <f ca="1">(TODAY()-staff[[#This Row],[Date Joined]])/365</f>
        <v>4.2767123287671236</v>
      </c>
      <c r="J14" s="5">
        <f ca="1">ROUNDUP(IF(staff[[#This Row],[Tenure]]&gt;4,3%,2%)*staff[[#This Row],[Salary]],0)</f>
        <v>1260</v>
      </c>
      <c r="K14">
        <f>IF(staff[[#This Row],[Rating]]="Exceptional",5,
IF(staff[[#This Row],[Rating]]="Above Average",4,
IF(staff[[#This Row],[Rating]]="Average",3,
IF(staff[[#This Row],[Rating]]="Poor",2,
IF(staff[[#This Row],[Rating]]="Very Poor",1,"")))))</f>
        <v>3</v>
      </c>
    </row>
    <row r="15" spans="1:16" x14ac:dyDescent="0.35">
      <c r="A15" s="6" t="s">
        <v>35</v>
      </c>
      <c r="B15" s="6" t="s">
        <v>15</v>
      </c>
      <c r="C15">
        <v>31</v>
      </c>
      <c r="D15" t="s">
        <v>13</v>
      </c>
      <c r="E15" s="3">
        <v>44145</v>
      </c>
      <c r="F15" s="6" t="s">
        <v>23</v>
      </c>
      <c r="G15" s="5">
        <v>41980</v>
      </c>
      <c r="H15" t="s">
        <v>206</v>
      </c>
      <c r="I15" s="8">
        <f ca="1">(TODAY()-staff[[#This Row],[Date Joined]])/365</f>
        <v>4.1095890410958908</v>
      </c>
      <c r="J15" s="5">
        <f ca="1">ROUNDUP(IF(staff[[#This Row],[Tenure]]&gt;4,3%,2%)*staff[[#This Row],[Salary]],0)</f>
        <v>1260</v>
      </c>
      <c r="K15">
        <f>IF(staff[[#This Row],[Rating]]="Exceptional",5,
IF(staff[[#This Row],[Rating]]="Above Average",4,
IF(staff[[#This Row],[Rating]]="Average",3,
IF(staff[[#This Row],[Rating]]="Poor",2,
IF(staff[[#This Row],[Rating]]="Very Poor",1,"")))))</f>
        <v>3</v>
      </c>
    </row>
    <row r="16" spans="1:16" x14ac:dyDescent="0.35">
      <c r="A16" s="6" t="s">
        <v>172</v>
      </c>
      <c r="B16" s="6" t="s">
        <v>8</v>
      </c>
      <c r="C16">
        <v>28</v>
      </c>
      <c r="D16" t="s">
        <v>49</v>
      </c>
      <c r="E16" s="3">
        <v>44758</v>
      </c>
      <c r="F16" s="6" t="s">
        <v>9</v>
      </c>
      <c r="G16" s="5">
        <v>43510</v>
      </c>
      <c r="H16" t="s">
        <v>205</v>
      </c>
      <c r="I16" s="8">
        <f ca="1">(TODAY()-staff[[#This Row],[Date Joined]])/365</f>
        <v>2.43013698630137</v>
      </c>
      <c r="J16" s="5">
        <f ca="1">ROUNDUP(IF(staff[[#This Row],[Tenure]]&gt;4,3%,2%)*staff[[#This Row],[Salary]],0)</f>
        <v>871</v>
      </c>
      <c r="K16">
        <f>IF(staff[[#This Row],[Rating]]="Exceptional",5,
IF(staff[[#This Row],[Rating]]="Above Average",4,
IF(staff[[#This Row],[Rating]]="Average",3,
IF(staff[[#This Row],[Rating]]="Poor",2,
IF(staff[[#This Row],[Rating]]="Very Poor",1,"")))))</f>
        <v>1</v>
      </c>
    </row>
    <row r="17" spans="1:11" x14ac:dyDescent="0.35">
      <c r="A17" s="6" t="s">
        <v>101</v>
      </c>
      <c r="B17" s="6" t="s">
        <v>8</v>
      </c>
      <c r="C17">
        <v>28</v>
      </c>
      <c r="D17" t="s">
        <v>49</v>
      </c>
      <c r="E17" s="3">
        <v>44820</v>
      </c>
      <c r="F17" s="6" t="s">
        <v>9</v>
      </c>
      <c r="G17" s="5">
        <v>43510</v>
      </c>
      <c r="H17" t="s">
        <v>206</v>
      </c>
      <c r="I17" s="8">
        <f ca="1">(TODAY()-staff[[#This Row],[Date Joined]])/365</f>
        <v>2.2602739726027399</v>
      </c>
      <c r="J17" s="5">
        <f ca="1">ROUNDUP(IF(staff[[#This Row],[Tenure]]&gt;4,3%,2%)*staff[[#This Row],[Salary]],0)</f>
        <v>871</v>
      </c>
      <c r="K17">
        <f>IF(staff[[#This Row],[Rating]]="Exceptional",5,
IF(staff[[#This Row],[Rating]]="Above Average",4,
IF(staff[[#This Row],[Rating]]="Average",3,
IF(staff[[#This Row],[Rating]]="Poor",2,
IF(staff[[#This Row],[Rating]]="Very Poor",1,"")))))</f>
        <v>1</v>
      </c>
    </row>
    <row r="18" spans="1:11" x14ac:dyDescent="0.35">
      <c r="A18" s="6" t="s">
        <v>111</v>
      </c>
      <c r="B18" s="6" t="s">
        <v>15</v>
      </c>
      <c r="C18">
        <v>32</v>
      </c>
      <c r="D18" t="s">
        <v>10</v>
      </c>
      <c r="E18" s="3">
        <v>44293</v>
      </c>
      <c r="F18" s="6" t="s">
        <v>23</v>
      </c>
      <c r="G18" s="5">
        <v>43840</v>
      </c>
      <c r="H18" t="s">
        <v>205</v>
      </c>
      <c r="I18" s="8">
        <f ca="1">(TODAY()-staff[[#This Row],[Date Joined]])/365</f>
        <v>3.7041095890410958</v>
      </c>
      <c r="J18" s="5">
        <f ca="1">ROUNDUP(IF(staff[[#This Row],[Tenure]]&gt;4,3%,2%)*staff[[#This Row],[Salary]],0)</f>
        <v>877</v>
      </c>
      <c r="K18">
        <f>IF(staff[[#This Row],[Rating]]="Exceptional",5,
IF(staff[[#This Row],[Rating]]="Above Average",4,
IF(staff[[#This Row],[Rating]]="Average",3,
IF(staff[[#This Row],[Rating]]="Poor",2,
IF(staff[[#This Row],[Rating]]="Very Poor",1,"")))))</f>
        <v>4</v>
      </c>
    </row>
    <row r="19" spans="1:11" x14ac:dyDescent="0.35">
      <c r="A19" s="6" t="s">
        <v>31</v>
      </c>
      <c r="B19" s="6" t="s">
        <v>15</v>
      </c>
      <c r="C19">
        <v>32</v>
      </c>
      <c r="D19" t="s">
        <v>10</v>
      </c>
      <c r="E19" s="3">
        <v>44354</v>
      </c>
      <c r="F19" s="6" t="s">
        <v>23</v>
      </c>
      <c r="G19" s="5">
        <v>43840</v>
      </c>
      <c r="H19" t="s">
        <v>206</v>
      </c>
      <c r="I19" s="8">
        <f ca="1">(TODAY()-staff[[#This Row],[Date Joined]])/365</f>
        <v>3.536986301369863</v>
      </c>
      <c r="J19" s="5">
        <f ca="1">ROUNDUP(IF(staff[[#This Row],[Tenure]]&gt;4,3%,2%)*staff[[#This Row],[Salary]],0)</f>
        <v>877</v>
      </c>
      <c r="K19">
        <f>IF(staff[[#This Row],[Rating]]="Exceptional",5,
IF(staff[[#This Row],[Rating]]="Above Average",4,
IF(staff[[#This Row],[Rating]]="Average",3,
IF(staff[[#This Row],[Rating]]="Poor",2,
IF(staff[[#This Row],[Rating]]="Very Poor",1,"")))))</f>
        <v>4</v>
      </c>
    </row>
    <row r="20" spans="1:11" x14ac:dyDescent="0.35">
      <c r="A20" s="6" t="s">
        <v>113</v>
      </c>
      <c r="B20" s="6" t="s">
        <v>15</v>
      </c>
      <c r="C20">
        <v>32</v>
      </c>
      <c r="D20" t="s">
        <v>13</v>
      </c>
      <c r="E20" s="3">
        <v>44339</v>
      </c>
      <c r="F20" s="6" t="s">
        <v>26</v>
      </c>
      <c r="G20" s="5">
        <v>45510</v>
      </c>
      <c r="H20" t="s">
        <v>205</v>
      </c>
      <c r="I20" s="8">
        <f ca="1">(TODAY()-staff[[#This Row],[Date Joined]])/365</f>
        <v>3.5780821917808221</v>
      </c>
      <c r="J20" s="5">
        <f ca="1">ROUNDUP(IF(staff[[#This Row],[Tenure]]&gt;4,3%,2%)*staff[[#This Row],[Salary]],0)</f>
        <v>911</v>
      </c>
      <c r="K20">
        <f>IF(staff[[#This Row],[Rating]]="Exceptional",5,
IF(staff[[#This Row],[Rating]]="Above Average",4,
IF(staff[[#This Row],[Rating]]="Average",3,
IF(staff[[#This Row],[Rating]]="Poor",2,
IF(staff[[#This Row],[Rating]]="Very Poor",1,"")))))</f>
        <v>3</v>
      </c>
    </row>
    <row r="21" spans="1:11" x14ac:dyDescent="0.35">
      <c r="A21" s="6" t="s">
        <v>70</v>
      </c>
      <c r="B21" s="6" t="s">
        <v>15</v>
      </c>
      <c r="C21">
        <v>32</v>
      </c>
      <c r="D21" t="s">
        <v>13</v>
      </c>
      <c r="E21" s="3">
        <v>44400</v>
      </c>
      <c r="F21" s="6" t="s">
        <v>26</v>
      </c>
      <c r="G21" s="5">
        <v>45510</v>
      </c>
      <c r="H21" t="s">
        <v>206</v>
      </c>
      <c r="I21" s="8">
        <f ca="1">(TODAY()-staff[[#This Row],[Date Joined]])/365</f>
        <v>3.4109589041095889</v>
      </c>
      <c r="J21" s="5">
        <f ca="1">ROUNDUP(IF(staff[[#This Row],[Tenure]]&gt;4,3%,2%)*staff[[#This Row],[Salary]],0)</f>
        <v>911</v>
      </c>
      <c r="K21">
        <f>IF(staff[[#This Row],[Rating]]="Exceptional",5,
IF(staff[[#This Row],[Rating]]="Above Average",4,
IF(staff[[#This Row],[Rating]]="Average",3,
IF(staff[[#This Row],[Rating]]="Poor",2,
IF(staff[[#This Row],[Rating]]="Very Poor",1,"")))))</f>
        <v>3</v>
      </c>
    </row>
    <row r="22" spans="1:11" x14ac:dyDescent="0.35">
      <c r="A22" s="6" t="s">
        <v>140</v>
      </c>
      <c r="B22" s="6" t="s">
        <v>8</v>
      </c>
      <c r="C22">
        <v>26</v>
      </c>
      <c r="D22" t="s">
        <v>13</v>
      </c>
      <c r="E22" s="3">
        <v>44164</v>
      </c>
      <c r="F22" s="6" t="s">
        <v>12</v>
      </c>
      <c r="G22" s="5">
        <v>47360</v>
      </c>
      <c r="H22" t="s">
        <v>205</v>
      </c>
      <c r="I22" s="8">
        <f ca="1">(TODAY()-staff[[#This Row],[Date Joined]])/365</f>
        <v>4.0575342465753428</v>
      </c>
      <c r="J22" s="5">
        <f ca="1">ROUNDUP(IF(staff[[#This Row],[Tenure]]&gt;4,3%,2%)*staff[[#This Row],[Salary]],0)</f>
        <v>1421</v>
      </c>
      <c r="K22">
        <f>IF(staff[[#This Row],[Rating]]="Exceptional",5,
IF(staff[[#This Row],[Rating]]="Above Average",4,
IF(staff[[#This Row],[Rating]]="Average",3,
IF(staff[[#This Row],[Rating]]="Poor",2,
IF(staff[[#This Row],[Rating]]="Very Poor",1,"")))))</f>
        <v>3</v>
      </c>
    </row>
    <row r="23" spans="1:11" x14ac:dyDescent="0.35">
      <c r="A23" s="6" t="s">
        <v>87</v>
      </c>
      <c r="B23" s="6" t="s">
        <v>8</v>
      </c>
      <c r="C23">
        <v>26</v>
      </c>
      <c r="D23" t="s">
        <v>13</v>
      </c>
      <c r="E23" s="3">
        <v>44225</v>
      </c>
      <c r="F23" s="6" t="s">
        <v>12</v>
      </c>
      <c r="G23" s="5">
        <v>47360</v>
      </c>
      <c r="H23" t="s">
        <v>206</v>
      </c>
      <c r="I23" s="8">
        <f ca="1">(TODAY()-staff[[#This Row],[Date Joined]])/365</f>
        <v>3.8904109589041096</v>
      </c>
      <c r="J23" s="5">
        <f ca="1">ROUNDUP(IF(staff[[#This Row],[Tenure]]&gt;4,3%,2%)*staff[[#This Row],[Salary]],0)</f>
        <v>948</v>
      </c>
      <c r="K23">
        <f>IF(staff[[#This Row],[Rating]]="Exceptional",5,
IF(staff[[#This Row],[Rating]]="Above Average",4,
IF(staff[[#This Row],[Rating]]="Average",3,
IF(staff[[#This Row],[Rating]]="Poor",2,
IF(staff[[#This Row],[Rating]]="Very Poor",1,"")))))</f>
        <v>3</v>
      </c>
    </row>
    <row r="24" spans="1:11" x14ac:dyDescent="0.35">
      <c r="A24" s="6" t="s">
        <v>122</v>
      </c>
      <c r="B24" s="6" t="s">
        <v>8</v>
      </c>
      <c r="C24">
        <v>28</v>
      </c>
      <c r="D24" t="s">
        <v>10</v>
      </c>
      <c r="E24" s="3">
        <v>43980</v>
      </c>
      <c r="F24" s="6" t="s">
        <v>17</v>
      </c>
      <c r="G24" s="5">
        <v>48170</v>
      </c>
      <c r="H24" t="s">
        <v>205</v>
      </c>
      <c r="I24" s="8">
        <f ca="1">(TODAY()-staff[[#This Row],[Date Joined]])/365</f>
        <v>4.5616438356164384</v>
      </c>
      <c r="J24" s="5">
        <f ca="1">ROUNDUP(IF(staff[[#This Row],[Tenure]]&gt;4,3%,2%)*staff[[#This Row],[Salary]],0)</f>
        <v>1446</v>
      </c>
      <c r="K24">
        <f>IF(staff[[#This Row],[Rating]]="Exceptional",5,
IF(staff[[#This Row],[Rating]]="Above Average",4,
IF(staff[[#This Row],[Rating]]="Average",3,
IF(staff[[#This Row],[Rating]]="Poor",2,
IF(staff[[#This Row],[Rating]]="Very Poor",1,"")))))</f>
        <v>4</v>
      </c>
    </row>
    <row r="25" spans="1:11" x14ac:dyDescent="0.35">
      <c r="A25" s="6" t="s">
        <v>69</v>
      </c>
      <c r="B25" s="6" t="s">
        <v>8</v>
      </c>
      <c r="C25">
        <v>28</v>
      </c>
      <c r="D25" t="s">
        <v>10</v>
      </c>
      <c r="E25" s="3">
        <v>44041</v>
      </c>
      <c r="F25" s="6" t="s">
        <v>17</v>
      </c>
      <c r="G25" s="5">
        <v>48170</v>
      </c>
      <c r="H25" t="s">
        <v>206</v>
      </c>
      <c r="I25" s="8">
        <f ca="1">(TODAY()-staff[[#This Row],[Date Joined]])/365</f>
        <v>4.3945205479452056</v>
      </c>
      <c r="J25" s="5">
        <f ca="1">ROUNDUP(IF(staff[[#This Row],[Tenure]]&gt;4,3%,2%)*staff[[#This Row],[Salary]],0)</f>
        <v>1446</v>
      </c>
      <c r="K25">
        <f>IF(staff[[#This Row],[Rating]]="Exceptional",5,
IF(staff[[#This Row],[Rating]]="Above Average",4,
IF(staff[[#This Row],[Rating]]="Average",3,
IF(staff[[#This Row],[Rating]]="Poor",2,
IF(staff[[#This Row],[Rating]]="Very Poor",1,"")))))</f>
        <v>4</v>
      </c>
    </row>
    <row r="26" spans="1:11" x14ac:dyDescent="0.35">
      <c r="A26" s="6" t="s">
        <v>200</v>
      </c>
      <c r="B26" s="6" t="s">
        <v>8</v>
      </c>
      <c r="C26">
        <v>33</v>
      </c>
      <c r="D26" t="s">
        <v>10</v>
      </c>
      <c r="E26" s="3">
        <v>44640</v>
      </c>
      <c r="F26" s="6" t="s">
        <v>12</v>
      </c>
      <c r="G26" s="5">
        <v>48530</v>
      </c>
      <c r="H26" t="s">
        <v>205</v>
      </c>
      <c r="I26" s="8">
        <f ca="1">(TODAY()-staff[[#This Row],[Date Joined]])/365</f>
        <v>2.7534246575342465</v>
      </c>
      <c r="J26" s="5">
        <f ca="1">ROUNDUP(IF(staff[[#This Row],[Tenure]]&gt;4,3%,2%)*staff[[#This Row],[Salary]],0)</f>
        <v>971</v>
      </c>
      <c r="K26">
        <f>IF(staff[[#This Row],[Rating]]="Exceptional",5,
IF(staff[[#This Row],[Rating]]="Above Average",4,
IF(staff[[#This Row],[Rating]]="Average",3,
IF(staff[[#This Row],[Rating]]="Poor",2,
IF(staff[[#This Row],[Rating]]="Very Poor",1,"")))))</f>
        <v>4</v>
      </c>
    </row>
    <row r="27" spans="1:11" x14ac:dyDescent="0.35">
      <c r="A27" s="6" t="s">
        <v>21</v>
      </c>
      <c r="B27" s="6" t="s">
        <v>8</v>
      </c>
      <c r="C27">
        <v>33</v>
      </c>
      <c r="D27" t="s">
        <v>10</v>
      </c>
      <c r="E27" s="3">
        <v>44701</v>
      </c>
      <c r="F27" s="6" t="s">
        <v>12</v>
      </c>
      <c r="G27" s="5">
        <v>48530</v>
      </c>
      <c r="H27" t="s">
        <v>206</v>
      </c>
      <c r="I27" s="8">
        <f ca="1">(TODAY()-staff[[#This Row],[Date Joined]])/365</f>
        <v>2.5863013698630137</v>
      </c>
      <c r="J27" s="5">
        <f ca="1">ROUNDUP(IF(staff[[#This Row],[Tenure]]&gt;4,3%,2%)*staff[[#This Row],[Salary]],0)</f>
        <v>971</v>
      </c>
      <c r="K27">
        <f>IF(staff[[#This Row],[Rating]]="Exceptional",5,
IF(staff[[#This Row],[Rating]]="Above Average",4,
IF(staff[[#This Row],[Rating]]="Average",3,
IF(staff[[#This Row],[Rating]]="Poor",2,
IF(staff[[#This Row],[Rating]]="Very Poor",1,"")))))</f>
        <v>4</v>
      </c>
    </row>
    <row r="28" spans="1:11" x14ac:dyDescent="0.35">
      <c r="A28" s="6" t="s">
        <v>167</v>
      </c>
      <c r="B28" s="6" t="s">
        <v>8</v>
      </c>
      <c r="C28">
        <v>31</v>
      </c>
      <c r="D28" t="s">
        <v>13</v>
      </c>
      <c r="E28" s="3">
        <v>44450</v>
      </c>
      <c r="F28" s="6" t="s">
        <v>23</v>
      </c>
      <c r="G28" s="5">
        <v>48950</v>
      </c>
      <c r="H28" t="s">
        <v>205</v>
      </c>
      <c r="I28" s="8">
        <f ca="1">(TODAY()-staff[[#This Row],[Date Joined]])/365</f>
        <v>3.2739726027397262</v>
      </c>
      <c r="J28" s="5">
        <f ca="1">ROUNDUP(IF(staff[[#This Row],[Tenure]]&gt;4,3%,2%)*staff[[#This Row],[Salary]],0)</f>
        <v>979</v>
      </c>
      <c r="K28">
        <f>IF(staff[[#This Row],[Rating]]="Exceptional",5,
IF(staff[[#This Row],[Rating]]="Above Average",4,
IF(staff[[#This Row],[Rating]]="Average",3,
IF(staff[[#This Row],[Rating]]="Poor",2,
IF(staff[[#This Row],[Rating]]="Very Poor",1,"")))))</f>
        <v>3</v>
      </c>
    </row>
    <row r="29" spans="1:11" x14ac:dyDescent="0.35">
      <c r="A29" s="6" t="s">
        <v>57</v>
      </c>
      <c r="B29" s="6" t="s">
        <v>8</v>
      </c>
      <c r="C29">
        <v>31</v>
      </c>
      <c r="D29" t="s">
        <v>13</v>
      </c>
      <c r="E29" s="3">
        <v>44511</v>
      </c>
      <c r="F29" s="6" t="s">
        <v>23</v>
      </c>
      <c r="G29" s="5">
        <v>48950</v>
      </c>
      <c r="H29" t="s">
        <v>206</v>
      </c>
      <c r="I29" s="8">
        <f ca="1">(TODAY()-staff[[#This Row],[Date Joined]])/365</f>
        <v>3.106849315068493</v>
      </c>
      <c r="J29" s="5">
        <f ca="1">ROUNDUP(IF(staff[[#This Row],[Tenure]]&gt;4,3%,2%)*staff[[#This Row],[Salary]],0)</f>
        <v>979</v>
      </c>
      <c r="K29">
        <f>IF(staff[[#This Row],[Rating]]="Exceptional",5,
IF(staff[[#This Row],[Rating]]="Above Average",4,
IF(staff[[#This Row],[Rating]]="Average",3,
IF(staff[[#This Row],[Rating]]="Poor",2,
IF(staff[[#This Row],[Rating]]="Very Poor",1,"")))))</f>
        <v>3</v>
      </c>
    </row>
    <row r="30" spans="1:11" x14ac:dyDescent="0.35">
      <c r="A30" s="6" t="s">
        <v>149</v>
      </c>
      <c r="B30" s="6" t="s">
        <v>8</v>
      </c>
      <c r="C30">
        <v>27</v>
      </c>
      <c r="D30" t="s">
        <v>13</v>
      </c>
      <c r="E30" s="3">
        <v>44506</v>
      </c>
      <c r="F30" s="6" t="s">
        <v>17</v>
      </c>
      <c r="G30" s="5">
        <v>48980</v>
      </c>
      <c r="H30" t="s">
        <v>205</v>
      </c>
      <c r="I30" s="8">
        <f ca="1">(TODAY()-staff[[#This Row],[Date Joined]])/365</f>
        <v>3.1205479452054794</v>
      </c>
      <c r="J30" s="5">
        <f ca="1">ROUNDUP(IF(staff[[#This Row],[Tenure]]&gt;4,3%,2%)*staff[[#This Row],[Salary]],0)</f>
        <v>980</v>
      </c>
      <c r="K30">
        <f>IF(staff[[#This Row],[Rating]]="Exceptional",5,
IF(staff[[#This Row],[Rating]]="Above Average",4,
IF(staff[[#This Row],[Rating]]="Average",3,
IF(staff[[#This Row],[Rating]]="Poor",2,
IF(staff[[#This Row],[Rating]]="Very Poor",1,"")))))</f>
        <v>3</v>
      </c>
    </row>
    <row r="31" spans="1:11" x14ac:dyDescent="0.35">
      <c r="A31" s="6" t="s">
        <v>40</v>
      </c>
      <c r="B31" s="6" t="s">
        <v>8</v>
      </c>
      <c r="C31">
        <v>27</v>
      </c>
      <c r="D31" t="s">
        <v>13</v>
      </c>
      <c r="E31" s="3">
        <v>44567</v>
      </c>
      <c r="F31" s="6" t="s">
        <v>17</v>
      </c>
      <c r="G31" s="5">
        <v>48980</v>
      </c>
      <c r="H31" t="s">
        <v>206</v>
      </c>
      <c r="I31" s="8">
        <f ca="1">(TODAY()-staff[[#This Row],[Date Joined]])/365</f>
        <v>2.9534246575342467</v>
      </c>
      <c r="J31" s="5">
        <f ca="1">ROUNDUP(IF(staff[[#This Row],[Tenure]]&gt;4,3%,2%)*staff[[#This Row],[Salary]],0)</f>
        <v>980</v>
      </c>
      <c r="K31">
        <f>IF(staff[[#This Row],[Rating]]="Exceptional",5,
IF(staff[[#This Row],[Rating]]="Above Average",4,
IF(staff[[#This Row],[Rating]]="Average",3,
IF(staff[[#This Row],[Rating]]="Poor",2,
IF(staff[[#This Row],[Rating]]="Very Poor",1,"")))))</f>
        <v>3</v>
      </c>
    </row>
    <row r="32" spans="1:11" x14ac:dyDescent="0.35">
      <c r="A32" s="6" t="s">
        <v>125</v>
      </c>
      <c r="B32" s="6" t="s">
        <v>15</v>
      </c>
      <c r="C32">
        <v>34</v>
      </c>
      <c r="D32" t="s">
        <v>18</v>
      </c>
      <c r="E32" s="3">
        <v>44660</v>
      </c>
      <c r="F32" s="6" t="s">
        <v>9</v>
      </c>
      <c r="G32" s="5">
        <v>49630</v>
      </c>
      <c r="H32" t="s">
        <v>205</v>
      </c>
      <c r="I32" s="8">
        <f ca="1">(TODAY()-staff[[#This Row],[Date Joined]])/365</f>
        <v>2.6986301369863015</v>
      </c>
      <c r="J32" s="5">
        <f ca="1">ROUNDUP(IF(staff[[#This Row],[Tenure]]&gt;4,3%,2%)*staff[[#This Row],[Salary]],0)</f>
        <v>993</v>
      </c>
      <c r="K32">
        <f>IF(staff[[#This Row],[Rating]]="Exceptional",5,
IF(staff[[#This Row],[Rating]]="Above Average",4,
IF(staff[[#This Row],[Rating]]="Average",3,
IF(staff[[#This Row],[Rating]]="Poor",2,
IF(staff[[#This Row],[Rating]]="Very Poor",1,"")))))</f>
        <v>2</v>
      </c>
    </row>
    <row r="33" spans="1:11" x14ac:dyDescent="0.35">
      <c r="A33" s="6" t="s">
        <v>53</v>
      </c>
      <c r="B33" s="6" t="s">
        <v>15</v>
      </c>
      <c r="C33">
        <v>34</v>
      </c>
      <c r="D33" t="s">
        <v>18</v>
      </c>
      <c r="E33" s="3">
        <v>44721</v>
      </c>
      <c r="F33" s="6" t="s">
        <v>9</v>
      </c>
      <c r="G33" s="5">
        <v>49630</v>
      </c>
      <c r="H33" t="s">
        <v>206</v>
      </c>
      <c r="I33" s="8">
        <f ca="1">(TODAY()-staff[[#This Row],[Date Joined]])/365</f>
        <v>2.5315068493150683</v>
      </c>
      <c r="J33" s="5">
        <f ca="1">ROUNDUP(IF(staff[[#This Row],[Tenure]]&gt;4,3%,2%)*staff[[#This Row],[Salary]],0)</f>
        <v>993</v>
      </c>
      <c r="K33">
        <f>IF(staff[[#This Row],[Rating]]="Exceptional",5,
IF(staff[[#This Row],[Rating]]="Above Average",4,
IF(staff[[#This Row],[Rating]]="Average",3,
IF(staff[[#This Row],[Rating]]="Poor",2,
IF(staff[[#This Row],[Rating]]="Very Poor",1,"")))))</f>
        <v>2</v>
      </c>
    </row>
    <row r="34" spans="1:11" x14ac:dyDescent="0.35">
      <c r="A34" s="6" t="s">
        <v>144</v>
      </c>
      <c r="B34" s="6" t="s">
        <v>8</v>
      </c>
      <c r="C34">
        <v>24</v>
      </c>
      <c r="D34" t="s">
        <v>18</v>
      </c>
      <c r="E34" s="3">
        <v>44375</v>
      </c>
      <c r="F34" s="6" t="s">
        <v>17</v>
      </c>
      <c r="G34" s="5">
        <v>52610</v>
      </c>
      <c r="H34" t="s">
        <v>205</v>
      </c>
      <c r="I34" s="8">
        <f ca="1">(TODAY()-staff[[#This Row],[Date Joined]])/365</f>
        <v>3.4794520547945207</v>
      </c>
      <c r="J34" s="5">
        <f ca="1">ROUNDUP(IF(staff[[#This Row],[Tenure]]&gt;4,3%,2%)*staff[[#This Row],[Salary]],0)</f>
        <v>1053</v>
      </c>
      <c r="K34">
        <f>IF(staff[[#This Row],[Rating]]="Exceptional",5,
IF(staff[[#This Row],[Rating]]="Above Average",4,
IF(staff[[#This Row],[Rating]]="Average",3,
IF(staff[[#This Row],[Rating]]="Poor",2,
IF(staff[[#This Row],[Rating]]="Very Poor",1,"")))))</f>
        <v>2</v>
      </c>
    </row>
    <row r="35" spans="1:11" x14ac:dyDescent="0.35">
      <c r="A35" s="6" t="s">
        <v>58</v>
      </c>
      <c r="B35" s="6" t="s">
        <v>8</v>
      </c>
      <c r="C35">
        <v>24</v>
      </c>
      <c r="D35" t="s">
        <v>18</v>
      </c>
      <c r="E35" s="3">
        <v>44436</v>
      </c>
      <c r="F35" s="6" t="s">
        <v>17</v>
      </c>
      <c r="G35" s="5">
        <v>52610</v>
      </c>
      <c r="H35" t="s">
        <v>206</v>
      </c>
      <c r="I35" s="8">
        <f ca="1">(TODAY()-staff[[#This Row],[Date Joined]])/365</f>
        <v>3.3123287671232875</v>
      </c>
      <c r="J35" s="5">
        <f ca="1">ROUNDUP(IF(staff[[#This Row],[Tenure]]&gt;4,3%,2%)*staff[[#This Row],[Salary]],0)</f>
        <v>1053</v>
      </c>
      <c r="K35">
        <f>IF(staff[[#This Row],[Rating]]="Exceptional",5,
IF(staff[[#This Row],[Rating]]="Above Average",4,
IF(staff[[#This Row],[Rating]]="Average",3,
IF(staff[[#This Row],[Rating]]="Poor",2,
IF(staff[[#This Row],[Rating]]="Very Poor",1,"")))))</f>
        <v>2</v>
      </c>
    </row>
    <row r="36" spans="1:11" x14ac:dyDescent="0.35">
      <c r="A36" s="6" t="s">
        <v>151</v>
      </c>
      <c r="B36" s="6" t="s">
        <v>15</v>
      </c>
      <c r="C36">
        <v>28</v>
      </c>
      <c r="D36" t="s">
        <v>13</v>
      </c>
      <c r="E36" s="3">
        <v>44296</v>
      </c>
      <c r="F36" s="6" t="s">
        <v>9</v>
      </c>
      <c r="G36" s="5">
        <v>53240</v>
      </c>
      <c r="H36" t="s">
        <v>205</v>
      </c>
      <c r="I36" s="8">
        <f ca="1">(TODAY()-staff[[#This Row],[Date Joined]])/365</f>
        <v>3.6958904109589041</v>
      </c>
      <c r="J36" s="5">
        <f ca="1">ROUNDUP(IF(staff[[#This Row],[Tenure]]&gt;4,3%,2%)*staff[[#This Row],[Salary]],0)</f>
        <v>1065</v>
      </c>
      <c r="K36">
        <f>IF(staff[[#This Row],[Rating]]="Exceptional",5,
IF(staff[[#This Row],[Rating]]="Above Average",4,
IF(staff[[#This Row],[Rating]]="Average",3,
IF(staff[[#This Row],[Rating]]="Poor",2,
IF(staff[[#This Row],[Rating]]="Very Poor",1,"")))))</f>
        <v>3</v>
      </c>
    </row>
    <row r="37" spans="1:11" x14ac:dyDescent="0.35">
      <c r="A37" s="6" t="s">
        <v>14</v>
      </c>
      <c r="B37" s="6" t="s">
        <v>15</v>
      </c>
      <c r="C37">
        <v>28</v>
      </c>
      <c r="D37" t="s">
        <v>13</v>
      </c>
      <c r="E37" s="3">
        <v>44357</v>
      </c>
      <c r="F37" s="6" t="s">
        <v>9</v>
      </c>
      <c r="G37" s="5">
        <v>53240</v>
      </c>
      <c r="H37" t="s">
        <v>206</v>
      </c>
      <c r="I37" s="8">
        <f ca="1">(TODAY()-staff[[#This Row],[Date Joined]])/365</f>
        <v>3.5287671232876714</v>
      </c>
      <c r="J37" s="5">
        <f ca="1">ROUNDUP(IF(staff[[#This Row],[Tenure]]&gt;4,3%,2%)*staff[[#This Row],[Salary]],0)</f>
        <v>1065</v>
      </c>
      <c r="K37">
        <f>IF(staff[[#This Row],[Rating]]="Exceptional",5,
IF(staff[[#This Row],[Rating]]="Above Average",4,
IF(staff[[#This Row],[Rating]]="Average",3,
IF(staff[[#This Row],[Rating]]="Poor",2,
IF(staff[[#This Row],[Rating]]="Very Poor",1,"")))))</f>
        <v>3</v>
      </c>
    </row>
    <row r="38" spans="1:11" x14ac:dyDescent="0.35">
      <c r="A38" s="6" t="s">
        <v>171</v>
      </c>
      <c r="B38" s="6" t="s">
        <v>8</v>
      </c>
      <c r="C38">
        <v>32</v>
      </c>
      <c r="D38" t="s">
        <v>13</v>
      </c>
      <c r="E38" s="3">
        <v>44403</v>
      </c>
      <c r="F38" s="6" t="s">
        <v>9</v>
      </c>
      <c r="G38" s="5">
        <v>53540</v>
      </c>
      <c r="H38" t="s">
        <v>205</v>
      </c>
      <c r="I38" s="8">
        <f ca="1">(TODAY()-staff[[#This Row],[Date Joined]])/365</f>
        <v>3.4027397260273973</v>
      </c>
      <c r="J38" s="5">
        <f ca="1">ROUNDUP(IF(staff[[#This Row],[Tenure]]&gt;4,3%,2%)*staff[[#This Row],[Salary]],0)</f>
        <v>1071</v>
      </c>
      <c r="K38">
        <f>IF(staff[[#This Row],[Rating]]="Exceptional",5,
IF(staff[[#This Row],[Rating]]="Above Average",4,
IF(staff[[#This Row],[Rating]]="Average",3,
IF(staff[[#This Row],[Rating]]="Poor",2,
IF(staff[[#This Row],[Rating]]="Very Poor",1,"")))))</f>
        <v>3</v>
      </c>
    </row>
    <row r="39" spans="1:11" x14ac:dyDescent="0.35">
      <c r="A39" s="6" t="s">
        <v>179</v>
      </c>
      <c r="B39" s="6" t="s">
        <v>8</v>
      </c>
      <c r="C39">
        <v>26</v>
      </c>
      <c r="D39" t="s">
        <v>13</v>
      </c>
      <c r="E39" s="3">
        <v>44350</v>
      </c>
      <c r="F39" s="6" t="s">
        <v>12</v>
      </c>
      <c r="G39" s="5">
        <v>53540</v>
      </c>
      <c r="H39" t="s">
        <v>205</v>
      </c>
      <c r="I39" s="8">
        <f ca="1">(TODAY()-staff[[#This Row],[Date Joined]])/365</f>
        <v>3.547945205479452</v>
      </c>
      <c r="J39" s="5">
        <f ca="1">ROUNDUP(IF(staff[[#This Row],[Tenure]]&gt;4,3%,2%)*staff[[#This Row],[Salary]],0)</f>
        <v>1071</v>
      </c>
      <c r="K39">
        <f>IF(staff[[#This Row],[Rating]]="Exceptional",5,
IF(staff[[#This Row],[Rating]]="Above Average",4,
IF(staff[[#This Row],[Rating]]="Average",3,
IF(staff[[#This Row],[Rating]]="Poor",2,
IF(staff[[#This Row],[Rating]]="Very Poor",1,"")))))</f>
        <v>3</v>
      </c>
    </row>
    <row r="40" spans="1:11" x14ac:dyDescent="0.35">
      <c r="A40" s="6" t="s">
        <v>19</v>
      </c>
      <c r="B40" s="6" t="s">
        <v>8</v>
      </c>
      <c r="C40">
        <v>32</v>
      </c>
      <c r="D40" t="s">
        <v>13</v>
      </c>
      <c r="E40" s="3">
        <v>44465</v>
      </c>
      <c r="F40" s="6" t="s">
        <v>9</v>
      </c>
      <c r="G40" s="5">
        <v>53540</v>
      </c>
      <c r="H40" t="s">
        <v>206</v>
      </c>
      <c r="I40" s="8">
        <f ca="1">(TODAY()-staff[[#This Row],[Date Joined]])/365</f>
        <v>3.2328767123287672</v>
      </c>
      <c r="J40" s="5">
        <f ca="1">ROUNDUP(IF(staff[[#This Row],[Tenure]]&gt;4,3%,2%)*staff[[#This Row],[Salary]],0)</f>
        <v>1071</v>
      </c>
      <c r="K40">
        <f>IF(staff[[#This Row],[Rating]]="Exceptional",5,
IF(staff[[#This Row],[Rating]]="Above Average",4,
IF(staff[[#This Row],[Rating]]="Average",3,
IF(staff[[#This Row],[Rating]]="Poor",2,
IF(staff[[#This Row],[Rating]]="Very Poor",1,"")))))</f>
        <v>3</v>
      </c>
    </row>
    <row r="41" spans="1:11" x14ac:dyDescent="0.35">
      <c r="A41" s="6" t="s">
        <v>109</v>
      </c>
      <c r="B41" s="6" t="s">
        <v>8</v>
      </c>
      <c r="C41">
        <v>26</v>
      </c>
      <c r="D41" t="s">
        <v>13</v>
      </c>
      <c r="E41" s="3">
        <v>44411</v>
      </c>
      <c r="F41" s="6" t="s">
        <v>12</v>
      </c>
      <c r="G41" s="5">
        <v>53540</v>
      </c>
      <c r="H41" t="s">
        <v>206</v>
      </c>
      <c r="I41" s="8">
        <f ca="1">(TODAY()-staff[[#This Row],[Date Joined]])/365</f>
        <v>3.3808219178082193</v>
      </c>
      <c r="J41" s="5">
        <f ca="1">ROUNDUP(IF(staff[[#This Row],[Tenure]]&gt;4,3%,2%)*staff[[#This Row],[Salary]],0)</f>
        <v>1071</v>
      </c>
      <c r="K41">
        <f>IF(staff[[#This Row],[Rating]]="Exceptional",5,
IF(staff[[#This Row],[Rating]]="Above Average",4,
IF(staff[[#This Row],[Rating]]="Average",3,
IF(staff[[#This Row],[Rating]]="Poor",2,
IF(staff[[#This Row],[Rating]]="Very Poor",1,"")))))</f>
        <v>3</v>
      </c>
    </row>
    <row r="42" spans="1:11" x14ac:dyDescent="0.35">
      <c r="A42" s="6" t="s">
        <v>195</v>
      </c>
      <c r="B42" s="6" t="s">
        <v>8</v>
      </c>
      <c r="C42">
        <v>33</v>
      </c>
      <c r="D42" t="s">
        <v>13</v>
      </c>
      <c r="E42" s="3">
        <v>44448</v>
      </c>
      <c r="F42" s="6" t="s">
        <v>23</v>
      </c>
      <c r="G42" s="5">
        <v>53870</v>
      </c>
      <c r="H42" t="s">
        <v>205</v>
      </c>
      <c r="I42" s="8">
        <f ca="1">(TODAY()-staff[[#This Row],[Date Joined]])/365</f>
        <v>3.2794520547945205</v>
      </c>
      <c r="J42" s="5">
        <f ca="1">ROUNDUP(IF(staff[[#This Row],[Tenure]]&gt;4,3%,2%)*staff[[#This Row],[Salary]],0)</f>
        <v>1078</v>
      </c>
      <c r="K42">
        <f>IF(staff[[#This Row],[Rating]]="Exceptional",5,
IF(staff[[#This Row],[Rating]]="Above Average",4,
IF(staff[[#This Row],[Rating]]="Average",3,
IF(staff[[#This Row],[Rating]]="Poor",2,
IF(staff[[#This Row],[Rating]]="Very Poor",1,"")))))</f>
        <v>3</v>
      </c>
    </row>
    <row r="43" spans="1:11" x14ac:dyDescent="0.35">
      <c r="A43" s="6" t="s">
        <v>24</v>
      </c>
      <c r="B43" s="6" t="s">
        <v>8</v>
      </c>
      <c r="C43">
        <v>33</v>
      </c>
      <c r="D43" t="s">
        <v>13</v>
      </c>
      <c r="E43" s="3">
        <v>44509</v>
      </c>
      <c r="F43" s="6" t="s">
        <v>23</v>
      </c>
      <c r="G43" s="5">
        <v>53870</v>
      </c>
      <c r="H43" t="s">
        <v>206</v>
      </c>
      <c r="I43" s="8">
        <f ca="1">(TODAY()-staff[[#This Row],[Date Joined]])/365</f>
        <v>3.1123287671232878</v>
      </c>
      <c r="J43" s="5">
        <f ca="1">ROUNDUP(IF(staff[[#This Row],[Tenure]]&gt;4,3%,2%)*staff[[#This Row],[Salary]],0)</f>
        <v>1078</v>
      </c>
      <c r="K43">
        <f>IF(staff[[#This Row],[Rating]]="Exceptional",5,
IF(staff[[#This Row],[Rating]]="Above Average",4,
IF(staff[[#This Row],[Rating]]="Average",3,
IF(staff[[#This Row],[Rating]]="Poor",2,
IF(staff[[#This Row],[Rating]]="Very Poor",1,"")))))</f>
        <v>3</v>
      </c>
    </row>
    <row r="44" spans="1:11" x14ac:dyDescent="0.35">
      <c r="A44" s="6" t="s">
        <v>130</v>
      </c>
      <c r="B44" s="6" t="s">
        <v>8</v>
      </c>
      <c r="C44">
        <v>27</v>
      </c>
      <c r="D44" t="s">
        <v>13</v>
      </c>
      <c r="E44" s="3">
        <v>44073</v>
      </c>
      <c r="F44" s="6" t="s">
        <v>9</v>
      </c>
      <c r="G44" s="5">
        <v>54970</v>
      </c>
      <c r="H44" t="s">
        <v>205</v>
      </c>
      <c r="I44" s="8">
        <f ca="1">(TODAY()-staff[[#This Row],[Date Joined]])/365</f>
        <v>4.3068493150684928</v>
      </c>
      <c r="J44" s="5">
        <f ca="1">ROUNDUP(IF(staff[[#This Row],[Tenure]]&gt;4,3%,2%)*staff[[#This Row],[Salary]],0)</f>
        <v>1650</v>
      </c>
      <c r="K44">
        <f>IF(staff[[#This Row],[Rating]]="Exceptional",5,
IF(staff[[#This Row],[Rating]]="Above Average",4,
IF(staff[[#This Row],[Rating]]="Average",3,
IF(staff[[#This Row],[Rating]]="Poor",2,
IF(staff[[#This Row],[Rating]]="Very Poor",1,"")))))</f>
        <v>3</v>
      </c>
    </row>
    <row r="45" spans="1:11" x14ac:dyDescent="0.35">
      <c r="A45" s="6" t="s">
        <v>82</v>
      </c>
      <c r="B45" s="6" t="s">
        <v>8</v>
      </c>
      <c r="C45">
        <v>27</v>
      </c>
      <c r="D45" t="s">
        <v>13</v>
      </c>
      <c r="E45" s="3">
        <v>44134</v>
      </c>
      <c r="F45" s="6" t="s">
        <v>9</v>
      </c>
      <c r="G45" s="5">
        <v>54970</v>
      </c>
      <c r="H45" t="s">
        <v>206</v>
      </c>
      <c r="I45" s="8">
        <f ca="1">(TODAY()-staff[[#This Row],[Date Joined]])/365</f>
        <v>4.13972602739726</v>
      </c>
      <c r="J45" s="5">
        <f ca="1">ROUNDUP(IF(staff[[#This Row],[Tenure]]&gt;4,3%,2%)*staff[[#This Row],[Salary]],0)</f>
        <v>1650</v>
      </c>
      <c r="K45">
        <f>IF(staff[[#This Row],[Rating]]="Exceptional",5,
IF(staff[[#This Row],[Rating]]="Above Average",4,
IF(staff[[#This Row],[Rating]]="Average",3,
IF(staff[[#This Row],[Rating]]="Poor",2,
IF(staff[[#This Row],[Rating]]="Very Poor",1,"")))))</f>
        <v>3</v>
      </c>
    </row>
    <row r="46" spans="1:11" x14ac:dyDescent="0.35">
      <c r="A46" s="6" t="s">
        <v>115</v>
      </c>
      <c r="B46" s="6" t="s">
        <v>15</v>
      </c>
      <c r="C46">
        <v>38</v>
      </c>
      <c r="D46" t="s">
        <v>10</v>
      </c>
      <c r="E46" s="3">
        <v>44268</v>
      </c>
      <c r="F46" s="6" t="s">
        <v>9</v>
      </c>
      <c r="G46" s="5">
        <v>56870</v>
      </c>
      <c r="H46" t="s">
        <v>205</v>
      </c>
      <c r="I46" s="8">
        <f ca="1">(TODAY()-staff[[#This Row],[Date Joined]])/365</f>
        <v>3.7726027397260276</v>
      </c>
      <c r="J46" s="5">
        <f ca="1">ROUNDUP(IF(staff[[#This Row],[Tenure]]&gt;4,3%,2%)*staff[[#This Row],[Salary]],0)</f>
        <v>1138</v>
      </c>
      <c r="K46">
        <f>IF(staff[[#This Row],[Rating]]="Exceptional",5,
IF(staff[[#This Row],[Rating]]="Above Average",4,
IF(staff[[#This Row],[Rating]]="Average",3,
IF(staff[[#This Row],[Rating]]="Poor",2,
IF(staff[[#This Row],[Rating]]="Very Poor",1,"")))))</f>
        <v>4</v>
      </c>
    </row>
    <row r="47" spans="1:11" x14ac:dyDescent="0.35">
      <c r="A47" s="6" t="s">
        <v>84</v>
      </c>
      <c r="B47" s="6" t="s">
        <v>15</v>
      </c>
      <c r="C47">
        <v>38</v>
      </c>
      <c r="D47" t="s">
        <v>10</v>
      </c>
      <c r="E47" s="3">
        <v>44329</v>
      </c>
      <c r="F47" s="6" t="s">
        <v>9</v>
      </c>
      <c r="G47" s="5">
        <v>56870</v>
      </c>
      <c r="H47" t="s">
        <v>206</v>
      </c>
      <c r="I47" s="8">
        <f ca="1">(TODAY()-staff[[#This Row],[Date Joined]])/365</f>
        <v>3.6054794520547944</v>
      </c>
      <c r="J47" s="5">
        <f ca="1">ROUNDUP(IF(staff[[#This Row],[Tenure]]&gt;4,3%,2%)*staff[[#This Row],[Salary]],0)</f>
        <v>1138</v>
      </c>
      <c r="K47">
        <f>IF(staff[[#This Row],[Rating]]="Exceptional",5,
IF(staff[[#This Row],[Rating]]="Above Average",4,
IF(staff[[#This Row],[Rating]]="Average",3,
IF(staff[[#This Row],[Rating]]="Poor",2,
IF(staff[[#This Row],[Rating]]="Very Poor",1,"")))))</f>
        <v>4</v>
      </c>
    </row>
    <row r="48" spans="1:11" x14ac:dyDescent="0.35">
      <c r="A48" s="6" t="s">
        <v>157</v>
      </c>
      <c r="B48" s="6" t="s">
        <v>8</v>
      </c>
      <c r="C48">
        <v>21</v>
      </c>
      <c r="D48" t="s">
        <v>13</v>
      </c>
      <c r="E48" s="3">
        <v>44701</v>
      </c>
      <c r="F48" s="6" t="s">
        <v>12</v>
      </c>
      <c r="G48" s="5">
        <v>57090</v>
      </c>
      <c r="H48" t="s">
        <v>205</v>
      </c>
      <c r="I48" s="8">
        <f ca="1">(TODAY()-staff[[#This Row],[Date Joined]])/365</f>
        <v>2.5863013698630137</v>
      </c>
      <c r="J48" s="5">
        <f ca="1">ROUNDUP(IF(staff[[#This Row],[Tenure]]&gt;4,3%,2%)*staff[[#This Row],[Salary]],0)</f>
        <v>1142</v>
      </c>
      <c r="K48">
        <f>IF(staff[[#This Row],[Rating]]="Exceptional",5,
IF(staff[[#This Row],[Rating]]="Above Average",4,
IF(staff[[#This Row],[Rating]]="Average",3,
IF(staff[[#This Row],[Rating]]="Poor",2,
IF(staff[[#This Row],[Rating]]="Very Poor",1,"")))))</f>
        <v>3</v>
      </c>
    </row>
    <row r="49" spans="1:11" x14ac:dyDescent="0.35">
      <c r="A49" s="6" t="s">
        <v>34</v>
      </c>
      <c r="B49" s="6" t="s">
        <v>8</v>
      </c>
      <c r="C49">
        <v>21</v>
      </c>
      <c r="D49" t="s">
        <v>13</v>
      </c>
      <c r="E49" s="3">
        <v>44762</v>
      </c>
      <c r="F49" s="6" t="s">
        <v>12</v>
      </c>
      <c r="G49" s="5">
        <v>57090</v>
      </c>
      <c r="H49" t="s">
        <v>206</v>
      </c>
      <c r="I49" s="8">
        <f ca="1">(TODAY()-staff[[#This Row],[Date Joined]])/365</f>
        <v>2.419178082191781</v>
      </c>
      <c r="J49" s="5">
        <f ca="1">ROUNDUP(IF(staff[[#This Row],[Tenure]]&gt;4,3%,2%)*staff[[#This Row],[Salary]],0)</f>
        <v>1142</v>
      </c>
      <c r="K49">
        <f>IF(staff[[#This Row],[Rating]]="Exceptional",5,
IF(staff[[#This Row],[Rating]]="Above Average",4,
IF(staff[[#This Row],[Rating]]="Average",3,
IF(staff[[#This Row],[Rating]]="Poor",2,
IF(staff[[#This Row],[Rating]]="Very Poor",1,"")))))</f>
        <v>3</v>
      </c>
    </row>
    <row r="50" spans="1:11" x14ac:dyDescent="0.35">
      <c r="A50" s="6" t="s">
        <v>136</v>
      </c>
      <c r="B50" s="6" t="s">
        <v>15</v>
      </c>
      <c r="C50">
        <v>31</v>
      </c>
      <c r="D50" t="s">
        <v>13</v>
      </c>
      <c r="E50" s="3">
        <v>44604</v>
      </c>
      <c r="F50" s="6" t="s">
        <v>23</v>
      </c>
      <c r="G50" s="5">
        <v>58100</v>
      </c>
      <c r="H50" t="s">
        <v>205</v>
      </c>
      <c r="I50" s="8">
        <f ca="1">(TODAY()-staff[[#This Row],[Date Joined]])/365</f>
        <v>2.8520547945205479</v>
      </c>
      <c r="J50" s="5">
        <f ca="1">ROUNDUP(IF(staff[[#This Row],[Tenure]]&gt;4,3%,2%)*staff[[#This Row],[Salary]],0)</f>
        <v>1162</v>
      </c>
      <c r="K50">
        <f>IF(staff[[#This Row],[Rating]]="Exceptional",5,
IF(staff[[#This Row],[Rating]]="Above Average",4,
IF(staff[[#This Row],[Rating]]="Average",3,
IF(staff[[#This Row],[Rating]]="Poor",2,
IF(staff[[#This Row],[Rating]]="Very Poor",1,"")))))</f>
        <v>3</v>
      </c>
    </row>
    <row r="51" spans="1:11" x14ac:dyDescent="0.35">
      <c r="A51" s="6" t="s">
        <v>39</v>
      </c>
      <c r="B51" s="6" t="s">
        <v>15</v>
      </c>
      <c r="C51">
        <v>31</v>
      </c>
      <c r="D51" t="s">
        <v>13</v>
      </c>
      <c r="E51" s="3">
        <v>44663</v>
      </c>
      <c r="F51" s="6" t="s">
        <v>23</v>
      </c>
      <c r="G51" s="5">
        <v>58100</v>
      </c>
      <c r="H51" t="s">
        <v>206</v>
      </c>
      <c r="I51" s="8">
        <f ca="1">(TODAY()-staff[[#This Row],[Date Joined]])/365</f>
        <v>2.6904109589041094</v>
      </c>
      <c r="J51" s="5">
        <f ca="1">ROUNDUP(IF(staff[[#This Row],[Tenure]]&gt;4,3%,2%)*staff[[#This Row],[Salary]],0)</f>
        <v>1162</v>
      </c>
      <c r="K51">
        <f>IF(staff[[#This Row],[Rating]]="Exceptional",5,
IF(staff[[#This Row],[Rating]]="Above Average",4,
IF(staff[[#This Row],[Rating]]="Average",3,
IF(staff[[#This Row],[Rating]]="Poor",2,
IF(staff[[#This Row],[Rating]]="Very Poor",1,"")))))</f>
        <v>3</v>
      </c>
    </row>
    <row r="52" spans="1:11" x14ac:dyDescent="0.35">
      <c r="A52" s="6" t="s">
        <v>155</v>
      </c>
      <c r="B52" s="6" t="s">
        <v>15</v>
      </c>
      <c r="C52">
        <v>34</v>
      </c>
      <c r="D52" t="s">
        <v>13</v>
      </c>
      <c r="E52" s="3">
        <v>44594</v>
      </c>
      <c r="F52" s="6" t="s">
        <v>17</v>
      </c>
      <c r="G52" s="5">
        <v>58940</v>
      </c>
      <c r="H52" t="s">
        <v>205</v>
      </c>
      <c r="I52" s="8">
        <f ca="1">(TODAY()-staff[[#This Row],[Date Joined]])/365</f>
        <v>2.8794520547945206</v>
      </c>
      <c r="J52" s="5">
        <f ca="1">ROUNDUP(IF(staff[[#This Row],[Tenure]]&gt;4,3%,2%)*staff[[#This Row],[Salary]],0)</f>
        <v>1179</v>
      </c>
      <c r="K52">
        <f>IF(staff[[#This Row],[Rating]]="Exceptional",5,
IF(staff[[#This Row],[Rating]]="Above Average",4,
IF(staff[[#This Row],[Rating]]="Average",3,
IF(staff[[#This Row],[Rating]]="Poor",2,
IF(staff[[#This Row],[Rating]]="Very Poor",1,"")))))</f>
        <v>3</v>
      </c>
    </row>
    <row r="53" spans="1:11" x14ac:dyDescent="0.35">
      <c r="A53" s="6" t="s">
        <v>37</v>
      </c>
      <c r="B53" s="6" t="s">
        <v>15</v>
      </c>
      <c r="C53">
        <v>34</v>
      </c>
      <c r="D53" t="s">
        <v>13</v>
      </c>
      <c r="E53" s="3">
        <v>44653</v>
      </c>
      <c r="F53" s="6" t="s">
        <v>17</v>
      </c>
      <c r="G53" s="5">
        <v>58940</v>
      </c>
      <c r="H53" t="s">
        <v>206</v>
      </c>
      <c r="I53" s="8">
        <f ca="1">(TODAY()-staff[[#This Row],[Date Joined]])/365</f>
        <v>2.7178082191780821</v>
      </c>
      <c r="J53" s="5">
        <f ca="1">ROUNDUP(IF(staff[[#This Row],[Tenure]]&gt;4,3%,2%)*staff[[#This Row],[Salary]],0)</f>
        <v>1179</v>
      </c>
      <c r="K53">
        <f>IF(staff[[#This Row],[Rating]]="Exceptional",5,
IF(staff[[#This Row],[Rating]]="Above Average",4,
IF(staff[[#This Row],[Rating]]="Average",3,
IF(staff[[#This Row],[Rating]]="Poor",2,
IF(staff[[#This Row],[Rating]]="Very Poor",1,"")))))</f>
        <v>3</v>
      </c>
    </row>
    <row r="54" spans="1:11" x14ac:dyDescent="0.35">
      <c r="A54" s="6" t="s">
        <v>197</v>
      </c>
      <c r="B54" s="6" t="s">
        <v>8</v>
      </c>
      <c r="C54">
        <v>19</v>
      </c>
      <c r="D54" t="s">
        <v>13</v>
      </c>
      <c r="E54" s="3">
        <v>44218</v>
      </c>
      <c r="F54" s="6" t="s">
        <v>12</v>
      </c>
      <c r="G54" s="5">
        <v>58960</v>
      </c>
      <c r="H54" t="s">
        <v>205</v>
      </c>
      <c r="I54" s="8">
        <f ca="1">(TODAY()-staff[[#This Row],[Date Joined]])/365</f>
        <v>3.9095890410958902</v>
      </c>
      <c r="J54" s="5">
        <f ca="1">ROUNDUP(IF(staff[[#This Row],[Tenure]]&gt;4,3%,2%)*staff[[#This Row],[Salary]],0)</f>
        <v>1180</v>
      </c>
      <c r="K54">
        <f>IF(staff[[#This Row],[Rating]]="Exceptional",5,
IF(staff[[#This Row],[Rating]]="Above Average",4,
IF(staff[[#This Row],[Rating]]="Average",3,
IF(staff[[#This Row],[Rating]]="Poor",2,
IF(staff[[#This Row],[Rating]]="Very Poor",1,"")))))</f>
        <v>3</v>
      </c>
    </row>
    <row r="55" spans="1:11" x14ac:dyDescent="0.35">
      <c r="A55" s="6" t="s">
        <v>67</v>
      </c>
      <c r="B55" s="6" t="s">
        <v>8</v>
      </c>
      <c r="C55">
        <v>19</v>
      </c>
      <c r="D55" t="s">
        <v>13</v>
      </c>
      <c r="E55" s="3">
        <v>44277</v>
      </c>
      <c r="F55" s="6" t="s">
        <v>12</v>
      </c>
      <c r="G55" s="5">
        <v>58960</v>
      </c>
      <c r="H55" t="s">
        <v>206</v>
      </c>
      <c r="I55" s="8">
        <f ca="1">(TODAY()-staff[[#This Row],[Date Joined]])/365</f>
        <v>3.7479452054794522</v>
      </c>
      <c r="J55" s="5">
        <f ca="1">ROUNDUP(IF(staff[[#This Row],[Tenure]]&gt;4,3%,2%)*staff[[#This Row],[Salary]],0)</f>
        <v>1180</v>
      </c>
      <c r="K55">
        <f>IF(staff[[#This Row],[Rating]]="Exceptional",5,
IF(staff[[#This Row],[Rating]]="Above Average",4,
IF(staff[[#This Row],[Rating]]="Average",3,
IF(staff[[#This Row],[Rating]]="Poor",2,
IF(staff[[#This Row],[Rating]]="Very Poor",1,"")))))</f>
        <v>3</v>
      </c>
    </row>
    <row r="56" spans="1:11" x14ac:dyDescent="0.35">
      <c r="A56" s="6" t="s">
        <v>199</v>
      </c>
      <c r="B56" s="6" t="s">
        <v>8</v>
      </c>
      <c r="C56">
        <v>33</v>
      </c>
      <c r="D56" t="s">
        <v>13</v>
      </c>
      <c r="E56" s="3">
        <v>44181</v>
      </c>
      <c r="F56" s="6" t="s">
        <v>17</v>
      </c>
      <c r="G56" s="5">
        <v>59430</v>
      </c>
      <c r="H56" t="s">
        <v>205</v>
      </c>
      <c r="I56" s="8">
        <f ca="1">(TODAY()-staff[[#This Row],[Date Joined]])/365</f>
        <v>4.0109589041095894</v>
      </c>
      <c r="J56" s="5">
        <f ca="1">ROUNDUP(IF(staff[[#This Row],[Tenure]]&gt;4,3%,2%)*staff[[#This Row],[Salary]],0)</f>
        <v>1783</v>
      </c>
      <c r="K56">
        <f>IF(staff[[#This Row],[Rating]]="Exceptional",5,
IF(staff[[#This Row],[Rating]]="Above Average",4,
IF(staff[[#This Row],[Rating]]="Average",3,
IF(staff[[#This Row],[Rating]]="Poor",2,
IF(staff[[#This Row],[Rating]]="Very Poor",1,"")))))</f>
        <v>3</v>
      </c>
    </row>
    <row r="57" spans="1:11" x14ac:dyDescent="0.35">
      <c r="A57" s="6" t="s">
        <v>102</v>
      </c>
      <c r="B57" s="6" t="s">
        <v>8</v>
      </c>
      <c r="C57">
        <v>33</v>
      </c>
      <c r="D57" t="s">
        <v>13</v>
      </c>
      <c r="E57" s="3">
        <v>44243</v>
      </c>
      <c r="F57" s="6" t="s">
        <v>17</v>
      </c>
      <c r="G57" s="5">
        <v>59430</v>
      </c>
      <c r="H57" t="s">
        <v>206</v>
      </c>
      <c r="I57" s="8">
        <f ca="1">(TODAY()-staff[[#This Row],[Date Joined]])/365</f>
        <v>3.8410958904109589</v>
      </c>
      <c r="J57" s="5">
        <f ca="1">ROUNDUP(IF(staff[[#This Row],[Tenure]]&gt;4,3%,2%)*staff[[#This Row],[Salary]],0)</f>
        <v>1189</v>
      </c>
      <c r="K57">
        <f>IF(staff[[#This Row],[Rating]]="Exceptional",5,
IF(staff[[#This Row],[Rating]]="Above Average",4,
IF(staff[[#This Row],[Rating]]="Average",3,
IF(staff[[#This Row],[Rating]]="Poor",2,
IF(staff[[#This Row],[Rating]]="Very Poor",1,"")))))</f>
        <v>3</v>
      </c>
    </row>
    <row r="58" spans="1:11" x14ac:dyDescent="0.35">
      <c r="A58" s="6" t="s">
        <v>183</v>
      </c>
      <c r="B58" s="6" t="s">
        <v>15</v>
      </c>
      <c r="C58">
        <v>34</v>
      </c>
      <c r="D58" t="s">
        <v>13</v>
      </c>
      <c r="E58" s="3">
        <v>44550</v>
      </c>
      <c r="F58" s="6" t="s">
        <v>17</v>
      </c>
      <c r="G58" s="5">
        <v>60130</v>
      </c>
      <c r="H58" t="s">
        <v>205</v>
      </c>
      <c r="I58" s="8">
        <f ca="1">(TODAY()-staff[[#This Row],[Date Joined]])/365</f>
        <v>3</v>
      </c>
      <c r="J58" s="5">
        <f ca="1">ROUNDUP(IF(staff[[#This Row],[Tenure]]&gt;4,3%,2%)*staff[[#This Row],[Salary]],0)</f>
        <v>1203</v>
      </c>
      <c r="K58">
        <f>IF(staff[[#This Row],[Rating]]="Exceptional",5,
IF(staff[[#This Row],[Rating]]="Above Average",4,
IF(staff[[#This Row],[Rating]]="Average",3,
IF(staff[[#This Row],[Rating]]="Poor",2,
IF(staff[[#This Row],[Rating]]="Very Poor",1,"")))))</f>
        <v>3</v>
      </c>
    </row>
    <row r="59" spans="1:11" x14ac:dyDescent="0.35">
      <c r="A59" s="6" t="s">
        <v>47</v>
      </c>
      <c r="B59" s="6" t="s">
        <v>15</v>
      </c>
      <c r="C59">
        <v>34</v>
      </c>
      <c r="D59" t="s">
        <v>13</v>
      </c>
      <c r="E59" s="3">
        <v>44612</v>
      </c>
      <c r="F59" s="6" t="s">
        <v>17</v>
      </c>
      <c r="G59" s="5">
        <v>60130</v>
      </c>
      <c r="H59" t="s">
        <v>206</v>
      </c>
      <c r="I59" s="8">
        <f ca="1">(TODAY()-staff[[#This Row],[Date Joined]])/365</f>
        <v>2.8301369863013699</v>
      </c>
      <c r="J59" s="5">
        <f ca="1">ROUNDUP(IF(staff[[#This Row],[Tenure]]&gt;4,3%,2%)*staff[[#This Row],[Salary]],0)</f>
        <v>1203</v>
      </c>
      <c r="K59">
        <f>IF(staff[[#This Row],[Rating]]="Exceptional",5,
IF(staff[[#This Row],[Rating]]="Above Average",4,
IF(staff[[#This Row],[Rating]]="Average",3,
IF(staff[[#This Row],[Rating]]="Poor",2,
IF(staff[[#This Row],[Rating]]="Very Poor",1,"")))))</f>
        <v>3</v>
      </c>
    </row>
    <row r="60" spans="1:11" x14ac:dyDescent="0.35">
      <c r="A60" s="6" t="s">
        <v>162</v>
      </c>
      <c r="B60" s="6" t="s">
        <v>8</v>
      </c>
      <c r="C60">
        <v>30</v>
      </c>
      <c r="D60" t="s">
        <v>13</v>
      </c>
      <c r="E60" s="3">
        <v>44607</v>
      </c>
      <c r="F60" s="6" t="s">
        <v>12</v>
      </c>
      <c r="G60" s="5">
        <v>60570</v>
      </c>
      <c r="H60" t="s">
        <v>205</v>
      </c>
      <c r="I60" s="8">
        <f ca="1">(TODAY()-staff[[#This Row],[Date Joined]])/365</f>
        <v>2.8438356164383563</v>
      </c>
      <c r="J60" s="5">
        <f ca="1">ROUNDUP(IF(staff[[#This Row],[Tenure]]&gt;4,3%,2%)*staff[[#This Row],[Salary]],0)</f>
        <v>1212</v>
      </c>
      <c r="K60">
        <f>IF(staff[[#This Row],[Rating]]="Exceptional",5,
IF(staff[[#This Row],[Rating]]="Above Average",4,
IF(staff[[#This Row],[Rating]]="Average",3,
IF(staff[[#This Row],[Rating]]="Poor",2,
IF(staff[[#This Row],[Rating]]="Very Poor",1,"")))))</f>
        <v>3</v>
      </c>
    </row>
    <row r="61" spans="1:11" x14ac:dyDescent="0.35">
      <c r="A61" s="6" t="s">
        <v>88</v>
      </c>
      <c r="B61" s="6" t="s">
        <v>8</v>
      </c>
      <c r="C61">
        <v>30</v>
      </c>
      <c r="D61" t="s">
        <v>13</v>
      </c>
      <c r="E61" s="3">
        <v>44666</v>
      </c>
      <c r="F61" s="6" t="s">
        <v>12</v>
      </c>
      <c r="G61" s="5">
        <v>60570</v>
      </c>
      <c r="H61" t="s">
        <v>206</v>
      </c>
      <c r="I61" s="8">
        <f ca="1">(TODAY()-staff[[#This Row],[Date Joined]])/365</f>
        <v>2.6821917808219178</v>
      </c>
      <c r="J61" s="5">
        <f ca="1">ROUNDUP(IF(staff[[#This Row],[Tenure]]&gt;4,3%,2%)*staff[[#This Row],[Salary]],0)</f>
        <v>1212</v>
      </c>
      <c r="K61">
        <f>IF(staff[[#This Row],[Rating]]="Exceptional",5,
IF(staff[[#This Row],[Rating]]="Above Average",4,
IF(staff[[#This Row],[Rating]]="Average",3,
IF(staff[[#This Row],[Rating]]="Poor",2,
IF(staff[[#This Row],[Rating]]="Very Poor",1,"")))))</f>
        <v>3</v>
      </c>
    </row>
    <row r="62" spans="1:11" x14ac:dyDescent="0.35">
      <c r="A62" s="6" t="s">
        <v>191</v>
      </c>
      <c r="B62" s="6" t="s">
        <v>15</v>
      </c>
      <c r="C62">
        <v>24</v>
      </c>
      <c r="D62" t="s">
        <v>13</v>
      </c>
      <c r="E62" s="3">
        <v>44087</v>
      </c>
      <c r="F62" s="6" t="s">
        <v>23</v>
      </c>
      <c r="G62" s="5">
        <v>62780</v>
      </c>
      <c r="H62" t="s">
        <v>205</v>
      </c>
      <c r="I62" s="8">
        <f ca="1">(TODAY()-staff[[#This Row],[Date Joined]])/365</f>
        <v>4.2684931506849315</v>
      </c>
      <c r="J62" s="5">
        <f ca="1">ROUNDUP(IF(staff[[#This Row],[Tenure]]&gt;4,3%,2%)*staff[[#This Row],[Salary]],0)</f>
        <v>1884</v>
      </c>
      <c r="K62">
        <f>IF(staff[[#This Row],[Rating]]="Exceptional",5,
IF(staff[[#This Row],[Rating]]="Above Average",4,
IF(staff[[#This Row],[Rating]]="Average",3,
IF(staff[[#This Row],[Rating]]="Poor",2,
IF(staff[[#This Row],[Rating]]="Very Poor",1,"")))))</f>
        <v>3</v>
      </c>
    </row>
    <row r="63" spans="1:11" x14ac:dyDescent="0.35">
      <c r="A63" s="6" t="s">
        <v>22</v>
      </c>
      <c r="B63" s="6" t="s">
        <v>15</v>
      </c>
      <c r="C63">
        <v>24</v>
      </c>
      <c r="D63" t="s">
        <v>13</v>
      </c>
      <c r="E63" s="3">
        <v>44148</v>
      </c>
      <c r="F63" s="6" t="s">
        <v>23</v>
      </c>
      <c r="G63" s="5">
        <v>62780</v>
      </c>
      <c r="H63" t="s">
        <v>206</v>
      </c>
      <c r="I63" s="8">
        <f ca="1">(TODAY()-staff[[#This Row],[Date Joined]])/365</f>
        <v>4.1013698630136988</v>
      </c>
      <c r="J63" s="5">
        <f ca="1">ROUNDUP(IF(staff[[#This Row],[Tenure]]&gt;4,3%,2%)*staff[[#This Row],[Salary]],0)</f>
        <v>1884</v>
      </c>
      <c r="K63">
        <f>IF(staff[[#This Row],[Rating]]="Exceptional",5,
IF(staff[[#This Row],[Rating]]="Above Average",4,
IF(staff[[#This Row],[Rating]]="Average",3,
IF(staff[[#This Row],[Rating]]="Poor",2,
IF(staff[[#This Row],[Rating]]="Very Poor",1,"")))))</f>
        <v>3</v>
      </c>
    </row>
    <row r="64" spans="1:11" x14ac:dyDescent="0.35">
      <c r="A64" s="6" t="s">
        <v>165</v>
      </c>
      <c r="B64" s="6" t="s">
        <v>202</v>
      </c>
      <c r="C64">
        <v>30</v>
      </c>
      <c r="D64" t="s">
        <v>13</v>
      </c>
      <c r="E64" s="3">
        <v>44535</v>
      </c>
      <c r="F64" s="6" t="s">
        <v>17</v>
      </c>
      <c r="G64" s="5">
        <v>64000</v>
      </c>
      <c r="H64" t="s">
        <v>205</v>
      </c>
      <c r="I64" s="8">
        <f ca="1">(TODAY()-staff[[#This Row],[Date Joined]])/365</f>
        <v>3.0410958904109591</v>
      </c>
      <c r="J64" s="5">
        <f ca="1">ROUNDUP(IF(staff[[#This Row],[Tenure]]&gt;4,3%,2%)*staff[[#This Row],[Salary]],0)</f>
        <v>1280</v>
      </c>
      <c r="K64">
        <f>IF(staff[[#This Row],[Rating]]="Exceptional",5,
IF(staff[[#This Row],[Rating]]="Above Average",4,
IF(staff[[#This Row],[Rating]]="Average",3,
IF(staff[[#This Row],[Rating]]="Poor",2,
IF(staff[[#This Row],[Rating]]="Very Poor",1,"")))))</f>
        <v>3</v>
      </c>
    </row>
    <row r="65" spans="1:11" x14ac:dyDescent="0.35">
      <c r="A65" s="6" t="s">
        <v>41</v>
      </c>
      <c r="B65" s="6" t="s">
        <v>202</v>
      </c>
      <c r="C65">
        <v>30</v>
      </c>
      <c r="D65" t="s">
        <v>13</v>
      </c>
      <c r="E65" s="3">
        <v>44597</v>
      </c>
      <c r="F65" s="6" t="s">
        <v>17</v>
      </c>
      <c r="G65" s="5">
        <v>64000</v>
      </c>
      <c r="H65" t="s">
        <v>206</v>
      </c>
      <c r="I65" s="8">
        <f ca="1">(TODAY()-staff[[#This Row],[Date Joined]])/365</f>
        <v>2.871232876712329</v>
      </c>
      <c r="J65" s="5">
        <f ca="1">ROUNDUP(IF(staff[[#This Row],[Tenure]]&gt;4,3%,2%)*staff[[#This Row],[Salary]],0)</f>
        <v>1280</v>
      </c>
      <c r="K65">
        <f>IF(staff[[#This Row],[Rating]]="Exceptional",5,
IF(staff[[#This Row],[Rating]]="Above Average",4,
IF(staff[[#This Row],[Rating]]="Average",3,
IF(staff[[#This Row],[Rating]]="Poor",2,
IF(staff[[#This Row],[Rating]]="Very Poor",1,"")))))</f>
        <v>3</v>
      </c>
    </row>
    <row r="66" spans="1:11" x14ac:dyDescent="0.35">
      <c r="A66" s="6" t="s">
        <v>164</v>
      </c>
      <c r="B66" s="6" t="s">
        <v>15</v>
      </c>
      <c r="C66">
        <v>33</v>
      </c>
      <c r="D66" t="s">
        <v>13</v>
      </c>
      <c r="E66" s="3">
        <v>44006</v>
      </c>
      <c r="F66" s="6" t="s">
        <v>17</v>
      </c>
      <c r="G66" s="5">
        <v>65360</v>
      </c>
      <c r="H66" t="s">
        <v>205</v>
      </c>
      <c r="I66" s="8">
        <f ca="1">(TODAY()-staff[[#This Row],[Date Joined]])/365</f>
        <v>4.4904109589041097</v>
      </c>
      <c r="J66" s="5">
        <f ca="1">ROUNDUP(IF(staff[[#This Row],[Tenure]]&gt;4,3%,2%)*staff[[#This Row],[Salary]],0)</f>
        <v>1961</v>
      </c>
      <c r="K66">
        <f>IF(staff[[#This Row],[Rating]]="Exceptional",5,
IF(staff[[#This Row],[Rating]]="Above Average",4,
IF(staff[[#This Row],[Rating]]="Average",3,
IF(staff[[#This Row],[Rating]]="Poor",2,
IF(staff[[#This Row],[Rating]]="Very Poor",1,"")))))</f>
        <v>3</v>
      </c>
    </row>
    <row r="67" spans="1:11" x14ac:dyDescent="0.35">
      <c r="A67" s="6" t="s">
        <v>103</v>
      </c>
      <c r="B67" s="6" t="s">
        <v>15</v>
      </c>
      <c r="C67">
        <v>33</v>
      </c>
      <c r="D67" t="s">
        <v>13</v>
      </c>
      <c r="E67" s="3">
        <v>44067</v>
      </c>
      <c r="F67" s="6" t="s">
        <v>17</v>
      </c>
      <c r="G67" s="5">
        <v>65360</v>
      </c>
      <c r="H67" t="s">
        <v>206</v>
      </c>
      <c r="I67" s="8">
        <f ca="1">(TODAY()-staff[[#This Row],[Date Joined]])/365</f>
        <v>4.3232876712328769</v>
      </c>
      <c r="J67" s="5">
        <f ca="1">ROUNDUP(IF(staff[[#This Row],[Tenure]]&gt;4,3%,2%)*staff[[#This Row],[Salary]],0)</f>
        <v>1961</v>
      </c>
      <c r="K67">
        <f>IF(staff[[#This Row],[Rating]]="Exceptional",5,
IF(staff[[#This Row],[Rating]]="Above Average",4,
IF(staff[[#This Row],[Rating]]="Average",3,
IF(staff[[#This Row],[Rating]]="Poor",2,
IF(staff[[#This Row],[Rating]]="Very Poor",1,"")))))</f>
        <v>3</v>
      </c>
    </row>
    <row r="68" spans="1:11" x14ac:dyDescent="0.35">
      <c r="A68" s="6" t="s">
        <v>193</v>
      </c>
      <c r="B68" s="6" t="s">
        <v>8</v>
      </c>
      <c r="C68">
        <v>25</v>
      </c>
      <c r="D68" t="s">
        <v>13</v>
      </c>
      <c r="E68" s="3">
        <v>44322</v>
      </c>
      <c r="F68" s="6" t="s">
        <v>9</v>
      </c>
      <c r="G68" s="5">
        <v>65700</v>
      </c>
      <c r="H68" t="s">
        <v>205</v>
      </c>
      <c r="I68" s="8">
        <f ca="1">(TODAY()-staff[[#This Row],[Date Joined]])/365</f>
        <v>3.6246575342465754</v>
      </c>
      <c r="J68" s="5">
        <f ca="1">ROUNDUP(IF(staff[[#This Row],[Tenure]]&gt;4,3%,2%)*staff[[#This Row],[Salary]],0)</f>
        <v>1314</v>
      </c>
      <c r="K68">
        <f>IF(staff[[#This Row],[Rating]]="Exceptional",5,
IF(staff[[#This Row],[Rating]]="Above Average",4,
IF(staff[[#This Row],[Rating]]="Average",3,
IF(staff[[#This Row],[Rating]]="Poor",2,
IF(staff[[#This Row],[Rating]]="Very Poor",1,"")))))</f>
        <v>3</v>
      </c>
    </row>
    <row r="69" spans="1:11" x14ac:dyDescent="0.35">
      <c r="A69" s="6" t="s">
        <v>28</v>
      </c>
      <c r="B69" s="6" t="s">
        <v>8</v>
      </c>
      <c r="C69">
        <v>25</v>
      </c>
      <c r="D69" t="s">
        <v>13</v>
      </c>
      <c r="E69" s="3">
        <v>44383</v>
      </c>
      <c r="F69" s="6" t="s">
        <v>9</v>
      </c>
      <c r="G69" s="5">
        <v>65700</v>
      </c>
      <c r="H69" t="s">
        <v>206</v>
      </c>
      <c r="I69" s="8">
        <f ca="1">(TODAY()-staff[[#This Row],[Date Joined]])/365</f>
        <v>3.4575342465753423</v>
      </c>
      <c r="J69" s="5">
        <f ca="1">ROUNDUP(IF(staff[[#This Row],[Tenure]]&gt;4,3%,2%)*staff[[#This Row],[Salary]],0)</f>
        <v>1314</v>
      </c>
      <c r="K69">
        <f>IF(staff[[#This Row],[Rating]]="Exceptional",5,
IF(staff[[#This Row],[Rating]]="Above Average",4,
IF(staff[[#This Row],[Rating]]="Average",3,
IF(staff[[#This Row],[Rating]]="Poor",2,
IF(staff[[#This Row],[Rating]]="Very Poor",1,"")))))</f>
        <v>3</v>
      </c>
    </row>
    <row r="70" spans="1:11" x14ac:dyDescent="0.35">
      <c r="A70" s="6" t="s">
        <v>141</v>
      </c>
      <c r="B70" s="6" t="s">
        <v>15</v>
      </c>
      <c r="C70">
        <v>21</v>
      </c>
      <c r="D70" t="s">
        <v>13</v>
      </c>
      <c r="E70" s="3">
        <v>44256</v>
      </c>
      <c r="F70" s="6" t="s">
        <v>17</v>
      </c>
      <c r="G70" s="5">
        <v>65920</v>
      </c>
      <c r="H70" t="s">
        <v>205</v>
      </c>
      <c r="I70" s="8">
        <f ca="1">(TODAY()-staff[[#This Row],[Date Joined]])/365</f>
        <v>3.8054794520547945</v>
      </c>
      <c r="J70" s="5">
        <f ca="1">ROUNDUP(IF(staff[[#This Row],[Tenure]]&gt;4,3%,2%)*staff[[#This Row],[Salary]],0)</f>
        <v>1319</v>
      </c>
      <c r="K70">
        <f>IF(staff[[#This Row],[Rating]]="Exceptional",5,
IF(staff[[#This Row],[Rating]]="Above Average",4,
IF(staff[[#This Row],[Rating]]="Average",3,
IF(staff[[#This Row],[Rating]]="Poor",2,
IF(staff[[#This Row],[Rating]]="Very Poor",1,"")))))</f>
        <v>3</v>
      </c>
    </row>
    <row r="71" spans="1:11" x14ac:dyDescent="0.35">
      <c r="A71" s="6" t="s">
        <v>86</v>
      </c>
      <c r="B71" s="6" t="s">
        <v>15</v>
      </c>
      <c r="C71">
        <v>21</v>
      </c>
      <c r="D71" t="s">
        <v>13</v>
      </c>
      <c r="E71" s="3">
        <v>44317</v>
      </c>
      <c r="F71" s="6" t="s">
        <v>17</v>
      </c>
      <c r="G71" s="5">
        <v>65920</v>
      </c>
      <c r="H71" t="s">
        <v>206</v>
      </c>
      <c r="I71" s="8">
        <f ca="1">(TODAY()-staff[[#This Row],[Date Joined]])/365</f>
        <v>3.6383561643835618</v>
      </c>
      <c r="J71" s="5">
        <f ca="1">ROUNDUP(IF(staff[[#This Row],[Tenure]]&gt;4,3%,2%)*staff[[#This Row],[Salary]],0)</f>
        <v>1319</v>
      </c>
      <c r="K71">
        <f>IF(staff[[#This Row],[Rating]]="Exceptional",5,
IF(staff[[#This Row],[Rating]]="Above Average",4,
IF(staff[[#This Row],[Rating]]="Average",3,
IF(staff[[#This Row],[Rating]]="Poor",2,
IF(staff[[#This Row],[Rating]]="Very Poor",1,"")))))</f>
        <v>3</v>
      </c>
    </row>
    <row r="72" spans="1:11" x14ac:dyDescent="0.35">
      <c r="A72" s="6" t="s">
        <v>181</v>
      </c>
      <c r="B72" s="6" t="s">
        <v>15</v>
      </c>
      <c r="C72">
        <v>30</v>
      </c>
      <c r="D72" t="s">
        <v>18</v>
      </c>
      <c r="E72" s="3">
        <v>44328</v>
      </c>
      <c r="F72" s="6" t="s">
        <v>17</v>
      </c>
      <c r="G72" s="5">
        <v>67910</v>
      </c>
      <c r="H72" t="s">
        <v>205</v>
      </c>
      <c r="I72" s="8">
        <f ca="1">(TODAY()-staff[[#This Row],[Date Joined]])/365</f>
        <v>3.6082191780821917</v>
      </c>
      <c r="J72" s="5">
        <f ca="1">ROUNDUP(IF(staff[[#This Row],[Tenure]]&gt;4,3%,2%)*staff[[#This Row],[Salary]],0)</f>
        <v>1359</v>
      </c>
      <c r="K72">
        <f>IF(staff[[#This Row],[Rating]]="Exceptional",5,
IF(staff[[#This Row],[Rating]]="Above Average",4,
IF(staff[[#This Row],[Rating]]="Average",3,
IF(staff[[#This Row],[Rating]]="Poor",2,
IF(staff[[#This Row],[Rating]]="Very Poor",1,"")))))</f>
        <v>2</v>
      </c>
    </row>
    <row r="73" spans="1:11" x14ac:dyDescent="0.35">
      <c r="A73" s="6" t="s">
        <v>38</v>
      </c>
      <c r="B73" s="6" t="s">
        <v>15</v>
      </c>
      <c r="C73">
        <v>30</v>
      </c>
      <c r="D73" t="s">
        <v>18</v>
      </c>
      <c r="E73" s="3">
        <v>44389</v>
      </c>
      <c r="F73" s="6" t="s">
        <v>17</v>
      </c>
      <c r="G73" s="5">
        <v>67910</v>
      </c>
      <c r="H73" t="s">
        <v>206</v>
      </c>
      <c r="I73" s="8">
        <f ca="1">(TODAY()-staff[[#This Row],[Date Joined]])/365</f>
        <v>3.441095890410959</v>
      </c>
      <c r="J73" s="5">
        <f ca="1">ROUNDUP(IF(staff[[#This Row],[Tenure]]&gt;4,3%,2%)*staff[[#This Row],[Salary]],0)</f>
        <v>1359</v>
      </c>
      <c r="K73">
        <f>IF(staff[[#This Row],[Rating]]="Exceptional",5,
IF(staff[[#This Row],[Rating]]="Above Average",4,
IF(staff[[#This Row],[Rating]]="Average",3,
IF(staff[[#This Row],[Rating]]="Poor",2,
IF(staff[[#This Row],[Rating]]="Very Poor",1,"")))))</f>
        <v>2</v>
      </c>
    </row>
    <row r="74" spans="1:11" x14ac:dyDescent="0.35">
      <c r="A74" s="6" t="s">
        <v>189</v>
      </c>
      <c r="B74" s="6" t="s">
        <v>8</v>
      </c>
      <c r="C74">
        <v>30</v>
      </c>
      <c r="D74" t="s">
        <v>13</v>
      </c>
      <c r="E74" s="3">
        <v>44640</v>
      </c>
      <c r="F74" s="6" t="s">
        <v>12</v>
      </c>
      <c r="G74" s="5">
        <v>67950</v>
      </c>
      <c r="H74" t="s">
        <v>205</v>
      </c>
      <c r="I74" s="8">
        <f ca="1">(TODAY()-staff[[#This Row],[Date Joined]])/365</f>
        <v>2.7534246575342465</v>
      </c>
      <c r="J74" s="5">
        <f ca="1">ROUNDUP(IF(staff[[#This Row],[Tenure]]&gt;4,3%,2%)*staff[[#This Row],[Salary]],0)</f>
        <v>1359</v>
      </c>
      <c r="K74">
        <f>IF(staff[[#This Row],[Rating]]="Exceptional",5,
IF(staff[[#This Row],[Rating]]="Above Average",4,
IF(staff[[#This Row],[Rating]]="Average",3,
IF(staff[[#This Row],[Rating]]="Poor",2,
IF(staff[[#This Row],[Rating]]="Very Poor",1,"")))))</f>
        <v>3</v>
      </c>
    </row>
    <row r="75" spans="1:11" x14ac:dyDescent="0.35">
      <c r="A75" s="6" t="s">
        <v>107</v>
      </c>
      <c r="B75" s="6" t="s">
        <v>8</v>
      </c>
      <c r="C75">
        <v>30</v>
      </c>
      <c r="D75" t="s">
        <v>13</v>
      </c>
      <c r="E75" s="3">
        <v>44701</v>
      </c>
      <c r="F75" s="6" t="s">
        <v>12</v>
      </c>
      <c r="G75" s="5">
        <v>67950</v>
      </c>
      <c r="H75" t="s">
        <v>206</v>
      </c>
      <c r="I75" s="8">
        <f ca="1">(TODAY()-staff[[#This Row],[Date Joined]])/365</f>
        <v>2.5863013698630137</v>
      </c>
      <c r="J75" s="5">
        <f ca="1">ROUNDUP(IF(staff[[#This Row],[Tenure]]&gt;4,3%,2%)*staff[[#This Row],[Salary]],0)</f>
        <v>1359</v>
      </c>
      <c r="K75">
        <f>IF(staff[[#This Row],[Rating]]="Exceptional",5,
IF(staff[[#This Row],[Rating]]="Above Average",4,
IF(staff[[#This Row],[Rating]]="Average",3,
IF(staff[[#This Row],[Rating]]="Poor",2,
IF(staff[[#This Row],[Rating]]="Very Poor",1,"")))))</f>
        <v>3</v>
      </c>
    </row>
    <row r="76" spans="1:11" x14ac:dyDescent="0.35">
      <c r="A76" s="6" t="s">
        <v>170</v>
      </c>
      <c r="B76" s="6" t="s">
        <v>15</v>
      </c>
      <c r="C76">
        <v>20</v>
      </c>
      <c r="D76" t="s">
        <v>18</v>
      </c>
      <c r="E76" s="3">
        <v>44476</v>
      </c>
      <c r="F76" s="6" t="s">
        <v>9</v>
      </c>
      <c r="G76" s="5">
        <v>68900</v>
      </c>
      <c r="H76" t="s">
        <v>205</v>
      </c>
      <c r="I76" s="8">
        <f ca="1">(TODAY()-staff[[#This Row],[Date Joined]])/365</f>
        <v>3.2027397260273971</v>
      </c>
      <c r="J76" s="5">
        <f ca="1">ROUNDUP(IF(staff[[#This Row],[Tenure]]&gt;4,3%,2%)*staff[[#This Row],[Salary]],0)</f>
        <v>1378</v>
      </c>
      <c r="K76">
        <f>IF(staff[[#This Row],[Rating]]="Exceptional",5,
IF(staff[[#This Row],[Rating]]="Above Average",4,
IF(staff[[#This Row],[Rating]]="Average",3,
IF(staff[[#This Row],[Rating]]="Poor",2,
IF(staff[[#This Row],[Rating]]="Very Poor",1,"")))))</f>
        <v>2</v>
      </c>
    </row>
    <row r="77" spans="1:11" x14ac:dyDescent="0.35">
      <c r="A77" s="6" t="s">
        <v>65</v>
      </c>
      <c r="B77" s="6" t="s">
        <v>15</v>
      </c>
      <c r="C77">
        <v>20</v>
      </c>
      <c r="D77" t="s">
        <v>18</v>
      </c>
      <c r="E77" s="3">
        <v>44537</v>
      </c>
      <c r="F77" s="6" t="s">
        <v>9</v>
      </c>
      <c r="G77" s="5">
        <v>68900</v>
      </c>
      <c r="H77" t="s">
        <v>206</v>
      </c>
      <c r="I77" s="8">
        <f ca="1">(TODAY()-staff[[#This Row],[Date Joined]])/365</f>
        <v>3.0356164383561643</v>
      </c>
      <c r="J77" s="5">
        <f ca="1">ROUNDUP(IF(staff[[#This Row],[Tenure]]&gt;4,3%,2%)*staff[[#This Row],[Salary]],0)</f>
        <v>1378</v>
      </c>
      <c r="K77">
        <f>IF(staff[[#This Row],[Rating]]="Exceptional",5,
IF(staff[[#This Row],[Rating]]="Above Average",4,
IF(staff[[#This Row],[Rating]]="Average",3,
IF(staff[[#This Row],[Rating]]="Poor",2,
IF(staff[[#This Row],[Rating]]="Very Poor",1,"")))))</f>
        <v>2</v>
      </c>
    </row>
    <row r="78" spans="1:11" x14ac:dyDescent="0.35">
      <c r="A78" s="6" t="s">
        <v>180</v>
      </c>
      <c r="B78" s="6" t="s">
        <v>8</v>
      </c>
      <c r="C78">
        <v>37</v>
      </c>
      <c r="D78" t="s">
        <v>13</v>
      </c>
      <c r="E78" s="3">
        <v>44640</v>
      </c>
      <c r="F78" s="6" t="s">
        <v>23</v>
      </c>
      <c r="G78" s="5">
        <v>69070</v>
      </c>
      <c r="H78" t="s">
        <v>205</v>
      </c>
      <c r="I78" s="8">
        <f ca="1">(TODAY()-staff[[#This Row],[Date Joined]])/365</f>
        <v>2.7534246575342465</v>
      </c>
      <c r="J78" s="5">
        <f ca="1">ROUNDUP(IF(staff[[#This Row],[Tenure]]&gt;4,3%,2%)*staff[[#This Row],[Salary]],0)</f>
        <v>1382</v>
      </c>
      <c r="K78">
        <f>IF(staff[[#This Row],[Rating]]="Exceptional",5,
IF(staff[[#This Row],[Rating]]="Above Average",4,
IF(staff[[#This Row],[Rating]]="Average",3,
IF(staff[[#This Row],[Rating]]="Poor",2,
IF(staff[[#This Row],[Rating]]="Very Poor",1,"")))))</f>
        <v>3</v>
      </c>
    </row>
    <row r="79" spans="1:11" x14ac:dyDescent="0.35">
      <c r="A79" s="6" t="s">
        <v>29</v>
      </c>
      <c r="B79" s="6" t="s">
        <v>8</v>
      </c>
      <c r="C79">
        <v>37</v>
      </c>
      <c r="D79" t="s">
        <v>13</v>
      </c>
      <c r="E79" s="3">
        <v>44701</v>
      </c>
      <c r="F79" s="6" t="s">
        <v>23</v>
      </c>
      <c r="G79" s="5">
        <v>69070</v>
      </c>
      <c r="H79" t="s">
        <v>206</v>
      </c>
      <c r="I79" s="8">
        <f ca="1">(TODAY()-staff[[#This Row],[Date Joined]])/365</f>
        <v>2.5863013698630137</v>
      </c>
      <c r="J79" s="5">
        <f ca="1">ROUNDUP(IF(staff[[#This Row],[Tenure]]&gt;4,3%,2%)*staff[[#This Row],[Salary]],0)</f>
        <v>1382</v>
      </c>
      <c r="K79">
        <f>IF(staff[[#This Row],[Rating]]="Exceptional",5,
IF(staff[[#This Row],[Rating]]="Above Average",4,
IF(staff[[#This Row],[Rating]]="Average",3,
IF(staff[[#This Row],[Rating]]="Poor",2,
IF(staff[[#This Row],[Rating]]="Very Poor",1,"")))))</f>
        <v>3</v>
      </c>
    </row>
    <row r="80" spans="1:11" x14ac:dyDescent="0.35">
      <c r="A80" s="6" t="s">
        <v>182</v>
      </c>
      <c r="B80" s="6" t="s">
        <v>8</v>
      </c>
      <c r="C80">
        <v>30</v>
      </c>
      <c r="D80" t="s">
        <v>13</v>
      </c>
      <c r="E80" s="3">
        <v>44214</v>
      </c>
      <c r="F80" s="6" t="s">
        <v>23</v>
      </c>
      <c r="G80" s="5">
        <v>69120</v>
      </c>
      <c r="H80" t="s">
        <v>205</v>
      </c>
      <c r="I80" s="8">
        <f ca="1">(TODAY()-staff[[#This Row],[Date Joined]])/365</f>
        <v>3.9205479452054797</v>
      </c>
      <c r="J80" s="5">
        <f ca="1">ROUNDUP(IF(staff[[#This Row],[Tenure]]&gt;4,3%,2%)*staff[[#This Row],[Salary]],0)</f>
        <v>1383</v>
      </c>
      <c r="K80">
        <f>IF(staff[[#This Row],[Rating]]="Exceptional",5,
IF(staff[[#This Row],[Rating]]="Above Average",4,
IF(staff[[#This Row],[Rating]]="Average",3,
IF(staff[[#This Row],[Rating]]="Poor",2,
IF(staff[[#This Row],[Rating]]="Very Poor",1,"")))))</f>
        <v>3</v>
      </c>
    </row>
    <row r="81" spans="1:11" x14ac:dyDescent="0.35">
      <c r="A81" s="6" t="s">
        <v>76</v>
      </c>
      <c r="B81" s="6" t="s">
        <v>8</v>
      </c>
      <c r="C81">
        <v>30</v>
      </c>
      <c r="D81" t="s">
        <v>13</v>
      </c>
      <c r="E81" s="3">
        <v>44273</v>
      </c>
      <c r="F81" s="6" t="s">
        <v>23</v>
      </c>
      <c r="G81" s="5">
        <v>69120</v>
      </c>
      <c r="H81" t="s">
        <v>206</v>
      </c>
      <c r="I81" s="8">
        <f ca="1">(TODAY()-staff[[#This Row],[Date Joined]])/365</f>
        <v>3.7589041095890412</v>
      </c>
      <c r="J81" s="5">
        <f ca="1">ROUNDUP(IF(staff[[#This Row],[Tenure]]&gt;4,3%,2%)*staff[[#This Row],[Salary]],0)</f>
        <v>1383</v>
      </c>
      <c r="K81">
        <f>IF(staff[[#This Row],[Rating]]="Exceptional",5,
IF(staff[[#This Row],[Rating]]="Above Average",4,
IF(staff[[#This Row],[Rating]]="Average",3,
IF(staff[[#This Row],[Rating]]="Poor",2,
IF(staff[[#This Row],[Rating]]="Very Poor",1,"")))))</f>
        <v>3</v>
      </c>
    </row>
    <row r="82" spans="1:11" x14ac:dyDescent="0.35">
      <c r="A82" s="6" t="s">
        <v>127</v>
      </c>
      <c r="B82" s="6" t="s">
        <v>8</v>
      </c>
      <c r="C82">
        <v>30</v>
      </c>
      <c r="D82" t="s">
        <v>13</v>
      </c>
      <c r="E82" s="3">
        <v>44789</v>
      </c>
      <c r="F82" s="6" t="s">
        <v>23</v>
      </c>
      <c r="G82" s="5">
        <v>69710</v>
      </c>
      <c r="H82" t="s">
        <v>205</v>
      </c>
      <c r="I82" s="8">
        <f ca="1">(TODAY()-staff[[#This Row],[Date Joined]])/365</f>
        <v>2.3452054794520549</v>
      </c>
      <c r="J82" s="5">
        <f ca="1">ROUNDUP(IF(staff[[#This Row],[Tenure]]&gt;4,3%,2%)*staff[[#This Row],[Salary]],0)</f>
        <v>1395</v>
      </c>
      <c r="K82">
        <f>IF(staff[[#This Row],[Rating]]="Exceptional",5,
IF(staff[[#This Row],[Rating]]="Above Average",4,
IF(staff[[#This Row],[Rating]]="Average",3,
IF(staff[[#This Row],[Rating]]="Poor",2,
IF(staff[[#This Row],[Rating]]="Very Poor",1,"")))))</f>
        <v>3</v>
      </c>
    </row>
    <row r="83" spans="1:11" x14ac:dyDescent="0.35">
      <c r="A83" s="6" t="s">
        <v>72</v>
      </c>
      <c r="B83" s="6" t="s">
        <v>8</v>
      </c>
      <c r="C83">
        <v>30</v>
      </c>
      <c r="D83" t="s">
        <v>13</v>
      </c>
      <c r="E83" s="3">
        <v>44850</v>
      </c>
      <c r="F83" s="6" t="s">
        <v>23</v>
      </c>
      <c r="G83" s="5">
        <v>69710</v>
      </c>
      <c r="H83" t="s">
        <v>206</v>
      </c>
      <c r="I83" s="8">
        <f ca="1">(TODAY()-staff[[#This Row],[Date Joined]])/365</f>
        <v>2.1780821917808217</v>
      </c>
      <c r="J83" s="5">
        <f ca="1">ROUNDUP(IF(staff[[#This Row],[Tenure]]&gt;4,3%,2%)*staff[[#This Row],[Salary]],0)</f>
        <v>1395</v>
      </c>
      <c r="K83">
        <f>IF(staff[[#This Row],[Rating]]="Exceptional",5,
IF(staff[[#This Row],[Rating]]="Above Average",4,
IF(staff[[#This Row],[Rating]]="Average",3,
IF(staff[[#This Row],[Rating]]="Poor",2,
IF(staff[[#This Row],[Rating]]="Very Poor",1,"")))))</f>
        <v>3</v>
      </c>
    </row>
    <row r="84" spans="1:11" x14ac:dyDescent="0.35">
      <c r="A84" s="6" t="s">
        <v>159</v>
      </c>
      <c r="B84" s="6" t="s">
        <v>8</v>
      </c>
      <c r="C84">
        <v>42</v>
      </c>
      <c r="D84" t="s">
        <v>18</v>
      </c>
      <c r="E84" s="3">
        <v>44670</v>
      </c>
      <c r="F84" s="6" t="s">
        <v>17</v>
      </c>
      <c r="G84" s="5">
        <v>70270</v>
      </c>
      <c r="H84" t="s">
        <v>205</v>
      </c>
      <c r="I84" s="8">
        <f ca="1">(TODAY()-staff[[#This Row],[Date Joined]])/365</f>
        <v>2.6712328767123288</v>
      </c>
      <c r="J84" s="5">
        <f ca="1">ROUNDUP(IF(staff[[#This Row],[Tenure]]&gt;4,3%,2%)*staff[[#This Row],[Salary]],0)</f>
        <v>1406</v>
      </c>
      <c r="K84">
        <f>IF(staff[[#This Row],[Rating]]="Exceptional",5,
IF(staff[[#This Row],[Rating]]="Above Average",4,
IF(staff[[#This Row],[Rating]]="Average",3,
IF(staff[[#This Row],[Rating]]="Poor",2,
IF(staff[[#This Row],[Rating]]="Very Poor",1,"")))))</f>
        <v>2</v>
      </c>
    </row>
    <row r="85" spans="1:11" x14ac:dyDescent="0.35">
      <c r="A85" s="6" t="s">
        <v>108</v>
      </c>
      <c r="B85" s="6" t="s">
        <v>8</v>
      </c>
      <c r="C85">
        <v>42</v>
      </c>
      <c r="D85" t="s">
        <v>18</v>
      </c>
      <c r="E85" s="3">
        <v>44731</v>
      </c>
      <c r="F85" s="6" t="s">
        <v>17</v>
      </c>
      <c r="G85" s="5">
        <v>70270</v>
      </c>
      <c r="H85" t="s">
        <v>206</v>
      </c>
      <c r="I85" s="8">
        <f ca="1">(TODAY()-staff[[#This Row],[Date Joined]])/365</f>
        <v>2.504109589041096</v>
      </c>
      <c r="J85" s="5">
        <f ca="1">ROUNDUP(IF(staff[[#This Row],[Tenure]]&gt;4,3%,2%)*staff[[#This Row],[Salary]],0)</f>
        <v>1406</v>
      </c>
      <c r="K85">
        <f>IF(staff[[#This Row],[Rating]]="Exceptional",5,
IF(staff[[#This Row],[Rating]]="Above Average",4,
IF(staff[[#This Row],[Rating]]="Average",3,
IF(staff[[#This Row],[Rating]]="Poor",2,
IF(staff[[#This Row],[Rating]]="Very Poor",1,"")))))</f>
        <v>2</v>
      </c>
    </row>
    <row r="86" spans="1:11" x14ac:dyDescent="0.35">
      <c r="A86" s="6" t="s">
        <v>198</v>
      </c>
      <c r="B86" s="6" t="s">
        <v>8</v>
      </c>
      <c r="C86">
        <v>46</v>
      </c>
      <c r="D86" t="s">
        <v>13</v>
      </c>
      <c r="E86" s="3">
        <v>44697</v>
      </c>
      <c r="F86" s="6" t="s">
        <v>12</v>
      </c>
      <c r="G86" s="5">
        <v>70610</v>
      </c>
      <c r="H86" t="s">
        <v>205</v>
      </c>
      <c r="I86" s="8">
        <f ca="1">(TODAY()-staff[[#This Row],[Date Joined]])/365</f>
        <v>2.5972602739726027</v>
      </c>
      <c r="J86" s="5">
        <f ca="1">ROUNDUP(IF(staff[[#This Row],[Tenure]]&gt;4,3%,2%)*staff[[#This Row],[Salary]],0)</f>
        <v>1413</v>
      </c>
      <c r="K86">
        <f>IF(staff[[#This Row],[Rating]]="Exceptional",5,
IF(staff[[#This Row],[Rating]]="Above Average",4,
IF(staff[[#This Row],[Rating]]="Average",3,
IF(staff[[#This Row],[Rating]]="Poor",2,
IF(staff[[#This Row],[Rating]]="Very Poor",1,"")))))</f>
        <v>3</v>
      </c>
    </row>
    <row r="87" spans="1:11" x14ac:dyDescent="0.35">
      <c r="A87" s="6" t="s">
        <v>11</v>
      </c>
      <c r="B87" s="6" t="s">
        <v>8</v>
      </c>
      <c r="C87">
        <v>46</v>
      </c>
      <c r="D87" t="s">
        <v>13</v>
      </c>
      <c r="E87" s="3">
        <v>44758</v>
      </c>
      <c r="F87" s="6" t="s">
        <v>12</v>
      </c>
      <c r="G87" s="5">
        <v>70610</v>
      </c>
      <c r="H87" t="s">
        <v>206</v>
      </c>
      <c r="I87" s="8">
        <f ca="1">(TODAY()-staff[[#This Row],[Date Joined]])/365</f>
        <v>2.43013698630137</v>
      </c>
      <c r="J87" s="5">
        <f ca="1">ROUNDUP(IF(staff[[#This Row],[Tenure]]&gt;4,3%,2%)*staff[[#This Row],[Salary]],0)</f>
        <v>1413</v>
      </c>
      <c r="K87">
        <f>IF(staff[[#This Row],[Rating]]="Exceptional",5,
IF(staff[[#This Row],[Rating]]="Above Average",4,
IF(staff[[#This Row],[Rating]]="Average",3,
IF(staff[[#This Row],[Rating]]="Poor",2,
IF(staff[[#This Row],[Rating]]="Very Poor",1,"")))))</f>
        <v>3</v>
      </c>
    </row>
    <row r="88" spans="1:11" x14ac:dyDescent="0.35">
      <c r="A88" s="6" t="s">
        <v>176</v>
      </c>
      <c r="B88" s="6" t="s">
        <v>8</v>
      </c>
      <c r="C88">
        <v>36</v>
      </c>
      <c r="D88" t="s">
        <v>13</v>
      </c>
      <c r="E88" s="3">
        <v>44272</v>
      </c>
      <c r="F88" s="6" t="s">
        <v>17</v>
      </c>
      <c r="G88" s="5">
        <v>71380</v>
      </c>
      <c r="H88" t="s">
        <v>205</v>
      </c>
      <c r="I88" s="8">
        <f ca="1">(TODAY()-staff[[#This Row],[Date Joined]])/365</f>
        <v>3.7616438356164386</v>
      </c>
      <c r="J88" s="5">
        <f ca="1">ROUNDUP(IF(staff[[#This Row],[Tenure]]&gt;4,3%,2%)*staff[[#This Row],[Salary]],0)</f>
        <v>1428</v>
      </c>
      <c r="K88">
        <f>IF(staff[[#This Row],[Rating]]="Exceptional",5,
IF(staff[[#This Row],[Rating]]="Above Average",4,
IF(staff[[#This Row],[Rating]]="Average",3,
IF(staff[[#This Row],[Rating]]="Poor",2,
IF(staff[[#This Row],[Rating]]="Very Poor",1,"")))))</f>
        <v>3</v>
      </c>
    </row>
    <row r="89" spans="1:11" x14ac:dyDescent="0.35">
      <c r="A89" s="6" t="s">
        <v>73</v>
      </c>
      <c r="B89" s="6" t="s">
        <v>8</v>
      </c>
      <c r="C89">
        <v>36</v>
      </c>
      <c r="D89" t="s">
        <v>13</v>
      </c>
      <c r="E89" s="3">
        <v>44333</v>
      </c>
      <c r="F89" s="6" t="s">
        <v>17</v>
      </c>
      <c r="G89" s="5">
        <v>71380</v>
      </c>
      <c r="H89" t="s">
        <v>206</v>
      </c>
      <c r="I89" s="8">
        <f ca="1">(TODAY()-staff[[#This Row],[Date Joined]])/365</f>
        <v>3.5945205479452054</v>
      </c>
      <c r="J89" s="5">
        <f ca="1">ROUNDUP(IF(staff[[#This Row],[Tenure]]&gt;4,3%,2%)*staff[[#This Row],[Salary]],0)</f>
        <v>1428</v>
      </c>
      <c r="K89">
        <f>IF(staff[[#This Row],[Rating]]="Exceptional",5,
IF(staff[[#This Row],[Rating]]="Above Average",4,
IF(staff[[#This Row],[Rating]]="Average",3,
IF(staff[[#This Row],[Rating]]="Poor",2,
IF(staff[[#This Row],[Rating]]="Very Poor",1,"")))))</f>
        <v>3</v>
      </c>
    </row>
    <row r="90" spans="1:11" x14ac:dyDescent="0.35">
      <c r="A90" s="6" t="s">
        <v>118</v>
      </c>
      <c r="B90" s="6" t="s">
        <v>8</v>
      </c>
      <c r="C90">
        <v>33</v>
      </c>
      <c r="D90" t="s">
        <v>13</v>
      </c>
      <c r="E90" s="3">
        <v>44324</v>
      </c>
      <c r="F90" s="6" t="s">
        <v>9</v>
      </c>
      <c r="G90" s="5">
        <v>74550</v>
      </c>
      <c r="H90" t="s">
        <v>205</v>
      </c>
      <c r="I90" s="8">
        <f ca="1">(TODAY()-staff[[#This Row],[Date Joined]])/365</f>
        <v>3.6191780821917807</v>
      </c>
      <c r="J90" s="5">
        <f ca="1">ROUNDUP(IF(staff[[#This Row],[Tenure]]&gt;4,3%,2%)*staff[[#This Row],[Salary]],0)</f>
        <v>1491</v>
      </c>
      <c r="K90">
        <f>IF(staff[[#This Row],[Rating]]="Exceptional",5,
IF(staff[[#This Row],[Rating]]="Above Average",4,
IF(staff[[#This Row],[Rating]]="Average",3,
IF(staff[[#This Row],[Rating]]="Poor",2,
IF(staff[[#This Row],[Rating]]="Very Poor",1,"")))))</f>
        <v>3</v>
      </c>
    </row>
    <row r="91" spans="1:11" x14ac:dyDescent="0.35">
      <c r="A91" s="6" t="s">
        <v>106</v>
      </c>
      <c r="B91" s="6" t="s">
        <v>8</v>
      </c>
      <c r="C91">
        <v>33</v>
      </c>
      <c r="D91" t="s">
        <v>13</v>
      </c>
      <c r="E91" s="3">
        <v>44385</v>
      </c>
      <c r="F91" s="6" t="s">
        <v>9</v>
      </c>
      <c r="G91" s="5">
        <v>74550</v>
      </c>
      <c r="H91" t="s">
        <v>206</v>
      </c>
      <c r="I91" s="8">
        <f ca="1">(TODAY()-staff[[#This Row],[Date Joined]])/365</f>
        <v>3.452054794520548</v>
      </c>
      <c r="J91" s="5">
        <f ca="1">ROUNDUP(IF(staff[[#This Row],[Tenure]]&gt;4,3%,2%)*staff[[#This Row],[Salary]],0)</f>
        <v>1491</v>
      </c>
      <c r="K91">
        <f>IF(staff[[#This Row],[Rating]]="Exceptional",5,
IF(staff[[#This Row],[Rating]]="Above Average",4,
IF(staff[[#This Row],[Rating]]="Average",3,
IF(staff[[#This Row],[Rating]]="Poor",2,
IF(staff[[#This Row],[Rating]]="Very Poor",1,"")))))</f>
        <v>3</v>
      </c>
    </row>
    <row r="92" spans="1:11" x14ac:dyDescent="0.35">
      <c r="A92" s="6" t="s">
        <v>133</v>
      </c>
      <c r="B92" s="6" t="s">
        <v>15</v>
      </c>
      <c r="C92">
        <v>42</v>
      </c>
      <c r="D92" t="s">
        <v>43</v>
      </c>
      <c r="E92" s="3">
        <v>44718</v>
      </c>
      <c r="F92" s="6" t="s">
        <v>12</v>
      </c>
      <c r="G92" s="5">
        <v>75000</v>
      </c>
      <c r="H92" t="s">
        <v>205</v>
      </c>
      <c r="I92" s="8">
        <f ca="1">(TODAY()-staff[[#This Row],[Date Joined]])/365</f>
        <v>2.5397260273972604</v>
      </c>
      <c r="J92" s="5">
        <f ca="1">ROUNDUP(IF(staff[[#This Row],[Tenure]]&gt;4,3%,2%)*staff[[#This Row],[Salary]],0)</f>
        <v>1500</v>
      </c>
      <c r="K92">
        <f>IF(staff[[#This Row],[Rating]]="Exceptional",5,
IF(staff[[#This Row],[Rating]]="Above Average",4,
IF(staff[[#This Row],[Rating]]="Average",3,
IF(staff[[#This Row],[Rating]]="Poor",2,
IF(staff[[#This Row],[Rating]]="Very Poor",1,"")))))</f>
        <v>5</v>
      </c>
    </row>
    <row r="93" spans="1:11" x14ac:dyDescent="0.35">
      <c r="A93" s="6" t="s">
        <v>42</v>
      </c>
      <c r="B93" s="6" t="s">
        <v>15</v>
      </c>
      <c r="C93">
        <v>42</v>
      </c>
      <c r="D93" t="s">
        <v>43</v>
      </c>
      <c r="E93" s="3">
        <v>44779</v>
      </c>
      <c r="F93" s="6" t="s">
        <v>12</v>
      </c>
      <c r="G93" s="5">
        <v>75000</v>
      </c>
      <c r="H93" t="s">
        <v>206</v>
      </c>
      <c r="I93" s="8">
        <f ca="1">(TODAY()-staff[[#This Row],[Date Joined]])/365</f>
        <v>2.3726027397260272</v>
      </c>
      <c r="J93" s="5">
        <f ca="1">ROUNDUP(IF(staff[[#This Row],[Tenure]]&gt;4,3%,2%)*staff[[#This Row],[Salary]],0)</f>
        <v>1500</v>
      </c>
      <c r="K93">
        <f>IF(staff[[#This Row],[Rating]]="Exceptional",5,
IF(staff[[#This Row],[Rating]]="Above Average",4,
IF(staff[[#This Row],[Rating]]="Average",3,
IF(staff[[#This Row],[Rating]]="Poor",2,
IF(staff[[#This Row],[Rating]]="Very Poor",1,"")))))</f>
        <v>5</v>
      </c>
    </row>
    <row r="94" spans="1:11" x14ac:dyDescent="0.35">
      <c r="A94" s="6" t="s">
        <v>154</v>
      </c>
      <c r="B94" s="6" t="s">
        <v>15</v>
      </c>
      <c r="C94">
        <v>33</v>
      </c>
      <c r="D94" t="s">
        <v>13</v>
      </c>
      <c r="E94" s="3">
        <v>44253</v>
      </c>
      <c r="F94" s="6" t="s">
        <v>23</v>
      </c>
      <c r="G94" s="5">
        <v>75280</v>
      </c>
      <c r="H94" t="s">
        <v>205</v>
      </c>
      <c r="I94" s="8">
        <f ca="1">(TODAY()-staff[[#This Row],[Date Joined]])/365</f>
        <v>3.8136986301369862</v>
      </c>
      <c r="J94" s="5">
        <f ca="1">ROUNDUP(IF(staff[[#This Row],[Tenure]]&gt;4,3%,2%)*staff[[#This Row],[Salary]],0)</f>
        <v>1506</v>
      </c>
      <c r="K94">
        <f>IF(staff[[#This Row],[Rating]]="Exceptional",5,
IF(staff[[#This Row],[Rating]]="Above Average",4,
IF(staff[[#This Row],[Rating]]="Average",3,
IF(staff[[#This Row],[Rating]]="Poor",2,
IF(staff[[#This Row],[Rating]]="Very Poor",1,"")))))</f>
        <v>3</v>
      </c>
    </row>
    <row r="95" spans="1:11" x14ac:dyDescent="0.35">
      <c r="A95" s="6" t="s">
        <v>105</v>
      </c>
      <c r="B95" s="6" t="s">
        <v>15</v>
      </c>
      <c r="C95">
        <v>33</v>
      </c>
      <c r="D95" t="s">
        <v>13</v>
      </c>
      <c r="E95" s="3">
        <v>44312</v>
      </c>
      <c r="F95" s="6" t="s">
        <v>23</v>
      </c>
      <c r="G95" s="5">
        <v>75280</v>
      </c>
      <c r="H95" t="s">
        <v>206</v>
      </c>
      <c r="I95" s="8">
        <f ca="1">(TODAY()-staff[[#This Row],[Date Joined]])/365</f>
        <v>3.6520547945205482</v>
      </c>
      <c r="J95" s="5">
        <f ca="1">ROUNDUP(IF(staff[[#This Row],[Tenure]]&gt;4,3%,2%)*staff[[#This Row],[Salary]],0)</f>
        <v>1506</v>
      </c>
      <c r="K95">
        <f>IF(staff[[#This Row],[Rating]]="Exceptional",5,
IF(staff[[#This Row],[Rating]]="Above Average",4,
IF(staff[[#This Row],[Rating]]="Average",3,
IF(staff[[#This Row],[Rating]]="Poor",2,
IF(staff[[#This Row],[Rating]]="Very Poor",1,"")))))</f>
        <v>3</v>
      </c>
    </row>
    <row r="96" spans="1:11" x14ac:dyDescent="0.35">
      <c r="A96" s="6" t="s">
        <v>194</v>
      </c>
      <c r="B96" s="6" t="s">
        <v>15</v>
      </c>
      <c r="C96">
        <v>33</v>
      </c>
      <c r="D96" t="s">
        <v>49</v>
      </c>
      <c r="E96" s="3">
        <v>44313</v>
      </c>
      <c r="F96" s="6" t="s">
        <v>23</v>
      </c>
      <c r="G96" s="5">
        <v>75480</v>
      </c>
      <c r="H96" t="s">
        <v>205</v>
      </c>
      <c r="I96" s="8">
        <f ca="1">(TODAY()-staff[[#This Row],[Date Joined]])/365</f>
        <v>3.6493150684931508</v>
      </c>
      <c r="J96" s="5">
        <f ca="1">ROUNDUP(IF(staff[[#This Row],[Tenure]]&gt;4,3%,2%)*staff[[#This Row],[Salary]],0)</f>
        <v>1510</v>
      </c>
      <c r="K96">
        <f>IF(staff[[#This Row],[Rating]]="Exceptional",5,
IF(staff[[#This Row],[Rating]]="Above Average",4,
IF(staff[[#This Row],[Rating]]="Average",3,
IF(staff[[#This Row],[Rating]]="Poor",2,
IF(staff[[#This Row],[Rating]]="Very Poor",1,"")))))</f>
        <v>1</v>
      </c>
    </row>
    <row r="97" spans="1:11" x14ac:dyDescent="0.35">
      <c r="A97" s="6" t="s">
        <v>48</v>
      </c>
      <c r="B97" s="6" t="s">
        <v>15</v>
      </c>
      <c r="C97">
        <v>33</v>
      </c>
      <c r="D97" t="s">
        <v>49</v>
      </c>
      <c r="E97" s="3">
        <v>44374</v>
      </c>
      <c r="F97" s="6" t="s">
        <v>23</v>
      </c>
      <c r="G97" s="5">
        <v>75480</v>
      </c>
      <c r="H97" t="s">
        <v>206</v>
      </c>
      <c r="I97" s="8">
        <f ca="1">(TODAY()-staff[[#This Row],[Date Joined]])/365</f>
        <v>3.4821917808219176</v>
      </c>
      <c r="J97" s="5">
        <f ca="1">ROUNDUP(IF(staff[[#This Row],[Tenure]]&gt;4,3%,2%)*staff[[#This Row],[Salary]],0)</f>
        <v>1510</v>
      </c>
      <c r="K97">
        <f>IF(staff[[#This Row],[Rating]]="Exceptional",5,
IF(staff[[#This Row],[Rating]]="Above Average",4,
IF(staff[[#This Row],[Rating]]="Average",3,
IF(staff[[#This Row],[Rating]]="Poor",2,
IF(staff[[#This Row],[Rating]]="Very Poor",1,"")))))</f>
        <v>1</v>
      </c>
    </row>
    <row r="98" spans="1:11" x14ac:dyDescent="0.35">
      <c r="A98" s="6" t="s">
        <v>150</v>
      </c>
      <c r="B98" s="6" t="s">
        <v>8</v>
      </c>
      <c r="C98">
        <v>21</v>
      </c>
      <c r="D98" t="s">
        <v>13</v>
      </c>
      <c r="E98" s="3">
        <v>44180</v>
      </c>
      <c r="F98" s="6" t="s">
        <v>26</v>
      </c>
      <c r="G98" s="5">
        <v>75880</v>
      </c>
      <c r="H98" t="s">
        <v>205</v>
      </c>
      <c r="I98" s="8">
        <f ca="1">(TODAY()-staff[[#This Row],[Date Joined]])/365</f>
        <v>4.0136986301369859</v>
      </c>
      <c r="J98" s="5">
        <f ca="1">ROUNDUP(IF(staff[[#This Row],[Tenure]]&gt;4,3%,2%)*staff[[#This Row],[Salary]],0)</f>
        <v>2277</v>
      </c>
      <c r="K98">
        <f>IF(staff[[#This Row],[Rating]]="Exceptional",5,
IF(staff[[#This Row],[Rating]]="Above Average",4,
IF(staff[[#This Row],[Rating]]="Average",3,
IF(staff[[#This Row],[Rating]]="Poor",2,
IF(staff[[#This Row],[Rating]]="Very Poor",1,"")))))</f>
        <v>3</v>
      </c>
    </row>
    <row r="99" spans="1:11" x14ac:dyDescent="0.35">
      <c r="A99" s="6" t="s">
        <v>36</v>
      </c>
      <c r="B99" s="6" t="s">
        <v>8</v>
      </c>
      <c r="C99">
        <v>21</v>
      </c>
      <c r="D99" t="s">
        <v>13</v>
      </c>
      <c r="E99" s="3">
        <v>44242</v>
      </c>
      <c r="F99" s="6" t="s">
        <v>26</v>
      </c>
      <c r="G99" s="5">
        <v>75880</v>
      </c>
      <c r="H99" t="s">
        <v>206</v>
      </c>
      <c r="I99" s="8">
        <f ca="1">(TODAY()-staff[[#This Row],[Date Joined]])/365</f>
        <v>3.8438356164383563</v>
      </c>
      <c r="J99" s="5">
        <f ca="1">ROUNDUP(IF(staff[[#This Row],[Tenure]]&gt;4,3%,2%)*staff[[#This Row],[Salary]],0)</f>
        <v>1518</v>
      </c>
      <c r="K99">
        <f>IF(staff[[#This Row],[Rating]]="Exceptional",5,
IF(staff[[#This Row],[Rating]]="Above Average",4,
IF(staff[[#This Row],[Rating]]="Average",3,
IF(staff[[#This Row],[Rating]]="Poor",2,
IF(staff[[#This Row],[Rating]]="Very Poor",1,"")))))</f>
        <v>3</v>
      </c>
    </row>
    <row r="100" spans="1:11" x14ac:dyDescent="0.35">
      <c r="A100" s="6" t="s">
        <v>160</v>
      </c>
      <c r="B100" s="6" t="s">
        <v>15</v>
      </c>
      <c r="C100">
        <v>28</v>
      </c>
      <c r="D100" t="s">
        <v>13</v>
      </c>
      <c r="E100" s="3">
        <v>44124</v>
      </c>
      <c r="F100" s="6" t="s">
        <v>17</v>
      </c>
      <c r="G100" s="5">
        <v>75970</v>
      </c>
      <c r="H100" t="s">
        <v>205</v>
      </c>
      <c r="I100" s="8">
        <f ca="1">(TODAY()-staff[[#This Row],[Date Joined]])/365</f>
        <v>4.1671232876712327</v>
      </c>
      <c r="J100" s="5">
        <f ca="1">ROUNDUP(IF(staff[[#This Row],[Tenure]]&gt;4,3%,2%)*staff[[#This Row],[Salary]],0)</f>
        <v>2280</v>
      </c>
      <c r="K100">
        <f>IF(staff[[#This Row],[Rating]]="Exceptional",5,
IF(staff[[#This Row],[Rating]]="Above Average",4,
IF(staff[[#This Row],[Rating]]="Average",3,
IF(staff[[#This Row],[Rating]]="Poor",2,
IF(staff[[#This Row],[Rating]]="Very Poor",1,"")))))</f>
        <v>3</v>
      </c>
    </row>
    <row r="101" spans="1:11" x14ac:dyDescent="0.35">
      <c r="A101" s="6" t="s">
        <v>46</v>
      </c>
      <c r="B101" s="6" t="s">
        <v>15</v>
      </c>
      <c r="C101">
        <v>28</v>
      </c>
      <c r="D101" t="s">
        <v>13</v>
      </c>
      <c r="E101" s="3">
        <v>44185</v>
      </c>
      <c r="F101" s="6" t="s">
        <v>17</v>
      </c>
      <c r="G101" s="5">
        <v>75970</v>
      </c>
      <c r="H101" t="s">
        <v>206</v>
      </c>
      <c r="I101" s="8">
        <f ca="1">(TODAY()-staff[[#This Row],[Date Joined]])/365</f>
        <v>4</v>
      </c>
      <c r="J101" s="5">
        <f ca="1">ROUNDUP(IF(staff[[#This Row],[Tenure]]&gt;4,3%,2%)*staff[[#This Row],[Salary]],0)</f>
        <v>1520</v>
      </c>
      <c r="K101">
        <f>IF(staff[[#This Row],[Rating]]="Exceptional",5,
IF(staff[[#This Row],[Rating]]="Above Average",4,
IF(staff[[#This Row],[Rating]]="Average",3,
IF(staff[[#This Row],[Rating]]="Poor",2,
IF(staff[[#This Row],[Rating]]="Very Poor",1,"")))))</f>
        <v>3</v>
      </c>
    </row>
    <row r="102" spans="1:11" x14ac:dyDescent="0.35">
      <c r="A102" s="6" t="s">
        <v>129</v>
      </c>
      <c r="B102" s="6" t="s">
        <v>15</v>
      </c>
      <c r="C102">
        <v>22</v>
      </c>
      <c r="D102" t="s">
        <v>10</v>
      </c>
      <c r="E102" s="3">
        <v>44388</v>
      </c>
      <c r="F102" s="6" t="s">
        <v>12</v>
      </c>
      <c r="G102" s="5">
        <v>76900</v>
      </c>
      <c r="H102" t="s">
        <v>205</v>
      </c>
      <c r="I102" s="8">
        <f ca="1">(TODAY()-staff[[#This Row],[Date Joined]])/365</f>
        <v>3.4438356164383563</v>
      </c>
      <c r="J102" s="5">
        <f ca="1">ROUNDUP(IF(staff[[#This Row],[Tenure]]&gt;4,3%,2%)*staff[[#This Row],[Salary]],0)</f>
        <v>1538</v>
      </c>
      <c r="K102">
        <f>IF(staff[[#This Row],[Rating]]="Exceptional",5,
IF(staff[[#This Row],[Rating]]="Above Average",4,
IF(staff[[#This Row],[Rating]]="Average",3,
IF(staff[[#This Row],[Rating]]="Poor",2,
IF(staff[[#This Row],[Rating]]="Very Poor",1,"")))))</f>
        <v>4</v>
      </c>
    </row>
    <row r="103" spans="1:11" x14ac:dyDescent="0.35">
      <c r="A103" s="6" t="s">
        <v>78</v>
      </c>
      <c r="B103" s="6" t="s">
        <v>15</v>
      </c>
      <c r="C103">
        <v>22</v>
      </c>
      <c r="D103" t="s">
        <v>10</v>
      </c>
      <c r="E103" s="3">
        <v>44450</v>
      </c>
      <c r="F103" s="6" t="s">
        <v>12</v>
      </c>
      <c r="G103" s="5">
        <v>76900</v>
      </c>
      <c r="H103" t="s">
        <v>206</v>
      </c>
      <c r="I103" s="8">
        <f ca="1">(TODAY()-staff[[#This Row],[Date Joined]])/365</f>
        <v>3.2739726027397262</v>
      </c>
      <c r="J103" s="5">
        <f ca="1">ROUNDUP(IF(staff[[#This Row],[Tenure]]&gt;4,3%,2%)*staff[[#This Row],[Salary]],0)</f>
        <v>1538</v>
      </c>
      <c r="K103">
        <f>IF(staff[[#This Row],[Rating]]="Exceptional",5,
IF(staff[[#This Row],[Rating]]="Above Average",4,
IF(staff[[#This Row],[Rating]]="Average",3,
IF(staff[[#This Row],[Rating]]="Poor",2,
IF(staff[[#This Row],[Rating]]="Very Poor",1,"")))))</f>
        <v>4</v>
      </c>
    </row>
    <row r="104" spans="1:11" x14ac:dyDescent="0.35">
      <c r="A104" s="6" t="s">
        <v>186</v>
      </c>
      <c r="B104" s="6" t="s">
        <v>15</v>
      </c>
      <c r="C104">
        <v>36</v>
      </c>
      <c r="D104" t="s">
        <v>13</v>
      </c>
      <c r="E104" s="3">
        <v>44468</v>
      </c>
      <c r="F104" s="6" t="s">
        <v>12</v>
      </c>
      <c r="G104" s="5">
        <v>78390</v>
      </c>
      <c r="H104" t="s">
        <v>205</v>
      </c>
      <c r="I104" s="8">
        <f ca="1">(TODAY()-staff[[#This Row],[Date Joined]])/365</f>
        <v>3.2246575342465755</v>
      </c>
      <c r="J104" s="5">
        <f ca="1">ROUNDUP(IF(staff[[#This Row],[Tenure]]&gt;4,3%,2%)*staff[[#This Row],[Salary]],0)</f>
        <v>1568</v>
      </c>
      <c r="K104">
        <f>IF(staff[[#This Row],[Rating]]="Exceptional",5,
IF(staff[[#This Row],[Rating]]="Above Average",4,
IF(staff[[#This Row],[Rating]]="Average",3,
IF(staff[[#This Row],[Rating]]="Poor",2,
IF(staff[[#This Row],[Rating]]="Very Poor",1,"")))))</f>
        <v>3</v>
      </c>
    </row>
    <row r="105" spans="1:11" x14ac:dyDescent="0.35">
      <c r="A105" s="6" t="s">
        <v>59</v>
      </c>
      <c r="B105" s="6" t="s">
        <v>15</v>
      </c>
      <c r="C105">
        <v>36</v>
      </c>
      <c r="D105" t="s">
        <v>13</v>
      </c>
      <c r="E105" s="3">
        <v>44529</v>
      </c>
      <c r="F105" s="6" t="s">
        <v>12</v>
      </c>
      <c r="G105" s="5">
        <v>78390</v>
      </c>
      <c r="H105" t="s">
        <v>206</v>
      </c>
      <c r="I105" s="8">
        <f ca="1">(TODAY()-staff[[#This Row],[Date Joined]])/365</f>
        <v>3.0575342465753423</v>
      </c>
      <c r="J105" s="5">
        <f ca="1">ROUNDUP(IF(staff[[#This Row],[Tenure]]&gt;4,3%,2%)*staff[[#This Row],[Salary]],0)</f>
        <v>1568</v>
      </c>
      <c r="K105">
        <f>IF(staff[[#This Row],[Rating]]="Exceptional",5,
IF(staff[[#This Row],[Rating]]="Above Average",4,
IF(staff[[#This Row],[Rating]]="Average",3,
IF(staff[[#This Row],[Rating]]="Poor",2,
IF(staff[[#This Row],[Rating]]="Very Poor",1,"")))))</f>
        <v>3</v>
      </c>
    </row>
    <row r="106" spans="1:11" x14ac:dyDescent="0.35">
      <c r="A106" s="6" t="s">
        <v>196</v>
      </c>
      <c r="B106" s="6" t="s">
        <v>15</v>
      </c>
      <c r="C106">
        <v>36</v>
      </c>
      <c r="D106" t="s">
        <v>13</v>
      </c>
      <c r="E106" s="3">
        <v>44433</v>
      </c>
      <c r="F106" s="6" t="s">
        <v>9</v>
      </c>
      <c r="G106" s="5">
        <v>78540</v>
      </c>
      <c r="H106" t="s">
        <v>205</v>
      </c>
      <c r="I106" s="8">
        <f ca="1">(TODAY()-staff[[#This Row],[Date Joined]])/365</f>
        <v>3.3205479452054796</v>
      </c>
      <c r="J106" s="5">
        <f ca="1">ROUNDUP(IF(staff[[#This Row],[Tenure]]&gt;4,3%,2%)*staff[[#This Row],[Salary]],0)</f>
        <v>1571</v>
      </c>
      <c r="K106">
        <f>IF(staff[[#This Row],[Rating]]="Exceptional",5,
IF(staff[[#This Row],[Rating]]="Above Average",4,
IF(staff[[#This Row],[Rating]]="Average",3,
IF(staff[[#This Row],[Rating]]="Poor",2,
IF(staff[[#This Row],[Rating]]="Very Poor",1,"")))))</f>
        <v>3</v>
      </c>
    </row>
    <row r="107" spans="1:11" x14ac:dyDescent="0.35">
      <c r="A107" s="6" t="s">
        <v>51</v>
      </c>
      <c r="B107" s="6" t="s">
        <v>15</v>
      </c>
      <c r="C107">
        <v>36</v>
      </c>
      <c r="D107" t="s">
        <v>13</v>
      </c>
      <c r="E107" s="3">
        <v>44494</v>
      </c>
      <c r="F107" s="6" t="s">
        <v>9</v>
      </c>
      <c r="G107" s="5">
        <v>78540</v>
      </c>
      <c r="H107" t="s">
        <v>206</v>
      </c>
      <c r="I107" s="8">
        <f ca="1">(TODAY()-staff[[#This Row],[Date Joined]])/365</f>
        <v>3.1534246575342464</v>
      </c>
      <c r="J107" s="5">
        <f ca="1">ROUNDUP(IF(staff[[#This Row],[Tenure]]&gt;4,3%,2%)*staff[[#This Row],[Salary]],0)</f>
        <v>1571</v>
      </c>
      <c r="K107">
        <f>IF(staff[[#This Row],[Rating]]="Exceptional",5,
IF(staff[[#This Row],[Rating]]="Above Average",4,
IF(staff[[#This Row],[Rating]]="Average",3,
IF(staff[[#This Row],[Rating]]="Poor",2,
IF(staff[[#This Row],[Rating]]="Very Poor",1,"")))))</f>
        <v>3</v>
      </c>
    </row>
    <row r="108" spans="1:11" x14ac:dyDescent="0.35">
      <c r="A108" s="6" t="s">
        <v>128</v>
      </c>
      <c r="B108" s="6" t="s">
        <v>8</v>
      </c>
      <c r="C108">
        <v>20</v>
      </c>
      <c r="D108" t="s">
        <v>13</v>
      </c>
      <c r="E108" s="3">
        <v>44683</v>
      </c>
      <c r="F108" s="6" t="s">
        <v>12</v>
      </c>
      <c r="G108" s="5">
        <v>79570</v>
      </c>
      <c r="H108" t="s">
        <v>205</v>
      </c>
      <c r="I108" s="8">
        <f ca="1">(TODAY()-staff[[#This Row],[Date Joined]])/365</f>
        <v>2.6356164383561644</v>
      </c>
      <c r="J108" s="5">
        <f ca="1">ROUNDUP(IF(staff[[#This Row],[Tenure]]&gt;4,3%,2%)*staff[[#This Row],[Salary]],0)</f>
        <v>1592</v>
      </c>
      <c r="K108">
        <f>IF(staff[[#This Row],[Rating]]="Exceptional",5,
IF(staff[[#This Row],[Rating]]="Above Average",4,
IF(staff[[#This Row],[Rating]]="Average",3,
IF(staff[[#This Row],[Rating]]="Poor",2,
IF(staff[[#This Row],[Rating]]="Very Poor",1,"")))))</f>
        <v>3</v>
      </c>
    </row>
    <row r="109" spans="1:11" x14ac:dyDescent="0.35">
      <c r="A109" s="6" t="s">
        <v>64</v>
      </c>
      <c r="B109" s="6" t="s">
        <v>8</v>
      </c>
      <c r="C109">
        <v>20</v>
      </c>
      <c r="D109" t="s">
        <v>13</v>
      </c>
      <c r="E109" s="3">
        <v>44744</v>
      </c>
      <c r="F109" s="6" t="s">
        <v>12</v>
      </c>
      <c r="G109" s="5">
        <v>79570</v>
      </c>
      <c r="H109" t="s">
        <v>206</v>
      </c>
      <c r="I109" s="8">
        <f ca="1">(TODAY()-staff[[#This Row],[Date Joined]])/365</f>
        <v>2.4684931506849317</v>
      </c>
      <c r="J109" s="5">
        <f ca="1">ROUNDUP(IF(staff[[#This Row],[Tenure]]&gt;4,3%,2%)*staff[[#This Row],[Salary]],0)</f>
        <v>1592</v>
      </c>
      <c r="K109">
        <f>IF(staff[[#This Row],[Rating]]="Exceptional",5,
IF(staff[[#This Row],[Rating]]="Above Average",4,
IF(staff[[#This Row],[Rating]]="Average",3,
IF(staff[[#This Row],[Rating]]="Poor",2,
IF(staff[[#This Row],[Rating]]="Very Poor",1,"")))))</f>
        <v>3</v>
      </c>
    </row>
    <row r="110" spans="1:11" x14ac:dyDescent="0.35">
      <c r="A110" s="6" t="s">
        <v>143</v>
      </c>
      <c r="B110" s="6" t="s">
        <v>15</v>
      </c>
      <c r="C110">
        <v>25</v>
      </c>
      <c r="D110" t="s">
        <v>10</v>
      </c>
      <c r="E110" s="3">
        <v>44633</v>
      </c>
      <c r="F110" s="6" t="s">
        <v>23</v>
      </c>
      <c r="G110" s="5">
        <v>80700</v>
      </c>
      <c r="H110" t="s">
        <v>205</v>
      </c>
      <c r="I110" s="8">
        <f ca="1">(TODAY()-staff[[#This Row],[Date Joined]])/365</f>
        <v>2.7726027397260276</v>
      </c>
      <c r="J110" s="5">
        <f ca="1">ROUNDUP(IF(staff[[#This Row],[Tenure]]&gt;4,3%,2%)*staff[[#This Row],[Salary]],0)</f>
        <v>1614</v>
      </c>
      <c r="K110">
        <f>IF(staff[[#This Row],[Rating]]="Exceptional",5,
IF(staff[[#This Row],[Rating]]="Above Average",4,
IF(staff[[#This Row],[Rating]]="Average",3,
IF(staff[[#This Row],[Rating]]="Poor",2,
IF(staff[[#This Row],[Rating]]="Very Poor",1,"")))))</f>
        <v>4</v>
      </c>
    </row>
    <row r="111" spans="1:11" x14ac:dyDescent="0.35">
      <c r="A111" s="6" t="s">
        <v>66</v>
      </c>
      <c r="B111" s="6" t="s">
        <v>15</v>
      </c>
      <c r="C111">
        <v>25</v>
      </c>
      <c r="D111" t="s">
        <v>10</v>
      </c>
      <c r="E111" s="3">
        <v>44694</v>
      </c>
      <c r="F111" s="6" t="s">
        <v>23</v>
      </c>
      <c r="G111" s="5">
        <v>80700</v>
      </c>
      <c r="H111" t="s">
        <v>206</v>
      </c>
      <c r="I111" s="8">
        <f ca="1">(TODAY()-staff[[#This Row],[Date Joined]])/365</f>
        <v>2.6054794520547944</v>
      </c>
      <c r="J111" s="5">
        <f ca="1">ROUNDUP(IF(staff[[#This Row],[Tenure]]&gt;4,3%,2%)*staff[[#This Row],[Salary]],0)</f>
        <v>1614</v>
      </c>
      <c r="K111">
        <f>IF(staff[[#This Row],[Rating]]="Exceptional",5,
IF(staff[[#This Row],[Rating]]="Above Average",4,
IF(staff[[#This Row],[Rating]]="Average",3,
IF(staff[[#This Row],[Rating]]="Poor",2,
IF(staff[[#This Row],[Rating]]="Very Poor",1,"")))))</f>
        <v>4</v>
      </c>
    </row>
    <row r="112" spans="1:11" x14ac:dyDescent="0.35">
      <c r="A112" s="6" t="s">
        <v>168</v>
      </c>
      <c r="B112" s="6" t="s">
        <v>15</v>
      </c>
      <c r="C112">
        <v>27</v>
      </c>
      <c r="D112" t="s">
        <v>13</v>
      </c>
      <c r="E112" s="3">
        <v>44625</v>
      </c>
      <c r="F112" s="6" t="s">
        <v>23</v>
      </c>
      <c r="G112" s="5">
        <v>83750</v>
      </c>
      <c r="H112" t="s">
        <v>205</v>
      </c>
      <c r="I112" s="8">
        <f ca="1">(TODAY()-staff[[#This Row],[Date Joined]])/365</f>
        <v>2.7945205479452055</v>
      </c>
      <c r="J112" s="5">
        <f ca="1">ROUNDUP(IF(staff[[#This Row],[Tenure]]&gt;4,3%,2%)*staff[[#This Row],[Salary]],0)</f>
        <v>1675</v>
      </c>
      <c r="K112">
        <f>IF(staff[[#This Row],[Rating]]="Exceptional",5,
IF(staff[[#This Row],[Rating]]="Above Average",4,
IF(staff[[#This Row],[Rating]]="Average",3,
IF(staff[[#This Row],[Rating]]="Poor",2,
IF(staff[[#This Row],[Rating]]="Very Poor",1,"")))))</f>
        <v>3</v>
      </c>
    </row>
    <row r="113" spans="1:11" x14ac:dyDescent="0.35">
      <c r="A113" s="6" t="s">
        <v>61</v>
      </c>
      <c r="B113" s="6" t="s">
        <v>15</v>
      </c>
      <c r="C113">
        <v>27</v>
      </c>
      <c r="D113" t="s">
        <v>13</v>
      </c>
      <c r="E113" s="3">
        <v>44686</v>
      </c>
      <c r="F113" s="6" t="s">
        <v>23</v>
      </c>
      <c r="G113" s="5">
        <v>83750</v>
      </c>
      <c r="H113" t="s">
        <v>206</v>
      </c>
      <c r="I113" s="8">
        <f ca="1">(TODAY()-staff[[#This Row],[Date Joined]])/365</f>
        <v>2.6273972602739728</v>
      </c>
      <c r="J113" s="5">
        <f ca="1">ROUNDUP(IF(staff[[#This Row],[Tenure]]&gt;4,3%,2%)*staff[[#This Row],[Salary]],0)</f>
        <v>1675</v>
      </c>
      <c r="K113">
        <f>IF(staff[[#This Row],[Rating]]="Exceptional",5,
IF(staff[[#This Row],[Rating]]="Above Average",4,
IF(staff[[#This Row],[Rating]]="Average",3,
IF(staff[[#This Row],[Rating]]="Poor",2,
IF(staff[[#This Row],[Rating]]="Very Poor",1,"")))))</f>
        <v>3</v>
      </c>
    </row>
    <row r="114" spans="1:11" x14ac:dyDescent="0.35">
      <c r="A114" s="6" t="s">
        <v>152</v>
      </c>
      <c r="B114" s="6" t="s">
        <v>15</v>
      </c>
      <c r="C114">
        <v>34</v>
      </c>
      <c r="D114" t="s">
        <v>13</v>
      </c>
      <c r="E114" s="3">
        <v>44397</v>
      </c>
      <c r="F114" s="6" t="s">
        <v>17</v>
      </c>
      <c r="G114" s="5">
        <v>85000</v>
      </c>
      <c r="H114" t="s">
        <v>205</v>
      </c>
      <c r="I114" s="8">
        <f ca="1">(TODAY()-staff[[#This Row],[Date Joined]])/365</f>
        <v>3.419178082191781</v>
      </c>
      <c r="J114" s="5">
        <f ca="1">ROUNDUP(IF(staff[[#This Row],[Tenure]]&gt;4,3%,2%)*staff[[#This Row],[Salary]],0)</f>
        <v>1700</v>
      </c>
      <c r="K114">
        <f>IF(staff[[#This Row],[Rating]]="Exceptional",5,
IF(staff[[#This Row],[Rating]]="Above Average",4,
IF(staff[[#This Row],[Rating]]="Average",3,
IF(staff[[#This Row],[Rating]]="Poor",2,
IF(staff[[#This Row],[Rating]]="Very Poor",1,"")))))</f>
        <v>3</v>
      </c>
    </row>
    <row r="115" spans="1:11" x14ac:dyDescent="0.35">
      <c r="A115" s="6" t="s">
        <v>100</v>
      </c>
      <c r="B115" s="6" t="s">
        <v>15</v>
      </c>
      <c r="C115">
        <v>34</v>
      </c>
      <c r="D115" t="s">
        <v>13</v>
      </c>
      <c r="E115" s="3">
        <v>44459</v>
      </c>
      <c r="F115" s="6" t="s">
        <v>17</v>
      </c>
      <c r="G115" s="5">
        <v>85000</v>
      </c>
      <c r="H115" t="s">
        <v>206</v>
      </c>
      <c r="I115" s="8">
        <f ca="1">(TODAY()-staff[[#This Row],[Date Joined]])/365</f>
        <v>3.2493150684931509</v>
      </c>
      <c r="J115" s="5">
        <f ca="1">ROUNDUP(IF(staff[[#This Row],[Tenure]]&gt;4,3%,2%)*staff[[#This Row],[Salary]],0)</f>
        <v>1700</v>
      </c>
      <c r="K115">
        <f>IF(staff[[#This Row],[Rating]]="Exceptional",5,
IF(staff[[#This Row],[Rating]]="Above Average",4,
IF(staff[[#This Row],[Rating]]="Average",3,
IF(staff[[#This Row],[Rating]]="Poor",2,
IF(staff[[#This Row],[Rating]]="Very Poor",1,"")))))</f>
        <v>3</v>
      </c>
    </row>
    <row r="116" spans="1:11" x14ac:dyDescent="0.35">
      <c r="A116" s="6" t="s">
        <v>178</v>
      </c>
      <c r="B116" s="6" t="s">
        <v>15</v>
      </c>
      <c r="C116">
        <v>33</v>
      </c>
      <c r="D116" t="s">
        <v>13</v>
      </c>
      <c r="E116" s="3">
        <v>44747</v>
      </c>
      <c r="F116" s="6" t="s">
        <v>17</v>
      </c>
      <c r="G116" s="5">
        <v>86570</v>
      </c>
      <c r="H116" t="s">
        <v>205</v>
      </c>
      <c r="I116" s="8">
        <f ca="1">(TODAY()-staff[[#This Row],[Date Joined]])/365</f>
        <v>2.4602739726027396</v>
      </c>
      <c r="J116" s="5">
        <f ca="1">ROUNDUP(IF(staff[[#This Row],[Tenure]]&gt;4,3%,2%)*staff[[#This Row],[Salary]],0)</f>
        <v>1732</v>
      </c>
      <c r="K116">
        <f>IF(staff[[#This Row],[Rating]]="Exceptional",5,
IF(staff[[#This Row],[Rating]]="Above Average",4,
IF(staff[[#This Row],[Rating]]="Average",3,
IF(staff[[#This Row],[Rating]]="Poor",2,
IF(staff[[#This Row],[Rating]]="Very Poor",1,"")))))</f>
        <v>3</v>
      </c>
    </row>
    <row r="117" spans="1:11" x14ac:dyDescent="0.35">
      <c r="A117" s="6" t="s">
        <v>60</v>
      </c>
      <c r="B117" s="6" t="s">
        <v>15</v>
      </c>
      <c r="C117">
        <v>33</v>
      </c>
      <c r="D117" t="s">
        <v>13</v>
      </c>
      <c r="E117" s="3">
        <v>44809</v>
      </c>
      <c r="F117" s="6" t="s">
        <v>17</v>
      </c>
      <c r="G117" s="5">
        <v>86570</v>
      </c>
      <c r="H117" t="s">
        <v>206</v>
      </c>
      <c r="I117" s="8">
        <f ca="1">(TODAY()-staff[[#This Row],[Date Joined]])/365</f>
        <v>2.2904109589041095</v>
      </c>
      <c r="J117" s="5">
        <f ca="1">ROUNDUP(IF(staff[[#This Row],[Tenure]]&gt;4,3%,2%)*staff[[#This Row],[Salary]],0)</f>
        <v>1732</v>
      </c>
      <c r="K117">
        <f>IF(staff[[#This Row],[Rating]]="Exceptional",5,
IF(staff[[#This Row],[Rating]]="Above Average",4,
IF(staff[[#This Row],[Rating]]="Average",3,
IF(staff[[#This Row],[Rating]]="Poor",2,
IF(staff[[#This Row],[Rating]]="Very Poor",1,"")))))</f>
        <v>3</v>
      </c>
    </row>
    <row r="118" spans="1:11" x14ac:dyDescent="0.35">
      <c r="A118" s="6" t="s">
        <v>169</v>
      </c>
      <c r="B118" s="6" t="s">
        <v>15</v>
      </c>
      <c r="C118">
        <v>40</v>
      </c>
      <c r="D118" t="s">
        <v>13</v>
      </c>
      <c r="E118" s="3">
        <v>44276</v>
      </c>
      <c r="F118" s="6" t="s">
        <v>23</v>
      </c>
      <c r="G118" s="5">
        <v>87620</v>
      </c>
      <c r="H118" t="s">
        <v>205</v>
      </c>
      <c r="I118" s="8">
        <f ca="1">(TODAY()-staff[[#This Row],[Date Joined]])/365</f>
        <v>3.7506849315068491</v>
      </c>
      <c r="J118" s="5">
        <f ca="1">ROUNDUP(IF(staff[[#This Row],[Tenure]]&gt;4,3%,2%)*staff[[#This Row],[Salary]],0)</f>
        <v>1753</v>
      </c>
      <c r="K118">
        <f>IF(staff[[#This Row],[Rating]]="Exceptional",5,
IF(staff[[#This Row],[Rating]]="Above Average",4,
IF(staff[[#This Row],[Rating]]="Average",3,
IF(staff[[#This Row],[Rating]]="Poor",2,
IF(staff[[#This Row],[Rating]]="Very Poor",1,"")))))</f>
        <v>3</v>
      </c>
    </row>
    <row r="119" spans="1:11" x14ac:dyDescent="0.35">
      <c r="A119" s="6" t="s">
        <v>44</v>
      </c>
      <c r="B119" s="6" t="s">
        <v>15</v>
      </c>
      <c r="C119">
        <v>40</v>
      </c>
      <c r="D119" t="s">
        <v>13</v>
      </c>
      <c r="E119" s="3">
        <v>44337</v>
      </c>
      <c r="F119" s="6" t="s">
        <v>23</v>
      </c>
      <c r="G119" s="5">
        <v>87620</v>
      </c>
      <c r="H119" t="s">
        <v>206</v>
      </c>
      <c r="I119" s="8">
        <f ca="1">(TODAY()-staff[[#This Row],[Date Joined]])/365</f>
        <v>3.5835616438356164</v>
      </c>
      <c r="J119" s="5">
        <f ca="1">ROUNDUP(IF(staff[[#This Row],[Tenure]]&gt;4,3%,2%)*staff[[#This Row],[Salary]],0)</f>
        <v>1753</v>
      </c>
      <c r="K119">
        <f>IF(staff[[#This Row],[Rating]]="Exceptional",5,
IF(staff[[#This Row],[Rating]]="Above Average",4,
IF(staff[[#This Row],[Rating]]="Average",3,
IF(staff[[#This Row],[Rating]]="Poor",2,
IF(staff[[#This Row],[Rating]]="Very Poor",1,"")))))</f>
        <v>3</v>
      </c>
    </row>
    <row r="120" spans="1:11" x14ac:dyDescent="0.35">
      <c r="A120" s="6" t="s">
        <v>131</v>
      </c>
      <c r="B120" s="6" t="s">
        <v>8</v>
      </c>
      <c r="C120">
        <v>37</v>
      </c>
      <c r="D120" t="s">
        <v>18</v>
      </c>
      <c r="E120" s="3">
        <v>44277</v>
      </c>
      <c r="F120" s="6" t="s">
        <v>23</v>
      </c>
      <c r="G120" s="5">
        <v>88050</v>
      </c>
      <c r="H120" t="s">
        <v>205</v>
      </c>
      <c r="I120" s="8">
        <f ca="1">(TODAY()-staff[[#This Row],[Date Joined]])/365</f>
        <v>3.7479452054794522</v>
      </c>
      <c r="J120" s="5">
        <f ca="1">ROUNDUP(IF(staff[[#This Row],[Tenure]]&gt;4,3%,2%)*staff[[#This Row],[Salary]],0)</f>
        <v>1761</v>
      </c>
      <c r="K120">
        <f>IF(staff[[#This Row],[Rating]]="Exceptional",5,
IF(staff[[#This Row],[Rating]]="Above Average",4,
IF(staff[[#This Row],[Rating]]="Average",3,
IF(staff[[#This Row],[Rating]]="Poor",2,
IF(staff[[#This Row],[Rating]]="Very Poor",1,"")))))</f>
        <v>2</v>
      </c>
    </row>
    <row r="121" spans="1:11" x14ac:dyDescent="0.35">
      <c r="A121" s="6" t="s">
        <v>90</v>
      </c>
      <c r="B121" s="6" t="s">
        <v>8</v>
      </c>
      <c r="C121">
        <v>37</v>
      </c>
      <c r="D121" t="s">
        <v>18</v>
      </c>
      <c r="E121" s="3">
        <v>44338</v>
      </c>
      <c r="F121" s="6" t="s">
        <v>23</v>
      </c>
      <c r="G121" s="5">
        <v>88050</v>
      </c>
      <c r="H121" t="s">
        <v>206</v>
      </c>
      <c r="I121" s="8">
        <f ca="1">(TODAY()-staff[[#This Row],[Date Joined]])/365</f>
        <v>3.580821917808219</v>
      </c>
      <c r="J121" s="5">
        <f ca="1">ROUNDUP(IF(staff[[#This Row],[Tenure]]&gt;4,3%,2%)*staff[[#This Row],[Salary]],0)</f>
        <v>1761</v>
      </c>
      <c r="K121">
        <f>IF(staff[[#This Row],[Rating]]="Exceptional",5,
IF(staff[[#This Row],[Rating]]="Above Average",4,
IF(staff[[#This Row],[Rating]]="Average",3,
IF(staff[[#This Row],[Rating]]="Poor",2,
IF(staff[[#This Row],[Rating]]="Very Poor",1,"")))))</f>
        <v>2</v>
      </c>
    </row>
    <row r="122" spans="1:11" x14ac:dyDescent="0.35">
      <c r="A122" s="6" t="s">
        <v>161</v>
      </c>
      <c r="B122" s="6" t="s">
        <v>202</v>
      </c>
      <c r="C122">
        <v>27</v>
      </c>
      <c r="D122" t="s">
        <v>10</v>
      </c>
      <c r="E122" s="3">
        <v>44212</v>
      </c>
      <c r="F122" s="6" t="s">
        <v>23</v>
      </c>
      <c r="G122" s="5">
        <v>90700</v>
      </c>
      <c r="H122" t="s">
        <v>205</v>
      </c>
      <c r="I122" s="8">
        <f ca="1">(TODAY()-staff[[#This Row],[Date Joined]])/365</f>
        <v>3.9260273972602739</v>
      </c>
      <c r="J122" s="5">
        <f ca="1">ROUNDUP(IF(staff[[#This Row],[Tenure]]&gt;4,3%,2%)*staff[[#This Row],[Salary]],0)</f>
        <v>1814</v>
      </c>
      <c r="K122">
        <f>IF(staff[[#This Row],[Rating]]="Exceptional",5,
IF(staff[[#This Row],[Rating]]="Above Average",4,
IF(staff[[#This Row],[Rating]]="Average",3,
IF(staff[[#This Row],[Rating]]="Poor",2,
IF(staff[[#This Row],[Rating]]="Very Poor",1,"")))))</f>
        <v>4</v>
      </c>
    </row>
    <row r="123" spans="1:11" x14ac:dyDescent="0.35">
      <c r="A123" s="6" t="s">
        <v>83</v>
      </c>
      <c r="B123" s="6" t="s">
        <v>202</v>
      </c>
      <c r="C123">
        <v>26</v>
      </c>
      <c r="D123" t="s">
        <v>10</v>
      </c>
      <c r="E123" s="3">
        <v>44271</v>
      </c>
      <c r="F123" s="6" t="s">
        <v>23</v>
      </c>
      <c r="G123" s="5">
        <v>90700</v>
      </c>
      <c r="H123" t="s">
        <v>206</v>
      </c>
      <c r="I123" s="8">
        <f ca="1">(TODAY()-staff[[#This Row],[Date Joined]])/365</f>
        <v>3.7643835616438355</v>
      </c>
      <c r="J123" s="5">
        <f ca="1">ROUNDUP(IF(staff[[#This Row],[Tenure]]&gt;4,3%,2%)*staff[[#This Row],[Salary]],0)</f>
        <v>1814</v>
      </c>
      <c r="K123">
        <f>IF(staff[[#This Row],[Rating]]="Exceptional",5,
IF(staff[[#This Row],[Rating]]="Above Average",4,
IF(staff[[#This Row],[Rating]]="Average",3,
IF(staff[[#This Row],[Rating]]="Poor",2,
IF(staff[[#This Row],[Rating]]="Very Poor",1,"")))))</f>
        <v>4</v>
      </c>
    </row>
    <row r="124" spans="1:11" x14ac:dyDescent="0.35">
      <c r="A124" s="6" t="s">
        <v>117</v>
      </c>
      <c r="B124" s="6" t="s">
        <v>202</v>
      </c>
      <c r="C124">
        <v>32</v>
      </c>
      <c r="D124" t="s">
        <v>13</v>
      </c>
      <c r="E124" s="3">
        <v>44713</v>
      </c>
      <c r="F124" s="6" t="s">
        <v>23</v>
      </c>
      <c r="G124" s="5">
        <v>91310</v>
      </c>
      <c r="H124" t="s">
        <v>205</v>
      </c>
      <c r="I124" s="8">
        <f ca="1">(TODAY()-staff[[#This Row],[Date Joined]])/365</f>
        <v>2.5534246575342467</v>
      </c>
      <c r="J124" s="5">
        <f ca="1">ROUNDUP(IF(staff[[#This Row],[Tenure]]&gt;4,3%,2%)*staff[[#This Row],[Salary]],0)</f>
        <v>1827</v>
      </c>
      <c r="K124">
        <f>IF(staff[[#This Row],[Rating]]="Exceptional",5,
IF(staff[[#This Row],[Rating]]="Above Average",4,
IF(staff[[#This Row],[Rating]]="Average",3,
IF(staff[[#This Row],[Rating]]="Poor",2,
IF(staff[[#This Row],[Rating]]="Very Poor",1,"")))))</f>
        <v>3</v>
      </c>
    </row>
    <row r="125" spans="1:11" x14ac:dyDescent="0.35">
      <c r="A125" s="6" t="s">
        <v>80</v>
      </c>
      <c r="B125" s="6" t="s">
        <v>202</v>
      </c>
      <c r="C125">
        <v>32</v>
      </c>
      <c r="D125" t="s">
        <v>13</v>
      </c>
      <c r="E125" s="3">
        <v>44774</v>
      </c>
      <c r="F125" s="6" t="s">
        <v>23</v>
      </c>
      <c r="G125" s="5">
        <v>91310</v>
      </c>
      <c r="H125" t="s">
        <v>206</v>
      </c>
      <c r="I125" s="8">
        <f ca="1">(TODAY()-staff[[#This Row],[Date Joined]])/365</f>
        <v>2.3863013698630136</v>
      </c>
      <c r="J125" s="5">
        <f ca="1">ROUNDUP(IF(staff[[#This Row],[Tenure]]&gt;4,3%,2%)*staff[[#This Row],[Salary]],0)</f>
        <v>1827</v>
      </c>
      <c r="K125">
        <f>IF(staff[[#This Row],[Rating]]="Exceptional",5,
IF(staff[[#This Row],[Rating]]="Above Average",4,
IF(staff[[#This Row],[Rating]]="Average",3,
IF(staff[[#This Row],[Rating]]="Poor",2,
IF(staff[[#This Row],[Rating]]="Very Poor",1,"")))))</f>
        <v>3</v>
      </c>
    </row>
    <row r="126" spans="1:11" x14ac:dyDescent="0.35">
      <c r="A126" s="6" t="s">
        <v>158</v>
      </c>
      <c r="B126" s="6" t="s">
        <v>8</v>
      </c>
      <c r="C126">
        <v>27</v>
      </c>
      <c r="D126" t="s">
        <v>10</v>
      </c>
      <c r="E126" s="3">
        <v>44174</v>
      </c>
      <c r="F126" s="6" t="s">
        <v>17</v>
      </c>
      <c r="G126" s="5">
        <v>91650</v>
      </c>
      <c r="H126" t="s">
        <v>205</v>
      </c>
      <c r="I126" s="8">
        <f ca="1">(TODAY()-staff[[#This Row],[Date Joined]])/365</f>
        <v>4.0301369863013701</v>
      </c>
      <c r="J126" s="5">
        <f ca="1">ROUNDUP(IF(staff[[#This Row],[Tenure]]&gt;4,3%,2%)*staff[[#This Row],[Salary]],0)</f>
        <v>2750</v>
      </c>
      <c r="K126">
        <f>IF(staff[[#This Row],[Rating]]="Exceptional",5,
IF(staff[[#This Row],[Rating]]="Above Average",4,
IF(staff[[#This Row],[Rating]]="Average",3,
IF(staff[[#This Row],[Rating]]="Poor",2,
IF(staff[[#This Row],[Rating]]="Very Poor",1,"")))))</f>
        <v>4</v>
      </c>
    </row>
    <row r="127" spans="1:11" x14ac:dyDescent="0.35">
      <c r="A127" s="6" t="s">
        <v>96</v>
      </c>
      <c r="B127" s="6" t="s">
        <v>8</v>
      </c>
      <c r="C127">
        <v>27</v>
      </c>
      <c r="D127" t="s">
        <v>10</v>
      </c>
      <c r="E127" s="3">
        <v>44236</v>
      </c>
      <c r="F127" s="6" t="s">
        <v>17</v>
      </c>
      <c r="G127" s="5">
        <v>91650</v>
      </c>
      <c r="H127" t="s">
        <v>206</v>
      </c>
      <c r="I127" s="8">
        <f ca="1">(TODAY()-staff[[#This Row],[Date Joined]])/365</f>
        <v>3.8602739726027395</v>
      </c>
      <c r="J127" s="5">
        <f ca="1">ROUNDUP(IF(staff[[#This Row],[Tenure]]&gt;4,3%,2%)*staff[[#This Row],[Salary]],0)</f>
        <v>1833</v>
      </c>
      <c r="K127">
        <f>IF(staff[[#This Row],[Rating]]="Exceptional",5,
IF(staff[[#This Row],[Rating]]="Above Average",4,
IF(staff[[#This Row],[Rating]]="Average",3,
IF(staff[[#This Row],[Rating]]="Poor",2,
IF(staff[[#This Row],[Rating]]="Very Poor",1,"")))))</f>
        <v>4</v>
      </c>
    </row>
    <row r="128" spans="1:11" x14ac:dyDescent="0.35">
      <c r="A128" s="6" t="s">
        <v>166</v>
      </c>
      <c r="B128" s="6" t="s">
        <v>15</v>
      </c>
      <c r="C128">
        <v>34</v>
      </c>
      <c r="D128" t="s">
        <v>13</v>
      </c>
      <c r="E128" s="3">
        <v>44383</v>
      </c>
      <c r="F128" s="6" t="s">
        <v>17</v>
      </c>
      <c r="G128" s="5">
        <v>92450</v>
      </c>
      <c r="H128" t="s">
        <v>205</v>
      </c>
      <c r="I128" s="8">
        <f ca="1">(TODAY()-staff[[#This Row],[Date Joined]])/365</f>
        <v>3.4575342465753423</v>
      </c>
      <c r="J128" s="5">
        <f ca="1">ROUNDUP(IF(staff[[#This Row],[Tenure]]&gt;4,3%,2%)*staff[[#This Row],[Salary]],0)</f>
        <v>1849</v>
      </c>
      <c r="K128">
        <f>IF(staff[[#This Row],[Rating]]="Exceptional",5,
IF(staff[[#This Row],[Rating]]="Above Average",4,
IF(staff[[#This Row],[Rating]]="Average",3,
IF(staff[[#This Row],[Rating]]="Poor",2,
IF(staff[[#This Row],[Rating]]="Very Poor",1,"")))))</f>
        <v>3</v>
      </c>
    </row>
    <row r="129" spans="1:11" x14ac:dyDescent="0.35">
      <c r="A129" s="6" t="s">
        <v>62</v>
      </c>
      <c r="B129" s="6" t="s">
        <v>15</v>
      </c>
      <c r="C129">
        <v>34</v>
      </c>
      <c r="D129" t="s">
        <v>13</v>
      </c>
      <c r="E129" s="3">
        <v>44445</v>
      </c>
      <c r="F129" s="6" t="s">
        <v>17</v>
      </c>
      <c r="G129" s="5">
        <v>92450</v>
      </c>
      <c r="H129" t="s">
        <v>206</v>
      </c>
      <c r="I129" s="8">
        <f ca="1">(TODAY()-staff[[#This Row],[Date Joined]])/365</f>
        <v>3.2876712328767121</v>
      </c>
      <c r="J129" s="5">
        <f ca="1">ROUNDUP(IF(staff[[#This Row],[Tenure]]&gt;4,3%,2%)*staff[[#This Row],[Salary]],0)</f>
        <v>1849</v>
      </c>
      <c r="K129">
        <f>IF(staff[[#This Row],[Rating]]="Exceptional",5,
IF(staff[[#This Row],[Rating]]="Above Average",4,
IF(staff[[#This Row],[Rating]]="Average",3,
IF(staff[[#This Row],[Rating]]="Poor",2,
IF(staff[[#This Row],[Rating]]="Very Poor",1,"")))))</f>
        <v>3</v>
      </c>
    </row>
    <row r="130" spans="1:11" x14ac:dyDescent="0.35">
      <c r="A130" s="6" t="s">
        <v>116</v>
      </c>
      <c r="B130" s="6" t="s">
        <v>15</v>
      </c>
      <c r="C130">
        <v>25</v>
      </c>
      <c r="D130" t="s">
        <v>13</v>
      </c>
      <c r="E130" s="3">
        <v>44144</v>
      </c>
      <c r="F130" s="6" t="s">
        <v>9</v>
      </c>
      <c r="G130" s="5">
        <v>92700</v>
      </c>
      <c r="H130" t="s">
        <v>205</v>
      </c>
      <c r="I130" s="8">
        <f ca="1">(TODAY()-staff[[#This Row],[Date Joined]])/365</f>
        <v>4.1123287671232873</v>
      </c>
      <c r="J130" s="5">
        <f ca="1">ROUNDUP(IF(staff[[#This Row],[Tenure]]&gt;4,3%,2%)*staff[[#This Row],[Salary]],0)</f>
        <v>2781</v>
      </c>
      <c r="K130">
        <f>IF(staff[[#This Row],[Rating]]="Exceptional",5,
IF(staff[[#This Row],[Rating]]="Above Average",4,
IF(staff[[#This Row],[Rating]]="Average",3,
IF(staff[[#This Row],[Rating]]="Poor",2,
IF(staff[[#This Row],[Rating]]="Very Poor",1,"")))))</f>
        <v>3</v>
      </c>
    </row>
    <row r="131" spans="1:11" x14ac:dyDescent="0.35">
      <c r="A131" s="6" t="s">
        <v>85</v>
      </c>
      <c r="B131" s="6" t="s">
        <v>15</v>
      </c>
      <c r="C131">
        <v>25</v>
      </c>
      <c r="D131" t="s">
        <v>13</v>
      </c>
      <c r="E131" s="3">
        <v>44205</v>
      </c>
      <c r="F131" s="6" t="s">
        <v>9</v>
      </c>
      <c r="G131" s="5">
        <v>92700</v>
      </c>
      <c r="H131" t="s">
        <v>206</v>
      </c>
      <c r="I131" s="8">
        <f ca="1">(TODAY()-staff[[#This Row],[Date Joined]])/365</f>
        <v>3.9452054794520546</v>
      </c>
      <c r="J131" s="5">
        <f ca="1">ROUNDUP(IF(staff[[#This Row],[Tenure]]&gt;4,3%,2%)*staff[[#This Row],[Salary]],0)</f>
        <v>1854</v>
      </c>
      <c r="K131">
        <f>IF(staff[[#This Row],[Rating]]="Exceptional",5,
IF(staff[[#This Row],[Rating]]="Above Average",4,
IF(staff[[#This Row],[Rating]]="Average",3,
IF(staff[[#This Row],[Rating]]="Poor",2,
IF(staff[[#This Row],[Rating]]="Very Poor",1,"")))))</f>
        <v>3</v>
      </c>
    </row>
    <row r="132" spans="1:11" x14ac:dyDescent="0.35">
      <c r="A132" s="6" t="s">
        <v>201</v>
      </c>
      <c r="B132" s="6" t="s">
        <v>15</v>
      </c>
      <c r="C132">
        <v>33</v>
      </c>
      <c r="D132" t="s">
        <v>13</v>
      </c>
      <c r="E132" s="3">
        <v>44129</v>
      </c>
      <c r="F132" s="6" t="s">
        <v>23</v>
      </c>
      <c r="G132" s="5">
        <v>96140</v>
      </c>
      <c r="H132" t="s">
        <v>205</v>
      </c>
      <c r="I132" s="8">
        <f ca="1">(TODAY()-staff[[#This Row],[Date Joined]])/365</f>
        <v>4.1534246575342468</v>
      </c>
      <c r="J132" s="5">
        <f ca="1">ROUNDUP(IF(staff[[#This Row],[Tenure]]&gt;4,3%,2%)*staff[[#This Row],[Salary]],0)</f>
        <v>2885</v>
      </c>
      <c r="K132">
        <f>IF(staff[[#This Row],[Rating]]="Exceptional",5,
IF(staff[[#This Row],[Rating]]="Above Average",4,
IF(staff[[#This Row],[Rating]]="Average",3,
IF(staff[[#This Row],[Rating]]="Poor",2,
IF(staff[[#This Row],[Rating]]="Very Poor",1,"")))))</f>
        <v>3</v>
      </c>
    </row>
    <row r="133" spans="1:11" x14ac:dyDescent="0.35">
      <c r="A133" s="6" t="s">
        <v>55</v>
      </c>
      <c r="B133" s="6" t="s">
        <v>15</v>
      </c>
      <c r="C133">
        <v>33</v>
      </c>
      <c r="D133" t="s">
        <v>13</v>
      </c>
      <c r="E133" s="3">
        <v>44190</v>
      </c>
      <c r="F133" s="6" t="s">
        <v>23</v>
      </c>
      <c r="G133" s="5">
        <v>96140</v>
      </c>
      <c r="H133" t="s">
        <v>206</v>
      </c>
      <c r="I133" s="8">
        <f ca="1">(TODAY()-staff[[#This Row],[Date Joined]])/365</f>
        <v>3.9863013698630136</v>
      </c>
      <c r="J133" s="5">
        <f ca="1">ROUNDUP(IF(staff[[#This Row],[Tenure]]&gt;4,3%,2%)*staff[[#This Row],[Salary]],0)</f>
        <v>1923</v>
      </c>
      <c r="K133">
        <f>IF(staff[[#This Row],[Rating]]="Exceptional",5,
IF(staff[[#This Row],[Rating]]="Above Average",4,
IF(staff[[#This Row],[Rating]]="Average",3,
IF(staff[[#This Row],[Rating]]="Poor",2,
IF(staff[[#This Row],[Rating]]="Very Poor",1,"")))))</f>
        <v>3</v>
      </c>
    </row>
    <row r="134" spans="1:11" x14ac:dyDescent="0.35">
      <c r="A134" s="6" t="s">
        <v>121</v>
      </c>
      <c r="B134" s="6" t="s">
        <v>8</v>
      </c>
      <c r="C134">
        <v>30</v>
      </c>
      <c r="D134" t="s">
        <v>13</v>
      </c>
      <c r="E134" s="3">
        <v>44544</v>
      </c>
      <c r="F134" s="6" t="s">
        <v>17</v>
      </c>
      <c r="G134" s="5">
        <v>96800</v>
      </c>
      <c r="H134" t="s">
        <v>205</v>
      </c>
      <c r="I134" s="8">
        <f ca="1">(TODAY()-staff[[#This Row],[Date Joined]])/365</f>
        <v>3.0164383561643837</v>
      </c>
      <c r="J134" s="5">
        <f ca="1">ROUNDUP(IF(staff[[#This Row],[Tenure]]&gt;4,3%,2%)*staff[[#This Row],[Salary]],0)</f>
        <v>1936</v>
      </c>
      <c r="K134">
        <f>IF(staff[[#This Row],[Rating]]="Exceptional",5,
IF(staff[[#This Row],[Rating]]="Above Average",4,
IF(staff[[#This Row],[Rating]]="Average",3,
IF(staff[[#This Row],[Rating]]="Poor",2,
IF(staff[[#This Row],[Rating]]="Very Poor",1,"")))))</f>
        <v>3</v>
      </c>
    </row>
    <row r="135" spans="1:11" x14ac:dyDescent="0.35">
      <c r="A135" s="6" t="s">
        <v>99</v>
      </c>
      <c r="B135" s="6" t="s">
        <v>8</v>
      </c>
      <c r="C135">
        <v>30</v>
      </c>
      <c r="D135" t="s">
        <v>13</v>
      </c>
      <c r="E135" s="3">
        <v>44606</v>
      </c>
      <c r="F135" s="6" t="s">
        <v>17</v>
      </c>
      <c r="G135" s="5">
        <v>96800</v>
      </c>
      <c r="H135" t="s">
        <v>206</v>
      </c>
      <c r="I135" s="8">
        <f ca="1">(TODAY()-staff[[#This Row],[Date Joined]])/365</f>
        <v>2.8465753424657536</v>
      </c>
      <c r="J135" s="5">
        <f ca="1">ROUNDUP(IF(staff[[#This Row],[Tenure]]&gt;4,3%,2%)*staff[[#This Row],[Salary]],0)</f>
        <v>1936</v>
      </c>
      <c r="K135">
        <f>IF(staff[[#This Row],[Rating]]="Exceptional",5,
IF(staff[[#This Row],[Rating]]="Above Average",4,
IF(staff[[#This Row],[Rating]]="Average",3,
IF(staff[[#This Row],[Rating]]="Poor",2,
IF(staff[[#This Row],[Rating]]="Very Poor",1,"")))))</f>
        <v>3</v>
      </c>
    </row>
    <row r="136" spans="1:11" x14ac:dyDescent="0.35">
      <c r="A136" s="6" t="s">
        <v>174</v>
      </c>
      <c r="B136" s="6" t="s">
        <v>8</v>
      </c>
      <c r="C136">
        <v>40</v>
      </c>
      <c r="D136" t="s">
        <v>13</v>
      </c>
      <c r="E136" s="3">
        <v>44204</v>
      </c>
      <c r="F136" s="6" t="s">
        <v>12</v>
      </c>
      <c r="G136" s="5">
        <v>99750</v>
      </c>
      <c r="H136" t="s">
        <v>205</v>
      </c>
      <c r="I136" s="8">
        <f ca="1">(TODAY()-staff[[#This Row],[Date Joined]])/365</f>
        <v>3.9479452054794519</v>
      </c>
      <c r="J136" s="5">
        <f ca="1">ROUNDUP(IF(staff[[#This Row],[Tenure]]&gt;4,3%,2%)*staff[[#This Row],[Salary]],0)</f>
        <v>1995</v>
      </c>
      <c r="K136">
        <f>IF(staff[[#This Row],[Rating]]="Exceptional",5,
IF(staff[[#This Row],[Rating]]="Above Average",4,
IF(staff[[#This Row],[Rating]]="Average",3,
IF(staff[[#This Row],[Rating]]="Poor",2,
IF(staff[[#This Row],[Rating]]="Very Poor",1,"")))))</f>
        <v>3</v>
      </c>
    </row>
    <row r="137" spans="1:11" x14ac:dyDescent="0.35">
      <c r="A137" s="6" t="s">
        <v>32</v>
      </c>
      <c r="B137" s="6" t="s">
        <v>8</v>
      </c>
      <c r="C137">
        <v>40</v>
      </c>
      <c r="D137" t="s">
        <v>13</v>
      </c>
      <c r="E137" s="3">
        <v>44263</v>
      </c>
      <c r="F137" s="6" t="s">
        <v>12</v>
      </c>
      <c r="G137" s="5">
        <v>99750</v>
      </c>
      <c r="H137" t="s">
        <v>206</v>
      </c>
      <c r="I137" s="8">
        <f ca="1">(TODAY()-staff[[#This Row],[Date Joined]])/365</f>
        <v>3.7863013698630139</v>
      </c>
      <c r="J137" s="5">
        <f ca="1">ROUNDUP(IF(staff[[#This Row],[Tenure]]&gt;4,3%,2%)*staff[[#This Row],[Salary]],0)</f>
        <v>1995</v>
      </c>
      <c r="K137">
        <f>IF(staff[[#This Row],[Rating]]="Exceptional",5,
IF(staff[[#This Row],[Rating]]="Above Average",4,
IF(staff[[#This Row],[Rating]]="Average",3,
IF(staff[[#This Row],[Rating]]="Poor",2,
IF(staff[[#This Row],[Rating]]="Very Poor",1,"")))))</f>
        <v>3</v>
      </c>
    </row>
    <row r="138" spans="1:11" x14ac:dyDescent="0.35">
      <c r="A138" s="6" t="s">
        <v>142</v>
      </c>
      <c r="B138" s="6" t="s">
        <v>15</v>
      </c>
      <c r="C138">
        <v>28</v>
      </c>
      <c r="D138" t="s">
        <v>13</v>
      </c>
      <c r="E138" s="3">
        <v>44571</v>
      </c>
      <c r="F138" s="6" t="s">
        <v>12</v>
      </c>
      <c r="G138" s="5">
        <v>99970</v>
      </c>
      <c r="H138" t="s">
        <v>205</v>
      </c>
      <c r="I138" s="8">
        <f ca="1">(TODAY()-staff[[#This Row],[Date Joined]])/365</f>
        <v>2.9424657534246577</v>
      </c>
      <c r="J138" s="5">
        <f ca="1">ROUNDUP(IF(staff[[#This Row],[Tenure]]&gt;4,3%,2%)*staff[[#This Row],[Salary]],0)</f>
        <v>2000</v>
      </c>
      <c r="K138">
        <f>IF(staff[[#This Row],[Rating]]="Exceptional",5,
IF(staff[[#This Row],[Rating]]="Above Average",4,
IF(staff[[#This Row],[Rating]]="Average",3,
IF(staff[[#This Row],[Rating]]="Poor",2,
IF(staff[[#This Row],[Rating]]="Very Poor",1,"")))))</f>
        <v>3</v>
      </c>
    </row>
    <row r="139" spans="1:11" x14ac:dyDescent="0.35">
      <c r="A139" s="6" t="s">
        <v>54</v>
      </c>
      <c r="B139" s="6" t="s">
        <v>15</v>
      </c>
      <c r="C139">
        <v>28</v>
      </c>
      <c r="D139" t="s">
        <v>13</v>
      </c>
      <c r="E139" s="3">
        <v>44630</v>
      </c>
      <c r="F139" s="6" t="s">
        <v>12</v>
      </c>
      <c r="G139" s="5">
        <v>99970</v>
      </c>
      <c r="H139" t="s">
        <v>206</v>
      </c>
      <c r="I139" s="8">
        <f ca="1">(TODAY()-staff[[#This Row],[Date Joined]])/365</f>
        <v>2.7808219178082192</v>
      </c>
      <c r="J139" s="5">
        <f ca="1">ROUNDUP(IF(staff[[#This Row],[Tenure]]&gt;4,3%,2%)*staff[[#This Row],[Salary]],0)</f>
        <v>2000</v>
      </c>
      <c r="K139">
        <f>IF(staff[[#This Row],[Rating]]="Exceptional",5,
IF(staff[[#This Row],[Rating]]="Above Average",4,
IF(staff[[#This Row],[Rating]]="Average",3,
IF(staff[[#This Row],[Rating]]="Poor",2,
IF(staff[[#This Row],[Rating]]="Very Poor",1,"")))))</f>
        <v>3</v>
      </c>
    </row>
    <row r="140" spans="1:11" x14ac:dyDescent="0.35">
      <c r="A140" s="6" t="s">
        <v>135</v>
      </c>
      <c r="B140" s="6" t="s">
        <v>8</v>
      </c>
      <c r="C140">
        <v>24</v>
      </c>
      <c r="D140" t="s">
        <v>13</v>
      </c>
      <c r="E140" s="3">
        <v>44625</v>
      </c>
      <c r="F140" s="6" t="s">
        <v>23</v>
      </c>
      <c r="G140" s="5">
        <v>100420</v>
      </c>
      <c r="H140" t="s">
        <v>205</v>
      </c>
      <c r="I140" s="8">
        <f ca="1">(TODAY()-staff[[#This Row],[Date Joined]])/365</f>
        <v>2.7945205479452055</v>
      </c>
      <c r="J140" s="5">
        <f ca="1">ROUNDUP(IF(staff[[#This Row],[Tenure]]&gt;4,3%,2%)*staff[[#This Row],[Salary]],0)</f>
        <v>2009</v>
      </c>
      <c r="K140">
        <f>IF(staff[[#This Row],[Rating]]="Exceptional",5,
IF(staff[[#This Row],[Rating]]="Above Average",4,
IF(staff[[#This Row],[Rating]]="Average",3,
IF(staff[[#This Row],[Rating]]="Poor",2,
IF(staff[[#This Row],[Rating]]="Very Poor",1,"")))))</f>
        <v>3</v>
      </c>
    </row>
    <row r="141" spans="1:11" x14ac:dyDescent="0.35">
      <c r="A141" s="6" t="s">
        <v>91</v>
      </c>
      <c r="B141" s="6" t="s">
        <v>8</v>
      </c>
      <c r="C141">
        <v>24</v>
      </c>
      <c r="D141" t="s">
        <v>13</v>
      </c>
      <c r="E141" s="3">
        <v>44686</v>
      </c>
      <c r="F141" s="6" t="s">
        <v>23</v>
      </c>
      <c r="G141" s="5">
        <v>100420</v>
      </c>
      <c r="H141" t="s">
        <v>206</v>
      </c>
      <c r="I141" s="8">
        <f ca="1">(TODAY()-staff[[#This Row],[Date Joined]])/365</f>
        <v>2.6273972602739728</v>
      </c>
      <c r="J141" s="5">
        <f ca="1">ROUNDUP(IF(staff[[#This Row],[Tenure]]&gt;4,3%,2%)*staff[[#This Row],[Salary]],0)</f>
        <v>2009</v>
      </c>
      <c r="K141">
        <f>IF(staff[[#This Row],[Rating]]="Exceptional",5,
IF(staff[[#This Row],[Rating]]="Above Average",4,
IF(staff[[#This Row],[Rating]]="Average",3,
IF(staff[[#This Row],[Rating]]="Poor",2,
IF(staff[[#This Row],[Rating]]="Very Poor",1,"")))))</f>
        <v>3</v>
      </c>
    </row>
    <row r="142" spans="1:11" x14ac:dyDescent="0.35">
      <c r="A142" s="6" t="s">
        <v>112</v>
      </c>
      <c r="B142" s="6" t="s">
        <v>8</v>
      </c>
      <c r="C142">
        <v>31</v>
      </c>
      <c r="D142" t="s">
        <v>13</v>
      </c>
      <c r="E142" s="3">
        <v>44663</v>
      </c>
      <c r="F142" s="6" t="s">
        <v>12</v>
      </c>
      <c r="G142" s="5">
        <v>103550</v>
      </c>
      <c r="H142" t="s">
        <v>205</v>
      </c>
      <c r="I142" s="8">
        <f ca="1">(TODAY()-staff[[#This Row],[Date Joined]])/365</f>
        <v>2.6904109589041094</v>
      </c>
      <c r="J142" s="5">
        <f ca="1">ROUNDUP(IF(staff[[#This Row],[Tenure]]&gt;4,3%,2%)*staff[[#This Row],[Salary]],0)</f>
        <v>2071</v>
      </c>
      <c r="K142">
        <f>IF(staff[[#This Row],[Rating]]="Exceptional",5,
IF(staff[[#This Row],[Rating]]="Above Average",4,
IF(staff[[#This Row],[Rating]]="Average",3,
IF(staff[[#This Row],[Rating]]="Poor",2,
IF(staff[[#This Row],[Rating]]="Very Poor",1,"")))))</f>
        <v>3</v>
      </c>
    </row>
    <row r="143" spans="1:11" x14ac:dyDescent="0.35">
      <c r="A143" s="6" t="s">
        <v>56</v>
      </c>
      <c r="B143" s="6" t="s">
        <v>8</v>
      </c>
      <c r="C143">
        <v>31</v>
      </c>
      <c r="D143" t="s">
        <v>13</v>
      </c>
      <c r="E143" s="3">
        <v>44724</v>
      </c>
      <c r="F143" s="6" t="s">
        <v>12</v>
      </c>
      <c r="G143" s="5">
        <v>103550</v>
      </c>
      <c r="H143" t="s">
        <v>206</v>
      </c>
      <c r="I143" s="8">
        <f ca="1">(TODAY()-staff[[#This Row],[Date Joined]])/365</f>
        <v>2.5232876712328767</v>
      </c>
      <c r="J143" s="5">
        <f ca="1">ROUNDUP(IF(staff[[#This Row],[Tenure]]&gt;4,3%,2%)*staff[[#This Row],[Salary]],0)</f>
        <v>2071</v>
      </c>
      <c r="K143">
        <f>IF(staff[[#This Row],[Rating]]="Exceptional",5,
IF(staff[[#This Row],[Rating]]="Above Average",4,
IF(staff[[#This Row],[Rating]]="Average",3,
IF(staff[[#This Row],[Rating]]="Poor",2,
IF(staff[[#This Row],[Rating]]="Very Poor",1,"")))))</f>
        <v>3</v>
      </c>
    </row>
    <row r="144" spans="1:11" x14ac:dyDescent="0.35">
      <c r="A144" s="6" t="s">
        <v>188</v>
      </c>
      <c r="B144" s="6" t="s">
        <v>15</v>
      </c>
      <c r="C144">
        <v>28</v>
      </c>
      <c r="D144" t="s">
        <v>13</v>
      </c>
      <c r="E144" s="3">
        <v>44590</v>
      </c>
      <c r="F144" s="6" t="s">
        <v>12</v>
      </c>
      <c r="G144" s="5">
        <v>104120</v>
      </c>
      <c r="H144" t="s">
        <v>205</v>
      </c>
      <c r="I144" s="8">
        <f ca="1">(TODAY()-staff[[#This Row],[Date Joined]])/365</f>
        <v>2.8904109589041096</v>
      </c>
      <c r="J144" s="5">
        <f ca="1">ROUNDUP(IF(staff[[#This Row],[Tenure]]&gt;4,3%,2%)*staff[[#This Row],[Salary]],0)</f>
        <v>2083</v>
      </c>
      <c r="K144">
        <f>IF(staff[[#This Row],[Rating]]="Exceptional",5,
IF(staff[[#This Row],[Rating]]="Above Average",4,
IF(staff[[#This Row],[Rating]]="Average",3,
IF(staff[[#This Row],[Rating]]="Poor",2,
IF(staff[[#This Row],[Rating]]="Very Poor",1,"")))))</f>
        <v>3</v>
      </c>
    </row>
    <row r="145" spans="1:11" x14ac:dyDescent="0.35">
      <c r="A145" s="6" t="s">
        <v>89</v>
      </c>
      <c r="B145" s="6" t="s">
        <v>15</v>
      </c>
      <c r="C145">
        <v>28</v>
      </c>
      <c r="D145" t="s">
        <v>13</v>
      </c>
      <c r="E145" s="3">
        <v>44649</v>
      </c>
      <c r="F145" s="6" t="s">
        <v>12</v>
      </c>
      <c r="G145" s="5">
        <v>104120</v>
      </c>
      <c r="H145" t="s">
        <v>206</v>
      </c>
      <c r="I145" s="8">
        <f ca="1">(TODAY()-staff[[#This Row],[Date Joined]])/365</f>
        <v>2.7287671232876711</v>
      </c>
      <c r="J145" s="5">
        <f ca="1">ROUNDUP(IF(staff[[#This Row],[Tenure]]&gt;4,3%,2%)*staff[[#This Row],[Salary]],0)</f>
        <v>2083</v>
      </c>
      <c r="K145">
        <f>IF(staff[[#This Row],[Rating]]="Exceptional",5,
IF(staff[[#This Row],[Rating]]="Above Average",4,
IF(staff[[#This Row],[Rating]]="Average",3,
IF(staff[[#This Row],[Rating]]="Poor",2,
IF(staff[[#This Row],[Rating]]="Very Poor",1,"")))))</f>
        <v>3</v>
      </c>
    </row>
    <row r="146" spans="1:11" x14ac:dyDescent="0.35">
      <c r="A146" s="6" t="s">
        <v>120</v>
      </c>
      <c r="B146" s="6" t="s">
        <v>15</v>
      </c>
      <c r="C146">
        <v>40</v>
      </c>
      <c r="D146" t="s">
        <v>13</v>
      </c>
      <c r="E146" s="3">
        <v>44320</v>
      </c>
      <c r="F146" s="6" t="s">
        <v>23</v>
      </c>
      <c r="G146" s="5">
        <v>104410</v>
      </c>
      <c r="H146" t="s">
        <v>205</v>
      </c>
      <c r="I146" s="8">
        <f ca="1">(TODAY()-staff[[#This Row],[Date Joined]])/365</f>
        <v>3.6301369863013697</v>
      </c>
      <c r="J146" s="5">
        <f ca="1">ROUNDUP(IF(staff[[#This Row],[Tenure]]&gt;4,3%,2%)*staff[[#This Row],[Salary]],0)</f>
        <v>2089</v>
      </c>
      <c r="K146">
        <f>IF(staff[[#This Row],[Rating]]="Exceptional",5,
IF(staff[[#This Row],[Rating]]="Above Average",4,
IF(staff[[#This Row],[Rating]]="Average",3,
IF(staff[[#This Row],[Rating]]="Poor",2,
IF(staff[[#This Row],[Rating]]="Very Poor",1,"")))))</f>
        <v>3</v>
      </c>
    </row>
    <row r="147" spans="1:11" x14ac:dyDescent="0.35">
      <c r="A147" s="6" t="s">
        <v>98</v>
      </c>
      <c r="B147" s="6" t="s">
        <v>15</v>
      </c>
      <c r="C147">
        <v>40</v>
      </c>
      <c r="D147" t="s">
        <v>13</v>
      </c>
      <c r="E147" s="3">
        <v>44381</v>
      </c>
      <c r="F147" s="6" t="s">
        <v>23</v>
      </c>
      <c r="G147" s="5">
        <v>104410</v>
      </c>
      <c r="H147" t="s">
        <v>206</v>
      </c>
      <c r="I147" s="8">
        <f ca="1">(TODAY()-staff[[#This Row],[Date Joined]])/365</f>
        <v>3.463013698630137</v>
      </c>
      <c r="J147" s="5">
        <f ca="1">ROUNDUP(IF(staff[[#This Row],[Tenure]]&gt;4,3%,2%)*staff[[#This Row],[Salary]],0)</f>
        <v>2089</v>
      </c>
      <c r="K147">
        <f>IF(staff[[#This Row],[Rating]]="Exceptional",5,
IF(staff[[#This Row],[Rating]]="Above Average",4,
IF(staff[[#This Row],[Rating]]="Average",3,
IF(staff[[#This Row],[Rating]]="Poor",2,
IF(staff[[#This Row],[Rating]]="Very Poor",1,"")))))</f>
        <v>3</v>
      </c>
    </row>
    <row r="148" spans="1:11" x14ac:dyDescent="0.35">
      <c r="A148" s="6" t="s">
        <v>156</v>
      </c>
      <c r="B148" s="6" t="s">
        <v>15</v>
      </c>
      <c r="C148">
        <v>28</v>
      </c>
      <c r="D148" t="s">
        <v>13</v>
      </c>
      <c r="E148" s="3">
        <v>44425</v>
      </c>
      <c r="F148" s="6" t="s">
        <v>12</v>
      </c>
      <c r="G148" s="5">
        <v>104770</v>
      </c>
      <c r="H148" t="s">
        <v>205</v>
      </c>
      <c r="I148" s="8">
        <f ca="1">(TODAY()-staff[[#This Row],[Date Joined]])/365</f>
        <v>3.3424657534246576</v>
      </c>
      <c r="J148" s="5">
        <f ca="1">ROUNDUP(IF(staff[[#This Row],[Tenure]]&gt;4,3%,2%)*staff[[#This Row],[Salary]],0)</f>
        <v>2096</v>
      </c>
      <c r="K148">
        <f>IF(staff[[#This Row],[Rating]]="Exceptional",5,
IF(staff[[#This Row],[Rating]]="Above Average",4,
IF(staff[[#This Row],[Rating]]="Average",3,
IF(staff[[#This Row],[Rating]]="Poor",2,
IF(staff[[#This Row],[Rating]]="Very Poor",1,"")))))</f>
        <v>3</v>
      </c>
    </row>
    <row r="149" spans="1:11" x14ac:dyDescent="0.35">
      <c r="A149" s="6" t="s">
        <v>81</v>
      </c>
      <c r="B149" s="6" t="s">
        <v>15</v>
      </c>
      <c r="C149">
        <v>28</v>
      </c>
      <c r="D149" t="s">
        <v>13</v>
      </c>
      <c r="E149" s="3">
        <v>44486</v>
      </c>
      <c r="F149" s="6" t="s">
        <v>12</v>
      </c>
      <c r="G149" s="5">
        <v>104770</v>
      </c>
      <c r="H149" t="s">
        <v>206</v>
      </c>
      <c r="I149" s="8">
        <f ca="1">(TODAY()-staff[[#This Row],[Date Joined]])/365</f>
        <v>3.1753424657534248</v>
      </c>
      <c r="J149" s="5">
        <f ca="1">ROUNDUP(IF(staff[[#This Row],[Tenure]]&gt;4,3%,2%)*staff[[#This Row],[Salary]],0)</f>
        <v>2096</v>
      </c>
      <c r="K149">
        <f>IF(staff[[#This Row],[Rating]]="Exceptional",5,
IF(staff[[#This Row],[Rating]]="Above Average",4,
IF(staff[[#This Row],[Rating]]="Average",3,
IF(staff[[#This Row],[Rating]]="Poor",2,
IF(staff[[#This Row],[Rating]]="Very Poor",1,"")))))</f>
        <v>3</v>
      </c>
    </row>
    <row r="150" spans="1:11" x14ac:dyDescent="0.35">
      <c r="A150" s="6" t="s">
        <v>184</v>
      </c>
      <c r="B150" s="6" t="s">
        <v>8</v>
      </c>
      <c r="C150">
        <v>23</v>
      </c>
      <c r="D150" t="s">
        <v>13</v>
      </c>
      <c r="E150" s="3">
        <v>44378</v>
      </c>
      <c r="F150" s="6" t="s">
        <v>12</v>
      </c>
      <c r="G150" s="5">
        <v>106460</v>
      </c>
      <c r="H150" t="s">
        <v>205</v>
      </c>
      <c r="I150" s="8">
        <f ca="1">(TODAY()-staff[[#This Row],[Date Joined]])/365</f>
        <v>3.4712328767123286</v>
      </c>
      <c r="J150" s="5">
        <f ca="1">ROUNDUP(IF(staff[[#This Row],[Tenure]]&gt;4,3%,2%)*staff[[#This Row],[Salary]],0)</f>
        <v>2130</v>
      </c>
      <c r="K150">
        <f>IF(staff[[#This Row],[Rating]]="Exceptional",5,
IF(staff[[#This Row],[Rating]]="Above Average",4,
IF(staff[[#This Row],[Rating]]="Average",3,
IF(staff[[#This Row],[Rating]]="Poor",2,
IF(staff[[#This Row],[Rating]]="Very Poor",1,"")))))</f>
        <v>3</v>
      </c>
    </row>
    <row r="151" spans="1:11" x14ac:dyDescent="0.35">
      <c r="A151" s="6" t="s">
        <v>94</v>
      </c>
      <c r="B151" s="6" t="s">
        <v>8</v>
      </c>
      <c r="C151">
        <v>23</v>
      </c>
      <c r="D151" t="s">
        <v>13</v>
      </c>
      <c r="E151" s="3">
        <v>44440</v>
      </c>
      <c r="F151" s="6" t="s">
        <v>12</v>
      </c>
      <c r="G151" s="5">
        <v>106460</v>
      </c>
      <c r="H151" t="s">
        <v>206</v>
      </c>
      <c r="I151" s="8">
        <f ca="1">(TODAY()-staff[[#This Row],[Date Joined]])/365</f>
        <v>3.3013698630136985</v>
      </c>
      <c r="J151" s="5">
        <f ca="1">ROUNDUP(IF(staff[[#This Row],[Tenure]]&gt;4,3%,2%)*staff[[#This Row],[Salary]],0)</f>
        <v>2130</v>
      </c>
      <c r="K151">
        <f>IF(staff[[#This Row],[Rating]]="Exceptional",5,
IF(staff[[#This Row],[Rating]]="Above Average",4,
IF(staff[[#This Row],[Rating]]="Average",3,
IF(staff[[#This Row],[Rating]]="Poor",2,
IF(staff[[#This Row],[Rating]]="Very Poor",1,"")))))</f>
        <v>3</v>
      </c>
    </row>
    <row r="152" spans="1:11" x14ac:dyDescent="0.35">
      <c r="A152" s="6" t="s">
        <v>192</v>
      </c>
      <c r="B152" s="6" t="s">
        <v>8</v>
      </c>
      <c r="C152">
        <v>20</v>
      </c>
      <c r="D152" t="s">
        <v>13</v>
      </c>
      <c r="E152" s="3">
        <v>44397</v>
      </c>
      <c r="F152" s="6" t="s">
        <v>23</v>
      </c>
      <c r="G152" s="5">
        <v>107700</v>
      </c>
      <c r="H152" t="s">
        <v>205</v>
      </c>
      <c r="I152" s="8">
        <f ca="1">(TODAY()-staff[[#This Row],[Date Joined]])/365</f>
        <v>3.419178082191781</v>
      </c>
      <c r="J152" s="5">
        <f ca="1">ROUNDUP(IF(staff[[#This Row],[Tenure]]&gt;4,3%,2%)*staff[[#This Row],[Salary]],0)</f>
        <v>2154</v>
      </c>
      <c r="K152">
        <f>IF(staff[[#This Row],[Rating]]="Exceptional",5,
IF(staff[[#This Row],[Rating]]="Above Average",4,
IF(staff[[#This Row],[Rating]]="Average",3,
IF(staff[[#This Row],[Rating]]="Poor",2,
IF(staff[[#This Row],[Rating]]="Very Poor",1,"")))))</f>
        <v>3</v>
      </c>
    </row>
    <row r="153" spans="1:11" x14ac:dyDescent="0.35">
      <c r="A153" s="6" t="s">
        <v>30</v>
      </c>
      <c r="B153" s="6" t="s">
        <v>8</v>
      </c>
      <c r="C153">
        <v>20</v>
      </c>
      <c r="D153" t="s">
        <v>13</v>
      </c>
      <c r="E153" s="3">
        <v>44459</v>
      </c>
      <c r="F153" s="6" t="s">
        <v>23</v>
      </c>
      <c r="G153" s="5">
        <v>107700</v>
      </c>
      <c r="H153" t="s">
        <v>206</v>
      </c>
      <c r="I153" s="8">
        <f ca="1">(TODAY()-staff[[#This Row],[Date Joined]])/365</f>
        <v>3.2493150684931509</v>
      </c>
      <c r="J153" s="5">
        <f ca="1">ROUNDUP(IF(staff[[#This Row],[Tenure]]&gt;4,3%,2%)*staff[[#This Row],[Salary]],0)</f>
        <v>2154</v>
      </c>
      <c r="K153">
        <f>IF(staff[[#This Row],[Rating]]="Exceptional",5,
IF(staff[[#This Row],[Rating]]="Above Average",4,
IF(staff[[#This Row],[Rating]]="Average",3,
IF(staff[[#This Row],[Rating]]="Poor",2,
IF(staff[[#This Row],[Rating]]="Very Poor",1,"")))))</f>
        <v>3</v>
      </c>
    </row>
    <row r="154" spans="1:11" x14ac:dyDescent="0.35">
      <c r="A154" s="6" t="s">
        <v>173</v>
      </c>
      <c r="B154" s="6" t="s">
        <v>15</v>
      </c>
      <c r="C154">
        <v>38</v>
      </c>
      <c r="D154" t="s">
        <v>43</v>
      </c>
      <c r="E154" s="3">
        <v>44316</v>
      </c>
      <c r="F154" s="6" t="s">
        <v>9</v>
      </c>
      <c r="G154" s="5">
        <v>109160</v>
      </c>
      <c r="H154" t="s">
        <v>205</v>
      </c>
      <c r="I154" s="8">
        <f ca="1">(TODAY()-staff[[#This Row],[Date Joined]])/365</f>
        <v>3.6410958904109587</v>
      </c>
      <c r="J154" s="5">
        <f ca="1">ROUNDUP(IF(staff[[#This Row],[Tenure]]&gt;4,3%,2%)*staff[[#This Row],[Salary]],0)</f>
        <v>2184</v>
      </c>
      <c r="K154">
        <f>IF(staff[[#This Row],[Rating]]="Exceptional",5,
IF(staff[[#This Row],[Rating]]="Above Average",4,
IF(staff[[#This Row],[Rating]]="Average",3,
IF(staff[[#This Row],[Rating]]="Poor",2,
IF(staff[[#This Row],[Rating]]="Very Poor",1,"")))))</f>
        <v>5</v>
      </c>
    </row>
    <row r="155" spans="1:11" x14ac:dyDescent="0.35">
      <c r="A155" s="6" t="s">
        <v>74</v>
      </c>
      <c r="B155" s="6" t="s">
        <v>15</v>
      </c>
      <c r="C155">
        <v>38</v>
      </c>
      <c r="D155" t="s">
        <v>43</v>
      </c>
      <c r="E155" s="3">
        <v>44377</v>
      </c>
      <c r="F155" s="6" t="s">
        <v>9</v>
      </c>
      <c r="G155" s="5">
        <v>109160</v>
      </c>
      <c r="H155" t="s">
        <v>206</v>
      </c>
      <c r="I155" s="8">
        <f ca="1">(TODAY()-staff[[#This Row],[Date Joined]])/365</f>
        <v>3.473972602739726</v>
      </c>
      <c r="J155" s="5">
        <f ca="1">ROUNDUP(IF(staff[[#This Row],[Tenure]]&gt;4,3%,2%)*staff[[#This Row],[Salary]],0)</f>
        <v>2184</v>
      </c>
      <c r="K155">
        <f>IF(staff[[#This Row],[Rating]]="Exceptional",5,
IF(staff[[#This Row],[Rating]]="Above Average",4,
IF(staff[[#This Row],[Rating]]="Average",3,
IF(staff[[#This Row],[Rating]]="Poor",2,
IF(staff[[#This Row],[Rating]]="Very Poor",1,"")))))</f>
        <v>5</v>
      </c>
    </row>
    <row r="156" spans="1:11" x14ac:dyDescent="0.35">
      <c r="A156" s="6" t="s">
        <v>119</v>
      </c>
      <c r="B156" s="6" t="s">
        <v>8</v>
      </c>
      <c r="C156">
        <v>25</v>
      </c>
      <c r="D156" t="s">
        <v>10</v>
      </c>
      <c r="E156" s="3">
        <v>44665</v>
      </c>
      <c r="F156" s="6" t="s">
        <v>12</v>
      </c>
      <c r="G156" s="5">
        <v>109190</v>
      </c>
      <c r="H156" t="s">
        <v>205</v>
      </c>
      <c r="I156" s="8">
        <f ca="1">(TODAY()-staff[[#This Row],[Date Joined]])/365</f>
        <v>2.6849315068493151</v>
      </c>
      <c r="J156" s="5">
        <f ca="1">ROUNDUP(IF(staff[[#This Row],[Tenure]]&gt;4,3%,2%)*staff[[#This Row],[Salary]],0)</f>
        <v>2184</v>
      </c>
      <c r="K156">
        <f>IF(staff[[#This Row],[Rating]]="Exceptional",5,
IF(staff[[#This Row],[Rating]]="Above Average",4,
IF(staff[[#This Row],[Rating]]="Average",3,
IF(staff[[#This Row],[Rating]]="Poor",2,
IF(staff[[#This Row],[Rating]]="Very Poor",1,"")))))</f>
        <v>4</v>
      </c>
    </row>
    <row r="157" spans="1:11" x14ac:dyDescent="0.35">
      <c r="A157" s="6" t="s">
        <v>52</v>
      </c>
      <c r="B157" s="6" t="s">
        <v>8</v>
      </c>
      <c r="C157">
        <v>25</v>
      </c>
      <c r="D157" t="s">
        <v>10</v>
      </c>
      <c r="E157" s="3">
        <v>44726</v>
      </c>
      <c r="F157" s="6" t="s">
        <v>12</v>
      </c>
      <c r="G157" s="5">
        <v>109190</v>
      </c>
      <c r="H157" t="s">
        <v>206</v>
      </c>
      <c r="I157" s="8">
        <f ca="1">(TODAY()-staff[[#This Row],[Date Joined]])/365</f>
        <v>2.5178082191780824</v>
      </c>
      <c r="J157" s="5">
        <f ca="1">ROUNDUP(IF(staff[[#This Row],[Tenure]]&gt;4,3%,2%)*staff[[#This Row],[Salary]],0)</f>
        <v>2184</v>
      </c>
      <c r="K157">
        <f>IF(staff[[#This Row],[Rating]]="Exceptional",5,
IF(staff[[#This Row],[Rating]]="Above Average",4,
IF(staff[[#This Row],[Rating]]="Average",3,
IF(staff[[#This Row],[Rating]]="Poor",2,
IF(staff[[#This Row],[Rating]]="Very Poor",1,"")))))</f>
        <v>4</v>
      </c>
    </row>
    <row r="158" spans="1:11" x14ac:dyDescent="0.35">
      <c r="A158" s="6" t="s">
        <v>145</v>
      </c>
      <c r="B158" s="6" t="s">
        <v>8</v>
      </c>
      <c r="C158">
        <v>29</v>
      </c>
      <c r="D158" t="s">
        <v>18</v>
      </c>
      <c r="E158" s="3">
        <v>44119</v>
      </c>
      <c r="F158" s="6" t="s">
        <v>23</v>
      </c>
      <c r="G158" s="5">
        <v>112110</v>
      </c>
      <c r="H158" t="s">
        <v>205</v>
      </c>
      <c r="I158" s="8">
        <f ca="1">(TODAY()-staff[[#This Row],[Date Joined]])/365</f>
        <v>4.1808219178082195</v>
      </c>
      <c r="J158" s="5">
        <f ca="1">ROUNDUP(IF(staff[[#This Row],[Tenure]]&gt;4,3%,2%)*staff[[#This Row],[Salary]],0)</f>
        <v>3364</v>
      </c>
      <c r="K158">
        <f>IF(staff[[#This Row],[Rating]]="Exceptional",5,
IF(staff[[#This Row],[Rating]]="Above Average",4,
IF(staff[[#This Row],[Rating]]="Average",3,
IF(staff[[#This Row],[Rating]]="Poor",2,
IF(staff[[#This Row],[Rating]]="Very Poor",1,"")))))</f>
        <v>2</v>
      </c>
    </row>
    <row r="159" spans="1:11" x14ac:dyDescent="0.35">
      <c r="A159" s="6" t="s">
        <v>27</v>
      </c>
      <c r="B159" s="6" t="s">
        <v>8</v>
      </c>
      <c r="C159">
        <v>29</v>
      </c>
      <c r="D159" t="s">
        <v>18</v>
      </c>
      <c r="E159" s="3">
        <v>44180</v>
      </c>
      <c r="F159" s="6" t="s">
        <v>23</v>
      </c>
      <c r="G159" s="5">
        <v>112110</v>
      </c>
      <c r="H159" t="s">
        <v>206</v>
      </c>
      <c r="I159" s="8">
        <f ca="1">(TODAY()-staff[[#This Row],[Date Joined]])/365</f>
        <v>4.0136986301369859</v>
      </c>
      <c r="J159" s="5">
        <f ca="1">ROUNDUP(IF(staff[[#This Row],[Tenure]]&gt;4,3%,2%)*staff[[#This Row],[Salary]],0)</f>
        <v>3364</v>
      </c>
      <c r="K159">
        <f>IF(staff[[#This Row],[Rating]]="Exceptional",5,
IF(staff[[#This Row],[Rating]]="Above Average",4,
IF(staff[[#This Row],[Rating]]="Average",3,
IF(staff[[#This Row],[Rating]]="Poor",2,
IF(staff[[#This Row],[Rating]]="Very Poor",1,"")))))</f>
        <v>2</v>
      </c>
    </row>
    <row r="160" spans="1:11" x14ac:dyDescent="0.35">
      <c r="A160" s="6" t="s">
        <v>139</v>
      </c>
      <c r="B160" s="6" t="s">
        <v>15</v>
      </c>
      <c r="C160">
        <v>30</v>
      </c>
      <c r="D160" t="s">
        <v>13</v>
      </c>
      <c r="E160" s="3">
        <v>44800</v>
      </c>
      <c r="F160" s="6" t="s">
        <v>12</v>
      </c>
      <c r="G160" s="5">
        <v>112570</v>
      </c>
      <c r="H160" t="s">
        <v>205</v>
      </c>
      <c r="I160" s="8">
        <f ca="1">(TODAY()-staff[[#This Row],[Date Joined]])/365</f>
        <v>2.3150684931506849</v>
      </c>
      <c r="J160" s="5">
        <f ca="1">ROUNDUP(IF(staff[[#This Row],[Tenure]]&gt;4,3%,2%)*staff[[#This Row],[Salary]],0)</f>
        <v>2252</v>
      </c>
      <c r="K160">
        <f>IF(staff[[#This Row],[Rating]]="Exceptional",5,
IF(staff[[#This Row],[Rating]]="Above Average",4,
IF(staff[[#This Row],[Rating]]="Average",3,
IF(staff[[#This Row],[Rating]]="Poor",2,
IF(staff[[#This Row],[Rating]]="Very Poor",1,"")))))</f>
        <v>3</v>
      </c>
    </row>
    <row r="161" spans="1:11" x14ac:dyDescent="0.35">
      <c r="A161" s="6" t="s">
        <v>20</v>
      </c>
      <c r="B161" s="6" t="s">
        <v>15</v>
      </c>
      <c r="C161">
        <v>30</v>
      </c>
      <c r="D161" t="s">
        <v>13</v>
      </c>
      <c r="E161" s="3">
        <v>44861</v>
      </c>
      <c r="F161" s="6" t="s">
        <v>12</v>
      </c>
      <c r="G161" s="5">
        <v>112570</v>
      </c>
      <c r="H161" t="s">
        <v>206</v>
      </c>
      <c r="I161" s="8">
        <f ca="1">(TODAY()-staff[[#This Row],[Date Joined]])/365</f>
        <v>2.1479452054794521</v>
      </c>
      <c r="J161" s="5">
        <f ca="1">ROUNDUP(IF(staff[[#This Row],[Tenure]]&gt;4,3%,2%)*staff[[#This Row],[Salary]],0)</f>
        <v>2252</v>
      </c>
      <c r="K161">
        <f>IF(staff[[#This Row],[Rating]]="Exceptional",5,
IF(staff[[#This Row],[Rating]]="Above Average",4,
IF(staff[[#This Row],[Rating]]="Average",3,
IF(staff[[#This Row],[Rating]]="Poor",2,
IF(staff[[#This Row],[Rating]]="Very Poor",1,"")))))</f>
        <v>3</v>
      </c>
    </row>
    <row r="162" spans="1:11" x14ac:dyDescent="0.35">
      <c r="A162" s="6" t="s">
        <v>110</v>
      </c>
      <c r="B162" s="6" t="s">
        <v>8</v>
      </c>
      <c r="C162">
        <v>20</v>
      </c>
      <c r="D162" t="s">
        <v>13</v>
      </c>
      <c r="E162" s="3">
        <v>44122</v>
      </c>
      <c r="F162" s="6" t="s">
        <v>23</v>
      </c>
      <c r="G162" s="5">
        <v>112650</v>
      </c>
      <c r="H162" t="s">
        <v>205</v>
      </c>
      <c r="I162" s="8">
        <f ca="1">(TODAY()-staff[[#This Row],[Date Joined]])/365</f>
        <v>4.1726027397260275</v>
      </c>
      <c r="J162" s="5">
        <f ca="1">ROUNDUP(IF(staff[[#This Row],[Tenure]]&gt;4,3%,2%)*staff[[#This Row],[Salary]],0)</f>
        <v>3380</v>
      </c>
      <c r="K162">
        <f>IF(staff[[#This Row],[Rating]]="Exceptional",5,
IF(staff[[#This Row],[Rating]]="Above Average",4,
IF(staff[[#This Row],[Rating]]="Average",3,
IF(staff[[#This Row],[Rating]]="Poor",2,
IF(staff[[#This Row],[Rating]]="Very Poor",1,"")))))</f>
        <v>3</v>
      </c>
    </row>
    <row r="163" spans="1:11" x14ac:dyDescent="0.35">
      <c r="A163" s="6" t="s">
        <v>124</v>
      </c>
      <c r="B163" s="6" t="s">
        <v>8</v>
      </c>
      <c r="C163">
        <v>34</v>
      </c>
      <c r="D163" t="s">
        <v>13</v>
      </c>
      <c r="E163" s="3">
        <v>44642</v>
      </c>
      <c r="F163" s="6" t="s">
        <v>12</v>
      </c>
      <c r="G163" s="5">
        <v>112650</v>
      </c>
      <c r="H163" t="s">
        <v>205</v>
      </c>
      <c r="I163" s="8">
        <f ca="1">(TODAY()-staff[[#This Row],[Date Joined]])/365</f>
        <v>2.7479452054794522</v>
      </c>
      <c r="J163" s="5">
        <f ca="1">ROUNDUP(IF(staff[[#This Row],[Tenure]]&gt;4,3%,2%)*staff[[#This Row],[Salary]],0)</f>
        <v>2253</v>
      </c>
      <c r="K163">
        <f>IF(staff[[#This Row],[Rating]]="Exceptional",5,
IF(staff[[#This Row],[Rating]]="Above Average",4,
IF(staff[[#This Row],[Rating]]="Average",3,
IF(staff[[#This Row],[Rating]]="Poor",2,
IF(staff[[#This Row],[Rating]]="Very Poor",1,"")))))</f>
        <v>3</v>
      </c>
    </row>
    <row r="164" spans="1:11" x14ac:dyDescent="0.35">
      <c r="A164" s="6" t="s">
        <v>63</v>
      </c>
      <c r="B164" s="6" t="s">
        <v>8</v>
      </c>
      <c r="C164">
        <v>20</v>
      </c>
      <c r="D164" t="s">
        <v>13</v>
      </c>
      <c r="E164" s="3">
        <v>44183</v>
      </c>
      <c r="F164" s="6" t="s">
        <v>23</v>
      </c>
      <c r="G164" s="5">
        <v>112650</v>
      </c>
      <c r="H164" t="s">
        <v>206</v>
      </c>
      <c r="I164" s="8">
        <f ca="1">(TODAY()-staff[[#This Row],[Date Joined]])/365</f>
        <v>4.0054794520547947</v>
      </c>
      <c r="J164" s="5">
        <f ca="1">ROUNDUP(IF(staff[[#This Row],[Tenure]]&gt;4,3%,2%)*staff[[#This Row],[Salary]],0)</f>
        <v>3380</v>
      </c>
      <c r="K164">
        <f>IF(staff[[#This Row],[Rating]]="Exceptional",5,
IF(staff[[#This Row],[Rating]]="Above Average",4,
IF(staff[[#This Row],[Rating]]="Average",3,
IF(staff[[#This Row],[Rating]]="Poor",2,
IF(staff[[#This Row],[Rating]]="Very Poor",1,"")))))</f>
        <v>3</v>
      </c>
    </row>
    <row r="165" spans="1:11" x14ac:dyDescent="0.35">
      <c r="A165" s="6" t="s">
        <v>147</v>
      </c>
      <c r="B165" s="6" t="s">
        <v>8</v>
      </c>
      <c r="C165">
        <v>22</v>
      </c>
      <c r="D165" t="s">
        <v>10</v>
      </c>
      <c r="E165" s="3">
        <v>44384</v>
      </c>
      <c r="F165" s="6" t="s">
        <v>9</v>
      </c>
      <c r="G165" s="5">
        <v>112780</v>
      </c>
      <c r="H165" t="s">
        <v>205</v>
      </c>
      <c r="I165" s="8">
        <f ca="1">(TODAY()-staff[[#This Row],[Date Joined]])/365</f>
        <v>3.4547945205479453</v>
      </c>
      <c r="J165" s="5">
        <f ca="1">ROUNDUP(IF(staff[[#This Row],[Tenure]]&gt;4,3%,2%)*staff[[#This Row],[Salary]],0)</f>
        <v>2256</v>
      </c>
      <c r="K165">
        <f>IF(staff[[#This Row],[Rating]]="Exceptional",5,
IF(staff[[#This Row],[Rating]]="Above Average",4,
IF(staff[[#This Row],[Rating]]="Average",3,
IF(staff[[#This Row],[Rating]]="Poor",2,
IF(staff[[#This Row],[Rating]]="Very Poor",1,"")))))</f>
        <v>4</v>
      </c>
    </row>
    <row r="166" spans="1:11" x14ac:dyDescent="0.35">
      <c r="A166" s="6" t="s">
        <v>7</v>
      </c>
      <c r="B166" s="6" t="s">
        <v>8</v>
      </c>
      <c r="C166">
        <v>22</v>
      </c>
      <c r="D166" t="s">
        <v>10</v>
      </c>
      <c r="E166" s="3">
        <v>44446</v>
      </c>
      <c r="F166" s="6" t="s">
        <v>9</v>
      </c>
      <c r="G166" s="5">
        <v>112780</v>
      </c>
      <c r="H166" t="s">
        <v>206</v>
      </c>
      <c r="I166" s="8">
        <f ca="1">(TODAY()-staff[[#This Row],[Date Joined]])/365</f>
        <v>3.2849315068493152</v>
      </c>
      <c r="J166" s="5">
        <f ca="1">ROUNDUP(IF(staff[[#This Row],[Tenure]]&gt;4,3%,2%)*staff[[#This Row],[Salary]],0)</f>
        <v>2256</v>
      </c>
      <c r="K166">
        <f>IF(staff[[#This Row],[Rating]]="Exceptional",5,
IF(staff[[#This Row],[Rating]]="Above Average",4,
IF(staff[[#This Row],[Rating]]="Average",3,
IF(staff[[#This Row],[Rating]]="Poor",2,
IF(staff[[#This Row],[Rating]]="Very Poor",1,"")))))</f>
        <v>4</v>
      </c>
    </row>
    <row r="167" spans="1:11" x14ac:dyDescent="0.35">
      <c r="A167" s="6" t="s">
        <v>177</v>
      </c>
      <c r="B167" s="6" t="s">
        <v>8</v>
      </c>
      <c r="C167">
        <v>27</v>
      </c>
      <c r="D167" t="s">
        <v>49</v>
      </c>
      <c r="E167" s="3">
        <v>44547</v>
      </c>
      <c r="F167" s="6" t="s">
        <v>12</v>
      </c>
      <c r="G167" s="5">
        <v>113280</v>
      </c>
      <c r="H167" t="s">
        <v>205</v>
      </c>
      <c r="I167" s="8">
        <f ca="1">(TODAY()-staff[[#This Row],[Date Joined]])/365</f>
        <v>3.0082191780821916</v>
      </c>
      <c r="J167" s="5">
        <f ca="1">ROUNDUP(IF(staff[[#This Row],[Tenure]]&gt;4,3%,2%)*staff[[#This Row],[Salary]],0)</f>
        <v>2266</v>
      </c>
      <c r="K167">
        <f>IF(staff[[#This Row],[Rating]]="Exceptional",5,
IF(staff[[#This Row],[Rating]]="Above Average",4,
IF(staff[[#This Row],[Rating]]="Average",3,
IF(staff[[#This Row],[Rating]]="Poor",2,
IF(staff[[#This Row],[Rating]]="Very Poor",1,"")))))</f>
        <v>1</v>
      </c>
    </row>
    <row r="168" spans="1:11" x14ac:dyDescent="0.35">
      <c r="A168" s="6" t="s">
        <v>75</v>
      </c>
      <c r="B168" s="6" t="s">
        <v>8</v>
      </c>
      <c r="C168">
        <v>27</v>
      </c>
      <c r="D168" t="s">
        <v>49</v>
      </c>
      <c r="E168" s="3">
        <v>44609</v>
      </c>
      <c r="F168" s="6" t="s">
        <v>12</v>
      </c>
      <c r="G168" s="5">
        <v>113280</v>
      </c>
      <c r="H168" t="s">
        <v>206</v>
      </c>
      <c r="I168" s="8">
        <f ca="1">(TODAY()-staff[[#This Row],[Date Joined]])/365</f>
        <v>2.8383561643835615</v>
      </c>
      <c r="J168" s="5">
        <f ca="1">ROUNDUP(IF(staff[[#This Row],[Tenure]]&gt;4,3%,2%)*staff[[#This Row],[Salary]],0)</f>
        <v>2266</v>
      </c>
      <c r="K168">
        <f>IF(staff[[#This Row],[Rating]]="Exceptional",5,
IF(staff[[#This Row],[Rating]]="Above Average",4,
IF(staff[[#This Row],[Rating]]="Average",3,
IF(staff[[#This Row],[Rating]]="Poor",2,
IF(staff[[#This Row],[Rating]]="Very Poor",1,"")))))</f>
        <v>1</v>
      </c>
    </row>
    <row r="169" spans="1:11" x14ac:dyDescent="0.35">
      <c r="A169" s="6" t="s">
        <v>187</v>
      </c>
      <c r="B169" s="6" t="s">
        <v>15</v>
      </c>
      <c r="C169">
        <v>30</v>
      </c>
      <c r="D169" t="s">
        <v>13</v>
      </c>
      <c r="E169" s="3">
        <v>44789</v>
      </c>
      <c r="F169" s="6" t="s">
        <v>12</v>
      </c>
      <c r="G169" s="5">
        <v>114180</v>
      </c>
      <c r="H169" t="s">
        <v>205</v>
      </c>
      <c r="I169" s="8">
        <f ca="1">(TODAY()-staff[[#This Row],[Date Joined]])/365</f>
        <v>2.3452054794520549</v>
      </c>
      <c r="J169" s="5">
        <f ca="1">ROUNDUP(IF(staff[[#This Row],[Tenure]]&gt;4,3%,2%)*staff[[#This Row],[Salary]],0)</f>
        <v>2284</v>
      </c>
      <c r="K169">
        <f>IF(staff[[#This Row],[Rating]]="Exceptional",5,
IF(staff[[#This Row],[Rating]]="Above Average",4,
IF(staff[[#This Row],[Rating]]="Average",3,
IF(staff[[#This Row],[Rating]]="Poor",2,
IF(staff[[#This Row],[Rating]]="Very Poor",1,"")))))</f>
        <v>3</v>
      </c>
    </row>
    <row r="170" spans="1:11" x14ac:dyDescent="0.35">
      <c r="A170" s="6" t="s">
        <v>92</v>
      </c>
      <c r="B170" s="6" t="s">
        <v>15</v>
      </c>
      <c r="C170">
        <v>30</v>
      </c>
      <c r="D170" t="s">
        <v>13</v>
      </c>
      <c r="E170" s="3">
        <v>44850</v>
      </c>
      <c r="F170" s="6" t="s">
        <v>12</v>
      </c>
      <c r="G170" s="5">
        <v>114180</v>
      </c>
      <c r="H170" t="s">
        <v>206</v>
      </c>
      <c r="I170" s="8">
        <f ca="1">(TODAY()-staff[[#This Row],[Date Joined]])/365</f>
        <v>2.1780821917808217</v>
      </c>
      <c r="J170" s="5">
        <f ca="1">ROUNDUP(IF(staff[[#This Row],[Tenure]]&gt;4,3%,2%)*staff[[#This Row],[Salary]],0)</f>
        <v>2284</v>
      </c>
      <c r="K170">
        <f>IF(staff[[#This Row],[Rating]]="Exceptional",5,
IF(staff[[#This Row],[Rating]]="Above Average",4,
IF(staff[[#This Row],[Rating]]="Average",3,
IF(staff[[#This Row],[Rating]]="Poor",2,
IF(staff[[#This Row],[Rating]]="Very Poor",1,"")))))</f>
        <v>3</v>
      </c>
    </row>
    <row r="171" spans="1:11" x14ac:dyDescent="0.35">
      <c r="A171" s="6" t="s">
        <v>137</v>
      </c>
      <c r="B171" s="6" t="s">
        <v>15</v>
      </c>
      <c r="C171">
        <v>44</v>
      </c>
      <c r="D171" t="s">
        <v>13</v>
      </c>
      <c r="E171" s="3">
        <v>44985</v>
      </c>
      <c r="F171" s="6" t="s">
        <v>23</v>
      </c>
      <c r="G171" s="5">
        <v>114870</v>
      </c>
      <c r="H171" t="s">
        <v>205</v>
      </c>
      <c r="I171" s="8">
        <f ca="1">(TODAY()-staff[[#This Row],[Date Joined]])/365</f>
        <v>1.8082191780821917</v>
      </c>
      <c r="J171" s="5">
        <f ca="1">ROUNDUP(IF(staff[[#This Row],[Tenure]]&gt;4,3%,2%)*staff[[#This Row],[Salary]],0)</f>
        <v>2298</v>
      </c>
      <c r="K171">
        <f>IF(staff[[#This Row],[Rating]]="Exceptional",5,
IF(staff[[#This Row],[Rating]]="Above Average",4,
IF(staff[[#This Row],[Rating]]="Average",3,
IF(staff[[#This Row],[Rating]]="Poor",2,
IF(staff[[#This Row],[Rating]]="Very Poor",1,"")))))</f>
        <v>3</v>
      </c>
    </row>
    <row r="172" spans="1:11" x14ac:dyDescent="0.35">
      <c r="A172" s="6" t="s">
        <v>79</v>
      </c>
      <c r="B172" s="6" t="s">
        <v>15</v>
      </c>
      <c r="C172">
        <v>43</v>
      </c>
      <c r="D172" t="s">
        <v>13</v>
      </c>
      <c r="E172" s="3">
        <v>45045</v>
      </c>
      <c r="F172" s="6" t="s">
        <v>23</v>
      </c>
      <c r="G172" s="5">
        <v>114870</v>
      </c>
      <c r="H172" t="s">
        <v>206</v>
      </c>
      <c r="I172" s="8">
        <f ca="1">(TODAY()-staff[[#This Row],[Date Joined]])/365</f>
        <v>1.6438356164383561</v>
      </c>
      <c r="J172" s="5">
        <f ca="1">ROUNDUP(IF(staff[[#This Row],[Tenure]]&gt;4,3%,2%)*staff[[#This Row],[Salary]],0)</f>
        <v>2298</v>
      </c>
      <c r="K172">
        <f>IF(staff[[#This Row],[Rating]]="Exceptional",5,
IF(staff[[#This Row],[Rating]]="Above Average",4,
IF(staff[[#This Row],[Rating]]="Average",3,
IF(staff[[#This Row],[Rating]]="Poor",2,
IF(staff[[#This Row],[Rating]]="Very Poor",1,"")))))</f>
        <v>3</v>
      </c>
    </row>
    <row r="173" spans="1:11" x14ac:dyDescent="0.35">
      <c r="A173" s="6" t="s">
        <v>148</v>
      </c>
      <c r="B173" s="6" t="s">
        <v>15</v>
      </c>
      <c r="C173">
        <v>36</v>
      </c>
      <c r="D173" t="s">
        <v>13</v>
      </c>
      <c r="E173" s="3">
        <v>44023</v>
      </c>
      <c r="F173" s="6" t="s">
        <v>12</v>
      </c>
      <c r="G173" s="5">
        <v>114890</v>
      </c>
      <c r="H173" t="s">
        <v>205</v>
      </c>
      <c r="I173" s="8">
        <f ca="1">(TODAY()-staff[[#This Row],[Date Joined]])/365</f>
        <v>4.4438356164383563</v>
      </c>
      <c r="J173" s="5">
        <f ca="1">ROUNDUP(IF(staff[[#This Row],[Tenure]]&gt;4,3%,2%)*staff[[#This Row],[Salary]],0)</f>
        <v>3447</v>
      </c>
      <c r="K173">
        <f>IF(staff[[#This Row],[Rating]]="Exceptional",5,
IF(staff[[#This Row],[Rating]]="Above Average",4,
IF(staff[[#This Row],[Rating]]="Average",3,
IF(staff[[#This Row],[Rating]]="Poor",2,
IF(staff[[#This Row],[Rating]]="Very Poor",1,"")))))</f>
        <v>3</v>
      </c>
    </row>
    <row r="174" spans="1:11" x14ac:dyDescent="0.35">
      <c r="A174" s="6" t="s">
        <v>71</v>
      </c>
      <c r="B174" s="6" t="s">
        <v>15</v>
      </c>
      <c r="C174">
        <v>36</v>
      </c>
      <c r="D174" t="s">
        <v>13</v>
      </c>
      <c r="E174" s="3">
        <v>44085</v>
      </c>
      <c r="F174" s="6" t="s">
        <v>12</v>
      </c>
      <c r="G174" s="5">
        <v>114890</v>
      </c>
      <c r="H174" t="s">
        <v>206</v>
      </c>
      <c r="I174" s="8">
        <f ca="1">(TODAY()-staff[[#This Row],[Date Joined]])/365</f>
        <v>4.2739726027397262</v>
      </c>
      <c r="J174" s="5">
        <f ca="1">ROUNDUP(IF(staff[[#This Row],[Tenure]]&gt;4,3%,2%)*staff[[#This Row],[Salary]],0)</f>
        <v>3447</v>
      </c>
      <c r="K174">
        <f>IF(staff[[#This Row],[Rating]]="Exceptional",5,
IF(staff[[#This Row],[Rating]]="Above Average",4,
IF(staff[[#This Row],[Rating]]="Average",3,
IF(staff[[#This Row],[Rating]]="Poor",2,
IF(staff[[#This Row],[Rating]]="Very Poor",1,"")))))</f>
        <v>3</v>
      </c>
    </row>
    <row r="175" spans="1:11" x14ac:dyDescent="0.35">
      <c r="A175" s="6" t="s">
        <v>114</v>
      </c>
      <c r="B175" s="6" t="s">
        <v>202</v>
      </c>
      <c r="C175">
        <v>37</v>
      </c>
      <c r="D175" t="s">
        <v>18</v>
      </c>
      <c r="E175" s="3">
        <v>44085</v>
      </c>
      <c r="F175" s="6" t="s">
        <v>17</v>
      </c>
      <c r="G175" s="5">
        <v>115440</v>
      </c>
      <c r="H175" t="s">
        <v>205</v>
      </c>
      <c r="I175" s="8">
        <f ca="1">(TODAY()-staff[[#This Row],[Date Joined]])/365</f>
        <v>4.2739726027397262</v>
      </c>
      <c r="J175" s="5">
        <f ca="1">ROUNDUP(IF(staff[[#This Row],[Tenure]]&gt;4,3%,2%)*staff[[#This Row],[Salary]],0)</f>
        <v>3464</v>
      </c>
      <c r="K175">
        <f>IF(staff[[#This Row],[Rating]]="Exceptional",5,
IF(staff[[#This Row],[Rating]]="Above Average",4,
IF(staff[[#This Row],[Rating]]="Average",3,
IF(staff[[#This Row],[Rating]]="Poor",2,
IF(staff[[#This Row],[Rating]]="Very Poor",1,"")))))</f>
        <v>2</v>
      </c>
    </row>
    <row r="176" spans="1:11" x14ac:dyDescent="0.35">
      <c r="A176" s="6" t="s">
        <v>16</v>
      </c>
      <c r="B176" s="6" t="s">
        <v>202</v>
      </c>
      <c r="C176">
        <v>37</v>
      </c>
      <c r="D176" t="s">
        <v>18</v>
      </c>
      <c r="E176" s="3">
        <v>44146</v>
      </c>
      <c r="F176" s="6" t="s">
        <v>17</v>
      </c>
      <c r="G176" s="5">
        <v>115440</v>
      </c>
      <c r="H176" t="s">
        <v>206</v>
      </c>
      <c r="I176" s="8">
        <f ca="1">(TODAY()-staff[[#This Row],[Date Joined]])/365</f>
        <v>4.1068493150684935</v>
      </c>
      <c r="J176" s="5">
        <f ca="1">ROUNDUP(IF(staff[[#This Row],[Tenure]]&gt;4,3%,2%)*staff[[#This Row],[Salary]],0)</f>
        <v>3464</v>
      </c>
      <c r="K176">
        <f>IF(staff[[#This Row],[Rating]]="Exceptional",5,
IF(staff[[#This Row],[Rating]]="Above Average",4,
IF(staff[[#This Row],[Rating]]="Average",3,
IF(staff[[#This Row],[Rating]]="Poor",2,
IF(staff[[#This Row],[Rating]]="Very Poor",1,"")))))</f>
        <v>2</v>
      </c>
    </row>
    <row r="177" spans="1:11" x14ac:dyDescent="0.35">
      <c r="A177" s="6" t="s">
        <v>163</v>
      </c>
      <c r="B177" s="6" t="s">
        <v>8</v>
      </c>
      <c r="C177">
        <v>33</v>
      </c>
      <c r="D177" t="s">
        <v>13</v>
      </c>
      <c r="E177" s="3">
        <v>44103</v>
      </c>
      <c r="F177" s="6" t="s">
        <v>12</v>
      </c>
      <c r="G177" s="5">
        <v>115920</v>
      </c>
      <c r="H177" t="s">
        <v>205</v>
      </c>
      <c r="I177" s="8">
        <f ca="1">(TODAY()-staff[[#This Row],[Date Joined]])/365</f>
        <v>4.2246575342465755</v>
      </c>
      <c r="J177" s="5">
        <f ca="1">ROUNDUP(IF(staff[[#This Row],[Tenure]]&gt;4,3%,2%)*staff[[#This Row],[Salary]],0)</f>
        <v>3478</v>
      </c>
      <c r="K177">
        <f>IF(staff[[#This Row],[Rating]]="Exceptional",5,
IF(staff[[#This Row],[Rating]]="Above Average",4,
IF(staff[[#This Row],[Rating]]="Average",3,
IF(staff[[#This Row],[Rating]]="Poor",2,
IF(staff[[#This Row],[Rating]]="Very Poor",1,"")))))</f>
        <v>3</v>
      </c>
    </row>
    <row r="178" spans="1:11" x14ac:dyDescent="0.35">
      <c r="A178" s="6" t="s">
        <v>50</v>
      </c>
      <c r="B178" s="6" t="s">
        <v>8</v>
      </c>
      <c r="C178">
        <v>33</v>
      </c>
      <c r="D178" t="s">
        <v>13</v>
      </c>
      <c r="E178" s="3">
        <v>44164</v>
      </c>
      <c r="F178" s="6" t="s">
        <v>12</v>
      </c>
      <c r="G178" s="5">
        <v>115920</v>
      </c>
      <c r="H178" t="s">
        <v>206</v>
      </c>
      <c r="I178" s="8">
        <f ca="1">(TODAY()-staff[[#This Row],[Date Joined]])/365</f>
        <v>4.0575342465753428</v>
      </c>
      <c r="J178" s="5">
        <f ca="1">ROUNDUP(IF(staff[[#This Row],[Tenure]]&gt;4,3%,2%)*staff[[#This Row],[Salary]],0)</f>
        <v>3478</v>
      </c>
      <c r="K178">
        <f>IF(staff[[#This Row],[Rating]]="Exceptional",5,
IF(staff[[#This Row],[Rating]]="Above Average",4,
IF(staff[[#This Row],[Rating]]="Average",3,
IF(staff[[#This Row],[Rating]]="Poor",2,
IF(staff[[#This Row],[Rating]]="Very Poor",1,"")))))</f>
        <v>3</v>
      </c>
    </row>
    <row r="179" spans="1:11" x14ac:dyDescent="0.35">
      <c r="A179" s="6" t="s">
        <v>185</v>
      </c>
      <c r="B179" s="6" t="s">
        <v>15</v>
      </c>
      <c r="C179">
        <v>37</v>
      </c>
      <c r="D179" t="s">
        <v>13</v>
      </c>
      <c r="E179" s="3">
        <v>44389</v>
      </c>
      <c r="F179" s="6" t="s">
        <v>26</v>
      </c>
      <c r="G179" s="5">
        <v>118100</v>
      </c>
      <c r="H179" t="s">
        <v>205</v>
      </c>
      <c r="I179" s="8">
        <f ca="1">(TODAY()-staff[[#This Row],[Date Joined]])/365</f>
        <v>3.441095890410959</v>
      </c>
      <c r="J179" s="5">
        <f ca="1">ROUNDUP(IF(staff[[#This Row],[Tenure]]&gt;4,3%,2%)*staff[[#This Row],[Salary]],0)</f>
        <v>2362</v>
      </c>
      <c r="K179">
        <f>IF(staff[[#This Row],[Rating]]="Exceptional",5,
IF(staff[[#This Row],[Rating]]="Above Average",4,
IF(staff[[#This Row],[Rating]]="Average",3,
IF(staff[[#This Row],[Rating]]="Poor",2,
IF(staff[[#This Row],[Rating]]="Very Poor",1,"")))))</f>
        <v>3</v>
      </c>
    </row>
    <row r="180" spans="1:11" x14ac:dyDescent="0.35">
      <c r="A180" s="6" t="s">
        <v>77</v>
      </c>
      <c r="B180" s="6" t="s">
        <v>15</v>
      </c>
      <c r="C180">
        <v>37</v>
      </c>
      <c r="D180" t="s">
        <v>13</v>
      </c>
      <c r="E180" s="3">
        <v>44451</v>
      </c>
      <c r="F180" s="6" t="s">
        <v>26</v>
      </c>
      <c r="G180" s="5">
        <v>118100</v>
      </c>
      <c r="H180" t="s">
        <v>206</v>
      </c>
      <c r="I180" s="8">
        <f ca="1">(TODAY()-staff[[#This Row],[Date Joined]])/365</f>
        <v>3.2712328767123289</v>
      </c>
      <c r="J180" s="5">
        <f ca="1">ROUNDUP(IF(staff[[#This Row],[Tenure]]&gt;4,3%,2%)*staff[[#This Row],[Salary]],0)</f>
        <v>2362</v>
      </c>
      <c r="K180">
        <f>IF(staff[[#This Row],[Rating]]="Exceptional",5,
IF(staff[[#This Row],[Rating]]="Above Average",4,
IF(staff[[#This Row],[Rating]]="Average",3,
IF(staff[[#This Row],[Rating]]="Poor",2,
IF(staff[[#This Row],[Rating]]="Very Poor",1,"")))))</f>
        <v>3</v>
      </c>
    </row>
    <row r="181" spans="1:11" x14ac:dyDescent="0.35">
      <c r="A181" s="6" t="s">
        <v>126</v>
      </c>
      <c r="B181" s="6" t="s">
        <v>8</v>
      </c>
      <c r="C181">
        <v>36</v>
      </c>
      <c r="D181" t="s">
        <v>13</v>
      </c>
      <c r="E181" s="3">
        <v>43958</v>
      </c>
      <c r="F181" s="6" t="s">
        <v>23</v>
      </c>
      <c r="G181" s="5">
        <v>118840</v>
      </c>
      <c r="H181" t="s">
        <v>205</v>
      </c>
      <c r="I181" s="8">
        <f ca="1">(TODAY()-staff[[#This Row],[Date Joined]])/365</f>
        <v>4.6219178082191785</v>
      </c>
      <c r="J181" s="5">
        <f ca="1">ROUNDUP(IF(staff[[#This Row],[Tenure]]&gt;4,3%,2%)*staff[[#This Row],[Salary]],0)</f>
        <v>3566</v>
      </c>
      <c r="K181">
        <f>IF(staff[[#This Row],[Rating]]="Exceptional",5,
IF(staff[[#This Row],[Rating]]="Above Average",4,
IF(staff[[#This Row],[Rating]]="Average",3,
IF(staff[[#This Row],[Rating]]="Poor",2,
IF(staff[[#This Row],[Rating]]="Very Poor",1,"")))))</f>
        <v>3</v>
      </c>
    </row>
    <row r="182" spans="1:11" x14ac:dyDescent="0.35">
      <c r="A182" s="6" t="s">
        <v>68</v>
      </c>
      <c r="B182" s="6" t="s">
        <v>8</v>
      </c>
      <c r="C182">
        <v>36</v>
      </c>
      <c r="D182" t="s">
        <v>13</v>
      </c>
      <c r="E182" s="3">
        <v>44019</v>
      </c>
      <c r="F182" s="6" t="s">
        <v>23</v>
      </c>
      <c r="G182" s="5">
        <v>118840</v>
      </c>
      <c r="H182" t="s">
        <v>206</v>
      </c>
      <c r="I182" s="8">
        <f ca="1">(TODAY()-staff[[#This Row],[Date Joined]])/365</f>
        <v>4.4547945205479449</v>
      </c>
      <c r="J182" s="5">
        <f ca="1">ROUNDUP(IF(staff[[#This Row],[Tenure]]&gt;4,3%,2%)*staff[[#This Row],[Salary]],0)</f>
        <v>3566</v>
      </c>
      <c r="K182">
        <f>IF(staff[[#This Row],[Rating]]="Exceptional",5,
IF(staff[[#This Row],[Rating]]="Above Average",4,
IF(staff[[#This Row],[Rating]]="Average",3,
IF(staff[[#This Row],[Rating]]="Poor",2,
IF(staff[[#This Row],[Rating]]="Very Poor",1,"")))))</f>
        <v>3</v>
      </c>
    </row>
    <row r="183" spans="1:11" x14ac:dyDescent="0.35">
      <c r="A183" s="6" t="s">
        <v>146</v>
      </c>
      <c r="B183" s="6" t="s">
        <v>15</v>
      </c>
      <c r="C183">
        <v>27</v>
      </c>
      <c r="D183" t="s">
        <v>13</v>
      </c>
      <c r="E183" s="3">
        <v>44061</v>
      </c>
      <c r="F183" s="6" t="s">
        <v>26</v>
      </c>
      <c r="G183" s="5">
        <v>119110</v>
      </c>
      <c r="H183" t="s">
        <v>205</v>
      </c>
      <c r="I183" s="8">
        <f ca="1">(TODAY()-staff[[#This Row],[Date Joined]])/365</f>
        <v>4.3397260273972602</v>
      </c>
      <c r="J183" s="5">
        <f ca="1">ROUNDUP(IF(staff[[#This Row],[Tenure]]&gt;4,3%,2%)*staff[[#This Row],[Salary]],0)</f>
        <v>3574</v>
      </c>
      <c r="K183">
        <f>IF(staff[[#This Row],[Rating]]="Exceptional",5,
IF(staff[[#This Row],[Rating]]="Above Average",4,
IF(staff[[#This Row],[Rating]]="Average",3,
IF(staff[[#This Row],[Rating]]="Poor",2,
IF(staff[[#This Row],[Rating]]="Very Poor",1,"")))))</f>
        <v>3</v>
      </c>
    </row>
    <row r="184" spans="1:11" x14ac:dyDescent="0.35">
      <c r="A184" s="6" t="s">
        <v>25</v>
      </c>
      <c r="B184" s="6" t="s">
        <v>15</v>
      </c>
      <c r="C184">
        <v>27</v>
      </c>
      <c r="D184" t="s">
        <v>13</v>
      </c>
      <c r="E184" s="3">
        <v>44122</v>
      </c>
      <c r="F184" s="6" t="s">
        <v>26</v>
      </c>
      <c r="G184" s="5">
        <v>119110</v>
      </c>
      <c r="H184" t="s">
        <v>206</v>
      </c>
      <c r="I184" s="8">
        <f ca="1">(TODAY()-staff[[#This Row],[Date Joined]])/365</f>
        <v>4.1726027397260275</v>
      </c>
      <c r="J184" s="5">
        <f ca="1">ROUNDUP(IF(staff[[#This Row],[Tenure]]&gt;4,3%,2%)*staff[[#This Row],[Salary]],0)</f>
        <v>3574</v>
      </c>
      <c r="K184">
        <f>IF(staff[[#This Row],[Rating]]="Exceptional",5,
IF(staff[[#This Row],[Rating]]="Above Average",4,
IF(staff[[#This Row],[Rating]]="Average",3,
IF(staff[[#This Row],[Rating]]="Poor",2,
IF(staff[[#This Row],[Rating]]="Very Poor",1,"")))))</f>
        <v>3</v>
      </c>
    </row>
  </sheetData>
  <mergeCells count="2">
    <mergeCell ref="N11:P12"/>
    <mergeCell ref="N1:P2"/>
  </mergeCells>
  <phoneticPr fontId="3" type="noConversion"/>
  <conditionalFormatting sqref="G2">
    <cfRule type="colorScale" priority="2">
      <colorScale>
        <cfvo type="min"/>
        <cfvo type="percentile" val="50"/>
        <cfvo type="max"/>
        <color rgb="FFF8696B"/>
        <color rgb="FFFCFCFF"/>
        <color rgb="FF5A8AC6"/>
      </colorScale>
    </cfRule>
  </conditionalFormatting>
  <conditionalFormatting sqref="G1:G1048576">
    <cfRule type="colorScale" priority="1">
      <colorScale>
        <cfvo type="min"/>
        <cfvo type="percentile" val="50"/>
        <cfvo type="max"/>
        <color rgb="FFF8696B"/>
        <color rgb="FFFCFCFF"/>
        <color rgb="FF5A8AC6"/>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7E81D-9AE4-4246-AB11-2F92764ABA2A}">
  <sheetPr>
    <tabColor theme="9" tint="-0.249977111117893"/>
  </sheetPr>
  <dimension ref="N30:T33"/>
  <sheetViews>
    <sheetView topLeftCell="A4" zoomScale="70" zoomScaleNormal="70" workbookViewId="0">
      <selection activeCell="N32" sqref="N32:T33"/>
    </sheetView>
  </sheetViews>
  <sheetFormatPr defaultRowHeight="14.5" x14ac:dyDescent="0.35"/>
  <sheetData>
    <row r="30" spans="14:20" x14ac:dyDescent="0.35">
      <c r="N30" s="35" t="s">
        <v>227</v>
      </c>
      <c r="O30" s="35"/>
      <c r="P30" s="35"/>
      <c r="Q30" s="35"/>
      <c r="R30" s="35"/>
      <c r="S30" s="35"/>
      <c r="T30" s="35"/>
    </row>
    <row r="31" spans="14:20" x14ac:dyDescent="0.35">
      <c r="N31" s="35"/>
      <c r="O31" s="35"/>
      <c r="P31" s="35"/>
      <c r="Q31" s="35"/>
      <c r="R31" s="35"/>
      <c r="S31" s="35"/>
      <c r="T31" s="35"/>
    </row>
    <row r="32" spans="14:20" x14ac:dyDescent="0.35">
      <c r="N32" s="35" t="s">
        <v>228</v>
      </c>
      <c r="O32" s="35"/>
      <c r="P32" s="35"/>
      <c r="Q32" s="35"/>
      <c r="R32" s="35"/>
      <c r="S32" s="35"/>
      <c r="T32" s="35"/>
    </row>
    <row r="33" spans="14:20" x14ac:dyDescent="0.35">
      <c r="N33" s="35"/>
      <c r="O33" s="35"/>
      <c r="P33" s="35"/>
      <c r="Q33" s="35"/>
      <c r="R33" s="35"/>
      <c r="S33" s="35"/>
      <c r="T33" s="35"/>
    </row>
  </sheetData>
  <mergeCells count="2">
    <mergeCell ref="N30:T31"/>
    <mergeCell ref="N32:T3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08D06-24D4-4FC0-8A99-4DE1C43FB128}">
  <sheetPr>
    <tabColor rgb="FFFF0000"/>
  </sheetPr>
  <dimension ref="C4:E10"/>
  <sheetViews>
    <sheetView workbookViewId="0">
      <selection activeCell="H8" sqref="H8"/>
    </sheetView>
  </sheetViews>
  <sheetFormatPr defaultRowHeight="14.5" x14ac:dyDescent="0.35"/>
  <cols>
    <col min="3" max="3" width="13.1796875" bestFit="1" customWidth="1"/>
    <col min="4" max="4" width="13.54296875" bestFit="1" customWidth="1"/>
    <col min="5" max="5" width="15.26953125" bestFit="1" customWidth="1"/>
  </cols>
  <sheetData>
    <row r="4" spans="3:5" x14ac:dyDescent="0.35">
      <c r="C4" s="17" t="s">
        <v>220</v>
      </c>
      <c r="D4" t="s">
        <v>219</v>
      </c>
      <c r="E4" s="7" t="s">
        <v>224</v>
      </c>
    </row>
    <row r="5" spans="3:5" x14ac:dyDescent="0.35">
      <c r="C5" s="18" t="s">
        <v>43</v>
      </c>
      <c r="D5" s="6">
        <v>4</v>
      </c>
      <c r="E5" s="7">
        <v>92080</v>
      </c>
    </row>
    <row r="6" spans="3:5" x14ac:dyDescent="0.35">
      <c r="C6" s="18" t="s">
        <v>10</v>
      </c>
      <c r="D6" s="6">
        <v>20</v>
      </c>
      <c r="E6" s="7">
        <v>75933</v>
      </c>
    </row>
    <row r="7" spans="3:5" x14ac:dyDescent="0.35">
      <c r="C7" s="18" t="s">
        <v>13</v>
      </c>
      <c r="D7" s="6">
        <v>137</v>
      </c>
      <c r="E7" s="7">
        <v>76798.759124087592</v>
      </c>
    </row>
    <row r="8" spans="3:5" x14ac:dyDescent="0.35">
      <c r="C8" s="18" t="s">
        <v>18</v>
      </c>
      <c r="D8" s="6">
        <v>16</v>
      </c>
      <c r="E8" s="7">
        <v>78115</v>
      </c>
    </row>
    <row r="9" spans="3:5" x14ac:dyDescent="0.35">
      <c r="C9" s="18" t="s">
        <v>49</v>
      </c>
      <c r="D9" s="6">
        <v>6</v>
      </c>
      <c r="E9" s="7">
        <v>77423.333333333328</v>
      </c>
    </row>
    <row r="10" spans="3:5" x14ac:dyDescent="0.35">
      <c r="C10" s="18" t="s">
        <v>218</v>
      </c>
      <c r="D10" s="6">
        <v>183</v>
      </c>
      <c r="E10" s="7">
        <v>77173.715846994543</v>
      </c>
    </row>
  </sheetData>
  <conditionalFormatting pivot="1" sqref="E5:E9">
    <cfRule type="dataBar" priority="1">
      <dataBar>
        <cfvo type="min"/>
        <cfvo type="max"/>
        <color rgb="FFFF555A"/>
      </dataBar>
      <extLst>
        <ext xmlns:x14="http://schemas.microsoft.com/office/spreadsheetml/2009/9/main" uri="{B025F937-C7B1-47D3-B67F-A62EFF666E3E}">
          <x14:id>{56A8732F-9F4D-401C-9817-99DA4D621437}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6A8732F-9F4D-401C-9817-99DA4D621437}">
            <x14:dataBar minLength="0" maxLength="100" gradient="0">
              <x14:cfvo type="autoMin"/>
              <x14:cfvo type="autoMax"/>
              <x14:negativeFillColor rgb="FFFF0000"/>
              <x14:axisColor rgb="FF000000"/>
            </x14:dataBar>
          </x14:cfRule>
          <xm:sqref>E5:E9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F43DF-3360-4718-85F2-12FD9FA8AB03}">
  <dimension ref="A1:K38"/>
  <sheetViews>
    <sheetView topLeftCell="A10" workbookViewId="0">
      <selection activeCell="A35" sqref="A35"/>
    </sheetView>
  </sheetViews>
  <sheetFormatPr defaultRowHeight="14.5" x14ac:dyDescent="0.35"/>
  <cols>
    <col min="1" max="1" width="12.36328125" bestFit="1" customWidth="1"/>
    <col min="2" max="2" width="13.54296875" bestFit="1" customWidth="1"/>
  </cols>
  <sheetData>
    <row r="1" spans="1:2" x14ac:dyDescent="0.35">
      <c r="A1" s="17" t="s">
        <v>220</v>
      </c>
      <c r="B1" t="s">
        <v>219</v>
      </c>
    </row>
    <row r="2" spans="1:2" x14ac:dyDescent="0.35">
      <c r="A2" s="18" t="s">
        <v>230</v>
      </c>
      <c r="B2" s="6"/>
    </row>
    <row r="3" spans="1:2" x14ac:dyDescent="0.35">
      <c r="A3" s="36" t="s">
        <v>231</v>
      </c>
      <c r="B3" s="6">
        <v>3</v>
      </c>
    </row>
    <row r="4" spans="1:2" x14ac:dyDescent="0.35">
      <c r="A4" s="36" t="s">
        <v>232</v>
      </c>
      <c r="B4" s="6">
        <v>4</v>
      </c>
    </row>
    <row r="5" spans="1:2" x14ac:dyDescent="0.35">
      <c r="A5" s="36" t="s">
        <v>233</v>
      </c>
      <c r="B5" s="6">
        <v>9</v>
      </c>
    </row>
    <row r="6" spans="1:2" x14ac:dyDescent="0.35">
      <c r="A6" s="36" t="s">
        <v>234</v>
      </c>
      <c r="B6" s="6">
        <v>12</v>
      </c>
    </row>
    <row r="7" spans="1:2" x14ac:dyDescent="0.35">
      <c r="A7" s="36" t="s">
        <v>235</v>
      </c>
      <c r="B7" s="6">
        <v>18</v>
      </c>
    </row>
    <row r="8" spans="1:2" x14ac:dyDescent="0.35">
      <c r="A8" s="36" t="s">
        <v>236</v>
      </c>
      <c r="B8" s="6">
        <v>24</v>
      </c>
    </row>
    <row r="9" spans="1:2" x14ac:dyDescent="0.35">
      <c r="A9" s="36" t="s">
        <v>237</v>
      </c>
      <c r="B9" s="6">
        <v>30</v>
      </c>
    </row>
    <row r="10" spans="1:2" x14ac:dyDescent="0.35">
      <c r="A10" s="36" t="s">
        <v>238</v>
      </c>
      <c r="B10" s="6">
        <v>37</v>
      </c>
    </row>
    <row r="11" spans="1:2" x14ac:dyDescent="0.35">
      <c r="A11" s="18" t="s">
        <v>239</v>
      </c>
      <c r="B11" s="6"/>
    </row>
    <row r="12" spans="1:2" x14ac:dyDescent="0.35">
      <c r="A12" s="36" t="s">
        <v>240</v>
      </c>
      <c r="B12" s="6">
        <v>6</v>
      </c>
    </row>
    <row r="13" spans="1:2" x14ac:dyDescent="0.35">
      <c r="A13" s="36" t="s">
        <v>241</v>
      </c>
      <c r="B13" s="6">
        <v>10</v>
      </c>
    </row>
    <row r="14" spans="1:2" x14ac:dyDescent="0.35">
      <c r="A14" s="36" t="s">
        <v>242</v>
      </c>
      <c r="B14" s="6">
        <v>19</v>
      </c>
    </row>
    <row r="15" spans="1:2" x14ac:dyDescent="0.35">
      <c r="A15" s="36" t="s">
        <v>243</v>
      </c>
      <c r="B15" s="6">
        <v>24</v>
      </c>
    </row>
    <row r="16" spans="1:2" x14ac:dyDescent="0.35">
      <c r="A16" s="36" t="s">
        <v>231</v>
      </c>
      <c r="B16" s="6">
        <v>34</v>
      </c>
    </row>
    <row r="17" spans="1:11" x14ac:dyDescent="0.35">
      <c r="A17" s="36" t="s">
        <v>232</v>
      </c>
      <c r="B17" s="6">
        <v>40</v>
      </c>
    </row>
    <row r="18" spans="1:11" x14ac:dyDescent="0.35">
      <c r="A18" s="36" t="s">
        <v>233</v>
      </c>
      <c r="B18" s="6">
        <v>53</v>
      </c>
      <c r="D18" s="37" t="s">
        <v>246</v>
      </c>
      <c r="E18" s="37"/>
      <c r="F18" s="37"/>
      <c r="G18" s="37"/>
      <c r="H18" s="37"/>
      <c r="I18" s="37"/>
      <c r="J18" s="37"/>
      <c r="K18" s="37"/>
    </row>
    <row r="19" spans="1:11" x14ac:dyDescent="0.35">
      <c r="A19" s="36" t="s">
        <v>234</v>
      </c>
      <c r="B19" s="6">
        <v>57</v>
      </c>
      <c r="D19" s="37"/>
      <c r="E19" s="37"/>
      <c r="F19" s="37"/>
      <c r="G19" s="37"/>
      <c r="H19" s="37"/>
      <c r="I19" s="37"/>
      <c r="J19" s="37"/>
      <c r="K19" s="37"/>
    </row>
    <row r="20" spans="1:11" x14ac:dyDescent="0.35">
      <c r="A20" s="36" t="s">
        <v>235</v>
      </c>
      <c r="B20" s="6">
        <v>68</v>
      </c>
    </row>
    <row r="21" spans="1:11" x14ac:dyDescent="0.35">
      <c r="A21" s="36" t="s">
        <v>236</v>
      </c>
      <c r="B21" s="6">
        <v>71</v>
      </c>
    </row>
    <row r="22" spans="1:11" x14ac:dyDescent="0.35">
      <c r="A22" s="36" t="s">
        <v>237</v>
      </c>
      <c r="B22" s="6">
        <v>75</v>
      </c>
    </row>
    <row r="23" spans="1:11" x14ac:dyDescent="0.35">
      <c r="A23" s="36" t="s">
        <v>238</v>
      </c>
      <c r="B23" s="6">
        <v>82</v>
      </c>
    </row>
    <row r="24" spans="1:11" x14ac:dyDescent="0.35">
      <c r="A24" s="18" t="s">
        <v>244</v>
      </c>
      <c r="B24" s="6"/>
    </row>
    <row r="25" spans="1:11" x14ac:dyDescent="0.35">
      <c r="A25" s="36" t="s">
        <v>240</v>
      </c>
      <c r="B25" s="6">
        <v>3</v>
      </c>
    </row>
    <row r="26" spans="1:11" x14ac:dyDescent="0.35">
      <c r="A26" s="36" t="s">
        <v>241</v>
      </c>
      <c r="B26" s="6">
        <v>13</v>
      </c>
    </row>
    <row r="27" spans="1:11" x14ac:dyDescent="0.35">
      <c r="A27" s="36" t="s">
        <v>242</v>
      </c>
      <c r="B27" s="6">
        <v>22</v>
      </c>
    </row>
    <row r="28" spans="1:11" x14ac:dyDescent="0.35">
      <c r="A28" s="36" t="s">
        <v>243</v>
      </c>
      <c r="B28" s="6">
        <v>31</v>
      </c>
    </row>
    <row r="29" spans="1:11" x14ac:dyDescent="0.35">
      <c r="A29" s="36" t="s">
        <v>231</v>
      </c>
      <c r="B29" s="6">
        <v>40</v>
      </c>
    </row>
    <row r="30" spans="1:11" x14ac:dyDescent="0.35">
      <c r="A30" s="36" t="s">
        <v>232</v>
      </c>
      <c r="B30" s="6">
        <v>47</v>
      </c>
    </row>
    <row r="31" spans="1:11" x14ac:dyDescent="0.35">
      <c r="A31" s="36" t="s">
        <v>233</v>
      </c>
      <c r="B31" s="6">
        <v>52</v>
      </c>
    </row>
    <row r="32" spans="1:11" x14ac:dyDescent="0.35">
      <c r="A32" s="36" t="s">
        <v>234</v>
      </c>
      <c r="B32" s="6">
        <v>57</v>
      </c>
    </row>
    <row r="33" spans="1:2" x14ac:dyDescent="0.35">
      <c r="A33" s="36" t="s">
        <v>235</v>
      </c>
      <c r="B33" s="6">
        <v>59</v>
      </c>
    </row>
    <row r="34" spans="1:2" x14ac:dyDescent="0.35">
      <c r="A34" s="36" t="s">
        <v>236</v>
      </c>
      <c r="B34" s="6">
        <v>62</v>
      </c>
    </row>
    <row r="35" spans="1:2" x14ac:dyDescent="0.35">
      <c r="A35" s="18" t="s">
        <v>245</v>
      </c>
      <c r="B35" s="6"/>
    </row>
    <row r="36" spans="1:2" x14ac:dyDescent="0.35">
      <c r="A36" s="36" t="s">
        <v>241</v>
      </c>
      <c r="B36" s="6">
        <v>1</v>
      </c>
    </row>
    <row r="37" spans="1:2" x14ac:dyDescent="0.35">
      <c r="A37" s="36" t="s">
        <v>243</v>
      </c>
      <c r="B37" s="6">
        <v>2</v>
      </c>
    </row>
    <row r="38" spans="1:2" x14ac:dyDescent="0.35">
      <c r="A38" s="18" t="s">
        <v>218</v>
      </c>
      <c r="B38" s="6"/>
    </row>
  </sheetData>
  <mergeCells count="1">
    <mergeCell ref="D18:K19"/>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3C1F7-B131-4E72-98C5-0F599E482A44}">
  <dimension ref="B1:L6"/>
  <sheetViews>
    <sheetView showGridLines="0" workbookViewId="0">
      <selection activeCell="N2" sqref="N2"/>
    </sheetView>
  </sheetViews>
  <sheetFormatPr defaultRowHeight="14.5" x14ac:dyDescent="0.35"/>
  <cols>
    <col min="2" max="2" width="17.7265625" customWidth="1"/>
    <col min="3" max="3" width="1.08984375" customWidth="1"/>
    <col min="4" max="4" width="17.6328125" customWidth="1"/>
    <col min="5" max="5" width="1.453125" customWidth="1"/>
    <col min="6" max="6" width="17.6328125" customWidth="1"/>
    <col min="8" max="8" width="17.7265625" customWidth="1"/>
    <col min="9" max="9" width="1" customWidth="1"/>
    <col min="10" max="10" width="17.6328125" customWidth="1"/>
    <col min="11" max="11" width="1" customWidth="1"/>
    <col min="12" max="12" width="17.6328125" customWidth="1"/>
  </cols>
  <sheetData>
    <row r="1" spans="2:12" ht="41.5" customHeight="1" x14ac:dyDescent="0.35">
      <c r="B1" s="46" t="s">
        <v>248</v>
      </c>
      <c r="C1" s="46"/>
      <c r="D1" s="46"/>
      <c r="E1" s="46"/>
      <c r="F1" s="46"/>
      <c r="H1" s="46" t="s">
        <v>249</v>
      </c>
      <c r="I1" s="46"/>
      <c r="J1" s="46"/>
      <c r="K1" s="46"/>
      <c r="L1" s="46"/>
    </row>
    <row r="2" spans="2:12" ht="51.5" customHeight="1" x14ac:dyDescent="0.55000000000000004">
      <c r="B2" s="38">
        <f>COUNTIFS(staff[country],"nz")</f>
        <v>91</v>
      </c>
      <c r="D2" s="39">
        <f>COUNTIFS(staff[country],"nz",staff[Gender],"female")/91</f>
        <v>0.47252747252747251</v>
      </c>
      <c r="F2" s="42">
        <f>AVERAGEIFS(staff[Salary],staff[country],"nz")</f>
        <v>76978.791208791212</v>
      </c>
      <c r="H2" s="40">
        <f>COUNTIFS(staff[country],"ind")</f>
        <v>92</v>
      </c>
      <c r="J2" s="41">
        <f>COUNTIFS(staff[country],"ind",staff[Gender],"female")/92</f>
        <v>0.46739130434782611</v>
      </c>
      <c r="L2" s="43">
        <f>AVERAGEIFS(staff[Salary],staff[country],"IND")</f>
        <v>77366.521739130432</v>
      </c>
    </row>
    <row r="4" spans="2:12" x14ac:dyDescent="0.35">
      <c r="B4" s="44" t="s">
        <v>247</v>
      </c>
      <c r="C4" s="45"/>
      <c r="D4" s="45"/>
      <c r="E4" s="45"/>
      <c r="F4" s="45"/>
      <c r="G4" s="45"/>
      <c r="H4" s="45"/>
      <c r="I4" s="45"/>
      <c r="J4" s="45"/>
      <c r="K4" s="45"/>
      <c r="L4" s="45"/>
    </row>
    <row r="5" spans="2:12" x14ac:dyDescent="0.35">
      <c r="B5" s="45"/>
      <c r="C5" s="45"/>
      <c r="D5" s="45"/>
      <c r="E5" s="45"/>
      <c r="F5" s="45"/>
      <c r="G5" s="45"/>
      <c r="H5" s="45"/>
      <c r="I5" s="45"/>
      <c r="J5" s="45"/>
      <c r="K5" s="45"/>
      <c r="L5" s="45"/>
    </row>
    <row r="6" spans="2:12" ht="15" customHeight="1" x14ac:dyDescent="0.35"/>
  </sheetData>
  <mergeCells count="3">
    <mergeCell ref="B4:L5"/>
    <mergeCell ref="B1:F1"/>
    <mergeCell ref="H1:L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I I E A A B Q S w M E F A A C A A g A V F S T 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V F S 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U k 1 l y J 7 Z u f A E A A M Y E A A A T A B w A R m 9 y b X V s Y X M v U 2 V j d G l v b j E u b S C i G A A o o B Q A A A A A A A A A A A A A A A A A A A A A A A A A A A D t V E 1 r w k A Q v Q v 5 D 8 v 2 k k A Q 7 N V a k K Q t 7 c G D E Q o V D 5 t k 1 M X 9 k M 2 m 1 Y b 8 9 0 5 M o 6 k f U O q 1 u Q T e 7 L w 3 b 9 4 m G S S W a 0 W i + t 3 r O x 2 n k y 2 Z g Z S o z 8 y y + Z w M i A D r d A g + k c 5 N A o g 8 b B I Q 3 S A 3 B p R 9 1 W Y V a 7 1 y v W I 6 Y h I G d M J i A T 0 6 K 6 e B V h a P z P y a 4 I Y G S 6 Y W y D 7 Z r o E i 0 + 5 o d 2 K Y y u b a y E C L X K q q m L m 1 m l 8 U t G K l P r E I E w s b W / q k o E + g U j A n c A h r Z q x E 0 Z P S c L F n U b m M w d Q N z A J 5 0 V x B 2 l R T h C y X s K t H T D C z P d M 4 Z p a r R V N g a l u W 3 t 7 n M E 3 R Z Z B n V s u D T 0 R r h + 7 R J n x C E 5 0 r u x M C l i w J H b 1 R z + l w d Z a x H R R X 6 X V J 3 f 4 n d V V S z 6 P w l 1 F d z q l W D b S M 0 Z 5 b N J n 6 z W f Y G n g M U r 8 j W Z i v B U 9 w A d l h 7 J B n a D W x T S T k O 5 J W + y M X F q p h x v q j 1 R m B w J 9 A h b l n J b 7 N u t N W C j N y d 4 9 7 F s L z / n J t j m e p L t C F j D G w 9 o J / i P S / A F B L A Q I t A B Q A A g A I A F R U k 1 k B v 7 o t p A A A A P Y A A A A S A A A A A A A A A A A A A A A A A A A A A A B D b 2 5 m a W c v U G F j a 2 F n Z S 5 4 b W x Q S w E C L Q A U A A I A C A B U V J N Z D 8 r p q 6 Q A A A D p A A A A E w A A A A A A A A A A A A A A A A D w A A A A W 0 N v b n R l b n R f V H l w Z X N d L n h t b F B L A Q I t A B Q A A g A I A F R U k 1 l y J 7 Z u f A E A A M Y E A A A T A A A A A A A A A A A A A A A A A O E 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Q X A A A A A A A A E 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6 c 3 R h Z m Y 8 L 0 l 0 Z W 1 Q Y X R o P j w v S X R l b U x v Y 2 F 0 a W 9 u P j x T d G F i b G V F b n R y a W V z P j x F b n R y e S B U e X B l P S J J c 1 B y a X Z h d G U i I F Z h b H V l P S J s M C I g L z 4 8 R W 5 0 c n k g V H l w Z T 0 i U X V l c n l J R C I g V m F s d W U 9 I n N l N W U 4 Y T c 2 N C 0 z M D R i L T R l N T I t Y m N m M C 0 x N D M 5 N z J k Z G R i N z 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i 0 x O V Q w N T o w M j o 1 M y 4 w N D Q x N j A y W i I g L z 4 8 R W 5 0 c n k g V H l w Z T 0 i R m l s b F N 0 Y X R 1 c y I g V m F s d W U 9 I n N D b 2 1 w b G V 0 Z S I g L z 4 8 L 1 N 0 Y W J s Z U V u d H J p Z X M + P C 9 J d G V t P j x J d G V t P j x J d G V t T G 9 j Y X R p b 2 4 + P E l 0 Z W 1 U e X B l P k Z v c m 1 1 b G E 8 L 0 l 0 Z W 1 U e X B l P j x J d G V t U G F 0 a D 5 T Z W N 0 a W 9 u M S 9 u e n N 0 Y W Z m L 1 N v d X J j Z T w v S X R l b V B h d G g + P C 9 J d G V t T G 9 j Y X R p b 2 4 + P F N 0 Y W J s Z U V u d H J p Z X M g L z 4 8 L 0 l 0 Z W 0 + P E l 0 Z W 0 + P E l 0 Z W 1 M b 2 N h d G l v b j 4 8 S X R l b V R 5 c G U + R m 9 y b X V s Y T w v S X R l b V R 5 c G U + P E l 0 Z W 1 Q Y X R o P l N l Y 3 R p b 2 4 x L 2 5 6 c 3 R h Z m Y v Q 2 h h b m d l Z C U y M F R 5 c G U 8 L 0 l 0 Z W 1 Q Y X R o P j w v S X R l b U x v Y 2 F 0 a W 9 u P j x T d G F i b G V F b n R y a W V z I C 8 + P C 9 J d G V t P j x J d G V t P j x J d G V t T G 9 j Y X R p b 2 4 + P E l 0 Z W 1 U e X B l P k Z v c m 1 1 b G E 8 L 0 l 0 Z W 1 U e X B l P j x J d G V t U G F 0 a D 5 T Z W N 0 a W 9 u M S 9 p b m R z d G F m Z j w v S X R l b V B h d G g + P C 9 J d G V t T G 9 j Y X R p b 2 4 + P F N 0 Y W J s Z U V u d H J p Z X M + P E V u d H J 5 I F R 5 c G U 9 I k l z U H J p d m F 0 Z S I g V m F s d W U 9 I m w w I i A v P j x F b n R y e S B U e X B l P S J R d W V y e U l E I i B W Y W x 1 Z T 0 i c z l m N m E 3 M z l m L T A y Y m E t N G R m N i 1 h N z Q 4 L T l m N j M 5 O T Q 2 M z F m O C I g L z 4 8 R W 5 0 c n k g V H l w Z T 0 i T G 9 h Z G V k V G 9 B b m F s e X N p c 1 N l c n Z p Y 2 V z I i B W Y W x 1 Z T 0 i b D A i I C 8 + P E V u d H J 5 I F R 5 c G U 9 I k Z p b G x T d G F 0 d X M i I F Z h b H V l P S J z Q 2 9 t c G x l d G U i I C 8 + P E V u d H J 5 I F R 5 c G U 9 I k Z p b G x M Y X N 0 V X B k Y X R l Z C I g V m F s d W U 9 I m Q y M D I 0 L T E y L T E 5 V D A 1 O j A y O j U z L j A 0 N z E 5 N D N a I i A v P j x F b n R y e S B U e X B l P S J G a W x s R X J y b 3 J D b 2 R l I i B W Y W x 1 Z T 0 i c 1 V u a 2 5 v d 2 4 i I C 8 + P E V u d H J 5 I F R 5 c G U 9 I k F k Z G V k V G 9 E Y X R h T W 9 k Z W w 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L 1 N 0 Y W J s Z U V u d H J p Z X M + P C 9 J d G V t P j x J d G V t P j x J d G V t T G 9 j Y X R p b 2 4 + P E l 0 Z W 1 U e X B l P k Z v c m 1 1 b G E 8 L 0 l 0 Z W 1 U e X B l P j x J d G V t U G F 0 a D 5 T Z W N 0 a W 9 u M S 9 p b m R z d G F m Z i 9 T b 3 V y Y 2 U 8 L 0 l 0 Z W 1 Q Y X R o P j w v S X R l b U x v Y 2 F 0 a W 9 u P j x T d G F i b G V F b n R y a W V z I C 8 + P C 9 J d G V t P j x J d G V t P j x J d G V t T G 9 j Y X R p b 2 4 + P E l 0 Z W 1 U e X B l P k Z v c m 1 1 b G E 8 L 0 l 0 Z W 1 U e X B l P j x J d G V t U G F 0 a D 5 T Z W N 0 a W 9 u M S 9 p b m R z d G F m Z i 9 D a G F u Z 2 V k J T I w V H l w Z T w v S X R l b V B h d G g + P C 9 J d G V t T G 9 j Y X R p b 2 4 + P F N 0 Y W J s Z U V u d H J p Z X M g L z 4 8 L 0 l 0 Z W 0 + P E l 0 Z W 0 + P E l 0 Z W 1 M b 2 N h d G l v b j 4 8 S X R l b V R 5 c G U + R m 9 y b X V s Y T w v S X R l b V R 5 c G U + P E l 0 Z W 1 Q Y X R o P l N l Y 3 R p b 2 4 x L 2 5 6 c 3 R h Z m Y v Q W R k Z W Q l M j B D d X N 0 b 2 0 8 L 0 l 0 Z W 1 Q Y X R o P j w v S X R l b U x v Y 2 F 0 a W 9 u P j x T d G F i b G V F b n R y a W V z I C 8 + P C 9 J d G V t P j x J d G V t P j x J d G V t T G 9 j Y X R p b 2 4 + P E l 0 Z W 1 U e X B l P k Z v c m 1 1 b G E 8 L 0 l 0 Z W 1 U e X B l P j x J d G V t U G F 0 a D 5 T Z W N 0 a W 9 u M S 9 p b m R z d G F m Z i 9 B Z G R l Z C U y M E N 1 c 3 R v b T w v S X R l b V B h d G g + P C 9 J d G V t T G 9 j Y X R p b 2 4 + P F N 0 Y W J s Z U V u d H J p Z X M g L z 4 8 L 0 l 0 Z W 0 + P E l 0 Z W 0 + P E l 0 Z W 1 M b 2 N h d G l v b j 4 8 S X R l b V R 5 c G U + R m 9 y b X V s Y T w v S X R l b V R 5 c G U + P E l 0 Z W 1 Q Y X R o P l N l Y 3 R p b 2 4 x L 3 N 0 Y W Z m P C 9 J d G V t U G F 0 a D 4 8 L 0 l 0 Z W 1 M b 2 N h d G l v b j 4 8 U 3 R h Y m x l R W 5 0 c m l l c z 4 8 R W 5 0 c n k g V H l w Z T 0 i S X N Q c m l 2 Y X R l I i B W Y W x 1 Z T 0 i b D A i I C 8 + P E V u d H J 5 I F R 5 c G U 9 I l F 1 Z X J 5 S U Q i I F Z h b H V l P S J z M 2 I 3 N z A w M W Q t Y z g 1 Y y 0 0 N D N m L T k 2 O W I t M T U y Z j N m N z Q w Z W R 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4 L C Z x d W 9 0 O 2 t l e U N v b H V t b k 5 h b W V z J n F 1 b 3 Q 7 O l s m c X V v d D t O Y W 1 l J n F 1 b 3 Q 7 X S w m c X V v d D t x d W V y e V J l b G F 0 a W 9 u c 2 h p c H M m c X V v d D s 6 W 1 0 s J n F 1 b 3 Q 7 Y 2 9 s d W 1 u S W R l b n R p d G l l c y Z x d W 9 0 O z p b J n F 1 b 3 Q 7 U 2 V j d G l v b j E v c 3 R h Z m Y v U 2 9 1 c m N l L n t O Y W 1 l L D B 9 J n F 1 b 3 Q 7 L C Z x d W 9 0 O 1 N l Y 3 R p b 2 4 x L 3 N 0 Y W Z m L 1 N v d X J j Z S 5 7 R 2 V u Z G V y L D F 9 J n F 1 b 3 Q 7 L C Z x d W 9 0 O 1 N l Y 3 R p b 2 4 x L 3 N 0 Y W Z m L 1 N v d X J j Z S 5 7 Q W d l L D J 9 J n F 1 b 3 Q 7 L C Z x d W 9 0 O 1 N l Y 3 R p b 2 4 x L 3 N 0 Y W Z m L 1 N v d X J j Z S 5 7 U m F 0 a W 5 n L D N 9 J n F 1 b 3 Q 7 L C Z x d W 9 0 O 1 N l Y 3 R p b 2 4 x L 3 N 0 Y W Z m L 0 N o Y W 5 n Z W Q g V H l w Z S 5 7 R G F 0 Z S B K b 2 l u Z W Q s N H 0 m c X V v d D s s J n F 1 b 3 Q 7 U 2 V j d G l v b j E v c 3 R h Z m Y v U 2 9 1 c m N l L n t E Z X B h c n R t Z W 5 0 L D V 9 J n F 1 b 3 Q 7 L C Z x d W 9 0 O 1 N l Y 3 R p b 2 4 x L 3 N 0 Y W Z m L 1 N v d X J j Z S 5 7 U 2 F s Y X J 5 L D Z 9 J n F 1 b 3 Q 7 L C Z x d W 9 0 O 1 N l Y 3 R p b 2 4 x L 3 N 0 Y W Z m L 1 N v d X J j Z S 5 7 Y 2 9 1 b n R y e S w 3 f S Z x d W 9 0 O 1 0 s J n F 1 b 3 Q 7 Q 2 9 s d W 1 u Q 2 9 1 b n Q m c X V v d D s 6 O C w m c X V v d D t L Z X l D b 2 x 1 b W 5 O Y W 1 l c y Z x d W 9 0 O z p b J n F 1 b 3 Q 7 T m F t Z S Z x d W 9 0 O 1 0 s J n F 1 b 3 Q 7 Q 2 9 s d W 1 u S W R l b n R p d G l l c y Z x d W 9 0 O z p b J n F 1 b 3 Q 7 U 2 V j d G l v b j E v c 3 R h Z m Y v U 2 9 1 c m N l L n t O Y W 1 l L D B 9 J n F 1 b 3 Q 7 L C Z x d W 9 0 O 1 N l Y 3 R p b 2 4 x L 3 N 0 Y W Z m L 1 N v d X J j Z S 5 7 R 2 V u Z G V y L D F 9 J n F 1 b 3 Q 7 L C Z x d W 9 0 O 1 N l Y 3 R p b 2 4 x L 3 N 0 Y W Z m L 1 N v d X J j Z S 5 7 Q W d l L D J 9 J n F 1 b 3 Q 7 L C Z x d W 9 0 O 1 N l Y 3 R p b 2 4 x L 3 N 0 Y W Z m L 1 N v d X J j Z S 5 7 U m F 0 a W 5 n L D N 9 J n F 1 b 3 Q 7 L C Z x d W 9 0 O 1 N l Y 3 R p b 2 4 x L 3 N 0 Y W Z m L 0 N o Y W 5 n Z W Q g V H l w Z S 5 7 R G F 0 Z S B K b 2 l u Z W Q s N H 0 m c X V v d D s s J n F 1 b 3 Q 7 U 2 V j d G l v b j E v c 3 R h Z m Y v U 2 9 1 c m N l L n t E Z X B h c n R t Z W 5 0 L D V 9 J n F 1 b 3 Q 7 L C Z x d W 9 0 O 1 N l Y 3 R p b 2 4 x L 3 N 0 Y W Z m L 1 N v d X J j Z S 5 7 U 2 F s Y X J 5 L D Z 9 J n F 1 b 3 Q 7 L C Z x d W 9 0 O 1 N l Y 3 R p b 2 4 x L 3 N 0 Y W Z m L 1 N v d X J j Z S 5 7 Y 2 9 1 b n R y e S w 3 f S Z x d W 9 0 O 1 0 s J n F 1 b 3 Q 7 U m V s Y X R p b 2 5 z a G l w S W 5 m b y Z x d W 9 0 O z p b X X 0 i I C 8 + P E V u d H J 5 I F R 5 c G U 9 I k Z p b G x T d G F 0 d X M i I F Z h b H V l P S J z Q 2 9 t c G x l d G U i I C 8 + P E V u d H J 5 I F R 5 c G U 9 I k Z p b G x D b 2 x 1 b W 5 O Y W 1 l c y I g V m F s d W U 9 I n N b J n F 1 b 3 Q 7 T m F t Z S Z x d W 9 0 O y w m c X V v d D t H Z W 5 k Z X I m c X V v d D s s J n F 1 b 3 Q 7 Q W d l J n F 1 b 3 Q 7 L C Z x d W 9 0 O 1 J h d G l u Z y Z x d W 9 0 O y w m c X V v d D t E Y X R l I E p v a W 5 l Z C Z x d W 9 0 O y w m c X V v d D t E Z X B h c n R t Z W 5 0 J n F 1 b 3 Q 7 L C Z x d W 9 0 O 1 N h b G F y e S Z x d W 9 0 O y w m c X V v d D t j b 3 V u d H J 5 J n F 1 b 3 Q 7 X S I g L z 4 8 R W 5 0 c n k g V H l w Z T 0 i R m l s b E N v b H V t b l R 5 c G V z I i B W Y W x 1 Z T 0 i c 0 J n W U Z B Q W t H Q l F B P S I g L z 4 8 R W 5 0 c n k g V H l w Z T 0 i R m l s b E x h c 3 R V c G R h d G V k I i B W Y W x 1 Z T 0 i Z D I w M j Q t M T I t M T l U M D U 6 M D Q 6 N D A u N D c 0 M T E 5 M 1 o i I C 8 + P E V u d H J 5 I F R 5 c G U 9 I k Z p b G x F c n J v c k N v d W 5 0 I i B W Y W x 1 Z T 0 i b D A i I C 8 + P E V u d H J 5 I F R 5 c G U 9 I k Z p b G x F c n J v c k N v Z G U i I F Z h b H V l P S J z V W 5 r b m 9 3 b i I g L z 4 8 R W 5 0 c n k g V H l w Z T 0 i R m l s b E N v d W 5 0 I i B W Y W x 1 Z T 0 i b D E 4 M y I g L z 4 8 R W 5 0 c n k g V H l w Z T 0 i Q W R k Z W R U b 0 R h d G F N b 2 R l b C I g V m F s d W U 9 I m w w I i A v P j x F b n R y e S B U e X B l P S J S Z W N v d m V y e V R h c m d l d F N o Z W V 0 I i B W Y W x 1 Z T 0 i c 0 F s b H N 0 Y W Z m I i A v P j x F b n R y e S B U e X B l P S J S Z W N v d m V y e V R h c m d l d E N v b H V t b i I g V m F s d W U 9 I m w x I i A v P j x F b n R y e S B U e X B l P S J S Z W N v d m V y e V R h c m d l d F J v d y I g V m F s d W U 9 I m w x I i A v P j x F b n R y e S B U e X B l P S J G a W x s V G F y Z 2 V 0 I i B W Y W x 1 Z T 0 i c 3 N 0 Y W Z m I i A v P j w v U 3 R h Y m x l R W 5 0 c m l l c z 4 8 L 0 l 0 Z W 0 + P E l 0 Z W 0 + P E l 0 Z W 1 M b 2 N h d G l v b j 4 8 S X R l b V R 5 c G U + R m 9 y b X V s Y T w v S X R l b V R 5 c G U + P E l 0 Z W 1 Q Y X R o P l N l Y 3 R p b 2 4 x L 3 N 0 Y W Z m L 1 N v d X J j Z T w v S X R l b V B h d G g + P C 9 J d G V t T G 9 j Y X R p b 2 4 + P F N 0 Y W J s Z U V u d H J p Z X M g L z 4 8 L 0 l 0 Z W 0 + P E l 0 Z W 0 + P E l 0 Z W 1 M b 2 N h d G l v b j 4 8 S X R l b V R 5 c G U + R m 9 y b X V s Y T w v S X R l b V R 5 c G U + P E l 0 Z W 1 Q Y X R o P l N l Y 3 R p b 2 4 x L 3 N 0 Y W Z m L 1 J l b W 9 2 Z W Q l M j B E d X B s a W N h d G V z P C 9 J d G V t U G F 0 a D 4 8 L 0 l 0 Z W 1 M b 2 N h d G l v b j 4 8 U 3 R h Y m x l R W 5 0 c m l l c y A v P j w v S X R l b T 4 8 S X R l b T 4 8 S X R l b U x v Y 2 F 0 a W 9 u P j x J d G V t V H l w Z T 5 G b 3 J t d W x h P C 9 J d G V t V H l w Z T 4 8 S X R l b V B h d G g + U 2 V j d G l v b j E v c 3 R h Z m Y v R m l s d G V y Z W Q l M j B S b 3 d z P C 9 J d G V t U G F 0 a D 4 8 L 0 l 0 Z W 1 M b 2 N h d G l v b j 4 8 U 3 R h Y m x l R W 5 0 c m l l c y A v P j w v S X R l b T 4 8 S X R l b T 4 8 S X R l b U x v Y 2 F 0 a W 9 u P j x J d G V t V H l w Z T 5 G b 3 J t d W x h P C 9 J d G V t V H l w Z T 4 8 S X R l b V B h d G g + U 2 V j d G l v b j E v c 3 R h Z m Y v Q 2 h h b m d l Z C U y M F R 5 c G U 8 L 0 l 0 Z W 1 Q Y X R o P j w v S X R l b U x v Y 2 F 0 a W 9 u P j x T d G F i b G V F b n R y a W V z I C 8 + P C 9 J d G V t P j w v S X R l b X M + P C 9 M b 2 N h b F B h Y 2 t h Z 2 V N Z X R h Z G F 0 Y U Z p b G U + F g A A A F B L B Q Y A A A A A A A A A A A A A A A A A A A A A A A A m A Q A A A Q A A A N C M n d 8 B F d E R j H o A w E / C l + s B A A A A X H 4 6 8 Y 0 Y + k q o t 8 Z Q B c 6 S N Q A A A A A C A A A A A A A Q Z g A A A A E A A C A A A A C g 0 m 8 O Y k 9 B j Q w S a B I I d + d j I X Z d S f 3 k m I M y / 6 M D w 0 1 l J A A A A A A O g A A A A A I A A C A A A A B h j A r Z 5 F x O n K f 7 L s u d e 1 q d 9 s + R u 8 / 4 u O 5 h W j 8 n 4 1 t m X 1 A A A A D d P M A 2 O R w i T 3 Y M B 9 j / s x 9 J y i 3 c f k 4 h 0 T w 0 m n F 6 m t f q A B L u V W 2 P g 4 S l 1 h A T b Y N J e a 8 G v 6 z J p I / + s O 6 E d x N V A v x G P s 1 g w P w S h k B 5 J D F 4 O 2 z P N E A A A A B 9 R + k Q 4 m p u T c v h G P t e g c R / l f 8 L z j e / 3 8 2 o l O E h C V n x K c K C H N j M p 7 8 G w F o 5 T m i q 8 t f x 2 U j Q + b x a 7 Z c b N 6 Q 3 L o Z o < / 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 2 0 2 4 - 1 2 - 1 9 T 1 8 : 4 5 : 0 9 . 9 9 0 0 2 9 7 + 0 5 : 3 0 < / L a s t P r o c e s s e d T i m e > < / D a t a M o d e l i n g S a n d b o x . S e r i a l i z e d S a n d b o x E r r o r C a c h e > ] ] > < / C u s t o m C o n t e n t > < / G e m i n i > 
</file>

<file path=customXml/itemProps1.xml><?xml version="1.0" encoding="utf-8"?>
<ds:datastoreItem xmlns:ds="http://schemas.openxmlformats.org/officeDocument/2006/customXml" ds:itemID="{2A6A3FA8-CB81-4D5A-88CC-00C8076BB3C6}">
  <ds:schemaRefs>
    <ds:schemaRef ds:uri="http://schemas.microsoft.com/DataMashup"/>
  </ds:schemaRefs>
</ds:datastoreItem>
</file>

<file path=customXml/itemProps2.xml><?xml version="1.0" encoding="utf-8"?>
<ds:datastoreItem xmlns:ds="http://schemas.openxmlformats.org/officeDocument/2006/customXml" ds:itemID="{3CC95821-A9D9-4FE6-94E2-3A215E5A2DEC}">
  <ds:schemaRefs/>
</ds:datastoreItem>
</file>

<file path=customXml/itemProps3.xml><?xml version="1.0" encoding="utf-8"?>
<ds:datastoreItem xmlns:ds="http://schemas.openxmlformats.org/officeDocument/2006/customXml" ds:itemID="{53CA8BD4-2F6B-49C9-8622-BD351773A021}">
  <ds:schemaRefs/>
</ds:datastoreItem>
</file>

<file path=customXml/itemProps4.xml><?xml version="1.0" encoding="utf-8"?>
<ds:datastoreItem xmlns:ds="http://schemas.openxmlformats.org/officeDocument/2006/customXml" ds:itemID="{D8AE6C8F-18B2-4DF2-BC4D-976E10E9901D}">
  <ds:schemaRefs/>
</ds:datastoreItem>
</file>

<file path=customXml/itemProps5.xml><?xml version="1.0" encoding="utf-8"?>
<ds:datastoreItem xmlns:ds="http://schemas.openxmlformats.org/officeDocument/2006/customXml" ds:itemID="{5B005548-93FC-4A76-8A23-74CDB2DC7EB9}">
  <ds:schemaRefs/>
</ds:datastoreItem>
</file>

<file path=customXml/itemProps6.xml><?xml version="1.0" encoding="utf-8"?>
<ds:datastoreItem xmlns:ds="http://schemas.openxmlformats.org/officeDocument/2006/customXml" ds:itemID="{F6B25749-787B-4B8D-A02E-8BFB22B7A0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nzstaff</vt:lpstr>
      <vt:lpstr>indstaff</vt:lpstr>
      <vt:lpstr>Sheet4</vt:lpstr>
      <vt:lpstr>Allstaff</vt:lpstr>
      <vt:lpstr>salary spread</vt:lpstr>
      <vt:lpstr>salary vs rating</vt:lpstr>
      <vt:lpstr>Employee Trend</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shakamudi</dc:creator>
  <cp:lastModifiedBy>venkat shakamudi</cp:lastModifiedBy>
  <dcterms:created xsi:type="dcterms:W3CDTF">2024-12-19T03:58:48Z</dcterms:created>
  <dcterms:modified xsi:type="dcterms:W3CDTF">2024-12-19T13:15:20Z</dcterms:modified>
</cp:coreProperties>
</file>