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ramve6x\Desktop\BEST\Sustenance for 4.0\"/>
    </mc:Choice>
  </mc:AlternateContent>
  <bookViews>
    <workbookView xWindow="-120" yWindow="-120" windowWidth="20730" windowHeight="11160" activeTab="2"/>
  </bookViews>
  <sheets>
    <sheet name="Calculation" sheetId="2" r:id="rId1"/>
    <sheet name="Planning &amp; Action Summary" sheetId="5" r:id="rId2"/>
    <sheet name="Prediction Model" sheetId="3" r:id="rId3"/>
    <sheet name="Goal Computation" sheetId="4"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0" i="3" l="1"/>
  <c r="J39" i="3"/>
  <c r="J38" i="3"/>
  <c r="J37" i="3"/>
  <c r="J36" i="3"/>
  <c r="J35" i="3"/>
  <c r="J34" i="3"/>
  <c r="J33" i="3"/>
  <c r="J32" i="3"/>
  <c r="J31" i="3"/>
  <c r="J30" i="3"/>
  <c r="J29" i="3"/>
  <c r="J28" i="3"/>
  <c r="J27" i="3"/>
  <c r="J26" i="3"/>
  <c r="J25" i="3"/>
  <c r="J24" i="3"/>
  <c r="J23" i="3"/>
  <c r="J22" i="3"/>
  <c r="J14" i="3"/>
  <c r="J15" i="3"/>
  <c r="J16" i="3"/>
  <c r="J17" i="3"/>
  <c r="J18" i="3"/>
  <c r="J19" i="3"/>
  <c r="J20" i="3"/>
  <c r="J21" i="3"/>
  <c r="J11" i="3" l="1"/>
  <c r="J12" i="3" l="1"/>
  <c r="J13" i="3"/>
  <c r="F7" i="4"/>
  <c r="F8" i="4" s="1"/>
  <c r="C7" i="4"/>
  <c r="C8" i="4" s="1"/>
  <c r="J10" i="3" l="1"/>
  <c r="H9" i="2"/>
  <c r="K15" i="2"/>
  <c r="J9" i="2"/>
  <c r="I9" i="2"/>
  <c r="J4" i="2" l="1"/>
  <c r="I4" i="2"/>
  <c r="H4" i="2"/>
  <c r="E18" i="2"/>
  <c r="D18" i="2"/>
  <c r="C18" i="2"/>
  <c r="E17" i="2"/>
  <c r="D17" i="2"/>
  <c r="C17" i="2"/>
  <c r="E16" i="2"/>
  <c r="D16" i="2"/>
  <c r="C16" i="2"/>
  <c r="B18" i="2"/>
  <c r="B17" i="2"/>
  <c r="B16" i="2"/>
  <c r="B20" i="2" l="1"/>
  <c r="B22" i="2"/>
  <c r="B21" i="2"/>
  <c r="D22" i="2"/>
  <c r="D20" i="2"/>
  <c r="D21" i="2"/>
  <c r="E22" i="2"/>
  <c r="E21" i="2"/>
  <c r="C21" i="2"/>
  <c r="C20" i="2"/>
  <c r="C22" i="2"/>
  <c r="K4" i="2"/>
  <c r="M9" i="2" s="1"/>
  <c r="K3" i="3" s="1"/>
  <c r="N9" i="2" l="1"/>
  <c r="L3" i="3" s="1"/>
  <c r="L9" i="2"/>
  <c r="K9" i="2"/>
  <c r="J3" i="3"/>
</calcChain>
</file>

<file path=xl/sharedStrings.xml><?xml version="1.0" encoding="utf-8"?>
<sst xmlns="http://schemas.openxmlformats.org/spreadsheetml/2006/main" count="103" uniqueCount="77">
  <si>
    <t>Feature Grooming Effort %</t>
  </si>
  <si>
    <t>CRDDE</t>
  </si>
  <si>
    <t>Overall Defect Density</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</si>
  <si>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</si>
  <si>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</si>
  <si>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</si>
  <si>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</si>
  <si>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</si>
  <si>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</si>
  <si>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</si>
  <si>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</si>
  <si>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</si>
  <si>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</si>
  <si>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</si>
  <si>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</si>
  <si>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</si>
  <si>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</si>
  <si>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</si>
  <si>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</si>
  <si>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</si>
  <si>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</si>
  <si>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</si>
  <si>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</si>
  <si>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</si>
  <si>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</si>
  <si>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</si>
  <si>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UTDD</t>
  </si>
  <si>
    <t>VIF</t>
  </si>
  <si>
    <t>T statistics</t>
  </si>
  <si>
    <t>SE</t>
  </si>
  <si>
    <t>SQRT(N)</t>
  </si>
  <si>
    <t>Upper Confidence Interval</t>
  </si>
  <si>
    <t>Lower Confidence Interval</t>
  </si>
  <si>
    <t>Upper Prediction Interval</t>
  </si>
  <si>
    <t>Lower Prediction Interval</t>
  </si>
  <si>
    <t>Frequency</t>
  </si>
  <si>
    <t>Goal</t>
  </si>
  <si>
    <t>UCL</t>
  </si>
  <si>
    <t>LCL</t>
  </si>
  <si>
    <t>Mean</t>
  </si>
  <si>
    <t>SD</t>
  </si>
  <si>
    <t>Median</t>
  </si>
  <si>
    <t>X Factors / Goals &amp; Control Limits</t>
  </si>
  <si>
    <t>Release / Sprint</t>
  </si>
  <si>
    <t>Predicted Overall Defect Density</t>
  </si>
  <si>
    <t>Upper Predicted Limit</t>
  </si>
  <si>
    <t>Lower Predicted Limit</t>
  </si>
  <si>
    <t>Overall Density Goal</t>
  </si>
  <si>
    <t>Deviation</t>
  </si>
  <si>
    <t>Actual ODD</t>
  </si>
  <si>
    <t>Remarks / Corrective / Preventive Action</t>
  </si>
  <si>
    <t>Prediction Analysis</t>
  </si>
  <si>
    <t>UTDDE</t>
  </si>
  <si>
    <t>ODD</t>
  </si>
  <si>
    <t>*Cells highlighted in Pink will be auto populated</t>
  </si>
  <si>
    <t>SP</t>
  </si>
  <si>
    <t>Defects</t>
  </si>
  <si>
    <t>1 SP</t>
  </si>
  <si>
    <t>8 Phrs</t>
  </si>
  <si>
    <t>599 SP to Phrs
(599 * 8)</t>
  </si>
  <si>
    <t>Defect / Per hour</t>
  </si>
  <si>
    <t>Org Level Goal</t>
  </si>
  <si>
    <t>ECSADM Goal</t>
  </si>
  <si>
    <r>
      <rPr>
        <b/>
        <sz val="11"/>
        <color theme="1"/>
        <rFont val="Calibri"/>
        <family val="2"/>
        <scheme val="minor"/>
      </rPr>
      <t xml:space="preserve">Inference: </t>
    </r>
    <r>
      <rPr>
        <sz val="11"/>
        <color theme="1"/>
        <rFont val="Calibri"/>
        <family val="2"/>
        <scheme val="minor"/>
      </rPr>
      <t>Org goal and ECSADM goals are reviewed. Though ECS goal is more appropriate to this team, but team is average performance of Overall Defect Density is 0.04 which is already better compared to ECS level goal. So to strive improvement, more stringent goals from Org is defined to monitor</t>
    </r>
  </si>
  <si>
    <t>Code Review Defect Detection Efficiency (CRDDE)
[Code Review defects / Code Review effort in Person Days]</t>
  </si>
  <si>
    <t>Unit Testing Defect Detection Efficiency (UTDDE)
[Unit Testing defects / Unit Testing effort in Person Days]</t>
  </si>
  <si>
    <t>Predicted Overall Defect Density
[Internal Defects until SIT / Overall Sprint Effort in Person Hours]</t>
  </si>
  <si>
    <t>Project Objective:</t>
  </si>
  <si>
    <t>Improve Delivery Quality with optimum delivery model</t>
  </si>
  <si>
    <t>Action Taken:</t>
  </si>
  <si>
    <t>To improvise the internal process quality to contain defects injection a Process Performance Model (PPM) using Regression Analysis had been developed using project past data and similar Sprint data. 
This model had been used to predict the Overall Defect Density of the sprint using leading indicators like Estimated Feature Grooming Effort %, Code Review Defect Detection Efficiency, Unit Testing Defect Detection efficiency. 
Model used during the Spring Grooming starting of every sprint and will be re-predicted with every Stage like Grooming Completion, Code Review Completion and Unit testing completion with actual metrics values of these factors. 
Based on the prediction Interval outcomes and comparison with Org goal values, forecasted deviation values are calculated. Based on these values proactive actions are planned to contain the defects injections and their reducing the CRDDE and UTDDE metrics. 
This will overall reduce the Overall Defect Density of the project and Rework Effort involved in fixing the in-progress defects like Code review and Unit testing. 
This model also allows to perform What-If analysis if in case teams wants to control the overall defect density even less than predicted value. When changing the X factors like Estimated Feature Grooming Effort %, Code Review Defect Detection Efficiency, Unit Testing Defect Detection efficiency during the Sprint grooming starting, revised goals of X factors can be arrived and planned for the sprint accordingly</t>
  </si>
  <si>
    <t>Sprint X - Sprint Grooming - Planning</t>
  </si>
  <si>
    <t>Sprint X - Sprint Grooming - Completed</t>
  </si>
  <si>
    <t>Sprint X - Code Review Complete</t>
  </si>
  <si>
    <t>Sprint X - Unit Testing Complete</t>
  </si>
  <si>
    <t>-</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</si>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</sst>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00"/>
    <numFmt numFmtId="166" formatCode="0.0"/>
  </numFmts>
  <fonts count="11" x14ac:knownFonts="1">
    <font>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i/>
      <sz val="10"/>
      <color theme="1"/>
      <name val="Calibri"/>
      <family val="2"/>
      <scheme val="minor"/>
    </font>
    <font>
      <sz val="11"/>
      <color theme="1"/>
      <name val="Calibri"/>
      <family val="2"/>
      <scheme val="minor"/>
    </font>
    <font>
      <i/>
      <sz val="11"/>
      <color theme="1"/>
      <name val="Calibri"/>
      <family val="2"/>
      <scheme val="minor"/>
    </font>
    <font>
      <i/>
      <sz val="9"/>
      <color theme="1"/>
      <name val="Calibri"/>
      <family val="2"/>
      <scheme val="minor"/>
    </font>
    <font>
      <b/>
      <sz val="11"/>
      <color theme="1"/>
      <name val="Calibri"/>
      <family val="2"/>
      <scheme val="minor"/>
    </font>
    <font>
      <sz val="10"/>
      <name val="Calibri"/>
      <family val="2"/>
      <scheme val="minor"/>
    </font>
    <font>
      <b/>
      <i/>
      <sz val="10"/>
      <color rgb="FF00B050"/>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s>
  <cellStyleXfs count="2">
    <xf numFmtId="0" fontId="0" fillId="0" borderId="0"/>
    <xf numFmtId="9" fontId="5" fillId="0" borderId="0" applyFont="0" applyFill="0" applyBorder="0" applyAlignment="0" applyProtection="0"/>
  </cellStyleXfs>
  <cellXfs count="79">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1" fillId="0" borderId="0" xfId="0" applyFont="1"/>
    <xf numFmtId="0" fontId="1" fillId="0" borderId="1" xfId="0" applyFont="1" applyBorder="1" applyAlignment="1">
      <alignment horizontal="center" vertical="center"/>
    </xf>
    <xf numFmtId="2" fontId="1" fillId="0" borderId="1" xfId="0" applyNumberFormat="1" applyFont="1" applyBorder="1" applyAlignment="1">
      <alignment horizontal="center" vertical="center"/>
    </xf>
    <xf numFmtId="2" fontId="1" fillId="0" borderId="1" xfId="0" applyNumberFormat="1" applyFont="1" applyBorder="1" applyAlignment="1" applyProtection="1">
      <alignment horizontal="center" vertical="center"/>
      <protection locked="0"/>
    </xf>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xf numFmtId="164" fontId="3" fillId="0" borderId="1" xfId="0" applyNumberFormat="1" applyFont="1" applyBorder="1" applyAlignment="1">
      <alignment horizontal="center" vertical="center"/>
    </xf>
    <xf numFmtId="0" fontId="3" fillId="0" borderId="1" xfId="0" applyFont="1" applyBorder="1" applyAlignment="1">
      <alignmen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2" fontId="1" fillId="0" borderId="0" xfId="0" applyNumberFormat="1" applyFont="1" applyFill="1" applyBorder="1" applyAlignment="1">
      <alignment horizontal="center" vertical="center"/>
    </xf>
    <xf numFmtId="0" fontId="0" fillId="0" borderId="0" xfId="0" applyFill="1" applyBorder="1" applyAlignment="1"/>
    <xf numFmtId="0" fontId="0" fillId="0" borderId="3" xfId="0" applyFill="1" applyBorder="1" applyAlignment="1"/>
    <xf numFmtId="166" fontId="3" fillId="0" borderId="1" xfId="0" applyNumberFormat="1" applyFont="1" applyBorder="1" applyAlignment="1">
      <alignment horizontal="center" vertical="center"/>
    </xf>
    <xf numFmtId="0" fontId="6" fillId="2" borderId="4" xfId="0" applyFont="1" applyFill="1" applyBorder="1" applyAlignment="1">
      <alignment horizontal="center"/>
    </xf>
    <xf numFmtId="164" fontId="3" fillId="0" borderId="1" xfId="0" applyNumberFormat="1" applyFont="1" applyBorder="1"/>
    <xf numFmtId="165" fontId="3" fillId="0" borderId="1" xfId="0" applyNumberFormat="1" applyFont="1" applyBorder="1" applyAlignment="1">
      <alignment horizontal="center" vertical="center"/>
    </xf>
    <xf numFmtId="0" fontId="1" fillId="0" borderId="0" xfId="0" applyFont="1" applyAlignment="1">
      <alignment horizontal="center" vertical="center"/>
    </xf>
    <xf numFmtId="164" fontId="0" fillId="0" borderId="0" xfId="0" applyNumberFormat="1" applyAlignment="1">
      <alignment horizontal="center" vertical="center"/>
    </xf>
    <xf numFmtId="0" fontId="3" fillId="4" borderId="1" xfId="0" applyFont="1" applyFill="1" applyBorder="1" applyAlignment="1">
      <alignment horizontal="center" vertical="center"/>
    </xf>
    <xf numFmtId="9" fontId="3" fillId="4" borderId="1" xfId="1" applyFont="1" applyFill="1" applyBorder="1" applyAlignment="1">
      <alignment horizontal="center" vertical="center"/>
    </xf>
    <xf numFmtId="164" fontId="3" fillId="4" borderId="1" xfId="0" applyNumberFormat="1" applyFont="1" applyFill="1" applyBorder="1" applyAlignment="1">
      <alignment horizontal="center" vertical="center"/>
    </xf>
    <xf numFmtId="2" fontId="3" fillId="4" borderId="1" xfId="0" applyNumberFormat="1" applyFont="1" applyFill="1" applyBorder="1" applyAlignment="1">
      <alignment horizontal="center" vertical="center"/>
    </xf>
    <xf numFmtId="0" fontId="1" fillId="0" borderId="1" xfId="0" applyFont="1" applyBorder="1"/>
    <xf numFmtId="0" fontId="9" fillId="0" borderId="0" xfId="0" applyFont="1" applyAlignment="1">
      <alignment horizontal="center"/>
    </xf>
    <xf numFmtId="2" fontId="9" fillId="0" borderId="0" xfId="0" applyNumberFormat="1" applyFont="1" applyAlignment="1">
      <alignment horizontal="center"/>
    </xf>
    <xf numFmtId="0" fontId="0" fillId="0" borderId="0" xfId="0"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left" vertical="center"/>
    </xf>
    <xf numFmtId="0" fontId="0" fillId="0" borderId="1" xfId="0" applyBorder="1"/>
    <xf numFmtId="0" fontId="9" fillId="0" borderId="1" xfId="0" applyFont="1" applyBorder="1" applyAlignment="1">
      <alignment horizontal="center"/>
    </xf>
    <xf numFmtId="0" fontId="1" fillId="0" borderId="1" xfId="0" applyFont="1" applyBorder="1" applyAlignment="1" applyProtection="1">
      <alignment horizontal="center" vertical="center"/>
    </xf>
    <xf numFmtId="2" fontId="1" fillId="0" borderId="1" xfId="0" applyNumberFormat="1" applyFont="1" applyFill="1" applyBorder="1" applyAlignment="1">
      <alignment horizontal="center"/>
    </xf>
    <xf numFmtId="2" fontId="1" fillId="0" borderId="1" xfId="0" applyNumberFormat="1" applyFont="1" applyFill="1" applyBorder="1" applyAlignment="1" applyProtection="1">
      <alignment horizontal="center"/>
      <protection locked="0"/>
    </xf>
    <xf numFmtId="2" fontId="1" fillId="0" borderId="1" xfId="0" applyNumberFormat="1" applyFont="1" applyFill="1" applyBorder="1" applyAlignment="1">
      <alignment horizontal="center" vertical="center"/>
    </xf>
    <xf numFmtId="164" fontId="1" fillId="0" borderId="0" xfId="0" applyNumberFormat="1" applyFont="1" applyAlignment="1">
      <alignment horizontal="center" vertical="center"/>
    </xf>
    <xf numFmtId="2" fontId="1" fillId="0" borderId="0" xfId="0" applyNumberFormat="1" applyFont="1" applyAlignment="1">
      <alignment horizontal="center" vertical="center"/>
    </xf>
    <xf numFmtId="166" fontId="1" fillId="0" borderId="0" xfId="0" applyNumberFormat="1" applyFont="1" applyAlignment="1">
      <alignment horizontal="center" vertical="center"/>
    </xf>
    <xf numFmtId="0" fontId="3" fillId="0" borderId="1" xfId="0" applyFont="1" applyBorder="1" applyAlignment="1">
      <alignment wrapText="1"/>
    </xf>
    <xf numFmtId="164" fontId="3" fillId="0" borderId="1" xfId="0" applyNumberFormat="1" applyFont="1" applyFill="1" applyBorder="1" applyAlignment="1">
      <alignment horizontal="center" vertical="center"/>
    </xf>
    <xf numFmtId="2" fontId="3" fillId="0" borderId="1" xfId="0" applyNumberFormat="1" applyFont="1" applyFill="1" applyBorder="1" applyAlignment="1">
      <alignment horizontal="center" vertical="center"/>
    </xf>
    <xf numFmtId="0" fontId="1" fillId="0" borderId="0" xfId="0" applyFont="1" applyAlignment="1">
      <alignment horizontal="left" vertical="center" wrapText="1"/>
    </xf>
    <xf numFmtId="0" fontId="1" fillId="0" borderId="0" xfId="0" applyFont="1" applyAlignment="1">
      <alignment wrapText="1"/>
    </xf>
    <xf numFmtId="0" fontId="3" fillId="0" borderId="15" xfId="0" applyFont="1" applyBorder="1" applyAlignment="1">
      <alignment vertical="center" wrapText="1"/>
    </xf>
    <xf numFmtId="0" fontId="3" fillId="0" borderId="0" xfId="0" applyFont="1" applyAlignment="1">
      <alignment wrapText="1"/>
    </xf>
    <xf numFmtId="0" fontId="4" fillId="2" borderId="16" xfId="0" applyFont="1" applyFill="1" applyBorder="1" applyAlignment="1">
      <alignment horizontal="left" vertical="center" wrapText="1"/>
    </xf>
    <xf numFmtId="0" fontId="1" fillId="0" borderId="6" xfId="0" applyFont="1" applyBorder="1" applyAlignment="1">
      <alignment horizontal="center"/>
    </xf>
    <xf numFmtId="0" fontId="1" fillId="0" borderId="2" xfId="0" applyFont="1" applyBorder="1" applyAlignment="1">
      <alignment horizontal="center"/>
    </xf>
    <xf numFmtId="0" fontId="1" fillId="0" borderId="7" xfId="0" applyFont="1" applyBorder="1" applyAlignment="1">
      <alignment horizontal="center"/>
    </xf>
    <xf numFmtId="0" fontId="10" fillId="0" borderId="1" xfId="0" applyFont="1" applyBorder="1" applyAlignment="1">
      <alignment horizontal="center" vertical="center"/>
    </xf>
    <xf numFmtId="0" fontId="4" fillId="0" borderId="2" xfId="0" applyFont="1" applyBorder="1" applyAlignment="1">
      <alignment horizontal="center" vertical="center"/>
    </xf>
    <xf numFmtId="0" fontId="6" fillId="2" borderId="4" xfId="0" applyFont="1" applyFill="1" applyBorder="1" applyAlignment="1">
      <alignment horizontal="center"/>
    </xf>
    <xf numFmtId="2" fontId="0" fillId="0" borderId="5" xfId="0" applyNumberFormat="1" applyFill="1" applyBorder="1" applyAlignment="1">
      <alignment horizontal="center" vertical="center"/>
    </xf>
    <xf numFmtId="2" fontId="0" fillId="0" borderId="3" xfId="0" applyNumberFormat="1" applyFill="1" applyBorder="1" applyAlignment="1">
      <alignment horizontal="center" vertical="center"/>
    </xf>
    <xf numFmtId="0" fontId="1" fillId="0" borderId="6" xfId="0" applyFont="1" applyBorder="1" applyAlignment="1">
      <alignment horizontal="center"/>
    </xf>
    <xf numFmtId="0" fontId="1" fillId="0" borderId="2" xfId="0" applyFont="1" applyBorder="1" applyAlignment="1">
      <alignment horizontal="center"/>
    </xf>
    <xf numFmtId="0" fontId="1" fillId="0" borderId="7" xfId="0" applyFont="1" applyBorder="1" applyAlignment="1">
      <alignment horizontal="center"/>
    </xf>
    <xf numFmtId="0" fontId="3" fillId="0" borderId="1" xfId="0" applyFont="1" applyBorder="1" applyAlignment="1">
      <alignment horizontal="center" wrapText="1"/>
    </xf>
    <xf numFmtId="0" fontId="7" fillId="4" borderId="0" xfId="0" applyFont="1" applyFill="1" applyAlignment="1">
      <alignment horizontal="center" vertical="center"/>
    </xf>
    <xf numFmtId="0" fontId="4" fillId="2"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left" wrapText="1"/>
    </xf>
    <xf numFmtId="0" fontId="8" fillId="5" borderId="1" xfId="0" applyFont="1" applyFill="1" applyBorder="1" applyAlignment="1">
      <alignment horizontal="center"/>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3" xfId="0" applyBorder="1" applyAlignment="1">
      <alignment horizontal="left" vertical="center" wrapText="1"/>
    </xf>
    <xf numFmtId="0" fontId="0" fillId="0" borderId="14" xfId="0" applyBorder="1" applyAlignment="1">
      <alignment horizontal="left"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P34"/>
  <sheetViews>
    <sheetView showGridLines="0" topLeftCell="A14" zoomScale="115" zoomScaleNormal="115" workbookViewId="0">
      <selection activeCell="D34" sqref="D34:E36"/>
    </sheetView>
  </sheetViews>
  <sheetFormatPr defaultRowHeight="12.75" x14ac:dyDescent="0.2"/>
  <cols>
    <col min="1" max="4" width="9.140625" style="3"/>
    <col min="5" max="5" width="10.42578125" style="3" bestFit="1" customWidth="1"/>
    <col min="6" max="7" width="2.5703125" style="3" customWidth="1"/>
    <col min="8" max="8" width="24.85546875" style="3" bestFit="1" customWidth="1"/>
    <col min="9" max="9" width="12.7109375" style="3" bestFit="1" customWidth="1"/>
    <col min="10" max="10" width="14.5703125" style="3" bestFit="1" customWidth="1"/>
    <col min="11" max="14" width="19" style="3" customWidth="1"/>
    <col min="15" max="16" width="12.7109375" style="3" bestFit="1" customWidth="1"/>
    <col min="17" max="16384" width="9.140625" style="3"/>
  </cols>
  <sheetData>
    <row r="2" spans="1:16" ht="38.25" x14ac:dyDescent="0.2">
      <c r="A2" s="1" t="s">
        <v>35</v>
      </c>
      <c r="B2" s="1" t="s">
        <v>0</v>
      </c>
      <c r="C2" s="1" t="s">
        <v>1</v>
      </c>
      <c r="D2" s="1" t="s">
        <v>52</v>
      </c>
      <c r="E2" s="1" t="s">
        <v>53</v>
      </c>
      <c r="H2" s="57" t="s">
        <v>51</v>
      </c>
      <c r="I2" s="57"/>
      <c r="J2" s="57"/>
      <c r="K2" s="57"/>
    </row>
    <row r="3" spans="1:16" x14ac:dyDescent="0.2">
      <c r="A3" s="4">
        <v>1</v>
      </c>
      <c r="B3" s="5">
        <v>39.83</v>
      </c>
      <c r="C3" s="6">
        <v>1.6761904761904762</v>
      </c>
      <c r="D3" s="5">
        <v>1.2</v>
      </c>
      <c r="E3" s="5">
        <v>6.1728395061728392E-3</v>
      </c>
      <c r="H3" s="1" t="s">
        <v>0</v>
      </c>
      <c r="I3" s="1" t="s">
        <v>1</v>
      </c>
      <c r="J3" s="1" t="s">
        <v>26</v>
      </c>
      <c r="K3" s="1" t="s">
        <v>2</v>
      </c>
    </row>
    <row r="4" spans="1:16" x14ac:dyDescent="0.2">
      <c r="A4" s="4">
        <v>2</v>
      </c>
      <c r="B4" s="5">
        <v>23</v>
      </c>
      <c r="C4" s="6">
        <v>1.9027027027027028</v>
      </c>
      <c r="D4" s="5">
        <v>1.7875000000000001</v>
      </c>
      <c r="E4" s="5">
        <v>3.1626506024096383E-2</v>
      </c>
      <c r="H4" s="8">
        <f>'Prediction Model'!G3</f>
        <v>14</v>
      </c>
      <c r="I4" s="8">
        <f>'Prediction Model'!H3</f>
        <v>0.8</v>
      </c>
      <c r="J4" s="8">
        <f>'Prediction Model'!I3</f>
        <v>1.2</v>
      </c>
      <c r="K4" s="10">
        <f>IF((I28+(I29*H4)+(I30*I4)+(I31*J4))&lt;0,0,(I28+(I29*H4)+(I30*I4)+(I31*J4)))</f>
        <v>1.6750200397962885E-2</v>
      </c>
    </row>
    <row r="5" spans="1:16" x14ac:dyDescent="0.2">
      <c r="A5" s="4">
        <v>3</v>
      </c>
      <c r="B5" s="5">
        <v>23.36</v>
      </c>
      <c r="C5" s="6">
        <v>1.5400000000000003</v>
      </c>
      <c r="D5" s="5">
        <v>3.74</v>
      </c>
      <c r="E5" s="5">
        <v>3.614457831325301E-2</v>
      </c>
    </row>
    <row r="6" spans="1:16" x14ac:dyDescent="0.2">
      <c r="A6" s="4">
        <v>4</v>
      </c>
      <c r="B6" s="5">
        <v>22.5</v>
      </c>
      <c r="C6" s="6">
        <v>2.765714285714286</v>
      </c>
      <c r="D6" s="5">
        <v>2.0428571428571431</v>
      </c>
      <c r="E6" s="5">
        <v>6.7500000000000004E-2</v>
      </c>
    </row>
    <row r="7" spans="1:16" x14ac:dyDescent="0.2">
      <c r="A7" s="4">
        <v>5</v>
      </c>
      <c r="B7" s="5">
        <v>24.1</v>
      </c>
      <c r="C7" s="6">
        <v>3.1680000000000001</v>
      </c>
      <c r="D7" s="5">
        <v>2.8057971014492757</v>
      </c>
      <c r="E7" s="5">
        <v>5.2083333333333336E-2</v>
      </c>
    </row>
    <row r="8" spans="1:16" ht="25.5" x14ac:dyDescent="0.2">
      <c r="A8" s="4">
        <v>6</v>
      </c>
      <c r="B8" s="5">
        <v>35.950000000000003</v>
      </c>
      <c r="C8" s="6">
        <v>3.2326530612244904</v>
      </c>
      <c r="D8" s="5">
        <v>3.5200000000000005</v>
      </c>
      <c r="E8" s="5">
        <v>5.8333333333333334E-2</v>
      </c>
      <c r="H8" s="1" t="s">
        <v>28</v>
      </c>
      <c r="I8" s="1" t="s">
        <v>29</v>
      </c>
      <c r="J8" s="1" t="s">
        <v>30</v>
      </c>
      <c r="K8" s="1" t="s">
        <v>32</v>
      </c>
      <c r="L8" s="1" t="s">
        <v>31</v>
      </c>
      <c r="M8" s="1" t="s">
        <v>34</v>
      </c>
      <c r="N8" s="1" t="s">
        <v>33</v>
      </c>
    </row>
    <row r="9" spans="1:16" x14ac:dyDescent="0.2">
      <c r="A9" s="4">
        <v>7</v>
      </c>
      <c r="B9" s="5">
        <v>29.78</v>
      </c>
      <c r="C9" s="6">
        <v>2.0114285714285716</v>
      </c>
      <c r="D9" s="5">
        <v>2.3571428571428572</v>
      </c>
      <c r="E9" s="5">
        <v>3.9556962025316458E-2</v>
      </c>
      <c r="H9" s="8">
        <f>TINV(0.05,I24)</f>
        <v>2.2621571627982053</v>
      </c>
      <c r="I9" s="9">
        <f>I18</f>
        <v>8.3200390167151184E-3</v>
      </c>
      <c r="J9" s="9">
        <f>SQRT(I19)</f>
        <v>3.6055512754639891</v>
      </c>
      <c r="K9" s="10">
        <f>K4-(H9*(I9/J9))</f>
        <v>1.1530128786583405E-2</v>
      </c>
      <c r="L9" s="10">
        <f>K4+(H9*(I9/J9))</f>
        <v>2.1970272009342366E-2</v>
      </c>
      <c r="M9" s="20">
        <f>IF((K4-(H9*I9))&lt;0,0,K4-(H9*I9))</f>
        <v>0</v>
      </c>
      <c r="N9" s="20">
        <f>K4+(H9*I9)</f>
        <v>3.5571436254385524E-2</v>
      </c>
    </row>
    <row r="10" spans="1:16" x14ac:dyDescent="0.2">
      <c r="A10" s="4">
        <v>8</v>
      </c>
      <c r="B10" s="5">
        <v>22.5</v>
      </c>
      <c r="C10" s="6">
        <v>1.9555555555555557</v>
      </c>
      <c r="D10" s="5">
        <v>2.7076923076923078</v>
      </c>
      <c r="E10" s="4">
        <v>0.04</v>
      </c>
      <c r="M10" s="21"/>
      <c r="N10" s="21"/>
    </row>
    <row r="11" spans="1:16" x14ac:dyDescent="0.2">
      <c r="A11" s="4">
        <v>9</v>
      </c>
      <c r="B11" s="5">
        <v>18.22</v>
      </c>
      <c r="C11" s="6">
        <v>1.2137931034482761</v>
      </c>
      <c r="D11" s="5">
        <v>1.9130434782608698</v>
      </c>
      <c r="E11" s="5">
        <v>2.442528735632184E-2</v>
      </c>
    </row>
    <row r="12" spans="1:16" ht="15" x14ac:dyDescent="0.25">
      <c r="A12" s="38">
        <v>10</v>
      </c>
      <c r="B12" s="39">
        <v>25.34</v>
      </c>
      <c r="C12" s="40">
        <v>3.1680000000000001</v>
      </c>
      <c r="D12" s="41">
        <v>1.2</v>
      </c>
      <c r="E12" s="39">
        <v>3.614457831325301E-2</v>
      </c>
      <c r="H12"/>
      <c r="I12"/>
      <c r="J12"/>
      <c r="K12"/>
      <c r="L12"/>
      <c r="M12"/>
      <c r="N12"/>
      <c r="O12"/>
      <c r="P12"/>
    </row>
    <row r="13" spans="1:16" ht="15.75" thickBot="1" x14ac:dyDescent="0.3">
      <c r="A13" s="38">
        <v>11</v>
      </c>
      <c r="B13" s="39">
        <v>17.68</v>
      </c>
      <c r="C13" s="40">
        <v>3.5</v>
      </c>
      <c r="D13" s="41">
        <v>1.7875000000000001</v>
      </c>
      <c r="E13" s="39">
        <v>6.2E-2</v>
      </c>
      <c r="H13"/>
      <c r="I13"/>
      <c r="J13"/>
      <c r="K13"/>
      <c r="L13"/>
      <c r="M13"/>
      <c r="N13"/>
      <c r="O13"/>
      <c r="P13"/>
    </row>
    <row r="14" spans="1:16" ht="15" x14ac:dyDescent="0.25">
      <c r="A14" s="38">
        <v>12</v>
      </c>
      <c r="B14" s="39">
        <v>29</v>
      </c>
      <c r="C14" s="40">
        <v>1.9555555555555557</v>
      </c>
      <c r="D14" s="41">
        <v>2.8057971014492757</v>
      </c>
      <c r="E14" s="39">
        <v>0.04</v>
      </c>
      <c r="H14" s="58" t="s">
        <v>3</v>
      </c>
      <c r="I14" s="58"/>
      <c r="J14"/>
      <c r="K14" s="18" t="s">
        <v>27</v>
      </c>
      <c r="L14"/>
      <c r="M14"/>
      <c r="N14"/>
      <c r="O14"/>
      <c r="P14"/>
    </row>
    <row r="15" spans="1:16" ht="15" x14ac:dyDescent="0.25">
      <c r="A15" s="38">
        <v>13</v>
      </c>
      <c r="B15" s="39">
        <v>22.92</v>
      </c>
      <c r="C15" s="40">
        <v>1.2137931034482761</v>
      </c>
      <c r="D15" s="41">
        <v>2.7076923076923078</v>
      </c>
      <c r="E15" s="41">
        <v>2.8000000000000001E-2</v>
      </c>
      <c r="H15" s="15" t="s">
        <v>4</v>
      </c>
      <c r="I15" s="15">
        <v>0.90232555841197359</v>
      </c>
      <c r="J15"/>
      <c r="K15" s="59">
        <f>1/(1-I16)</f>
        <v>5.3818826034999452</v>
      </c>
      <c r="L15"/>
      <c r="M15"/>
      <c r="N15"/>
      <c r="O15"/>
      <c r="P15"/>
    </row>
    <row r="16" spans="1:16" ht="15.75" thickBot="1" x14ac:dyDescent="0.3">
      <c r="A16" s="2" t="s">
        <v>39</v>
      </c>
      <c r="B16" s="7">
        <f>AVERAGE(B3:B15)</f>
        <v>25.706153846153846</v>
      </c>
      <c r="C16" s="7">
        <f t="shared" ref="C16:E16" si="0">AVERAGE(C3:C15)</f>
        <v>2.2541066473283218</v>
      </c>
      <c r="D16" s="7">
        <f t="shared" si="0"/>
        <v>2.3519247920418493</v>
      </c>
      <c r="E16" s="7">
        <f t="shared" si="0"/>
        <v>4.01528783234677E-2</v>
      </c>
      <c r="H16" s="15" t="s">
        <v>5</v>
      </c>
      <c r="I16" s="15">
        <v>0.81419141336347989</v>
      </c>
      <c r="J16"/>
      <c r="K16" s="60"/>
      <c r="L16"/>
      <c r="M16"/>
      <c r="N16"/>
      <c r="O16"/>
      <c r="P16"/>
    </row>
    <row r="17" spans="1:16" ht="15" x14ac:dyDescent="0.25">
      <c r="A17" s="2" t="s">
        <v>41</v>
      </c>
      <c r="B17" s="7">
        <f>MEDIAN(B3:B15)</f>
        <v>23.36</v>
      </c>
      <c r="C17" s="7">
        <f t="shared" ref="C17:E17" si="1">MEDIAN(C3:C15)</f>
        <v>1.9555555555555557</v>
      </c>
      <c r="D17" s="7">
        <f t="shared" si="1"/>
        <v>2.3571428571428572</v>
      </c>
      <c r="E17" s="7">
        <f t="shared" si="1"/>
        <v>3.9556962025316458E-2</v>
      </c>
      <c r="H17" s="15" t="s">
        <v>6</v>
      </c>
      <c r="I17" s="15">
        <v>0.75225521781797311</v>
      </c>
      <c r="J17"/>
      <c r="K17"/>
      <c r="L17"/>
      <c r="M17"/>
      <c r="N17"/>
      <c r="O17"/>
      <c r="P17"/>
    </row>
    <row r="18" spans="1:16" ht="15" x14ac:dyDescent="0.25">
      <c r="A18" s="2" t="s">
        <v>40</v>
      </c>
      <c r="B18" s="7">
        <f>STDEV(B3:B15)</f>
        <v>6.4303298754956764</v>
      </c>
      <c r="C18" s="7">
        <f t="shared" ref="C18:E18" si="2">STDEV(C3:C15)</f>
        <v>0.80679565047736235</v>
      </c>
      <c r="D18" s="7">
        <f t="shared" si="2"/>
        <v>0.7924367831578506</v>
      </c>
      <c r="E18" s="7">
        <f t="shared" si="2"/>
        <v>1.671564367136719E-2</v>
      </c>
      <c r="H18" s="15" t="s">
        <v>7</v>
      </c>
      <c r="I18" s="15">
        <v>8.3200390167151184E-3</v>
      </c>
      <c r="J18"/>
      <c r="K18"/>
      <c r="L18"/>
      <c r="M18"/>
      <c r="N18"/>
      <c r="O18"/>
      <c r="P18"/>
    </row>
    <row r="19" spans="1:16" ht="15.75" thickBot="1" x14ac:dyDescent="0.3">
      <c r="H19" s="16" t="s">
        <v>8</v>
      </c>
      <c r="I19" s="16">
        <v>13</v>
      </c>
      <c r="J19"/>
      <c r="K19"/>
      <c r="L19"/>
      <c r="M19"/>
      <c r="N19"/>
      <c r="O19"/>
      <c r="P19"/>
    </row>
    <row r="20" spans="1:16" ht="15" x14ac:dyDescent="0.25">
      <c r="A20" s="2" t="s">
        <v>38</v>
      </c>
      <c r="B20" s="7">
        <f>B16-(3*B18)</f>
        <v>6.415164219666817</v>
      </c>
      <c r="C20" s="7">
        <f>SUBSTITUTE(C16-(3*C18),"-","")+0</f>
        <v>0.16628030410376499</v>
      </c>
      <c r="D20" s="7">
        <f>SUBSTITUTE(D16-(3*D18),"-","")+0</f>
        <v>2.53855574317026E-2</v>
      </c>
      <c r="E20" s="7">
        <v>0</v>
      </c>
      <c r="H20"/>
      <c r="I20"/>
      <c r="J20"/>
      <c r="K20"/>
      <c r="L20"/>
      <c r="M20"/>
      <c r="N20"/>
      <c r="O20"/>
      <c r="P20"/>
    </row>
    <row r="21" spans="1:16" ht="15.75" thickBot="1" x14ac:dyDescent="0.3">
      <c r="A21" s="2" t="s">
        <v>36</v>
      </c>
      <c r="B21" s="7">
        <f>B16</f>
        <v>25.706153846153846</v>
      </c>
      <c r="C21" s="7">
        <f t="shared" ref="C21:E21" si="3">C16</f>
        <v>2.2541066473283218</v>
      </c>
      <c r="D21" s="7">
        <f t="shared" si="3"/>
        <v>2.3519247920418493</v>
      </c>
      <c r="E21" s="7">
        <f t="shared" si="3"/>
        <v>4.01528783234677E-2</v>
      </c>
      <c r="H21"/>
      <c r="I21"/>
      <c r="J21"/>
      <c r="K21"/>
      <c r="L21"/>
      <c r="M21"/>
      <c r="N21"/>
      <c r="O21"/>
      <c r="P21"/>
    </row>
    <row r="22" spans="1:16" ht="15" x14ac:dyDescent="0.25">
      <c r="A22" s="2" t="s">
        <v>37</v>
      </c>
      <c r="B22" s="7">
        <f>B16+(3*B18)</f>
        <v>44.997143472640872</v>
      </c>
      <c r="C22" s="7">
        <f t="shared" ref="C22:E22" si="4">C16+(3*C18)</f>
        <v>4.6744935987604084</v>
      </c>
      <c r="D22" s="7">
        <f t="shared" si="4"/>
        <v>4.7292351415154013</v>
      </c>
      <c r="E22" s="7">
        <f t="shared" si="4"/>
        <v>9.0299809337569273E-2</v>
      </c>
      <c r="H22" s="18" t="s">
        <v>9</v>
      </c>
      <c r="I22" s="18" t="s">
        <v>14</v>
      </c>
      <c r="J22" s="18" t="s">
        <v>15</v>
      </c>
      <c r="K22" s="18" t="s">
        <v>16</v>
      </c>
      <c r="L22" s="18" t="s">
        <v>17</v>
      </c>
      <c r="M22" s="18" t="s">
        <v>18</v>
      </c>
      <c r="N22"/>
      <c r="O22"/>
      <c r="P22"/>
    </row>
    <row r="23" spans="1:16" ht="15" x14ac:dyDescent="0.25">
      <c r="H23" s="15" t="s">
        <v>10</v>
      </c>
      <c r="I23" s="15">
        <v>3</v>
      </c>
      <c r="J23" s="15">
        <v>2.7299454770204502E-3</v>
      </c>
      <c r="K23" s="15">
        <v>9.0998182567348339E-4</v>
      </c>
      <c r="L23" s="15">
        <v>13.145647810499835</v>
      </c>
      <c r="M23" s="15">
        <v>1.2237942114088009E-3</v>
      </c>
      <c r="N23"/>
      <c r="O23"/>
      <c r="P23"/>
    </row>
    <row r="24" spans="1:16" ht="15" x14ac:dyDescent="0.25">
      <c r="H24" s="15" t="s">
        <v>11</v>
      </c>
      <c r="I24" s="15">
        <v>9</v>
      </c>
      <c r="J24" s="15">
        <v>6.2300744315695695E-4</v>
      </c>
      <c r="K24" s="15">
        <v>6.9223049239661879E-5</v>
      </c>
      <c r="L24" s="15"/>
      <c r="M24" s="15"/>
      <c r="N24"/>
      <c r="O24"/>
      <c r="P24"/>
    </row>
    <row r="25" spans="1:16" ht="15.75" thickBot="1" x14ac:dyDescent="0.3">
      <c r="H25" s="16" t="s">
        <v>12</v>
      </c>
      <c r="I25" s="16">
        <v>12</v>
      </c>
      <c r="J25" s="16">
        <v>3.3529529201774071E-3</v>
      </c>
      <c r="K25" s="16"/>
      <c r="L25" s="16"/>
      <c r="M25" s="16"/>
      <c r="N25"/>
      <c r="O25"/>
      <c r="P25"/>
    </row>
    <row r="26" spans="1:16" ht="15.75" thickBot="1" x14ac:dyDescent="0.3">
      <c r="H26"/>
      <c r="I26"/>
      <c r="J26"/>
      <c r="K26"/>
      <c r="L26"/>
      <c r="M26"/>
      <c r="N26"/>
      <c r="O26"/>
      <c r="P26"/>
    </row>
    <row r="27" spans="1:16" ht="15" x14ac:dyDescent="0.25">
      <c r="H27" s="18"/>
      <c r="I27" s="18" t="s">
        <v>19</v>
      </c>
      <c r="J27" s="18" t="s">
        <v>7</v>
      </c>
      <c r="K27" s="18" t="s">
        <v>20</v>
      </c>
      <c r="L27" s="18" t="s">
        <v>21</v>
      </c>
      <c r="M27" s="18" t="s">
        <v>22</v>
      </c>
      <c r="N27" s="18" t="s">
        <v>23</v>
      </c>
      <c r="O27" s="18" t="s">
        <v>24</v>
      </c>
      <c r="P27" s="18" t="s">
        <v>25</v>
      </c>
    </row>
    <row r="28" spans="1:16" ht="15" x14ac:dyDescent="0.25">
      <c r="H28" s="15" t="s">
        <v>13</v>
      </c>
      <c r="I28" s="15">
        <v>5.5170032370034303E-3</v>
      </c>
      <c r="J28" s="15">
        <v>1.4004851740410341E-2</v>
      </c>
      <c r="K28" s="15">
        <v>0.39393514042596944</v>
      </c>
      <c r="L28" s="15">
        <v>0.70279957194710574</v>
      </c>
      <c r="M28" s="15">
        <v>-2.6164172441492738E-2</v>
      </c>
      <c r="N28" s="15">
        <v>3.7198178915499598E-2</v>
      </c>
      <c r="O28" s="15">
        <v>-2.6164172441492738E-2</v>
      </c>
      <c r="P28" s="15">
        <v>3.7198178915499598E-2</v>
      </c>
    </row>
    <row r="29" spans="1:16" ht="15" x14ac:dyDescent="0.25">
      <c r="H29" s="15" t="s">
        <v>0</v>
      </c>
      <c r="I29" s="15">
        <v>-8.464057277418885E-4</v>
      </c>
      <c r="J29" s="15">
        <v>3.7371766725389946E-4</v>
      </c>
      <c r="K29" s="15">
        <v>-2.264826637609429</v>
      </c>
      <c r="L29" s="15">
        <v>4.978230730446416E-2</v>
      </c>
      <c r="M29" s="15">
        <v>-1.6918138255845334E-3</v>
      </c>
      <c r="N29" s="15">
        <v>-9.9762989924352761E-7</v>
      </c>
      <c r="O29" s="15">
        <v>-1.6918138255845334E-3</v>
      </c>
      <c r="P29" s="15">
        <v>-9.9762989924352761E-7</v>
      </c>
    </row>
    <row r="30" spans="1:16" ht="15" x14ac:dyDescent="0.25">
      <c r="H30" s="15" t="s">
        <v>1</v>
      </c>
      <c r="I30" s="15">
        <v>1.6253891593723077E-2</v>
      </c>
      <c r="J30" s="15">
        <v>2.9876558561515365E-3</v>
      </c>
      <c r="K30" s="15">
        <v>5.4403493495599804</v>
      </c>
      <c r="L30" s="15">
        <v>4.107945981041204E-4</v>
      </c>
      <c r="M30" s="15">
        <v>9.4953444987538743E-3</v>
      </c>
      <c r="N30" s="15">
        <v>2.301243868869228E-2</v>
      </c>
      <c r="O30" s="15">
        <v>9.4953444987538743E-3</v>
      </c>
      <c r="P30" s="15">
        <v>2.301243868869228E-2</v>
      </c>
    </row>
    <row r="31" spans="1:16" ht="15.75" thickBot="1" x14ac:dyDescent="0.3">
      <c r="H31" s="16" t="s">
        <v>52</v>
      </c>
      <c r="I31" s="16">
        <v>8.3998033953061949E-3</v>
      </c>
      <c r="J31" s="16">
        <v>3.0429838479033543E-3</v>
      </c>
      <c r="K31" s="16">
        <v>2.7603838255972808</v>
      </c>
      <c r="L31" s="16">
        <v>2.2098281565301074E-2</v>
      </c>
      <c r="M31" s="16">
        <v>1.5160956874923776E-3</v>
      </c>
      <c r="N31" s="16">
        <v>1.5283511103120012E-2</v>
      </c>
      <c r="O31" s="16">
        <v>1.5160956874923776E-3</v>
      </c>
      <c r="P31" s="16">
        <v>1.5283511103120012E-2</v>
      </c>
    </row>
    <row r="32" spans="1:16" ht="15" x14ac:dyDescent="0.25">
      <c r="H32"/>
      <c r="I32"/>
      <c r="J32"/>
      <c r="K32"/>
      <c r="L32"/>
      <c r="M32"/>
      <c r="N32"/>
      <c r="O32"/>
      <c r="P32"/>
    </row>
    <row r="33" spans="8:16" ht="15" x14ac:dyDescent="0.25">
      <c r="H33"/>
      <c r="I33"/>
      <c r="J33"/>
      <c r="K33"/>
      <c r="L33"/>
      <c r="M33"/>
      <c r="N33"/>
      <c r="O33"/>
      <c r="P33"/>
    </row>
    <row r="34" spans="8:16" ht="15" x14ac:dyDescent="0.25">
      <c r="H34"/>
      <c r="I34"/>
      <c r="J34"/>
      <c r="K34"/>
      <c r="L34"/>
      <c r="M34"/>
      <c r="N34"/>
      <c r="O34"/>
      <c r="P34"/>
    </row>
  </sheetData>
  <sheetProtection algorithmName="SHA-512" hashValue="NjBXHdYnGg9VC2eQaumgqxa0dNVw5JxQDcJojfGRWAL2oSI8tZdr3vpVLlCi0/fxjGXrQGJq5LIvqUubg+xqyw==" saltValue="xjxQ3xoPwXuMoazFzK23/g==" spinCount="100000" sheet="1" objects="1" scenarios="1" formatCells="0" formatColumns="0" formatRows="0" insertColumns="0" insertRows="0"/>
  <mergeCells count="3">
    <mergeCell ref="H2:K2"/>
    <mergeCell ref="H14:I14"/>
    <mergeCell ref="K15:K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C6"/>
  <sheetViews>
    <sheetView showGridLines="0" workbookViewId="0">
      <selection activeCell="C10" sqref="C10"/>
    </sheetView>
  </sheetViews>
  <sheetFormatPr defaultRowHeight="12.75" x14ac:dyDescent="0.2"/>
  <cols>
    <col min="1" max="1" width="3.140625" style="3" customWidth="1"/>
    <col min="2" max="2" width="18" style="48" customWidth="1"/>
    <col min="3" max="3" width="113" style="49" customWidth="1"/>
    <col min="4" max="16384" width="9.140625" style="3"/>
  </cols>
  <sheetData>
    <row r="1" spans="2:3" ht="13.5" thickBot="1" x14ac:dyDescent="0.25"/>
    <row r="2" spans="2:3" ht="13.5" thickBot="1" x14ac:dyDescent="0.25">
      <c r="B2" s="52" t="s">
        <v>67</v>
      </c>
      <c r="C2" s="50" t="s">
        <v>68</v>
      </c>
    </row>
    <row r="3" spans="2:3" ht="13.5" thickBot="1" x14ac:dyDescent="0.25">
      <c r="C3" s="51"/>
    </row>
    <row r="4" spans="2:3" ht="166.5" thickBot="1" x14ac:dyDescent="0.25">
      <c r="B4" s="52" t="s">
        <v>69</v>
      </c>
      <c r="C4" s="50" t="s">
        <v>70</v>
      </c>
    </row>
    <row r="6" spans="2:3" x14ac:dyDescent="0.2">
      <c r="C6" s="49" t="s">
        <v>76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O40"/>
  <sheetViews>
    <sheetView showGridLines="0" tabSelected="1" zoomScale="115" zoomScaleNormal="115" workbookViewId="0">
      <selection activeCell="A11" sqref="A11"/>
    </sheetView>
  </sheetViews>
  <sheetFormatPr defaultRowHeight="12.75" x14ac:dyDescent="0.2"/>
  <cols>
    <col min="1" max="1" width="2" style="3" customWidth="1"/>
    <col min="2" max="2" width="23.5703125" style="3" customWidth="1"/>
    <col min="3" max="5" width="9.140625" style="3"/>
    <col min="6" max="6" width="18.140625" style="3" customWidth="1"/>
    <col min="7" max="7" width="12.5703125" style="3" customWidth="1"/>
    <col min="8" max="8" width="24.5703125" style="3" customWidth="1"/>
    <col min="9" max="9" width="23.5703125" style="3" customWidth="1"/>
    <col min="10" max="10" width="18.5703125" style="3" customWidth="1"/>
    <col min="11" max="11" width="19.7109375" style="3" bestFit="1" customWidth="1"/>
    <col min="12" max="12" width="12.5703125" style="3" customWidth="1"/>
    <col min="13" max="14" width="9.140625" style="3"/>
    <col min="15" max="15" width="32" style="3" customWidth="1"/>
    <col min="16" max="16384" width="9.140625" style="3"/>
  </cols>
  <sheetData>
    <row r="2" spans="2:15" ht="76.5" x14ac:dyDescent="0.2">
      <c r="B2" s="12" t="s">
        <v>42</v>
      </c>
      <c r="C2" s="12" t="s">
        <v>38</v>
      </c>
      <c r="D2" s="12" t="s">
        <v>36</v>
      </c>
      <c r="E2" s="12" t="s">
        <v>37</v>
      </c>
      <c r="G2" s="12" t="s">
        <v>0</v>
      </c>
      <c r="H2" s="12" t="s">
        <v>64</v>
      </c>
      <c r="I2" s="12" t="s">
        <v>65</v>
      </c>
      <c r="J2" s="12" t="s">
        <v>66</v>
      </c>
      <c r="K2" s="12" t="s">
        <v>46</v>
      </c>
      <c r="L2" s="12" t="s">
        <v>45</v>
      </c>
    </row>
    <row r="3" spans="2:15" ht="15" customHeight="1" x14ac:dyDescent="0.2">
      <c r="B3" s="13" t="s">
        <v>0</v>
      </c>
      <c r="C3" s="26">
        <v>6.415164219666817</v>
      </c>
      <c r="D3" s="26">
        <v>25.706153846153846</v>
      </c>
      <c r="E3" s="26">
        <v>44.997143472640872</v>
      </c>
      <c r="G3" s="8">
        <v>14</v>
      </c>
      <c r="H3" s="17">
        <v>0.8</v>
      </c>
      <c r="I3" s="17">
        <v>1.2</v>
      </c>
      <c r="J3" s="25">
        <f>Calculation!K4</f>
        <v>1.6750200397962885E-2</v>
      </c>
      <c r="K3" s="25">
        <f>Calculation!M9</f>
        <v>0</v>
      </c>
      <c r="L3" s="26">
        <f>Calculation!N9</f>
        <v>3.5571436254385524E-2</v>
      </c>
    </row>
    <row r="4" spans="2:15" ht="15" customHeight="1" x14ac:dyDescent="0.2">
      <c r="B4" s="13" t="s">
        <v>1</v>
      </c>
      <c r="C4" s="26">
        <v>0.16628030410376499</v>
      </c>
      <c r="D4" s="26">
        <v>2.2541066473283218</v>
      </c>
      <c r="E4" s="26">
        <v>4.6744935987604084</v>
      </c>
      <c r="J4" s="42"/>
      <c r="K4" s="42"/>
      <c r="L4" s="42"/>
    </row>
    <row r="5" spans="2:15" ht="15" customHeight="1" x14ac:dyDescent="0.2">
      <c r="B5" s="13" t="s">
        <v>52</v>
      </c>
      <c r="C5" s="26">
        <v>2.53855574317026E-2</v>
      </c>
      <c r="D5" s="26">
        <v>2.3519247920418493</v>
      </c>
      <c r="E5" s="26">
        <v>4.7292351415154013</v>
      </c>
      <c r="H5" s="44"/>
      <c r="J5" s="43"/>
      <c r="K5" s="43"/>
      <c r="L5" s="43"/>
    </row>
    <row r="6" spans="2:15" ht="15" customHeight="1" x14ac:dyDescent="0.2">
      <c r="J6" s="43"/>
      <c r="K6" s="43"/>
      <c r="L6" s="43"/>
    </row>
    <row r="7" spans="2:15" x14ac:dyDescent="0.2">
      <c r="B7" s="65" t="s">
        <v>54</v>
      </c>
      <c r="C7" s="65"/>
      <c r="D7" s="65"/>
      <c r="E7" s="65"/>
    </row>
    <row r="9" spans="2:15" ht="51" customHeight="1" x14ac:dyDescent="0.2">
      <c r="B9" s="12" t="s">
        <v>43</v>
      </c>
      <c r="C9" s="12" t="s">
        <v>0</v>
      </c>
      <c r="D9" s="12" t="s">
        <v>1</v>
      </c>
      <c r="E9" s="12" t="s">
        <v>26</v>
      </c>
      <c r="F9" s="12" t="s">
        <v>44</v>
      </c>
      <c r="G9" s="12" t="s">
        <v>46</v>
      </c>
      <c r="H9" s="12" t="s">
        <v>45</v>
      </c>
      <c r="I9" s="12" t="s">
        <v>47</v>
      </c>
      <c r="J9" s="12" t="s">
        <v>48</v>
      </c>
      <c r="K9" s="12" t="s">
        <v>49</v>
      </c>
      <c r="L9" s="66" t="s">
        <v>50</v>
      </c>
      <c r="M9" s="66"/>
      <c r="N9" s="66"/>
      <c r="O9" s="66"/>
    </row>
    <row r="10" spans="2:15" ht="25.5" x14ac:dyDescent="0.2">
      <c r="B10" s="11" t="s">
        <v>71</v>
      </c>
      <c r="C10" s="8">
        <v>12</v>
      </c>
      <c r="D10" s="8">
        <v>0.9</v>
      </c>
      <c r="E10" s="8">
        <v>1</v>
      </c>
      <c r="F10" s="10">
        <v>2.008125178924151E-2</v>
      </c>
      <c r="G10" s="10">
        <v>1.260015932818867E-3</v>
      </c>
      <c r="H10" s="10">
        <v>3.8902487645664154E-2</v>
      </c>
      <c r="I10" s="23">
        <v>2.3E-2</v>
      </c>
      <c r="J10" s="24">
        <f>IF(OR(H10="",I10=""),"",(H10-I10)/H10)</f>
        <v>0.40877816839141273</v>
      </c>
      <c r="K10" s="8" t="s">
        <v>75</v>
      </c>
      <c r="L10" s="67"/>
      <c r="M10" s="67"/>
      <c r="N10" s="67"/>
      <c r="O10" s="67"/>
    </row>
    <row r="11" spans="2:15" ht="25.5" x14ac:dyDescent="0.2">
      <c r="B11" s="11" t="s">
        <v>72</v>
      </c>
      <c r="C11" s="56">
        <v>14</v>
      </c>
      <c r="D11" s="17">
        <v>0.9</v>
      </c>
      <c r="E11" s="17">
        <v>1</v>
      </c>
      <c r="F11" s="46">
        <v>1.8388440333757736E-2</v>
      </c>
      <c r="G11" s="46">
        <v>0</v>
      </c>
      <c r="H11" s="47">
        <v>3.7209676190180382E-2</v>
      </c>
      <c r="I11" s="23">
        <v>2.3E-2</v>
      </c>
      <c r="J11" s="24">
        <f>IF(OR(H11="",I11=""),"",(H11-I11)/H11)</f>
        <v>0.38188121061720798</v>
      </c>
      <c r="K11" s="8" t="s">
        <v>75</v>
      </c>
      <c r="L11" s="68"/>
      <c r="M11" s="68"/>
      <c r="N11" s="68"/>
      <c r="O11" s="68"/>
    </row>
    <row r="12" spans="2:15" ht="25.5" x14ac:dyDescent="0.2">
      <c r="B12" s="11" t="s">
        <v>73</v>
      </c>
      <c r="C12" s="56">
        <v>14</v>
      </c>
      <c r="D12" s="56">
        <v>0.8</v>
      </c>
      <c r="E12" s="8">
        <v>1</v>
      </c>
      <c r="F12" s="10">
        <v>1.6763051174385424E-2</v>
      </c>
      <c r="G12" s="10">
        <v>0</v>
      </c>
      <c r="H12" s="10">
        <v>3.5584287030808071E-2</v>
      </c>
      <c r="I12" s="23">
        <v>2.3E-2</v>
      </c>
      <c r="J12" s="24">
        <f t="shared" ref="J12:J21" si="0">IF(OR(H12="",I12=""),"",(H12-I12)/H12)</f>
        <v>0.35364729999825145</v>
      </c>
      <c r="K12" s="8" t="s">
        <v>75</v>
      </c>
      <c r="L12" s="68"/>
      <c r="M12" s="68"/>
      <c r="N12" s="68"/>
      <c r="O12" s="68"/>
    </row>
    <row r="13" spans="2:15" ht="25.5" x14ac:dyDescent="0.2">
      <c r="B13" s="11" t="s">
        <v>74</v>
      </c>
      <c r="C13" s="56">
        <v>14</v>
      </c>
      <c r="D13" s="56">
        <v>0.8</v>
      </c>
      <c r="E13" s="56">
        <v>1.2</v>
      </c>
      <c r="F13" s="10">
        <v>1.8443011853446663E-2</v>
      </c>
      <c r="G13" s="10">
        <v>0</v>
      </c>
      <c r="H13" s="10">
        <v>3.7264247709869303E-2</v>
      </c>
      <c r="I13" s="23">
        <v>2.3E-2</v>
      </c>
      <c r="J13" s="24">
        <f t="shared" si="0"/>
        <v>0.38278641288903487</v>
      </c>
      <c r="K13" s="8">
        <v>0.02</v>
      </c>
      <c r="L13" s="64"/>
      <c r="M13" s="64"/>
      <c r="N13" s="64"/>
      <c r="O13" s="64"/>
    </row>
    <row r="14" spans="2:15" x14ac:dyDescent="0.2">
      <c r="B14" s="45"/>
      <c r="C14" s="9"/>
      <c r="D14" s="9"/>
      <c r="E14" s="9"/>
      <c r="F14" s="19"/>
      <c r="G14" s="19"/>
      <c r="H14" s="19"/>
      <c r="I14" s="23">
        <v>2.3E-2</v>
      </c>
      <c r="J14" s="24" t="str">
        <f t="shared" si="0"/>
        <v/>
      </c>
      <c r="K14" s="9"/>
      <c r="L14" s="64"/>
      <c r="M14" s="64"/>
      <c r="N14" s="64"/>
      <c r="O14" s="64"/>
    </row>
    <row r="15" spans="2:15" x14ac:dyDescent="0.2">
      <c r="B15" s="27"/>
      <c r="C15" s="27"/>
      <c r="D15" s="27"/>
      <c r="E15" s="27"/>
      <c r="F15" s="27"/>
      <c r="G15" s="27"/>
      <c r="H15" s="27"/>
      <c r="I15" s="23">
        <v>2.3E-2</v>
      </c>
      <c r="J15" s="24" t="str">
        <f t="shared" si="0"/>
        <v/>
      </c>
      <c r="K15" s="27"/>
      <c r="L15" s="61"/>
      <c r="M15" s="62"/>
      <c r="N15" s="62"/>
      <c r="O15" s="63"/>
    </row>
    <row r="16" spans="2:15" x14ac:dyDescent="0.2">
      <c r="B16" s="27"/>
      <c r="C16" s="27"/>
      <c r="D16" s="27"/>
      <c r="E16" s="27"/>
      <c r="F16" s="27"/>
      <c r="G16" s="27"/>
      <c r="H16" s="27"/>
      <c r="I16" s="23">
        <v>2.3E-2</v>
      </c>
      <c r="J16" s="24" t="str">
        <f t="shared" si="0"/>
        <v/>
      </c>
      <c r="K16" s="27"/>
      <c r="L16" s="61"/>
      <c r="M16" s="62"/>
      <c r="N16" s="62"/>
      <c r="O16" s="63"/>
    </row>
    <row r="17" spans="2:15" x14ac:dyDescent="0.2">
      <c r="B17" s="27"/>
      <c r="C17" s="27"/>
      <c r="D17" s="27"/>
      <c r="E17" s="27"/>
      <c r="F17" s="27"/>
      <c r="G17" s="27"/>
      <c r="H17" s="27"/>
      <c r="I17" s="23">
        <v>2.3E-2</v>
      </c>
      <c r="J17" s="24" t="str">
        <f t="shared" si="0"/>
        <v/>
      </c>
      <c r="K17" s="27"/>
      <c r="L17" s="61"/>
      <c r="M17" s="62"/>
      <c r="N17" s="62"/>
      <c r="O17" s="63"/>
    </row>
    <row r="18" spans="2:15" x14ac:dyDescent="0.2">
      <c r="B18" s="27"/>
      <c r="C18" s="27"/>
      <c r="D18" s="27"/>
      <c r="E18" s="27"/>
      <c r="F18" s="27"/>
      <c r="G18" s="27"/>
      <c r="H18" s="27"/>
      <c r="I18" s="23">
        <v>2.3E-2</v>
      </c>
      <c r="J18" s="24" t="str">
        <f t="shared" si="0"/>
        <v/>
      </c>
      <c r="K18" s="27"/>
      <c r="L18" s="61"/>
      <c r="M18" s="62"/>
      <c r="N18" s="62"/>
      <c r="O18" s="63"/>
    </row>
    <row r="19" spans="2:15" x14ac:dyDescent="0.2">
      <c r="B19" s="27"/>
      <c r="C19" s="27"/>
      <c r="D19" s="27"/>
      <c r="E19" s="27"/>
      <c r="F19" s="27"/>
      <c r="G19" s="27"/>
      <c r="H19" s="27"/>
      <c r="I19" s="23">
        <v>2.3E-2</v>
      </c>
      <c r="J19" s="24" t="str">
        <f t="shared" si="0"/>
        <v/>
      </c>
      <c r="K19" s="27"/>
      <c r="L19" s="61"/>
      <c r="M19" s="62"/>
      <c r="N19" s="62"/>
      <c r="O19" s="63"/>
    </row>
    <row r="20" spans="2:15" x14ac:dyDescent="0.2">
      <c r="B20" s="27"/>
      <c r="C20" s="27"/>
      <c r="D20" s="27"/>
      <c r="E20" s="27"/>
      <c r="F20" s="27"/>
      <c r="G20" s="27"/>
      <c r="H20" s="27"/>
      <c r="I20" s="23">
        <v>2.3E-2</v>
      </c>
      <c r="J20" s="24" t="str">
        <f t="shared" si="0"/>
        <v/>
      </c>
      <c r="K20" s="27"/>
      <c r="L20" s="61"/>
      <c r="M20" s="62"/>
      <c r="N20" s="62"/>
      <c r="O20" s="63"/>
    </row>
    <row r="21" spans="2:15" x14ac:dyDescent="0.2">
      <c r="B21" s="27"/>
      <c r="C21" s="27"/>
      <c r="D21" s="27"/>
      <c r="E21" s="27"/>
      <c r="F21" s="27"/>
      <c r="G21" s="27"/>
      <c r="H21" s="27"/>
      <c r="I21" s="23">
        <v>2.3E-2</v>
      </c>
      <c r="J21" s="24" t="str">
        <f t="shared" si="0"/>
        <v/>
      </c>
      <c r="K21" s="27"/>
      <c r="L21" s="53"/>
      <c r="M21" s="54"/>
      <c r="N21" s="54"/>
      <c r="O21" s="55"/>
    </row>
    <row r="22" spans="2:15" x14ac:dyDescent="0.2">
      <c r="B22" s="27"/>
      <c r="C22" s="27"/>
      <c r="D22" s="27"/>
      <c r="E22" s="27"/>
      <c r="F22" s="27"/>
      <c r="G22" s="27"/>
      <c r="H22" s="27"/>
      <c r="I22" s="23">
        <v>2.3E-2</v>
      </c>
      <c r="J22" s="24" t="str">
        <f t="shared" ref="J22:J40" si="1">IF(OR(H22="",I22=""),"",(H22-I22)/H22)</f>
        <v/>
      </c>
      <c r="K22" s="27"/>
      <c r="L22" s="53"/>
      <c r="M22" s="54"/>
      <c r="N22" s="54"/>
      <c r="O22" s="55"/>
    </row>
    <row r="23" spans="2:15" x14ac:dyDescent="0.2">
      <c r="B23" s="27"/>
      <c r="C23" s="27"/>
      <c r="D23" s="27"/>
      <c r="E23" s="27"/>
      <c r="F23" s="27"/>
      <c r="G23" s="27"/>
      <c r="H23" s="27"/>
      <c r="I23" s="23">
        <v>2.3E-2</v>
      </c>
      <c r="J23" s="24" t="str">
        <f t="shared" si="1"/>
        <v/>
      </c>
      <c r="K23" s="27"/>
      <c r="L23" s="53"/>
      <c r="M23" s="54"/>
      <c r="N23" s="54"/>
      <c r="O23" s="55"/>
    </row>
    <row r="24" spans="2:15" x14ac:dyDescent="0.2">
      <c r="B24" s="27"/>
      <c r="C24" s="27"/>
      <c r="D24" s="27"/>
      <c r="E24" s="27"/>
      <c r="F24" s="27"/>
      <c r="G24" s="27"/>
      <c r="H24" s="27"/>
      <c r="I24" s="23">
        <v>2.3E-2</v>
      </c>
      <c r="J24" s="24" t="str">
        <f t="shared" si="1"/>
        <v/>
      </c>
      <c r="K24" s="27"/>
      <c r="L24" s="53"/>
      <c r="M24" s="54"/>
      <c r="N24" s="54"/>
      <c r="O24" s="55"/>
    </row>
    <row r="25" spans="2:15" x14ac:dyDescent="0.2">
      <c r="B25" s="27"/>
      <c r="C25" s="27"/>
      <c r="D25" s="27"/>
      <c r="E25" s="27"/>
      <c r="F25" s="27"/>
      <c r="G25" s="27"/>
      <c r="H25" s="27"/>
      <c r="I25" s="23">
        <v>2.3E-2</v>
      </c>
      <c r="J25" s="24" t="str">
        <f t="shared" si="1"/>
        <v/>
      </c>
      <c r="K25" s="27"/>
      <c r="L25" s="53"/>
      <c r="M25" s="54"/>
      <c r="N25" s="54"/>
      <c r="O25" s="55"/>
    </row>
    <row r="26" spans="2:15" x14ac:dyDescent="0.2">
      <c r="B26" s="27"/>
      <c r="C26" s="27"/>
      <c r="D26" s="27"/>
      <c r="E26" s="27"/>
      <c r="F26" s="27"/>
      <c r="G26" s="27"/>
      <c r="H26" s="27"/>
      <c r="I26" s="23">
        <v>2.3E-2</v>
      </c>
      <c r="J26" s="24" t="str">
        <f t="shared" si="1"/>
        <v/>
      </c>
      <c r="K26" s="27"/>
      <c r="L26" s="53"/>
      <c r="M26" s="54"/>
      <c r="N26" s="54"/>
      <c r="O26" s="55"/>
    </row>
    <row r="27" spans="2:15" x14ac:dyDescent="0.2">
      <c r="B27" s="27"/>
      <c r="C27" s="27"/>
      <c r="D27" s="27"/>
      <c r="E27" s="27"/>
      <c r="F27" s="27"/>
      <c r="G27" s="27"/>
      <c r="H27" s="27"/>
      <c r="I27" s="23">
        <v>2.3E-2</v>
      </c>
      <c r="J27" s="24" t="str">
        <f t="shared" si="1"/>
        <v/>
      </c>
      <c r="K27" s="27"/>
      <c r="L27" s="53"/>
      <c r="M27" s="54"/>
      <c r="N27" s="54"/>
      <c r="O27" s="55"/>
    </row>
    <row r="28" spans="2:15" x14ac:dyDescent="0.2">
      <c r="B28" s="27"/>
      <c r="C28" s="27"/>
      <c r="D28" s="27"/>
      <c r="E28" s="27"/>
      <c r="F28" s="27"/>
      <c r="G28" s="27"/>
      <c r="H28" s="27"/>
      <c r="I28" s="23">
        <v>2.3E-2</v>
      </c>
      <c r="J28" s="24" t="str">
        <f t="shared" si="1"/>
        <v/>
      </c>
      <c r="K28" s="27"/>
      <c r="L28" s="53"/>
      <c r="M28" s="54"/>
      <c r="N28" s="54"/>
      <c r="O28" s="55"/>
    </row>
    <row r="29" spans="2:15" x14ac:dyDescent="0.2">
      <c r="B29" s="27"/>
      <c r="C29" s="27"/>
      <c r="D29" s="27"/>
      <c r="E29" s="27"/>
      <c r="F29" s="27"/>
      <c r="G29" s="27"/>
      <c r="H29" s="27"/>
      <c r="I29" s="23">
        <v>2.3E-2</v>
      </c>
      <c r="J29" s="24" t="str">
        <f t="shared" si="1"/>
        <v/>
      </c>
      <c r="K29" s="27"/>
      <c r="L29" s="53"/>
      <c r="M29" s="54"/>
      <c r="N29" s="54"/>
      <c r="O29" s="55"/>
    </row>
    <row r="30" spans="2:15" x14ac:dyDescent="0.2">
      <c r="B30" s="27"/>
      <c r="C30" s="27"/>
      <c r="D30" s="27"/>
      <c r="E30" s="27"/>
      <c r="F30" s="27"/>
      <c r="G30" s="27"/>
      <c r="H30" s="27"/>
      <c r="I30" s="23">
        <v>2.3E-2</v>
      </c>
      <c r="J30" s="24" t="str">
        <f t="shared" si="1"/>
        <v/>
      </c>
      <c r="K30" s="27"/>
      <c r="L30" s="53"/>
      <c r="M30" s="54"/>
      <c r="N30" s="54"/>
      <c r="O30" s="55"/>
    </row>
    <row r="31" spans="2:15" x14ac:dyDescent="0.2">
      <c r="B31" s="27"/>
      <c r="C31" s="27"/>
      <c r="D31" s="27"/>
      <c r="E31" s="27"/>
      <c r="F31" s="27"/>
      <c r="G31" s="27"/>
      <c r="H31" s="27"/>
      <c r="I31" s="23">
        <v>2.3E-2</v>
      </c>
      <c r="J31" s="24" t="str">
        <f t="shared" si="1"/>
        <v/>
      </c>
      <c r="K31" s="27"/>
      <c r="L31" s="53"/>
      <c r="M31" s="54"/>
      <c r="N31" s="54"/>
      <c r="O31" s="55"/>
    </row>
    <row r="32" spans="2:15" x14ac:dyDescent="0.2">
      <c r="B32" s="27"/>
      <c r="C32" s="27"/>
      <c r="D32" s="27"/>
      <c r="E32" s="27"/>
      <c r="F32" s="27"/>
      <c r="G32" s="27"/>
      <c r="H32" s="27"/>
      <c r="I32" s="23">
        <v>2.3E-2</v>
      </c>
      <c r="J32" s="24" t="str">
        <f t="shared" si="1"/>
        <v/>
      </c>
      <c r="K32" s="27"/>
      <c r="L32" s="53"/>
      <c r="M32" s="54"/>
      <c r="N32" s="54"/>
      <c r="O32" s="55"/>
    </row>
    <row r="33" spans="2:15" x14ac:dyDescent="0.2">
      <c r="B33" s="27"/>
      <c r="C33" s="27"/>
      <c r="D33" s="27"/>
      <c r="E33" s="27"/>
      <c r="F33" s="27"/>
      <c r="G33" s="27"/>
      <c r="H33" s="27"/>
      <c r="I33" s="23">
        <v>2.3E-2</v>
      </c>
      <c r="J33" s="24" t="str">
        <f t="shared" si="1"/>
        <v/>
      </c>
      <c r="K33" s="27"/>
      <c r="L33" s="53"/>
      <c r="M33" s="54"/>
      <c r="N33" s="54"/>
      <c r="O33" s="55"/>
    </row>
    <row r="34" spans="2:15" x14ac:dyDescent="0.2">
      <c r="B34" s="27"/>
      <c r="C34" s="27"/>
      <c r="D34" s="27"/>
      <c r="E34" s="27"/>
      <c r="F34" s="27"/>
      <c r="G34" s="27"/>
      <c r="H34" s="27"/>
      <c r="I34" s="23">
        <v>2.3E-2</v>
      </c>
      <c r="J34" s="24" t="str">
        <f t="shared" si="1"/>
        <v/>
      </c>
      <c r="K34" s="27"/>
      <c r="L34" s="53"/>
      <c r="M34" s="54"/>
      <c r="N34" s="54"/>
      <c r="O34" s="55"/>
    </row>
    <row r="35" spans="2:15" x14ac:dyDescent="0.2">
      <c r="B35" s="27"/>
      <c r="C35" s="27"/>
      <c r="D35" s="27"/>
      <c r="E35" s="27"/>
      <c r="F35" s="27"/>
      <c r="G35" s="27"/>
      <c r="H35" s="27"/>
      <c r="I35" s="23">
        <v>2.3E-2</v>
      </c>
      <c r="J35" s="24" t="str">
        <f t="shared" si="1"/>
        <v/>
      </c>
      <c r="K35" s="27"/>
      <c r="L35" s="53"/>
      <c r="M35" s="54"/>
      <c r="N35" s="54"/>
      <c r="O35" s="55"/>
    </row>
    <row r="36" spans="2:15" x14ac:dyDescent="0.2">
      <c r="B36" s="27"/>
      <c r="C36" s="27"/>
      <c r="D36" s="27"/>
      <c r="E36" s="27"/>
      <c r="F36" s="27"/>
      <c r="G36" s="27"/>
      <c r="H36" s="27"/>
      <c r="I36" s="23">
        <v>2.3E-2</v>
      </c>
      <c r="J36" s="24" t="str">
        <f t="shared" si="1"/>
        <v/>
      </c>
      <c r="K36" s="27"/>
      <c r="L36" s="53"/>
      <c r="M36" s="54"/>
      <c r="N36" s="54"/>
      <c r="O36" s="55"/>
    </row>
    <row r="37" spans="2:15" x14ac:dyDescent="0.2">
      <c r="B37" s="27"/>
      <c r="C37" s="27"/>
      <c r="D37" s="27"/>
      <c r="E37" s="27"/>
      <c r="F37" s="27"/>
      <c r="G37" s="27"/>
      <c r="H37" s="27"/>
      <c r="I37" s="23">
        <v>2.3E-2</v>
      </c>
      <c r="J37" s="24" t="str">
        <f t="shared" si="1"/>
        <v/>
      </c>
      <c r="K37" s="27"/>
      <c r="L37" s="53"/>
      <c r="M37" s="54"/>
      <c r="N37" s="54"/>
      <c r="O37" s="55"/>
    </row>
    <row r="38" spans="2:15" x14ac:dyDescent="0.2">
      <c r="B38" s="27"/>
      <c r="C38" s="27"/>
      <c r="D38" s="27"/>
      <c r="E38" s="27"/>
      <c r="F38" s="27"/>
      <c r="G38" s="27"/>
      <c r="H38" s="27"/>
      <c r="I38" s="23">
        <v>2.3E-2</v>
      </c>
      <c r="J38" s="24" t="str">
        <f t="shared" si="1"/>
        <v/>
      </c>
      <c r="K38" s="27"/>
      <c r="L38" s="53"/>
      <c r="M38" s="54"/>
      <c r="N38" s="54"/>
      <c r="O38" s="55"/>
    </row>
    <row r="39" spans="2:15" x14ac:dyDescent="0.2">
      <c r="B39" s="27"/>
      <c r="C39" s="27"/>
      <c r="D39" s="27"/>
      <c r="E39" s="27"/>
      <c r="F39" s="27"/>
      <c r="G39" s="27"/>
      <c r="H39" s="27"/>
      <c r="I39" s="23">
        <v>2.3E-2</v>
      </c>
      <c r="J39" s="24" t="str">
        <f t="shared" si="1"/>
        <v/>
      </c>
      <c r="K39" s="27"/>
      <c r="L39" s="53"/>
      <c r="M39" s="54"/>
      <c r="N39" s="54"/>
      <c r="O39" s="55"/>
    </row>
    <row r="40" spans="2:15" x14ac:dyDescent="0.2">
      <c r="B40" s="27"/>
      <c r="C40" s="27"/>
      <c r="D40" s="27"/>
      <c r="E40" s="27"/>
      <c r="F40" s="27"/>
      <c r="G40" s="27"/>
      <c r="H40" s="27"/>
      <c r="I40" s="23">
        <v>2.3E-2</v>
      </c>
      <c r="J40" s="24" t="str">
        <f t="shared" si="1"/>
        <v/>
      </c>
      <c r="K40" s="27"/>
      <c r="L40" s="53"/>
      <c r="M40" s="54"/>
      <c r="N40" s="54"/>
      <c r="O40" s="55"/>
    </row>
  </sheetData>
  <mergeCells count="13">
    <mergeCell ref="L18:O18"/>
    <mergeCell ref="L19:O19"/>
    <mergeCell ref="L20:O20"/>
    <mergeCell ref="L14:O14"/>
    <mergeCell ref="B7:E7"/>
    <mergeCell ref="L15:O15"/>
    <mergeCell ref="L16:O16"/>
    <mergeCell ref="L17:O17"/>
    <mergeCell ref="L9:O9"/>
    <mergeCell ref="L10:O10"/>
    <mergeCell ref="L11:O11"/>
    <mergeCell ref="L12:O12"/>
    <mergeCell ref="L13:O1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16"/>
  <sheetViews>
    <sheetView showGridLines="0" workbookViewId="0">
      <selection activeCell="G7" sqref="G7"/>
    </sheetView>
  </sheetViews>
  <sheetFormatPr defaultRowHeight="15" x14ac:dyDescent="0.25"/>
  <cols>
    <col min="1" max="1" width="3.5703125" customWidth="1"/>
    <col min="2" max="2" width="16.28515625" bestFit="1" customWidth="1"/>
    <col min="4" max="4" width="4.28515625" customWidth="1"/>
    <col min="5" max="5" width="16.28515625" bestFit="1" customWidth="1"/>
  </cols>
  <sheetData>
    <row r="1" spans="1:12" x14ac:dyDescent="0.25">
      <c r="A1" s="14"/>
    </row>
    <row r="2" spans="1:12" x14ac:dyDescent="0.25">
      <c r="B2" s="69" t="s">
        <v>61</v>
      </c>
      <c r="C2" s="69"/>
      <c r="E2" s="69" t="s">
        <v>62</v>
      </c>
      <c r="F2" s="69"/>
    </row>
    <row r="3" spans="1:12" x14ac:dyDescent="0.25">
      <c r="B3" s="31" t="s">
        <v>55</v>
      </c>
      <c r="C3" s="31" t="s">
        <v>56</v>
      </c>
      <c r="D3" s="29"/>
      <c r="E3" s="31" t="s">
        <v>55</v>
      </c>
      <c r="F3" s="31" t="s">
        <v>56</v>
      </c>
    </row>
    <row r="4" spans="1:12" x14ac:dyDescent="0.25">
      <c r="B4" s="32">
        <v>599</v>
      </c>
      <c r="C4" s="32">
        <v>114</v>
      </c>
      <c r="E4" s="37">
        <v>599</v>
      </c>
      <c r="F4" s="32">
        <v>291</v>
      </c>
    </row>
    <row r="5" spans="1:12" ht="11.25" customHeight="1" x14ac:dyDescent="0.25">
      <c r="A5" s="22"/>
      <c r="B5" s="30"/>
      <c r="C5" s="30"/>
      <c r="E5" s="28"/>
    </row>
    <row r="6" spans="1:12" x14ac:dyDescent="0.25">
      <c r="A6" s="22"/>
      <c r="B6" s="32" t="s">
        <v>57</v>
      </c>
      <c r="C6" s="32" t="s">
        <v>58</v>
      </c>
      <c r="E6" s="32" t="s">
        <v>57</v>
      </c>
      <c r="F6" s="32" t="s">
        <v>58</v>
      </c>
    </row>
    <row r="7" spans="1:12" ht="30" x14ac:dyDescent="0.25">
      <c r="A7" s="22"/>
      <c r="B7" s="33" t="s">
        <v>59</v>
      </c>
      <c r="C7" s="32">
        <f>599*8</f>
        <v>4792</v>
      </c>
      <c r="E7" s="33" t="s">
        <v>59</v>
      </c>
      <c r="F7" s="32">
        <f>599*8</f>
        <v>4792</v>
      </c>
    </row>
    <row r="8" spans="1:12" x14ac:dyDescent="0.25">
      <c r="B8" s="32" t="s">
        <v>60</v>
      </c>
      <c r="C8" s="34">
        <f>114/C7</f>
        <v>2.378964941569282E-2</v>
      </c>
      <c r="E8" s="35" t="s">
        <v>60</v>
      </c>
      <c r="F8" s="36">
        <f>291/F7</f>
        <v>6.0726210350584307E-2</v>
      </c>
    </row>
    <row r="9" spans="1:12" ht="15.75" thickBot="1" x14ac:dyDescent="0.3"/>
    <row r="10" spans="1:12" x14ac:dyDescent="0.25">
      <c r="B10" s="70" t="s">
        <v>63</v>
      </c>
      <c r="C10" s="71"/>
      <c r="D10" s="71"/>
      <c r="E10" s="71"/>
      <c r="F10" s="71"/>
      <c r="G10" s="71"/>
      <c r="H10" s="71"/>
      <c r="I10" s="71"/>
      <c r="J10" s="71"/>
      <c r="K10" s="71"/>
      <c r="L10" s="72"/>
    </row>
    <row r="11" spans="1:12" x14ac:dyDescent="0.25">
      <c r="B11" s="73"/>
      <c r="C11" s="74"/>
      <c r="D11" s="74"/>
      <c r="E11" s="74"/>
      <c r="F11" s="74"/>
      <c r="G11" s="74"/>
      <c r="H11" s="74"/>
      <c r="I11" s="74"/>
      <c r="J11" s="74"/>
      <c r="K11" s="74"/>
      <c r="L11" s="75"/>
    </row>
    <row r="12" spans="1:12" x14ac:dyDescent="0.25">
      <c r="B12" s="73"/>
      <c r="C12" s="74"/>
      <c r="D12" s="74"/>
      <c r="E12" s="74"/>
      <c r="F12" s="74"/>
      <c r="G12" s="74"/>
      <c r="H12" s="74"/>
      <c r="I12" s="74"/>
      <c r="J12" s="74"/>
      <c r="K12" s="74"/>
      <c r="L12" s="75"/>
    </row>
    <row r="13" spans="1:12" x14ac:dyDescent="0.25">
      <c r="B13" s="73"/>
      <c r="C13" s="74"/>
      <c r="D13" s="74"/>
      <c r="E13" s="74"/>
      <c r="F13" s="74"/>
      <c r="G13" s="74"/>
      <c r="H13" s="74"/>
      <c r="I13" s="74"/>
      <c r="J13" s="74"/>
      <c r="K13" s="74"/>
      <c r="L13" s="75"/>
    </row>
    <row r="14" spans="1:12" x14ac:dyDescent="0.25">
      <c r="B14" s="73"/>
      <c r="C14" s="74"/>
      <c r="D14" s="74"/>
      <c r="E14" s="74"/>
      <c r="F14" s="74"/>
      <c r="G14" s="74"/>
      <c r="H14" s="74"/>
      <c r="I14" s="74"/>
      <c r="J14" s="74"/>
      <c r="K14" s="74"/>
      <c r="L14" s="75"/>
    </row>
    <row r="15" spans="1:12" x14ac:dyDescent="0.25">
      <c r="B15" s="73"/>
      <c r="C15" s="74"/>
      <c r="D15" s="74"/>
      <c r="E15" s="74"/>
      <c r="F15" s="74"/>
      <c r="G15" s="74"/>
      <c r="H15" s="74"/>
      <c r="I15" s="74"/>
      <c r="J15" s="74"/>
      <c r="K15" s="74"/>
      <c r="L15" s="75"/>
    </row>
    <row r="16" spans="1:12" ht="15.75" thickBot="1" x14ac:dyDescent="0.3">
      <c r="B16" s="76"/>
      <c r="C16" s="77"/>
      <c r="D16" s="77"/>
      <c r="E16" s="77"/>
      <c r="F16" s="77"/>
      <c r="G16" s="77"/>
      <c r="H16" s="77"/>
      <c r="I16" s="77"/>
      <c r="J16" s="77"/>
      <c r="K16" s="77"/>
      <c r="L16" s="78"/>
    </row>
  </sheetData>
  <mergeCells count="3">
    <mergeCell ref="B2:C2"/>
    <mergeCell ref="E2:F2"/>
    <mergeCell ref="B10:L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Calculation</vt:lpstr>
      <vt:lpstr>Planning &amp; Action Summary</vt:lpstr>
      <vt:lpstr>Prediction Model</vt:lpstr>
      <vt:lpstr>Goal Computation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Manikandan Duraivelu</dc:creator>
  <cp:lastModifiedBy>Ramanan, Venkat</cp:lastModifiedBy>
  <dcterms:created xsi:type="dcterms:W3CDTF">2020-06-18T04:53:19Z</dcterms:created>
  <dcterms:modified xsi:type="dcterms:W3CDTF">2020-11-18T17:30:06Z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manikandan.d12@ad.infosys.com</vt:lpwstr>
  </property>
  <property fmtid="{D5CDD505-2E9C-101B-9397-08002B2CF9AE}" pid="5" name="MSIP_Label_be4b3411-284d-4d31-bd4f-bc13ef7f1fd6_SetDate">
    <vt:lpwstr>2020-06-18T05:32:17.4281867Z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ActionId">
    <vt:lpwstr>e43802d0-a692-4bbc-bbc4-7f2b0feeb231</vt:lpwstr>
  </property>
  <property fmtid="{D5CDD505-2E9C-101B-9397-08002B2CF9AE}" pid="9" name="MSIP_Label_be4b3411-284d-4d31-bd4f-bc13ef7f1fd6_Extended_MSFT_Method">
    <vt:lpwstr>Automatic</vt:lpwstr>
  </property>
  <property fmtid="{D5CDD505-2E9C-101B-9397-08002B2CF9AE}" pid="10" name="MSIP_Label_a0819fa7-4367-4500-ba88-dd630d977609_Enabled">
    <vt:lpwstr>True</vt:lpwstr>
  </property>
  <property fmtid="{D5CDD505-2E9C-101B-9397-08002B2CF9AE}" pid="11" name="MSIP_Label_a0819fa7-4367-4500-ba88-dd630d977609_SiteId">
    <vt:lpwstr>63ce7d59-2f3e-42cd-a8cc-be764cff5eb6</vt:lpwstr>
  </property>
  <property fmtid="{D5CDD505-2E9C-101B-9397-08002B2CF9AE}" pid="12" name="MSIP_Label_a0819fa7-4367-4500-ba88-dd630d977609_Owner">
    <vt:lpwstr>manikandan.d12@ad.infosys.com</vt:lpwstr>
  </property>
  <property fmtid="{D5CDD505-2E9C-101B-9397-08002B2CF9AE}" pid="13" name="MSIP_Label_a0819fa7-4367-4500-ba88-dd630d977609_SetDate">
    <vt:lpwstr>2020-06-18T05:32:17.4281867Z</vt:lpwstr>
  </property>
  <property fmtid="{D5CDD505-2E9C-101B-9397-08002B2CF9AE}" pid="14" name="MSIP_Label_a0819fa7-4367-4500-ba88-dd630d977609_Name">
    <vt:lpwstr>Companywide usage</vt:lpwstr>
  </property>
  <property fmtid="{D5CDD505-2E9C-101B-9397-08002B2CF9AE}" pid="15" name="MSIP_Label_a0819fa7-4367-4500-ba88-dd630d977609_Application">
    <vt:lpwstr>Microsoft Azure Information Protection</vt:lpwstr>
  </property>
  <property fmtid="{D5CDD505-2E9C-101B-9397-08002B2CF9AE}" pid="16" name="MSIP_Label_a0819fa7-4367-4500-ba88-dd630d977609_ActionId">
    <vt:lpwstr>e43802d0-a692-4bbc-bbc4-7f2b0feeb231</vt:lpwstr>
  </property>
  <property fmtid="{D5CDD505-2E9C-101B-9397-08002B2CF9AE}" pid="17" name="MSIP_Label_a0819fa7-4367-4500-ba88-dd630d977609_Parent">
    <vt:lpwstr>be4b3411-284d-4d31-bd4f-bc13ef7f1fd6</vt:lpwstr>
  </property>
  <property fmtid="{D5CDD505-2E9C-101B-9397-08002B2CF9AE}" pid="18" name="MSIP_Label_a0819fa7-4367-4500-ba88-dd630d977609_Extended_MSFT_Method">
    <vt:lpwstr>Automatic</vt:lpwstr>
  </property>
  <property fmtid="{D5CDD505-2E9C-101B-9397-08002B2CF9AE}" pid="19" name="Sensitivity">
    <vt:lpwstr>Internal Companywide usage</vt:lpwstr>
  </property>
</Properties>
</file>