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lipara.Sainath\Desktop\Data Science\Excel\1. Personal Expense Tracker\"/>
    </mc:Choice>
  </mc:AlternateContent>
  <xr:revisionPtr revIDLastSave="0" documentId="13_ncr:1_{6E0A9920-31C1-4255-B7D6-EAFD12983450}" xr6:coauthVersionLast="47" xr6:coauthVersionMax="47" xr10:uidLastSave="{00000000-0000-0000-0000-000000000000}"/>
  <bookViews>
    <workbookView xWindow="-110" yWindow="-110" windowWidth="19420" windowHeight="10420" xr2:uid="{EE54A7E0-935B-4EE2-8F8F-6A49E0E4F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" i="1" l="1"/>
  <c r="L35" i="1"/>
  <c r="K35" i="1"/>
  <c r="J35" i="1"/>
  <c r="I35" i="1"/>
  <c r="H35" i="1"/>
  <c r="G35" i="1"/>
  <c r="F35" i="1"/>
  <c r="E35" i="1"/>
  <c r="D35" i="1"/>
  <c r="C35" i="1"/>
  <c r="B35" i="1"/>
  <c r="N34" i="1"/>
  <c r="N33" i="1"/>
  <c r="N32" i="1"/>
  <c r="N30" i="1"/>
  <c r="N29" i="1"/>
  <c r="N27" i="1"/>
  <c r="N26" i="1"/>
  <c r="N25" i="1"/>
  <c r="N24" i="1"/>
  <c r="N23" i="1"/>
  <c r="M18" i="1"/>
  <c r="M37" i="1" s="1"/>
  <c r="L18" i="1"/>
  <c r="L37" i="1" s="1"/>
  <c r="K18" i="1"/>
  <c r="K37" i="1" s="1"/>
  <c r="J18" i="1"/>
  <c r="J37" i="1" s="1"/>
  <c r="I18" i="1"/>
  <c r="I37" i="1" s="1"/>
  <c r="H18" i="1"/>
  <c r="G18" i="1"/>
  <c r="G37" i="1" s="1"/>
  <c r="F18" i="1"/>
  <c r="F37" i="1" s="1"/>
  <c r="E18" i="1"/>
  <c r="E37" i="1" s="1"/>
  <c r="D18" i="1"/>
  <c r="D37" i="1" s="1"/>
  <c r="C18" i="1"/>
  <c r="C37" i="1" s="1"/>
  <c r="B18" i="1"/>
  <c r="B37" i="1" s="1"/>
  <c r="N17" i="1"/>
  <c r="N16" i="1"/>
  <c r="N15" i="1"/>
  <c r="N14" i="1"/>
  <c r="H37" i="1" l="1"/>
  <c r="N35" i="1"/>
  <c r="N18" i="1"/>
  <c r="N37" i="1" s="1"/>
</calcChain>
</file>

<file path=xl/sharedStrings.xml><?xml version="1.0" encoding="utf-8"?>
<sst xmlns="http://schemas.openxmlformats.org/spreadsheetml/2006/main" count="52" uniqueCount="38">
  <si>
    <t>Personal Income, Expense Tracker</t>
  </si>
  <si>
    <t>Monthly Savings Target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</si>
  <si>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</si>
  <si>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</si>
  <si>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</si>
  <si>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</si>
  <si>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</si>
  <si>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</si>
  <si>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</si>
  <si>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</si>
  <si>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</si>
  <si>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</si>
  <si>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</si>
  <si>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</si>
  <si>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</si>
  <si>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</si>
  <si>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</si>
  <si>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Salary</t>
  </si>
  <si>
    <t>Freelancing</t>
  </si>
  <si>
    <t>Total Income</t>
  </si>
  <si>
    <t>On-Call</t>
  </si>
  <si>
    <t>Stocks</t>
  </si>
  <si>
    <t>Expenses</t>
  </si>
  <si>
    <t>Housing</t>
  </si>
  <si>
    <t>Mortgage or Rent</t>
  </si>
  <si>
    <t>Phone</t>
  </si>
  <si>
    <t>Electricity</t>
  </si>
  <si>
    <t>Gas</t>
  </si>
  <si>
    <t>Other Maintenance</t>
  </si>
  <si>
    <t>Food</t>
  </si>
  <si>
    <t>Groceries</t>
  </si>
  <si>
    <t>Dining out</t>
  </si>
  <si>
    <t>Transportation</t>
  </si>
  <si>
    <t>Fuel Expenses</t>
  </si>
  <si>
    <t>Bus/Train/Taxi/Flight</t>
  </si>
  <si>
    <t>Vehicle maintenance</t>
  </si>
  <si>
    <t>Total Expenses</t>
  </si>
  <si>
    <t>Savings/Deficit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</si>
</sst>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 tint="0.24994659260841701"/>
      <name val="ShellBold"/>
      <family val="3"/>
    </font>
    <font>
      <b/>
      <sz val="14"/>
      <color theme="1"/>
      <name val="ShellBold"/>
      <family val="3"/>
    </font>
    <font>
      <sz val="14"/>
      <color theme="1"/>
      <name val="ShellBold"/>
      <family val="3"/>
    </font>
    <font>
      <sz val="14"/>
      <color theme="0"/>
      <name val="ShellBold"/>
      <family val="3"/>
    </font>
    <font>
      <sz val="14"/>
      <color theme="1" tint="0.24994659260841701"/>
      <name val="ShellBold"/>
      <family val="3"/>
    </font>
    <font>
      <b/>
      <i/>
      <sz val="14"/>
      <color theme="1" tint="0.24994659260841701"/>
      <name val="ShellBold"/>
      <family val="3"/>
    </font>
    <font>
      <b/>
      <sz val="36"/>
      <color theme="9"/>
      <name val="ShellBold"/>
      <family val="3"/>
    </font>
    <font>
      <sz val="36"/>
      <color theme="1"/>
      <name val="ShellBold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2" borderId="0" xfId="0" applyFont="1" applyFill="1"/>
    <xf numFmtId="3" fontId="2" fillId="2" borderId="0" xfId="0" applyNumberFormat="1" applyFont="1" applyFill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3" fontId="5" fillId="0" borderId="0" xfId="0" applyNumberFormat="1" applyFont="1"/>
    <xf numFmtId="0" fontId="5" fillId="2" borderId="0" xfId="0" applyFont="1" applyFill="1"/>
    <xf numFmtId="0" fontId="5" fillId="0" borderId="0" xfId="0" applyFont="1" applyFill="1"/>
    <xf numFmtId="0" fontId="6" fillId="5" borderId="2" xfId="0" applyFont="1" applyFill="1" applyBorder="1"/>
    <xf numFmtId="0" fontId="6" fillId="5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69">
    <dxf>
      <font>
        <b/>
        <strike val="0"/>
        <outline val="0"/>
        <shadow val="0"/>
        <u val="none"/>
        <vertAlign val="baseline"/>
        <sz val="14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24994659260841701"/>
        <name val="ShellBold"/>
        <family val="3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ShellBold"/>
        <family val="3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hellBold"/>
        <family val="3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ShellBold"/>
        <family val="3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1" defaultTableStyle="TableStyleMedium2" defaultPivotStyle="PivotStyleLight16">
    <tableStyle name="Invisible" pivot="0" table="0" count="0" xr9:uid="{E92A4ACE-B02F-4495-A562-00124E02F3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1332973</xdr:colOff>
      <xdr:row>0</xdr:row>
      <xdr:rowOff>98425</xdr:rowOff>
    </xdr:from>
    <xdr:to>
      <xdr:col>0</xdr:col>
      <xdr:colOff>2287887</xdr:colOff>
      <xdr:row>5</xdr:row>
      <xdr:rowOff>119062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FAFC83-9ED1-E152-9B5F-07A7D12A9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973" y="98425"/>
          <a:ext cx="954914" cy="933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D3BCD-4E22-4700-AA08-C5FA4B7A2D4B}" name="Income" displayName="Income" ref="A13:N18" totalsRowCount="1" headerRowDxfId="47" dataDxfId="46" totalsRowDxfId="15" totalsRowBorderDxfId="68">
  <tableColumns count="14">
    <tableColumn id="2" xr3:uid="{1CC1E898-1F7B-4ECA-B355-637A59F478B5}" name="Item" totalsRowLabel="Total Income" dataDxfId="61" totalsRowDxfId="29"/>
    <tableColumn id="3" xr3:uid="{EAF040D7-02A9-4967-8E8C-D07325A04B8C}" name="Jan" totalsRowFunction="custom" dataDxfId="60" totalsRowDxfId="28">
      <totalsRowFormula>IF(SUBTOTAL(109,Income[Jan])=0,"",SUBTOTAL(109,Income[Jan]))</totalsRowFormula>
    </tableColumn>
    <tableColumn id="4" xr3:uid="{799C90EC-0EBA-44F9-BC73-398268A20BE8}" name="Feb" totalsRowFunction="custom" dataDxfId="59" totalsRowDxfId="27">
      <totalsRowFormula>IF(SUBTOTAL(109,Income[Feb])=0,"",SUBTOTAL(109,Income[Feb]))</totalsRowFormula>
    </tableColumn>
    <tableColumn id="5" xr3:uid="{62F2ACB7-CE2A-4872-BF88-2B92ED35041C}" name="Mar" totalsRowFunction="custom" dataDxfId="58" totalsRowDxfId="26">
      <totalsRowFormula>IF(SUBTOTAL(109,Income[Mar])=0,"",SUBTOTAL(109,Income[Mar]))</totalsRowFormula>
    </tableColumn>
    <tableColumn id="1" xr3:uid="{CD10CB7A-2B96-4748-B114-6943C8B31E57}" name="Apr" totalsRowFunction="custom" dataDxfId="57" totalsRowDxfId="25">
      <totalsRowFormula>IF(SUBTOTAL(109,Income[Apr])=0,"",SUBTOTAL(109,Income[Apr]))</totalsRowFormula>
    </tableColumn>
    <tableColumn id="6" xr3:uid="{AA9CD174-9644-4A75-9EEA-C4BFACF7D1AE}" name="May" totalsRowFunction="custom" dataDxfId="56" totalsRowDxfId="24">
      <totalsRowFormula>IF(SUBTOTAL(109,Income[May])=0,"",SUBTOTAL(109,Income[May]))</totalsRowFormula>
    </tableColumn>
    <tableColumn id="7" xr3:uid="{E68D4939-99EC-467C-B91E-BF401191B223}" name="Jun" totalsRowFunction="custom" dataDxfId="55" totalsRowDxfId="23">
      <totalsRowFormula>IF(SUBTOTAL(109,Income[Jun])=0,"",SUBTOTAL(109,Income[Jun]))</totalsRowFormula>
    </tableColumn>
    <tableColumn id="8" xr3:uid="{78AB26E4-DD58-4B6F-8427-04BCEE9F32AC}" name="Jul" totalsRowFunction="custom" dataDxfId="54" totalsRowDxfId="22">
      <totalsRowFormula>IF(SUBTOTAL(109,Income[Jul])=0,"",SUBTOTAL(109,Income[Jul]))</totalsRowFormula>
    </tableColumn>
    <tableColumn id="9" xr3:uid="{A8DE0644-7FAB-475E-87F4-7F4E9FA356EA}" name="Aug" totalsRowFunction="custom" dataDxfId="53" totalsRowDxfId="21">
      <totalsRowFormula>IF(SUBTOTAL(109,Income[Aug])=0,"",SUBTOTAL(109,Income[Aug]))</totalsRowFormula>
    </tableColumn>
    <tableColumn id="10" xr3:uid="{14DA884E-9E35-4CF0-87F4-00CA1AC89060}" name="Sep" totalsRowFunction="custom" dataDxfId="52" totalsRowDxfId="20">
      <totalsRowFormula>IF(SUBTOTAL(109,Income[Sep])=0,"",SUBTOTAL(109,Income[Sep]))</totalsRowFormula>
    </tableColumn>
    <tableColumn id="11" xr3:uid="{9A7B081B-CE71-42EB-8916-4E85DFFE7B6B}" name="Oct" totalsRowFunction="custom" dataDxfId="51" totalsRowDxfId="19">
      <totalsRowFormula>IF(SUBTOTAL(109,Income[Oct])=0,"",SUBTOTAL(109,Income[Oct]))</totalsRowFormula>
    </tableColumn>
    <tableColumn id="12" xr3:uid="{D7748D9F-E8BB-4CEC-807F-B5BED5466C7B}" name="Nov" totalsRowFunction="custom" dataDxfId="50" totalsRowDxfId="18">
      <totalsRowFormula>IF(SUBTOTAL(109,Income[Nov])=0,"",SUBTOTAL(109,Income[Nov]))</totalsRowFormula>
    </tableColumn>
    <tableColumn id="13" xr3:uid="{4372FA27-C5C6-470B-AAEE-2DDE5A66C0CF}" name="Dec" totalsRowFunction="custom" dataDxfId="49" totalsRowDxfId="17">
      <totalsRowFormula>IF(SUBTOTAL(109,Income[Dec])=0,"",SUBTOTAL(109,Income[Dec]))</totalsRowFormula>
    </tableColumn>
    <tableColumn id="14" xr3:uid="{1D257003-B15F-491E-B92B-D8D97F089EBF}" name="Year To Date" totalsRowFunction="custom" dataDxfId="48" totalsRowDxfId="16">
      <calculatedColumnFormula>SUM(Income[[#This Row],[Jan]:[Dec]])</calculatedColumnFormula>
      <totalsRowFormula>IF(SUBTOTAL(109,Income[Year To Date])=0,"",SUBTOTAL(109,Income[Year To Date]))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260F06-81B0-4CE2-9CA8-783CA59C08E0}" name="Expenses" displayName="Expenses" ref="A21:N35" totalsRowCount="1" headerRowDxfId="31" dataDxfId="30" totalsRowDxfId="0" totalsRowBorderDxfId="67">
  <tableColumns count="14">
    <tableColumn id="2" xr3:uid="{30B790AC-988B-42BA-9439-FA3192636751}" name="Item" totalsRowLabel="Total Expenses" dataDxfId="45" totalsRowDxfId="14"/>
    <tableColumn id="3" xr3:uid="{1EE1B3CA-BB2D-457D-B445-6A8345EEB94B}" name="Jan" totalsRowFunction="custom" dataDxfId="44" totalsRowDxfId="13">
      <totalsRowFormula>IF(SUBTOTAL(109,Expenses[Jan])=0,"",SUBTOTAL(109,Expenses[Jan]))</totalsRowFormula>
    </tableColumn>
    <tableColumn id="4" xr3:uid="{B137C2A4-2676-4429-A042-E6470E499CA7}" name="Feb" totalsRowFunction="custom" dataDxfId="43" totalsRowDxfId="12">
      <totalsRowFormula>IF(SUBTOTAL(109,Expenses[Feb])=0,"",SUBTOTAL(109,Expenses[Feb]))</totalsRowFormula>
    </tableColumn>
    <tableColumn id="5" xr3:uid="{E52369B2-6CF6-4C63-A8E6-75F12421D6D3}" name="Mar" totalsRowFunction="custom" dataDxfId="42" totalsRowDxfId="11">
      <totalsRowFormula>IF(SUBTOTAL(109,Expenses[Mar])=0,"",SUBTOTAL(109,Expenses[Mar]))</totalsRowFormula>
    </tableColumn>
    <tableColumn id="1" xr3:uid="{9194AA01-418B-4613-AE78-C86FDF02F56F}" name="Apr" totalsRowFunction="custom" dataDxfId="41" totalsRowDxfId="10">
      <totalsRowFormula>IF(SUBTOTAL(109,Expenses[Apr])=0,"",SUBTOTAL(109,Expenses[Apr]))</totalsRowFormula>
    </tableColumn>
    <tableColumn id="6" xr3:uid="{A3164745-7FDC-4487-B5D8-BCC0E39C260F}" name="May" totalsRowFunction="custom" dataDxfId="40" totalsRowDxfId="9">
      <totalsRowFormula>IF(SUBTOTAL(109,Expenses[May])=0,"",SUBTOTAL(109,Expenses[May]))</totalsRowFormula>
    </tableColumn>
    <tableColumn id="7" xr3:uid="{5882254C-FD5B-4BEF-816A-4DD213A50DFC}" name="Jun" totalsRowFunction="custom" dataDxfId="39" totalsRowDxfId="8">
      <totalsRowFormula>IF(SUBTOTAL(109,Expenses[Jun])=0,"",SUBTOTAL(109,Expenses[Jun]))</totalsRowFormula>
    </tableColumn>
    <tableColumn id="8" xr3:uid="{1D76BD0C-3C00-40C5-B70B-DE4E9DA0552B}" name="Jul" totalsRowFunction="custom" dataDxfId="38" totalsRowDxfId="7">
      <totalsRowFormula>IF(SUBTOTAL(109,Expenses[Jul])=0,"",SUBTOTAL(109,Expenses[Jul]))</totalsRowFormula>
    </tableColumn>
    <tableColumn id="9" xr3:uid="{1C85851A-E34C-4136-8826-5A368A89EA5D}" name="Aug" totalsRowFunction="custom" dataDxfId="37" totalsRowDxfId="6">
      <totalsRowFormula>IF(SUBTOTAL(109,Expenses[Aug])=0,"",SUBTOTAL(109,Expenses[Aug]))</totalsRowFormula>
    </tableColumn>
    <tableColumn id="10" xr3:uid="{7426AA4C-C77F-4C31-BDA3-6A4ED5816E64}" name="Sep" totalsRowFunction="custom" dataDxfId="36" totalsRowDxfId="5">
      <totalsRowFormula>IF(SUBTOTAL(109,Expenses[Sep])=0,"",SUBTOTAL(109,Expenses[Sep]))</totalsRowFormula>
    </tableColumn>
    <tableColumn id="11" xr3:uid="{29ADD40E-DCEF-4D77-A206-22AC285E31C9}" name="Oct" totalsRowFunction="custom" dataDxfId="35" totalsRowDxfId="4">
      <totalsRowFormula>IF(SUBTOTAL(109,Expenses[Oct])=0,"",SUBTOTAL(109,Expenses[Oct]))</totalsRowFormula>
    </tableColumn>
    <tableColumn id="12" xr3:uid="{12BDFB66-8BA8-431A-8B79-3C55D60AAA93}" name="Nov" totalsRowFunction="custom" dataDxfId="34" totalsRowDxfId="3">
      <totalsRowFormula>IF(SUBTOTAL(109,Expenses[Nov])=0,"",SUBTOTAL(109,Expenses[Nov]))</totalsRowFormula>
    </tableColumn>
    <tableColumn id="13" xr3:uid="{9F5FFCBF-1E1A-44FC-99A6-1779C4CF8A71}" name="Dec" totalsRowFunction="custom" dataDxfId="33" totalsRowDxfId="2">
      <totalsRowFormula>IF(SUBTOTAL(109,Expenses[Dec])=0,"",SUBTOTAL(109,Expenses[Dec]))</totalsRowFormula>
    </tableColumn>
    <tableColumn id="14" xr3:uid="{D6166669-8A00-4D45-A8EE-1651383636B0}" name="Year To Date" totalsRowFunction="custom" dataDxfId="32" totalsRowDxfId="1">
      <calculatedColumnFormula>SUM(Expenses[[#This Row],[Jan]:[Dec]])</calculatedColumnFormula>
      <totalsRowFormula>IF(SUBTOTAL(109,Expenses[Year To Date])=0,"",SUBTOTAL(109,Expenses[Year To Date]))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101B-476B-4803-BC39-5BF7F453E4DF}">
  <dimension ref="A3:N37"/>
  <sheetViews>
    <sheetView showGridLines="0" tabSelected="1" zoomScale="70" zoomScaleNormal="70" workbookViewId="0">
      <selection activeCell="A31" sqref="A31"/>
    </sheetView>
  </sheetViews>
  <sheetFormatPr defaultRowHeight="14.5" x14ac:dyDescent="0.35"/>
  <cols>
    <col min="1" max="1" width="33.1796875" bestFit="1" customWidth="1"/>
    <col min="2" max="2" width="12.1796875" bestFit="1" customWidth="1"/>
    <col min="3" max="3" width="12.453125" bestFit="1" customWidth="1"/>
    <col min="4" max="13" width="12.1796875" bestFit="1" customWidth="1"/>
    <col min="14" max="14" width="19.1796875" bestFit="1" customWidth="1"/>
  </cols>
  <sheetData>
    <row r="3" spans="1:14" x14ac:dyDescent="0.35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9" spans="1:14" ht="25.5" x14ac:dyDescent="0.8">
      <c r="A9" s="2" t="s">
        <v>1</v>
      </c>
      <c r="B9" s="2"/>
      <c r="C9" s="2"/>
      <c r="D9" s="3">
        <v>15000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5.5" x14ac:dyDescent="0.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5.5" x14ac:dyDescent="0.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5.5" x14ac:dyDescent="0.8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5.5" x14ac:dyDescent="0.8">
      <c r="A13" s="5" t="s">
        <v>3</v>
      </c>
      <c r="B13" s="5" t="s">
        <v>4</v>
      </c>
      <c r="C13" s="5" t="s">
        <v>5</v>
      </c>
      <c r="D13" s="5" t="s">
        <v>6</v>
      </c>
      <c r="E13" s="5" t="s">
        <v>7</v>
      </c>
      <c r="F13" s="5" t="s">
        <v>8</v>
      </c>
      <c r="G13" s="5" t="s">
        <v>9</v>
      </c>
      <c r="H13" s="5" t="s">
        <v>10</v>
      </c>
      <c r="I13" s="5" t="s">
        <v>11</v>
      </c>
      <c r="J13" s="5" t="s">
        <v>12</v>
      </c>
      <c r="K13" s="5" t="s">
        <v>13</v>
      </c>
      <c r="L13" s="5" t="s">
        <v>14</v>
      </c>
      <c r="M13" s="5" t="s">
        <v>15</v>
      </c>
      <c r="N13" s="5" t="s">
        <v>16</v>
      </c>
    </row>
    <row r="14" spans="1:14" ht="25.5" x14ac:dyDescent="0.8">
      <c r="A14" s="6" t="s">
        <v>17</v>
      </c>
      <c r="B14" s="7">
        <v>17000</v>
      </c>
      <c r="C14" s="7">
        <v>17000</v>
      </c>
      <c r="D14" s="7">
        <v>17000</v>
      </c>
      <c r="E14" s="7">
        <v>17000</v>
      </c>
      <c r="F14" s="7">
        <v>17000</v>
      </c>
      <c r="G14" s="7">
        <v>17000</v>
      </c>
      <c r="H14" s="7">
        <v>17000</v>
      </c>
      <c r="I14" s="7">
        <v>17000</v>
      </c>
      <c r="J14" s="7">
        <v>17000</v>
      </c>
      <c r="K14" s="7">
        <v>17000</v>
      </c>
      <c r="L14" s="7">
        <v>19000</v>
      </c>
      <c r="M14" s="7">
        <v>19000</v>
      </c>
      <c r="N14" s="6">
        <f>SUM(Income[[#This Row],[Jan]:[Dec]])</f>
        <v>208000</v>
      </c>
    </row>
    <row r="15" spans="1:14" ht="25.5" x14ac:dyDescent="0.8">
      <c r="A15" s="6" t="s">
        <v>20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7">
        <v>3000</v>
      </c>
      <c r="K15" s="7">
        <v>3000</v>
      </c>
      <c r="L15" s="7">
        <v>3000</v>
      </c>
      <c r="M15" s="7">
        <v>3000</v>
      </c>
      <c r="N15" s="6">
        <f>SUM(Income[[#This Row],[Jan]:[Dec]])</f>
        <v>12000</v>
      </c>
    </row>
    <row r="16" spans="1:14" ht="25.5" x14ac:dyDescent="0.8">
      <c r="A16" s="6" t="s">
        <v>21</v>
      </c>
      <c r="B16" s="7">
        <v>2000</v>
      </c>
      <c r="C16" s="6">
        <v>600</v>
      </c>
      <c r="D16" s="7">
        <v>1400</v>
      </c>
      <c r="E16" s="6">
        <v>500</v>
      </c>
      <c r="F16" s="6">
        <v>200</v>
      </c>
      <c r="G16" s="7">
        <v>2000</v>
      </c>
      <c r="H16" s="7">
        <v>3000</v>
      </c>
      <c r="I16" s="6">
        <v>500</v>
      </c>
      <c r="J16" s="6">
        <v>300</v>
      </c>
      <c r="K16" s="6">
        <v>0</v>
      </c>
      <c r="L16" s="6">
        <v>0</v>
      </c>
      <c r="M16" s="6">
        <v>700</v>
      </c>
      <c r="N16" s="6">
        <f>SUM(Income[[#This Row],[Jan]:[Dec]])</f>
        <v>11200</v>
      </c>
    </row>
    <row r="17" spans="1:14" ht="25.5" x14ac:dyDescent="0.8">
      <c r="A17" s="6" t="s">
        <v>18</v>
      </c>
      <c r="B17" s="6">
        <v>0</v>
      </c>
      <c r="C17" s="6">
        <v>0</v>
      </c>
      <c r="D17" s="6">
        <v>0</v>
      </c>
      <c r="E17" s="6">
        <v>0</v>
      </c>
      <c r="F17" s="6"/>
      <c r="G17" s="6"/>
      <c r="H17" s="6"/>
      <c r="I17" s="6"/>
      <c r="J17" s="6"/>
      <c r="K17" s="6"/>
      <c r="L17" s="6"/>
      <c r="M17" s="6"/>
      <c r="N17" s="6">
        <f>SUM(Income[[#This Row],[Jan]:[Dec]])</f>
        <v>0</v>
      </c>
    </row>
    <row r="18" spans="1:14" ht="25.5" x14ac:dyDescent="0.8">
      <c r="A18" s="12" t="s">
        <v>19</v>
      </c>
      <c r="B18" s="13">
        <f>IF(SUBTOTAL(109,Income[Jan])=0,"",SUBTOTAL(109,Income[Jan]))</f>
        <v>19000</v>
      </c>
      <c r="C18" s="13">
        <f>IF(SUBTOTAL(109,Income[Feb])=0,"",SUBTOTAL(109,Income[Feb]))</f>
        <v>17600</v>
      </c>
      <c r="D18" s="13">
        <f>IF(SUBTOTAL(109,Income[Mar])=0,"",SUBTOTAL(109,Income[Mar]))</f>
        <v>18400</v>
      </c>
      <c r="E18" s="13">
        <f>IF(SUBTOTAL(109,Income[Apr])=0,"",SUBTOTAL(109,Income[Apr]))</f>
        <v>17500</v>
      </c>
      <c r="F18" s="13">
        <f>IF(SUBTOTAL(109,Income[May])=0,"",SUBTOTAL(109,Income[May]))</f>
        <v>17200</v>
      </c>
      <c r="G18" s="13">
        <f>IF(SUBTOTAL(109,Income[Jun])=0,"",SUBTOTAL(109,Income[Jun]))</f>
        <v>19000</v>
      </c>
      <c r="H18" s="13">
        <f>IF(SUBTOTAL(109,Income[Jul])=0,"",SUBTOTAL(109,Income[Jul]))</f>
        <v>20000</v>
      </c>
      <c r="I18" s="13">
        <f>IF(SUBTOTAL(109,Income[Aug])=0,"",SUBTOTAL(109,Income[Aug]))</f>
        <v>17500</v>
      </c>
      <c r="J18" s="13">
        <f>IF(SUBTOTAL(109,Income[Sep])=0,"",SUBTOTAL(109,Income[Sep]))</f>
        <v>20300</v>
      </c>
      <c r="K18" s="13">
        <f>IF(SUBTOTAL(109,Income[Oct])=0,"",SUBTOTAL(109,Income[Oct]))</f>
        <v>20000</v>
      </c>
      <c r="L18" s="13">
        <f>IF(SUBTOTAL(109,Income[Nov])=0,"",SUBTOTAL(109,Income[Nov]))</f>
        <v>22000</v>
      </c>
      <c r="M18" s="13">
        <f>IF(SUBTOTAL(109,Income[Dec])=0,"",SUBTOTAL(109,Income[Dec]))</f>
        <v>22700</v>
      </c>
      <c r="N18" s="13">
        <f>IF(SUBTOTAL(109,Income[Year To Date])=0,"",SUBTOTAL(109,Income[Year To Date]))</f>
        <v>231200</v>
      </c>
    </row>
    <row r="19" spans="1:14" ht="25.5" x14ac:dyDescent="0.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5.5" x14ac:dyDescent="0.8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5.5" x14ac:dyDescent="0.8">
      <c r="A21" s="5" t="s">
        <v>3</v>
      </c>
      <c r="B21" s="5" t="s">
        <v>4</v>
      </c>
      <c r="C21" s="5" t="s">
        <v>5</v>
      </c>
      <c r="D21" s="5" t="s">
        <v>6</v>
      </c>
      <c r="E21" s="5" t="s">
        <v>7</v>
      </c>
      <c r="F21" s="5" t="s">
        <v>8</v>
      </c>
      <c r="G21" s="5" t="s">
        <v>9</v>
      </c>
      <c r="H21" s="5" t="s">
        <v>10</v>
      </c>
      <c r="I21" s="5" t="s">
        <v>11</v>
      </c>
      <c r="J21" s="5" t="s">
        <v>12</v>
      </c>
      <c r="K21" s="5" t="s">
        <v>13</v>
      </c>
      <c r="L21" s="5" t="s">
        <v>14</v>
      </c>
      <c r="M21" s="5" t="s">
        <v>15</v>
      </c>
      <c r="N21" s="5" t="s">
        <v>16</v>
      </c>
    </row>
    <row r="22" spans="1:14" ht="25.5" x14ac:dyDescent="0.8">
      <c r="A22" s="16" t="s">
        <v>23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25.5" x14ac:dyDescent="0.8">
      <c r="A23" s="6" t="s">
        <v>24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f>SUM(Expenses[[#This Row],[Jan]:[Dec]])</f>
        <v>0</v>
      </c>
    </row>
    <row r="24" spans="1:14" ht="25.5" x14ac:dyDescent="0.8">
      <c r="A24" s="6" t="s">
        <v>25</v>
      </c>
      <c r="B24" s="6">
        <v>543</v>
      </c>
      <c r="C24" s="6">
        <v>543</v>
      </c>
      <c r="D24" s="6">
        <v>543</v>
      </c>
      <c r="E24" s="6">
        <v>543</v>
      </c>
      <c r="F24" s="6">
        <v>543</v>
      </c>
      <c r="G24" s="6">
        <v>543</v>
      </c>
      <c r="H24" s="6">
        <v>543</v>
      </c>
      <c r="I24" s="6">
        <v>543</v>
      </c>
      <c r="J24" s="6">
        <v>543</v>
      </c>
      <c r="K24" s="6">
        <v>543</v>
      </c>
      <c r="L24" s="6">
        <v>543</v>
      </c>
      <c r="M24" s="6">
        <v>543</v>
      </c>
      <c r="N24" s="6">
        <f>SUM(Expenses[[#This Row],[Jan]:[Dec]])</f>
        <v>6516</v>
      </c>
    </row>
    <row r="25" spans="1:14" ht="25.5" x14ac:dyDescent="0.8">
      <c r="A25" s="6" t="s">
        <v>26</v>
      </c>
      <c r="B25" s="6">
        <v>1200</v>
      </c>
      <c r="C25" s="6">
        <v>1100</v>
      </c>
      <c r="D25" s="6">
        <v>1500</v>
      </c>
      <c r="E25" s="6">
        <v>1200</v>
      </c>
      <c r="F25" s="6">
        <v>1200</v>
      </c>
      <c r="G25" s="6">
        <v>1200</v>
      </c>
      <c r="H25" s="6">
        <v>700</v>
      </c>
      <c r="I25" s="6">
        <v>1100</v>
      </c>
      <c r="J25" s="6">
        <v>1500</v>
      </c>
      <c r="K25" s="6">
        <v>1300</v>
      </c>
      <c r="L25" s="6">
        <v>1100</v>
      </c>
      <c r="M25" s="6">
        <v>1500</v>
      </c>
      <c r="N25" s="6">
        <f>SUM(Expenses[[#This Row],[Jan]:[Dec]])</f>
        <v>14600</v>
      </c>
    </row>
    <row r="26" spans="1:14" ht="25.5" x14ac:dyDescent="0.8">
      <c r="A26" s="6" t="s">
        <v>27</v>
      </c>
      <c r="B26" s="6">
        <v>1100</v>
      </c>
      <c r="C26" s="6">
        <v>1100</v>
      </c>
      <c r="D26" s="6">
        <v>1100</v>
      </c>
      <c r="E26" s="6">
        <v>1100</v>
      </c>
      <c r="F26" s="6">
        <v>1100</v>
      </c>
      <c r="G26" s="6">
        <v>1100</v>
      </c>
      <c r="H26" s="6">
        <v>1100</v>
      </c>
      <c r="I26" s="6">
        <v>1100</v>
      </c>
      <c r="J26" s="6">
        <v>1100</v>
      </c>
      <c r="K26" s="6">
        <v>1100</v>
      </c>
      <c r="L26" s="6">
        <v>1100</v>
      </c>
      <c r="M26" s="6">
        <v>1100</v>
      </c>
      <c r="N26" s="6">
        <f>SUM(Expenses[[#This Row],[Jan]:[Dec]])</f>
        <v>13200</v>
      </c>
    </row>
    <row r="27" spans="1:14" ht="25.5" x14ac:dyDescent="0.8">
      <c r="A27" s="6" t="s">
        <v>28</v>
      </c>
      <c r="B27" s="6">
        <v>700</v>
      </c>
      <c r="C27" s="6">
        <v>0</v>
      </c>
      <c r="D27" s="6">
        <v>0</v>
      </c>
      <c r="E27" s="6">
        <v>1500</v>
      </c>
      <c r="F27" s="6">
        <v>450</v>
      </c>
      <c r="G27" s="6">
        <v>800</v>
      </c>
      <c r="H27" s="6">
        <v>0</v>
      </c>
      <c r="I27" s="6">
        <v>0</v>
      </c>
      <c r="J27" s="6">
        <v>200</v>
      </c>
      <c r="K27" s="6">
        <v>550</v>
      </c>
      <c r="L27" s="6">
        <v>500</v>
      </c>
      <c r="M27" s="6">
        <v>400</v>
      </c>
      <c r="N27" s="6">
        <f>SUM(Expenses[[#This Row],[Jan]:[Dec]])</f>
        <v>5100</v>
      </c>
    </row>
    <row r="28" spans="1:14" ht="25.5" x14ac:dyDescent="0.8">
      <c r="A28" s="16" t="s">
        <v>29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25.5" x14ac:dyDescent="0.8">
      <c r="A29" s="6" t="s">
        <v>30</v>
      </c>
      <c r="B29" s="6">
        <v>0</v>
      </c>
      <c r="C29" s="6">
        <v>0</v>
      </c>
      <c r="D29" s="6">
        <v>0</v>
      </c>
      <c r="E29" s="6">
        <v>400</v>
      </c>
      <c r="F29" s="6">
        <v>0</v>
      </c>
      <c r="G29" s="6">
        <v>400</v>
      </c>
      <c r="H29" s="6">
        <v>500</v>
      </c>
      <c r="I29" s="6">
        <v>1000</v>
      </c>
      <c r="J29" s="6">
        <v>1000</v>
      </c>
      <c r="K29" s="6">
        <v>200</v>
      </c>
      <c r="L29" s="6">
        <v>500</v>
      </c>
      <c r="M29" s="6">
        <v>500</v>
      </c>
      <c r="N29" s="6">
        <f>SUM(Expenses[[#This Row],[Jan]:[Dec]])</f>
        <v>4500</v>
      </c>
    </row>
    <row r="30" spans="1:14" ht="25.5" x14ac:dyDescent="0.8">
      <c r="A30" s="6" t="s">
        <v>31</v>
      </c>
      <c r="B30" s="6">
        <v>50</v>
      </c>
      <c r="C30" s="6">
        <v>45</v>
      </c>
      <c r="D30" s="6">
        <v>37</v>
      </c>
      <c r="E30" s="6">
        <v>0</v>
      </c>
      <c r="F30" s="6"/>
      <c r="G30" s="6"/>
      <c r="H30" s="6"/>
      <c r="I30" s="6"/>
      <c r="J30" s="6"/>
      <c r="K30" s="6"/>
      <c r="L30" s="6"/>
      <c r="M30" s="6"/>
      <c r="N30" s="6">
        <f>SUM(Expenses[[#This Row],[Jan]:[Dec]])</f>
        <v>132</v>
      </c>
    </row>
    <row r="31" spans="1:14" ht="25.5" x14ac:dyDescent="0.8">
      <c r="A31" s="16" t="s">
        <v>32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25.5" x14ac:dyDescent="0.8">
      <c r="A32" s="9" t="s">
        <v>33</v>
      </c>
      <c r="B32" s="9">
        <v>0</v>
      </c>
      <c r="C32" s="9">
        <v>0</v>
      </c>
      <c r="D32" s="9">
        <v>0</v>
      </c>
      <c r="E32" s="9">
        <v>200</v>
      </c>
      <c r="F32" s="9">
        <v>200</v>
      </c>
      <c r="G32" s="9">
        <v>0</v>
      </c>
      <c r="H32" s="9">
        <v>0</v>
      </c>
      <c r="I32" s="9">
        <v>200</v>
      </c>
      <c r="J32" s="9">
        <v>200</v>
      </c>
      <c r="K32" s="9">
        <v>0</v>
      </c>
      <c r="L32" s="9">
        <v>0</v>
      </c>
      <c r="M32" s="9">
        <v>200</v>
      </c>
      <c r="N32" s="9">
        <f>SUM(Expenses[[#This Row],[Jan]:[Dec]])</f>
        <v>1000</v>
      </c>
    </row>
    <row r="33" spans="1:14" ht="25.5" x14ac:dyDescent="0.8">
      <c r="A33" s="6" t="s">
        <v>34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f>SUM(Expenses[[#This Row],[Jan]:[Dec]])</f>
        <v>0</v>
      </c>
    </row>
    <row r="34" spans="1:14" ht="25.5" x14ac:dyDescent="0.8">
      <c r="A34" s="6" t="s">
        <v>35</v>
      </c>
      <c r="B34" s="6">
        <v>0</v>
      </c>
      <c r="C34" s="6">
        <v>0</v>
      </c>
      <c r="D34" s="6">
        <v>0</v>
      </c>
      <c r="E34" s="6">
        <v>0</v>
      </c>
      <c r="F34" s="6">
        <v>2000</v>
      </c>
      <c r="G34" s="6">
        <v>0</v>
      </c>
      <c r="H34" s="6">
        <v>0</v>
      </c>
      <c r="I34" s="6">
        <v>0</v>
      </c>
      <c r="J34" s="6">
        <v>2000</v>
      </c>
      <c r="K34" s="6">
        <v>0</v>
      </c>
      <c r="L34" s="6">
        <v>0</v>
      </c>
      <c r="M34" s="6">
        <v>0</v>
      </c>
      <c r="N34" s="6">
        <f>SUM(Expenses[[#This Row],[Jan]:[Dec]])</f>
        <v>4000</v>
      </c>
    </row>
    <row r="35" spans="1:14" ht="25.5" x14ac:dyDescent="0.8">
      <c r="A35" s="12" t="s">
        <v>36</v>
      </c>
      <c r="B35" s="13">
        <f>IF(SUBTOTAL(109,Expenses[Jan])=0,"",SUBTOTAL(109,Expenses[Jan]))</f>
        <v>3593</v>
      </c>
      <c r="C35" s="13">
        <f>IF(SUBTOTAL(109,Expenses[Feb])=0,"",SUBTOTAL(109,Expenses[Feb]))</f>
        <v>2788</v>
      </c>
      <c r="D35" s="13">
        <f>IF(SUBTOTAL(109,Expenses[Mar])=0,"",SUBTOTAL(109,Expenses[Mar]))</f>
        <v>3180</v>
      </c>
      <c r="E35" s="13">
        <f>IF(SUBTOTAL(109,Expenses[Apr])=0,"",SUBTOTAL(109,Expenses[Apr]))</f>
        <v>4943</v>
      </c>
      <c r="F35" s="13">
        <f>IF(SUBTOTAL(109,Expenses[May])=0,"",SUBTOTAL(109,Expenses[May]))</f>
        <v>5493</v>
      </c>
      <c r="G35" s="13">
        <f>IF(SUBTOTAL(109,Expenses[Jun])=0,"",SUBTOTAL(109,Expenses[Jun]))</f>
        <v>4043</v>
      </c>
      <c r="H35" s="13">
        <f>IF(SUBTOTAL(109,Expenses[Jul])=0,"",SUBTOTAL(109,Expenses[Jul]))</f>
        <v>2843</v>
      </c>
      <c r="I35" s="13">
        <f>IF(SUBTOTAL(109,Expenses[Aug])=0,"",SUBTOTAL(109,Expenses[Aug]))</f>
        <v>3943</v>
      </c>
      <c r="J35" s="13">
        <f>IF(SUBTOTAL(109,Expenses[Sep])=0,"",SUBTOTAL(109,Expenses[Sep]))</f>
        <v>6543</v>
      </c>
      <c r="K35" s="13">
        <f>IF(SUBTOTAL(109,Expenses[Oct])=0,"",SUBTOTAL(109,Expenses[Oct]))</f>
        <v>3693</v>
      </c>
      <c r="L35" s="13">
        <f>IF(SUBTOTAL(109,Expenses[Nov])=0,"",SUBTOTAL(109,Expenses[Nov]))</f>
        <v>3743</v>
      </c>
      <c r="M35" s="13">
        <f>IF(SUBTOTAL(109,Expenses[Dec])=0,"",SUBTOTAL(109,Expenses[Dec]))</f>
        <v>4243</v>
      </c>
      <c r="N35" s="13">
        <f>IF(SUBTOTAL(109,Expenses[Year To Date])=0,"",SUBTOTAL(109,Expenses[Year To Date]))</f>
        <v>49048</v>
      </c>
    </row>
    <row r="36" spans="1:14" ht="25.5" x14ac:dyDescent="0.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25.5" x14ac:dyDescent="0.8">
      <c r="A37" s="10" t="s">
        <v>37</v>
      </c>
      <c r="B37" s="11">
        <f>Income[[#Totals],[Jan]]-Expenses[[#Totals],[Jan]]</f>
        <v>15407</v>
      </c>
      <c r="C37" s="11">
        <f>Income[[#Totals],[Feb]]-Expenses[[#Totals],[Feb]]</f>
        <v>14812</v>
      </c>
      <c r="D37" s="11">
        <f>Income[[#Totals],[Mar]]-Expenses[[#Totals],[Mar]]</f>
        <v>15220</v>
      </c>
      <c r="E37" s="11">
        <f>Income[[#Totals],[Apr]]-Expenses[[#Totals],[Apr]]</f>
        <v>12557</v>
      </c>
      <c r="F37" s="11">
        <f>Income[[#Totals],[May]]-Expenses[[#Totals],[May]]</f>
        <v>11707</v>
      </c>
      <c r="G37" s="11">
        <f>Income[[#Totals],[Jun]]-Expenses[[#Totals],[Jun]]</f>
        <v>14957</v>
      </c>
      <c r="H37" s="11">
        <f>Income[[#Totals],[Jul]]-Expenses[[#Totals],[Jul]]</f>
        <v>17157</v>
      </c>
      <c r="I37" s="11">
        <f>Income[[#Totals],[Aug]]-Expenses[[#Totals],[Aug]]</f>
        <v>13557</v>
      </c>
      <c r="J37" s="11">
        <f>Income[[#Totals],[Sep]]-Expenses[[#Totals],[Sep]]</f>
        <v>13757</v>
      </c>
      <c r="K37" s="11">
        <f>Income[[#Totals],[Oct]]-Expenses[[#Totals],[Oct]]</f>
        <v>16307</v>
      </c>
      <c r="L37" s="11">
        <f>Income[[#Totals],[Nov]]-Expenses[[#Totals],[Nov]]</f>
        <v>18257</v>
      </c>
      <c r="M37" s="11">
        <f>Income[[#Totals],[Dec]]-Expenses[[#Totals],[Dec]]</f>
        <v>18457</v>
      </c>
      <c r="N37" s="11">
        <f>Income[[#Totals],[Year To Date]]-Expenses[[#Totals],[Year To Date]]</f>
        <v>182152</v>
      </c>
    </row>
  </sheetData>
  <mergeCells count="3">
    <mergeCell ref="A3:N5"/>
    <mergeCell ref="A12:N12"/>
    <mergeCell ref="A20:N20"/>
  </mergeCells>
  <conditionalFormatting sqref="B37:N37">
    <cfRule type="cellIs" dxfId="64" priority="1" operator="lessThan">
      <formula>$D$9</formula>
    </cfRule>
    <cfRule type="cellIs" dxfId="63" priority="3" operator="lessThan">
      <formula>$D$4</formula>
    </cfRule>
  </conditionalFormatting>
  <conditionalFormatting sqref="A37:N37">
    <cfRule type="cellIs" dxfId="62" priority="2" operator="lessThan">
      <formula>$D$4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Sainath, Kollipara SOMWIPRO-SOMWIPRO</dc:creator>
  <cp:lastModifiedBy>Sainath, Kollipara SOMWIPRO-SOMWIPRO</cp:lastModifiedBy>
  <dcterms:created xsi:type="dcterms:W3CDTF">2023-05-04T14:53:49Z</dcterms:created>
  <dcterms:modified xsi:type="dcterms:W3CDTF">2023-05-04T16:01:21Z</dcterms:modified>
</cp:coreProperties>
</file>