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23594A22-61C1-4EF8-BB3E-FAB7DF2B3D09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<sst xmlns="http://schemas.openxmlformats.org/spreadsheetml/2006/main" count="902" uniqueCount="356">
  <si>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</si>
  <si>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</si>
  <si>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</si>
  <si>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</si>
  <si>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</si>
  <si>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</si>
  <si>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</si>
  <si>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</si>
  <si>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</si>
  <si>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</si>
  <si>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</si>
  <si>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</si>
  <si>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</si>
  <si>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</si>
  <si>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</si>
  <si>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</si>
  <si>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</si>
  <si>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</si>
  <si>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</si>
  <si>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</si>
  <si>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</si>
  <si>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</si>
  <si>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</si>
  <si>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</si>
  <si>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</si>
  <si>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</si>
  <si>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</si>
  <si>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</si>
  <si>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</si>
  <si>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</si>
  <si>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</si>
  <si>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</si>
  <si>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</si>
  <si>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</si>
  <si>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</si>
  <si>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</si>
  <si>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</si>
  <si>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</si>
  <si>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</si>
  <si>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</si>
  <si>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</si>
  <si>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</si>
  <si>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</si>
  <si>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</si>
  <si>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</si>
  <si>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</si>
  <si>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</si>
  <si>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</si>
  <si>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</si>
  <si>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</si>
  <si>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</si>
  <si>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</si>
  <si>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</si>
  <si>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</si>
  <si>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</si>
  <si>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</si>
  <si>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</si>
  <si>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</si>
  <si>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</si>
  <si>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</si>
  <si>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</si>
  <si>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</si>
  <si>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</si>
  <si>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</si>
  <si>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</si>
  <si>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</si>
  <si>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</si>
  <si>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</si>
  <si>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</si>
  <si>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</si>
  <si>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</si>
  <si>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</si>
  <si>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</si>
  <si>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</si>
  <si>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</si>
  <si>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</si>
  <si>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</si>
  <si>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</si>
  <si>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</si>
  <si>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</si>
  <si>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</si>
  <si>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</si>
  <si>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</si>
  <si>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</si>
  <si>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</si>
  <si>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</si>
  <si>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</si>
  <si>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</si>
  <si>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</si>
  <si>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</si>
  <si>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</si>
  <si>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</si>
  <si>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</si>
  <si>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</si>
  <si>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</si>
  <si>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</si>
  <si>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</si>
  <si>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</si>
  <si>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</si>
  <si>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</si>
  <si>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</si>
  <si>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</si>
  <si>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</si>
  <si>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</si>
  <si>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</si>
  <si>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</si>
  <si>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</si>
  <si>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</si>
  <si>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</si>
  <si>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</si>
  <si>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</si>
  <si>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</si>
  <si>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</si>
  <si>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</si>
  <si>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</si>
  <si>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</si>
  <si>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</si>
  <si>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</si>
  <si>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</si>
  <si>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</si>
  <si>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</si>
  <si>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</si>
  <si>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</si>
  <si>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</si>
  <si>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</si>
  <si>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</si>
  <si>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</si>
  <si>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</si>
  <si>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</si>
  <si>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</si>
  <si>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</si>
  <si>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</si>
  <si>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</si>
  <si>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</si>
  <si>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</si>
  <si>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</si>
  <si>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</si>
  <si>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</si>
  <si>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</si>
  <si>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</si>
  <si>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</si>
  <si>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</si>
  <si>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</si>
  <si>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</si>
  <si>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</si>
  <si>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</si>
  <si>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</si>
  <si>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</si>
  <si>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</si>
  <si>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</si>
  <si>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</si>
  <si>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</si>
  <si>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</si>
  <si>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</si>
  <si>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</si>
  <si>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</si>
  <si>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</si>
  <si>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</si>
  <si>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</si>
  <si>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</si>
  <si>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</si>
  <si>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</si>
  <si>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</si>
  <si>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</si>
  <si>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</si>
  <si>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</si>
  <si>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</si>
  <si>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</si>
  <si>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</si>
  <si>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</si>
  <si>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</si>
  <si>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</si>
  <si>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</si>
  <si>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</si>
  <si>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</si>
  <si>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</si>
  <si>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</si>
  <si>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</si>
  <si>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</si>
  <si>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</si>
  <si>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</si>
  <si>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</si>
  <si>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</si>
  <si>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</si>
  <si>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</si>
  <si>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</si>
  <si>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</si>
  <si>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</si>
  <si>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</si>
  <si>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</si>
  <si>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</si>
  <si>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</si>
  <si>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</si>
  <si>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</si>
  <si>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</si>
  <si>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</si>
  <si>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</si>
  <si>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</si>
  <si>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</si>
  <si>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</si>
  <si>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</si>
  <si>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</si>
  <si>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</si>
  <si>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</si>
  <si>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</si>
  <si>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</si>
  <si>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</si>
  <si>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</si>
  <si>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</si>
  <si>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</si>
  <si>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</si>
  <si>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</si>
  <si>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</si>
  <si>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</si>
  <si>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</si>
  <si>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</si>
  <si>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</si>
  <si>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</si>
  <si>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</si>
  <si>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</si>
  <si>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</si>
  <si>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</si>
  <si>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</si>
  <si>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</si>
  <si>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</si>
  <si>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</si>
  <si>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</si>
  <si>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</si>
  <si>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</si>
  <si>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</si>
  <si>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</si>
  <si>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</si>
  <si>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</si>
  <si>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</si>
  <si>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</si>
  <si>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</si>
  <si>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</si>
  <si>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</si>
  <si>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</si>
  <si>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</si>
  <si>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</si>
  <si>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</si>
  <si>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</si>
  <si>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</si>
  <si>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</si>
  <si>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</si>
  <si>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</si>
  <si>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</si>
  <si>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</si>
  <si>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</si>
  <si>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</si>
  <si>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</si>
  <si>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</si>
  <si>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</si>
  <si>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</si>
  <si>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</si>
  <si>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</si>
  <si>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</si>
  <si>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</si>
  <si>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</si>
  <si>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</si>
  <si>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</si>
  <si>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</si>
  <si>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</si>
  <si>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</si>
  <si>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</si>
  <si>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</si>
  <si>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</si>
  <si>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</si>
  <si>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</si>
  <si>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</si>
  <si>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</si>
  <si>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</si>
  <si>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</si>
  <si>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</si>
  <si>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</si>
  <si>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</si>
  <si>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</si>
  <si>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</si>
  <si>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</si>
  <si>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</si>
  <si>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</si>
  <si>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</si>
  <si>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</si>
  <si>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</si>
  <si>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</si>
  <si>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</si>
  <si>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</si>
  <si>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</si>
  <si>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</si>
  <si>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</si>
  <si>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</si>
  <si>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</si>
  <si>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</si>
  <si>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</si>
  <si>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</si>
  <si>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</si>
  <si>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</si>
  <si>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</si>
  <si>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</si>
  <si>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</si>
  <si>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</si>
  <si>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</si>
  <si>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</si>
  <si>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</si>
  <si>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</si>
  <si>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</si>
  <si>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</si>
  <si>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</si>
  <si>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</si>
  <si>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</si>
  <si>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</si>
  <si>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</si>
  <si>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</si>
  <si>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</si>
  <si>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</si>
  <si>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</si>
  <si>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</si>
  <si>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</si>
  <si>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</si>
  <si>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</si>
  <si>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</si>
  <si>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</si>
  <si>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</si>
  <si>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</si>
  <si>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</si>
  <si>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</si>
  <si>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</si>
  <si>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</si>
  <si>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</si>
  <si>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</si>
  <si>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</si>
  <si>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</si>
  <si>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</si>
  <si>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</si>
  <si>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</si>
  <si>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</si>
  <si>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</si>
  <si>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</si>
  <si>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</si>
  <si>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</si>
  <si>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</si>
  <si>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</si>
  <si>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</si>
  <si>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</si>
  <si>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</si>
  <si>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</si>
  <si>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</si>
  <si>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</si>
  <si>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</si>
  <si>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</si>
  <si>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</si>
  <si>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</si>
  <si>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</si>
  <si>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</si>
  <si>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8.5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</si>
</sst>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-1179045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2412172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-1648767.5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265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327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328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266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353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353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354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354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342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343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176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291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5" t="s">
        <v>291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196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346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9" t="s">
        <v>148</v>
      </c>
      <c r="K32" s="169"/>
      <c r="L32" s="144" t="s">
        <v>246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196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273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4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315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347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347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336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351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337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-1179045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1179045</v>
      </c>
      <c r="E2" s="20"/>
      <c r="F2" s="32" t="s">
        <v>100</v>
      </c>
      <c r="G2" s="155" t="str">
        <f ca="1">IF(ISBLANK(G1),"",CONCATENATE(_xlfn.DAYS(TODAY(), G1-1)," days"))</f>
        <v>58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800000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58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9" t="s">
        <v>148</v>
      </c>
      <c r="J32" s="169"/>
      <c r="K32" s="144" t="s">
        <v>246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288</v>
      </c>
      <c r="B43" s="172"/>
      <c r="C43" s="59">
        <v>700000</v>
      </c>
      <c r="D43" s="15">
        <v>160</v>
      </c>
      <c r="E43" s="131">
        <f>C43/D43</f>
        <v>4375</v>
      </c>
      <c r="F43" s="62">
        <v>200</v>
      </c>
      <c r="G43" s="101">
        <f>E43*F43</f>
        <v>875000</v>
      </c>
      <c r="H43" s="15"/>
      <c r="I43" s="15"/>
      <c r="J43" s="5"/>
      <c r="K43" s="15"/>
      <c r="L43" s="15"/>
      <c r="M43" s="15"/>
    </row>
    <row r="44" spans="1:13" x14ac:dyDescent="0.3">
      <c r="A44" s="172" t="s">
        <v>288</v>
      </c>
      <c r="B44" s="172"/>
      <c r="C44" s="59">
        <v>100000</v>
      </c>
      <c r="D44" s="15">
        <v>130</v>
      </c>
      <c r="E44" s="131">
        <f>C44/D44</f>
        <v>769.23076923076928</v>
      </c>
      <c r="F44" s="62">
        <v>200</v>
      </c>
      <c r="G44" s="101">
        <f>E44*F44</f>
        <v>153846.15384615384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1028846.1538461539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12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-1179045</v>
      </c>
      <c r="E13" s="89">
        <f>'Term-12'!$L$2</f>
        <v>0</v>
      </c>
      <c r="F13" s="89">
        <f>'Term-12'!$D$2</f>
        <v>1179045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2412172</v>
      </c>
      <c r="E25" s="89">
        <f>SUM(E2:E24)</f>
        <v>17420794</v>
      </c>
      <c r="F25" s="89">
        <f>SUM(F2:F24)</f>
        <v>15008622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-1648767.5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2412172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2026-04-13T10:54:57Z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