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filterPrivacy="1" codeName="ThisWorkbook" defaultThemeVersion="124226"/>
  <xr:revisionPtr revIDLastSave="0" documentId="13_ncr:1_{A2662045-31D1-41B7-8B4D-8DCDE9591D8B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Summary" sheetId="12" r:id="rId13"/>
    <sheet name="Not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10" l="1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G16" i="19"/>
  <c r="G2" i="19"/>
  <c r="H5" i="18"/>
  <c r="G12" i="12"/>
  <c r="E31" i="19"/>
  <c r="H13" i="12" a="1"/>
  <c r="H13" i="12" s="1"/>
  <c r="G13" i="12"/>
  <c r="E13" i="12"/>
  <c r="B13" i="12"/>
  <c r="E44" i="19"/>
  <c r="G44" i="19" s="1"/>
  <c r="E43" i="19"/>
  <c r="G43" i="19" s="1"/>
  <c r="G45" i="19" s="1"/>
  <c r="L40" i="19"/>
  <c r="I40" i="19"/>
  <c r="L41" i="19" s="1"/>
  <c r="G40" i="19"/>
  <c r="E40" i="19"/>
  <c r="I39" i="19"/>
  <c r="E39" i="19"/>
  <c r="I38" i="19"/>
  <c r="E38" i="19"/>
  <c r="I37" i="19"/>
  <c r="E37" i="19"/>
  <c r="I36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D2" i="19"/>
  <c r="F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L41" i="18" l="1"/>
  <c r="E41" i="19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<sst xmlns="http://schemas.openxmlformats.org/spreadsheetml/2006/main" count="897" uniqueCount="355">
  <si>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</si>
  <si>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</si>
  <si>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</si>
  <si>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</si>
  <si>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</si>
  <si>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</si>
  <si>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</si>
  <si>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</si>
  <si>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</si>
  <si>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</si>
  <si>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</si>
  <si>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</si>
  <si>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</si>
  <si>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</si>
  <si>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</si>
  <si>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</si>
  <si>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</si>
  <si>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</si>
  <si>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</si>
  <si>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</si>
  <si>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</si>
  <si>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</si>
  <si>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</si>
  <si>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</si>
  <si>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</si>
  <si>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</si>
  <si>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</si>
  <si>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</si>
  <si>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</si>
  <si>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</si>
  <si>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</si>
  <si>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</si>
  <si>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</si>
  <si>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</si>
  <si>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</si>
  <si>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</si>
  <si>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</si>
  <si>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</si>
  <si>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</si>
  <si>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</si>
  <si>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</si>
  <si>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</si>
  <si>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</si>
  <si>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</si>
  <si>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</si>
  <si>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</si>
  <si>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</si>
  <si>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</si>
  <si>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</si>
  <si>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</si>
  <si>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</si>
  <si>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</si>
  <si>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</si>
  <si>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</si>
  <si>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</si>
  <si>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</si>
  <si>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</si>
  <si>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</si>
  <si>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</si>
  <si>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</si>
  <si>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</si>
  <si>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</si>
  <si>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</si>
  <si>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</si>
  <si>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</si>
  <si>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</si>
  <si>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</si>
  <si>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</si>
  <si>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</si>
  <si>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</si>
  <si>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</si>
  <si>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</si>
  <si>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</si>
  <si>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</si>
  <si>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</si>
  <si>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</si>
  <si>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</si>
  <si>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</si>
  <si>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</si>
  <si>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</si>
  <si>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</si>
  <si>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</si>
  <si>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</si>
  <si>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</si>
  <si>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</si>
  <si>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</si>
  <si>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</si>
  <si>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</si>
  <si>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</si>
  <si>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</si>
  <si>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</si>
  <si>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</si>
  <si>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</si>
  <si>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</si>
  <si>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</si>
  <si>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</si>
  <si>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</si>
  <si>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</si>
  <si>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</si>
  <si>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</si>
  <si>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</si>
  <si>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</si>
  <si>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</si>
  <si>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</si>
  <si>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</si>
  <si>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</si>
  <si>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</si>
  <si>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</si>
  <si>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</si>
  <si>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</si>
  <si>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</si>
  <si>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</si>
  <si>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</si>
  <si>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</si>
  <si>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</si>
  <si>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</si>
  <si>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</si>
  <si>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</si>
  <si>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</si>
  <si>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</si>
  <si>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</si>
  <si>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</si>
  <si>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</si>
  <si>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</si>
  <si>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</si>
  <si>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</si>
  <si>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</si>
  <si>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</si>
  <si>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</si>
  <si>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</si>
  <si>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</si>
  <si>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</si>
  <si>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</si>
  <si>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</si>
  <si>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</si>
  <si>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</si>
  <si>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</si>
  <si>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</si>
  <si>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</si>
  <si>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</si>
  <si>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</si>
  <si>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</si>
  <si>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</si>
  <si>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</si>
  <si>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</si>
  <si>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</si>
  <si>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</si>
  <si>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</si>
  <si>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</si>
  <si>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</si>
  <si>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</si>
  <si>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</si>
  <si>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</si>
  <si>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</si>
  <si>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</si>
  <si>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</si>
  <si>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</si>
  <si>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</si>
  <si>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</si>
  <si>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</si>
  <si>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</si>
  <si>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</si>
  <si>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</si>
  <si>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</si>
  <si>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</si>
  <si>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</si>
  <si>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</si>
  <si>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</si>
  <si>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</si>
  <si>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50 days</t>
  </si>
  <si>
    <t>61 days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</si>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</sst>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6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-327672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3263545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-797394.5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5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267</v>
      </c>
      <c r="C1" s="147"/>
      <c r="D1" s="147"/>
      <c r="E1" s="147"/>
      <c r="F1" s="148"/>
      <c r="G1" s="16" t="s">
        <v>87</v>
      </c>
      <c r="H1" s="149">
        <v>45076</v>
      </c>
      <c r="I1" s="150"/>
      <c r="J1" s="17" t="s">
        <v>36</v>
      </c>
      <c r="K1" s="151">
        <f>M2-E2</f>
        <v>-782674</v>
      </c>
      <c r="L1" s="152"/>
      <c r="M1" s="18"/>
      <c r="N1" s="19"/>
    </row>
    <row r="2" spans="1:14" ht="15.6" x14ac:dyDescent="0.3">
      <c r="A2" s="43">
        <f>SUM(A5:A105)</f>
        <v>473100</v>
      </c>
      <c r="B2" s="153"/>
      <c r="C2" s="154"/>
      <c r="D2" s="13" t="s">
        <v>32</v>
      </c>
      <c r="E2" s="12">
        <f>SUM(E5:E105)</f>
        <v>2050924</v>
      </c>
      <c r="F2" s="20"/>
      <c r="G2" s="32" t="s">
        <v>100</v>
      </c>
      <c r="H2" s="155" t="s">
        <v>329</v>
      </c>
      <c r="I2" s="156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5" t="s">
        <v>330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2" priority="8"/>
  </conditionalFormatting>
  <conditionalFormatting sqref="E5:E107">
    <cfRule type="duplicateValues" dxfId="61" priority="12"/>
  </conditionalFormatting>
  <conditionalFormatting sqref="K1:L1">
    <cfRule type="cellIs" dxfId="60" priority="6" operator="greaterThan">
      <formula>0</formula>
    </cfRule>
    <cfRule type="cellIs" dxfId="59" priority="7" operator="lessThan">
      <formula>0</formula>
    </cfRule>
  </conditionalFormatting>
  <conditionalFormatting sqref="L5:L51">
    <cfRule type="duplicateValues" dxfId="58" priority="4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8" sqref="I18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268</v>
      </c>
      <c r="C1" s="147"/>
      <c r="D1" s="147"/>
      <c r="E1" s="147"/>
      <c r="F1" s="148"/>
      <c r="G1" s="16" t="s">
        <v>87</v>
      </c>
      <c r="H1" s="149">
        <v>45163</v>
      </c>
      <c r="I1" s="150"/>
      <c r="J1" s="17" t="s">
        <v>36</v>
      </c>
      <c r="K1" s="151">
        <f>M2-E2</f>
        <v>-218110</v>
      </c>
      <c r="L1" s="152"/>
      <c r="M1" s="18"/>
      <c r="N1" s="19"/>
    </row>
    <row r="2" spans="1:14" ht="15.6" x14ac:dyDescent="0.3">
      <c r="A2" s="43">
        <f>SUM(A5:A104)</f>
        <v>430300</v>
      </c>
      <c r="B2" s="153"/>
      <c r="C2" s="154"/>
      <c r="D2" s="13" t="s">
        <v>32</v>
      </c>
      <c r="E2" s="12">
        <f>SUM(E5:E104)</f>
        <v>518110</v>
      </c>
      <c r="F2" s="20"/>
      <c r="G2" s="32" t="s">
        <v>100</v>
      </c>
      <c r="H2" s="155" t="s">
        <v>169</v>
      </c>
      <c r="I2" s="156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9">
        <v>45163</v>
      </c>
      <c r="I13" s="1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5" t="s">
        <v>169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B3:F3"/>
    <mergeCell ref="G3:I3"/>
    <mergeCell ref="J3:N3"/>
    <mergeCell ref="B1:F1"/>
    <mergeCell ref="H1:I1"/>
    <mergeCell ref="K1:L1"/>
    <mergeCell ref="B2:C2"/>
    <mergeCell ref="H2:I2"/>
    <mergeCell ref="H4:I4"/>
    <mergeCell ref="G12:I12"/>
    <mergeCell ref="H14:I14"/>
    <mergeCell ref="G15:I15"/>
    <mergeCell ref="H16:I16"/>
    <mergeCell ref="H13:I13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8" sqref="I18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269</v>
      </c>
      <c r="C1" s="147"/>
      <c r="D1" s="147"/>
      <c r="E1" s="147"/>
      <c r="F1" s="148"/>
      <c r="G1" s="16" t="s">
        <v>87</v>
      </c>
      <c r="H1" s="149">
        <v>45163</v>
      </c>
      <c r="I1" s="150"/>
      <c r="J1" s="17" t="s">
        <v>36</v>
      </c>
      <c r="K1" s="151">
        <f>M2-E2</f>
        <v>-470000</v>
      </c>
      <c r="L1" s="152"/>
      <c r="M1" s="18"/>
      <c r="N1" s="19"/>
    </row>
    <row r="2" spans="1:14" ht="15.6" x14ac:dyDescent="0.3">
      <c r="A2" s="43">
        <f>SUM(A5:A104)</f>
        <v>430300</v>
      </c>
      <c r="B2" s="153"/>
      <c r="C2" s="154"/>
      <c r="D2" s="13" t="s">
        <v>32</v>
      </c>
      <c r="E2" s="12">
        <f>SUM(E5:E104)</f>
        <v>590000</v>
      </c>
      <c r="F2" s="20"/>
      <c r="G2" s="32" t="s">
        <v>100</v>
      </c>
      <c r="H2" s="155" t="s">
        <v>170</v>
      </c>
      <c r="I2" s="156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15" t="s">
        <v>195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4" t="s">
        <v>123</v>
      </c>
      <c r="H12" s="165"/>
      <c r="I12" s="166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49">
        <v>45163</v>
      </c>
      <c r="I13" s="1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5" t="s">
        <v>170</v>
      </c>
      <c r="I14" s="156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1" t="s">
        <v>101</v>
      </c>
      <c r="H15" s="162"/>
      <c r="I15" s="16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48" priority="6"/>
  </conditionalFormatting>
  <conditionalFormatting sqref="E5:E106">
    <cfRule type="duplicateValues" dxfId="47" priority="7"/>
  </conditionalFormatting>
  <conditionalFormatting sqref="K1:L1">
    <cfRule type="cellIs" dxfId="46" priority="4" operator="greaterThan">
      <formula>0</formula>
    </cfRule>
    <cfRule type="cellIs" dxfId="45" priority="5" operator="lessThan">
      <formula>0</formula>
    </cfRule>
  </conditionalFormatting>
  <conditionalFormatting sqref="L5:L51">
    <cfRule type="duplicateValues" dxfId="44" priority="3"/>
  </conditionalFormatting>
  <conditionalFormatting sqref="M5:M51">
    <cfRule type="duplicateValues" dxfId="43" priority="2"/>
  </conditionalFormatting>
  <conditionalFormatting sqref="S24:S26">
    <cfRule type="duplicateValues" dxfId="42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270</v>
      </c>
      <c r="C1" s="147"/>
      <c r="D1" s="147"/>
      <c r="E1" s="147"/>
      <c r="F1" s="148"/>
      <c r="G1" s="16" t="s">
        <v>87</v>
      </c>
      <c r="H1" s="149">
        <v>45345</v>
      </c>
      <c r="I1" s="150"/>
      <c r="J1" s="17" t="s">
        <v>36</v>
      </c>
      <c r="K1" s="151">
        <f>M2-E2</f>
        <v>1098545</v>
      </c>
      <c r="L1" s="152"/>
      <c r="M1" s="18"/>
      <c r="N1" s="19"/>
    </row>
    <row r="2" spans="1:14" ht="15.6" x14ac:dyDescent="0.3">
      <c r="A2" s="43">
        <f>SUM(A5:A26)</f>
        <v>0</v>
      </c>
      <c r="B2" s="153"/>
      <c r="C2" s="154"/>
      <c r="D2" s="13" t="s">
        <v>32</v>
      </c>
      <c r="E2" s="12">
        <f>SUM(E5:E26)</f>
        <v>1601499</v>
      </c>
      <c r="F2" s="20"/>
      <c r="G2" s="32" t="s">
        <v>100</v>
      </c>
      <c r="H2" s="155" t="s">
        <v>344</v>
      </c>
      <c r="I2" s="156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200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201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246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202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4" t="s">
        <v>178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9">
        <v>45345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183</v>
      </c>
      <c r="I28" s="93" t="s">
        <v>147</v>
      </c>
      <c r="J28" s="169" t="s">
        <v>148</v>
      </c>
      <c r="K28" s="169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63">
        <f>H29*I29</f>
        <v>0</v>
      </c>
      <c r="K29" s="163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63">
        <f t="shared" ref="J30:J33" si="1">H30*I30</f>
        <v>432360.00000000006</v>
      </c>
      <c r="K30" s="163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63">
        <f t="shared" si="1"/>
        <v>454020</v>
      </c>
      <c r="K31" s="163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63">
        <f t="shared" si="1"/>
        <v>541000</v>
      </c>
      <c r="K32" s="163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63">
        <f t="shared" si="1"/>
        <v>253179</v>
      </c>
      <c r="K33" s="163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63">
        <f t="shared" ref="J34:J35" si="2">H34*I34</f>
        <v>1014090</v>
      </c>
      <c r="K34" s="163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63">
        <f t="shared" si="2"/>
        <v>11395</v>
      </c>
      <c r="K35" s="163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70">
        <f>SUM(J29:J35)</f>
        <v>2706044</v>
      </c>
      <c r="K36" s="170"/>
      <c r="L36" s="6" t="s">
        <v>154</v>
      </c>
      <c r="M36" s="1">
        <v>34000</v>
      </c>
    </row>
    <row r="37" spans="4:13" x14ac:dyDescent="0.3">
      <c r="E37" s="52" t="s">
        <v>216</v>
      </c>
      <c r="F37" s="109" t="str">
        <f>CONCATENATE(ROUND((F36/F27)*100,2),"%")</f>
        <v>114.93%</v>
      </c>
      <c r="G37" s="15"/>
      <c r="H37" s="58"/>
      <c r="I37" s="15"/>
      <c r="J37" s="171"/>
      <c r="K37" s="171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H15:I15"/>
    <mergeCell ref="J28:K28"/>
    <mergeCell ref="J29:K29"/>
    <mergeCell ref="B3:F3"/>
    <mergeCell ref="G3:I3"/>
    <mergeCell ref="J3:N3"/>
    <mergeCell ref="H4:I4"/>
    <mergeCell ref="G14:I14"/>
    <mergeCell ref="G17:I17"/>
    <mergeCell ref="B1:F1"/>
    <mergeCell ref="H1:I1"/>
    <mergeCell ref="K1:L1"/>
    <mergeCell ref="B2:C2"/>
    <mergeCell ref="H2:I2"/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</mergeCells>
  <conditionalFormatting sqref="K1:L1">
    <cfRule type="cellIs" dxfId="41" priority="4" operator="greaterThan">
      <formula>0</formula>
    </cfRule>
    <cfRule type="cellIs" dxfId="40" priority="5" operator="lessThan">
      <formula>0</formula>
    </cfRule>
  </conditionalFormatting>
  <conditionalFormatting sqref="L5:L22">
    <cfRule type="duplicateValues" dxfId="39" priority="20"/>
  </conditionalFormatting>
  <conditionalFormatting sqref="M5:M22">
    <cfRule type="duplicateValues" dxfId="38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271</v>
      </c>
      <c r="C1" s="147"/>
      <c r="D1" s="147"/>
      <c r="E1" s="147"/>
      <c r="F1" s="148"/>
      <c r="G1" s="16" t="s">
        <v>87</v>
      </c>
      <c r="H1" s="149">
        <v>45477</v>
      </c>
      <c r="I1" s="150"/>
      <c r="J1" s="17" t="s">
        <v>36</v>
      </c>
      <c r="K1" s="151">
        <f>M2-E2</f>
        <v>391120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1221202</v>
      </c>
      <c r="F2" s="20"/>
      <c r="G2" s="32" t="s">
        <v>100</v>
      </c>
      <c r="H2" s="155" t="s">
        <v>345</v>
      </c>
      <c r="I2" s="156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247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173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172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180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182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64" t="s">
        <v>178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49">
        <v>45477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346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192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9" t="s">
        <v>148</v>
      </c>
      <c r="K32" s="169"/>
      <c r="L32" s="144" t="s">
        <v>248</v>
      </c>
      <c r="M32" s="144"/>
    </row>
    <row r="33" spans="1:13" x14ac:dyDescent="0.3">
      <c r="C33" s="6" t="s">
        <v>193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63">
        <f>H33*I33</f>
        <v>1327120.2</v>
      </c>
      <c r="K33" s="163"/>
      <c r="L33" s="85" t="s">
        <v>174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63">
        <f t="shared" ref="J34:J39" si="3">H34*I34</f>
        <v>7470</v>
      </c>
      <c r="K34" s="163"/>
      <c r="L34" s="85" t="s">
        <v>175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171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63">
        <f t="shared" si="3"/>
        <v>267050</v>
      </c>
      <c r="K35" s="163"/>
      <c r="L35" s="85" t="s">
        <v>175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70">
        <f t="shared" si="3"/>
        <v>10682</v>
      </c>
      <c r="K36" s="170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181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70">
        <f>SUM(J33:J39)</f>
        <v>1612322.2</v>
      </c>
      <c r="K40" s="170"/>
      <c r="L40" s="85"/>
      <c r="M40" s="62"/>
    </row>
    <row r="41" spans="1:13" x14ac:dyDescent="0.3">
      <c r="E41" s="52" t="s">
        <v>216</v>
      </c>
      <c r="F41" s="109" t="str">
        <f>CONCATENATE(ROUND((F40/F31)*100,2),"%")</f>
        <v>92.87%</v>
      </c>
      <c r="G41" s="15"/>
      <c r="H41" s="58"/>
      <c r="I41" s="15"/>
      <c r="J41" s="171"/>
      <c r="K41" s="171"/>
      <c r="L41" s="52" t="s">
        <v>176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177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</mergeCells>
  <conditionalFormatting sqref="K1:L1">
    <cfRule type="cellIs" dxfId="37" priority="1" operator="greaterThan">
      <formula>0</formula>
    </cfRule>
    <cfRule type="cellIs" dxfId="36" priority="2" operator="lessThan">
      <formula>0</formula>
    </cfRule>
  </conditionalFormatting>
  <conditionalFormatting sqref="L5:L22">
    <cfRule type="duplicateValues" dxfId="35" priority="3"/>
  </conditionalFormatting>
  <conditionalFormatting sqref="M5:M22">
    <cfRule type="duplicateValues" dxfId="34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272</v>
      </c>
      <c r="C1" s="147"/>
      <c r="D1" s="147"/>
      <c r="E1" s="147"/>
      <c r="F1" s="148"/>
      <c r="G1" s="16" t="s">
        <v>87</v>
      </c>
      <c r="H1" s="149">
        <v>45548</v>
      </c>
      <c r="I1" s="150"/>
      <c r="J1" s="17" t="s">
        <v>36</v>
      </c>
      <c r="K1" s="151">
        <f>M2-E2</f>
        <v>1002304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1412799</v>
      </c>
      <c r="F2" s="20"/>
      <c r="G2" s="32" t="s">
        <v>100</v>
      </c>
      <c r="H2" s="155" t="s">
        <v>293</v>
      </c>
      <c r="I2" s="156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179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199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209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194</v>
      </c>
      <c r="E7" s="9">
        <v>35000</v>
      </c>
      <c r="F7" s="23" t="s">
        <v>179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218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196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197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232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204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231</v>
      </c>
      <c r="E14" s="5">
        <v>17400</v>
      </c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49">
        <v>45561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229</v>
      </c>
      <c r="E16" s="5">
        <v>27000</v>
      </c>
      <c r="F16" s="22"/>
      <c r="G16" s="32" t="s">
        <v>100</v>
      </c>
      <c r="H16" s="155" t="s">
        <v>293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230</v>
      </c>
      <c r="E17" s="5">
        <v>45000</v>
      </c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228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9" t="s">
        <v>148</v>
      </c>
      <c r="K32" s="169"/>
      <c r="L32" s="144" t="s">
        <v>248</v>
      </c>
      <c r="M32" s="144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63">
        <f>H33*I33</f>
        <v>558927</v>
      </c>
      <c r="K33" s="163"/>
      <c r="L33" s="85" t="s">
        <v>217</v>
      </c>
      <c r="M33" s="62">
        <v>200000</v>
      </c>
    </row>
    <row r="34" spans="1:14" x14ac:dyDescent="0.3">
      <c r="E34" s="15" t="s">
        <v>203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63">
        <f t="shared" ref="J34:J39" si="3">H34*I34</f>
        <v>1478368</v>
      </c>
      <c r="K34" s="163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63">
        <f t="shared" si="3"/>
        <v>377808</v>
      </c>
      <c r="K35" s="163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63">
        <f t="shared" si="3"/>
        <v>0</v>
      </c>
      <c r="K36" s="163"/>
      <c r="L36" s="85" t="s">
        <v>174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300000</v>
      </c>
      <c r="N38" s="1" t="s">
        <v>228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70">
        <f>SUM(J33:J39)</f>
        <v>2415103</v>
      </c>
      <c r="K42" s="170"/>
      <c r="L42" s="52" t="s">
        <v>176</v>
      </c>
      <c r="M42" s="5">
        <f>SUM(M33:M41)</f>
        <v>2424797</v>
      </c>
    </row>
    <row r="43" spans="1:14" ht="15" thickBot="1" x14ac:dyDescent="0.35">
      <c r="E43" s="52" t="s">
        <v>216</v>
      </c>
      <c r="F43" s="109" t="str">
        <f>CONCATENATE(ROUND((F42/F31)*100,2),"%")</f>
        <v>75.15%</v>
      </c>
      <c r="G43" s="15"/>
      <c r="H43" s="58"/>
      <c r="I43" s="15"/>
      <c r="J43" s="171"/>
      <c r="K43" s="171"/>
      <c r="L43" s="83" t="s">
        <v>177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72" t="s">
        <v>198</v>
      </c>
      <c r="B45" s="172"/>
      <c r="C45" s="172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206</v>
      </c>
      <c r="I46" s="1" t="s">
        <v>233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234</v>
      </c>
      <c r="M50" s="62">
        <v>400000</v>
      </c>
    </row>
    <row r="51" spans="7:13" x14ac:dyDescent="0.3">
      <c r="K51" s="40"/>
      <c r="L51" s="58" t="s">
        <v>235</v>
      </c>
      <c r="M51" s="62">
        <v>300000</v>
      </c>
    </row>
    <row r="52" spans="7:13" x14ac:dyDescent="0.3">
      <c r="L52" s="58" t="s">
        <v>236</v>
      </c>
      <c r="M52" s="62">
        <v>40000</v>
      </c>
    </row>
    <row r="53" spans="7:13" x14ac:dyDescent="0.3">
      <c r="L53" s="58" t="s">
        <v>237</v>
      </c>
      <c r="M53" s="62">
        <v>38000</v>
      </c>
    </row>
    <row r="54" spans="7:13" x14ac:dyDescent="0.3">
      <c r="L54" s="58" t="s">
        <v>238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  <mergeCell ref="G14:I14"/>
    <mergeCell ref="H15:I15"/>
    <mergeCell ref="G17:I17"/>
    <mergeCell ref="J31:K31"/>
    <mergeCell ref="H16:I16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L5:L22">
    <cfRule type="duplicateValues" dxfId="31" priority="3"/>
  </conditionalFormatting>
  <conditionalFormatting sqref="M5:M22">
    <cfRule type="duplicateValues" dxfId="30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273</v>
      </c>
      <c r="C1" s="147"/>
      <c r="D1" s="147"/>
      <c r="E1" s="147"/>
      <c r="F1" s="148"/>
      <c r="G1" s="16" t="s">
        <v>87</v>
      </c>
      <c r="H1" s="149">
        <v>45631</v>
      </c>
      <c r="I1" s="150"/>
      <c r="J1" s="17" t="s">
        <v>36</v>
      </c>
      <c r="K1" s="151">
        <f>M2-E2</f>
        <v>528979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1502849</v>
      </c>
      <c r="F2" s="20"/>
      <c r="G2" s="32" t="s">
        <v>100</v>
      </c>
      <c r="H2" s="155" t="s">
        <v>347</v>
      </c>
      <c r="I2" s="156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239</v>
      </c>
      <c r="E5" s="9">
        <v>265000</v>
      </c>
      <c r="F5" s="23" t="s">
        <v>240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244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250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251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194</v>
      </c>
      <c r="E8" s="9">
        <v>40000</v>
      </c>
      <c r="F8" s="22" t="s">
        <v>241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242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49">
        <v>45653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5" t="s">
        <v>348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9" t="s">
        <v>148</v>
      </c>
      <c r="K32" s="169"/>
      <c r="L32" s="144" t="s">
        <v>248</v>
      </c>
      <c r="M32" s="144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63">
        <f>H33*I33</f>
        <v>526627.5</v>
      </c>
      <c r="K33" s="163"/>
      <c r="L33" s="85" t="s">
        <v>217</v>
      </c>
      <c r="M33" s="62">
        <v>200000</v>
      </c>
    </row>
    <row r="34" spans="1:13" x14ac:dyDescent="0.3">
      <c r="E34" s="15" t="s">
        <v>203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63">
        <f t="shared" ref="J34:J39" si="3">H34*I34</f>
        <v>1357200</v>
      </c>
      <c r="K34" s="163"/>
      <c r="L34" s="85" t="s">
        <v>217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63">
        <f t="shared" si="3"/>
        <v>148000</v>
      </c>
      <c r="K35" s="163"/>
      <c r="L35" s="85" t="s">
        <v>217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63">
        <f t="shared" si="3"/>
        <v>0</v>
      </c>
      <c r="K36" s="163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63">
        <f t="shared" si="3"/>
        <v>0</v>
      </c>
      <c r="K37" s="163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70">
        <f>SUM(J33:J39)</f>
        <v>2031827.5</v>
      </c>
      <c r="K40" s="170"/>
      <c r="L40" s="52" t="s">
        <v>176</v>
      </c>
      <c r="M40" s="5">
        <f>SUM(M33:M39)</f>
        <v>2059600</v>
      </c>
    </row>
    <row r="41" spans="1:13" ht="15" thickBot="1" x14ac:dyDescent="0.35">
      <c r="E41" s="52" t="s">
        <v>216</v>
      </c>
      <c r="F41" s="109" t="str">
        <f>CONCATENATE(ROUND((F40/F31)*100,2),"%")</f>
        <v>91.1%</v>
      </c>
      <c r="G41" s="15"/>
      <c r="H41" s="58"/>
      <c r="I41" s="15"/>
      <c r="J41" s="171"/>
      <c r="K41" s="171"/>
      <c r="L41" s="83" t="s">
        <v>177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72" t="s">
        <v>198</v>
      </c>
      <c r="B43" s="172"/>
      <c r="C43" s="172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227</v>
      </c>
    </row>
    <row r="45" spans="1:13" x14ac:dyDescent="0.3">
      <c r="B45"/>
      <c r="F45" s="93" t="s">
        <v>221</v>
      </c>
      <c r="G45" s="112">
        <v>34</v>
      </c>
      <c r="H45" s="93" t="s">
        <v>225</v>
      </c>
      <c r="I45" s="112">
        <v>2000</v>
      </c>
      <c r="J45" s="112" t="s">
        <v>226</v>
      </c>
      <c r="K45" s="124">
        <f>G47/11</f>
        <v>4867.636363636364</v>
      </c>
    </row>
    <row r="46" spans="1:13" x14ac:dyDescent="0.3">
      <c r="B46"/>
      <c r="F46" s="93" t="s">
        <v>219</v>
      </c>
      <c r="G46" s="112">
        <v>758</v>
      </c>
      <c r="H46" s="93" t="s">
        <v>220</v>
      </c>
      <c r="I46" s="61">
        <v>110000</v>
      </c>
      <c r="J46" s="61" t="s">
        <v>224</v>
      </c>
      <c r="K46" s="119">
        <v>1470</v>
      </c>
    </row>
    <row r="47" spans="1:13" x14ac:dyDescent="0.3">
      <c r="F47" s="3" t="s">
        <v>222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175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223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243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29" priority="2" operator="greaterThan">
      <formula>0</formula>
    </cfRule>
    <cfRule type="cellIs" dxfId="28" priority="3" operator="lessThan">
      <formula>0</formula>
    </cfRule>
  </conditionalFormatting>
  <conditionalFormatting sqref="L5">
    <cfRule type="duplicateValues" dxfId="27" priority="1"/>
  </conditionalFormatting>
  <conditionalFormatting sqref="L6:L22">
    <cfRule type="duplicateValues" dxfId="26" priority="4"/>
  </conditionalFormatting>
  <conditionalFormatting sqref="M5:M22">
    <cfRule type="duplicateValues" dxfId="2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46" t="s">
        <v>274</v>
      </c>
      <c r="C1" s="147"/>
      <c r="D1" s="147"/>
      <c r="E1" s="147"/>
      <c r="F1" s="148"/>
      <c r="G1" s="16" t="s">
        <v>87</v>
      </c>
      <c r="H1" s="149">
        <v>45714</v>
      </c>
      <c r="I1" s="150"/>
      <c r="J1" s="17" t="s">
        <v>36</v>
      </c>
      <c r="K1" s="151">
        <f>M2-E2</f>
        <v>405496</v>
      </c>
      <c r="L1" s="152"/>
      <c r="M1" s="18"/>
      <c r="N1" s="19"/>
    </row>
    <row r="2" spans="1:14" ht="15.6" x14ac:dyDescent="0.3">
      <c r="A2" s="43"/>
      <c r="B2" s="153"/>
      <c r="C2" s="154"/>
      <c r="D2" s="13" t="s">
        <v>32</v>
      </c>
      <c r="E2" s="12">
        <f>SUM(E5:E30)</f>
        <v>1386194</v>
      </c>
      <c r="F2" s="20"/>
      <c r="G2" s="32" t="s">
        <v>100</v>
      </c>
      <c r="H2" s="155" t="s">
        <v>349</v>
      </c>
      <c r="I2" s="156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57" t="s">
        <v>116</v>
      </c>
      <c r="C3" s="158"/>
      <c r="D3" s="159"/>
      <c r="E3" s="159"/>
      <c r="F3" s="160"/>
      <c r="G3" s="161" t="s">
        <v>101</v>
      </c>
      <c r="H3" s="162"/>
      <c r="I3" s="162"/>
      <c r="J3" s="157" t="s">
        <v>117</v>
      </c>
      <c r="K3" s="158"/>
      <c r="L3" s="159"/>
      <c r="M3" s="159"/>
      <c r="N3" s="160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252</v>
      </c>
      <c r="E5" s="9">
        <v>257500</v>
      </c>
      <c r="F5" s="23" t="s">
        <v>249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255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253</v>
      </c>
      <c r="E6" s="9">
        <v>35000</v>
      </c>
      <c r="F6" s="23" t="s">
        <v>254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257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256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261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263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262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64" t="s">
        <v>140</v>
      </c>
      <c r="H14" s="165"/>
      <c r="I14" s="166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49">
        <v>45743</v>
      </c>
      <c r="I15" s="150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5" t="s">
        <v>350</v>
      </c>
      <c r="I16" s="167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61" t="s">
        <v>101</v>
      </c>
      <c r="H17" s="162"/>
      <c r="I17" s="168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183</v>
      </c>
      <c r="I32" s="93" t="s">
        <v>147</v>
      </c>
      <c r="J32" s="169" t="s">
        <v>148</v>
      </c>
      <c r="K32" s="169"/>
      <c r="L32" s="144" t="s">
        <v>248</v>
      </c>
      <c r="M32" s="144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63">
        <f>H33*I33</f>
        <v>368280</v>
      </c>
      <c r="K33" s="163"/>
      <c r="L33" s="85" t="s">
        <v>259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63">
        <f t="shared" ref="J34:J39" si="3">H34*I34</f>
        <v>571064</v>
      </c>
      <c r="K34" s="163"/>
      <c r="L34" s="85" t="s">
        <v>264</v>
      </c>
      <c r="M34" s="62">
        <v>200000</v>
      </c>
    </row>
    <row r="35" spans="1:13" x14ac:dyDescent="0.3">
      <c r="C35" s="126"/>
      <c r="E35" s="15" t="s">
        <v>258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63">
        <f t="shared" si="3"/>
        <v>679140</v>
      </c>
      <c r="K35" s="163"/>
      <c r="L35" s="85" t="s">
        <v>265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63">
        <f t="shared" si="3"/>
        <v>173206</v>
      </c>
      <c r="K36" s="163"/>
      <c r="L36" s="85" t="s">
        <v>266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63">
        <f t="shared" si="3"/>
        <v>0</v>
      </c>
      <c r="K37" s="163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63">
        <f t="shared" si="3"/>
        <v>0</v>
      </c>
      <c r="K38" s="163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63">
        <f t="shared" si="3"/>
        <v>0</v>
      </c>
      <c r="K39" s="163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70">
        <f>SUM(J33:J39)</f>
        <v>1791690</v>
      </c>
      <c r="K40" s="170"/>
      <c r="L40" s="52" t="s">
        <v>176</v>
      </c>
      <c r="M40" s="5">
        <f>SUM(M33:M39)</f>
        <v>1835721</v>
      </c>
    </row>
    <row r="41" spans="1:13" ht="15" thickBot="1" x14ac:dyDescent="0.35">
      <c r="E41" s="52" t="s">
        <v>216</v>
      </c>
      <c r="F41" s="109" t="str">
        <f>CONCATENATE(ROUND((F40/F31)*100,2),"%")</f>
        <v>69.09%</v>
      </c>
      <c r="G41" s="15"/>
      <c r="H41" s="58"/>
      <c r="I41" s="15"/>
      <c r="J41" s="171"/>
      <c r="K41" s="171"/>
      <c r="L41" s="83" t="s">
        <v>177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72" t="s">
        <v>198</v>
      </c>
      <c r="B43" s="172"/>
      <c r="C43" s="172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24" priority="2" operator="greaterThan">
      <formula>0</formula>
    </cfRule>
    <cfRule type="cellIs" dxfId="23" priority="3" operator="lessThan">
      <formula>0</formula>
    </cfRule>
  </conditionalFormatting>
  <conditionalFormatting sqref="L5">
    <cfRule type="duplicateValues" dxfId="22" priority="1"/>
  </conditionalFormatting>
  <conditionalFormatting sqref="L6:L22">
    <cfRule type="duplicateValues" dxfId="21" priority="4"/>
  </conditionalFormatting>
  <conditionalFormatting sqref="M5:M22">
    <cfRule type="duplicateValues" dxfId="2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275</v>
      </c>
      <c r="B1" s="147"/>
      <c r="C1" s="147"/>
      <c r="D1" s="147"/>
      <c r="E1" s="148"/>
      <c r="F1" s="16" t="s">
        <v>87</v>
      </c>
      <c r="G1" s="149">
        <v>45840</v>
      </c>
      <c r="H1" s="150"/>
      <c r="I1" s="17" t="s">
        <v>36</v>
      </c>
      <c r="J1" s="151">
        <f>L2-D2</f>
        <v>1125929.5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1410000</v>
      </c>
      <c r="E2" s="20"/>
      <c r="F2" s="32" t="s">
        <v>100</v>
      </c>
      <c r="G2" s="155" t="s">
        <v>351</v>
      </c>
      <c r="H2" s="156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252</v>
      </c>
      <c r="D5" s="9">
        <v>300000</v>
      </c>
      <c r="E5" s="23" t="s">
        <v>312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278</v>
      </c>
      <c r="L5" s="5">
        <v>521040</v>
      </c>
      <c r="M5" s="22"/>
    </row>
    <row r="6" spans="1:13" x14ac:dyDescent="0.3">
      <c r="A6" s="41">
        <v>2</v>
      </c>
      <c r="B6" s="7"/>
      <c r="C6" s="3" t="s">
        <v>263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283</v>
      </c>
      <c r="L6" s="5">
        <v>756496</v>
      </c>
      <c r="M6" s="22"/>
    </row>
    <row r="7" spans="1:13" x14ac:dyDescent="0.3">
      <c r="A7" s="41">
        <v>3</v>
      </c>
      <c r="B7" s="7"/>
      <c r="C7" s="3" t="s">
        <v>284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288</v>
      </c>
      <c r="L7" s="5">
        <v>940405.5</v>
      </c>
      <c r="M7" s="22" t="s">
        <v>286</v>
      </c>
    </row>
    <row r="8" spans="1:13" x14ac:dyDescent="0.3">
      <c r="A8" s="41">
        <v>4</v>
      </c>
      <c r="B8" s="7"/>
      <c r="C8" s="3" t="s">
        <v>287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294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45840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293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276</v>
      </c>
      <c r="G31" s="130">
        <v>900000</v>
      </c>
      <c r="H31" s="61" t="s">
        <v>277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9" t="s">
        <v>148</v>
      </c>
      <c r="J32" s="169"/>
      <c r="K32" s="144" t="s">
        <v>248</v>
      </c>
      <c r="L32" s="144"/>
    </row>
    <row r="33" spans="1:12" x14ac:dyDescent="0.3">
      <c r="D33" s="15" t="s">
        <v>279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63">
        <f>G33*H33</f>
        <v>467304</v>
      </c>
      <c r="J33" s="163"/>
      <c r="K33" s="85" t="s">
        <v>289</v>
      </c>
      <c r="L33" s="62">
        <v>100000</v>
      </c>
    </row>
    <row r="34" spans="1:12" x14ac:dyDescent="0.3">
      <c r="D34" s="15" t="s">
        <v>280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63">
        <f t="shared" ref="I34:I39" si="3">G34*H34</f>
        <v>53736</v>
      </c>
      <c r="J34" s="163"/>
      <c r="K34" s="85" t="s">
        <v>292</v>
      </c>
      <c r="L34" s="62">
        <v>600000</v>
      </c>
    </row>
    <row r="35" spans="1:12" x14ac:dyDescent="0.3">
      <c r="B35" s="126"/>
      <c r="D35" s="15" t="s">
        <v>281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63">
        <f t="shared" si="3"/>
        <v>605260</v>
      </c>
      <c r="J35" s="163"/>
      <c r="K35" s="85" t="s">
        <v>296</v>
      </c>
      <c r="L35" s="62">
        <v>700000</v>
      </c>
    </row>
    <row r="36" spans="1:12" x14ac:dyDescent="0.3">
      <c r="D36" s="15" t="s">
        <v>282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63">
        <f t="shared" si="3"/>
        <v>151235.5</v>
      </c>
      <c r="J36" s="163"/>
      <c r="K36" s="85" t="s">
        <v>143</v>
      </c>
      <c r="L36" s="62">
        <v>920000</v>
      </c>
    </row>
    <row r="37" spans="1:12" x14ac:dyDescent="0.3">
      <c r="D37" s="15" t="s">
        <v>285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63">
        <f t="shared" si="3"/>
        <v>940405.5</v>
      </c>
      <c r="J37" s="163"/>
      <c r="K37" s="85" t="s">
        <v>297</v>
      </c>
      <c r="L37" s="62">
        <v>16000</v>
      </c>
    </row>
    <row r="38" spans="1:12" x14ac:dyDescent="0.3">
      <c r="D38" s="15" t="s">
        <v>295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63">
        <f t="shared" si="3"/>
        <v>317988</v>
      </c>
      <c r="J38" s="163"/>
      <c r="K38" s="85" t="s">
        <v>299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70">
        <f>SUM(I33:I39)</f>
        <v>2535929</v>
      </c>
      <c r="J40" s="170"/>
      <c r="K40" s="52" t="s">
        <v>176</v>
      </c>
      <c r="L40" s="5">
        <f>SUM(L33:L39)</f>
        <v>2536000</v>
      </c>
    </row>
    <row r="41" spans="1:12" ht="15" thickBot="1" x14ac:dyDescent="0.35">
      <c r="D41" s="52" t="s">
        <v>216</v>
      </c>
      <c r="E41" s="109" t="str">
        <f>CONCATENATE(ROUND((E40/E31)*100,2),"%")</f>
        <v>72.99%</v>
      </c>
      <c r="F41" s="15"/>
      <c r="G41" s="58"/>
      <c r="H41" s="15"/>
      <c r="I41" s="171"/>
      <c r="J41" s="171"/>
      <c r="K41" s="83" t="s">
        <v>177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72" t="s">
        <v>290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1:J31"/>
    <mergeCell ref="I32:J32"/>
    <mergeCell ref="K32:L32"/>
    <mergeCell ref="I33:J33"/>
    <mergeCell ref="I34:J34"/>
    <mergeCell ref="I35:J35"/>
    <mergeCell ref="I36:J36"/>
    <mergeCell ref="I38:J38"/>
    <mergeCell ref="I39:J39"/>
    <mergeCell ref="I40:J40"/>
    <mergeCell ref="I41:J41"/>
    <mergeCell ref="A43:B43"/>
  </mergeCells>
  <conditionalFormatting sqref="J1:K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K5">
    <cfRule type="duplicateValues" dxfId="17" priority="1"/>
  </conditionalFormatting>
  <conditionalFormatting sqref="K6:K22">
    <cfRule type="duplicateValues" dxfId="16" priority="4"/>
  </conditionalFormatting>
  <conditionalFormatting sqref="L5:L22">
    <cfRule type="duplicateValues" dxfId="1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5" activePane="bottomLeft" state="frozen"/>
      <selection pane="bottomLeft" activeCell="C12" sqref="C1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317</v>
      </c>
      <c r="B1" s="147"/>
      <c r="C1" s="147"/>
      <c r="D1" s="147"/>
      <c r="E1" s="148"/>
      <c r="F1" s="16" t="s">
        <v>87</v>
      </c>
      <c r="G1" s="149">
        <v>45918</v>
      </c>
      <c r="H1" s="150"/>
      <c r="I1" s="17" t="s">
        <v>36</v>
      </c>
      <c r="J1" s="151">
        <f>L2-D2</f>
        <v>979350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1551000</v>
      </c>
      <c r="E2" s="20"/>
      <c r="F2" s="32" t="s">
        <v>100</v>
      </c>
      <c r="G2" s="155" t="s">
        <v>349</v>
      </c>
      <c r="H2" s="156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313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309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298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315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321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319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310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320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318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324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323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331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354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45918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349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228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276</v>
      </c>
      <c r="G31" s="86">
        <v>750000</v>
      </c>
      <c r="H31" s="61" t="s">
        <v>277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9" t="s">
        <v>148</v>
      </c>
      <c r="J32" s="169"/>
      <c r="K32" s="144" t="s">
        <v>248</v>
      </c>
      <c r="L32" s="145"/>
      <c r="M32" s="15"/>
    </row>
    <row r="33" spans="1:13" x14ac:dyDescent="0.3">
      <c r="D33" s="15" t="s">
        <v>308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63">
        <f>G33*H33</f>
        <v>496056</v>
      </c>
      <c r="J33" s="163"/>
      <c r="K33" s="85" t="s">
        <v>322</v>
      </c>
      <c r="L33" s="136">
        <v>50000</v>
      </c>
      <c r="M33" s="15"/>
    </row>
    <row r="34" spans="1:13" x14ac:dyDescent="0.3">
      <c r="D34" s="15" t="s">
        <v>311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63">
        <f t="shared" ref="I34:I39" si="3">G34*H34</f>
        <v>644160</v>
      </c>
      <c r="J34" s="163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258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63">
        <f t="shared" si="3"/>
        <v>1136588</v>
      </c>
      <c r="J35" s="163"/>
      <c r="K35" s="85" t="s">
        <v>332</v>
      </c>
      <c r="L35" s="136">
        <v>500000</v>
      </c>
      <c r="M35" s="15" t="s">
        <v>228</v>
      </c>
    </row>
    <row r="36" spans="1:13" x14ac:dyDescent="0.3">
      <c r="D36" s="15" t="s">
        <v>314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63">
        <f t="shared" si="3"/>
        <v>244273.5</v>
      </c>
      <c r="J36" s="163"/>
      <c r="K36" s="85" t="s">
        <v>333</v>
      </c>
      <c r="L36" s="136">
        <v>500000</v>
      </c>
      <c r="M36" s="15"/>
    </row>
    <row r="37" spans="1:13" x14ac:dyDescent="0.3">
      <c r="D37" s="15" t="s">
        <v>324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63">
        <f t="shared" si="3"/>
        <v>3182.5</v>
      </c>
      <c r="J37" s="163"/>
      <c r="K37" s="85" t="s">
        <v>335</v>
      </c>
      <c r="L37" s="136">
        <v>300000</v>
      </c>
      <c r="M37" s="15"/>
    </row>
    <row r="38" spans="1:13" x14ac:dyDescent="0.3">
      <c r="D38" s="15" t="s">
        <v>323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63">
        <f t="shared" si="3"/>
        <v>6090</v>
      </c>
      <c r="J38" s="163"/>
      <c r="K38" s="85" t="s">
        <v>322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70">
        <f>SUM(I33:I39)</f>
        <v>2530350</v>
      </c>
      <c r="J40" s="170"/>
      <c r="K40" s="52" t="s">
        <v>176</v>
      </c>
      <c r="L40" s="137">
        <f>SUM(L33:L39)</f>
        <v>2532688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65.98%</v>
      </c>
      <c r="F41" s="15"/>
      <c r="G41" s="58"/>
      <c r="H41" s="15"/>
      <c r="I41" s="171"/>
      <c r="J41" s="171"/>
      <c r="K41" s="83" t="s">
        <v>177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290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290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</mergeCells>
  <conditionalFormatting sqref="J1:K1">
    <cfRule type="cellIs" dxfId="14" priority="2" operator="greaterThan">
      <formula>0</formula>
    </cfRule>
    <cfRule type="cellIs" dxfId="13" priority="3" operator="lessThan">
      <formula>0</formula>
    </cfRule>
  </conditionalFormatting>
  <conditionalFormatting sqref="K5:K6">
    <cfRule type="duplicateValues" dxfId="12" priority="1"/>
  </conditionalFormatting>
  <conditionalFormatting sqref="K7:K22">
    <cfRule type="duplicateValues" dxfId="11" priority="4"/>
  </conditionalFormatting>
  <conditionalFormatting sqref="L5:L22">
    <cfRule type="duplicateValues" dxfId="1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338</v>
      </c>
      <c r="B1" s="147"/>
      <c r="C1" s="147"/>
      <c r="D1" s="147"/>
      <c r="E1" s="148"/>
      <c r="F1" s="16" t="s">
        <v>87</v>
      </c>
      <c r="G1" s="149">
        <v>46016</v>
      </c>
      <c r="H1" s="150"/>
      <c r="I1" s="17" t="s">
        <v>36</v>
      </c>
      <c r="J1" s="151">
        <f>L2-D2</f>
        <v>-469722.5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585000</v>
      </c>
      <c r="E2" s="20"/>
      <c r="F2" s="32" t="s">
        <v>100</v>
      </c>
      <c r="G2" s="155" t="s">
        <v>352</v>
      </c>
      <c r="H2" s="156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336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341</v>
      </c>
      <c r="L5" s="5">
        <v>0</v>
      </c>
      <c r="M5" s="22" t="s">
        <v>337</v>
      </c>
    </row>
    <row r="6" spans="1:13" x14ac:dyDescent="0.3">
      <c r="A6" s="41">
        <v>2</v>
      </c>
      <c r="B6" s="7">
        <v>46016</v>
      </c>
      <c r="C6" s="3" t="s">
        <v>334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340</v>
      </c>
      <c r="L6" s="5">
        <v>115277.5</v>
      </c>
      <c r="M6" s="22" t="s">
        <v>337</v>
      </c>
    </row>
    <row r="7" spans="1:13" x14ac:dyDescent="0.3">
      <c r="A7" s="41">
        <v>3</v>
      </c>
      <c r="B7" s="7">
        <v>46046</v>
      </c>
      <c r="C7" s="3" t="s">
        <v>343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331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46016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">
        <v>353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276</v>
      </c>
      <c r="G31" s="86">
        <v>830000</v>
      </c>
      <c r="H31" s="61" t="s">
        <v>277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9" t="s">
        <v>148</v>
      </c>
      <c r="J32" s="169"/>
      <c r="K32" s="144" t="s">
        <v>248</v>
      </c>
      <c r="L32" s="145"/>
      <c r="M32" s="15"/>
    </row>
    <row r="33" spans="1:13" x14ac:dyDescent="0.3">
      <c r="D33" s="15" t="s">
        <v>340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63">
        <f>G33*H33</f>
        <v>115277.5</v>
      </c>
      <c r="J33" s="163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3">
        <f t="shared" ref="I34:I39" si="3">G34*H34</f>
        <v>0</v>
      </c>
      <c r="J34" s="163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3">
        <f t="shared" si="3"/>
        <v>0</v>
      </c>
      <c r="J35" s="163"/>
      <c r="K35" s="85"/>
      <c r="L35" s="136"/>
      <c r="M35" s="15" t="s">
        <v>228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3">
        <f t="shared" si="3"/>
        <v>0</v>
      </c>
      <c r="J36" s="163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3">
        <f t="shared" si="3"/>
        <v>0</v>
      </c>
      <c r="J37" s="163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3">
        <f t="shared" si="3"/>
        <v>0</v>
      </c>
      <c r="J38" s="163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70">
        <f>SUM(I33:I39)</f>
        <v>115277.5</v>
      </c>
      <c r="J40" s="170"/>
      <c r="K40" s="52" t="s">
        <v>176</v>
      </c>
      <c r="L40" s="137">
        <f>SUM(L33:L39)</f>
        <v>250000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92.8%</v>
      </c>
      <c r="F41" s="15"/>
      <c r="G41" s="58"/>
      <c r="H41" s="15"/>
      <c r="I41" s="171"/>
      <c r="J41" s="171"/>
      <c r="K41" s="83" t="s">
        <v>177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290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290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9" priority="2" operator="greaterThan">
      <formula>0</formula>
    </cfRule>
    <cfRule type="cellIs" dxfId="8" priority="3" operator="lessThan">
      <formula>0</formula>
    </cfRule>
  </conditionalFormatting>
  <conditionalFormatting sqref="K5:K6">
    <cfRule type="duplicateValues" dxfId="7" priority="1"/>
  </conditionalFormatting>
  <conditionalFormatting sqref="K7:K22">
    <cfRule type="duplicateValues" dxfId="6" priority="4"/>
  </conditionalFormatting>
  <conditionalFormatting sqref="L5:L22">
    <cfRule type="duplicateValues" dxfId="5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Normal="100" workbookViewId="0">
      <pane ySplit="1" topLeftCell="A2" activePane="bottomLeft" state="frozen"/>
      <selection pane="bottomLeft" activeCell="D8" sqref="D8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6" t="s">
        <v>339</v>
      </c>
      <c r="B1" s="147"/>
      <c r="C1" s="147"/>
      <c r="D1" s="147"/>
      <c r="E1" s="148"/>
      <c r="F1" s="16" t="s">
        <v>87</v>
      </c>
      <c r="G1" s="149">
        <v>46068</v>
      </c>
      <c r="H1" s="150"/>
      <c r="I1" s="17" t="s">
        <v>36</v>
      </c>
      <c r="J1" s="151">
        <f>L2-D2</f>
        <v>-327672</v>
      </c>
      <c r="K1" s="152"/>
      <c r="L1" s="18"/>
      <c r="M1" s="19"/>
    </row>
    <row r="2" spans="1:13" ht="15.6" x14ac:dyDescent="0.3">
      <c r="A2" s="153"/>
      <c r="B2" s="154"/>
      <c r="C2" s="13" t="s">
        <v>32</v>
      </c>
      <c r="D2" s="12">
        <f>SUM(D5:D30)</f>
        <v>327672</v>
      </c>
      <c r="E2" s="20"/>
      <c r="F2" s="32" t="s">
        <v>100</v>
      </c>
      <c r="G2" s="155" t="str">
        <f ca="1">IF(ISBLANK(G1),"",CONCATENATE(_xlfn.DAYS(TODAY(), G1-1)," days"))</f>
        <v>10 days</v>
      </c>
      <c r="H2" s="156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57" t="s">
        <v>116</v>
      </c>
      <c r="B3" s="158"/>
      <c r="C3" s="159"/>
      <c r="D3" s="159"/>
      <c r="E3" s="160"/>
      <c r="F3" s="161" t="s">
        <v>101</v>
      </c>
      <c r="G3" s="162"/>
      <c r="H3" s="162"/>
      <c r="I3" s="157" t="s">
        <v>117</v>
      </c>
      <c r="J3" s="158"/>
      <c r="K3" s="159"/>
      <c r="L3" s="159"/>
      <c r="M3" s="160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/>
      <c r="G5" s="46"/>
      <c r="H5" s="49" t="str">
        <f>IF(ISBLANK(F5),"",CONCATENATE(F5-$G$1+1," days"))</f>
        <v/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>
        <v>46068</v>
      </c>
      <c r="C6" s="3" t="s">
        <v>334</v>
      </c>
      <c r="D6" s="5">
        <v>33000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/>
      <c r="C8" s="3"/>
      <c r="D8" s="5"/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64" t="s">
        <v>140</v>
      </c>
      <c r="G14" s="165"/>
      <c r="H14" s="166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49">
        <v>46068</v>
      </c>
      <c r="H15" s="150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5" t="str">
        <f ca="1">IF(ISBLANK(G15),"",CONCATENATE(_xlfn.DAYS(TODAY(), G1-1)," days"))</f>
        <v>10 days</v>
      </c>
      <c r="H16" s="167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1" t="s">
        <v>101</v>
      </c>
      <c r="G17" s="162"/>
      <c r="H17" s="168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276</v>
      </c>
      <c r="G31" s="86">
        <v>700000</v>
      </c>
      <c r="H31" s="61" t="s">
        <v>277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183</v>
      </c>
      <c r="H32" s="93" t="s">
        <v>147</v>
      </c>
      <c r="I32" s="169" t="s">
        <v>148</v>
      </c>
      <c r="J32" s="169"/>
      <c r="K32" s="144" t="s">
        <v>248</v>
      </c>
      <c r="L32" s="145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63">
        <f>G33*H33</f>
        <v>0</v>
      </c>
      <c r="J33" s="163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63">
        <f t="shared" ref="I34:I39" si="3">G34*H34</f>
        <v>0</v>
      </c>
      <c r="J34" s="163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63">
        <f t="shared" si="3"/>
        <v>0</v>
      </c>
      <c r="J35" s="163"/>
      <c r="K35" s="85"/>
      <c r="L35" s="136"/>
      <c r="M35" s="15" t="s">
        <v>228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63">
        <f t="shared" si="3"/>
        <v>0</v>
      </c>
      <c r="J36" s="163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63">
        <f t="shared" si="3"/>
        <v>0</v>
      </c>
      <c r="J37" s="163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63">
        <f t="shared" si="3"/>
        <v>0</v>
      </c>
      <c r="J38" s="163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63">
        <f t="shared" si="3"/>
        <v>0</v>
      </c>
      <c r="J39" s="163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70">
        <f>SUM(I33:I39)</f>
        <v>0</v>
      </c>
      <c r="J40" s="170"/>
      <c r="K40" s="52" t="s">
        <v>176</v>
      </c>
      <c r="L40" s="137">
        <f>SUM(L33:L39)</f>
        <v>0</v>
      </c>
      <c r="M40" s="15"/>
    </row>
    <row r="41" spans="1:13" ht="15" thickBot="1" x14ac:dyDescent="0.35">
      <c r="D41" s="52" t="s">
        <v>216</v>
      </c>
      <c r="E41" s="109" t="str">
        <f>CONCATENATE(ROUND((E40/E31)*100,2),"%")</f>
        <v>0%</v>
      </c>
      <c r="F41" s="15"/>
      <c r="G41" s="58"/>
      <c r="H41" s="15"/>
      <c r="I41" s="171"/>
      <c r="J41" s="171"/>
      <c r="K41" s="83" t="s">
        <v>177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72" t="s">
        <v>290</v>
      </c>
      <c r="B43" s="172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2" t="s">
        <v>290</v>
      </c>
      <c r="B44" s="172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54" spans="5:9" x14ac:dyDescent="0.3">
      <c r="E54" s="40"/>
    </row>
    <row r="56" spans="5:9" x14ac:dyDescent="0.3">
      <c r="I56" s="1" t="s">
        <v>228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4" priority="2" operator="greaterThan">
      <formula>0</formula>
    </cfRule>
    <cfRule type="cellIs" dxfId="3" priority="3" operator="lessThan">
      <formula>0</formula>
    </cfRule>
  </conditionalFormatting>
  <conditionalFormatting sqref="K5:K6">
    <cfRule type="duplicateValues" dxfId="2" priority="1"/>
  </conditionalFormatting>
  <conditionalFormatting sqref="K7:K22">
    <cfRule type="duplicateValues" dxfId="1" priority="4"/>
  </conditionalFormatting>
  <conditionalFormatting sqref="L5:L22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T1" sqref="T1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328</v>
      </c>
      <c r="C1" s="91" t="s">
        <v>184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208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2 year, 10 months, 23 days</v>
      </c>
      <c r="O1" s="183"/>
      <c r="P1" s="183"/>
      <c r="Q1" s="183"/>
      <c r="R1" s="184"/>
      <c r="S1" s="8" t="s">
        <v>207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185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186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50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187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61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188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189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190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205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245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260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291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316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342</v>
      </c>
      <c r="D13" s="96">
        <f t="shared" ref="D13" si="4">IF(F13="","",E13-F13)</f>
        <v>-327672</v>
      </c>
      <c r="E13" s="89">
        <f>'Term-12'!$L$2</f>
        <v>0</v>
      </c>
      <c r="F13" s="89">
        <f>'Term-12'!$D$2</f>
        <v>327672</v>
      </c>
      <c r="G13" s="143">
        <f>MIN('Term-12'!G6:G14)</f>
        <v>0</v>
      </c>
      <c r="H13" s="141" cm="1">
        <f t="array" ref="H13:I13">'Term-12'!G3:H3</f>
        <v>0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191</v>
      </c>
      <c r="B25" s="180"/>
      <c r="C25" s="181"/>
      <c r="D25" s="9">
        <f>SUM(D2:D24)</f>
        <v>3263545</v>
      </c>
      <c r="E25" s="89">
        <f>SUM(E2:E24)</f>
        <v>17420794</v>
      </c>
      <c r="F25" s="89">
        <f>SUM(F2:F24)</f>
        <v>14157249</v>
      </c>
      <c r="G25" s="143"/>
      <c r="H25" s="89"/>
    </row>
    <row r="27" spans="1:8" x14ac:dyDescent="0.3">
      <c r="B27" s="138" t="s">
        <v>325</v>
      </c>
    </row>
    <row r="28" spans="1:8" x14ac:dyDescent="0.3">
      <c r="A28" s="90" t="s">
        <v>0</v>
      </c>
      <c r="B28" s="91" t="s">
        <v>326</v>
      </c>
      <c r="C28" s="95" t="s">
        <v>327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-797394.5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3263545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213</v>
      </c>
      <c r="C1" s="107" t="s">
        <v>214</v>
      </c>
      <c r="D1" s="107" t="s">
        <v>215</v>
      </c>
    </row>
    <row r="2" spans="1:14" x14ac:dyDescent="0.3">
      <c r="A2" s="88">
        <v>1</v>
      </c>
      <c r="B2" s="108" t="s">
        <v>211</v>
      </c>
      <c r="C2" s="108" t="s">
        <v>210</v>
      </c>
      <c r="D2" s="108" t="s">
        <v>212</v>
      </c>
    </row>
    <row r="3" spans="1:14" x14ac:dyDescent="0.3">
      <c r="A3" s="88"/>
      <c r="B3" s="108" t="s">
        <v>300</v>
      </c>
      <c r="C3" s="108" t="s">
        <v>301</v>
      </c>
      <c r="D3" s="108" t="s">
        <v>305</v>
      </c>
      <c r="E3" s="134" t="s">
        <v>304</v>
      </c>
      <c r="G3" s="117"/>
      <c r="H3" s="117"/>
      <c r="I3" s="117"/>
      <c r="J3" s="117"/>
    </row>
    <row r="4" spans="1:14" x14ac:dyDescent="0.3">
      <c r="A4" s="88"/>
      <c r="B4" s="108" t="s">
        <v>302</v>
      </c>
      <c r="C4" s="108"/>
      <c r="D4" s="108" t="s">
        <v>303</v>
      </c>
      <c r="G4" s="117"/>
      <c r="H4" s="117"/>
      <c r="I4" s="117"/>
      <c r="J4" s="117"/>
    </row>
    <row r="5" spans="1:14" x14ac:dyDescent="0.3">
      <c r="A5" s="88"/>
      <c r="B5" s="108" t="s">
        <v>306</v>
      </c>
      <c r="C5" s="108"/>
      <c r="D5" s="108" t="s">
        <v>307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2026-02-24T06:51:55Z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