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codeName="ThisWorkbook" defaultThemeVersion="124226"/>
  <xr:revisionPtr revIDLastSave="0" documentId="13_ncr:1_{6E97C2C5-022A-4984-9CA6-0CC0F538FF89}" xr6:coauthVersionLast="47" xr6:coauthVersionMax="47" xr10:uidLastSave="{00000000-0000-0000-0000-000000000000}"/>
  <bookViews>
    <workbookView xWindow="-108" yWindow="-108" windowWidth="23256" windowHeight="12456" tabRatio="706" firstSheet="1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12" l="1" a="1"/>
  <c r="H13" i="12" s="1"/>
  <c r="E44" i="20"/>
  <c r="G44" i="20" s="1"/>
  <c r="E43" i="20"/>
  <c r="G43" i="20" s="1"/>
  <c r="L40" i="20"/>
  <c r="G40" i="20"/>
  <c r="I39" i="20"/>
  <c r="E39" i="20"/>
  <c r="I38" i="20"/>
  <c r="E38" i="20"/>
  <c r="I37" i="20"/>
  <c r="E37" i="20"/>
  <c r="I36" i="20"/>
  <c r="E36" i="20"/>
  <c r="I35" i="20"/>
  <c r="E35" i="20"/>
  <c r="I34" i="20"/>
  <c r="E34" i="20"/>
  <c r="I33" i="20"/>
  <c r="E33" i="20"/>
  <c r="E31" i="20"/>
  <c r="H25" i="20"/>
  <c r="H24" i="20"/>
  <c r="H23" i="20"/>
  <c r="H22" i="20"/>
  <c r="H21" i="20"/>
  <c r="H20" i="20"/>
  <c r="H19" i="20"/>
  <c r="G16" i="20"/>
  <c r="H13" i="20"/>
  <c r="H12" i="20"/>
  <c r="H11" i="20"/>
  <c r="H10" i="20"/>
  <c r="H9" i="20"/>
  <c r="H8" i="20"/>
  <c r="H7" i="20"/>
  <c r="H6" i="20"/>
  <c r="H5" i="20"/>
  <c r="L2" i="20"/>
  <c r="G2" i="20"/>
  <c r="D2" i="20"/>
  <c r="I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H5" i="18"/>
  <c r="G12" i="12"/>
  <c r="E31" i="19"/>
  <c r="G13" i="12"/>
  <c r="B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G45" i="20" l="1"/>
  <c r="I40" i="20"/>
  <c r="L41" i="20" s="1"/>
  <c r="E40" i="20"/>
  <c r="E41" i="20" s="1"/>
  <c r="J1" i="20"/>
  <c r="E40" i="19"/>
  <c r="E41" i="19" s="1"/>
  <c r="I40" i="19"/>
  <c r="L41" i="19" s="1"/>
  <c r="G45" i="19"/>
  <c r="L41" i="18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<sst xmlns="http://schemas.openxmlformats.org/spreadsheetml/2006/main" count="966" uniqueCount="367">
  <si>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</si>
  <si>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</si>
  <si>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</si>
  <si>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</si>
  <si>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</si>
  <si>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</si>
  <si>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</si>
  <si>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</si>
  <si>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</si>
  <si>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</si>
  <si>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</si>
  <si>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</si>
  <si>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</si>
  <si>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</si>
  <si>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</si>
  <si>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</si>
  <si>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</si>
  <si>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</si>
  <si>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</si>
  <si>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</si>
  <si>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</si>
  <si>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</si>
  <si>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</si>
  <si>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</si>
  <si>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</si>
  <si>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</si>
  <si>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</si>
  <si>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</si>
  <si>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</si>
  <si>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</si>
  <si>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</si>
  <si>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</si>
  <si>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</si>
  <si>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</si>
  <si>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</si>
  <si>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</si>
  <si>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</si>
  <si>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</si>
  <si>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</si>
  <si>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</si>
  <si>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</si>
  <si>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</si>
  <si>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</si>
  <si>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</si>
  <si>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</si>
  <si>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</si>
  <si>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</si>
  <si>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</si>
  <si>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</si>
  <si>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</si>
  <si>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</si>
  <si>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</si>
  <si>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</si>
  <si>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</si>
  <si>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</si>
  <si>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</si>
  <si>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</si>
  <si>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</si>
  <si>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</si>
  <si>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</si>
  <si>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</si>
  <si>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</si>
  <si>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</si>
  <si>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</si>
  <si>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</si>
  <si>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</si>
  <si>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</si>
  <si>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</si>
  <si>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</si>
  <si>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</si>
  <si>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</si>
  <si>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</si>
  <si>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</si>
  <si>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</si>
  <si>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</si>
  <si>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</si>
  <si>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</si>
  <si>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</si>
  <si>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</si>
  <si>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</si>
  <si>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</si>
  <si>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</si>
  <si>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</si>
  <si>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</si>
  <si>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</si>
  <si>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</si>
  <si>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</si>
  <si>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</si>
  <si>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</si>
  <si>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</si>
  <si>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</si>
  <si>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</si>
  <si>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</si>
  <si>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</si>
  <si>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</si>
  <si>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</si>
  <si>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</si>
  <si>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</si>
  <si>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</si>
  <si>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</si>
  <si>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</si>
  <si>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</si>
  <si>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</si>
  <si>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</si>
  <si>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</si>
  <si>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</si>
  <si>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</si>
  <si>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</si>
  <si>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</si>
  <si>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</si>
  <si>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</si>
  <si>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</si>
  <si>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</si>
  <si>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</si>
  <si>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</si>
  <si>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</si>
  <si>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</si>
  <si>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</si>
  <si>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</si>
  <si>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</si>
  <si>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</si>
  <si>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</si>
  <si>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</si>
  <si>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</si>
  <si>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</si>
  <si>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</si>
  <si>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</si>
  <si>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</si>
  <si>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</si>
  <si>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</si>
  <si>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</si>
  <si>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</si>
  <si>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</si>
  <si>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</si>
  <si>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</si>
  <si>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</si>
  <si>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</si>
  <si>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</si>
  <si>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</si>
  <si>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</si>
  <si>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</si>
  <si>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</si>
  <si>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</si>
  <si>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</si>
  <si>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</si>
  <si>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</si>
  <si>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</si>
  <si>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</si>
  <si>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</si>
  <si>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</si>
  <si>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</si>
  <si>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</si>
  <si>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</si>
  <si>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</si>
  <si>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</si>
  <si>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</si>
  <si>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</si>
  <si>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</si>
  <si>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</si>
  <si>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</si>
  <si>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</si>
  <si>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</si>
  <si>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</si>
  <si>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</si>
  <si>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</si>
  <si>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</si>
  <si>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</si>
  <si>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</si>
  <si>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</si>
  <si>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</si>
  <si>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</si>
  <si>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</si>
  <si>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</si>
  <si>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</si>
  <si>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</si>
  <si>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</si>
  <si>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</si>
  <si>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</si>
  <si>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</si>
  <si>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</si>
  <si>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</si>
  <si>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</si>
  <si>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</si>
  <si>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</si>
  <si>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</si>
  <si>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</si>
  <si>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</si>
  <si>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</si>
  <si>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</si>
  <si>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</si>
  <si>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</si>
  <si>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</si>
  <si>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</si>
  <si>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</si>
  <si>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</si>
  <si>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</si>
  <si>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</si>
  <si>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</si>
  <si>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</si>
  <si>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</si>
  <si>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</si>
  <si>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</si>
  <si>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</si>
  <si>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</si>
  <si>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</si>
  <si>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</si>
  <si>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</si>
  <si>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</si>
  <si>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</si>
  <si>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</si>
  <si>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</si>
  <si>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</si>
  <si>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</si>
  <si>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</si>
  <si>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</si>
  <si>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</si>
  <si>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</si>
  <si>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</si>
  <si>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</si>
  <si>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</si>
  <si>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</si>
  <si>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</si>
  <si>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</si>
  <si>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</si>
  <si>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</si>
  <si>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</si>
  <si>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</si>
  <si>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</si>
  <si>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</si>
  <si>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</si>
  <si>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</si>
  <si>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</si>
  <si>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</si>
  <si>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</si>
  <si>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</si>
  <si>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</si>
  <si>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</si>
  <si>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</si>
  <si>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</si>
  <si>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</si>
  <si>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</si>
  <si>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</si>
  <si>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</si>
  <si>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</si>
  <si>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</si>
  <si>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</si>
  <si>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</si>
  <si>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</si>
  <si>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</si>
  <si>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</si>
  <si>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</si>
  <si>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</si>
  <si>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</si>
  <si>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</si>
  <si>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</si>
  <si>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</si>
  <si>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</si>
  <si>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</si>
  <si>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</si>
  <si>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</si>
  <si>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</si>
  <si>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</si>
  <si>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</si>
  <si>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</si>
  <si>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</si>
  <si>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</si>
  <si>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</si>
  <si>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</si>
  <si>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</si>
  <si>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</si>
  <si>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</si>
  <si>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</si>
  <si>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</si>
  <si>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</si>
  <si>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</si>
  <si>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</si>
  <si>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</si>
  <si>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</si>
  <si>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</si>
  <si>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</si>
  <si>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</si>
  <si>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</si>
  <si>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</si>
  <si>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</si>
  <si>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</si>
  <si>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</si>
  <si>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</si>
  <si>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</si>
  <si>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</si>
  <si>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</si>
  <si>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</si>
  <si>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</si>
  <si>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</si>
  <si>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</si>
  <si>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</si>
  <si>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</si>
  <si>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</si>
  <si>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</si>
  <si>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</si>
  <si>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</si>
  <si>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</si>
  <si>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</si>
  <si>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</si>
  <si>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</si>
  <si>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</si>
  <si>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</si>
  <si>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</si>
  <si>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</si>
  <si>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</si>
  <si>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</si>
  <si>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</si>
  <si>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</si>
  <si>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</si>
  <si>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</si>
  <si>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</si>
  <si>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</si>
  <si>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</si>
  <si>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</si>
  <si>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</si>
  <si>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</si>
  <si>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</si>
  <si>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</si>
  <si>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</si>
  <si>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</si>
  <si>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</si>
  <si>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</si>
  <si>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</si>
  <si>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</si>
  <si>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</si>
  <si>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</si>
  <si>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</si>
  <si>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</si>
  <si>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</si>
  <si>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</si>
  <si>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</si>
  <si>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</si>
  <si>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</si>
  <si>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</si>
  <si>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</si>
  <si>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</si>
  <si>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</si>
  <si>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</si>
  <si>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</si>
  <si>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</si>
  <si>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</si>
  <si>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</si>
  <si>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</si>
  <si>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</si>
  <si>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</si>
  <si>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</si>
  <si>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</si>
  <si>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</si>
  <si>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</si>
  <si>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</si>
  <si>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</si>
  <si>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</si>
  <si>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</si>
  <si>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</si>
  <si>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</si>
  <si>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Cash Credits-24-04-2026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</si>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</sst>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8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  <xf numFmtId="0" fontId="0" fillId="0" borderId="1" xfId="0" applyFont="1" applyBorder="1" applyAlignment="1" applyProtection="1">
      <alignment horizontal="center"/>
      <protection locked="0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651715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4242932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181992.5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265</v>
      </c>
      <c r="C1" s="162"/>
      <c r="D1" s="162"/>
      <c r="E1" s="162"/>
      <c r="F1" s="163"/>
      <c r="G1" s="16" t="s">
        <v>87</v>
      </c>
      <c r="H1" s="151">
        <v>45076</v>
      </c>
      <c r="I1" s="152"/>
      <c r="J1" s="17" t="s">
        <v>36</v>
      </c>
      <c r="K1" s="164">
        <f>M2-E2</f>
        <v>-782674</v>
      </c>
      <c r="L1" s="165"/>
      <c r="M1" s="18"/>
      <c r="N1" s="19"/>
    </row>
    <row r="2" spans="1:14" ht="15.6" x14ac:dyDescent="0.3">
      <c r="A2" s="43">
        <f>SUM(A5:A105)</f>
        <v>473100</v>
      </c>
      <c r="B2" s="166"/>
      <c r="C2" s="167"/>
      <c r="D2" s="13" t="s">
        <v>32</v>
      </c>
      <c r="E2" s="12">
        <f>SUM(E5:E105)</f>
        <v>2050924</v>
      </c>
      <c r="F2" s="20"/>
      <c r="G2" s="32" t="s">
        <v>100</v>
      </c>
      <c r="H2" s="153" t="s">
        <v>327</v>
      </c>
      <c r="I2" s="168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3" t="s">
        <v>328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9" priority="8"/>
  </conditionalFormatting>
  <conditionalFormatting sqref="E5:E107">
    <cfRule type="duplicateValues" dxfId="68" priority="12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51">
    <cfRule type="duplicateValues" dxfId="65" priority="4"/>
  </conditionalFormatting>
  <conditionalFormatting sqref="M5:M51">
    <cfRule type="duplicateValues" dxfId="64" priority="2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266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-218110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518110</v>
      </c>
      <c r="F2" s="20"/>
      <c r="G2" s="32" t="s">
        <v>100</v>
      </c>
      <c r="H2" s="153" t="s">
        <v>353</v>
      </c>
      <c r="I2" s="168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353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62" priority="6"/>
  </conditionalFormatting>
  <conditionalFormatting sqref="E5:E106">
    <cfRule type="duplicateValues" dxfId="61" priority="7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51">
    <cfRule type="duplicateValues" dxfId="58" priority="3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267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-470000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590000</v>
      </c>
      <c r="F2" s="20"/>
      <c r="G2" s="32" t="s">
        <v>100</v>
      </c>
      <c r="H2" s="153" t="s">
        <v>354</v>
      </c>
      <c r="I2" s="168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354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268</v>
      </c>
      <c r="C1" s="162"/>
      <c r="D1" s="162"/>
      <c r="E1" s="162"/>
      <c r="F1" s="163"/>
      <c r="G1" s="16" t="s">
        <v>87</v>
      </c>
      <c r="H1" s="151">
        <v>45345</v>
      </c>
      <c r="I1" s="152"/>
      <c r="J1" s="17" t="s">
        <v>36</v>
      </c>
      <c r="K1" s="164">
        <f>M2-E2</f>
        <v>1098545</v>
      </c>
      <c r="L1" s="165"/>
      <c r="M1" s="18"/>
      <c r="N1" s="19"/>
    </row>
    <row r="2" spans="1:14" ht="15.6" x14ac:dyDescent="0.3">
      <c r="A2" s="43">
        <f>SUM(A5:A26)</f>
        <v>0</v>
      </c>
      <c r="B2" s="166"/>
      <c r="C2" s="167"/>
      <c r="D2" s="13" t="s">
        <v>32</v>
      </c>
      <c r="E2" s="12">
        <f>SUM(E5:E26)</f>
        <v>1601499</v>
      </c>
      <c r="F2" s="20"/>
      <c r="G2" s="32" t="s">
        <v>100</v>
      </c>
      <c r="H2" s="153" t="s">
        <v>342</v>
      </c>
      <c r="I2" s="168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45345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58" t="s">
        <v>148</v>
      </c>
      <c r="K28" s="15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44">
        <f>H29*I29</f>
        <v>0</v>
      </c>
      <c r="K29" s="144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44">
        <f t="shared" ref="J30:J33" si="1">H30*I30</f>
        <v>432360.00000000006</v>
      </c>
      <c r="K30" s="144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44">
        <f t="shared" si="1"/>
        <v>454020</v>
      </c>
      <c r="K31" s="144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44">
        <f t="shared" si="1"/>
        <v>541000</v>
      </c>
      <c r="K32" s="144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44">
        <f t="shared" si="1"/>
        <v>253179</v>
      </c>
      <c r="K33" s="144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44">
        <f t="shared" ref="J34:J35" si="2">H34*I34</f>
        <v>1014090</v>
      </c>
      <c r="K34" s="144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44">
        <f t="shared" si="2"/>
        <v>11395</v>
      </c>
      <c r="K35" s="144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45">
        <f>SUM(J29:J35)</f>
        <v>2706044</v>
      </c>
      <c r="K36" s="145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46"/>
      <c r="K37" s="146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269</v>
      </c>
      <c r="C1" s="162"/>
      <c r="D1" s="162"/>
      <c r="E1" s="162"/>
      <c r="F1" s="163"/>
      <c r="G1" s="16" t="s">
        <v>87</v>
      </c>
      <c r="H1" s="151">
        <v>45477</v>
      </c>
      <c r="I1" s="152"/>
      <c r="J1" s="17" t="s">
        <v>36</v>
      </c>
      <c r="K1" s="164">
        <f>M2-E2</f>
        <v>391120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1221202</v>
      </c>
      <c r="F2" s="20"/>
      <c r="G2" s="32" t="s">
        <v>100</v>
      </c>
      <c r="H2" s="153" t="s">
        <v>343</v>
      </c>
      <c r="I2" s="168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1">
        <v>45477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44">
        <f>H33*I33</f>
        <v>1327120.2</v>
      </c>
      <c r="K33" s="144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44">
        <f t="shared" ref="J34:J39" si="3">H34*I34</f>
        <v>7470</v>
      </c>
      <c r="K34" s="144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44">
        <f t="shared" si="3"/>
        <v>267050</v>
      </c>
      <c r="K35" s="144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45">
        <f t="shared" si="3"/>
        <v>10682</v>
      </c>
      <c r="K36" s="145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45">
        <f>SUM(J33:J39)</f>
        <v>1612322.2</v>
      </c>
      <c r="K40" s="145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46"/>
      <c r="K41" s="146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270</v>
      </c>
      <c r="C1" s="162"/>
      <c r="D1" s="162"/>
      <c r="E1" s="162"/>
      <c r="F1" s="163"/>
      <c r="G1" s="16" t="s">
        <v>87</v>
      </c>
      <c r="H1" s="151">
        <v>45548</v>
      </c>
      <c r="I1" s="152"/>
      <c r="J1" s="17" t="s">
        <v>36</v>
      </c>
      <c r="K1" s="164">
        <f>M2-E2</f>
        <v>1002304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1412799</v>
      </c>
      <c r="F2" s="20"/>
      <c r="G2" s="32" t="s">
        <v>100</v>
      </c>
      <c r="H2" s="153" t="s">
        <v>291</v>
      </c>
      <c r="I2" s="168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1">
        <v>45561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3" t="s">
        <v>291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44">
        <f>H33*I33</f>
        <v>558927</v>
      </c>
      <c r="K33" s="144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44">
        <f t="shared" ref="J34:J39" si="3">H34*I34</f>
        <v>1478368</v>
      </c>
      <c r="K34" s="144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44">
        <f t="shared" si="3"/>
        <v>377808</v>
      </c>
      <c r="K35" s="144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45">
        <f>SUM(J33:J39)</f>
        <v>2415103</v>
      </c>
      <c r="K42" s="145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46"/>
      <c r="K43" s="146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7" t="s">
        <v>196</v>
      </c>
      <c r="B45" s="147"/>
      <c r="C45" s="147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271</v>
      </c>
      <c r="C1" s="162"/>
      <c r="D1" s="162"/>
      <c r="E1" s="162"/>
      <c r="F1" s="163"/>
      <c r="G1" s="16" t="s">
        <v>87</v>
      </c>
      <c r="H1" s="151">
        <v>45631</v>
      </c>
      <c r="I1" s="152"/>
      <c r="J1" s="17" t="s">
        <v>36</v>
      </c>
      <c r="K1" s="164">
        <f>M2-E2</f>
        <v>528979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1502849</v>
      </c>
      <c r="F2" s="20"/>
      <c r="G2" s="32" t="s">
        <v>100</v>
      </c>
      <c r="H2" s="153" t="s">
        <v>345</v>
      </c>
      <c r="I2" s="168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45653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3" t="s">
        <v>346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44">
        <f>H33*I33</f>
        <v>526627.5</v>
      </c>
      <c r="K33" s="144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44">
        <f t="shared" ref="J34:J39" si="3">H34*I34</f>
        <v>1357200</v>
      </c>
      <c r="K34" s="144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44">
        <f t="shared" si="3"/>
        <v>148000</v>
      </c>
      <c r="K35" s="144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45">
        <f>SUM(J33:J39)</f>
        <v>2031827.5</v>
      </c>
      <c r="K40" s="145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46"/>
      <c r="K41" s="146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272</v>
      </c>
      <c r="C1" s="162"/>
      <c r="D1" s="162"/>
      <c r="E1" s="162"/>
      <c r="F1" s="163"/>
      <c r="G1" s="16" t="s">
        <v>87</v>
      </c>
      <c r="H1" s="151">
        <v>45714</v>
      </c>
      <c r="I1" s="152"/>
      <c r="J1" s="17" t="s">
        <v>36</v>
      </c>
      <c r="K1" s="164">
        <f>M2-E2</f>
        <v>405496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1386194</v>
      </c>
      <c r="F2" s="20"/>
      <c r="G2" s="32" t="s">
        <v>100</v>
      </c>
      <c r="H2" s="153" t="s">
        <v>347</v>
      </c>
      <c r="I2" s="168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1">
        <v>45743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3" t="s">
        <v>348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44">
        <f>H33*I33</f>
        <v>368280</v>
      </c>
      <c r="K33" s="144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44">
        <f t="shared" ref="J34:J39" si="3">H34*I34</f>
        <v>571064</v>
      </c>
      <c r="K34" s="144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44">
        <f t="shared" si="3"/>
        <v>679140</v>
      </c>
      <c r="K35" s="144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44">
        <f t="shared" si="3"/>
        <v>173206</v>
      </c>
      <c r="K36" s="144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44">
        <f t="shared" si="3"/>
        <v>0</v>
      </c>
      <c r="K37" s="144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45">
        <f>SUM(J33:J39)</f>
        <v>1791690</v>
      </c>
      <c r="K40" s="145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46"/>
      <c r="K41" s="146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273</v>
      </c>
      <c r="B1" s="162"/>
      <c r="C1" s="162"/>
      <c r="D1" s="162"/>
      <c r="E1" s="163"/>
      <c r="F1" s="16" t="s">
        <v>87</v>
      </c>
      <c r="G1" s="151">
        <v>45840</v>
      </c>
      <c r="H1" s="152"/>
      <c r="I1" s="17" t="s">
        <v>36</v>
      </c>
      <c r="J1" s="164">
        <f>L2-D2</f>
        <v>1125929.5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1410000</v>
      </c>
      <c r="E2" s="20"/>
      <c r="F2" s="32" t="s">
        <v>100</v>
      </c>
      <c r="G2" s="153" t="s">
        <v>349</v>
      </c>
      <c r="H2" s="168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45840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291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59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44">
        <f>G33*H33</f>
        <v>467304</v>
      </c>
      <c r="J33" s="144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44">
        <f t="shared" ref="I34:I39" si="3">G34*H34</f>
        <v>53736</v>
      </c>
      <c r="J34" s="144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44">
        <f t="shared" si="3"/>
        <v>605260</v>
      </c>
      <c r="J35" s="144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44">
        <f t="shared" si="3"/>
        <v>151235.5</v>
      </c>
      <c r="J36" s="144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44">
        <f t="shared" si="3"/>
        <v>940405.5</v>
      </c>
      <c r="J37" s="144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44">
        <f t="shared" si="3"/>
        <v>317988</v>
      </c>
      <c r="J38" s="144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45">
        <f>SUM(I33:I39)</f>
        <v>2535929</v>
      </c>
      <c r="J40" s="145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46"/>
      <c r="J41" s="146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K5">
    <cfRule type="duplicateValues" dxfId="24" priority="1"/>
  </conditionalFormatting>
  <conditionalFormatting sqref="K6:K22">
    <cfRule type="duplicateValues" dxfId="23" priority="4"/>
  </conditionalFormatting>
  <conditionalFormatting sqref="L5:L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2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315</v>
      </c>
      <c r="B1" s="162"/>
      <c r="C1" s="162"/>
      <c r="D1" s="162"/>
      <c r="E1" s="163"/>
      <c r="F1" s="16" t="s">
        <v>87</v>
      </c>
      <c r="G1" s="151">
        <v>45918</v>
      </c>
      <c r="H1" s="152"/>
      <c r="I1" s="17" t="s">
        <v>36</v>
      </c>
      <c r="J1" s="164">
        <f>L2-D2</f>
        <v>979350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1551000</v>
      </c>
      <c r="E2" s="20"/>
      <c r="F2" s="32" t="s">
        <v>100</v>
      </c>
      <c r="G2" s="153" t="s">
        <v>347</v>
      </c>
      <c r="H2" s="168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45918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347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44">
        <f>G33*H33</f>
        <v>496056</v>
      </c>
      <c r="J33" s="144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44">
        <f t="shared" ref="I34:I39" si="3">G34*H34</f>
        <v>644160</v>
      </c>
      <c r="J34" s="144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44">
        <f t="shared" si="3"/>
        <v>1136588</v>
      </c>
      <c r="J35" s="144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44">
        <f t="shared" si="3"/>
        <v>244273.5</v>
      </c>
      <c r="J36" s="144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44">
        <f t="shared" si="3"/>
        <v>3182.5</v>
      </c>
      <c r="J37" s="144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44">
        <f t="shared" si="3"/>
        <v>6090</v>
      </c>
      <c r="J38" s="144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45">
        <f>SUM(I33:I39)</f>
        <v>2530350</v>
      </c>
      <c r="J40" s="145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46"/>
      <c r="J41" s="146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K5:K6">
    <cfRule type="duplicateValues" dxfId="19" priority="1"/>
  </conditionalFormatting>
  <conditionalFormatting sqref="K7:K22">
    <cfRule type="duplicateValues" dxfId="18" priority="4"/>
  </conditionalFormatting>
  <conditionalFormatting sqref="L5:L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30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336</v>
      </c>
      <c r="B1" s="162"/>
      <c r="C1" s="162"/>
      <c r="D1" s="162"/>
      <c r="E1" s="163"/>
      <c r="F1" s="16" t="s">
        <v>87</v>
      </c>
      <c r="G1" s="151">
        <v>46016</v>
      </c>
      <c r="H1" s="152"/>
      <c r="I1" s="17" t="s">
        <v>36</v>
      </c>
      <c r="J1" s="164">
        <f>L2-D2</f>
        <v>-469722.5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585000</v>
      </c>
      <c r="E2" s="20"/>
      <c r="F2" s="32" t="s">
        <v>100</v>
      </c>
      <c r="G2" s="153" t="s">
        <v>350</v>
      </c>
      <c r="H2" s="168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46016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351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44">
        <f>G33*H33</f>
        <v>115277.5</v>
      </c>
      <c r="J33" s="144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45">
        <f>SUM(I33:I39)</f>
        <v>115277.5</v>
      </c>
      <c r="J40" s="145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46"/>
      <c r="J41" s="146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K5:K6">
    <cfRule type="duplicateValues" dxfId="14" priority="1"/>
  </conditionalFormatting>
  <conditionalFormatting sqref="K7:K22">
    <cfRule type="duplicateValues" dxfId="13" priority="4"/>
  </conditionalFormatting>
  <conditionalFormatting sqref="L5:L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opLeftCell="B1" zoomScaleNormal="100" workbookViewId="0">
      <pane ySplit="1" topLeftCell="A2" activePane="bottomLeft" state="frozen"/>
      <selection pane="bottomLeft" activeCell="C15" sqref="C15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>
        <v>46068</v>
      </c>
      <c r="H1" s="152"/>
      <c r="I1" s="17" t="s">
        <v>36</v>
      </c>
      <c r="J1" s="164">
        <f>L2-D2</f>
        <v>651715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1507045</v>
      </c>
      <c r="E2" s="20"/>
      <c r="F2" s="32" t="s">
        <v>100</v>
      </c>
      <c r="G2" s="153" t="s">
        <v>364</v>
      </c>
      <c r="H2" s="168"/>
      <c r="I2" s="38"/>
      <c r="J2" s="10"/>
      <c r="K2" s="11" t="s">
        <v>32</v>
      </c>
      <c r="L2" s="12">
        <f>SUM(L5:L22)</f>
        <v>2158760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>
        <v>46132</v>
      </c>
      <c r="K5" s="3" t="s">
        <v>357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360</v>
      </c>
      <c r="L6" s="5">
        <v>1494217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>
        <v>46131</v>
      </c>
      <c r="G7" s="46">
        <v>133</v>
      </c>
      <c r="H7" s="49" t="str">
        <f t="shared" si="0"/>
        <v>64 days</v>
      </c>
      <c r="I7" s="21">
        <v>3</v>
      </c>
      <c r="J7" s="4">
        <v>46138</v>
      </c>
      <c r="K7" s="3" t="s">
        <v>361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>
        <v>46132</v>
      </c>
      <c r="G8" s="46">
        <v>131</v>
      </c>
      <c r="H8" s="49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3" t="s">
        <v>308</v>
      </c>
      <c r="D9" s="9">
        <v>6000</v>
      </c>
      <c r="E9" s="22"/>
      <c r="F9" s="48">
        <v>46136</v>
      </c>
      <c r="G9" s="46">
        <v>126</v>
      </c>
      <c r="H9" s="49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>
        <v>46111</v>
      </c>
      <c r="C10" s="3" t="s">
        <v>143</v>
      </c>
      <c r="D10" s="9">
        <v>1000000</v>
      </c>
      <c r="E10" s="22" t="s">
        <v>358</v>
      </c>
      <c r="F10" s="48">
        <v>46137</v>
      </c>
      <c r="G10" s="46">
        <v>125</v>
      </c>
      <c r="H10" s="49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>
        <v>46138</v>
      </c>
      <c r="G11" s="46">
        <v>121</v>
      </c>
      <c r="H11" s="49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>
        <v>46138</v>
      </c>
      <c r="C13" s="3" t="s">
        <v>365</v>
      </c>
      <c r="D13" s="5">
        <v>20000</v>
      </c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>
        <v>46138</v>
      </c>
      <c r="C14" s="3" t="s">
        <v>366</v>
      </c>
      <c r="D14" s="9">
        <v>8000</v>
      </c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46068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364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46131</v>
      </c>
      <c r="G20" s="46">
        <v>97</v>
      </c>
      <c r="H20" s="49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>
        <v>46136</v>
      </c>
      <c r="G21" s="46">
        <v>85</v>
      </c>
      <c r="H21" s="49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46137</v>
      </c>
      <c r="G22" s="46">
        <v>76</v>
      </c>
      <c r="H22" s="49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46138</v>
      </c>
      <c r="G23" s="46">
        <v>90</v>
      </c>
      <c r="H23" s="49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255712</v>
      </c>
      <c r="F33" s="59">
        <v>131</v>
      </c>
      <c r="G33" s="67">
        <v>1952</v>
      </c>
      <c r="H33" s="62">
        <v>234</v>
      </c>
      <c r="I33" s="144">
        <f>G33*H33</f>
        <v>456768</v>
      </c>
      <c r="J33" s="144"/>
      <c r="K33" s="85" t="s">
        <v>355</v>
      </c>
      <c r="L33" s="136">
        <v>134000</v>
      </c>
      <c r="M33" s="15"/>
    </row>
    <row r="34" spans="1:13" x14ac:dyDescent="0.3">
      <c r="D34" s="15" t="s">
        <v>201</v>
      </c>
      <c r="E34" s="59">
        <f t="shared" ref="E34:E39" si="2">G34*F34</f>
        <v>723967.2</v>
      </c>
      <c r="F34" s="59">
        <v>121</v>
      </c>
      <c r="G34" s="67">
        <v>5983.2</v>
      </c>
      <c r="H34" s="62">
        <v>249</v>
      </c>
      <c r="I34" s="144">
        <f t="shared" ref="I34:I39" si="3">G34*H34</f>
        <v>1489816.8</v>
      </c>
      <c r="J34" s="144"/>
      <c r="K34" s="85" t="s">
        <v>356</v>
      </c>
      <c r="L34" s="136">
        <v>200000</v>
      </c>
      <c r="M34" s="15"/>
    </row>
    <row r="35" spans="1:13" x14ac:dyDescent="0.3">
      <c r="B35" s="126"/>
      <c r="D35" s="15" t="s">
        <v>362</v>
      </c>
      <c r="E35" s="59">
        <f t="shared" si="2"/>
        <v>4500</v>
      </c>
      <c r="F35" s="59">
        <v>90</v>
      </c>
      <c r="G35" s="67">
        <v>50</v>
      </c>
      <c r="H35" s="62">
        <v>100</v>
      </c>
      <c r="I35" s="144">
        <f t="shared" si="3"/>
        <v>5000</v>
      </c>
      <c r="J35" s="144"/>
      <c r="K35" s="85" t="s">
        <v>359</v>
      </c>
      <c r="L35" s="136">
        <v>50000</v>
      </c>
      <c r="M35" s="15" t="s">
        <v>226</v>
      </c>
    </row>
    <row r="36" spans="1:13" x14ac:dyDescent="0.3">
      <c r="D36" s="15" t="s">
        <v>231</v>
      </c>
      <c r="E36" s="59">
        <f t="shared" si="2"/>
        <v>64350</v>
      </c>
      <c r="F36" s="59">
        <v>90</v>
      </c>
      <c r="G36" s="67">
        <v>715</v>
      </c>
      <c r="H36" s="62">
        <v>285</v>
      </c>
      <c r="I36" s="144">
        <f t="shared" si="3"/>
        <v>203775</v>
      </c>
      <c r="J36" s="144"/>
      <c r="K36" s="187" t="s">
        <v>143</v>
      </c>
      <c r="L36" s="136">
        <v>1000000</v>
      </c>
      <c r="M36" s="15"/>
    </row>
    <row r="37" spans="1:13" x14ac:dyDescent="0.3">
      <c r="D37" s="15" t="s">
        <v>363</v>
      </c>
      <c r="E37" s="59">
        <f t="shared" si="2"/>
        <v>3600</v>
      </c>
      <c r="F37" s="59">
        <v>90</v>
      </c>
      <c r="G37" s="67">
        <v>40</v>
      </c>
      <c r="H37" s="62">
        <v>100</v>
      </c>
      <c r="I37" s="144">
        <f t="shared" si="3"/>
        <v>4000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1052129.2</v>
      </c>
      <c r="F40" s="60"/>
      <c r="G40" s="84">
        <f>SUM(G33:G39)</f>
        <v>8740.2000000000007</v>
      </c>
      <c r="H40" s="52"/>
      <c r="I40" s="145">
        <f>SUM(I33:I39)</f>
        <v>2159359.7999999998</v>
      </c>
      <c r="J40" s="145"/>
      <c r="K40" s="52" t="s">
        <v>174</v>
      </c>
      <c r="L40" s="137">
        <f>SUM(L33:L39)</f>
        <v>1384000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131.52%</v>
      </c>
      <c r="F41" s="15"/>
      <c r="G41" s="58"/>
      <c r="H41" s="15"/>
      <c r="I41" s="146"/>
      <c r="J41" s="146"/>
      <c r="K41" s="83" t="s">
        <v>175</v>
      </c>
      <c r="L41" s="105">
        <f>I40-L40</f>
        <v>775359.79999999981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>
        <v>450000</v>
      </c>
      <c r="D43" s="15">
        <v>126</v>
      </c>
      <c r="E43" s="131">
        <f>C43/D43</f>
        <v>3571.4285714285716</v>
      </c>
      <c r="F43" s="62">
        <v>250</v>
      </c>
      <c r="G43" s="101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>
        <v>100000</v>
      </c>
      <c r="D44" s="15">
        <v>76</v>
      </c>
      <c r="E44" s="131">
        <f>C44/D44</f>
        <v>1315.7894736842106</v>
      </c>
      <c r="F44" s="62">
        <v>300</v>
      </c>
      <c r="G44" s="101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1287593.9849624061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K5">
    <cfRule type="duplicateValues" dxfId="9" priority="1"/>
  </conditionalFormatting>
  <conditionalFormatting sqref="K6">
    <cfRule type="duplicateValues" dxfId="8" priority="2"/>
  </conditionalFormatting>
  <conditionalFormatting sqref="K7:K22">
    <cfRule type="duplicateValues" dxfId="7" priority="5"/>
  </conditionalFormatting>
  <conditionalFormatting sqref="L5:L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A1:M56"/>
  <sheetViews>
    <sheetView tabSelected="1" zoomScaleNormal="100" workbookViewId="0">
      <pane ySplit="1" topLeftCell="A20" activePane="bottomLeft" state="frozen"/>
      <selection pane="bottomLeft" activeCell="F43" sqref="F43:F44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/>
      <c r="H1" s="152"/>
      <c r="I1" s="17" t="s">
        <v>36</v>
      </c>
      <c r="J1" s="164">
        <f>L2-D2</f>
        <v>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0</v>
      </c>
      <c r="E2" s="20"/>
      <c r="F2" s="32" t="s">
        <v>100</v>
      </c>
      <c r="G2" s="153" t="str">
        <f ca="1">IF(ISBLANK(G1),"",CONCATENATE(_xlfn.DAYS(TODAY(), G1-1)," days"))</f>
        <v/>
      </c>
      <c r="H2" s="168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/>
      <c r="C5" s="26"/>
      <c r="D5" s="9"/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/>
      <c r="C6" s="3"/>
      <c r="D6" s="5"/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/>
      <c r="C7" s="3"/>
      <c r="D7" s="5"/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/>
      <c r="C8" s="3"/>
      <c r="D8" s="5"/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3"/>
      <c r="D9" s="9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3"/>
      <c r="D10" s="9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/>
      <c r="C11" s="3"/>
      <c r="D11" s="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/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tr">
        <f ca="1">IF(ISBLANK(G15),"",CONCATENATE(_xlfn.DAYS(TODAY(), G1-1)," days"))</f>
        <v/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44">
        <f>G33*H33</f>
        <v>0</v>
      </c>
      <c r="J33" s="144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187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45">
        <f>SUM(I33:I39)</f>
        <v>0</v>
      </c>
      <c r="J40" s="145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46"/>
      <c r="J41" s="146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3:J33"/>
    <mergeCell ref="I34:J34"/>
    <mergeCell ref="I35:J35"/>
    <mergeCell ref="I36:J36"/>
    <mergeCell ref="I37:J37"/>
    <mergeCell ref="I38:J38"/>
    <mergeCell ref="F14:H14"/>
    <mergeCell ref="G15:H15"/>
    <mergeCell ref="G16:H16"/>
    <mergeCell ref="F17:H17"/>
    <mergeCell ref="I32:J32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H14" sqref="H14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0 months, 25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651715</v>
      </c>
      <c r="E13" s="89">
        <f>'Term-12'!$L$2</f>
        <v>2158760</v>
      </c>
      <c r="F13" s="89">
        <f>'Term-12'!$D$2</f>
        <v>1507045</v>
      </c>
      <c r="G13" s="143">
        <f>MIN('Term-12'!G6:G14)</f>
        <v>121</v>
      </c>
      <c r="H13" s="141" t="str" cm="1">
        <f t="array" ref="H13:I13">'Term-12'!G2:H2</f>
        <v>71 days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4242932</v>
      </c>
      <c r="E25" s="89">
        <f>SUM(E2:E24)</f>
        <v>19579554</v>
      </c>
      <c r="F25" s="89">
        <f>SUM(F2:F24)</f>
        <v>15336622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181992.5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4242932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2026-04-26T09:55:41Z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