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6517B5F3-C560-4A0E-8716-4B52898C0506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I40" i="19" s="1"/>
  <c r="E33" i="19"/>
  <c r="E40" i="19" s="1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9" l="1"/>
  <c r="G45" i="19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<sst xmlns="http://schemas.openxmlformats.org/spreadsheetml/2006/main" count="906" uniqueCount="359">
  <si>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</si>
  <si>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</si>
  <si>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</si>
  <si>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</si>
  <si>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</si>
  <si>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</si>
  <si>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</si>
  <si>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</si>
  <si>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</si>
  <si>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</si>
  <si>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</si>
  <si>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</si>
  <si>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</si>
  <si>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</si>
  <si>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</si>
  <si>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</si>
  <si>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</si>
  <si>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</si>
  <si>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</si>
  <si>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</si>
  <si>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</si>
  <si>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</si>
  <si>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</si>
  <si>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</si>
  <si>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</si>
  <si>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</si>
  <si>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</si>
  <si>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</si>
  <si>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</si>
  <si>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</si>
  <si>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</si>
  <si>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</si>
  <si>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</si>
  <si>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</si>
  <si>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</si>
  <si>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</si>
  <si>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</si>
  <si>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</si>
  <si>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</si>
  <si>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</si>
  <si>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</si>
  <si>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</si>
  <si>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</si>
  <si>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</si>
  <si>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</si>
  <si>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</si>
  <si>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</si>
  <si>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</si>
  <si>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</si>
  <si>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</si>
  <si>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</si>
  <si>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</si>
  <si>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</si>
  <si>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</si>
  <si>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</si>
  <si>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</si>
  <si>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</si>
  <si>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</si>
  <si>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</si>
  <si>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</si>
  <si>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</si>
  <si>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</si>
  <si>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</si>
  <si>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</si>
  <si>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</si>
  <si>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</si>
  <si>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</si>
  <si>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</si>
  <si>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</si>
  <si>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</si>
  <si>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</si>
  <si>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</si>
  <si>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</si>
  <si>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</si>
  <si>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</si>
  <si>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</si>
  <si>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</si>
  <si>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</si>
  <si>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</si>
  <si>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</si>
  <si>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</si>
  <si>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</si>
  <si>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</si>
  <si>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</si>
  <si>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</si>
  <si>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</si>
  <si>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</si>
  <si>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</si>
  <si>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</si>
  <si>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</si>
  <si>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</si>
  <si>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</si>
  <si>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</si>
  <si>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</si>
  <si>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</si>
  <si>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</si>
  <si>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</si>
  <si>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</si>
  <si>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</si>
  <si>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</si>
  <si>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</si>
  <si>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</si>
  <si>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</si>
  <si>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</si>
  <si>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</si>
  <si>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</si>
  <si>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</si>
  <si>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</si>
  <si>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</si>
  <si>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</si>
  <si>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</si>
  <si>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</si>
  <si>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</si>
  <si>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</si>
  <si>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</si>
  <si>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</si>
  <si>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</si>
  <si>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</si>
  <si>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</si>
  <si>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</si>
  <si>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</si>
  <si>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</si>
  <si>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</si>
  <si>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</si>
  <si>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</si>
  <si>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</si>
  <si>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</si>
  <si>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</si>
  <si>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</si>
  <si>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</si>
  <si>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</si>
  <si>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</si>
  <si>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</si>
  <si>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</si>
  <si>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</si>
  <si>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</si>
  <si>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</si>
  <si>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</si>
  <si>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</si>
  <si>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</si>
  <si>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</si>
  <si>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</si>
  <si>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</si>
  <si>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</si>
  <si>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</si>
  <si>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</si>
  <si>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</si>
  <si>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</si>
  <si>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</si>
  <si>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</si>
  <si>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</si>
  <si>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</si>
  <si>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</si>
  <si>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</si>
  <si>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</si>
  <si>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</si>
  <si>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</si>
  <si>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</si>
  <si>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</si>
  <si>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</si>
  <si>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</si>
  <si>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</si>
  <si>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</si>
  <si>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</si>
  <si>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</si>
  <si>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</si>
  <si>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</si>
  <si>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</si>
  <si>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</si>
  <si>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</si>
  <si>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</si>
  <si>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</si>
  <si>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</si>
  <si>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</si>
  <si>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</si>
  <si>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</si>
  <si>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</si>
  <si>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</si>
  <si>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</si>
  <si>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</si>
  <si>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</si>
  <si>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</si>
  <si>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</si>
  <si>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</si>
  <si>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</si>
  <si>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</si>
  <si>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</si>
  <si>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</si>
  <si>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</si>
  <si>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</si>
  <si>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</si>
  <si>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</si>
  <si>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</si>
  <si>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</si>
  <si>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</si>
  <si>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</si>
  <si>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</si>
  <si>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</si>
  <si>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</si>
  <si>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</si>
  <si>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</si>
  <si>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</si>
  <si>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</si>
  <si>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</si>
  <si>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</si>
  <si>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</si>
  <si>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</si>
  <si>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</si>
  <si>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</si>
  <si>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</si>
  <si>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</si>
  <si>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</si>
  <si>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</si>
  <si>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</si>
  <si>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</si>
  <si>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</si>
  <si>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</si>
  <si>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</si>
  <si>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</si>
  <si>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</si>
  <si>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</si>
  <si>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</si>
  <si>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</si>
  <si>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</si>
  <si>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</si>
  <si>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</si>
  <si>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</si>
  <si>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</si>
  <si>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</si>
  <si>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</si>
  <si>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</si>
  <si>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</si>
  <si>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</si>
  <si>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</si>
  <si>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</si>
  <si>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</si>
  <si>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</si>
  <si>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</si>
  <si>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</si>
  <si>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</si>
  <si>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</si>
  <si>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</si>
  <si>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</si>
  <si>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</si>
  <si>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</si>
  <si>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</si>
  <si>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</si>
  <si>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</si>
  <si>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</si>
  <si>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</si>
  <si>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</si>
  <si>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</si>
  <si>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</si>
  <si>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</si>
  <si>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</si>
  <si>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</si>
  <si>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</si>
  <si>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</si>
  <si>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</si>
  <si>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</si>
  <si>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</si>
  <si>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</si>
  <si>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</si>
  <si>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</si>
  <si>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</si>
  <si>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</si>
  <si>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</si>
  <si>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</si>
  <si>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</si>
  <si>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</si>
  <si>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</si>
  <si>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</si>
  <si>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</si>
  <si>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</si>
  <si>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</si>
  <si>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</si>
  <si>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</si>
  <si>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</si>
  <si>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</si>
  <si>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</si>
  <si>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</si>
  <si>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</si>
  <si>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</si>
  <si>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</si>
  <si>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</si>
  <si>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</si>
  <si>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</si>
  <si>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</si>
  <si>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</si>
  <si>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</si>
  <si>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</si>
  <si>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</si>
  <si>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</si>
  <si>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</si>
  <si>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</si>
  <si>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</si>
  <si>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</si>
  <si>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</si>
  <si>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</si>
  <si>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</si>
  <si>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</si>
  <si>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</si>
  <si>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</si>
  <si>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</si>
  <si>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</si>
  <si>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</si>
  <si>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</si>
  <si>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</si>
  <si>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</si>
  <si>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</si>
  <si>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</si>
  <si>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</si>
  <si>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</si>
  <si>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</si>
  <si>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</si>
  <si>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</si>
  <si>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</si>
  <si>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</si>
  <si>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</si>
  <si>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</si>
  <si>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</si>
  <si>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</si>
  <si>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</si>
  <si>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</si>
  <si>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</si>
  <si>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</si>
  <si>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</si>
  <si>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</si>
  <si>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</si>
  <si>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</si>
  <si>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</si>
  <si>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</si>
  <si>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</si>
  <si>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</si>
  <si>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</si>
  <si>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</si>
  <si>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</si>
  <si>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</si>
  <si>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</si>
  <si>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</si>
  <si>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</si>
  <si>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</si>
  <si>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</si>
  <si>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</si>
  <si>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</si>
  <si>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</si>
  <si>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</si>
  <si>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</si>
  <si>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</si>
  <si>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</si>
  <si>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</si>
  <si>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</si>
  <si>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</si>
  <si>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</si>
  <si>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</si>
  <si>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</si>
  <si>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</si>
  <si>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10 tons so far</t>
  </si>
  <si>
    <t>Big Tank-1st Middle - 131C-234R-1950T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</si>
</sst>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-922277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2668940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-1391999.5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3" priority="8"/>
  </conditionalFormatting>
  <conditionalFormatting sqref="E5:E107">
    <cfRule type="duplicateValues" dxfId="62" priority="12"/>
  </conditionalFormatting>
  <conditionalFormatting sqref="K1:L1">
    <cfRule type="cellIs" dxfId="61" priority="6" operator="greaterThan">
      <formula>0</formula>
    </cfRule>
    <cfRule type="cellIs" dxfId="60" priority="7" operator="lessThan">
      <formula>0</formula>
    </cfRule>
  </conditionalFormatting>
  <conditionalFormatting sqref="L5:L51">
    <cfRule type="duplicateValues" dxfId="59" priority="4"/>
  </conditionalFormatting>
  <conditionalFormatting sqref="M5:M51">
    <cfRule type="duplicateValues" dxfId="58" priority="2"/>
  </conditionalFormatting>
  <conditionalFormatting sqref="S24:S26">
    <cfRule type="duplicateValues" dxfId="57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6" priority="6"/>
  </conditionalFormatting>
  <conditionalFormatting sqref="E5:E106">
    <cfRule type="duplicateValues" dxfId="55" priority="7"/>
  </conditionalFormatting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51">
    <cfRule type="duplicateValues" dxfId="52" priority="3"/>
  </conditionalFormatting>
  <conditionalFormatting sqref="M5:M51">
    <cfRule type="duplicateValues" dxfId="51" priority="2"/>
  </conditionalFormatting>
  <conditionalFormatting sqref="S24:S26">
    <cfRule type="duplicateValues" dxfId="50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9" priority="6"/>
  </conditionalFormatting>
  <conditionalFormatting sqref="E5:E106">
    <cfRule type="duplicateValues" dxfId="48" priority="7"/>
  </conditionalFormatting>
  <conditionalFormatting sqref="K1:L1">
    <cfRule type="cellIs" dxfId="47" priority="4" operator="greaterThan">
      <formula>0</formula>
    </cfRule>
    <cfRule type="cellIs" dxfId="46" priority="5" operator="lessThan">
      <formula>0</formula>
    </cfRule>
  </conditionalFormatting>
  <conditionalFormatting sqref="L5:L51">
    <cfRule type="duplicateValues" dxfId="45" priority="3"/>
  </conditionalFormatting>
  <conditionalFormatting sqref="M5:M51">
    <cfRule type="duplicateValues" dxfId="44" priority="2"/>
  </conditionalFormatting>
  <conditionalFormatting sqref="S24:S26">
    <cfRule type="duplicateValues" dxfId="4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2" priority="4" operator="greaterThan">
      <formula>0</formula>
    </cfRule>
    <cfRule type="cellIs" dxfId="41" priority="5" operator="lessThan">
      <formula>0</formula>
    </cfRule>
  </conditionalFormatting>
  <conditionalFormatting sqref="L5:L22">
    <cfRule type="duplicateValues" dxfId="40" priority="20"/>
  </conditionalFormatting>
  <conditionalFormatting sqref="M5:M22">
    <cfRule type="duplicateValues" dxfId="39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L5:L22">
    <cfRule type="duplicateValues" dxfId="36" priority="3"/>
  </conditionalFormatting>
  <conditionalFormatting sqref="M5:M22">
    <cfRule type="duplicateValues" dxfId="35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4" priority="1" operator="greaterThan">
      <formula>0</formula>
    </cfRule>
    <cfRule type="cellIs" dxfId="33" priority="2" operator="lessThan">
      <formula>0</formula>
    </cfRule>
  </conditionalFormatting>
  <conditionalFormatting sqref="L5:L22">
    <cfRule type="duplicateValues" dxfId="32" priority="3"/>
  </conditionalFormatting>
  <conditionalFormatting sqref="M5:M22">
    <cfRule type="duplicateValues" dxfId="3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30" priority="2" operator="greaterThan">
      <formula>0</formula>
    </cfRule>
    <cfRule type="cellIs" dxfId="29" priority="3" operator="lessThan">
      <formula>0</formula>
    </cfRule>
  </conditionalFormatting>
  <conditionalFormatting sqref="L5">
    <cfRule type="duplicateValues" dxfId="28" priority="1"/>
  </conditionalFormatting>
  <conditionalFormatting sqref="L6:L22">
    <cfRule type="duplicateValues" dxfId="27" priority="4"/>
  </conditionalFormatting>
  <conditionalFormatting sqref="M5:M22">
    <cfRule type="duplicateValues" dxfId="2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5" priority="2" operator="greaterThan">
      <formula>0</formula>
    </cfRule>
    <cfRule type="cellIs" dxfId="24" priority="3" operator="lessThan">
      <formula>0</formula>
    </cfRule>
  </conditionalFormatting>
  <conditionalFormatting sqref="L5">
    <cfRule type="duplicateValues" dxfId="23" priority="1"/>
  </conditionalFormatting>
  <conditionalFormatting sqref="L6:L22">
    <cfRule type="duplicateValues" dxfId="22" priority="4"/>
  </conditionalFormatting>
  <conditionalFormatting sqref="M5:M22">
    <cfRule type="duplicateValues" dxfId="2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0" priority="2" operator="greaterThan">
      <formula>0</formula>
    </cfRule>
    <cfRule type="cellIs" dxfId="19" priority="3" operator="lessThan">
      <formula>0</formula>
    </cfRule>
  </conditionalFormatting>
  <conditionalFormatting sqref="K5">
    <cfRule type="duplicateValues" dxfId="18" priority="1"/>
  </conditionalFormatting>
  <conditionalFormatting sqref="K6:K22">
    <cfRule type="duplicateValues" dxfId="17" priority="4"/>
  </conditionalFormatting>
  <conditionalFormatting sqref="L5:L22">
    <cfRule type="duplicateValues" dxfId="1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5" priority="2" operator="greaterThan">
      <formula>0</formula>
    </cfRule>
    <cfRule type="cellIs" dxfId="14" priority="3" operator="lessThan">
      <formula>0</formula>
    </cfRule>
  </conditionalFormatting>
  <conditionalFormatting sqref="K5:K6">
    <cfRule type="duplicateValues" dxfId="13" priority="1"/>
  </conditionalFormatting>
  <conditionalFormatting sqref="K7:K22">
    <cfRule type="duplicateValues" dxfId="12" priority="4"/>
  </conditionalFormatting>
  <conditionalFormatting sqref="L5:L22">
    <cfRule type="duplicateValues" dxfId="1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30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0" priority="2" operator="greaterThan">
      <formula>0</formula>
    </cfRule>
    <cfRule type="cellIs" dxfId="9" priority="3" operator="lessThan">
      <formula>0</formula>
    </cfRule>
  </conditionalFormatting>
  <conditionalFormatting sqref="K5:K6">
    <cfRule type="duplicateValues" dxfId="8" priority="1"/>
  </conditionalFormatting>
  <conditionalFormatting sqref="K7:K22">
    <cfRule type="duplicateValues" dxfId="7" priority="4"/>
  </conditionalFormatting>
  <conditionalFormatting sqref="L5:L22">
    <cfRule type="duplicateValues" dxfId="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K13" sqref="K13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-922277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1379045</v>
      </c>
      <c r="E2" s="20"/>
      <c r="F2" s="32" t="s">
        <v>100</v>
      </c>
      <c r="G2" s="153" t="str">
        <f ca="1">IF(ISBLANK(G1),"",CONCATENATE(_xlfn.DAYS(TODAY(), G1-1)," days"))</f>
        <v>65 days</v>
      </c>
      <c r="H2" s="168"/>
      <c r="I2" s="38"/>
      <c r="J2" s="10"/>
      <c r="K2" s="11" t="s">
        <v>32</v>
      </c>
      <c r="L2" s="12">
        <f>SUM(L5:L22)</f>
        <v>456768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358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357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>65 days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44">
        <f>G33*H33</f>
        <v>456768</v>
      </c>
      <c r="J33" s="144"/>
      <c r="K33" s="85" t="s">
        <v>355</v>
      </c>
      <c r="L33" s="136">
        <v>134000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 t="s">
        <v>356</v>
      </c>
      <c r="L34" s="136">
        <v>200000</v>
      </c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255712</v>
      </c>
      <c r="F40" s="60"/>
      <c r="G40" s="84">
        <f>SUM(G33:G39)</f>
        <v>1952</v>
      </c>
      <c r="H40" s="52"/>
      <c r="I40" s="145">
        <f>SUM(I33:I39)</f>
        <v>456768</v>
      </c>
      <c r="J40" s="145"/>
      <c r="K40" s="52" t="s">
        <v>174</v>
      </c>
      <c r="L40" s="137">
        <f>SUM(L33:L39)</f>
        <v>334000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31.96%</v>
      </c>
      <c r="F41" s="15"/>
      <c r="G41" s="58"/>
      <c r="H41" s="15"/>
      <c r="I41" s="146"/>
      <c r="J41" s="146"/>
      <c r="K41" s="83" t="s">
        <v>175</v>
      </c>
      <c r="L41" s="105">
        <f>I40-L40</f>
        <v>122768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450000</v>
      </c>
      <c r="D43" s="15">
        <v>131</v>
      </c>
      <c r="E43" s="131">
        <f>C43/D43</f>
        <v>3435.1145038167938</v>
      </c>
      <c r="F43" s="62">
        <v>235</v>
      </c>
      <c r="G43" s="101">
        <f>E43*F43</f>
        <v>807251.9083969465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97</v>
      </c>
      <c r="E44" s="131">
        <f>C44/D44</f>
        <v>1030.9278350515465</v>
      </c>
      <c r="F44" s="62">
        <v>265</v>
      </c>
      <c r="G44" s="101">
        <f>E44*F44</f>
        <v>273195.87628865981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1080447.7846856064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19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-922277</v>
      </c>
      <c r="E13" s="89">
        <f>'Term-12'!$L$2</f>
        <v>456768</v>
      </c>
      <c r="F13" s="89">
        <f>'Term-12'!$D$2</f>
        <v>1379045</v>
      </c>
      <c r="G13" s="143">
        <f>MIN('Term-12'!G6:G14)</f>
        <v>131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2668940</v>
      </c>
      <c r="E25" s="89">
        <f>SUM(E2:E24)</f>
        <v>17877562</v>
      </c>
      <c r="F25" s="89">
        <f>SUM(F2:F24)</f>
        <v>15208622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-1391999.5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2668940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2026-04-20T10:31:37Z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