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codeName="ThisWorkbook" defaultThemeVersion="124226"/>
  <xr:revisionPtr revIDLastSave="0" documentId="13_ncr:1_{0006990F-52A0-41CB-8028-D9CB1F593CB4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<sst xmlns="http://schemas.openxmlformats.org/spreadsheetml/2006/main" count="897" uniqueCount="355">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</sst>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0" borderId="1" xfId="0" applyFont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-327672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3263545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-797394.5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267</v>
      </c>
      <c r="C1" s="152"/>
      <c r="D1" s="152"/>
      <c r="E1" s="152"/>
      <c r="F1" s="153"/>
      <c r="G1" s="16" t="s">
        <v>87</v>
      </c>
      <c r="H1" s="154">
        <v>45076</v>
      </c>
      <c r="I1" s="155"/>
      <c r="J1" s="17" t="s">
        <v>36</v>
      </c>
      <c r="K1" s="156">
        <f>M2-E2</f>
        <v>-782674</v>
      </c>
      <c r="L1" s="157"/>
      <c r="M1" s="18"/>
      <c r="N1" s="19"/>
    </row>
    <row r="2" spans="1:14" ht="15.6" x14ac:dyDescent="0.3">
      <c r="A2" s="43">
        <f>SUM(A5:A105)</f>
        <v>473100</v>
      </c>
      <c r="B2" s="158"/>
      <c r="C2" s="159"/>
      <c r="D2" s="13" t="s">
        <v>32</v>
      </c>
      <c r="E2" s="12">
        <f>SUM(E5:E105)</f>
        <v>2050924</v>
      </c>
      <c r="F2" s="20"/>
      <c r="G2" s="32" t="s">
        <v>100</v>
      </c>
      <c r="H2" s="160" t="s">
        <v>329</v>
      </c>
      <c r="I2" s="161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60" t="s">
        <v>330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268</v>
      </c>
      <c r="C1" s="152"/>
      <c r="D1" s="152"/>
      <c r="E1" s="152"/>
      <c r="F1" s="153"/>
      <c r="G1" s="16" t="s">
        <v>87</v>
      </c>
      <c r="H1" s="154">
        <v>45163</v>
      </c>
      <c r="I1" s="155"/>
      <c r="J1" s="17" t="s">
        <v>36</v>
      </c>
      <c r="K1" s="156">
        <f>M2-E2</f>
        <v>-218110</v>
      </c>
      <c r="L1" s="157"/>
      <c r="M1" s="18"/>
      <c r="N1" s="19"/>
    </row>
    <row r="2" spans="1:14" ht="15.6" x14ac:dyDescent="0.3">
      <c r="A2" s="43">
        <f>SUM(A5:A104)</f>
        <v>430300</v>
      </c>
      <c r="B2" s="158"/>
      <c r="C2" s="159"/>
      <c r="D2" s="13" t="s">
        <v>32</v>
      </c>
      <c r="E2" s="12">
        <f>SUM(E5:E104)</f>
        <v>518110</v>
      </c>
      <c r="F2" s="20"/>
      <c r="G2" s="32" t="s">
        <v>100</v>
      </c>
      <c r="H2" s="160" t="s">
        <v>169</v>
      </c>
      <c r="I2" s="161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4">
        <v>45163</v>
      </c>
      <c r="I13" s="155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60" t="s">
        <v>169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269</v>
      </c>
      <c r="C1" s="152"/>
      <c r="D1" s="152"/>
      <c r="E1" s="152"/>
      <c r="F1" s="153"/>
      <c r="G1" s="16" t="s">
        <v>87</v>
      </c>
      <c r="H1" s="154">
        <v>45163</v>
      </c>
      <c r="I1" s="155"/>
      <c r="J1" s="17" t="s">
        <v>36</v>
      </c>
      <c r="K1" s="156">
        <f>M2-E2</f>
        <v>-470000</v>
      </c>
      <c r="L1" s="157"/>
      <c r="M1" s="18"/>
      <c r="N1" s="19"/>
    </row>
    <row r="2" spans="1:14" ht="15.6" x14ac:dyDescent="0.3">
      <c r="A2" s="43">
        <f>SUM(A5:A104)</f>
        <v>430300</v>
      </c>
      <c r="B2" s="158"/>
      <c r="C2" s="159"/>
      <c r="D2" s="13" t="s">
        <v>32</v>
      </c>
      <c r="E2" s="12">
        <f>SUM(E5:E104)</f>
        <v>590000</v>
      </c>
      <c r="F2" s="20"/>
      <c r="G2" s="32" t="s">
        <v>100</v>
      </c>
      <c r="H2" s="160" t="s">
        <v>170</v>
      </c>
      <c r="I2" s="161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4">
        <v>45163</v>
      </c>
      <c r="I13" s="155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60" t="s">
        <v>170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270</v>
      </c>
      <c r="C1" s="152"/>
      <c r="D1" s="152"/>
      <c r="E1" s="152"/>
      <c r="F1" s="153"/>
      <c r="G1" s="16" t="s">
        <v>87</v>
      </c>
      <c r="H1" s="154">
        <v>45345</v>
      </c>
      <c r="I1" s="155"/>
      <c r="J1" s="17" t="s">
        <v>36</v>
      </c>
      <c r="K1" s="156">
        <f>M2-E2</f>
        <v>1098545</v>
      </c>
      <c r="L1" s="157"/>
      <c r="M1" s="18"/>
      <c r="N1" s="19"/>
    </row>
    <row r="2" spans="1:14" ht="15.6" x14ac:dyDescent="0.3">
      <c r="A2" s="43">
        <f>SUM(A5:A26)</f>
        <v>0</v>
      </c>
      <c r="B2" s="158"/>
      <c r="C2" s="159"/>
      <c r="D2" s="13" t="s">
        <v>32</v>
      </c>
      <c r="E2" s="12">
        <f>SUM(E5:E26)</f>
        <v>1601499</v>
      </c>
      <c r="F2" s="20"/>
      <c r="G2" s="32" t="s">
        <v>100</v>
      </c>
      <c r="H2" s="160" t="s">
        <v>344</v>
      </c>
      <c r="I2" s="161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178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4">
        <v>45345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8" t="s">
        <v>148</v>
      </c>
      <c r="K28" s="16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2">
        <f>H29*I29</f>
        <v>0</v>
      </c>
      <c r="K29" s="162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2">
        <f t="shared" ref="J30:J33" si="1">H30*I30</f>
        <v>432360.00000000006</v>
      </c>
      <c r="K30" s="162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2">
        <f t="shared" si="1"/>
        <v>454020</v>
      </c>
      <c r="K31" s="162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2">
        <f t="shared" si="1"/>
        <v>541000</v>
      </c>
      <c r="K32" s="162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2">
        <f t="shared" si="1"/>
        <v>253179</v>
      </c>
      <c r="K33" s="162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2">
        <f t="shared" ref="J34:J35" si="2">H34*I34</f>
        <v>1014090</v>
      </c>
      <c r="K34" s="162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2">
        <f t="shared" si="2"/>
        <v>11395</v>
      </c>
      <c r="K35" s="162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1">
        <f>SUM(J29:J35)</f>
        <v>2706044</v>
      </c>
      <c r="K36" s="171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2"/>
      <c r="K37" s="172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271</v>
      </c>
      <c r="C1" s="152"/>
      <c r="D1" s="152"/>
      <c r="E1" s="152"/>
      <c r="F1" s="153"/>
      <c r="G1" s="16" t="s">
        <v>87</v>
      </c>
      <c r="H1" s="154">
        <v>45477</v>
      </c>
      <c r="I1" s="155"/>
      <c r="J1" s="17" t="s">
        <v>36</v>
      </c>
      <c r="K1" s="156">
        <f>M2-E2</f>
        <v>391120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1221202</v>
      </c>
      <c r="F2" s="20"/>
      <c r="G2" s="32" t="s">
        <v>100</v>
      </c>
      <c r="H2" s="160" t="s">
        <v>345</v>
      </c>
      <c r="I2" s="161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3" t="s">
        <v>178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4">
        <v>45477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2">
        <f>H33*I33</f>
        <v>1327120.2</v>
      </c>
      <c r="K33" s="162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2">
        <f t="shared" ref="J34:J39" si="3">H34*I34</f>
        <v>7470</v>
      </c>
      <c r="K34" s="162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2">
        <f t="shared" si="3"/>
        <v>267050</v>
      </c>
      <c r="K35" s="162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1">
        <f t="shared" si="3"/>
        <v>10682</v>
      </c>
      <c r="K36" s="171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1">
        <f>SUM(J33:J39)</f>
        <v>1612322.2</v>
      </c>
      <c r="K40" s="171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2"/>
      <c r="K41" s="172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272</v>
      </c>
      <c r="C1" s="152"/>
      <c r="D1" s="152"/>
      <c r="E1" s="152"/>
      <c r="F1" s="153"/>
      <c r="G1" s="16" t="s">
        <v>87</v>
      </c>
      <c r="H1" s="154">
        <v>45548</v>
      </c>
      <c r="I1" s="155"/>
      <c r="J1" s="17" t="s">
        <v>36</v>
      </c>
      <c r="K1" s="156">
        <f>M2-E2</f>
        <v>1002304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1412799</v>
      </c>
      <c r="F2" s="20"/>
      <c r="G2" s="32" t="s">
        <v>100</v>
      </c>
      <c r="H2" s="160" t="s">
        <v>293</v>
      </c>
      <c r="I2" s="161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4">
        <v>45561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60" t="s">
        <v>293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2">
        <f>H33*I33</f>
        <v>558927</v>
      </c>
      <c r="K33" s="162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2">
        <f t="shared" ref="J34:J39" si="3">H34*I34</f>
        <v>1478368</v>
      </c>
      <c r="K34" s="162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2">
        <f t="shared" si="3"/>
        <v>377808</v>
      </c>
      <c r="K35" s="162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1">
        <f>SUM(J33:J39)</f>
        <v>2415103</v>
      </c>
      <c r="K42" s="171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2"/>
      <c r="K43" s="172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4" t="s">
        <v>198</v>
      </c>
      <c r="B45" s="144"/>
      <c r="C45" s="144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273</v>
      </c>
      <c r="C1" s="152"/>
      <c r="D1" s="152"/>
      <c r="E1" s="152"/>
      <c r="F1" s="153"/>
      <c r="G1" s="16" t="s">
        <v>87</v>
      </c>
      <c r="H1" s="154">
        <v>45631</v>
      </c>
      <c r="I1" s="155"/>
      <c r="J1" s="17" t="s">
        <v>36</v>
      </c>
      <c r="K1" s="156">
        <f>M2-E2</f>
        <v>528979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1502849</v>
      </c>
      <c r="F2" s="20"/>
      <c r="G2" s="32" t="s">
        <v>100</v>
      </c>
      <c r="H2" s="160" t="s">
        <v>347</v>
      </c>
      <c r="I2" s="161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4">
        <v>45653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60" t="s">
        <v>348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2">
        <f>H33*I33</f>
        <v>526627.5</v>
      </c>
      <c r="K33" s="162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2">
        <f t="shared" ref="J34:J39" si="3">H34*I34</f>
        <v>1357200</v>
      </c>
      <c r="K34" s="162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2">
        <f t="shared" si="3"/>
        <v>148000</v>
      </c>
      <c r="K35" s="162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1">
        <f>SUM(J33:J39)</f>
        <v>2031827.5</v>
      </c>
      <c r="K40" s="171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2"/>
      <c r="K41" s="172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4" t="s">
        <v>198</v>
      </c>
      <c r="B43" s="144"/>
      <c r="C43" s="144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274</v>
      </c>
      <c r="C1" s="152"/>
      <c r="D1" s="152"/>
      <c r="E1" s="152"/>
      <c r="F1" s="153"/>
      <c r="G1" s="16" t="s">
        <v>87</v>
      </c>
      <c r="H1" s="154">
        <v>45714</v>
      </c>
      <c r="I1" s="155"/>
      <c r="J1" s="17" t="s">
        <v>36</v>
      </c>
      <c r="K1" s="156">
        <f>M2-E2</f>
        <v>405496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1386194</v>
      </c>
      <c r="F2" s="20"/>
      <c r="G2" s="32" t="s">
        <v>100</v>
      </c>
      <c r="H2" s="160" t="s">
        <v>349</v>
      </c>
      <c r="I2" s="161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4">
        <v>45743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60" t="s">
        <v>350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2">
        <f>H33*I33</f>
        <v>368280</v>
      </c>
      <c r="K33" s="162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2">
        <f t="shared" ref="J34:J39" si="3">H34*I34</f>
        <v>571064</v>
      </c>
      <c r="K34" s="162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2">
        <f t="shared" si="3"/>
        <v>679140</v>
      </c>
      <c r="K35" s="162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2">
        <f t="shared" si="3"/>
        <v>173206</v>
      </c>
      <c r="K36" s="162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2">
        <f t="shared" si="3"/>
        <v>0</v>
      </c>
      <c r="K37" s="162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1">
        <f>SUM(J33:J39)</f>
        <v>1791690</v>
      </c>
      <c r="K40" s="171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2"/>
      <c r="K41" s="172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4" t="s">
        <v>198</v>
      </c>
      <c r="B43" s="144"/>
      <c r="C43" s="144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275</v>
      </c>
      <c r="B1" s="152"/>
      <c r="C1" s="152"/>
      <c r="D1" s="152"/>
      <c r="E1" s="153"/>
      <c r="F1" s="16" t="s">
        <v>87</v>
      </c>
      <c r="G1" s="154">
        <v>45840</v>
      </c>
      <c r="H1" s="155"/>
      <c r="I1" s="17" t="s">
        <v>36</v>
      </c>
      <c r="J1" s="156">
        <f>L2-D2</f>
        <v>1125929.5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1410000</v>
      </c>
      <c r="E2" s="20"/>
      <c r="F2" s="32" t="s">
        <v>100</v>
      </c>
      <c r="G2" s="160" t="s">
        <v>351</v>
      </c>
      <c r="H2" s="161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45840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293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69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2">
        <f>G33*H33</f>
        <v>467304</v>
      </c>
      <c r="J33" s="162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2">
        <f t="shared" ref="I34:I39" si="3">G34*H34</f>
        <v>53736</v>
      </c>
      <c r="J34" s="162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2">
        <f t="shared" si="3"/>
        <v>605260</v>
      </c>
      <c r="J35" s="162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2">
        <f t="shared" si="3"/>
        <v>151235.5</v>
      </c>
      <c r="J36" s="162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2">
        <f t="shared" si="3"/>
        <v>940405.5</v>
      </c>
      <c r="J37" s="162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2">
        <f t="shared" si="3"/>
        <v>317988</v>
      </c>
      <c r="J38" s="162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1">
        <f>SUM(I33:I39)</f>
        <v>2535929</v>
      </c>
      <c r="J40" s="171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2"/>
      <c r="J41" s="172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317</v>
      </c>
      <c r="B1" s="152"/>
      <c r="C1" s="152"/>
      <c r="D1" s="152"/>
      <c r="E1" s="153"/>
      <c r="F1" s="16" t="s">
        <v>87</v>
      </c>
      <c r="G1" s="154">
        <v>45918</v>
      </c>
      <c r="H1" s="155"/>
      <c r="I1" s="17" t="s">
        <v>36</v>
      </c>
      <c r="J1" s="156">
        <f>L2-D2</f>
        <v>979350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1551000</v>
      </c>
      <c r="E2" s="20"/>
      <c r="F2" s="32" t="s">
        <v>100</v>
      </c>
      <c r="G2" s="160" t="s">
        <v>349</v>
      </c>
      <c r="H2" s="161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45918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349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2">
        <f>G33*H33</f>
        <v>496056</v>
      </c>
      <c r="J33" s="162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2">
        <f t="shared" ref="I34:I39" si="3">G34*H34</f>
        <v>644160</v>
      </c>
      <c r="J34" s="162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2">
        <f t="shared" si="3"/>
        <v>1136588</v>
      </c>
      <c r="J35" s="162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2">
        <f t="shared" si="3"/>
        <v>244273.5</v>
      </c>
      <c r="J36" s="162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2">
        <f t="shared" si="3"/>
        <v>3182.5</v>
      </c>
      <c r="J37" s="162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2">
        <f t="shared" si="3"/>
        <v>6090</v>
      </c>
      <c r="J38" s="162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1">
        <f>SUM(I33:I39)</f>
        <v>2530350</v>
      </c>
      <c r="J40" s="171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2"/>
      <c r="J41" s="172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338</v>
      </c>
      <c r="B1" s="152"/>
      <c r="C1" s="152"/>
      <c r="D1" s="152"/>
      <c r="E1" s="153"/>
      <c r="F1" s="16" t="s">
        <v>87</v>
      </c>
      <c r="G1" s="154">
        <v>46016</v>
      </c>
      <c r="H1" s="155"/>
      <c r="I1" s="17" t="s">
        <v>36</v>
      </c>
      <c r="J1" s="156">
        <f>L2-D2</f>
        <v>-469722.5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585000</v>
      </c>
      <c r="E2" s="20"/>
      <c r="F2" s="32" t="s">
        <v>100</v>
      </c>
      <c r="G2" s="160" t="s">
        <v>352</v>
      </c>
      <c r="H2" s="161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46016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353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2">
        <f>G33*H33</f>
        <v>115277.5</v>
      </c>
      <c r="J33" s="162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1">
        <f>SUM(I33:I39)</f>
        <v>115277.5</v>
      </c>
      <c r="J40" s="171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2"/>
      <c r="J41" s="172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339</v>
      </c>
      <c r="B1" s="152"/>
      <c r="C1" s="152"/>
      <c r="D1" s="152"/>
      <c r="E1" s="153"/>
      <c r="F1" s="16" t="s">
        <v>87</v>
      </c>
      <c r="G1" s="154">
        <v>46068</v>
      </c>
      <c r="H1" s="155"/>
      <c r="I1" s="17" t="s">
        <v>36</v>
      </c>
      <c r="J1" s="156">
        <f>L2-D2</f>
        <v>-327672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327672</v>
      </c>
      <c r="E2" s="20"/>
      <c r="F2" s="32" t="s">
        <v>100</v>
      </c>
      <c r="G2" s="160" t="str">
        <f ca="1">IF(ISBLANK(G1),"",CONCATENATE(_xlfn.DAYS(TODAY(), G1-1)," days"))</f>
        <v>7 days</v>
      </c>
      <c r="H2" s="161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46068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tr">
        <f ca="1">IF(ISBLANK(G15),"",CONCATENATE(_xlfn.DAYS(TODAY(), G1-1)," days"))</f>
        <v>7 days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2">
        <f>G33*H33</f>
        <v>0</v>
      </c>
      <c r="J33" s="162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1">
        <f>SUM(I33:I39)</f>
        <v>0</v>
      </c>
      <c r="J40" s="171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2"/>
      <c r="J41" s="172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10 months, 20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-327672</v>
      </c>
      <c r="E13" s="89">
        <f>'Term-12'!$L$2</f>
        <v>0</v>
      </c>
      <c r="F13" s="89">
        <f>'Term-12'!$D$2</f>
        <v>327672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3263545</v>
      </c>
      <c r="E25" s="89">
        <f>SUM(E2:E24)</f>
        <v>17420794</v>
      </c>
      <c r="F25" s="89">
        <f>SUM(F2:F24)</f>
        <v>14157249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-797394.5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3263545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2026-02-21T10:13:06Z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