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00E02090-342C-458B-9F17-C71C6D058B43}" xr6:coauthVersionLast="47" xr6:coauthVersionMax="47" xr10:uidLastSave="{00000000-0000-0000-0000-000000000000}"/>
  <bookViews>
    <workbookView xWindow="-108" yWindow="-108" windowWidth="23256" windowHeight="12456" tabRatio="706" firstSheet="2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E14" i="12"/>
  <c r="B14" i="12"/>
  <c r="D2" i="19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F14" i="12" s="1"/>
  <c r="D14" i="12" s="1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<sst xmlns="http://schemas.openxmlformats.org/spreadsheetml/2006/main" count="976" uniqueCount="373">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</sst>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3916593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-144346.5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265</v>
      </c>
      <c r="C1" s="146"/>
      <c r="D1" s="146"/>
      <c r="E1" s="146"/>
      <c r="F1" s="147"/>
      <c r="G1" s="16" t="s">
        <v>87</v>
      </c>
      <c r="H1" s="148">
        <v>45076</v>
      </c>
      <c r="I1" s="149"/>
      <c r="J1" s="17" t="s">
        <v>36</v>
      </c>
      <c r="K1" s="150">
        <f>M2-E2</f>
        <v>-782674</v>
      </c>
      <c r="L1" s="151"/>
      <c r="M1" s="18"/>
      <c r="N1" s="19"/>
    </row>
    <row r="2" spans="1:14" ht="15.6" x14ac:dyDescent="0.3">
      <c r="A2" s="43">
        <f>SUM(A5:A105)</f>
        <v>473100</v>
      </c>
      <c r="B2" s="152"/>
      <c r="C2" s="153"/>
      <c r="D2" s="13" t="s">
        <v>32</v>
      </c>
      <c r="E2" s="12">
        <f>SUM(E5:E105)</f>
        <v>2050924</v>
      </c>
      <c r="F2" s="20"/>
      <c r="G2" s="32" t="s">
        <v>100</v>
      </c>
      <c r="H2" s="154" t="s">
        <v>327</v>
      </c>
      <c r="I2" s="155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4" t="s">
        <v>328</v>
      </c>
      <c r="I14" s="155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0" t="s">
        <v>101</v>
      </c>
      <c r="H15" s="161"/>
      <c r="I15" s="16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2" t="s">
        <v>88</v>
      </c>
      <c r="I16" s="17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39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266</v>
      </c>
      <c r="C1" s="146"/>
      <c r="D1" s="146"/>
      <c r="E1" s="146"/>
      <c r="F1" s="147"/>
      <c r="G1" s="16" t="s">
        <v>87</v>
      </c>
      <c r="H1" s="148">
        <v>45163</v>
      </c>
      <c r="I1" s="149"/>
      <c r="J1" s="17" t="s">
        <v>36</v>
      </c>
      <c r="K1" s="150">
        <f>M2-E2</f>
        <v>-218110</v>
      </c>
      <c r="L1" s="151"/>
      <c r="M1" s="18"/>
      <c r="N1" s="19"/>
    </row>
    <row r="2" spans="1:14" ht="15.6" x14ac:dyDescent="0.3">
      <c r="A2" s="43">
        <f>SUM(A5:A104)</f>
        <v>430300</v>
      </c>
      <c r="B2" s="152"/>
      <c r="C2" s="153"/>
      <c r="D2" s="13" t="s">
        <v>32</v>
      </c>
      <c r="E2" s="12">
        <f>SUM(E5:E104)</f>
        <v>518110</v>
      </c>
      <c r="F2" s="20"/>
      <c r="G2" s="32" t="s">
        <v>100</v>
      </c>
      <c r="H2" s="154" t="s">
        <v>353</v>
      </c>
      <c r="I2" s="155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8">
        <v>45163</v>
      </c>
      <c r="I13" s="1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4" t="s">
        <v>353</v>
      </c>
      <c r="I14" s="155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0" t="s">
        <v>101</v>
      </c>
      <c r="H15" s="161"/>
      <c r="I15" s="16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2" t="s">
        <v>88</v>
      </c>
      <c r="I16" s="17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62" priority="6"/>
  </conditionalFormatting>
  <conditionalFormatting sqref="E5:E106">
    <cfRule type="duplicateValues" dxfId="61" priority="7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51">
    <cfRule type="duplicateValues" dxfId="58" priority="3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267</v>
      </c>
      <c r="C1" s="146"/>
      <c r="D1" s="146"/>
      <c r="E1" s="146"/>
      <c r="F1" s="147"/>
      <c r="G1" s="16" t="s">
        <v>87</v>
      </c>
      <c r="H1" s="148">
        <v>45163</v>
      </c>
      <c r="I1" s="149"/>
      <c r="J1" s="17" t="s">
        <v>36</v>
      </c>
      <c r="K1" s="150">
        <f>M2-E2</f>
        <v>-470000</v>
      </c>
      <c r="L1" s="151"/>
      <c r="M1" s="18"/>
      <c r="N1" s="19"/>
    </row>
    <row r="2" spans="1:14" ht="15.6" x14ac:dyDescent="0.3">
      <c r="A2" s="43">
        <f>SUM(A5:A104)</f>
        <v>430300</v>
      </c>
      <c r="B2" s="152"/>
      <c r="C2" s="153"/>
      <c r="D2" s="13" t="s">
        <v>32</v>
      </c>
      <c r="E2" s="12">
        <f>SUM(E5:E104)</f>
        <v>590000</v>
      </c>
      <c r="F2" s="20"/>
      <c r="G2" s="32" t="s">
        <v>100</v>
      </c>
      <c r="H2" s="154" t="s">
        <v>354</v>
      </c>
      <c r="I2" s="155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8">
        <v>45163</v>
      </c>
      <c r="I13" s="1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4" t="s">
        <v>354</v>
      </c>
      <c r="I14" s="155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0" t="s">
        <v>101</v>
      </c>
      <c r="H15" s="161"/>
      <c r="I15" s="16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2" t="s">
        <v>88</v>
      </c>
      <c r="I16" s="173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268</v>
      </c>
      <c r="C1" s="146"/>
      <c r="D1" s="146"/>
      <c r="E1" s="146"/>
      <c r="F1" s="147"/>
      <c r="G1" s="16" t="s">
        <v>87</v>
      </c>
      <c r="H1" s="148">
        <v>45345</v>
      </c>
      <c r="I1" s="149"/>
      <c r="J1" s="17" t="s">
        <v>36</v>
      </c>
      <c r="K1" s="150">
        <f>M2-E2</f>
        <v>1098545</v>
      </c>
      <c r="L1" s="151"/>
      <c r="M1" s="18"/>
      <c r="N1" s="19"/>
    </row>
    <row r="2" spans="1:14" ht="15.6" x14ac:dyDescent="0.3">
      <c r="A2" s="43">
        <f>SUM(A5:A26)</f>
        <v>0</v>
      </c>
      <c r="B2" s="152"/>
      <c r="C2" s="153"/>
      <c r="D2" s="13" t="s">
        <v>32</v>
      </c>
      <c r="E2" s="12">
        <f>SUM(E5:E26)</f>
        <v>1601499</v>
      </c>
      <c r="F2" s="20"/>
      <c r="G2" s="32" t="s">
        <v>100</v>
      </c>
      <c r="H2" s="154" t="s">
        <v>342</v>
      </c>
      <c r="I2" s="155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176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8">
        <v>45345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4"/>
      <c r="K27" s="174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68" t="s">
        <v>148</v>
      </c>
      <c r="K28" s="16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2">
        <f>H29*I29</f>
        <v>0</v>
      </c>
      <c r="K29" s="162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2">
        <f t="shared" ref="J30:J33" si="1">H30*I30</f>
        <v>432360.00000000006</v>
      </c>
      <c r="K30" s="162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2">
        <f t="shared" si="1"/>
        <v>454020</v>
      </c>
      <c r="K31" s="162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2">
        <f t="shared" si="1"/>
        <v>541000</v>
      </c>
      <c r="K32" s="162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2">
        <f t="shared" si="1"/>
        <v>253179</v>
      </c>
      <c r="K33" s="162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2">
        <f t="shared" ref="J34:J35" si="2">H34*I34</f>
        <v>1014090</v>
      </c>
      <c r="K34" s="162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2">
        <f t="shared" si="2"/>
        <v>11395</v>
      </c>
      <c r="K35" s="162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69">
        <f>SUM(J29:J35)</f>
        <v>2706044</v>
      </c>
      <c r="K36" s="169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70"/>
      <c r="K37" s="170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30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269</v>
      </c>
      <c r="C1" s="146"/>
      <c r="D1" s="146"/>
      <c r="E1" s="146"/>
      <c r="F1" s="147"/>
      <c r="G1" s="16" t="s">
        <v>87</v>
      </c>
      <c r="H1" s="148">
        <v>45477</v>
      </c>
      <c r="I1" s="149"/>
      <c r="J1" s="17" t="s">
        <v>36</v>
      </c>
      <c r="K1" s="150">
        <f>M2-E2</f>
        <v>391120</v>
      </c>
      <c r="L1" s="151"/>
      <c r="M1" s="18"/>
      <c r="N1" s="19"/>
    </row>
    <row r="2" spans="1:14" ht="15.6" x14ac:dyDescent="0.3">
      <c r="A2" s="43"/>
      <c r="B2" s="152"/>
      <c r="C2" s="153"/>
      <c r="D2" s="13" t="s">
        <v>32</v>
      </c>
      <c r="E2" s="12">
        <f>SUM(E5:E30)</f>
        <v>1221202</v>
      </c>
      <c r="F2" s="20"/>
      <c r="G2" s="32" t="s">
        <v>100</v>
      </c>
      <c r="H2" s="154" t="s">
        <v>343</v>
      </c>
      <c r="I2" s="155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2" t="s">
        <v>88</v>
      </c>
      <c r="I4" s="173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3" t="s">
        <v>176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8">
        <v>45477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4"/>
      <c r="K31" s="174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8" t="s">
        <v>148</v>
      </c>
      <c r="K32" s="168"/>
      <c r="L32" s="143" t="s">
        <v>246</v>
      </c>
      <c r="M32" s="143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2">
        <f>H33*I33</f>
        <v>1327120.2</v>
      </c>
      <c r="K33" s="162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2">
        <f t="shared" ref="J34:J39" si="3">H34*I34</f>
        <v>7470</v>
      </c>
      <c r="K34" s="162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2">
        <f t="shared" si="3"/>
        <v>267050</v>
      </c>
      <c r="K35" s="162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69">
        <f t="shared" si="3"/>
        <v>10682</v>
      </c>
      <c r="K36" s="169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69">
        <f>SUM(J33:J39)</f>
        <v>1612322.2</v>
      </c>
      <c r="K40" s="169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70"/>
      <c r="K41" s="170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5" t="s">
        <v>163</v>
      </c>
      <c r="B43" s="175"/>
      <c r="C43" s="175"/>
      <c r="F43" s="175" t="s">
        <v>164</v>
      </c>
      <c r="G43" s="175"/>
      <c r="H43" s="175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9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270</v>
      </c>
      <c r="C1" s="146"/>
      <c r="D1" s="146"/>
      <c r="E1" s="146"/>
      <c r="F1" s="147"/>
      <c r="G1" s="16" t="s">
        <v>87</v>
      </c>
      <c r="H1" s="148">
        <v>45548</v>
      </c>
      <c r="I1" s="149"/>
      <c r="J1" s="17" t="s">
        <v>36</v>
      </c>
      <c r="K1" s="150">
        <f>M2-E2</f>
        <v>1002304</v>
      </c>
      <c r="L1" s="151"/>
      <c r="M1" s="18"/>
      <c r="N1" s="19"/>
    </row>
    <row r="2" spans="1:14" ht="15.6" x14ac:dyDescent="0.3">
      <c r="A2" s="43"/>
      <c r="B2" s="152"/>
      <c r="C2" s="153"/>
      <c r="D2" s="13" t="s">
        <v>32</v>
      </c>
      <c r="E2" s="12">
        <f>SUM(E5:E30)</f>
        <v>1412799</v>
      </c>
      <c r="F2" s="20"/>
      <c r="G2" s="32" t="s">
        <v>100</v>
      </c>
      <c r="H2" s="154" t="s">
        <v>291</v>
      </c>
      <c r="I2" s="155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8">
        <v>45561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4" t="s">
        <v>291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4"/>
      <c r="K31" s="174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8" t="s">
        <v>148</v>
      </c>
      <c r="K32" s="168"/>
      <c r="L32" s="143" t="s">
        <v>246</v>
      </c>
      <c r="M32" s="143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2">
        <f>H33*I33</f>
        <v>558927</v>
      </c>
      <c r="K33" s="162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2">
        <f t="shared" ref="J34:J39" si="3">H34*I34</f>
        <v>1478368</v>
      </c>
      <c r="K34" s="162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2">
        <f t="shared" si="3"/>
        <v>377808</v>
      </c>
      <c r="K35" s="162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6"/>
      <c r="K40" s="177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6"/>
      <c r="K41" s="177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69">
        <f>SUM(J33:J39)</f>
        <v>2415103</v>
      </c>
      <c r="K42" s="169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70"/>
      <c r="K43" s="170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1" t="s">
        <v>196</v>
      </c>
      <c r="B45" s="171"/>
      <c r="C45" s="171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271</v>
      </c>
      <c r="C1" s="146"/>
      <c r="D1" s="146"/>
      <c r="E1" s="146"/>
      <c r="F1" s="147"/>
      <c r="G1" s="16" t="s">
        <v>87</v>
      </c>
      <c r="H1" s="148">
        <v>45631</v>
      </c>
      <c r="I1" s="149"/>
      <c r="J1" s="17" t="s">
        <v>36</v>
      </c>
      <c r="K1" s="150">
        <f>M2-E2</f>
        <v>528979</v>
      </c>
      <c r="L1" s="151"/>
      <c r="M1" s="18"/>
      <c r="N1" s="19"/>
    </row>
    <row r="2" spans="1:14" ht="15.6" x14ac:dyDescent="0.3">
      <c r="A2" s="43"/>
      <c r="B2" s="152"/>
      <c r="C2" s="153"/>
      <c r="D2" s="13" t="s">
        <v>32</v>
      </c>
      <c r="E2" s="12">
        <f>SUM(E5:E30)</f>
        <v>1502849</v>
      </c>
      <c r="F2" s="20"/>
      <c r="G2" s="32" t="s">
        <v>100</v>
      </c>
      <c r="H2" s="154" t="s">
        <v>345</v>
      </c>
      <c r="I2" s="155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8">
        <v>45653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4" t="s">
        <v>346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4"/>
      <c r="K31" s="174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8" t="s">
        <v>148</v>
      </c>
      <c r="K32" s="168"/>
      <c r="L32" s="143" t="s">
        <v>246</v>
      </c>
      <c r="M32" s="143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2">
        <f>H33*I33</f>
        <v>526627.5</v>
      </c>
      <c r="K33" s="162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2">
        <f t="shared" ref="J34:J39" si="3">H34*I34</f>
        <v>1357200</v>
      </c>
      <c r="K34" s="162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2">
        <f t="shared" si="3"/>
        <v>148000</v>
      </c>
      <c r="K35" s="162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69">
        <f>SUM(J33:J39)</f>
        <v>2031827.5</v>
      </c>
      <c r="K40" s="169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70"/>
      <c r="K41" s="170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1" t="s">
        <v>196</v>
      </c>
      <c r="B43" s="171"/>
      <c r="C43" s="171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17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5" t="s">
        <v>272</v>
      </c>
      <c r="C1" s="146"/>
      <c r="D1" s="146"/>
      <c r="E1" s="146"/>
      <c r="F1" s="147"/>
      <c r="G1" s="16" t="s">
        <v>87</v>
      </c>
      <c r="H1" s="148">
        <v>45714</v>
      </c>
      <c r="I1" s="149"/>
      <c r="J1" s="17" t="s">
        <v>36</v>
      </c>
      <c r="K1" s="150">
        <f>M2-E2</f>
        <v>405496</v>
      </c>
      <c r="L1" s="151"/>
      <c r="M1" s="18"/>
      <c r="N1" s="19"/>
    </row>
    <row r="2" spans="1:14" ht="15.6" x14ac:dyDescent="0.3">
      <c r="A2" s="43"/>
      <c r="B2" s="152"/>
      <c r="C2" s="153"/>
      <c r="D2" s="13" t="s">
        <v>32</v>
      </c>
      <c r="E2" s="12">
        <f>SUM(E5:E30)</f>
        <v>1386194</v>
      </c>
      <c r="F2" s="20"/>
      <c r="G2" s="32" t="s">
        <v>100</v>
      </c>
      <c r="H2" s="154" t="s">
        <v>347</v>
      </c>
      <c r="I2" s="155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6" t="s">
        <v>116</v>
      </c>
      <c r="C3" s="157"/>
      <c r="D3" s="158"/>
      <c r="E3" s="158"/>
      <c r="F3" s="159"/>
      <c r="G3" s="160" t="s">
        <v>101</v>
      </c>
      <c r="H3" s="161"/>
      <c r="I3" s="161"/>
      <c r="J3" s="156" t="s">
        <v>117</v>
      </c>
      <c r="K3" s="157"/>
      <c r="L3" s="158"/>
      <c r="M3" s="158"/>
      <c r="N3" s="159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8">
        <v>45743</v>
      </c>
      <c r="I15" s="149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4" t="s">
        <v>348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0" t="s">
        <v>101</v>
      </c>
      <c r="H17" s="161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4"/>
      <c r="K31" s="174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68" t="s">
        <v>148</v>
      </c>
      <c r="K32" s="168"/>
      <c r="L32" s="143" t="s">
        <v>246</v>
      </c>
      <c r="M32" s="143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2">
        <f>H33*I33</f>
        <v>368280</v>
      </c>
      <c r="K33" s="162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2">
        <f t="shared" ref="J34:J39" si="3">H34*I34</f>
        <v>571064</v>
      </c>
      <c r="K34" s="162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2">
        <f t="shared" si="3"/>
        <v>679140</v>
      </c>
      <c r="K35" s="162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2">
        <f t="shared" si="3"/>
        <v>173206</v>
      </c>
      <c r="K36" s="162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2">
        <f t="shared" si="3"/>
        <v>0</v>
      </c>
      <c r="K37" s="162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69">
        <f>SUM(J33:J39)</f>
        <v>1791690</v>
      </c>
      <c r="K40" s="169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70"/>
      <c r="K41" s="170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1" t="s">
        <v>196</v>
      </c>
      <c r="B43" s="171"/>
      <c r="C43" s="171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273</v>
      </c>
      <c r="B1" s="146"/>
      <c r="C1" s="146"/>
      <c r="D1" s="146"/>
      <c r="E1" s="147"/>
      <c r="F1" s="16" t="s">
        <v>87</v>
      </c>
      <c r="G1" s="148">
        <v>45840</v>
      </c>
      <c r="H1" s="149"/>
      <c r="I1" s="17" t="s">
        <v>36</v>
      </c>
      <c r="J1" s="150">
        <f>L2-D2</f>
        <v>1125929.5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1410000</v>
      </c>
      <c r="E2" s="20"/>
      <c r="F2" s="32" t="s">
        <v>100</v>
      </c>
      <c r="G2" s="154" t="s">
        <v>349</v>
      </c>
      <c r="H2" s="155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8">
        <v>45840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291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4">
        <v>150000</v>
      </c>
      <c r="J31" s="174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3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2">
        <f>G33*H33</f>
        <v>467304</v>
      </c>
      <c r="J33" s="162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2">
        <f t="shared" ref="I34:I39" si="3">G34*H34</f>
        <v>53736</v>
      </c>
      <c r="J34" s="162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2">
        <f t="shared" si="3"/>
        <v>605260</v>
      </c>
      <c r="J35" s="162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2">
        <f t="shared" si="3"/>
        <v>151235.5</v>
      </c>
      <c r="J36" s="162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2">
        <f t="shared" si="3"/>
        <v>940405.5</v>
      </c>
      <c r="J37" s="162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2">
        <f t="shared" si="3"/>
        <v>317988</v>
      </c>
      <c r="J38" s="162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69">
        <f>SUM(I33:I39)</f>
        <v>2535929</v>
      </c>
      <c r="J40" s="169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70"/>
      <c r="J41" s="170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1" t="s">
        <v>288</v>
      </c>
      <c r="B43" s="171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315</v>
      </c>
      <c r="B1" s="146"/>
      <c r="C1" s="146"/>
      <c r="D1" s="146"/>
      <c r="E1" s="147"/>
      <c r="F1" s="16" t="s">
        <v>87</v>
      </c>
      <c r="G1" s="148">
        <v>45918</v>
      </c>
      <c r="H1" s="149"/>
      <c r="I1" s="17" t="s">
        <v>36</v>
      </c>
      <c r="J1" s="150">
        <f>L2-D2</f>
        <v>979350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1551000</v>
      </c>
      <c r="E2" s="20"/>
      <c r="F2" s="32" t="s">
        <v>100</v>
      </c>
      <c r="G2" s="154" t="s">
        <v>347</v>
      </c>
      <c r="H2" s="155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8">
        <v>45918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347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4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2">
        <f>G33*H33</f>
        <v>496056</v>
      </c>
      <c r="J33" s="162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2">
        <f t="shared" ref="I34:I39" si="3">G34*H34</f>
        <v>644160</v>
      </c>
      <c r="J34" s="162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2">
        <f t="shared" si="3"/>
        <v>1136588</v>
      </c>
      <c r="J35" s="162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2">
        <f t="shared" si="3"/>
        <v>244273.5</v>
      </c>
      <c r="J36" s="162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2">
        <f t="shared" si="3"/>
        <v>3182.5</v>
      </c>
      <c r="J37" s="162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2">
        <f t="shared" si="3"/>
        <v>6090</v>
      </c>
      <c r="J38" s="162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69">
        <f>SUM(I33:I39)</f>
        <v>2530350</v>
      </c>
      <c r="J40" s="169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70"/>
      <c r="J41" s="170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1" t="s">
        <v>288</v>
      </c>
      <c r="B43" s="171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1" t="s">
        <v>288</v>
      </c>
      <c r="B44" s="171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336</v>
      </c>
      <c r="B1" s="146"/>
      <c r="C1" s="146"/>
      <c r="D1" s="146"/>
      <c r="E1" s="147"/>
      <c r="F1" s="16" t="s">
        <v>87</v>
      </c>
      <c r="G1" s="148">
        <v>46016</v>
      </c>
      <c r="H1" s="149"/>
      <c r="I1" s="17" t="s">
        <v>36</v>
      </c>
      <c r="J1" s="150">
        <f>L2-D2</f>
        <v>-469722.5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585000</v>
      </c>
      <c r="E2" s="20"/>
      <c r="F2" s="32" t="s">
        <v>100</v>
      </c>
      <c r="G2" s="154" t="s">
        <v>350</v>
      </c>
      <c r="H2" s="155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8">
        <v>46016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351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4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2">
        <f>G33*H33</f>
        <v>115277.5</v>
      </c>
      <c r="J33" s="162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69">
        <f>SUM(I33:I39)</f>
        <v>115277.5</v>
      </c>
      <c r="J40" s="169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70"/>
      <c r="J41" s="170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1" t="s">
        <v>288</v>
      </c>
      <c r="B43" s="171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1" t="s">
        <v>288</v>
      </c>
      <c r="B44" s="171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="95" zoomScaleNormal="100" workbookViewId="0">
      <pane ySplit="1" topLeftCell="A2" activePane="bottomLeft" state="frozen"/>
      <selection pane="bottomLeft" activeCell="E7" sqref="E7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337</v>
      </c>
      <c r="B1" s="146"/>
      <c r="C1" s="146"/>
      <c r="D1" s="146"/>
      <c r="E1" s="147"/>
      <c r="F1" s="16" t="s">
        <v>87</v>
      </c>
      <c r="G1" s="148">
        <v>46068</v>
      </c>
      <c r="H1" s="149"/>
      <c r="I1" s="17" t="s">
        <v>36</v>
      </c>
      <c r="J1" s="150">
        <f>L2-D2</f>
        <v>610376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1578900</v>
      </c>
      <c r="E2" s="20"/>
      <c r="F2" s="32" t="s">
        <v>100</v>
      </c>
      <c r="G2" s="154" t="s">
        <v>363</v>
      </c>
      <c r="H2" s="155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 t="s">
        <v>368</v>
      </c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359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>
        <v>46138</v>
      </c>
      <c r="K7" s="3" t="s">
        <v>360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1030055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>
        <v>46138</v>
      </c>
      <c r="G11" s="46">
        <v>121</v>
      </c>
      <c r="H11" s="49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364</v>
      </c>
      <c r="D13" s="5">
        <v>20800</v>
      </c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365</v>
      </c>
      <c r="D14" s="9">
        <v>4000</v>
      </c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285</v>
      </c>
      <c r="D15" s="5">
        <v>45000</v>
      </c>
      <c r="E15" s="22"/>
      <c r="F15" s="16" t="s">
        <v>87</v>
      </c>
      <c r="G15" s="148">
        <v>46068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363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46138</v>
      </c>
      <c r="G23" s="46">
        <v>90</v>
      </c>
      <c r="H23" s="49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4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62">
        <f>G33*H33</f>
        <v>456768</v>
      </c>
      <c r="J33" s="162"/>
      <c r="K33" s="85" t="s">
        <v>355</v>
      </c>
      <c r="L33" s="136">
        <v>134360</v>
      </c>
      <c r="M33" s="15"/>
    </row>
    <row r="34" spans="1:13" x14ac:dyDescent="0.3">
      <c r="D34" s="15" t="s">
        <v>201</v>
      </c>
      <c r="E34" s="59">
        <f t="shared" ref="E34:E39" si="2">G34*F34</f>
        <v>723967.2</v>
      </c>
      <c r="F34" s="59">
        <v>121</v>
      </c>
      <c r="G34" s="67">
        <v>5983.2</v>
      </c>
      <c r="H34" s="62">
        <v>254</v>
      </c>
      <c r="I34" s="162">
        <f t="shared" ref="I34:I39" si="3">G34*H34</f>
        <v>1519732.8</v>
      </c>
      <c r="J34" s="162"/>
      <c r="K34" s="85" t="s">
        <v>356</v>
      </c>
      <c r="L34" s="136">
        <v>200000</v>
      </c>
      <c r="M34" s="15"/>
    </row>
    <row r="35" spans="1:13" x14ac:dyDescent="0.3">
      <c r="B35" s="126"/>
      <c r="D35" s="15" t="s">
        <v>361</v>
      </c>
      <c r="E35" s="59">
        <f t="shared" si="2"/>
        <v>4500</v>
      </c>
      <c r="F35" s="59">
        <v>90</v>
      </c>
      <c r="G35" s="67">
        <v>50</v>
      </c>
      <c r="H35" s="62">
        <v>100</v>
      </c>
      <c r="I35" s="162">
        <f t="shared" si="3"/>
        <v>5000</v>
      </c>
      <c r="J35" s="162"/>
      <c r="K35" s="85" t="s">
        <v>366</v>
      </c>
      <c r="L35" s="136">
        <v>50000</v>
      </c>
      <c r="M35" s="15" t="s">
        <v>226</v>
      </c>
    </row>
    <row r="36" spans="1:13" x14ac:dyDescent="0.3">
      <c r="D36" s="15" t="s">
        <v>231</v>
      </c>
      <c r="E36" s="59">
        <f t="shared" si="2"/>
        <v>64350</v>
      </c>
      <c r="F36" s="59">
        <v>90</v>
      </c>
      <c r="G36" s="67">
        <v>715</v>
      </c>
      <c r="H36" s="62">
        <v>285</v>
      </c>
      <c r="I36" s="162">
        <f t="shared" si="3"/>
        <v>203775</v>
      </c>
      <c r="J36" s="162"/>
      <c r="K36" s="85" t="s">
        <v>143</v>
      </c>
      <c r="L36" s="136">
        <v>1030055</v>
      </c>
      <c r="M36" s="15"/>
    </row>
    <row r="37" spans="1:13" x14ac:dyDescent="0.3">
      <c r="D37" s="15" t="s">
        <v>362</v>
      </c>
      <c r="E37" s="59">
        <f t="shared" si="2"/>
        <v>3600</v>
      </c>
      <c r="F37" s="59">
        <v>90</v>
      </c>
      <c r="G37" s="67">
        <v>40</v>
      </c>
      <c r="H37" s="62">
        <v>100</v>
      </c>
      <c r="I37" s="162">
        <f t="shared" si="3"/>
        <v>4000</v>
      </c>
      <c r="J37" s="162"/>
      <c r="K37" s="85" t="s">
        <v>215</v>
      </c>
      <c r="L37" s="136">
        <v>200000</v>
      </c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1052129.2</v>
      </c>
      <c r="F40" s="60"/>
      <c r="G40" s="84">
        <f>SUM(G33:G39)</f>
        <v>8740.2000000000007</v>
      </c>
      <c r="H40" s="52"/>
      <c r="I40" s="169">
        <f>SUM(I33:I39)</f>
        <v>2189275.7999999998</v>
      </c>
      <c r="J40" s="169"/>
      <c r="K40" s="52" t="s">
        <v>174</v>
      </c>
      <c r="L40" s="137">
        <f>SUM(L33:L39)</f>
        <v>1614415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131.52%</v>
      </c>
      <c r="F41" s="15"/>
      <c r="G41" s="58"/>
      <c r="H41" s="15"/>
      <c r="I41" s="170"/>
      <c r="J41" s="170"/>
      <c r="K41" s="83" t="s">
        <v>175</v>
      </c>
      <c r="L41" s="105">
        <f>I40-L40</f>
        <v>574860.79999999981</v>
      </c>
      <c r="M41" s="15"/>
    </row>
    <row r="42" spans="1:13" x14ac:dyDescent="0.3">
      <c r="C42" s="40"/>
      <c r="K42" s="68"/>
      <c r="L42" s="40"/>
    </row>
    <row r="43" spans="1:13" x14ac:dyDescent="0.3">
      <c r="A43" s="171" t="s">
        <v>288</v>
      </c>
      <c r="B43" s="171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71" t="s">
        <v>288</v>
      </c>
      <c r="B44" s="171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" activePane="bottomLeft" state="frozen"/>
      <selection pane="bottomLeft" activeCell="E8" sqref="E8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5" t="s">
        <v>370</v>
      </c>
      <c r="B1" s="146"/>
      <c r="C1" s="146"/>
      <c r="D1" s="146"/>
      <c r="E1" s="147"/>
      <c r="F1" s="16" t="s">
        <v>87</v>
      </c>
      <c r="G1" s="148">
        <v>46154</v>
      </c>
      <c r="H1" s="149"/>
      <c r="I1" s="17" t="s">
        <v>36</v>
      </c>
      <c r="J1" s="150">
        <f>L2-D2</f>
        <v>-285000</v>
      </c>
      <c r="K1" s="151"/>
      <c r="L1" s="18"/>
      <c r="M1" s="19"/>
    </row>
    <row r="2" spans="1:13" ht="15.6" x14ac:dyDescent="0.3">
      <c r="A2" s="152"/>
      <c r="B2" s="153"/>
      <c r="C2" s="13" t="s">
        <v>32</v>
      </c>
      <c r="D2" s="12">
        <f>SUM(D5:D30)</f>
        <v>285000</v>
      </c>
      <c r="E2" s="20"/>
      <c r="F2" s="32" t="s">
        <v>100</v>
      </c>
      <c r="G2" s="154" t="str">
        <f ca="1">IF(ISBLANK(G1),"",CONCATENATE(_xlfn.DAYS(TODAY(), G1-1)," days"))</f>
        <v>1 days</v>
      </c>
      <c r="H2" s="155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6" t="s">
        <v>116</v>
      </c>
      <c r="B3" s="157"/>
      <c r="C3" s="158"/>
      <c r="D3" s="158"/>
      <c r="E3" s="159"/>
      <c r="F3" s="160" t="s">
        <v>101</v>
      </c>
      <c r="G3" s="161"/>
      <c r="H3" s="161"/>
      <c r="I3" s="156" t="s">
        <v>117</v>
      </c>
      <c r="J3" s="157"/>
      <c r="K3" s="158"/>
      <c r="L3" s="158"/>
      <c r="M3" s="159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46154</v>
      </c>
      <c r="C5" s="26" t="s">
        <v>64</v>
      </c>
      <c r="D5" s="9">
        <v>260000</v>
      </c>
      <c r="E5" s="23" t="s">
        <v>367</v>
      </c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46154</v>
      </c>
      <c r="C6" s="3" t="s">
        <v>160</v>
      </c>
      <c r="D6" s="5">
        <v>15000</v>
      </c>
      <c r="E6" s="23" t="s">
        <v>368</v>
      </c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46152</v>
      </c>
      <c r="C7" s="3" t="s">
        <v>371</v>
      </c>
      <c r="D7" s="5">
        <v>10000</v>
      </c>
      <c r="E7" s="23" t="s">
        <v>372</v>
      </c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3"/>
      <c r="D9" s="9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3"/>
      <c r="D10" s="9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8">
        <v>46154</v>
      </c>
      <c r="H15" s="149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tr">
        <f ca="1">IF(ISBLANK(G15),"",CONCATENATE(_xlfn.DAYS(TODAY(), G1-1)," days"))</f>
        <v>1 days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0" t="s">
        <v>101</v>
      </c>
      <c r="G17" s="161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68" t="s">
        <v>148</v>
      </c>
      <c r="J32" s="168"/>
      <c r="K32" s="143" t="s">
        <v>246</v>
      </c>
      <c r="L32" s="144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2">
        <f>G33*H33</f>
        <v>0</v>
      </c>
      <c r="J33" s="162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85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69">
        <f>SUM(I33:I39)</f>
        <v>0</v>
      </c>
      <c r="J40" s="169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70"/>
      <c r="J41" s="170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1" t="s">
        <v>288</v>
      </c>
      <c r="B43" s="171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1" t="s">
        <v>288</v>
      </c>
      <c r="B44" s="171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11" activePane="bottomLeft" state="frozen"/>
      <selection pane="bottomLeft" activeCell="G31" sqref="G3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1" t="s">
        <v>100</v>
      </c>
      <c r="I1" s="184" t="s">
        <v>206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1 months, 11 days</v>
      </c>
      <c r="O1" s="182"/>
      <c r="P1" s="182"/>
      <c r="Q1" s="182"/>
      <c r="R1" s="183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2">
        <f>MIN('Term-1'!H5:H11)</f>
        <v>80</v>
      </c>
      <c r="H2" s="140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2">
        <f>MIN('Term-2'!H5:H11)</f>
        <v>325</v>
      </c>
      <c r="H3" s="140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2">
        <f>MIN('Term-3'!H5:H11)</f>
        <v>325</v>
      </c>
      <c r="H4" s="140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2">
        <f>MIN('Term-4'!H5:H11)</f>
        <v>62</v>
      </c>
      <c r="H5" s="140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2">
        <f>MIN('Term-5'!H5:H11)</f>
        <v>110</v>
      </c>
      <c r="H6" s="140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2">
        <f>MIN('Term-6'!H5:H11)</f>
        <v>65</v>
      </c>
      <c r="H7" s="140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2">
        <f>MIN('Term-7'!H5:H11)</f>
        <v>97</v>
      </c>
      <c r="H8" s="140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2">
        <f>MIN('Term-8'!H5:H11)</f>
        <v>67</v>
      </c>
      <c r="H9" s="140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2">
        <f>MIN('Term-9'!G5:G13)</f>
        <v>78</v>
      </c>
      <c r="H10" s="140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2">
        <f>MIN('Term-10'!G5:G13)</f>
        <v>58</v>
      </c>
      <c r="H11" s="140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2">
        <f>MIN('Term-11'!G5:G13)</f>
        <v>518</v>
      </c>
      <c r="H12" s="140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'Term-12'!$A$1</f>
        <v>Feb2026 - Apr2026</v>
      </c>
      <c r="C13" s="8" t="s">
        <v>340</v>
      </c>
      <c r="D13" s="96">
        <f t="shared" ref="D13" si="4">IF(F13="","",E13-F13)</f>
        <v>610376</v>
      </c>
      <c r="E13" s="89">
        <f>'Term-12'!$L$2</f>
        <v>2189276</v>
      </c>
      <c r="F13" s="89">
        <f>'Term-12'!$D$2</f>
        <v>1578900</v>
      </c>
      <c r="G13" s="142">
        <f>MIN('Term-12'!G6:G14)</f>
        <v>121</v>
      </c>
      <c r="H13" s="140" t="str" cm="1">
        <f t="array" ref="H13:I13">'Term-12'!G2:H2</f>
        <v>71 days</v>
      </c>
      <c r="I13">
        <v>0</v>
      </c>
    </row>
    <row r="14" spans="1:22" x14ac:dyDescent="0.3">
      <c r="A14" s="88">
        <v>13</v>
      </c>
      <c r="B14" s="128" t="str">
        <f>'Term-13'!$A$1</f>
        <v>May2026 - July2026</v>
      </c>
      <c r="C14" s="8" t="s">
        <v>369</v>
      </c>
      <c r="D14" s="96">
        <f t="shared" ref="D14" si="5">IF(F14="","",E14-F14)</f>
        <v>-285000</v>
      </c>
      <c r="E14" s="89">
        <f>'Term-13'!$L$2</f>
        <v>0</v>
      </c>
      <c r="F14" s="89">
        <f>'Term-13'!$D$2</f>
        <v>285000</v>
      </c>
      <c r="G14" s="142">
        <f>MIN('Term-13'!G6:G14)</f>
        <v>0</v>
      </c>
      <c r="H14" s="140" cm="1">
        <f t="array" ref="H14:I14">'Term-13'!G3:H3</f>
        <v>0</v>
      </c>
      <c r="I14">
        <v>0</v>
      </c>
    </row>
    <row r="15" spans="1:22" x14ac:dyDescent="0.3">
      <c r="A15" s="88">
        <v>14</v>
      </c>
      <c r="B15" s="128"/>
      <c r="C15" s="8"/>
      <c r="D15" s="96"/>
      <c r="E15" s="89"/>
      <c r="F15" s="89"/>
      <c r="G15" s="142"/>
      <c r="H15" s="140"/>
    </row>
    <row r="16" spans="1:22" x14ac:dyDescent="0.3">
      <c r="A16" s="88">
        <v>15</v>
      </c>
      <c r="B16" s="128"/>
      <c r="C16" s="8"/>
      <c r="D16" s="96"/>
      <c r="E16" s="89"/>
      <c r="F16" s="89"/>
      <c r="G16" s="142"/>
      <c r="H16" s="140"/>
    </row>
    <row r="17" spans="1:8" x14ac:dyDescent="0.3">
      <c r="A17" s="88">
        <v>16</v>
      </c>
      <c r="B17" s="128"/>
      <c r="C17" s="8"/>
      <c r="D17" s="96"/>
      <c r="E17" s="89"/>
      <c r="F17" s="89"/>
      <c r="G17" s="142"/>
      <c r="H17" s="140"/>
    </row>
    <row r="18" spans="1:8" x14ac:dyDescent="0.3">
      <c r="A18" s="88">
        <v>17</v>
      </c>
      <c r="B18" s="128"/>
      <c r="C18" s="8"/>
      <c r="D18" s="96"/>
      <c r="E18" s="89"/>
      <c r="F18" s="108"/>
      <c r="G18" s="142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2"/>
      <c r="H19" s="140"/>
    </row>
    <row r="20" spans="1:8" x14ac:dyDescent="0.3">
      <c r="A20" s="88">
        <v>19</v>
      </c>
      <c r="B20" s="128"/>
      <c r="C20" s="8"/>
      <c r="D20" s="96"/>
      <c r="E20" s="89"/>
      <c r="F20" s="89"/>
      <c r="G20" s="142"/>
      <c r="H20" s="140"/>
    </row>
    <row r="21" spans="1:8" x14ac:dyDescent="0.3">
      <c r="A21" s="88">
        <v>20</v>
      </c>
      <c r="B21" s="128"/>
      <c r="C21" s="8"/>
      <c r="D21" s="96"/>
      <c r="E21" s="89"/>
      <c r="F21" s="89"/>
      <c r="G21" s="142"/>
      <c r="H21" s="140"/>
    </row>
    <row r="22" spans="1:8" x14ac:dyDescent="0.3">
      <c r="A22" s="88">
        <v>21</v>
      </c>
      <c r="B22" s="128"/>
      <c r="C22" s="8"/>
      <c r="D22" s="96"/>
      <c r="E22" s="89"/>
      <c r="F22" s="89"/>
      <c r="G22" s="142"/>
      <c r="H22" s="140"/>
    </row>
    <row r="23" spans="1:8" x14ac:dyDescent="0.3">
      <c r="A23" s="88">
        <v>22</v>
      </c>
      <c r="B23" s="128"/>
      <c r="C23" s="8"/>
      <c r="D23" s="96"/>
      <c r="E23" s="89"/>
      <c r="F23" s="89"/>
      <c r="G23" s="142"/>
      <c r="H23" s="140"/>
    </row>
    <row r="24" spans="1:8" x14ac:dyDescent="0.3">
      <c r="A24" s="88">
        <v>23</v>
      </c>
      <c r="B24" s="128"/>
      <c r="C24" s="8"/>
      <c r="D24" s="96"/>
      <c r="E24" s="89"/>
      <c r="F24" s="89"/>
      <c r="G24" s="142"/>
      <c r="H24" s="140"/>
    </row>
    <row r="25" spans="1:8" x14ac:dyDescent="0.3">
      <c r="A25" s="178" t="s">
        <v>189</v>
      </c>
      <c r="B25" s="179"/>
      <c r="C25" s="180"/>
      <c r="D25" s="9">
        <f>SUM(D2:D24)</f>
        <v>3916593</v>
      </c>
      <c r="E25" s="89">
        <f>SUM(E2:E24)</f>
        <v>19610070</v>
      </c>
      <c r="F25" s="89">
        <f>SUM(F2:F24)</f>
        <v>15693477</v>
      </c>
      <c r="G25" s="142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COUNTIF(C5:C7, "*")</f>
        <v>3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COUNTIF(C8:C12, "*")</f>
        <v>5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COUNTIF(C13:C16, "*")</f>
        <v>2</v>
      </c>
      <c r="D32" s="89">
        <f>SUM(D12:D15)</f>
        <v>-144346.5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8" t="s">
        <v>144</v>
      </c>
      <c r="C35" s="8">
        <f>SUM(C29:C34)</f>
        <v>13</v>
      </c>
      <c r="D35" s="9">
        <f>SUM(D29:D34)</f>
        <v>3916593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2026-05-12T04:51:58Z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