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filterPrivacy="1" codeName="ThisWorkbook" defaultThemeVersion="124226"/>
  <xr:revisionPtr revIDLastSave="0" documentId="13_ncr:1_{4FB79C0A-4E77-43EA-92C0-22425F3B784B}" xr6:coauthVersionLast="47" xr6:coauthVersionMax="47" xr10:uidLastSave="{00000000-0000-0000-0000-000000000000}"/>
  <bookViews>
    <workbookView xWindow="-108" yWindow="-108" windowWidth="23256" windowHeight="12456" tabRatio="706" firstSheet="1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E6" i="12"/>
  <c r="E2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D2" i="12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77" i="4"/>
  <c r="A2" i="4" s="1"/>
  <c r="E2" i="4"/>
  <c r="M2" i="4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<sst xmlns="http://schemas.openxmlformats.org/spreadsheetml/2006/main" count="978" uniqueCount="373">
  <si>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</si>
  <si>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</si>
  <si>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</si>
  <si>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</si>
  <si>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</si>
  <si>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</si>
  <si>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</si>
  <si>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</si>
  <si>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</si>
  <si>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</si>
  <si>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</si>
  <si>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</si>
  <si>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</si>
  <si>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</si>
  <si>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</si>
  <si>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</si>
  <si>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</si>
  <si>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</si>
  <si>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</si>
  <si>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</si>
  <si>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</si>
  <si>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</si>
  <si>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</si>
  <si>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</si>
  <si>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</si>
  <si>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</si>
  <si>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</si>
  <si>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</si>
  <si>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</si>
  <si>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</si>
  <si>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</si>
  <si>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</si>
  <si>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</si>
  <si>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</si>
  <si>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</si>
  <si>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</si>
  <si>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</si>
  <si>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</si>
  <si>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</si>
  <si>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</si>
  <si>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</si>
  <si>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</si>
  <si>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</si>
  <si>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</si>
  <si>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</si>
  <si>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</si>
  <si>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</si>
  <si>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</si>
  <si>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</si>
  <si>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</si>
  <si>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</si>
  <si>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</si>
  <si>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</si>
  <si>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</si>
  <si>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</si>
  <si>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</si>
  <si>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</si>
  <si>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</si>
  <si>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</si>
  <si>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</si>
  <si>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</si>
  <si>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</si>
  <si>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</si>
  <si>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</si>
  <si>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</si>
  <si>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</si>
  <si>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</si>
  <si>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</si>
  <si>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</si>
  <si>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</si>
  <si>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</si>
  <si>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</si>
  <si>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</si>
  <si>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</si>
  <si>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</si>
  <si>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</si>
  <si>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</si>
  <si>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</si>
  <si>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</si>
  <si>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</si>
  <si>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</si>
  <si>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</si>
  <si>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</si>
  <si>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</si>
  <si>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</si>
  <si>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</si>
  <si>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</si>
  <si>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</si>
  <si>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</si>
  <si>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</si>
  <si>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</si>
  <si>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</si>
  <si>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</si>
  <si>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</si>
  <si>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</si>
  <si>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</si>
  <si>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</si>
  <si>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</si>
  <si>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</si>
  <si>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</si>
  <si>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</si>
  <si>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</si>
  <si>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</si>
  <si>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</si>
  <si>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</si>
  <si>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</si>
  <si>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</si>
  <si>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</si>
  <si>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</si>
  <si>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</si>
  <si>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</si>
  <si>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</si>
  <si>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</si>
  <si>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</si>
  <si>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</si>
  <si>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</si>
  <si>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</si>
  <si>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</si>
  <si>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</si>
  <si>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</si>
  <si>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</si>
  <si>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</si>
  <si>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</si>
  <si>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</si>
  <si>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</si>
  <si>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</si>
  <si>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</si>
  <si>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</si>
  <si>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</si>
  <si>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</si>
  <si>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</si>
  <si>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</si>
  <si>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</si>
  <si>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</si>
  <si>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</si>
  <si>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</si>
  <si>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</si>
  <si>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</si>
  <si>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</si>
  <si>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</si>
  <si>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</si>
  <si>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</si>
  <si>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</si>
  <si>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</si>
  <si>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</si>
  <si>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</si>
  <si>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</si>
  <si>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</si>
  <si>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</si>
  <si>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</si>
  <si>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</si>
  <si>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</si>
  <si>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</si>
  <si>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</si>
  <si>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</si>
  <si>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</si>
  <si>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</si>
  <si>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</si>
  <si>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</si>
  <si>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</si>
  <si>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</si>
  <si>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</si>
  <si>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</si>
  <si>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</si>
  <si>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</si>
  <si>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</si>
  <si>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</si>
  <si>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</si>
  <si>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</si>
  <si>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</si>
  <si>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</si>
  <si>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</si>
  <si>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</si>
  <si>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</si>
  <si>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</si>
  <si>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</si>
  <si>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</si>
  <si>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</si>
  <si>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</si>
  <si>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</si>
  <si>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</si>
  <si>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</si>
  <si>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</si>
  <si>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</si>
  <si>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</si>
  <si>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</si>
  <si>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</si>
  <si>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</si>
  <si>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</si>
  <si>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</si>
  <si>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</si>
  <si>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</si>
  <si>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</si>
  <si>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</si>
  <si>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</si>
  <si>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</si>
  <si>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</si>
  <si>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</si>
  <si>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</si>
  <si>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</si>
  <si>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</si>
  <si>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</si>
  <si>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</si>
  <si>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</si>
  <si>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</si>
  <si>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</si>
  <si>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</si>
  <si>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</si>
  <si>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</si>
  <si>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</si>
  <si>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</si>
  <si>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</si>
  <si>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</si>
  <si>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</si>
  <si>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</si>
  <si>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</si>
  <si>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</si>
  <si>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</si>
  <si>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</si>
  <si>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</si>
  <si>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</si>
  <si>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</si>
  <si>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</si>
  <si>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</si>
  <si>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</si>
  <si>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</si>
  <si>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</si>
  <si>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</si>
  <si>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</si>
  <si>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</si>
  <si>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</si>
  <si>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</si>
  <si>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</si>
  <si>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</si>
  <si>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</si>
  <si>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</si>
  <si>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</si>
  <si>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</si>
  <si>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</si>
  <si>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</si>
  <si>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</si>
  <si>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</si>
  <si>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</si>
  <si>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</si>
  <si>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</si>
  <si>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</si>
  <si>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</si>
  <si>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</si>
  <si>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</si>
  <si>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</si>
  <si>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</si>
  <si>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</si>
  <si>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</si>
  <si>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</si>
  <si>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</si>
  <si>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</si>
  <si>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</si>
  <si>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</si>
  <si>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</si>
  <si>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</si>
  <si>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</si>
  <si>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</si>
  <si>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</si>
  <si>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</si>
  <si>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</si>
  <si>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</si>
  <si>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</si>
  <si>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</si>
  <si>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</si>
  <si>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</si>
  <si>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</si>
  <si>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</si>
  <si>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</si>
  <si>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</si>
  <si>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</si>
  <si>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</si>
  <si>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</si>
  <si>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</si>
  <si>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</si>
  <si>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</si>
  <si>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</si>
  <si>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</si>
  <si>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</si>
  <si>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</si>
  <si>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</si>
  <si>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</si>
  <si>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</si>
  <si>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</si>
  <si>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</si>
  <si>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</si>
  <si>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</si>
  <si>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</si>
  <si>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</si>
  <si>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</si>
  <si>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</si>
  <si>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</si>
  <si>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</si>
  <si>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</si>
  <si>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</si>
  <si>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</si>
  <si>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</si>
  <si>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</si>
  <si>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</si>
  <si>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</si>
  <si>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</si>
  <si>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</si>
  <si>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</si>
  <si>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</si>
  <si>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</si>
  <si>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</si>
  <si>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</si>
  <si>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</si>
  <si>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</si>
  <si>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</si>
  <si>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</si>
  <si>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</si>
  <si>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</si>
  <si>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</si>
  <si>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</si>
  <si>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</si>
  <si>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</si>
  <si>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</si>
  <si>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</si>
  <si>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</si>
  <si>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</si>
  <si>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</si>
  <si>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</si>
  <si>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</si>
  <si>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</si>
  <si>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</si>
  <si>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</si>
  <si>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</si>
  <si>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</si>
  <si>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</si>
  <si>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</si>
  <si>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</si>
  <si>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</si>
  <si>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</si>
  <si>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</si>
  <si>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</si>
  <si>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</si>
  <si>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</si>
  <si>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</si>
  <si>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</si>
  <si>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</si>
  <si>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</si>
  <si>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</si>
  <si>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</si>
  <si>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</si>
  <si>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</si>
  <si>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</si>
  <si>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</si>
  <si>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</si>
  <si>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</si>
  <si>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</si>
  <si>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</si>
  <si>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</si>
  <si>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</si>
  <si>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</si>
  <si>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</si>
  <si>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</si>
  <si>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</si>
  <si>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</si>
  <si>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</si>
  <si>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</si>
  <si>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</si>
  <si>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</si>
  <si>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</si>
  <si>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</si>
  <si>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</si>
  <si>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</si>
  <si>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</si>
  <si>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So far 2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</si>
</sst>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3690140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-370799.5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E7" sqref="E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263</v>
      </c>
      <c r="C1" s="148"/>
      <c r="D1" s="148"/>
      <c r="E1" s="148"/>
      <c r="F1" s="149"/>
      <c r="G1" s="16" t="s">
        <v>87</v>
      </c>
      <c r="H1" s="150">
        <v>45076</v>
      </c>
      <c r="I1" s="151"/>
      <c r="J1" s="17" t="s">
        <v>36</v>
      </c>
      <c r="K1" s="152">
        <f>M2-E2</f>
        <v>-782674</v>
      </c>
      <c r="L1" s="153"/>
      <c r="M1" s="18"/>
      <c r="N1" s="19"/>
    </row>
    <row r="2" spans="1:14" ht="15.6" x14ac:dyDescent="0.3">
      <c r="A2" s="42">
        <f>SUM(A5:A105)</f>
        <v>473100</v>
      </c>
      <c r="B2" s="154"/>
      <c r="C2" s="155"/>
      <c r="D2" s="13" t="s">
        <v>32</v>
      </c>
      <c r="E2" s="12">
        <f>SUM(E5:E105)</f>
        <v>2050924</v>
      </c>
      <c r="F2" s="20"/>
      <c r="G2" s="32" t="s">
        <v>100</v>
      </c>
      <c r="H2" s="156" t="s">
        <v>325</v>
      </c>
      <c r="I2" s="157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6" t="s">
        <v>326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5"/>
      <c r="I31" s="48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5"/>
      <c r="I32" s="48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5"/>
      <c r="I33" s="48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5"/>
      <c r="I34" s="48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5"/>
      <c r="I35" s="48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5"/>
      <c r="I36" s="48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5"/>
      <c r="I37" s="48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5"/>
      <c r="I38" s="48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5"/>
      <c r="I39" s="48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5"/>
      <c r="I40" s="48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5"/>
      <c r="I41" s="48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5"/>
      <c r="I42" s="48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5"/>
      <c r="I43" s="48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5"/>
      <c r="I44" s="48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5"/>
      <c r="I45" s="48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5"/>
      <c r="I46" s="48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5"/>
      <c r="I47" s="48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5"/>
      <c r="I48" s="48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5"/>
      <c r="I49" s="48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5"/>
      <c r="I50" s="48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5"/>
      <c r="I51" s="48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5"/>
      <c r="I52" s="48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5"/>
      <c r="I53" s="48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5"/>
      <c r="I54" s="48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5"/>
      <c r="I55" s="48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5"/>
      <c r="I56" s="48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5"/>
      <c r="I57" s="48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5"/>
      <c r="I58" s="48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5"/>
      <c r="I59" s="48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5"/>
      <c r="I60" s="48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5"/>
      <c r="I61" s="48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5"/>
      <c r="I62" s="48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5"/>
      <c r="I63" s="48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5"/>
      <c r="I64" s="48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5"/>
      <c r="I65" s="48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5"/>
      <c r="I66" s="48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5"/>
      <c r="I67" s="48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5"/>
      <c r="I68" s="48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5"/>
      <c r="I69" s="48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5"/>
      <c r="I70" s="48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5"/>
      <c r="I71" s="48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5"/>
      <c r="I72" s="48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5"/>
      <c r="I73" s="48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5"/>
      <c r="I74" s="48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5"/>
      <c r="I75" s="48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5"/>
      <c r="I76" s="48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5"/>
      <c r="I77" s="48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5"/>
      <c r="I78" s="48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5"/>
      <c r="I79" s="48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5"/>
      <c r="I80" s="48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7">
        <v>45150</v>
      </c>
      <c r="D81" s="3" t="s">
        <v>130</v>
      </c>
      <c r="E81" s="5">
        <v>600000</v>
      </c>
      <c r="F81" s="22"/>
      <c r="G81" s="35"/>
      <c r="H81" s="45"/>
      <c r="I81" s="48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7">
        <v>45150</v>
      </c>
      <c r="D82" s="3" t="s">
        <v>131</v>
      </c>
      <c r="E82" s="5">
        <v>140000</v>
      </c>
      <c r="F82" s="22"/>
      <c r="G82" s="35"/>
      <c r="H82" s="45"/>
      <c r="I82" s="48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7">
        <v>45150</v>
      </c>
      <c r="D83" s="3" t="s">
        <v>98</v>
      </c>
      <c r="E83" s="5">
        <v>30000</v>
      </c>
      <c r="F83" s="22" t="s">
        <v>134</v>
      </c>
      <c r="G83" s="35"/>
      <c r="H83" s="45"/>
      <c r="I83" s="48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5"/>
      <c r="I84" s="48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5"/>
      <c r="I85" s="48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5"/>
      <c r="I86" s="48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5"/>
      <c r="I87" s="48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5"/>
      <c r="I88" s="48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5"/>
      <c r="I89" s="48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5"/>
      <c r="I90" s="48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5"/>
      <c r="I91" s="48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5"/>
      <c r="I92" s="48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5"/>
      <c r="I93" s="48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5"/>
      <c r="I94" s="48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5"/>
      <c r="I95" s="48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5"/>
      <c r="I96" s="48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5"/>
      <c r="I97" s="48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5"/>
      <c r="I98" s="48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5"/>
      <c r="I99" s="48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5"/>
      <c r="I100" s="48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5"/>
      <c r="I101" s="48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5"/>
      <c r="I102" s="48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5"/>
      <c r="I103" s="48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5"/>
      <c r="I104" s="48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6"/>
      <c r="I105" s="50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28" spans="7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264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-218110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518110</v>
      </c>
      <c r="F2" s="20"/>
      <c r="G2" s="32" t="s">
        <v>100</v>
      </c>
      <c r="H2" s="156" t="s">
        <v>351</v>
      </c>
      <c r="I2" s="157"/>
      <c r="J2" s="38"/>
      <c r="K2" s="10"/>
      <c r="L2" s="11" t="s">
        <v>32</v>
      </c>
      <c r="M2" s="12">
        <f>SUM(M5:M30)</f>
        <v>300000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351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265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-470000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590000</v>
      </c>
      <c r="F2" s="20"/>
      <c r="G2" s="32" t="s">
        <v>100</v>
      </c>
      <c r="H2" s="156" t="s">
        <v>352</v>
      </c>
      <c r="I2" s="157"/>
      <c r="J2" s="38"/>
      <c r="K2" s="10"/>
      <c r="L2" s="11" t="s">
        <v>32</v>
      </c>
      <c r="M2" s="12">
        <f>SUM(M5:M30)</f>
        <v>120000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191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352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25" activePane="bottomRight" state="frozen"/>
      <selection pane="topRight" activeCell="M1" sqref="M1"/>
      <selection pane="bottomLeft" activeCell="A5" sqref="A5"/>
      <selection pane="bottomRight" activeCell="E40" sqref="E4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266</v>
      </c>
      <c r="C1" s="148"/>
      <c r="D1" s="148"/>
      <c r="E1" s="148"/>
      <c r="F1" s="149"/>
      <c r="G1" s="16" t="s">
        <v>87</v>
      </c>
      <c r="H1" s="150">
        <v>45345</v>
      </c>
      <c r="I1" s="151"/>
      <c r="J1" s="17" t="s">
        <v>36</v>
      </c>
      <c r="K1" s="152">
        <f>M2-E2</f>
        <v>1098545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1601499</v>
      </c>
      <c r="F2" s="20"/>
      <c r="G2" s="32" t="s">
        <v>100</v>
      </c>
      <c r="H2" s="156" t="s">
        <v>340</v>
      </c>
      <c r="I2" s="157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196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197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242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198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45345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4" t="s">
        <v>340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</row>
    <row r="33" spans="4:13" x14ac:dyDescent="0.3">
      <c r="D33" s="15" t="s">
        <v>137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138</v>
      </c>
      <c r="M33" s="1">
        <v>432360</v>
      </c>
    </row>
    <row r="34" spans="4:13" x14ac:dyDescent="0.3">
      <c r="D34" s="15" t="s">
        <v>138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143</v>
      </c>
      <c r="M34" s="1">
        <v>500000</v>
      </c>
    </row>
    <row r="35" spans="4:13" x14ac:dyDescent="0.3">
      <c r="D35" s="15" t="s">
        <v>139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153</v>
      </c>
      <c r="M35" s="1">
        <v>200000</v>
      </c>
    </row>
    <row r="36" spans="4:13" x14ac:dyDescent="0.3">
      <c r="D36" s="15" t="s">
        <v>145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154</v>
      </c>
      <c r="M36" s="1">
        <v>7000</v>
      </c>
    </row>
    <row r="37" spans="4:13" x14ac:dyDescent="0.3">
      <c r="D37" s="15" t="s">
        <v>140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143</v>
      </c>
      <c r="M37" s="1">
        <v>500000</v>
      </c>
    </row>
    <row r="38" spans="4:13" x14ac:dyDescent="0.3">
      <c r="D38" s="15" t="s">
        <v>141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155</v>
      </c>
      <c r="M38" s="1">
        <v>531845</v>
      </c>
    </row>
    <row r="39" spans="4:13" x14ac:dyDescent="0.3">
      <c r="D39" s="15" t="s">
        <v>152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155</v>
      </c>
      <c r="M39" s="1">
        <v>500000</v>
      </c>
    </row>
    <row r="40" spans="4:13" x14ac:dyDescent="0.3">
      <c r="D40" s="51" t="s">
        <v>144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154</v>
      </c>
      <c r="M40" s="1">
        <v>34000</v>
      </c>
    </row>
    <row r="41" spans="4:13" x14ac:dyDescent="0.3">
      <c r="D41" s="51" t="s">
        <v>212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156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28" activePane="bottomRight" state="frozen"/>
      <selection pane="topRight" activeCell="M1" sqref="M1"/>
      <selection pane="bottomLeft" activeCell="A5" sqref="A5"/>
      <selection pane="bottomRight" activeCell="E41" sqref="E41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267</v>
      </c>
      <c r="C1" s="148"/>
      <c r="D1" s="148"/>
      <c r="E1" s="148"/>
      <c r="F1" s="149"/>
      <c r="G1" s="16" t="s">
        <v>87</v>
      </c>
      <c r="H1" s="150">
        <v>45477</v>
      </c>
      <c r="I1" s="151"/>
      <c r="J1" s="17" t="s">
        <v>36</v>
      </c>
      <c r="K1" s="152">
        <f>M2-E2</f>
        <v>391120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1221202</v>
      </c>
      <c r="F2" s="20"/>
      <c r="G2" s="32" t="s">
        <v>100</v>
      </c>
      <c r="H2" s="156" t="s">
        <v>341</v>
      </c>
      <c r="I2" s="157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243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>
        <v>3400</v>
      </c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>
        <v>20000</v>
      </c>
      <c r="E15" s="5"/>
      <c r="F15" s="22"/>
      <c r="G15" s="16" t="s">
        <v>87</v>
      </c>
      <c r="H15" s="150">
        <v>45477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>
        <v>276000</v>
      </c>
      <c r="E16" s="5"/>
      <c r="F16" s="22"/>
      <c r="G16" s="32" t="s">
        <v>100</v>
      </c>
      <c r="H16" s="54" t="s">
        <v>342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>
        <v>2300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>
        <v>3400</v>
      </c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>
        <v>9100</v>
      </c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>
        <v>1500</v>
      </c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>
        <v>3200</v>
      </c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>
        <v>12237</v>
      </c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>
        <v>15500</v>
      </c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>
        <v>3000</v>
      </c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>
        <v>8000</v>
      </c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>
        <v>22300</v>
      </c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>
        <v>15000</v>
      </c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>
        <v>6140</v>
      </c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>
        <v>1500</v>
      </c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>
        <f>SUM(D14:D29)</f>
        <v>402577</v>
      </c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2" x14ac:dyDescent="0.3">
      <c r="D33" s="15" t="s">
        <v>161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172</v>
      </c>
      <c r="L33" s="61">
        <v>600000</v>
      </c>
    </row>
    <row r="34" spans="1:12" x14ac:dyDescent="0.3">
      <c r="D34" s="15" t="s">
        <v>168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173</v>
      </c>
      <c r="L34" s="61">
        <v>250000</v>
      </c>
    </row>
    <row r="35" spans="1:12" x14ac:dyDescent="0.3">
      <c r="D35" s="15" t="s">
        <v>169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173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155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179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144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212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174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175</v>
      </c>
      <c r="L42" s="81">
        <f>I40-L41</f>
        <v>1120.1999999999534</v>
      </c>
    </row>
    <row r="43" spans="1:12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268</v>
      </c>
      <c r="C1" s="148"/>
      <c r="D1" s="148"/>
      <c r="E1" s="148"/>
      <c r="F1" s="149"/>
      <c r="G1" s="16" t="s">
        <v>87</v>
      </c>
      <c r="H1" s="150">
        <v>45548</v>
      </c>
      <c r="I1" s="151"/>
      <c r="J1" s="17" t="s">
        <v>36</v>
      </c>
      <c r="K1" s="152">
        <f>M2-E2</f>
        <v>1002304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1412799</v>
      </c>
      <c r="F2" s="20"/>
      <c r="G2" s="32" t="s">
        <v>100</v>
      </c>
      <c r="H2" s="156" t="s">
        <v>289</v>
      </c>
      <c r="I2" s="157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195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205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190</v>
      </c>
      <c r="E7" s="9">
        <v>35000</v>
      </c>
      <c r="F7" s="23" t="s">
        <v>177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214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192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193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228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200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227</v>
      </c>
      <c r="E14" s="5">
        <v>17400</v>
      </c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0">
        <v>45561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225</v>
      </c>
      <c r="E16" s="5">
        <v>27000</v>
      </c>
      <c r="F16" s="22"/>
      <c r="G16" s="32" t="s">
        <v>100</v>
      </c>
      <c r="H16" s="156" t="s">
        <v>289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226</v>
      </c>
      <c r="E17" s="5">
        <v>45000</v>
      </c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224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4" x14ac:dyDescent="0.3">
      <c r="D33" s="15" t="s">
        <v>138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213</v>
      </c>
      <c r="L33" s="61">
        <v>200000</v>
      </c>
    </row>
    <row r="34" spans="1:14" x14ac:dyDescent="0.3">
      <c r="D34" s="15" t="s">
        <v>199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153</v>
      </c>
      <c r="L34" s="61">
        <v>200000</v>
      </c>
    </row>
    <row r="35" spans="1:14" x14ac:dyDescent="0.3">
      <c r="D35" s="15" t="s">
        <v>140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155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172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64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300000</v>
      </c>
      <c r="N38" s="1" t="s">
        <v>224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131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155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155</v>
      </c>
      <c r="L41" s="61">
        <v>83600</v>
      </c>
    </row>
    <row r="42" spans="1:14" x14ac:dyDescent="0.3">
      <c r="D42" s="51" t="s">
        <v>144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174</v>
      </c>
      <c r="L42" s="5">
        <f>SUM(L33:L41)</f>
        <v>2424797</v>
      </c>
    </row>
    <row r="43" spans="1:14" ht="15" thickBot="1" x14ac:dyDescent="0.35">
      <c r="D43" s="51" t="s">
        <v>212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175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3" t="s">
        <v>194</v>
      </c>
      <c r="B45" s="173"/>
      <c r="C45" s="173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202</v>
      </c>
      <c r="I46" s="1" t="s">
        <v>229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153</v>
      </c>
      <c r="M49" s="61">
        <v>200000</v>
      </c>
    </row>
    <row r="50" spans="7:13" x14ac:dyDescent="0.3">
      <c r="H50" s="26"/>
      <c r="L50" s="57" t="s">
        <v>230</v>
      </c>
      <c r="M50" s="61">
        <v>400000</v>
      </c>
    </row>
    <row r="51" spans="7:13" x14ac:dyDescent="0.3">
      <c r="K51" s="40"/>
      <c r="L51" s="57" t="s">
        <v>231</v>
      </c>
      <c r="M51" s="61">
        <v>300000</v>
      </c>
    </row>
    <row r="52" spans="7:13" x14ac:dyDescent="0.3">
      <c r="L52" s="57" t="s">
        <v>232</v>
      </c>
      <c r="M52" s="61">
        <v>40000</v>
      </c>
    </row>
    <row r="53" spans="7:13" x14ac:dyDescent="0.3">
      <c r="L53" s="57" t="s">
        <v>233</v>
      </c>
      <c r="M53" s="61">
        <v>38000</v>
      </c>
    </row>
    <row r="54" spans="7:13" x14ac:dyDescent="0.3">
      <c r="L54" s="57" t="s">
        <v>234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5:C45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269</v>
      </c>
      <c r="C1" s="148"/>
      <c r="D1" s="148"/>
      <c r="E1" s="148"/>
      <c r="F1" s="149"/>
      <c r="G1" s="16" t="s">
        <v>87</v>
      </c>
      <c r="H1" s="150">
        <v>45631</v>
      </c>
      <c r="I1" s="151"/>
      <c r="J1" s="17" t="s">
        <v>36</v>
      </c>
      <c r="K1" s="152">
        <f>M2-E2</f>
        <v>528979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1502849</v>
      </c>
      <c r="F2" s="20"/>
      <c r="G2" s="32" t="s">
        <v>100</v>
      </c>
      <c r="H2" s="156" t="s">
        <v>343</v>
      </c>
      <c r="I2" s="157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235</v>
      </c>
      <c r="E5" s="9">
        <v>265000</v>
      </c>
      <c r="F5" s="23" t="s">
        <v>236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240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246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247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190</v>
      </c>
      <c r="E8" s="9">
        <v>40000</v>
      </c>
      <c r="F8" s="22" t="s">
        <v>237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238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45653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6" t="s">
        <v>344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3" x14ac:dyDescent="0.3">
      <c r="D33" s="15" t="s">
        <v>138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64">
        <f>G33*H33</f>
        <v>526627.5</v>
      </c>
      <c r="J33" s="164"/>
      <c r="K33" s="84" t="s">
        <v>213</v>
      </c>
      <c r="L33" s="61">
        <v>200000</v>
      </c>
    </row>
    <row r="34" spans="1:13" x14ac:dyDescent="0.3">
      <c r="D34" s="15" t="s">
        <v>199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64">
        <f t="shared" ref="I34:I39" si="3">G34*H34</f>
        <v>1357200</v>
      </c>
      <c r="J34" s="164"/>
      <c r="K34" s="84" t="s">
        <v>213</v>
      </c>
      <c r="L34" s="61">
        <v>50000</v>
      </c>
    </row>
    <row r="35" spans="1:13" x14ac:dyDescent="0.3">
      <c r="D35" s="15" t="s">
        <v>140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64">
        <f t="shared" si="3"/>
        <v>148000</v>
      </c>
      <c r="J35" s="164"/>
      <c r="K35" s="84" t="s">
        <v>213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 t="s">
        <v>143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 t="s">
        <v>64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 t="s">
        <v>155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3" x14ac:dyDescent="0.3">
      <c r="D40" s="51" t="s">
        <v>144</v>
      </c>
      <c r="E40" s="59">
        <f>SUM(E33:E38)</f>
        <v>842685</v>
      </c>
      <c r="F40" s="59"/>
      <c r="G40" s="83">
        <f>SUM(G33:G39)</f>
        <v>8109.5</v>
      </c>
      <c r="H40" s="51"/>
      <c r="I40" s="171">
        <f>SUM(I33:I39)</f>
        <v>2031827.5</v>
      </c>
      <c r="J40" s="171"/>
      <c r="K40" s="51" t="s">
        <v>174</v>
      </c>
      <c r="L40" s="5">
        <f>SUM(L33:L39)</f>
        <v>2059600</v>
      </c>
    </row>
    <row r="41" spans="1:13" ht="15" thickBot="1" x14ac:dyDescent="0.35">
      <c r="D41" s="51" t="s">
        <v>212</v>
      </c>
      <c r="E41" s="107" t="str">
        <f>CONCATENATE(ROUND((E40/E31)*100,2),"%")</f>
        <v>91.1%</v>
      </c>
      <c r="F41" s="15"/>
      <c r="G41" s="57"/>
      <c r="H41" s="15"/>
      <c r="I41" s="172"/>
      <c r="J41" s="172"/>
      <c r="K41" s="82" t="s">
        <v>175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138</v>
      </c>
      <c r="D44" s="40"/>
      <c r="F44" s="60"/>
      <c r="G44" s="60" t="s">
        <v>66</v>
      </c>
      <c r="H44" s="60"/>
      <c r="I44" s="60" t="s">
        <v>64</v>
      </c>
      <c r="J44" s="60"/>
      <c r="K44" s="117" t="s">
        <v>223</v>
      </c>
    </row>
    <row r="45" spans="1:13" x14ac:dyDescent="0.3">
      <c r="B45"/>
      <c r="F45" s="92" t="s">
        <v>217</v>
      </c>
      <c r="G45" s="110">
        <v>34</v>
      </c>
      <c r="H45" s="92" t="s">
        <v>221</v>
      </c>
      <c r="I45" s="110">
        <v>2000</v>
      </c>
      <c r="J45" s="110" t="s">
        <v>222</v>
      </c>
      <c r="K45" s="122">
        <f>G47/11</f>
        <v>4867.636363636364</v>
      </c>
    </row>
    <row r="46" spans="1:13" x14ac:dyDescent="0.3">
      <c r="B46"/>
      <c r="F46" s="92" t="s">
        <v>215</v>
      </c>
      <c r="G46" s="110">
        <v>758</v>
      </c>
      <c r="H46" s="92" t="s">
        <v>216</v>
      </c>
      <c r="I46" s="60">
        <v>110000</v>
      </c>
      <c r="J46" s="60" t="s">
        <v>220</v>
      </c>
      <c r="K46" s="117">
        <v>1470</v>
      </c>
    </row>
    <row r="47" spans="1:13" x14ac:dyDescent="0.3">
      <c r="F47" s="3" t="s">
        <v>218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219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239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I37:J37"/>
    <mergeCell ref="G14:I14"/>
    <mergeCell ref="H15:I15"/>
    <mergeCell ref="H16:I16"/>
    <mergeCell ref="G17:I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270</v>
      </c>
      <c r="C1" s="148"/>
      <c r="D1" s="148"/>
      <c r="E1" s="148"/>
      <c r="F1" s="149"/>
      <c r="G1" s="16" t="s">
        <v>87</v>
      </c>
      <c r="H1" s="150">
        <v>45714</v>
      </c>
      <c r="I1" s="151"/>
      <c r="J1" s="17" t="s">
        <v>36</v>
      </c>
      <c r="K1" s="152">
        <f>M2-E2</f>
        <v>405496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1386194</v>
      </c>
      <c r="F2" s="20"/>
      <c r="G2" s="32" t="s">
        <v>100</v>
      </c>
      <c r="H2" s="156" t="s">
        <v>345</v>
      </c>
      <c r="I2" s="157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248</v>
      </c>
      <c r="E5" s="9">
        <v>257500</v>
      </c>
      <c r="F5" s="23" t="s">
        <v>245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251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249</v>
      </c>
      <c r="E6" s="9">
        <v>35000</v>
      </c>
      <c r="F6" s="23" t="s">
        <v>250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253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252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257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259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258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87</v>
      </c>
      <c r="H15" s="150">
        <v>45743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100</v>
      </c>
      <c r="H16" s="156" t="s">
        <v>346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3" x14ac:dyDescent="0.3">
      <c r="D33" s="15" t="s">
        <v>138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255</v>
      </c>
      <c r="L33" s="61">
        <v>400000</v>
      </c>
    </row>
    <row r="34" spans="1:13" x14ac:dyDescent="0.3">
      <c r="D34" s="15" t="s">
        <v>139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260</v>
      </c>
      <c r="L34" s="61">
        <v>200000</v>
      </c>
    </row>
    <row r="35" spans="1:13" x14ac:dyDescent="0.3">
      <c r="C35" s="124"/>
      <c r="D35" s="15" t="s">
        <v>254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261</v>
      </c>
      <c r="L35" s="61">
        <v>250000</v>
      </c>
    </row>
    <row r="36" spans="1:13" x14ac:dyDescent="0.3">
      <c r="D36" s="15" t="s">
        <v>140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262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144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174</v>
      </c>
      <c r="L40" s="5">
        <f>SUM(L33:L39)</f>
        <v>1835721</v>
      </c>
    </row>
    <row r="41" spans="1:13" ht="15" thickBot="1" x14ac:dyDescent="0.35">
      <c r="D41" s="51" t="s">
        <v>212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175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271</v>
      </c>
      <c r="B1" s="148"/>
      <c r="C1" s="148"/>
      <c r="D1" s="148"/>
      <c r="E1" s="149"/>
      <c r="F1" s="16" t="s">
        <v>87</v>
      </c>
      <c r="G1" s="150">
        <v>45840</v>
      </c>
      <c r="H1" s="151"/>
      <c r="I1" s="17" t="s">
        <v>36</v>
      </c>
      <c r="J1" s="152">
        <f>L2-D2</f>
        <v>1125929.5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1410000</v>
      </c>
      <c r="E2" s="20"/>
      <c r="F2" s="32" t="s">
        <v>100</v>
      </c>
      <c r="G2" s="156" t="s">
        <v>347</v>
      </c>
      <c r="H2" s="157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248</v>
      </c>
      <c r="D5" s="9">
        <v>300000</v>
      </c>
      <c r="E5" s="23" t="s">
        <v>308</v>
      </c>
      <c r="F5" s="44">
        <v>45884</v>
      </c>
      <c r="G5" s="45">
        <v>135</v>
      </c>
      <c r="H5" s="48" t="str">
        <f>IF(ISBLANK(F5),"",CONCATENATE(F5-$G$1+1," days"))</f>
        <v>45 days</v>
      </c>
      <c r="I5" s="21">
        <v>1</v>
      </c>
      <c r="J5" s="44">
        <v>45893</v>
      </c>
      <c r="K5" s="3" t="s">
        <v>274</v>
      </c>
      <c r="L5" s="5">
        <v>521040</v>
      </c>
      <c r="M5" s="22"/>
    </row>
    <row r="6" spans="1:13" x14ac:dyDescent="0.3">
      <c r="A6" s="41">
        <v>2</v>
      </c>
      <c r="B6" s="7"/>
      <c r="C6" s="3" t="s">
        <v>259</v>
      </c>
      <c r="D6" s="5">
        <v>160000</v>
      </c>
      <c r="E6" s="23"/>
      <c r="F6" s="44">
        <v>45889</v>
      </c>
      <c r="G6" s="45">
        <v>120</v>
      </c>
      <c r="H6" s="48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279</v>
      </c>
      <c r="L6" s="5">
        <v>756496</v>
      </c>
      <c r="M6" s="22"/>
    </row>
    <row r="7" spans="1:13" x14ac:dyDescent="0.3">
      <c r="A7" s="41">
        <v>3</v>
      </c>
      <c r="B7" s="7"/>
      <c r="C7" s="3" t="s">
        <v>280</v>
      </c>
      <c r="D7" s="5">
        <v>920000</v>
      </c>
      <c r="E7" s="23"/>
      <c r="F7" s="44">
        <v>45893</v>
      </c>
      <c r="G7" s="45">
        <v>98</v>
      </c>
      <c r="H7" s="48" t="str">
        <f t="shared" si="0"/>
        <v>54 days</v>
      </c>
      <c r="I7" s="21">
        <v>3</v>
      </c>
      <c r="J7" s="4">
        <v>45901</v>
      </c>
      <c r="K7" s="3" t="s">
        <v>284</v>
      </c>
      <c r="L7" s="5">
        <v>940405.5</v>
      </c>
      <c r="M7" s="22" t="s">
        <v>282</v>
      </c>
    </row>
    <row r="8" spans="1:13" x14ac:dyDescent="0.3">
      <c r="A8" s="41">
        <v>4</v>
      </c>
      <c r="B8" s="7"/>
      <c r="C8" s="3" t="s">
        <v>283</v>
      </c>
      <c r="D8" s="5">
        <v>30000</v>
      </c>
      <c r="E8" s="22"/>
      <c r="F8" s="44">
        <v>45899</v>
      </c>
      <c r="G8" s="45">
        <v>78</v>
      </c>
      <c r="H8" s="48" t="str">
        <f t="shared" si="0"/>
        <v>60 days</v>
      </c>
      <c r="I8" s="21">
        <v>4</v>
      </c>
      <c r="J8" s="4">
        <v>45912</v>
      </c>
      <c r="K8" s="3" t="s">
        <v>290</v>
      </c>
      <c r="L8" s="5">
        <v>317988</v>
      </c>
      <c r="M8" s="22"/>
    </row>
    <row r="9" spans="1:13" x14ac:dyDescent="0.3">
      <c r="A9" s="41">
        <v>5</v>
      </c>
      <c r="B9" s="130"/>
      <c r="C9" s="15"/>
      <c r="D9" s="15"/>
      <c r="E9" s="22"/>
      <c r="F9" s="47">
        <v>45900</v>
      </c>
      <c r="G9" s="45">
        <v>81</v>
      </c>
      <c r="H9" s="48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>
        <v>45901</v>
      </c>
      <c r="G10" s="45">
        <v>79</v>
      </c>
      <c r="H10" s="48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45840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289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45884</v>
      </c>
      <c r="G19" s="45">
        <v>150</v>
      </c>
      <c r="H19" s="48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45889</v>
      </c>
      <c r="G20" s="45">
        <v>120</v>
      </c>
      <c r="H20" s="48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45893</v>
      </c>
      <c r="G21" s="45">
        <v>97</v>
      </c>
      <c r="H21" s="48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45899</v>
      </c>
      <c r="G22" s="45">
        <v>80</v>
      </c>
      <c r="H22" s="48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45900</v>
      </c>
      <c r="G23" s="45">
        <v>74</v>
      </c>
      <c r="H23" s="48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7">
        <v>45907</v>
      </c>
      <c r="G24" s="45">
        <v>56</v>
      </c>
      <c r="H24" s="48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7">
        <v>45910</v>
      </c>
      <c r="G25" s="45">
        <v>50</v>
      </c>
      <c r="H25" s="48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7">
        <v>45912</v>
      </c>
      <c r="G26" s="45">
        <v>48</v>
      </c>
      <c r="H26" s="48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37"/>
    </row>
    <row r="31" spans="1:13" x14ac:dyDescent="0.3">
      <c r="A31" s="24"/>
      <c r="B31" s="25"/>
      <c r="C31" s="26"/>
      <c r="D31" s="65" t="s">
        <v>149</v>
      </c>
      <c r="E31" s="85">
        <v>1050000</v>
      </c>
      <c r="F31" s="92" t="s">
        <v>272</v>
      </c>
      <c r="G31" s="128">
        <v>900000</v>
      </c>
      <c r="H31" s="60" t="s">
        <v>273</v>
      </c>
      <c r="I31" s="177">
        <v>150000</v>
      </c>
      <c r="J31" s="177"/>
      <c r="K31" s="98"/>
      <c r="L31" s="98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2" x14ac:dyDescent="0.3">
      <c r="D33" s="15" t="s">
        <v>275</v>
      </c>
      <c r="E33" s="58">
        <f>G33*F33</f>
        <v>190815.8</v>
      </c>
      <c r="F33" s="58">
        <v>98</v>
      </c>
      <c r="G33" s="66">
        <v>1947.1</v>
      </c>
      <c r="H33" s="61">
        <v>240</v>
      </c>
      <c r="I33" s="164">
        <f>G33*H33</f>
        <v>467304</v>
      </c>
      <c r="J33" s="164"/>
      <c r="K33" s="84" t="s">
        <v>285</v>
      </c>
      <c r="L33" s="61">
        <v>100000</v>
      </c>
    </row>
    <row r="34" spans="1:12" x14ac:dyDescent="0.3">
      <c r="D34" s="15" t="s">
        <v>276</v>
      </c>
      <c r="E34" s="58">
        <f t="shared" ref="E34:E39" si="2">G34*F34</f>
        <v>21718.3</v>
      </c>
      <c r="F34" s="58">
        <v>97</v>
      </c>
      <c r="G34" s="66">
        <v>223.9</v>
      </c>
      <c r="H34" s="61">
        <v>240</v>
      </c>
      <c r="I34" s="164">
        <f t="shared" ref="I34:I39" si="3">G34*H34</f>
        <v>53736</v>
      </c>
      <c r="J34" s="164"/>
      <c r="K34" s="84" t="s">
        <v>288</v>
      </c>
      <c r="L34" s="61">
        <v>600000</v>
      </c>
    </row>
    <row r="35" spans="1:12" x14ac:dyDescent="0.3">
      <c r="B35" s="124"/>
      <c r="D35" s="15" t="s">
        <v>277</v>
      </c>
      <c r="E35" s="58">
        <f t="shared" si="2"/>
        <v>185004</v>
      </c>
      <c r="F35" s="58">
        <v>81</v>
      </c>
      <c r="G35" s="66">
        <v>2284</v>
      </c>
      <c r="H35" s="61">
        <v>265</v>
      </c>
      <c r="I35" s="164">
        <f t="shared" si="3"/>
        <v>605260</v>
      </c>
      <c r="J35" s="164"/>
      <c r="K35" s="84" t="s">
        <v>292</v>
      </c>
      <c r="L35" s="61">
        <v>700000</v>
      </c>
    </row>
    <row r="36" spans="1:12" x14ac:dyDescent="0.3">
      <c r="D36" s="15" t="s">
        <v>278</v>
      </c>
      <c r="E36" s="58">
        <f t="shared" si="2"/>
        <v>42231.8</v>
      </c>
      <c r="F36" s="58">
        <v>74</v>
      </c>
      <c r="G36" s="66">
        <v>570.70000000000005</v>
      </c>
      <c r="H36" s="61">
        <v>265</v>
      </c>
      <c r="I36" s="164">
        <f t="shared" si="3"/>
        <v>151235.5</v>
      </c>
      <c r="J36" s="164"/>
      <c r="K36" s="84" t="s">
        <v>143</v>
      </c>
      <c r="L36" s="61">
        <v>920000</v>
      </c>
    </row>
    <row r="37" spans="1:12" x14ac:dyDescent="0.3">
      <c r="D37" s="15" t="s">
        <v>281</v>
      </c>
      <c r="E37" s="58">
        <f t="shared" si="2"/>
        <v>280347.3</v>
      </c>
      <c r="F37" s="58">
        <v>79</v>
      </c>
      <c r="G37" s="66">
        <v>3548.7</v>
      </c>
      <c r="H37" s="61">
        <v>265</v>
      </c>
      <c r="I37" s="164">
        <f t="shared" si="3"/>
        <v>940405.5</v>
      </c>
      <c r="J37" s="164"/>
      <c r="K37" s="84" t="s">
        <v>293</v>
      </c>
      <c r="L37" s="61">
        <v>16000</v>
      </c>
    </row>
    <row r="38" spans="1:12" x14ac:dyDescent="0.3">
      <c r="D38" s="15" t="s">
        <v>291</v>
      </c>
      <c r="E38" s="58">
        <f t="shared" si="2"/>
        <v>46252.800000000003</v>
      </c>
      <c r="F38" s="58">
        <v>48</v>
      </c>
      <c r="G38" s="66">
        <v>963.6</v>
      </c>
      <c r="H38" s="61">
        <v>330</v>
      </c>
      <c r="I38" s="164">
        <f t="shared" si="3"/>
        <v>317988</v>
      </c>
      <c r="J38" s="164"/>
      <c r="K38" s="84" t="s">
        <v>295</v>
      </c>
      <c r="L38" s="61">
        <v>200000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2" x14ac:dyDescent="0.3">
      <c r="D40" s="51" t="s">
        <v>144</v>
      </c>
      <c r="E40" s="59">
        <f>SUM(E33:E38)</f>
        <v>766370</v>
      </c>
      <c r="F40" s="59"/>
      <c r="G40" s="83">
        <f>SUM(G33:G39)</f>
        <v>9538</v>
      </c>
      <c r="H40" s="51"/>
      <c r="I40" s="171">
        <f>SUM(I33:I39)</f>
        <v>2535929</v>
      </c>
      <c r="J40" s="171"/>
      <c r="K40" s="51" t="s">
        <v>174</v>
      </c>
      <c r="L40" s="5">
        <f>SUM(L33:L39)</f>
        <v>2536000</v>
      </c>
    </row>
    <row r="41" spans="1:12" ht="15" thickBot="1" x14ac:dyDescent="0.35">
      <c r="D41" s="51" t="s">
        <v>212</v>
      </c>
      <c r="E41" s="107" t="str">
        <f>CONCATENATE(ROUND((E40/E31)*100,2),"%")</f>
        <v>72.99%</v>
      </c>
      <c r="F41" s="15"/>
      <c r="G41" s="57"/>
      <c r="H41" s="15"/>
      <c r="I41" s="172"/>
      <c r="J41" s="172"/>
      <c r="K41" s="82" t="s">
        <v>175</v>
      </c>
      <c r="L41" s="5">
        <f>I40-L40</f>
        <v>-71</v>
      </c>
    </row>
    <row r="42" spans="1:12" x14ac:dyDescent="0.3">
      <c r="C42" s="40"/>
      <c r="K42" s="67"/>
      <c r="L42" s="40"/>
    </row>
    <row r="43" spans="1:12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1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1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313</v>
      </c>
      <c r="B1" s="148"/>
      <c r="C1" s="148"/>
      <c r="D1" s="148"/>
      <c r="E1" s="149"/>
      <c r="F1" s="16" t="s">
        <v>87</v>
      </c>
      <c r="G1" s="150">
        <v>45918</v>
      </c>
      <c r="H1" s="151"/>
      <c r="I1" s="17" t="s">
        <v>36</v>
      </c>
      <c r="J1" s="152">
        <f>L2-D2</f>
        <v>979350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1551000</v>
      </c>
      <c r="E2" s="20"/>
      <c r="F2" s="32" t="s">
        <v>100</v>
      </c>
      <c r="G2" s="156" t="s">
        <v>345</v>
      </c>
      <c r="H2" s="157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309</v>
      </c>
      <c r="F5" s="44">
        <v>45972</v>
      </c>
      <c r="G5" s="45">
        <v>90</v>
      </c>
      <c r="H5" s="48" t="str">
        <f>IF(ISBLANK(F5),"",CONCATENATE(F5-$G$1+1," days"))</f>
        <v>55 days</v>
      </c>
      <c r="I5" s="21">
        <v>1</v>
      </c>
      <c r="J5" s="44">
        <v>45975</v>
      </c>
      <c r="K5" s="3" t="s">
        <v>305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294</v>
      </c>
      <c r="D6" s="5">
        <v>17500</v>
      </c>
      <c r="E6" s="23"/>
      <c r="F6" s="44">
        <v>45974</v>
      </c>
      <c r="G6" s="45">
        <v>93</v>
      </c>
      <c r="H6" s="48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311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317</v>
      </c>
      <c r="D7" s="5">
        <v>996000</v>
      </c>
      <c r="E7" s="23"/>
      <c r="F7" s="44">
        <v>45975</v>
      </c>
      <c r="G7" s="45">
        <v>88</v>
      </c>
      <c r="H7" s="48" t="str">
        <f t="shared" si="0"/>
        <v>58 days</v>
      </c>
      <c r="I7" s="21">
        <v>3</v>
      </c>
      <c r="J7" s="4">
        <v>45995</v>
      </c>
      <c r="K7" s="3" t="s">
        <v>315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306</v>
      </c>
      <c r="D8" s="5">
        <v>15000</v>
      </c>
      <c r="E8" s="22"/>
      <c r="F8" s="44">
        <v>45982</v>
      </c>
      <c r="G8" s="45">
        <v>72</v>
      </c>
      <c r="H8" s="48" t="str">
        <f t="shared" si="0"/>
        <v>65 days</v>
      </c>
      <c r="I8" s="21">
        <v>4</v>
      </c>
      <c r="J8" s="4">
        <v>45995</v>
      </c>
      <c r="K8" s="3" t="s">
        <v>316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314</v>
      </c>
      <c r="D9" s="5">
        <v>100000</v>
      </c>
      <c r="E9" s="22"/>
      <c r="F9" s="47">
        <v>45985</v>
      </c>
      <c r="G9" s="45">
        <v>68</v>
      </c>
      <c r="H9" s="48" t="str">
        <f t="shared" si="0"/>
        <v>68 days</v>
      </c>
      <c r="I9" s="21">
        <v>5</v>
      </c>
      <c r="J9" s="4">
        <v>46001</v>
      </c>
      <c r="K9" s="3" t="s">
        <v>320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7">
        <v>45991</v>
      </c>
      <c r="G10" s="45">
        <v>62</v>
      </c>
      <c r="H10" s="48" t="str">
        <f t="shared" si="0"/>
        <v>74 days</v>
      </c>
      <c r="I10" s="21">
        <v>6</v>
      </c>
      <c r="J10" s="4">
        <v>46003</v>
      </c>
      <c r="K10" s="3" t="s">
        <v>319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327</v>
      </c>
      <c r="D11" s="5">
        <v>34500</v>
      </c>
      <c r="E11" s="22"/>
      <c r="F11" s="47">
        <v>45995</v>
      </c>
      <c r="G11" s="45">
        <v>58</v>
      </c>
      <c r="H11" s="48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350</v>
      </c>
      <c r="D12" s="5">
        <v>30000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45918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345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224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45972</v>
      </c>
      <c r="G19" s="45">
        <v>130</v>
      </c>
      <c r="H19" s="48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45979</v>
      </c>
      <c r="G20" s="45">
        <v>110</v>
      </c>
      <c r="H20" s="48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45991</v>
      </c>
      <c r="G21" s="45">
        <v>93</v>
      </c>
      <c r="H21" s="48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45995</v>
      </c>
      <c r="G22" s="45">
        <v>78</v>
      </c>
      <c r="H22" s="48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900000</v>
      </c>
      <c r="F31" s="92" t="s">
        <v>272</v>
      </c>
      <c r="G31" s="85">
        <v>750000</v>
      </c>
      <c r="H31" s="60" t="s">
        <v>273</v>
      </c>
      <c r="I31" s="85">
        <v>150000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181887.2</v>
      </c>
      <c r="F33" s="58">
        <v>88</v>
      </c>
      <c r="G33" s="66">
        <v>2066.9</v>
      </c>
      <c r="H33" s="61">
        <v>240</v>
      </c>
      <c r="I33" s="164">
        <f>G33*H33</f>
        <v>496056</v>
      </c>
      <c r="J33" s="164"/>
      <c r="K33" s="84" t="s">
        <v>318</v>
      </c>
      <c r="L33" s="134">
        <v>50000</v>
      </c>
      <c r="M33" s="15"/>
    </row>
    <row r="34" spans="1:13" x14ac:dyDescent="0.3">
      <c r="D34" s="15" t="s">
        <v>307</v>
      </c>
      <c r="E34" s="58">
        <f t="shared" ref="E34:E39" si="2">G34*F34</f>
        <v>146009.59999999998</v>
      </c>
      <c r="F34" s="58">
        <v>68</v>
      </c>
      <c r="G34" s="66">
        <v>2147.1999999999998</v>
      </c>
      <c r="H34" s="61">
        <v>300</v>
      </c>
      <c r="I34" s="164">
        <f t="shared" ref="I34:I39" si="3">G34*H34</f>
        <v>644160</v>
      </c>
      <c r="J34" s="164"/>
      <c r="K34" s="84" t="s">
        <v>143</v>
      </c>
      <c r="L34" s="134">
        <v>996688</v>
      </c>
      <c r="M34" s="15"/>
    </row>
    <row r="35" spans="1:13" x14ac:dyDescent="0.3">
      <c r="B35" s="124"/>
      <c r="D35" s="15" t="s">
        <v>254</v>
      </c>
      <c r="E35" s="58">
        <f t="shared" si="2"/>
        <v>196782.40000000002</v>
      </c>
      <c r="F35" s="58">
        <v>58</v>
      </c>
      <c r="G35" s="66">
        <v>3392.8</v>
      </c>
      <c r="H35" s="61">
        <v>335</v>
      </c>
      <c r="I35" s="164">
        <f t="shared" si="3"/>
        <v>1136588</v>
      </c>
      <c r="J35" s="164"/>
      <c r="K35" s="84" t="s">
        <v>328</v>
      </c>
      <c r="L35" s="134">
        <v>500000</v>
      </c>
      <c r="M35" s="15" t="s">
        <v>224</v>
      </c>
    </row>
    <row r="36" spans="1:13" x14ac:dyDescent="0.3">
      <c r="D36" s="15" t="s">
        <v>310</v>
      </c>
      <c r="E36" s="58">
        <f t="shared" si="2"/>
        <v>66853.8</v>
      </c>
      <c r="F36" s="58">
        <v>78</v>
      </c>
      <c r="G36" s="66">
        <v>857.1</v>
      </c>
      <c r="H36" s="61">
        <v>285</v>
      </c>
      <c r="I36" s="164">
        <f t="shared" si="3"/>
        <v>244273.5</v>
      </c>
      <c r="J36" s="164"/>
      <c r="K36" s="84" t="s">
        <v>329</v>
      </c>
      <c r="L36" s="134">
        <v>500000</v>
      </c>
      <c r="M36" s="15"/>
    </row>
    <row r="37" spans="1:13" x14ac:dyDescent="0.3">
      <c r="D37" s="15" t="s">
        <v>320</v>
      </c>
      <c r="E37" s="58">
        <f t="shared" si="2"/>
        <v>570</v>
      </c>
      <c r="F37" s="58">
        <v>60</v>
      </c>
      <c r="G37" s="66">
        <v>9.5</v>
      </c>
      <c r="H37" s="61">
        <v>335</v>
      </c>
      <c r="I37" s="164">
        <f t="shared" si="3"/>
        <v>3182.5</v>
      </c>
      <c r="J37" s="164"/>
      <c r="K37" s="84" t="s">
        <v>331</v>
      </c>
      <c r="L37" s="134">
        <v>300000</v>
      </c>
      <c r="M37" s="15"/>
    </row>
    <row r="38" spans="1:13" x14ac:dyDescent="0.3">
      <c r="D38" s="15" t="s">
        <v>319</v>
      </c>
      <c r="E38" s="58">
        <f t="shared" si="2"/>
        <v>1680</v>
      </c>
      <c r="F38" s="58">
        <v>80</v>
      </c>
      <c r="G38" s="66">
        <v>21</v>
      </c>
      <c r="H38" s="61">
        <v>290</v>
      </c>
      <c r="I38" s="164">
        <f t="shared" si="3"/>
        <v>6090</v>
      </c>
      <c r="J38" s="164"/>
      <c r="K38" s="84" t="s">
        <v>318</v>
      </c>
      <c r="L38" s="134">
        <v>50000</v>
      </c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 t="s">
        <v>155</v>
      </c>
      <c r="L39" s="134">
        <v>136000</v>
      </c>
      <c r="M39" s="15"/>
    </row>
    <row r="40" spans="1:13" x14ac:dyDescent="0.3">
      <c r="D40" s="51" t="s">
        <v>144</v>
      </c>
      <c r="E40" s="59">
        <f>SUM(E33:E38)</f>
        <v>593783</v>
      </c>
      <c r="F40" s="59"/>
      <c r="G40" s="83">
        <f>SUM(G33:G39)</f>
        <v>8494.5</v>
      </c>
      <c r="H40" s="51"/>
      <c r="I40" s="171">
        <f>SUM(I33:I39)</f>
        <v>2530350</v>
      </c>
      <c r="J40" s="171"/>
      <c r="K40" s="51" t="s">
        <v>174</v>
      </c>
      <c r="L40" s="135">
        <f>SUM(L33:L39)</f>
        <v>2532688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65.98%</v>
      </c>
      <c r="F41" s="15"/>
      <c r="G41" s="57"/>
      <c r="H41" s="15"/>
      <c r="I41" s="172"/>
      <c r="J41" s="172"/>
      <c r="K41" s="82" t="s">
        <v>175</v>
      </c>
      <c r="L41" s="103">
        <f>I40-L40</f>
        <v>-2338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334</v>
      </c>
      <c r="B1" s="148"/>
      <c r="C1" s="148"/>
      <c r="D1" s="148"/>
      <c r="E1" s="149"/>
      <c r="F1" s="16" t="s">
        <v>87</v>
      </c>
      <c r="G1" s="150">
        <v>46016</v>
      </c>
      <c r="H1" s="151"/>
      <c r="I1" s="17" t="s">
        <v>36</v>
      </c>
      <c r="J1" s="152">
        <f>L2-D2</f>
        <v>-469722.5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585000</v>
      </c>
      <c r="E2" s="20"/>
      <c r="F2" s="32" t="s">
        <v>100</v>
      </c>
      <c r="G2" s="156" t="s">
        <v>348</v>
      </c>
      <c r="H2" s="157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332</v>
      </c>
      <c r="F5" s="44">
        <v>46049</v>
      </c>
      <c r="G5" s="45">
        <v>518</v>
      </c>
      <c r="H5" s="48" t="str">
        <f>IF(ISBLANK(F5),"",CONCATENATE(F5-$G$1+1," days"))</f>
        <v>34 days</v>
      </c>
      <c r="I5" s="21">
        <v>1</v>
      </c>
      <c r="J5" s="44">
        <v>46046</v>
      </c>
      <c r="K5" s="3" t="s">
        <v>337</v>
      </c>
      <c r="L5" s="5">
        <v>0</v>
      </c>
      <c r="M5" s="22" t="s">
        <v>333</v>
      </c>
    </row>
    <row r="6" spans="1:13" x14ac:dyDescent="0.3">
      <c r="A6" s="41">
        <v>2</v>
      </c>
      <c r="B6" s="7">
        <v>46016</v>
      </c>
      <c r="C6" s="3" t="s">
        <v>330</v>
      </c>
      <c r="D6" s="5">
        <v>13000</v>
      </c>
      <c r="E6" s="23"/>
      <c r="F6" s="44"/>
      <c r="G6" s="45"/>
      <c r="H6" s="48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336</v>
      </c>
      <c r="L6" s="5">
        <v>115277.5</v>
      </c>
      <c r="M6" s="22" t="s">
        <v>333</v>
      </c>
    </row>
    <row r="7" spans="1:13" x14ac:dyDescent="0.3">
      <c r="A7" s="41">
        <v>3</v>
      </c>
      <c r="B7" s="7">
        <v>46046</v>
      </c>
      <c r="C7" s="3" t="s">
        <v>339</v>
      </c>
      <c r="D7" s="5">
        <v>250000</v>
      </c>
      <c r="E7" s="23"/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327</v>
      </c>
      <c r="D8" s="5">
        <v>34000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/>
      <c r="C9" s="15"/>
      <c r="D9" s="15"/>
      <c r="E9" s="22"/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46016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990000</v>
      </c>
      <c r="F31" s="92" t="s">
        <v>272</v>
      </c>
      <c r="G31" s="85">
        <v>830000</v>
      </c>
      <c r="H31" s="60" t="s">
        <v>273</v>
      </c>
      <c r="I31" s="85">
        <v>160000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336</v>
      </c>
      <c r="E33" s="58">
        <f>G33*F33</f>
        <v>918673</v>
      </c>
      <c r="F33" s="58">
        <v>518</v>
      </c>
      <c r="G33" s="66">
        <v>1773.5</v>
      </c>
      <c r="H33" s="61">
        <v>65</v>
      </c>
      <c r="I33" s="164">
        <f>G33*H33</f>
        <v>115277.5</v>
      </c>
      <c r="J33" s="164"/>
      <c r="K33" s="84" t="s">
        <v>143</v>
      </c>
      <c r="L33" s="134">
        <v>250000</v>
      </c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2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918673</v>
      </c>
      <c r="F40" s="59"/>
      <c r="G40" s="83">
        <f>SUM(G33:G39)</f>
        <v>1773.5</v>
      </c>
      <c r="H40" s="51"/>
      <c r="I40" s="171">
        <f>SUM(I33:I39)</f>
        <v>115277.5</v>
      </c>
      <c r="J40" s="171"/>
      <c r="K40" s="51" t="s">
        <v>174</v>
      </c>
      <c r="L40" s="135">
        <f>SUM(L33:L39)</f>
        <v>250000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92.8%</v>
      </c>
      <c r="F41" s="15"/>
      <c r="G41" s="57"/>
      <c r="H41" s="15"/>
      <c r="I41" s="172"/>
      <c r="J41" s="172"/>
      <c r="K41" s="82" t="s">
        <v>175</v>
      </c>
      <c r="L41" s="103">
        <f>I40-L40</f>
        <v>-134722.5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="95" zoomScaleNormal="100" workbookViewId="0">
      <pane ySplit="1" topLeftCell="A2" activePane="bottomLeft" state="frozen"/>
      <selection pane="bottomLeft" activeCell="E22" sqref="E2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335</v>
      </c>
      <c r="B1" s="148"/>
      <c r="C1" s="148"/>
      <c r="D1" s="148"/>
      <c r="E1" s="149"/>
      <c r="F1" s="16" t="s">
        <v>87</v>
      </c>
      <c r="G1" s="150">
        <v>46068</v>
      </c>
      <c r="H1" s="151"/>
      <c r="I1" s="17" t="s">
        <v>36</v>
      </c>
      <c r="J1" s="152">
        <f>L2-D2</f>
        <v>610376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1578900</v>
      </c>
      <c r="E2" s="20"/>
      <c r="F2" s="32" t="s">
        <v>100</v>
      </c>
      <c r="G2" s="156" t="s">
        <v>361</v>
      </c>
      <c r="H2" s="157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4">
        <v>46124</v>
      </c>
      <c r="G5" s="45">
        <v>166</v>
      </c>
      <c r="H5" s="48" t="str">
        <f>IF(ISBLANK(F5),"",CONCATENATE(F5-$G$1+1," days"))</f>
        <v>57 days</v>
      </c>
      <c r="I5" s="21">
        <v>1</v>
      </c>
      <c r="J5" s="44">
        <v>46132</v>
      </c>
      <c r="K5" s="3" t="s">
        <v>355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330</v>
      </c>
      <c r="D6" s="5">
        <v>33000</v>
      </c>
      <c r="E6" s="23" t="s">
        <v>366</v>
      </c>
      <c r="F6" s="44">
        <v>46127</v>
      </c>
      <c r="G6" s="45">
        <v>150</v>
      </c>
      <c r="H6" s="48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357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4">
        <v>46131</v>
      </c>
      <c r="G7" s="45">
        <v>133</v>
      </c>
      <c r="H7" s="48" t="str">
        <f t="shared" si="0"/>
        <v>64 days</v>
      </c>
      <c r="I7" s="21">
        <v>3</v>
      </c>
      <c r="J7" s="4">
        <v>46138</v>
      </c>
      <c r="K7" s="3" t="s">
        <v>358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4">
        <v>46132</v>
      </c>
      <c r="G8" s="45">
        <v>131</v>
      </c>
      <c r="H8" s="48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46107</v>
      </c>
      <c r="C9" s="3" t="s">
        <v>306</v>
      </c>
      <c r="D9" s="9">
        <v>6000</v>
      </c>
      <c r="E9" s="22"/>
      <c r="F9" s="47">
        <v>46136</v>
      </c>
      <c r="G9" s="45">
        <v>126</v>
      </c>
      <c r="H9" s="48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46111</v>
      </c>
      <c r="C10" s="3" t="s">
        <v>143</v>
      </c>
      <c r="D10" s="9">
        <v>1030055</v>
      </c>
      <c r="E10" s="22" t="s">
        <v>356</v>
      </c>
      <c r="F10" s="47">
        <v>46137</v>
      </c>
      <c r="G10" s="45">
        <v>125</v>
      </c>
      <c r="H10" s="48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7">
        <v>46138</v>
      </c>
      <c r="G11" s="45">
        <v>121</v>
      </c>
      <c r="H11" s="48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362</v>
      </c>
      <c r="D13" s="5">
        <v>20800</v>
      </c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363</v>
      </c>
      <c r="D14" s="9">
        <v>4000</v>
      </c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283</v>
      </c>
      <c r="D15" s="5">
        <v>45000</v>
      </c>
      <c r="E15" s="22"/>
      <c r="F15" s="16" t="s">
        <v>87</v>
      </c>
      <c r="G15" s="150">
        <v>46068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361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46124</v>
      </c>
      <c r="G19" s="45">
        <v>135</v>
      </c>
      <c r="H19" s="48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46131</v>
      </c>
      <c r="G20" s="45">
        <v>97</v>
      </c>
      <c r="H20" s="48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>
        <v>46136</v>
      </c>
      <c r="G21" s="45">
        <v>85</v>
      </c>
      <c r="H21" s="48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46137</v>
      </c>
      <c r="G22" s="45">
        <v>76</v>
      </c>
      <c r="H22" s="48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46138</v>
      </c>
      <c r="G23" s="45">
        <v>90</v>
      </c>
      <c r="H23" s="48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255712</v>
      </c>
      <c r="F33" s="58">
        <v>131</v>
      </c>
      <c r="G33" s="66">
        <v>1952</v>
      </c>
      <c r="H33" s="61">
        <v>234</v>
      </c>
      <c r="I33" s="164">
        <f>G33*H33</f>
        <v>456768</v>
      </c>
      <c r="J33" s="164"/>
      <c r="K33" s="84" t="s">
        <v>353</v>
      </c>
      <c r="L33" s="134">
        <v>134360</v>
      </c>
      <c r="M33" s="15"/>
    </row>
    <row r="34" spans="1:13" x14ac:dyDescent="0.3">
      <c r="D34" s="15" t="s">
        <v>199</v>
      </c>
      <c r="E34" s="58">
        <f t="shared" ref="E34:E39" si="2">G34*F34</f>
        <v>723967.2</v>
      </c>
      <c r="F34" s="58">
        <v>121</v>
      </c>
      <c r="G34" s="66">
        <v>5983.2</v>
      </c>
      <c r="H34" s="61">
        <v>254</v>
      </c>
      <c r="I34" s="164">
        <f t="shared" ref="I34:I39" si="3">G34*H34</f>
        <v>1519732.8</v>
      </c>
      <c r="J34" s="164"/>
      <c r="K34" s="84" t="s">
        <v>354</v>
      </c>
      <c r="L34" s="134">
        <v>200000</v>
      </c>
      <c r="M34" s="15"/>
    </row>
    <row r="35" spans="1:13" x14ac:dyDescent="0.3">
      <c r="B35" s="124"/>
      <c r="D35" s="15" t="s">
        <v>359</v>
      </c>
      <c r="E35" s="58">
        <f t="shared" si="2"/>
        <v>4500</v>
      </c>
      <c r="F35" s="58">
        <v>90</v>
      </c>
      <c r="G35" s="66">
        <v>50</v>
      </c>
      <c r="H35" s="61">
        <v>100</v>
      </c>
      <c r="I35" s="164">
        <f t="shared" si="3"/>
        <v>5000</v>
      </c>
      <c r="J35" s="164"/>
      <c r="K35" s="84" t="s">
        <v>364</v>
      </c>
      <c r="L35" s="134">
        <v>50000</v>
      </c>
      <c r="M35" s="15" t="s">
        <v>224</v>
      </c>
    </row>
    <row r="36" spans="1:13" x14ac:dyDescent="0.3">
      <c r="D36" s="15" t="s">
        <v>229</v>
      </c>
      <c r="E36" s="58">
        <f t="shared" si="2"/>
        <v>64350</v>
      </c>
      <c r="F36" s="58">
        <v>90</v>
      </c>
      <c r="G36" s="66">
        <v>715</v>
      </c>
      <c r="H36" s="61">
        <v>285</v>
      </c>
      <c r="I36" s="164">
        <f t="shared" si="3"/>
        <v>203775</v>
      </c>
      <c r="J36" s="164"/>
      <c r="K36" s="84" t="s">
        <v>143</v>
      </c>
      <c r="L36" s="134">
        <v>1030055</v>
      </c>
      <c r="M36" s="15"/>
    </row>
    <row r="37" spans="1:13" x14ac:dyDescent="0.3">
      <c r="D37" s="15" t="s">
        <v>360</v>
      </c>
      <c r="E37" s="58">
        <f t="shared" si="2"/>
        <v>3600</v>
      </c>
      <c r="F37" s="58">
        <v>90</v>
      </c>
      <c r="G37" s="66">
        <v>40</v>
      </c>
      <c r="H37" s="61">
        <v>100</v>
      </c>
      <c r="I37" s="164">
        <f t="shared" si="3"/>
        <v>4000</v>
      </c>
      <c r="J37" s="164"/>
      <c r="K37" s="84" t="s">
        <v>213</v>
      </c>
      <c r="L37" s="134">
        <v>200000</v>
      </c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1052129.2</v>
      </c>
      <c r="F40" s="59"/>
      <c r="G40" s="83">
        <f>SUM(G33:G39)</f>
        <v>8740.2000000000007</v>
      </c>
      <c r="H40" s="51"/>
      <c r="I40" s="171">
        <f>SUM(I33:I39)</f>
        <v>2189275.7999999998</v>
      </c>
      <c r="J40" s="171"/>
      <c r="K40" s="51" t="s">
        <v>174</v>
      </c>
      <c r="L40" s="135">
        <f>SUM(L33:L39)</f>
        <v>1614415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131.52%</v>
      </c>
      <c r="F41" s="15"/>
      <c r="G41" s="57"/>
      <c r="H41" s="15"/>
      <c r="I41" s="172"/>
      <c r="J41" s="172"/>
      <c r="K41" s="82" t="s">
        <v>175</v>
      </c>
      <c r="L41" s="103">
        <f>I40-L40</f>
        <v>574860.79999999981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>
        <v>450000</v>
      </c>
      <c r="D43" s="15">
        <v>126</v>
      </c>
      <c r="E43" s="129">
        <f>C43/D43</f>
        <v>3571.4285714285716</v>
      </c>
      <c r="F43" s="61">
        <v>250</v>
      </c>
      <c r="G43" s="99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>
        <v>100000</v>
      </c>
      <c r="D44" s="15">
        <v>76</v>
      </c>
      <c r="E44" s="129">
        <f>C44/D44</f>
        <v>1315.7894736842106</v>
      </c>
      <c r="F44" s="61">
        <v>300</v>
      </c>
      <c r="G44" s="99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09">
        <f>G43+G44</f>
        <v>1287593.9849624061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E12" sqref="E1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4" style="1" bestFit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368</v>
      </c>
      <c r="B1" s="148"/>
      <c r="C1" s="148"/>
      <c r="D1" s="148"/>
      <c r="E1" s="149"/>
      <c r="F1" s="16" t="s">
        <v>87</v>
      </c>
      <c r="G1" s="150">
        <v>46154</v>
      </c>
      <c r="H1" s="151"/>
      <c r="I1" s="17" t="s">
        <v>36</v>
      </c>
      <c r="J1" s="152">
        <f>L2-D2</f>
        <v>-511453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511453</v>
      </c>
      <c r="E2" s="20"/>
      <c r="F2" s="32" t="s">
        <v>100</v>
      </c>
      <c r="G2" s="156" t="str">
        <f ca="1">IF(ISBLANK(G1),"",CONCATENATE(_xlfn.DAYS(TODAY(), G1-1)," days"))</f>
        <v>28 days</v>
      </c>
      <c r="H2" s="157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256000</v>
      </c>
      <c r="E5" s="23" t="s">
        <v>365</v>
      </c>
      <c r="F5" s="44"/>
      <c r="G5" s="45"/>
      <c r="H5" s="48" t="str">
        <f>IF(ISBLANK(F5),"",CONCATENATE(F5-$G$1+1," days"))</f>
        <v/>
      </c>
      <c r="I5" s="21">
        <v>1</v>
      </c>
      <c r="J5" s="44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366</v>
      </c>
      <c r="F6" s="44"/>
      <c r="G6" s="45"/>
      <c r="H6" s="48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369</v>
      </c>
      <c r="D7" s="5">
        <v>10000</v>
      </c>
      <c r="E7" s="23" t="s">
        <v>370</v>
      </c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46161</v>
      </c>
      <c r="C8" s="3" t="s">
        <v>96</v>
      </c>
      <c r="D8" s="5">
        <v>14953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46167</v>
      </c>
      <c r="C9" s="3" t="s">
        <v>371</v>
      </c>
      <c r="D9" s="9">
        <v>3000</v>
      </c>
      <c r="E9" s="22" t="s">
        <v>140</v>
      </c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46181</v>
      </c>
      <c r="C10" s="3" t="s">
        <v>143</v>
      </c>
      <c r="D10" s="9">
        <v>200000</v>
      </c>
      <c r="E10" s="22" t="s">
        <v>372</v>
      </c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130">
        <v>46181</v>
      </c>
      <c r="C11" s="3" t="s">
        <v>96</v>
      </c>
      <c r="D11" s="5">
        <v>12500</v>
      </c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0"/>
      <c r="C14" s="3"/>
      <c r="D14" s="9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46154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tr">
        <f ca="1">IF(ISBLANK(G15),"",CONCATENATE(_xlfn.DAYS(TODAY(), G1-1)," days"))</f>
        <v>28 days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800000</v>
      </c>
      <c r="H31" s="60" t="s">
        <v>273</v>
      </c>
      <c r="I31" s="85">
        <v>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/>
      <c r="E33" s="58">
        <f>G33*F33</f>
        <v>0</v>
      </c>
      <c r="F33" s="58"/>
      <c r="G33" s="66"/>
      <c r="H33" s="61"/>
      <c r="I33" s="164">
        <f>G33*H33</f>
        <v>0</v>
      </c>
      <c r="J33" s="164"/>
      <c r="K33" s="84"/>
      <c r="L33" s="134"/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0</v>
      </c>
      <c r="F40" s="59"/>
      <c r="G40" s="83">
        <f>SUM(G33:G39)</f>
        <v>0</v>
      </c>
      <c r="H40" s="51"/>
      <c r="I40" s="171">
        <f>SUM(I33:I39)</f>
        <v>0</v>
      </c>
      <c r="J40" s="171"/>
      <c r="K40" s="51" t="s">
        <v>174</v>
      </c>
      <c r="L40" s="135">
        <f>SUM(L33:L39)</f>
        <v>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0%</v>
      </c>
      <c r="F41" s="15"/>
      <c r="G41" s="57"/>
      <c r="H41" s="15"/>
      <c r="I41" s="172"/>
      <c r="J41" s="172"/>
      <c r="K41" s="82" t="s">
        <v>175</v>
      </c>
      <c r="L41" s="103">
        <f>I40-L40</f>
        <v>0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324</v>
      </c>
      <c r="C1" s="90" t="s">
        <v>182</v>
      </c>
      <c r="D1" s="94" t="s">
        <v>36</v>
      </c>
      <c r="E1" s="93" t="s">
        <v>117</v>
      </c>
      <c r="F1" s="91" t="s">
        <v>116</v>
      </c>
      <c r="G1" s="91" t="s">
        <v>88</v>
      </c>
      <c r="H1" s="139" t="s">
        <v>100</v>
      </c>
      <c r="I1" s="184" t="s">
        <v>204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2 months, 7 days</v>
      </c>
      <c r="O1" s="182"/>
      <c r="P1" s="182"/>
      <c r="Q1" s="182"/>
      <c r="R1" s="183"/>
      <c r="S1" s="8" t="s">
        <v>203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183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184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185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186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187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188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201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241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'Term-9'!$A$1</f>
        <v>July2025 - Sept2025</v>
      </c>
      <c r="C10" s="8" t="s">
        <v>256</v>
      </c>
      <c r="D10" s="95">
        <f t="shared" si="1"/>
        <v>1125929.5</v>
      </c>
      <c r="E10" s="88">
        <f>'Term-9'!$L$2</f>
        <v>2535929.5</v>
      </c>
      <c r="F10" s="88">
        <f>'Term-9'!$D$2</f>
        <v>1410000</v>
      </c>
      <c r="G10" s="140">
        <f>MIN('Term-9'!G5:G13)</f>
        <v>78</v>
      </c>
      <c r="H10" s="138" t="str" cm="1">
        <f t="array" ref="H10:I10">'Term-9'!G2:H2</f>
        <v>62 days</v>
      </c>
      <c r="I10">
        <v>0</v>
      </c>
    </row>
    <row r="11" spans="1:22" x14ac:dyDescent="0.3">
      <c r="A11" s="87">
        <v>10</v>
      </c>
      <c r="B11" s="126" t="str">
        <f>'Term-10'!$A$1</f>
        <v>Sept2025 - Dec2025</v>
      </c>
      <c r="C11" s="8" t="s">
        <v>287</v>
      </c>
      <c r="D11" s="95">
        <f t="shared" ref="D11" si="2">IF(F11="","",E11-F11)</f>
        <v>979350</v>
      </c>
      <c r="E11" s="88">
        <f>'Term-10'!$L$2</f>
        <v>2530350</v>
      </c>
      <c r="F11" s="88">
        <f>'Term-10'!$D$2</f>
        <v>1551000</v>
      </c>
      <c r="G11" s="140">
        <f>MIN('Term-10'!G5:G13)</f>
        <v>58</v>
      </c>
      <c r="H11" s="138" t="str" cm="1">
        <f t="array" ref="H11:I11">'Term-10'!G2:H2</f>
        <v>78 days</v>
      </c>
      <c r="I11">
        <v>0</v>
      </c>
    </row>
    <row r="12" spans="1:22" x14ac:dyDescent="0.3">
      <c r="A12" s="87">
        <v>11</v>
      </c>
      <c r="B12" s="126" t="str">
        <f>'Term-11'!$A$1</f>
        <v>Dec2025 - Jan2026</v>
      </c>
      <c r="C12" s="8" t="s">
        <v>312</v>
      </c>
      <c r="D12" s="95">
        <f t="shared" ref="D12" si="3">IF(F12="","",E12-F12)</f>
        <v>-469722.5</v>
      </c>
      <c r="E12" s="88">
        <f>'Term-11'!$L$2</f>
        <v>115277.5</v>
      </c>
      <c r="F12" s="88">
        <f>'Term-11'!$D$2</f>
        <v>585000</v>
      </c>
      <c r="G12" s="140">
        <f>MIN('Term-11'!G5:G13)</f>
        <v>518</v>
      </c>
      <c r="H12" s="138" t="str" cm="1">
        <f t="array" ref="H12:I12">'Term-11'!G2:H2</f>
        <v>34 days</v>
      </c>
      <c r="I12">
        <v>0</v>
      </c>
    </row>
    <row r="13" spans="1:22" x14ac:dyDescent="0.3">
      <c r="A13" s="87">
        <v>12</v>
      </c>
      <c r="B13" s="126" t="str">
        <f>'Term-12'!$A$1</f>
        <v>Feb2026 - Apr2026</v>
      </c>
      <c r="C13" s="8" t="s">
        <v>338</v>
      </c>
      <c r="D13" s="95">
        <f t="shared" ref="D13" si="4">IF(F13="","",E13-F13)</f>
        <v>610376</v>
      </c>
      <c r="E13" s="88">
        <f>'Term-12'!$L$2</f>
        <v>2189276</v>
      </c>
      <c r="F13" s="88">
        <f>'Term-12'!$D$2</f>
        <v>1578900</v>
      </c>
      <c r="G13" s="140">
        <f>MIN('Term-12'!G6:G14)</f>
        <v>121</v>
      </c>
      <c r="H13" s="138" t="str" cm="1">
        <f t="array" ref="H13:I13">'Term-12'!G2:H2</f>
        <v>71 days</v>
      </c>
      <c r="I13">
        <v>0</v>
      </c>
    </row>
    <row r="14" spans="1:22" x14ac:dyDescent="0.3">
      <c r="A14" s="87">
        <v>13</v>
      </c>
      <c r="B14" s="126" t="str">
        <f>'Term-13'!$A$1</f>
        <v>May2026 - July2026</v>
      </c>
      <c r="C14" s="8" t="s">
        <v>367</v>
      </c>
      <c r="D14" s="95">
        <f t="shared" ref="D14" si="5">IF(F14="","",E14-F14)</f>
        <v>-511453</v>
      </c>
      <c r="E14" s="88">
        <f>'Term-13'!$L$2</f>
        <v>0</v>
      </c>
      <c r="F14" s="88">
        <f>'Term-13'!$D$2</f>
        <v>511453</v>
      </c>
      <c r="G14" s="140">
        <f>MIN('Term-13'!G6:G14)</f>
        <v>0</v>
      </c>
      <c r="H14" s="138" cm="1">
        <f t="array" ref="H14:I14">'Term-13'!G3:H3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189</v>
      </c>
      <c r="B25" s="179"/>
      <c r="C25" s="180"/>
      <c r="D25" s="9">
        <f>SUM(D2:D24)</f>
        <v>3690140</v>
      </c>
      <c r="E25" s="88">
        <f>SUM(E2:E24)</f>
        <v>19610070</v>
      </c>
      <c r="F25" s="88">
        <f>SUM(F2:F24)</f>
        <v>15919930</v>
      </c>
      <c r="G25" s="140"/>
      <c r="H25" s="88"/>
    </row>
    <row r="27" spans="1:8" x14ac:dyDescent="0.3">
      <c r="B27" s="136" t="s">
        <v>321</v>
      </c>
    </row>
    <row r="28" spans="1:8" x14ac:dyDescent="0.3">
      <c r="A28" s="89" t="s">
        <v>0</v>
      </c>
      <c r="B28" s="90" t="s">
        <v>322</v>
      </c>
      <c r="C28" s="94" t="s">
        <v>323</v>
      </c>
      <c r="D28" s="93" t="s">
        <v>36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-370799.5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144</v>
      </c>
      <c r="C35" s="8">
        <f>SUM(C29:C34)</f>
        <v>13</v>
      </c>
      <c r="D35" s="9">
        <f>SUM(D29:D34)</f>
        <v>3690140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209</v>
      </c>
      <c r="C1" s="105" t="s">
        <v>210</v>
      </c>
      <c r="D1" s="105" t="s">
        <v>211</v>
      </c>
    </row>
    <row r="2" spans="1:14" x14ac:dyDescent="0.3">
      <c r="A2" s="87">
        <v>1</v>
      </c>
      <c r="B2" s="106" t="s">
        <v>207</v>
      </c>
      <c r="C2" s="106" t="s">
        <v>206</v>
      </c>
      <c r="D2" s="106" t="s">
        <v>208</v>
      </c>
    </row>
    <row r="3" spans="1:14" x14ac:dyDescent="0.3">
      <c r="A3" s="87"/>
      <c r="B3" s="106" t="s">
        <v>296</v>
      </c>
      <c r="C3" s="106" t="s">
        <v>297</v>
      </c>
      <c r="D3" s="106" t="s">
        <v>301</v>
      </c>
      <c r="E3" s="132" t="s">
        <v>300</v>
      </c>
      <c r="G3" s="115"/>
      <c r="H3" s="115"/>
      <c r="I3" s="115"/>
      <c r="J3" s="115"/>
    </row>
    <row r="4" spans="1:14" x14ac:dyDescent="0.3">
      <c r="A4" s="87"/>
      <c r="B4" s="106" t="s">
        <v>298</v>
      </c>
      <c r="C4" s="106"/>
      <c r="D4" s="106" t="s">
        <v>299</v>
      </c>
      <c r="G4" s="115"/>
      <c r="H4" s="115"/>
      <c r="I4" s="115"/>
      <c r="J4" s="115"/>
    </row>
    <row r="5" spans="1:14" x14ac:dyDescent="0.3">
      <c r="A5" s="87"/>
      <c r="B5" s="106" t="s">
        <v>302</v>
      </c>
      <c r="C5" s="106"/>
      <c r="D5" s="106" t="s">
        <v>303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2026-06-08T08:25:37Z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